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29.xml" ContentType="application/vnd.openxmlformats-officedocument.spreadsheetml.worksheet+xml"/>
  <Override PartName="/xl/worksheets/sheet37.xml" ContentType="application/vnd.openxmlformats-officedocument.spreadsheetml.worksheet+xml"/>
  <Override PartName="/xl/worksheets/sheet2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2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comments11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8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3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comments12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3.xml" ContentType="application/vnd.openxmlformats-officedocument.spreadsheetml.comments+xml"/>
  <Override PartName="/xl/comments7.xml" ContentType="application/vnd.openxmlformats-officedocument.spreadsheetml.comments+xml"/>
  <Override PartName="/xl/comments4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 userName="Andy Hemstreet" reservationPassword="C61B"/>
  <workbookPr codeName="ThisWorkbook" defaultThemeVersion="124226"/>
  <workbookProtection workbookPassword="C61B" lockStructure="1"/>
  <bookViews>
    <workbookView xWindow="5628" yWindow="36" windowWidth="10716" windowHeight="9768" activeTab="2"/>
  </bookViews>
  <sheets>
    <sheet name="Summary" sheetId="1" r:id="rId1"/>
    <sheet name="Elec. CE" sheetId="2" r:id="rId2"/>
    <sheet name="Gas CE" sheetId="3" r:id="rId3"/>
    <sheet name="E201 LIW" sheetId="4" r:id="rId4"/>
    <sheet name="E214 Res. Lighting" sheetId="5" r:id="rId5"/>
    <sheet name="E214 SpaceHeat" sheetId="6" r:id="rId6"/>
    <sheet name="E214 WaterHeat" sheetId="7" r:id="rId7"/>
    <sheet name="E214 HomePrint" sheetId="8" r:id="rId8"/>
    <sheet name="E214 Appliances" sheetId="9" r:id="rId9"/>
    <sheet name="E214 Showerheads" sheetId="10" r:id="rId10"/>
    <sheet name="E214  SF Weatherize" sheetId="11" r:id="rId11"/>
    <sheet name="E214 Mobile H. DuctSeal" sheetId="13" r:id="rId12"/>
    <sheet name="E214 Mobile H Weatherize" sheetId="51" state="hidden" r:id="rId13"/>
    <sheet name="E214 HER" sheetId="14" r:id="rId14"/>
    <sheet name="E215 SFNC" sheetId="74" r:id="rId15"/>
    <sheet name="E215 ES Manu Home" sheetId="73" r:id="rId16"/>
    <sheet name="E216 Fuel Conversion" sheetId="17" r:id="rId17"/>
    <sheet name="E217 MFRetrofit" sheetId="18" r:id="rId18"/>
    <sheet name="E218MFNC" sheetId="19" r:id="rId19"/>
    <sheet name="E250 CI Retrofit" sheetId="21" r:id="rId20"/>
    <sheet name="E251 CI New Construction" sheetId="22" r:id="rId21"/>
    <sheet name="E253 CI RCM" sheetId="23" r:id="rId22"/>
    <sheet name="Cancelled--E255 CI SBL" sheetId="24" state="hidden" r:id="rId23"/>
    <sheet name="E255 Small Business Lighting" sheetId="67" state="hidden" r:id="rId24"/>
    <sheet name="E258 CI High Voltage NON 449" sheetId="25" r:id="rId25"/>
    <sheet name="E258 CI High Voltage 449" sheetId="78" r:id="rId26"/>
    <sheet name="E249R HER Res E" sheetId="52" r:id="rId27"/>
    <sheet name="E262 Commercial Rebates" sheetId="70" r:id="rId28"/>
    <sheet name="E262 Commercial Kitchen_Laundry" sheetId="57" state="hidden" r:id="rId29"/>
    <sheet name="E262 Business Lighting Markdown" sheetId="56" state="hidden" r:id="rId30"/>
    <sheet name="E262 Commercial Direct Install" sheetId="55" state="hidden" r:id="rId31"/>
    <sheet name="E262 Commercial HVAC" sheetId="54" state="hidden" r:id="rId32"/>
    <sheet name="E262 Small Business DI" sheetId="53" state="hidden" r:id="rId33"/>
    <sheet name="E262 Business Express Lighting" sheetId="65" state="hidden" r:id="rId34"/>
    <sheet name="E254 NEEA" sheetId="20" r:id="rId35"/>
    <sheet name="G201 LIW" sheetId="28" r:id="rId36"/>
    <sheet name="G214 ResSpaceHeat" sheetId="29" r:id="rId37"/>
    <sheet name="G214 Appliances" sheetId="30" r:id="rId38"/>
    <sheet name="G214 Showerheads" sheetId="31" r:id="rId39"/>
    <sheet name="G214 Weatherization" sheetId="32" r:id="rId40"/>
    <sheet name="G214 HER" sheetId="34" r:id="rId41"/>
    <sheet name="SFNC Gas" sheetId="69" r:id="rId42"/>
    <sheet name="Energy Star Manufactured Home" sheetId="68" r:id="rId43"/>
    <sheet name="G217 MFExisting" sheetId="35" r:id="rId44"/>
    <sheet name="G249 HER Expans" sheetId="58" r:id="rId45"/>
    <sheet name="G262 Rebates" sheetId="62" r:id="rId46"/>
    <sheet name="G253 RCM" sheetId="39" r:id="rId47"/>
    <sheet name="G251 CI NC" sheetId="38" r:id="rId48"/>
    <sheet name="G250 CI Retrofit" sheetId="37" r:id="rId49"/>
    <sheet name="G218 MFNC" sheetId="36" r:id="rId50"/>
    <sheet name="G214 Web Tstats" sheetId="48" r:id="rId51"/>
    <sheet name="G262 Small Business DI Gas" sheetId="61" state="hidden" r:id="rId52"/>
    <sheet name="G262 Commercial DI Gas" sheetId="60" state="hidden" r:id="rId53"/>
    <sheet name="G262 Commercial HVAC Gas" sheetId="59" state="hidden" r:id="rId54"/>
    <sheet name="GasAvoidedCosts" sheetId="43" r:id="rId55"/>
    <sheet name="ElectricAvoidedCosts" sheetId="42" r:id="rId56"/>
    <sheet name="Named Ranges" sheetId="76" state="hidden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xlnm._FilterDatabase" localSheetId="3" hidden="1">'E201 LIW'!$A$4:$XG$153</definedName>
    <definedName name="_xlnm._FilterDatabase" localSheetId="27" hidden="1">'E262 Commercial Rebates'!$A$4:$RF$203</definedName>
    <definedName name="ABS_2year_Elec_Totbudget">'[1]2-yr Sector View Electric'!$R$55</definedName>
    <definedName name="ACElectric_2014_2015">ElectricAvoidedCosts!$B$7:$P$37</definedName>
    <definedName name="ACGas_2014_2015">GasAvoidedCosts!$B$7:$H$37</definedName>
    <definedName name="aMW">'Elec. CE'!$E$68</definedName>
    <definedName name="btr">[2]lookups!$D$5:$D$34</definedName>
    <definedName name="bw_z">[3]lookups!$D$5:$D$34</definedName>
    <definedName name="bww">[2]lookups!$D$5:$D$34</definedName>
    <definedName name="Discount_Rate">'Named Ranges'!$C$4</definedName>
    <definedName name="eecomm_2year_gas_totbudget">'[1]Two-yr Sector View Gas'!$R$46</definedName>
    <definedName name="LoadShape">'[4]Lookup for Load Shape'!$G$2:$AP$349</definedName>
    <definedName name="Loadshapes">ElectricAvoidedCosts!$C$7:$P$7</definedName>
    <definedName name="lu_m_life">[5]lookups!$D$5:$D$34</definedName>
    <definedName name="mktint_2year_elec_totbudget">'[1]2-yr Sector View Electric'!$R$54</definedName>
    <definedName name="_xlnm.Print_Area" localSheetId="3">'E201 LIW'!$A$1:$AB$162</definedName>
    <definedName name="_xlnm.Print_Area" localSheetId="8">'E214 Appliances'!$A$1:$AD$52</definedName>
    <definedName name="_xlnm.Print_Area" localSheetId="13">'E214 HER'!$B$1:$AA$9</definedName>
    <definedName name="_xlnm.Print_Area" localSheetId="12">'E214 Mobile H Weatherize'!$A$1:$AD$7</definedName>
    <definedName name="_xlnm.Print_Area" localSheetId="11">'E214 Mobile H. DuctSeal'!$A$1:$AD$20</definedName>
    <definedName name="_xlnm.Print_Area" localSheetId="5">'E214 SpaceHeat'!$A$1:$AD$16</definedName>
    <definedName name="_xlnm.Print_Area" localSheetId="6">'E214 WaterHeat'!$A$1:$AD$12</definedName>
    <definedName name="_xlnm.Print_Area" localSheetId="15">'E215 ES Manu Home'!$A$1:$AD$7</definedName>
    <definedName name="_xlnm.Print_Area" localSheetId="14">'E215 SFNC'!$A$1:$AD$7</definedName>
    <definedName name="_xlnm.Print_Area" localSheetId="16">'E216 Fuel Conversion'!$A$1:$AB$37</definedName>
    <definedName name="_xlnm.Print_Area" localSheetId="17">'E217 MFRetrofit'!$A$1:$AD$59</definedName>
    <definedName name="_xlnm.Print_Area" localSheetId="18">E218MFNC!$A$1:$AB$27</definedName>
    <definedName name="_xlnm.Print_Area" localSheetId="26">'E249R HER Res E'!$B$1:$AC$11</definedName>
    <definedName name="_xlnm.Print_Area" localSheetId="35">'G201 LIW'!$A$1:$AF$24</definedName>
    <definedName name="_xlnm.Print_Area" localSheetId="37">'G214 Appliances'!$A$1:$AF$25</definedName>
    <definedName name="_xlnm.Print_Area" localSheetId="40">'G214 HER'!$B$1:$AC$9</definedName>
    <definedName name="_xlnm.Print_Area" localSheetId="43">'G217 MFExisting'!$A$1:$AF$26</definedName>
    <definedName name="_xlnm.Print_Area" localSheetId="44">'G249 HER Expans'!$B$1:$AA$9</definedName>
    <definedName name="_xlnm.Print_Area" localSheetId="48">'G250 CI Retrofit'!$A$1:$AF$8</definedName>
    <definedName name="_xlnm.Print_Area" localSheetId="47">'G251 CI NC'!$A$1:$AH$7</definedName>
    <definedName name="_xlnm.Print_Area" localSheetId="46">'G253 RCM'!$A$1:$AF$7</definedName>
    <definedName name="_xlnm.Print_Area" localSheetId="52">'G262 Commercial DI Gas'!$A$1:$AF$15</definedName>
    <definedName name="_xlnm.Print_Area" localSheetId="53">'G262 Commercial HVAC Gas'!$A$1:$AF$10</definedName>
    <definedName name="_xlnm.Print_Area" localSheetId="45">'G262 Rebates'!$A$1:$AF$42</definedName>
    <definedName name="_xlnm.Print_Area" localSheetId="51">'G262 Small Business DI Gas'!$A$1:$AF$9</definedName>
    <definedName name="_xlnm.Print_Area" localSheetId="2">'Gas CE'!$B$1:$S$56</definedName>
    <definedName name="_xlnm.Print_Titles" localSheetId="22">'Cancelled--E255 CI SBL'!$A:$C</definedName>
    <definedName name="_xlnm.Print_Titles" localSheetId="3">'E201 LIW'!$A:$C,'E201 LIW'!$1:$4</definedName>
    <definedName name="_xlnm.Print_Titles" localSheetId="10">'E214  SF Weatherize'!$A:$E</definedName>
    <definedName name="_xlnm.Print_Titles" localSheetId="8">'E214 Appliances'!$A:$E</definedName>
    <definedName name="_xlnm.Print_Titles" localSheetId="13">'E214 HER'!$A:$C</definedName>
    <definedName name="_xlnm.Print_Titles" localSheetId="7">'E214 HomePrint'!$A:$C</definedName>
    <definedName name="_xlnm.Print_Titles" localSheetId="12">'E214 Mobile H Weatherize'!$A:$E</definedName>
    <definedName name="_xlnm.Print_Titles" localSheetId="11">'E214 Mobile H. DuctSeal'!$A:$E</definedName>
    <definedName name="_xlnm.Print_Titles" localSheetId="4">'E214 Res. Lighting'!$A:$E</definedName>
    <definedName name="_xlnm.Print_Titles" localSheetId="9">'E214 Showerheads'!$A:$E</definedName>
    <definedName name="_xlnm.Print_Titles" localSheetId="5">'E214 SpaceHeat'!$A:$E</definedName>
    <definedName name="_xlnm.Print_Titles" localSheetId="6">'E214 WaterHeat'!$A:$E</definedName>
    <definedName name="_xlnm.Print_Titles" localSheetId="15">'E215 ES Manu Home'!$A:$E</definedName>
    <definedName name="_xlnm.Print_Titles" localSheetId="14">'E215 SFNC'!$A:$E</definedName>
    <definedName name="_xlnm.Print_Titles" localSheetId="16">'E216 Fuel Conversion'!$A:$C</definedName>
    <definedName name="_xlnm.Print_Titles" localSheetId="17">'E217 MFRetrofit'!$A:$E</definedName>
    <definedName name="_xlnm.Print_Titles" localSheetId="18">E218MFNC!$A:$C</definedName>
    <definedName name="_xlnm.Print_Titles" localSheetId="26">'E249R HER Res E'!$A:$E</definedName>
    <definedName name="_xlnm.Print_Titles" localSheetId="19">'E250 CI Retrofit'!$A:$E</definedName>
    <definedName name="_xlnm.Print_Titles" localSheetId="20">'E251 CI New Construction'!$A:$C</definedName>
    <definedName name="_xlnm.Print_Titles" localSheetId="21">'E253 CI RCM'!$A:$E</definedName>
    <definedName name="_xlnm.Print_Titles" localSheetId="34">'E254 NEEA'!$A:$C</definedName>
    <definedName name="_xlnm.Print_Titles" localSheetId="23">'E255 Small Business Lighting'!$A:$C</definedName>
    <definedName name="_xlnm.Print_Titles" localSheetId="25">'E258 CI High Voltage 449'!$A:$C</definedName>
    <definedName name="_xlnm.Print_Titles" localSheetId="24">'E258 CI High Voltage NON 449'!$A:$C</definedName>
    <definedName name="_xlnm.Print_Titles" localSheetId="33">'E262 Business Express Lighting'!$A:$E</definedName>
    <definedName name="_xlnm.Print_Titles" localSheetId="29">'E262 Business Lighting Markdown'!$A:$E</definedName>
    <definedName name="_xlnm.Print_Titles" localSheetId="30">'E262 Commercial Direct Install'!$A:$E</definedName>
    <definedName name="_xlnm.Print_Titles" localSheetId="31">'E262 Commercial HVAC'!$A:$E</definedName>
    <definedName name="_xlnm.Print_Titles" localSheetId="28">'E262 Commercial Kitchen_Laundry'!$A:$E</definedName>
    <definedName name="_xlnm.Print_Titles" localSheetId="27">'E262 Commercial Rebates'!$A:$E</definedName>
    <definedName name="_xlnm.Print_Titles" localSheetId="32">'E262 Small Business DI'!$A:$E</definedName>
    <definedName name="_xlnm.Print_Titles" localSheetId="1">'Elec. CE'!$B:$C,'Elec. CE'!$1:$3</definedName>
    <definedName name="_xlnm.Print_Titles" localSheetId="42">'Energy Star Manufactured Home'!$A:$E</definedName>
    <definedName name="_xlnm.Print_Titles" localSheetId="35">'G201 LIW'!$A:$E</definedName>
    <definedName name="_xlnm.Print_Titles" localSheetId="37">'G214 Appliances'!$A:$E</definedName>
    <definedName name="_xlnm.Print_Titles" localSheetId="40">'G214 HER'!$A:$E</definedName>
    <definedName name="_xlnm.Print_Titles" localSheetId="36">'G214 ResSpaceHeat'!$A:$C</definedName>
    <definedName name="_xlnm.Print_Titles" localSheetId="38">'G214 Showerheads'!$A:$E</definedName>
    <definedName name="_xlnm.Print_Titles" localSheetId="39">'G214 Weatherization'!$A:$E</definedName>
    <definedName name="_xlnm.Print_Titles" localSheetId="43">'G217 MFExisting'!$A:$E</definedName>
    <definedName name="_xlnm.Print_Titles" localSheetId="49">'G218 MFNC'!$A:$B</definedName>
    <definedName name="_xlnm.Print_Titles" localSheetId="44">'G249 HER Expans'!$A:$C</definedName>
    <definedName name="_xlnm.Print_Titles" localSheetId="48">'G250 CI Retrofit'!$A:$E</definedName>
    <definedName name="_xlnm.Print_Titles" localSheetId="47">'G251 CI NC'!$A:$C</definedName>
    <definedName name="_xlnm.Print_Titles" localSheetId="46">'G253 RCM'!$A:$C</definedName>
    <definedName name="_xlnm.Print_Titles" localSheetId="52">'G262 Commercial DI Gas'!$A:$E</definedName>
    <definedName name="_xlnm.Print_Titles" localSheetId="53">'G262 Commercial HVAC Gas'!$A:$E</definedName>
    <definedName name="_xlnm.Print_Titles" localSheetId="45">'G262 Rebates'!$A:$E</definedName>
    <definedName name="_xlnm.Print_Titles" localSheetId="51">'G262 Small Business DI Gas'!$A:$E</definedName>
    <definedName name="_xlnm.Print_Titles" localSheetId="2">'Gas CE'!$B:$C,'Gas CE'!$1:$3</definedName>
    <definedName name="_xlnm.Print_Titles" localSheetId="41">'SFNC Gas'!$A:$E</definedName>
    <definedName name="trdallysupp_2year_gas_totbudget">'[1]Two-yr Sector View Gas'!$R$47</definedName>
    <definedName name="val_eoy">[6]lookups!$B$56</definedName>
    <definedName name="val_eoy_elec">[6]lookups!$B$56</definedName>
    <definedName name="val_eoy_gas">[6]lookups!$B$59</definedName>
    <definedName name="val_OH_LIW">'E201 LIW'!$AB$12</definedName>
    <definedName name="Z_9B4B0DAB_FAB9_4E24_9A0E_9A6ECAA72FED_.wvu.PrintTitles" localSheetId="1" hidden="1">'Elec. CE'!$B:$C,'Elec. CE'!$1:$3</definedName>
    <definedName name="Z_9B4B0DAB_FAB9_4E24_9A0E_9A6ECAA72FED_.wvu.PrintTitles" localSheetId="2" hidden="1">'Gas CE'!$B:$C,'Gas CE'!$1:$3</definedName>
    <definedName name="Z_F8CBED13_6556_4784_BBB1_9BE8F83E1036_.wvu.PrintTitles" localSheetId="1" hidden="1">'Elec. CE'!$B:$C,'Elec. CE'!$1:$3</definedName>
    <definedName name="Z_F8CBED13_6556_4784_BBB1_9BE8F83E1036_.wvu.PrintTitles" localSheetId="2" hidden="1">'Gas CE'!$B:$C,'Gas CE'!$1:$3</definedName>
  </definedNames>
  <calcPr calcId="145621"/>
  <customWorkbookViews>
    <customWorkbookView name="bwilhe - Personal View" guid="{9B4B0DAB-FAB9-4E24-9A0E-9A6ECAA72FED}" mergeInterval="0" personalView="1" maximized="1" xWindow="1" yWindow="1" windowWidth="1276" windowHeight="803" tabRatio="777" activeSheetId="4"/>
    <customWorkbookView name="Andy Hemstreet - Personal View" guid="{F8CBED13-6556-4784-BBB1-9BE8F83E1036}" mergeInterval="0" personalView="1" maximized="1" xWindow="1" yWindow="1" windowWidth="1280" windowHeight="779" tabRatio="926" activeSheetId="4"/>
  </customWorkbookViews>
</workbook>
</file>

<file path=xl/calcChain.xml><?xml version="1.0" encoding="utf-8"?>
<calcChain xmlns="http://schemas.openxmlformats.org/spreadsheetml/2006/main">
  <c r="B17" i="1" l="1"/>
  <c r="D12" i="1" l="1"/>
  <c r="R21" i="28" l="1"/>
  <c r="X6" i="4"/>
  <c r="J6" i="3" l="1"/>
  <c r="H6" i="3"/>
  <c r="F6" i="3"/>
  <c r="AA10" i="28"/>
  <c r="AB10" i="28" s="1"/>
  <c r="AA11" i="28"/>
  <c r="AB11" i="28" s="1"/>
  <c r="AA12" i="28"/>
  <c r="AB12" i="28" s="1"/>
  <c r="AA13" i="28"/>
  <c r="AB13" i="28" s="1"/>
  <c r="AA14" i="28"/>
  <c r="AB14" i="28" s="1"/>
  <c r="AA15" i="28"/>
  <c r="AB15" i="28" s="1"/>
  <c r="AA16" i="28"/>
  <c r="AB16" i="28" s="1"/>
  <c r="AA17" i="28"/>
  <c r="AB17" i="28" s="1"/>
  <c r="AA18" i="28"/>
  <c r="AB18" i="28" s="1"/>
  <c r="AA19" i="28"/>
  <c r="AB19" i="28" s="1"/>
  <c r="AA20" i="28"/>
  <c r="AB20" i="28" s="1"/>
  <c r="AA21" i="28"/>
  <c r="AB21" i="28" s="1"/>
  <c r="AA22" i="28"/>
  <c r="AB22" i="28" s="1"/>
  <c r="Z6" i="28"/>
  <c r="Z7" i="28"/>
  <c r="Z8" i="28"/>
  <c r="Z9" i="28"/>
  <c r="Z10" i="28"/>
  <c r="Z11" i="28"/>
  <c r="Z12" i="28"/>
  <c r="Z13" i="28"/>
  <c r="Z14" i="28"/>
  <c r="Z15" i="28"/>
  <c r="Z16" i="28"/>
  <c r="Z17" i="28"/>
  <c r="Z18" i="28"/>
  <c r="Z19" i="28"/>
  <c r="Z20" i="28"/>
  <c r="Z21" i="28"/>
  <c r="Z22" i="28"/>
  <c r="Z5" i="28"/>
  <c r="Z23" i="28" s="1"/>
  <c r="P6" i="3" s="1"/>
  <c r="P23" i="28"/>
  <c r="J22" i="28"/>
  <c r="K22" i="28"/>
  <c r="L22" i="28"/>
  <c r="M22" i="28" s="1"/>
  <c r="J10" i="28" l="1"/>
  <c r="K10" i="28"/>
  <c r="L10" i="28"/>
  <c r="J11" i="28"/>
  <c r="K11" i="28"/>
  <c r="M11" i="28" s="1"/>
  <c r="R11" i="28" s="1"/>
  <c r="L11" i="28"/>
  <c r="J12" i="28"/>
  <c r="K12" i="28"/>
  <c r="L12" i="28"/>
  <c r="J13" i="28"/>
  <c r="K13" i="28"/>
  <c r="M13" i="28" s="1"/>
  <c r="R13" i="28" s="1"/>
  <c r="L13" i="28"/>
  <c r="J14" i="28"/>
  <c r="K14" i="28"/>
  <c r="L14" i="28"/>
  <c r="J15" i="28"/>
  <c r="K15" i="28"/>
  <c r="M15" i="28" s="1"/>
  <c r="R15" i="28" s="1"/>
  <c r="L15" i="28"/>
  <c r="J16" i="28"/>
  <c r="K16" i="28"/>
  <c r="L16" i="28"/>
  <c r="J17" i="28"/>
  <c r="K17" i="28"/>
  <c r="M17" i="28" s="1"/>
  <c r="R17" i="28" s="1"/>
  <c r="L17" i="28"/>
  <c r="J18" i="28"/>
  <c r="K18" i="28"/>
  <c r="L18" i="28"/>
  <c r="J19" i="28"/>
  <c r="K19" i="28"/>
  <c r="M19" i="28" s="1"/>
  <c r="R19" i="28" s="1"/>
  <c r="L19" i="28"/>
  <c r="J20" i="28"/>
  <c r="K20" i="28"/>
  <c r="L20" i="28"/>
  <c r="J21" i="28"/>
  <c r="K21" i="28"/>
  <c r="M21" i="28" s="1"/>
  <c r="L21" i="28"/>
  <c r="M20" i="28" l="1"/>
  <c r="R20" i="28" s="1"/>
  <c r="M18" i="28"/>
  <c r="R18" i="28" s="1"/>
  <c r="M16" i="28"/>
  <c r="R16" i="28" s="1"/>
  <c r="M14" i="28"/>
  <c r="R14" i="28" s="1"/>
  <c r="M12" i="28"/>
  <c r="R12" i="28" s="1"/>
  <c r="M10" i="28"/>
  <c r="R10" i="28" s="1"/>
  <c r="F6" i="2"/>
  <c r="N154" i="4"/>
  <c r="Y145" i="4"/>
  <c r="Z145" i="4" s="1"/>
  <c r="Y123" i="4"/>
  <c r="Z123" i="4" s="1"/>
  <c r="Y119" i="4"/>
  <c r="Z119" i="4" s="1"/>
  <c r="Y116" i="4"/>
  <c r="Z116" i="4" s="1"/>
  <c r="Y114" i="4"/>
  <c r="Z114" i="4" s="1"/>
  <c r="Y112" i="4"/>
  <c r="Z112" i="4" s="1"/>
  <c r="Y109" i="4"/>
  <c r="Z109" i="4" s="1"/>
  <c r="Y101" i="4"/>
  <c r="Z101" i="4" s="1"/>
  <c r="Y96" i="4"/>
  <c r="Z96" i="4" s="1"/>
  <c r="Y95" i="4"/>
  <c r="Z95" i="4" s="1"/>
  <c r="Y94" i="4"/>
  <c r="Z94" i="4" s="1"/>
  <c r="Y93" i="4"/>
  <c r="Z93" i="4" s="1"/>
  <c r="X145" i="4"/>
  <c r="X123" i="4"/>
  <c r="X119" i="4"/>
  <c r="X116" i="4"/>
  <c r="X114" i="4"/>
  <c r="X112" i="4"/>
  <c r="X109" i="4"/>
  <c r="X101" i="4"/>
  <c r="X96" i="4"/>
  <c r="X95" i="4"/>
  <c r="X94" i="4"/>
  <c r="X93" i="4"/>
  <c r="X88" i="4"/>
  <c r="X87" i="4"/>
  <c r="X86" i="4"/>
  <c r="X81" i="4"/>
  <c r="X80" i="4"/>
  <c r="X78" i="4"/>
  <c r="X76" i="4"/>
  <c r="X75" i="4"/>
  <c r="X74" i="4"/>
  <c r="X73" i="4"/>
  <c r="X58" i="4"/>
  <c r="X57" i="4"/>
  <c r="X56" i="4"/>
  <c r="X55" i="4"/>
  <c r="X54" i="4"/>
  <c r="X51" i="4"/>
  <c r="X50" i="4"/>
  <c r="X49" i="4"/>
  <c r="X46" i="4"/>
  <c r="X45" i="4"/>
  <c r="X44" i="4"/>
  <c r="X43" i="4"/>
  <c r="X42" i="4"/>
  <c r="X41" i="4"/>
  <c r="X40" i="4"/>
  <c r="X39" i="4"/>
  <c r="X38" i="4"/>
  <c r="X37" i="4"/>
  <c r="X36" i="4"/>
  <c r="X35" i="4"/>
  <c r="X34" i="4"/>
  <c r="X33" i="4"/>
  <c r="X32" i="4"/>
  <c r="X31" i="4"/>
  <c r="X30" i="4"/>
  <c r="X29" i="4"/>
  <c r="X28" i="4"/>
  <c r="X27" i="4"/>
  <c r="X26" i="4"/>
  <c r="X25" i="4"/>
  <c r="X21" i="4"/>
  <c r="X20" i="4"/>
  <c r="X19" i="4"/>
  <c r="X14" i="4"/>
  <c r="X13" i="4"/>
  <c r="X12" i="4"/>
  <c r="X11" i="4"/>
  <c r="X10" i="4"/>
  <c r="X9" i="4"/>
  <c r="X8" i="4"/>
  <c r="X7" i="4"/>
  <c r="X5" i="4"/>
  <c r="K97" i="4" l="1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H90" i="4"/>
  <c r="I90" i="4"/>
  <c r="J90" i="4" s="1"/>
  <c r="K90" i="4" s="1"/>
  <c r="H91" i="4"/>
  <c r="I91" i="4"/>
  <c r="J91" i="4" s="1"/>
  <c r="K91" i="4" s="1"/>
  <c r="H92" i="4"/>
  <c r="I92" i="4"/>
  <c r="J92" i="4" s="1"/>
  <c r="K92" i="4" s="1"/>
  <c r="H93" i="4"/>
  <c r="I93" i="4"/>
  <c r="J93" i="4" s="1"/>
  <c r="K93" i="4" s="1"/>
  <c r="H94" i="4"/>
  <c r="I94" i="4"/>
  <c r="J94" i="4" s="1"/>
  <c r="K94" i="4" s="1"/>
  <c r="H95" i="4"/>
  <c r="I95" i="4"/>
  <c r="J95" i="4" s="1"/>
  <c r="K95" i="4" s="1"/>
  <c r="H96" i="4"/>
  <c r="I96" i="4"/>
  <c r="J96" i="4" s="1"/>
  <c r="K96" i="4" s="1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E36" i="1" l="1"/>
  <c r="K31" i="2"/>
  <c r="L40" i="3"/>
  <c r="N36" i="3"/>
  <c r="M36" i="3"/>
  <c r="L55" i="2"/>
  <c r="N44" i="2"/>
  <c r="M44" i="2"/>
  <c r="R6" i="25" l="1"/>
  <c r="R8" i="23"/>
  <c r="R26" i="19"/>
  <c r="R13" i="8"/>
  <c r="R11" i="7"/>
  <c r="R17" i="6"/>
  <c r="R39" i="5"/>
  <c r="G12" i="2"/>
  <c r="G12" i="3"/>
  <c r="F12" i="3"/>
  <c r="O29" i="1"/>
  <c r="O28" i="1"/>
  <c r="O27" i="1"/>
  <c r="O23" i="1"/>
  <c r="O16" i="1"/>
  <c r="O15" i="1"/>
  <c r="O14" i="1"/>
  <c r="O12" i="1"/>
  <c r="O10" i="1"/>
  <c r="M29" i="1"/>
  <c r="M28" i="1"/>
  <c r="M23" i="1"/>
  <c r="M16" i="1"/>
  <c r="M14" i="1"/>
  <c r="M12" i="1"/>
  <c r="M10" i="1"/>
  <c r="L29" i="1"/>
  <c r="L28" i="1"/>
  <c r="L27" i="1"/>
  <c r="L23" i="1"/>
  <c r="P7" i="3"/>
  <c r="L9" i="1" s="1"/>
  <c r="K23" i="1"/>
  <c r="K10" i="1"/>
  <c r="J29" i="1"/>
  <c r="J28" i="1"/>
  <c r="J27" i="1"/>
  <c r="J23" i="1"/>
  <c r="C38" i="1"/>
  <c r="C37" i="1"/>
  <c r="G35" i="1"/>
  <c r="F35" i="1"/>
  <c r="E35" i="1"/>
  <c r="E34" i="1"/>
  <c r="D35" i="1"/>
  <c r="C35" i="1"/>
  <c r="E32" i="1"/>
  <c r="D32" i="1"/>
  <c r="C32" i="1"/>
  <c r="E28" i="1"/>
  <c r="D28" i="1"/>
  <c r="C28" i="1"/>
  <c r="E18" i="1"/>
  <c r="N54" i="2"/>
  <c r="M54" i="2"/>
  <c r="L48" i="2"/>
  <c r="K48" i="2"/>
  <c r="N51" i="2"/>
  <c r="M51" i="2"/>
  <c r="N50" i="2"/>
  <c r="M50" i="2"/>
  <c r="N49" i="2"/>
  <c r="N48" i="2" s="1"/>
  <c r="M49" i="2"/>
  <c r="M48" i="2" s="1"/>
  <c r="K34" i="2" l="1"/>
  <c r="D34" i="1" s="1"/>
  <c r="I34" i="2"/>
  <c r="H34" i="2"/>
  <c r="G34" i="2"/>
  <c r="F34" i="2"/>
  <c r="P32" i="2"/>
  <c r="E31" i="1" s="1"/>
  <c r="O32" i="2"/>
  <c r="I32" i="2"/>
  <c r="G32" i="2"/>
  <c r="F32" i="2"/>
  <c r="E32" i="2"/>
  <c r="C31" i="1" s="1"/>
  <c r="D32" i="2"/>
  <c r="P29" i="2"/>
  <c r="E29" i="1" s="1"/>
  <c r="P27" i="2"/>
  <c r="E27" i="1" s="1"/>
  <c r="O27" i="2"/>
  <c r="L27" i="2"/>
  <c r="K27" i="2"/>
  <c r="D27" i="1" s="1"/>
  <c r="I27" i="2"/>
  <c r="H27" i="2"/>
  <c r="G27" i="2"/>
  <c r="F27" i="2"/>
  <c r="E27" i="2"/>
  <c r="C27" i="1" s="1"/>
  <c r="D27" i="2"/>
  <c r="P26" i="2"/>
  <c r="E26" i="1" s="1"/>
  <c r="O26" i="2"/>
  <c r="L26" i="2" l="1"/>
  <c r="N26" i="2" s="1"/>
  <c r="R26" i="2" s="1"/>
  <c r="G26" i="1" s="1"/>
  <c r="K26" i="2"/>
  <c r="I26" i="2"/>
  <c r="H26" i="2"/>
  <c r="G26" i="2"/>
  <c r="F26" i="2"/>
  <c r="E26" i="2"/>
  <c r="C26" i="1" s="1"/>
  <c r="D26" i="2"/>
  <c r="P25" i="2"/>
  <c r="E25" i="1" s="1"/>
  <c r="P23" i="2"/>
  <c r="E23" i="1" s="1"/>
  <c r="P21" i="2"/>
  <c r="E21" i="1" s="1"/>
  <c r="P20" i="2"/>
  <c r="E20" i="1" s="1"/>
  <c r="P18" i="2"/>
  <c r="E14" i="1" s="1"/>
  <c r="G19" i="2"/>
  <c r="F19" i="2"/>
  <c r="D19" i="2"/>
  <c r="P17" i="2"/>
  <c r="O17" i="2"/>
  <c r="O18" i="2"/>
  <c r="L17" i="2"/>
  <c r="N17" i="2" s="1"/>
  <c r="K17" i="2"/>
  <c r="I17" i="2"/>
  <c r="H17" i="2"/>
  <c r="G17" i="2"/>
  <c r="F17" i="2"/>
  <c r="E17" i="2"/>
  <c r="C13" i="1" s="1"/>
  <c r="D17" i="2"/>
  <c r="O16" i="2"/>
  <c r="L16" i="2"/>
  <c r="K16" i="2"/>
  <c r="D18" i="1" s="1"/>
  <c r="I16" i="2"/>
  <c r="H16" i="2"/>
  <c r="G16" i="2"/>
  <c r="F16" i="2"/>
  <c r="E16" i="2"/>
  <c r="C18" i="1" s="1"/>
  <c r="D16" i="2"/>
  <c r="P14" i="2"/>
  <c r="N61" i="2"/>
  <c r="M61" i="2"/>
  <c r="N60" i="2"/>
  <c r="M60" i="2"/>
  <c r="N59" i="2"/>
  <c r="M59" i="2"/>
  <c r="N58" i="2"/>
  <c r="M58" i="2"/>
  <c r="N57" i="2"/>
  <c r="M57" i="2"/>
  <c r="N56" i="2"/>
  <c r="M56" i="2"/>
  <c r="M53" i="2"/>
  <c r="M52" i="2"/>
  <c r="N47" i="2"/>
  <c r="M47" i="2"/>
  <c r="N46" i="2"/>
  <c r="M46" i="2"/>
  <c r="N45" i="2"/>
  <c r="M45" i="2"/>
  <c r="N43" i="2"/>
  <c r="M43" i="2"/>
  <c r="N41" i="2"/>
  <c r="M41" i="2"/>
  <c r="N40" i="2"/>
  <c r="M40" i="2"/>
  <c r="N39" i="2"/>
  <c r="M39" i="2"/>
  <c r="N38" i="2"/>
  <c r="M38" i="2"/>
  <c r="N35" i="2"/>
  <c r="M35" i="2"/>
  <c r="M31" i="2"/>
  <c r="N28" i="2"/>
  <c r="R28" i="2" s="1"/>
  <c r="G28" i="1" s="1"/>
  <c r="M28" i="2"/>
  <c r="Q28" i="2" s="1"/>
  <c r="F28" i="1" s="1"/>
  <c r="N27" i="2"/>
  <c r="M27" i="2"/>
  <c r="G15" i="2"/>
  <c r="F15" i="2"/>
  <c r="P11" i="2"/>
  <c r="E15" i="1" s="1"/>
  <c r="P9" i="2"/>
  <c r="E11" i="1" s="1"/>
  <c r="P10" i="2"/>
  <c r="E12" i="1" s="1"/>
  <c r="P8" i="2"/>
  <c r="E10" i="1" s="1"/>
  <c r="P7" i="2"/>
  <c r="E9" i="1" s="1"/>
  <c r="K11" i="2"/>
  <c r="I11" i="2"/>
  <c r="H11" i="2"/>
  <c r="G11" i="2"/>
  <c r="F11" i="2"/>
  <c r="E11" i="2"/>
  <c r="C15" i="1" s="1"/>
  <c r="K10" i="2"/>
  <c r="M10" i="2" s="1"/>
  <c r="I10" i="2"/>
  <c r="H10" i="2"/>
  <c r="G10" i="2"/>
  <c r="F10" i="2"/>
  <c r="E10" i="2"/>
  <c r="C12" i="1" s="1"/>
  <c r="D10" i="2"/>
  <c r="K7" i="2"/>
  <c r="I7" i="2"/>
  <c r="H7" i="2"/>
  <c r="G7" i="2"/>
  <c r="F7" i="2"/>
  <c r="E7" i="2"/>
  <c r="C9" i="1" s="1"/>
  <c r="D7" i="2"/>
  <c r="N46" i="3"/>
  <c r="M46" i="3"/>
  <c r="N45" i="3"/>
  <c r="M45" i="3"/>
  <c r="N44" i="3"/>
  <c r="M44" i="3"/>
  <c r="K40" i="3"/>
  <c r="N43" i="3"/>
  <c r="M43" i="3"/>
  <c r="N42" i="3"/>
  <c r="M42" i="3"/>
  <c r="N41" i="3"/>
  <c r="N40" i="3" s="1"/>
  <c r="M41" i="3"/>
  <c r="M40" i="3" s="1"/>
  <c r="N39" i="3"/>
  <c r="M39" i="3"/>
  <c r="N38" i="3"/>
  <c r="M38" i="3"/>
  <c r="N37" i="3"/>
  <c r="M37" i="3"/>
  <c r="N35" i="3"/>
  <c r="M35" i="3"/>
  <c r="N33" i="3"/>
  <c r="M33" i="3"/>
  <c r="N32" i="3"/>
  <c r="M32" i="3"/>
  <c r="N31" i="3"/>
  <c r="M31" i="3"/>
  <c r="N30" i="3"/>
  <c r="M30" i="3"/>
  <c r="P27" i="3"/>
  <c r="P28" i="3" s="1"/>
  <c r="L26" i="1" s="1"/>
  <c r="H27" i="3"/>
  <c r="G27" i="3"/>
  <c r="F27" i="3"/>
  <c r="D27" i="3"/>
  <c r="P22" i="3"/>
  <c r="L24" i="1" s="1"/>
  <c r="O22" i="3"/>
  <c r="L22" i="3"/>
  <c r="K22" i="3"/>
  <c r="K24" i="1" s="1"/>
  <c r="I22" i="3"/>
  <c r="H22" i="3"/>
  <c r="G22" i="3"/>
  <c r="F22" i="3"/>
  <c r="E22" i="3"/>
  <c r="J24" i="1" s="1"/>
  <c r="D22" i="3"/>
  <c r="U41" i="62"/>
  <c r="L20" i="3"/>
  <c r="K20" i="3"/>
  <c r="K22" i="1" s="1"/>
  <c r="I20" i="3"/>
  <c r="H20" i="3"/>
  <c r="G20" i="3"/>
  <c r="F20" i="3"/>
  <c r="E20" i="3"/>
  <c r="J22" i="1" s="1"/>
  <c r="AD6" i="39"/>
  <c r="Y6" i="39"/>
  <c r="X6" i="39"/>
  <c r="N20" i="3"/>
  <c r="D20" i="3"/>
  <c r="P19" i="3"/>
  <c r="L21" i="1" s="1"/>
  <c r="P20" i="3"/>
  <c r="L22" i="1" s="1"/>
  <c r="O20" i="3"/>
  <c r="M20" i="3"/>
  <c r="O19" i="3"/>
  <c r="N21" i="3"/>
  <c r="M21" i="3"/>
  <c r="L19" i="3"/>
  <c r="N19" i="3" s="1"/>
  <c r="K19" i="3"/>
  <c r="I19" i="3"/>
  <c r="H19" i="3"/>
  <c r="G19" i="3"/>
  <c r="F19" i="3"/>
  <c r="E19" i="3"/>
  <c r="J21" i="1" s="1"/>
  <c r="D19" i="3"/>
  <c r="P18" i="3"/>
  <c r="L20" i="1" s="1"/>
  <c r="O18" i="3"/>
  <c r="K18" i="3"/>
  <c r="I18" i="3"/>
  <c r="G18" i="3"/>
  <c r="F18" i="3"/>
  <c r="E18" i="3"/>
  <c r="J20" i="1" s="1"/>
  <c r="D18" i="3"/>
  <c r="M6" i="37"/>
  <c r="P16" i="3"/>
  <c r="L18" i="1" s="1"/>
  <c r="O16" i="3"/>
  <c r="L16" i="3"/>
  <c r="N16" i="3" s="1"/>
  <c r="K16" i="3"/>
  <c r="I16" i="3"/>
  <c r="H16" i="3"/>
  <c r="G16" i="3"/>
  <c r="F16" i="3"/>
  <c r="E16" i="3"/>
  <c r="J18" i="1" s="1"/>
  <c r="D16" i="3"/>
  <c r="L15" i="3"/>
  <c r="N15" i="3" s="1"/>
  <c r="K15" i="3"/>
  <c r="I15" i="3"/>
  <c r="H15" i="3"/>
  <c r="G15" i="3"/>
  <c r="F15" i="3"/>
  <c r="E15" i="3"/>
  <c r="J17" i="1" s="1"/>
  <c r="D15" i="3"/>
  <c r="O15" i="3"/>
  <c r="P15" i="3"/>
  <c r="L17" i="1" s="1"/>
  <c r="G14" i="3"/>
  <c r="F14" i="3"/>
  <c r="E14" i="3"/>
  <c r="J15" i="1" s="1"/>
  <c r="P13" i="3"/>
  <c r="L16" i="1" s="1"/>
  <c r="L13" i="3"/>
  <c r="K13" i="3"/>
  <c r="K16" i="1" s="1"/>
  <c r="I13" i="3"/>
  <c r="H13" i="3"/>
  <c r="G13" i="3"/>
  <c r="E13" i="3"/>
  <c r="L12" i="3"/>
  <c r="N12" i="3" s="1"/>
  <c r="K12" i="3"/>
  <c r="I12" i="3"/>
  <c r="H12" i="3"/>
  <c r="AC24" i="32"/>
  <c r="P11" i="3"/>
  <c r="L13" i="1" s="1"/>
  <c r="O11" i="3"/>
  <c r="L11" i="3"/>
  <c r="N11" i="3" s="1"/>
  <c r="K11" i="3"/>
  <c r="M11" i="3" s="1"/>
  <c r="P10" i="3"/>
  <c r="L12" i="1" s="1"/>
  <c r="O10" i="3"/>
  <c r="L10" i="3"/>
  <c r="N10" i="3" s="1"/>
  <c r="K10" i="3"/>
  <c r="K12" i="1" s="1"/>
  <c r="I10" i="3"/>
  <c r="P8" i="3"/>
  <c r="L10" i="1" s="1"/>
  <c r="AD9" i="29"/>
  <c r="N13" i="3"/>
  <c r="M13" i="3"/>
  <c r="M10" i="3"/>
  <c r="N8" i="3"/>
  <c r="M8" i="3"/>
  <c r="G8" i="23"/>
  <c r="Z8" i="23"/>
  <c r="AD6" i="38"/>
  <c r="R6" i="38"/>
  <c r="W7" i="37"/>
  <c r="AB7" i="37"/>
  <c r="W6" i="69"/>
  <c r="W7" i="58"/>
  <c r="Q6" i="58"/>
  <c r="Z5" i="73"/>
  <c r="AA5" i="73"/>
  <c r="AB5" i="73"/>
  <c r="Z39" i="5"/>
  <c r="M7" i="2" l="1"/>
  <c r="D9" i="1"/>
  <c r="M17" i="2"/>
  <c r="M26" i="2"/>
  <c r="Q26" i="2" s="1"/>
  <c r="F26" i="1" s="1"/>
  <c r="D26" i="1"/>
  <c r="M11" i="2"/>
  <c r="D15" i="1"/>
  <c r="M12" i="3"/>
  <c r="K14" i="1"/>
  <c r="M15" i="3"/>
  <c r="K17" i="1"/>
  <c r="M16" i="3"/>
  <c r="K18" i="1"/>
  <c r="M18" i="3"/>
  <c r="K20" i="1"/>
  <c r="M19" i="3"/>
  <c r="K21" i="1"/>
  <c r="S19" i="3"/>
  <c r="O21" i="1" s="1"/>
  <c r="S20" i="3"/>
  <c r="O22" i="1" s="1"/>
  <c r="M22" i="3"/>
  <c r="S16" i="3"/>
  <c r="O18" i="1" s="1"/>
  <c r="S15" i="3"/>
  <c r="O17" i="1" s="1"/>
  <c r="S11" i="3"/>
  <c r="O13" i="1" s="1"/>
  <c r="S6" i="25" l="1"/>
  <c r="AB8" i="23"/>
  <c r="AA6" i="23"/>
  <c r="AB6" i="23" s="1"/>
  <c r="AA7" i="23"/>
  <c r="AB7" i="23" s="1"/>
  <c r="Q33" i="23"/>
  <c r="P33" i="23"/>
  <c r="O33" i="23"/>
  <c r="N6" i="23"/>
  <c r="N7" i="23"/>
  <c r="S16" i="23"/>
  <c r="S14" i="23"/>
  <c r="S15" i="23"/>
  <c r="S13" i="23"/>
  <c r="AA6" i="22"/>
  <c r="AB6" i="22" s="1"/>
  <c r="Z6" i="22"/>
  <c r="Z5" i="22"/>
  <c r="Z7" i="22" s="1"/>
  <c r="P24" i="2" s="1"/>
  <c r="E24" i="1" s="1"/>
  <c r="S7" i="22"/>
  <c r="Q7" i="22"/>
  <c r="P7" i="22"/>
  <c r="R13" i="22"/>
  <c r="R14" i="22"/>
  <c r="R15" i="22"/>
  <c r="R12" i="22"/>
  <c r="L7" i="37"/>
  <c r="M7" i="37"/>
  <c r="N7" i="37"/>
  <c r="N6" i="37"/>
  <c r="AA6" i="37" s="1"/>
  <c r="AB6" i="37" s="1"/>
  <c r="Z6" i="37"/>
  <c r="Z5" i="37"/>
  <c r="X7" i="37"/>
  <c r="V7" i="37"/>
  <c r="L18" i="3" s="1"/>
  <c r="N18" i="3" s="1"/>
  <c r="S18" i="3" s="1"/>
  <c r="O20" i="1" s="1"/>
  <c r="U7" i="37"/>
  <c r="R7" i="37"/>
  <c r="H18" i="3" s="1"/>
  <c r="J7" i="37"/>
  <c r="R17" i="37"/>
  <c r="R18" i="37"/>
  <c r="R19" i="37"/>
  <c r="R16" i="37"/>
  <c r="Z6" i="21"/>
  <c r="Z7" i="21"/>
  <c r="Z8" i="21"/>
  <c r="Z9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22" i="21"/>
  <c r="Z5" i="21"/>
  <c r="R23" i="21"/>
  <c r="N6" i="21"/>
  <c r="N7" i="21"/>
  <c r="N8" i="21"/>
  <c r="N9" i="21"/>
  <c r="N10" i="21"/>
  <c r="N11" i="21"/>
  <c r="N12" i="21"/>
  <c r="N13" i="21"/>
  <c r="N14" i="21"/>
  <c r="N15" i="21"/>
  <c r="N16" i="21"/>
  <c r="N17" i="21"/>
  <c r="N18" i="21"/>
  <c r="N19" i="21"/>
  <c r="N20" i="21"/>
  <c r="N21" i="21"/>
  <c r="N22" i="21"/>
  <c r="J23" i="21"/>
  <c r="AA6" i="21"/>
  <c r="AB6" i="21" s="1"/>
  <c r="AA7" i="21"/>
  <c r="AB7" i="21" s="1"/>
  <c r="AA8" i="21"/>
  <c r="AB8" i="21" s="1"/>
  <c r="AA9" i="21"/>
  <c r="AB9" i="21" s="1"/>
  <c r="AA10" i="21"/>
  <c r="AB10" i="21" s="1"/>
  <c r="AA11" i="21"/>
  <c r="AB11" i="21" s="1"/>
  <c r="AA12" i="21"/>
  <c r="AB12" i="21" s="1"/>
  <c r="AA13" i="21"/>
  <c r="AB13" i="21" s="1"/>
  <c r="AA14" i="21"/>
  <c r="AB14" i="21" s="1"/>
  <c r="AA15" i="21"/>
  <c r="AB15" i="21" s="1"/>
  <c r="AA16" i="21"/>
  <c r="AB16" i="21" s="1"/>
  <c r="AA17" i="21"/>
  <c r="AB17" i="21" s="1"/>
  <c r="AA18" i="21"/>
  <c r="AB18" i="21" s="1"/>
  <c r="AA19" i="21"/>
  <c r="AB19" i="21" s="1"/>
  <c r="AA20" i="21"/>
  <c r="AB20" i="21" s="1"/>
  <c r="AA21" i="21"/>
  <c r="AB21" i="21" s="1"/>
  <c r="AA22" i="21"/>
  <c r="AB22" i="21" s="1"/>
  <c r="V32" i="21"/>
  <c r="Y7" i="37" l="1"/>
  <c r="AD7" i="37" s="1"/>
  <c r="Z7" i="37"/>
  <c r="Q36" i="21"/>
  <c r="AA54" i="18"/>
  <c r="AB54" i="18" s="1"/>
  <c r="AA55" i="18"/>
  <c r="AB55" i="18" s="1"/>
  <c r="AA56" i="18"/>
  <c r="AB56" i="18" s="1"/>
  <c r="AA57" i="18"/>
  <c r="AB57" i="18" s="1"/>
  <c r="Z6" i="18"/>
  <c r="Z7" i="18"/>
  <c r="Z8" i="18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7" i="18"/>
  <c r="Z48" i="18"/>
  <c r="Z49" i="18"/>
  <c r="Z50" i="18"/>
  <c r="Z51" i="18"/>
  <c r="Z52" i="18"/>
  <c r="Z53" i="18"/>
  <c r="Z54" i="18"/>
  <c r="Z55" i="18"/>
  <c r="Z56" i="18"/>
  <c r="Z57" i="18"/>
  <c r="Z5" i="18"/>
  <c r="M54" i="18"/>
  <c r="N54" i="18"/>
  <c r="M55" i="18"/>
  <c r="N55" i="18"/>
  <c r="M56" i="18"/>
  <c r="N56" i="18"/>
  <c r="M57" i="18"/>
  <c r="N57" i="18"/>
  <c r="S57" i="18"/>
  <c r="S56" i="18"/>
  <c r="S55" i="18"/>
  <c r="S54" i="18"/>
  <c r="S53" i="18"/>
  <c r="S52" i="18"/>
  <c r="S50" i="18"/>
  <c r="S49" i="18"/>
  <c r="S48" i="18"/>
  <c r="S47" i="18"/>
  <c r="S46" i="18"/>
  <c r="S45" i="18"/>
  <c r="S44" i="18"/>
  <c r="S43" i="18"/>
  <c r="S42" i="18"/>
  <c r="S41" i="18"/>
  <c r="S40" i="18"/>
  <c r="S39" i="18"/>
  <c r="S38" i="18"/>
  <c r="S37" i="18"/>
  <c r="S36" i="18"/>
  <c r="S35" i="18"/>
  <c r="S34" i="18"/>
  <c r="S33" i="18"/>
  <c r="S32" i="18"/>
  <c r="S31" i="18"/>
  <c r="S30" i="18"/>
  <c r="S29" i="18"/>
  <c r="S27" i="18"/>
  <c r="S26" i="18"/>
  <c r="S25" i="18"/>
  <c r="S24" i="18"/>
  <c r="S23" i="18"/>
  <c r="S22" i="18"/>
  <c r="S21" i="18"/>
  <c r="S20" i="18"/>
  <c r="S19" i="18"/>
  <c r="S18" i="18"/>
  <c r="S17" i="18"/>
  <c r="S15" i="18"/>
  <c r="S14" i="18"/>
  <c r="S13" i="18"/>
  <c r="S12" i="18"/>
  <c r="S11" i="18"/>
  <c r="S10" i="18"/>
  <c r="S9" i="18"/>
  <c r="S8" i="18"/>
  <c r="S7" i="18"/>
  <c r="S6" i="18"/>
  <c r="S5" i="18"/>
  <c r="Z6" i="19" l="1"/>
  <c r="Z7" i="19"/>
  <c r="Z8" i="19"/>
  <c r="Z9" i="19"/>
  <c r="Z10" i="19"/>
  <c r="Z11" i="19"/>
  <c r="Z12" i="19"/>
  <c r="Z13" i="19"/>
  <c r="Z14" i="19"/>
  <c r="Z15" i="19"/>
  <c r="Z16" i="19"/>
  <c r="Z17" i="19"/>
  <c r="Z18" i="19"/>
  <c r="Z19" i="19"/>
  <c r="Z20" i="19"/>
  <c r="Z21" i="19"/>
  <c r="Z22" i="19"/>
  <c r="Z23" i="19"/>
  <c r="Z24" i="19"/>
  <c r="Z25" i="19"/>
  <c r="Z5" i="19"/>
  <c r="AD7" i="17"/>
  <c r="AD8" i="17"/>
  <c r="AD9" i="17"/>
  <c r="Z5" i="17"/>
  <c r="Z6" i="17"/>
  <c r="Z7" i="17"/>
  <c r="Z8" i="17"/>
  <c r="Z9" i="17"/>
  <c r="Z4" i="17"/>
  <c r="S7" i="17"/>
  <c r="S8" i="17"/>
  <c r="S9" i="17"/>
  <c r="M7" i="17"/>
  <c r="N7" i="17"/>
  <c r="AA7" i="17" s="1"/>
  <c r="AB7" i="17" s="1"/>
  <c r="M8" i="17"/>
  <c r="N8" i="17"/>
  <c r="AA8" i="17" s="1"/>
  <c r="AB8" i="17" s="1"/>
  <c r="M9" i="17"/>
  <c r="N9" i="17"/>
  <c r="AA9" i="17" s="1"/>
  <c r="AB9" i="17" s="1"/>
  <c r="Z5" i="74"/>
  <c r="Z6" i="52"/>
  <c r="Z7" i="52"/>
  <c r="Z5" i="52"/>
  <c r="Z5" i="14"/>
  <c r="Z6" i="13"/>
  <c r="Z7" i="13"/>
  <c r="Z8" i="13"/>
  <c r="Z9" i="13"/>
  <c r="Z10" i="13"/>
  <c r="Z11" i="13"/>
  <c r="Z12" i="13"/>
  <c r="Z13" i="13"/>
  <c r="Z14" i="13"/>
  <c r="Z15" i="13"/>
  <c r="Z16" i="13"/>
  <c r="Z17" i="13"/>
  <c r="Z18" i="13"/>
  <c r="Z5" i="13"/>
  <c r="Z30" i="5"/>
  <c r="Z31" i="5"/>
  <c r="Z32" i="5"/>
  <c r="Z33" i="5"/>
  <c r="Z34" i="5"/>
  <c r="Z35" i="5"/>
  <c r="Z36" i="5"/>
  <c r="Z37" i="5"/>
  <c r="Z38" i="5"/>
  <c r="Z29" i="5"/>
  <c r="AC17" i="6"/>
  <c r="AD15" i="36"/>
  <c r="S7" i="36"/>
  <c r="S8" i="36"/>
  <c r="S9" i="36"/>
  <c r="S10" i="36"/>
  <c r="S11" i="36"/>
  <c r="S12" i="36"/>
  <c r="S13" i="36"/>
  <c r="S14" i="36"/>
  <c r="Z5" i="39"/>
  <c r="V5" i="39"/>
  <c r="U5" i="39"/>
  <c r="S6" i="39"/>
  <c r="R6" i="39" s="1"/>
  <c r="R5" i="39"/>
  <c r="Z5" i="38"/>
  <c r="Y6" i="38"/>
  <c r="X6" i="38"/>
  <c r="V6" i="38"/>
  <c r="U6" i="38"/>
  <c r="S15" i="36" l="1"/>
  <c r="Q6" i="32" l="1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Q5" i="32"/>
  <c r="AB5" i="35"/>
  <c r="AA5" i="35"/>
  <c r="Z6" i="36"/>
  <c r="Z7" i="36"/>
  <c r="Z8" i="36"/>
  <c r="Z9" i="36"/>
  <c r="Z10" i="36"/>
  <c r="Z11" i="36"/>
  <c r="Z12" i="36"/>
  <c r="Z13" i="36"/>
  <c r="Z14" i="36"/>
  <c r="Z5" i="36"/>
  <c r="Z15" i="36" s="1"/>
  <c r="U15" i="36"/>
  <c r="X15" i="36" s="1"/>
  <c r="AC15" i="36" s="1"/>
  <c r="N6" i="36"/>
  <c r="N7" i="36"/>
  <c r="N8" i="36"/>
  <c r="N9" i="36"/>
  <c r="N10" i="36"/>
  <c r="N11" i="36"/>
  <c r="N12" i="36"/>
  <c r="N13" i="36"/>
  <c r="N14" i="36"/>
  <c r="M6" i="36"/>
  <c r="M7" i="36"/>
  <c r="M8" i="36"/>
  <c r="M9" i="36"/>
  <c r="M10" i="36"/>
  <c r="M11" i="36"/>
  <c r="M12" i="36"/>
  <c r="M13" i="36"/>
  <c r="M14" i="36"/>
  <c r="AA14" i="36" l="1"/>
  <c r="AB14" i="36" s="1"/>
  <c r="AA12" i="36"/>
  <c r="AB12" i="36" s="1"/>
  <c r="AA10" i="36"/>
  <c r="AB10" i="36" s="1"/>
  <c r="AA8" i="36"/>
  <c r="AB8" i="36" s="1"/>
  <c r="AA6" i="36"/>
  <c r="AB6" i="36" s="1"/>
  <c r="AA13" i="36"/>
  <c r="AB13" i="36" s="1"/>
  <c r="AA11" i="36"/>
  <c r="AB11" i="36" s="1"/>
  <c r="AA9" i="36"/>
  <c r="AB9" i="36" s="1"/>
  <c r="AA7" i="36"/>
  <c r="AB7" i="36" s="1"/>
  <c r="AA9" i="35" l="1"/>
  <c r="AB9" i="35" s="1"/>
  <c r="AA10" i="35"/>
  <c r="AB10" i="35" s="1"/>
  <c r="AA11" i="35"/>
  <c r="AB11" i="35" s="1"/>
  <c r="AA12" i="35"/>
  <c r="AB12" i="35" s="1"/>
  <c r="AA13" i="35"/>
  <c r="AB13" i="35" s="1"/>
  <c r="AA14" i="35"/>
  <c r="AB14" i="35" s="1"/>
  <c r="AA15" i="35"/>
  <c r="AB15" i="35" s="1"/>
  <c r="AA16" i="35"/>
  <c r="AB16" i="35" s="1"/>
  <c r="AA17" i="35"/>
  <c r="AB17" i="35" s="1"/>
  <c r="AA18" i="35"/>
  <c r="AB18" i="35" s="1"/>
  <c r="AA19" i="35"/>
  <c r="AB19" i="35" s="1"/>
  <c r="AA20" i="35"/>
  <c r="AB20" i="35" s="1"/>
  <c r="AA21" i="35"/>
  <c r="AB21" i="35" s="1"/>
  <c r="AA22" i="35"/>
  <c r="AB22" i="35" s="1"/>
  <c r="Z6" i="35"/>
  <c r="Z7" i="35"/>
  <c r="Z8" i="35"/>
  <c r="Z9" i="35"/>
  <c r="Z10" i="35"/>
  <c r="Z11" i="35"/>
  <c r="Z12" i="35"/>
  <c r="Z13" i="35"/>
  <c r="Z14" i="35"/>
  <c r="Z15" i="35"/>
  <c r="Z16" i="35"/>
  <c r="Z17" i="35"/>
  <c r="Z18" i="35"/>
  <c r="Z19" i="35"/>
  <c r="Z20" i="35"/>
  <c r="Z21" i="35"/>
  <c r="Z22" i="35"/>
  <c r="Z23" i="35"/>
  <c r="Z24" i="35"/>
  <c r="Z5" i="35"/>
  <c r="S6" i="35"/>
  <c r="S7" i="35"/>
  <c r="S8" i="35"/>
  <c r="S9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4" i="35"/>
  <c r="S5" i="35"/>
  <c r="M9" i="35"/>
  <c r="N9" i="35"/>
  <c r="M10" i="35"/>
  <c r="N10" i="35"/>
  <c r="M11" i="35"/>
  <c r="N11" i="35"/>
  <c r="M12" i="35"/>
  <c r="N12" i="35"/>
  <c r="M13" i="35"/>
  <c r="N13" i="35"/>
  <c r="M14" i="35"/>
  <c r="N14" i="35"/>
  <c r="M15" i="35"/>
  <c r="N15" i="35"/>
  <c r="M16" i="35"/>
  <c r="N16" i="35"/>
  <c r="M17" i="35"/>
  <c r="N17" i="35"/>
  <c r="M18" i="35"/>
  <c r="N18" i="35"/>
  <c r="M19" i="35"/>
  <c r="N19" i="35"/>
  <c r="M20" i="35"/>
  <c r="N20" i="35"/>
  <c r="M21" i="35"/>
  <c r="N21" i="35"/>
  <c r="M22" i="35"/>
  <c r="N22" i="35"/>
  <c r="M23" i="35"/>
  <c r="N23" i="35"/>
  <c r="AA23" i="35" s="1"/>
  <c r="AB23" i="35" s="1"/>
  <c r="M24" i="35"/>
  <c r="N24" i="35"/>
  <c r="AA24" i="35" s="1"/>
  <c r="AB24" i="35" s="1"/>
  <c r="U25" i="35"/>
  <c r="X25" i="35" s="1"/>
  <c r="Z5" i="69"/>
  <c r="Z6" i="69" s="1"/>
  <c r="U6" i="69"/>
  <c r="G6" i="69"/>
  <c r="D14" i="3" s="1"/>
  <c r="Z5" i="68"/>
  <c r="Y6" i="68"/>
  <c r="X6" i="68"/>
  <c r="V6" i="68"/>
  <c r="U6" i="68"/>
  <c r="Z6" i="32"/>
  <c r="Z7" i="32"/>
  <c r="Z8" i="32"/>
  <c r="Z9" i="32"/>
  <c r="Z10" i="32"/>
  <c r="Z11" i="32"/>
  <c r="Z12" i="32"/>
  <c r="Z13" i="32"/>
  <c r="Z14" i="32"/>
  <c r="Z15" i="32"/>
  <c r="Z16" i="32"/>
  <c r="Z17" i="32"/>
  <c r="Z18" i="32"/>
  <c r="Z19" i="32"/>
  <c r="Z20" i="32"/>
  <c r="Z21" i="32"/>
  <c r="Z22" i="32"/>
  <c r="Z23" i="32"/>
  <c r="Z5" i="32"/>
  <c r="U24" i="32"/>
  <c r="X24" i="32" s="1"/>
  <c r="S8" i="32"/>
  <c r="S9" i="32"/>
  <c r="S10" i="32"/>
  <c r="S11" i="32"/>
  <c r="S12" i="32"/>
  <c r="S13" i="32"/>
  <c r="S14" i="32"/>
  <c r="S15" i="32"/>
  <c r="S16" i="32"/>
  <c r="S17" i="32"/>
  <c r="S18" i="32"/>
  <c r="S19" i="32"/>
  <c r="S20" i="32"/>
  <c r="S21" i="32"/>
  <c r="S22" i="32"/>
  <c r="S23" i="32"/>
  <c r="M8" i="32"/>
  <c r="N8" i="32"/>
  <c r="AA8" i="32" s="1"/>
  <c r="AB8" i="32" s="1"/>
  <c r="M9" i="32"/>
  <c r="N9" i="32"/>
  <c r="AA9" i="32" s="1"/>
  <c r="AB9" i="32" s="1"/>
  <c r="M10" i="32"/>
  <c r="N10" i="32"/>
  <c r="AA10" i="32" s="1"/>
  <c r="AB10" i="32" s="1"/>
  <c r="M11" i="32"/>
  <c r="N11" i="32"/>
  <c r="AA11" i="32" s="1"/>
  <c r="AB11" i="32" s="1"/>
  <c r="M12" i="32"/>
  <c r="N12" i="32"/>
  <c r="AA12" i="32" s="1"/>
  <c r="AB12" i="32" s="1"/>
  <c r="M13" i="32"/>
  <c r="N13" i="32"/>
  <c r="AA13" i="32" s="1"/>
  <c r="AB13" i="32" s="1"/>
  <c r="M14" i="32"/>
  <c r="N14" i="32"/>
  <c r="AA14" i="32" s="1"/>
  <c r="AB14" i="32" s="1"/>
  <c r="M15" i="32"/>
  <c r="N15" i="32"/>
  <c r="AA15" i="32" s="1"/>
  <c r="AB15" i="32" s="1"/>
  <c r="M16" i="32"/>
  <c r="N16" i="32"/>
  <c r="AA16" i="32" s="1"/>
  <c r="AB16" i="32" s="1"/>
  <c r="M17" i="32"/>
  <c r="N17" i="32"/>
  <c r="AA17" i="32" s="1"/>
  <c r="AB17" i="32" s="1"/>
  <c r="M18" i="32"/>
  <c r="N18" i="32"/>
  <c r="AA18" i="32" s="1"/>
  <c r="AB18" i="32" s="1"/>
  <c r="M19" i="32"/>
  <c r="N19" i="32"/>
  <c r="AA19" i="32" s="1"/>
  <c r="AB19" i="32" s="1"/>
  <c r="M20" i="32"/>
  <c r="N20" i="32"/>
  <c r="AA20" i="32" s="1"/>
  <c r="AB20" i="32" s="1"/>
  <c r="M21" i="32"/>
  <c r="N21" i="32"/>
  <c r="AA21" i="32" s="1"/>
  <c r="AB21" i="32" s="1"/>
  <c r="M22" i="32"/>
  <c r="N22" i="32"/>
  <c r="AA22" i="32" s="1"/>
  <c r="AB22" i="32" s="1"/>
  <c r="M23" i="32"/>
  <c r="N23" i="32"/>
  <c r="AA23" i="32" s="1"/>
  <c r="AB23" i="32" s="1"/>
  <c r="AA6" i="58"/>
  <c r="AB6" i="58" s="1"/>
  <c r="U7" i="58"/>
  <c r="K27" i="3" s="1"/>
  <c r="N6" i="58"/>
  <c r="Y6" i="34"/>
  <c r="X6" i="34"/>
  <c r="V6" i="34"/>
  <c r="U6" i="34"/>
  <c r="K6" i="34"/>
  <c r="X7" i="58" l="1"/>
  <c r="O14" i="3"/>
  <c r="P14" i="3"/>
  <c r="L15" i="1" s="1"/>
  <c r="X6" i="69"/>
  <c r="K14" i="3"/>
  <c r="J11" i="62"/>
  <c r="J12" i="62"/>
  <c r="J13" i="62"/>
  <c r="J14" i="62"/>
  <c r="J15" i="62"/>
  <c r="J16" i="62"/>
  <c r="J17" i="62"/>
  <c r="J18" i="62"/>
  <c r="J19" i="62"/>
  <c r="J20" i="62"/>
  <c r="J21" i="62"/>
  <c r="J22" i="62"/>
  <c r="J23" i="62"/>
  <c r="J24" i="62"/>
  <c r="J25" i="62"/>
  <c r="J26" i="62"/>
  <c r="J27" i="62"/>
  <c r="J28" i="62"/>
  <c r="J29" i="62"/>
  <c r="J30" i="62"/>
  <c r="J31" i="62"/>
  <c r="J32" i="62"/>
  <c r="J33" i="62"/>
  <c r="J34" i="62"/>
  <c r="J35" i="62"/>
  <c r="J36" i="62"/>
  <c r="J37" i="62"/>
  <c r="J38" i="62"/>
  <c r="J39" i="62"/>
  <c r="J40" i="62"/>
  <c r="Z6" i="62"/>
  <c r="Z7" i="62"/>
  <c r="Z8" i="62"/>
  <c r="Z9" i="62"/>
  <c r="Z10" i="62"/>
  <c r="Z11" i="62"/>
  <c r="Z12" i="62"/>
  <c r="Z13" i="62"/>
  <c r="Z14" i="62"/>
  <c r="Z15" i="62"/>
  <c r="Z16" i="62"/>
  <c r="Z17" i="62"/>
  <c r="Z18" i="62"/>
  <c r="Z19" i="62"/>
  <c r="Z20" i="62"/>
  <c r="Z21" i="62"/>
  <c r="Z22" i="62"/>
  <c r="Z23" i="62"/>
  <c r="Z24" i="62"/>
  <c r="Z25" i="62"/>
  <c r="Z26" i="62"/>
  <c r="Z27" i="62"/>
  <c r="Z28" i="62"/>
  <c r="Z29" i="62"/>
  <c r="Z30" i="62"/>
  <c r="Z31" i="62"/>
  <c r="Z32" i="62"/>
  <c r="Z33" i="62"/>
  <c r="Z34" i="62"/>
  <c r="Z35" i="62"/>
  <c r="Z36" i="62"/>
  <c r="Z37" i="62"/>
  <c r="Z38" i="62"/>
  <c r="Z39" i="62"/>
  <c r="Z40" i="62"/>
  <c r="Z5" i="62"/>
  <c r="AA11" i="62"/>
  <c r="AB11" i="62" s="1"/>
  <c r="AA12" i="62"/>
  <c r="AB12" i="62" s="1"/>
  <c r="AA13" i="62"/>
  <c r="AB13" i="62" s="1"/>
  <c r="AA14" i="62"/>
  <c r="AB14" i="62" s="1"/>
  <c r="AA15" i="62"/>
  <c r="AB15" i="62" s="1"/>
  <c r="AA16" i="62"/>
  <c r="AB16" i="62" s="1"/>
  <c r="AA17" i="62"/>
  <c r="AB17" i="62" s="1"/>
  <c r="AA18" i="62"/>
  <c r="AB18" i="62" s="1"/>
  <c r="AA19" i="62"/>
  <c r="AB19" i="62" s="1"/>
  <c r="AA20" i="62"/>
  <c r="AB20" i="62" s="1"/>
  <c r="AA21" i="62"/>
  <c r="AB21" i="62" s="1"/>
  <c r="AA22" i="62"/>
  <c r="AB22" i="62" s="1"/>
  <c r="AA23" i="62"/>
  <c r="AB23" i="62" s="1"/>
  <c r="AA24" i="62"/>
  <c r="AB24" i="62" s="1"/>
  <c r="AA25" i="62"/>
  <c r="AB25" i="62" s="1"/>
  <c r="AA26" i="62"/>
  <c r="AB26" i="62" s="1"/>
  <c r="AA27" i="62"/>
  <c r="AB27" i="62" s="1"/>
  <c r="AA28" i="62"/>
  <c r="AB28" i="62" s="1"/>
  <c r="AA29" i="62"/>
  <c r="AB29" i="62" s="1"/>
  <c r="AA30" i="62"/>
  <c r="AB30" i="62" s="1"/>
  <c r="AA31" i="62"/>
  <c r="AB31" i="62" s="1"/>
  <c r="AA32" i="62"/>
  <c r="AB32" i="62" s="1"/>
  <c r="AA33" i="62"/>
  <c r="AB33" i="62" s="1"/>
  <c r="AA34" i="62"/>
  <c r="AB34" i="62" s="1"/>
  <c r="AA35" i="62"/>
  <c r="AB35" i="62" s="1"/>
  <c r="AA36" i="62"/>
  <c r="AB36" i="62" s="1"/>
  <c r="AA37" i="62"/>
  <c r="AB37" i="62" s="1"/>
  <c r="AA38" i="62"/>
  <c r="AB38" i="62" s="1"/>
  <c r="AA39" i="62"/>
  <c r="AB39" i="62" s="1"/>
  <c r="AA40" i="62"/>
  <c r="AB40" i="62" s="1"/>
  <c r="S41" i="62"/>
  <c r="R6" i="62"/>
  <c r="R7" i="62"/>
  <c r="R8" i="62"/>
  <c r="R9" i="62"/>
  <c r="R10" i="62"/>
  <c r="R11" i="62"/>
  <c r="R12" i="62"/>
  <c r="R13" i="62"/>
  <c r="R14" i="62"/>
  <c r="R15" i="62"/>
  <c r="R16" i="62"/>
  <c r="R17" i="62"/>
  <c r="R18" i="62"/>
  <c r="R19" i="62"/>
  <c r="R20" i="62"/>
  <c r="R21" i="62"/>
  <c r="R22" i="62"/>
  <c r="R23" i="62"/>
  <c r="R24" i="62"/>
  <c r="R25" i="62"/>
  <c r="R26" i="62"/>
  <c r="R27" i="62"/>
  <c r="R28" i="62"/>
  <c r="R29" i="62"/>
  <c r="R30" i="62"/>
  <c r="R31" i="62"/>
  <c r="R32" i="62"/>
  <c r="R33" i="62"/>
  <c r="R34" i="62"/>
  <c r="R35" i="62"/>
  <c r="R36" i="62"/>
  <c r="R37" i="62"/>
  <c r="R38" i="62"/>
  <c r="R39" i="62"/>
  <c r="R40" i="62"/>
  <c r="R5" i="62"/>
  <c r="L6" i="62"/>
  <c r="L7" i="62"/>
  <c r="L8" i="62"/>
  <c r="L9" i="62"/>
  <c r="L10" i="62"/>
  <c r="L11" i="62"/>
  <c r="L12" i="62"/>
  <c r="L13" i="62"/>
  <c r="L14" i="62"/>
  <c r="L15" i="62"/>
  <c r="L16" i="62"/>
  <c r="L17" i="62"/>
  <c r="L18" i="62"/>
  <c r="L19" i="62"/>
  <c r="L20" i="62"/>
  <c r="L21" i="62"/>
  <c r="L22" i="62"/>
  <c r="L23" i="62"/>
  <c r="L24" i="62"/>
  <c r="L25" i="62"/>
  <c r="L26" i="62"/>
  <c r="L27" i="62"/>
  <c r="L28" i="62"/>
  <c r="L29" i="62"/>
  <c r="L30" i="62"/>
  <c r="L31" i="62"/>
  <c r="L32" i="62"/>
  <c r="L33" i="62"/>
  <c r="L34" i="62"/>
  <c r="L35" i="62"/>
  <c r="L36" i="62"/>
  <c r="L37" i="62"/>
  <c r="L38" i="62"/>
  <c r="L39" i="62"/>
  <c r="L40" i="62"/>
  <c r="L5" i="62"/>
  <c r="K6" i="62"/>
  <c r="K7" i="62"/>
  <c r="K8" i="62"/>
  <c r="K9" i="62"/>
  <c r="K10" i="62"/>
  <c r="K11" i="62"/>
  <c r="K12" i="62"/>
  <c r="K13" i="62"/>
  <c r="K14" i="62"/>
  <c r="K15" i="62"/>
  <c r="K16" i="62"/>
  <c r="K17" i="62"/>
  <c r="K18" i="62"/>
  <c r="K19" i="62"/>
  <c r="K20" i="62"/>
  <c r="K21" i="62"/>
  <c r="K22" i="62"/>
  <c r="K23" i="62"/>
  <c r="K24" i="62"/>
  <c r="K25" i="62"/>
  <c r="K26" i="62"/>
  <c r="K27" i="62"/>
  <c r="K28" i="62"/>
  <c r="K29" i="62"/>
  <c r="K30" i="62"/>
  <c r="K31" i="62"/>
  <c r="K32" i="62"/>
  <c r="K33" i="62"/>
  <c r="K34" i="62"/>
  <c r="K35" i="62"/>
  <c r="K36" i="62"/>
  <c r="K37" i="62"/>
  <c r="K38" i="62"/>
  <c r="K39" i="62"/>
  <c r="K40" i="62"/>
  <c r="K5" i="62"/>
  <c r="Z6" i="70"/>
  <c r="Z7" i="70"/>
  <c r="Z8" i="70"/>
  <c r="Z9" i="70"/>
  <c r="Z10" i="70"/>
  <c r="Z11" i="70"/>
  <c r="Z12" i="70"/>
  <c r="Z13" i="70"/>
  <c r="Z14" i="70"/>
  <c r="Z15" i="70"/>
  <c r="Z16" i="70"/>
  <c r="Z17" i="70"/>
  <c r="Z18" i="70"/>
  <c r="Z19" i="70"/>
  <c r="Z20" i="70"/>
  <c r="Z21" i="70"/>
  <c r="Z22" i="70"/>
  <c r="Z23" i="70"/>
  <c r="Z24" i="70"/>
  <c r="Z25" i="70"/>
  <c r="Z26" i="70"/>
  <c r="Z27" i="70"/>
  <c r="Z28" i="70"/>
  <c r="Z29" i="70"/>
  <c r="Z30" i="70"/>
  <c r="Z31" i="70"/>
  <c r="Z32" i="70"/>
  <c r="Z33" i="70"/>
  <c r="Z34" i="70"/>
  <c r="Z35" i="70"/>
  <c r="Z36" i="70"/>
  <c r="Z37" i="70"/>
  <c r="Z38" i="70"/>
  <c r="Z39" i="70"/>
  <c r="Z40" i="70"/>
  <c r="Z41" i="70"/>
  <c r="Z42" i="70"/>
  <c r="Z43" i="70"/>
  <c r="Z44" i="70"/>
  <c r="Z45" i="70"/>
  <c r="Z46" i="70"/>
  <c r="Z47" i="70"/>
  <c r="Z48" i="70"/>
  <c r="Z49" i="70"/>
  <c r="Z50" i="70"/>
  <c r="Z51" i="70"/>
  <c r="Z52" i="70"/>
  <c r="Z53" i="70"/>
  <c r="Z54" i="70"/>
  <c r="Z55" i="70"/>
  <c r="Z56" i="70"/>
  <c r="Z57" i="70"/>
  <c r="Z58" i="70"/>
  <c r="Z59" i="70"/>
  <c r="Z60" i="70"/>
  <c r="Z61" i="70"/>
  <c r="Z62" i="70"/>
  <c r="Z63" i="70"/>
  <c r="Z64" i="70"/>
  <c r="Z65" i="70"/>
  <c r="Z66" i="70"/>
  <c r="Z67" i="70"/>
  <c r="Z68" i="70"/>
  <c r="Z69" i="70"/>
  <c r="Z70" i="70"/>
  <c r="Z71" i="70"/>
  <c r="Z72" i="70"/>
  <c r="Z73" i="70"/>
  <c r="Z74" i="70"/>
  <c r="Z75" i="70"/>
  <c r="Z76" i="70"/>
  <c r="Z77" i="70"/>
  <c r="Z78" i="70"/>
  <c r="Z79" i="70"/>
  <c r="Z80" i="70"/>
  <c r="Z81" i="70"/>
  <c r="Z82" i="70"/>
  <c r="Z83" i="70"/>
  <c r="Z84" i="70"/>
  <c r="Z85" i="70"/>
  <c r="Z86" i="70"/>
  <c r="Z87" i="70"/>
  <c r="Z88" i="70"/>
  <c r="Z89" i="70"/>
  <c r="Z90" i="70"/>
  <c r="Z91" i="70"/>
  <c r="Z92" i="70"/>
  <c r="Z93" i="70"/>
  <c r="Z94" i="70"/>
  <c r="Z95" i="70"/>
  <c r="Z96" i="70"/>
  <c r="Z97" i="70"/>
  <c r="Z98" i="70"/>
  <c r="Z99" i="70"/>
  <c r="Z100" i="70"/>
  <c r="Z101" i="70"/>
  <c r="Z102" i="70"/>
  <c r="Z103" i="70"/>
  <c r="Z104" i="70"/>
  <c r="Z105" i="70"/>
  <c r="Z106" i="70"/>
  <c r="Z107" i="70"/>
  <c r="Z108" i="70"/>
  <c r="Z109" i="70"/>
  <c r="Z110" i="70"/>
  <c r="Z111" i="70"/>
  <c r="Z112" i="70"/>
  <c r="Z113" i="70"/>
  <c r="Z114" i="70"/>
  <c r="Z115" i="70"/>
  <c r="Z116" i="70"/>
  <c r="Z117" i="70"/>
  <c r="Z118" i="70"/>
  <c r="Z119" i="70"/>
  <c r="Z120" i="70"/>
  <c r="Z121" i="70"/>
  <c r="Z122" i="70"/>
  <c r="Z123" i="70"/>
  <c r="Z124" i="70"/>
  <c r="Z125" i="70"/>
  <c r="Z126" i="70"/>
  <c r="Z127" i="70"/>
  <c r="Z128" i="70"/>
  <c r="Z129" i="70"/>
  <c r="Z130" i="70"/>
  <c r="Z131" i="70"/>
  <c r="Z132" i="70"/>
  <c r="Z133" i="70"/>
  <c r="Z134" i="70"/>
  <c r="Z135" i="70"/>
  <c r="Z136" i="70"/>
  <c r="Z137" i="70"/>
  <c r="Z138" i="70"/>
  <c r="Z139" i="70"/>
  <c r="Z140" i="70"/>
  <c r="Z141" i="70"/>
  <c r="Z142" i="70"/>
  <c r="Z143" i="70"/>
  <c r="Z144" i="70"/>
  <c r="Z145" i="70"/>
  <c r="Z146" i="70"/>
  <c r="Z147" i="70"/>
  <c r="Z148" i="70"/>
  <c r="Z149" i="70"/>
  <c r="Z150" i="70"/>
  <c r="Z151" i="70"/>
  <c r="Z152" i="70"/>
  <c r="Z153" i="70"/>
  <c r="Z154" i="70"/>
  <c r="Z155" i="70"/>
  <c r="Z156" i="70"/>
  <c r="Z157" i="70"/>
  <c r="Z158" i="70"/>
  <c r="Z159" i="70"/>
  <c r="Z160" i="70"/>
  <c r="Z161" i="70"/>
  <c r="Z162" i="70"/>
  <c r="Z163" i="70"/>
  <c r="Z164" i="70"/>
  <c r="Z165" i="70"/>
  <c r="Z166" i="70"/>
  <c r="Z167" i="70"/>
  <c r="Z168" i="70"/>
  <c r="Z169" i="70"/>
  <c r="Z170" i="70"/>
  <c r="Z171" i="70"/>
  <c r="Z172" i="70"/>
  <c r="Z173" i="70"/>
  <c r="Z174" i="70"/>
  <c r="Z175" i="70"/>
  <c r="Z176" i="70"/>
  <c r="Z177" i="70"/>
  <c r="Z178" i="70"/>
  <c r="Z179" i="70"/>
  <c r="Z180" i="70"/>
  <c r="Z181" i="70"/>
  <c r="Z182" i="70"/>
  <c r="Z183" i="70"/>
  <c r="Z184" i="70"/>
  <c r="Z185" i="70"/>
  <c r="Z186" i="70"/>
  <c r="Z187" i="70"/>
  <c r="Z188" i="70"/>
  <c r="Z189" i="70"/>
  <c r="Z190" i="70"/>
  <c r="Z191" i="70"/>
  <c r="Z192" i="70"/>
  <c r="Z193" i="70"/>
  <c r="Z194" i="70"/>
  <c r="Z195" i="70"/>
  <c r="Z196" i="70"/>
  <c r="Z197" i="70"/>
  <c r="Z198" i="70"/>
  <c r="Z199" i="70"/>
  <c r="Z200" i="70"/>
  <c r="Z201" i="70"/>
  <c r="Z202" i="70"/>
  <c r="Z5" i="70"/>
  <c r="J6" i="70"/>
  <c r="J7" i="70"/>
  <c r="J8" i="70"/>
  <c r="J9" i="70"/>
  <c r="J10" i="70"/>
  <c r="J11" i="70"/>
  <c r="J12" i="70"/>
  <c r="J13" i="70"/>
  <c r="J14" i="70"/>
  <c r="J15" i="70"/>
  <c r="J16" i="70"/>
  <c r="J17" i="70"/>
  <c r="J18" i="70"/>
  <c r="J19" i="70"/>
  <c r="J20" i="70"/>
  <c r="J21" i="70"/>
  <c r="J22" i="70"/>
  <c r="J23" i="70"/>
  <c r="J24" i="70"/>
  <c r="J25" i="70"/>
  <c r="J26" i="70"/>
  <c r="J27" i="70"/>
  <c r="J28" i="70"/>
  <c r="J29" i="70"/>
  <c r="J30" i="70"/>
  <c r="J31" i="70"/>
  <c r="J32" i="70"/>
  <c r="J33" i="70"/>
  <c r="J34" i="70"/>
  <c r="J35" i="70"/>
  <c r="J36" i="70"/>
  <c r="J37" i="70"/>
  <c r="J38" i="70"/>
  <c r="J39" i="70"/>
  <c r="J40" i="70"/>
  <c r="J41" i="70"/>
  <c r="J42" i="70"/>
  <c r="J43" i="70"/>
  <c r="J44" i="70"/>
  <c r="J45" i="70"/>
  <c r="J46" i="70"/>
  <c r="J47" i="70"/>
  <c r="J48" i="70"/>
  <c r="J49" i="70"/>
  <c r="J50" i="70"/>
  <c r="J51" i="70"/>
  <c r="J52" i="70"/>
  <c r="J53" i="70"/>
  <c r="J54" i="70"/>
  <c r="J55" i="70"/>
  <c r="J56" i="70"/>
  <c r="J57" i="70"/>
  <c r="J58" i="70"/>
  <c r="J59" i="70"/>
  <c r="J60" i="70"/>
  <c r="J61" i="70"/>
  <c r="J62" i="70"/>
  <c r="J63" i="70"/>
  <c r="J64" i="70"/>
  <c r="J65" i="70"/>
  <c r="J66" i="70"/>
  <c r="J67" i="70"/>
  <c r="J68" i="70"/>
  <c r="J69" i="70"/>
  <c r="J70" i="70"/>
  <c r="J71" i="70"/>
  <c r="J72" i="70"/>
  <c r="J73" i="70"/>
  <c r="J74" i="70"/>
  <c r="J75" i="70"/>
  <c r="J76" i="70"/>
  <c r="J77" i="70"/>
  <c r="J78" i="70"/>
  <c r="J79" i="70"/>
  <c r="J80" i="70"/>
  <c r="J81" i="70"/>
  <c r="J82" i="70"/>
  <c r="J83" i="70"/>
  <c r="J84" i="70"/>
  <c r="J85" i="70"/>
  <c r="J86" i="70"/>
  <c r="J87" i="70"/>
  <c r="J88" i="70"/>
  <c r="J89" i="70"/>
  <c r="J90" i="70"/>
  <c r="J91" i="70"/>
  <c r="J92" i="70"/>
  <c r="J93" i="70"/>
  <c r="J94" i="70"/>
  <c r="J95" i="70"/>
  <c r="J96" i="70"/>
  <c r="J97" i="70"/>
  <c r="J98" i="70"/>
  <c r="J99" i="70"/>
  <c r="J100" i="70"/>
  <c r="J101" i="70"/>
  <c r="J102" i="70"/>
  <c r="J103" i="70"/>
  <c r="J104" i="70"/>
  <c r="J105" i="70"/>
  <c r="J106" i="70"/>
  <c r="J107" i="70"/>
  <c r="J108" i="70"/>
  <c r="J109" i="70"/>
  <c r="J110" i="70"/>
  <c r="J111" i="70"/>
  <c r="J112" i="70"/>
  <c r="J113" i="70"/>
  <c r="J114" i="70"/>
  <c r="J115" i="70"/>
  <c r="J116" i="70"/>
  <c r="J117" i="70"/>
  <c r="J118" i="70"/>
  <c r="J119" i="70"/>
  <c r="J120" i="70"/>
  <c r="J121" i="70"/>
  <c r="J122" i="70"/>
  <c r="J123" i="70"/>
  <c r="J124" i="70"/>
  <c r="J125" i="70"/>
  <c r="J126" i="70"/>
  <c r="J127" i="70"/>
  <c r="J128" i="70"/>
  <c r="J129" i="70"/>
  <c r="J130" i="70"/>
  <c r="J131" i="70"/>
  <c r="J132" i="70"/>
  <c r="J133" i="70"/>
  <c r="J134" i="70"/>
  <c r="J135" i="70"/>
  <c r="J136" i="70"/>
  <c r="J137" i="70"/>
  <c r="J138" i="70"/>
  <c r="J139" i="70"/>
  <c r="J140" i="70"/>
  <c r="J141" i="70"/>
  <c r="J142" i="70"/>
  <c r="J143" i="70"/>
  <c r="J144" i="70"/>
  <c r="J145" i="70"/>
  <c r="J146" i="70"/>
  <c r="J147" i="70"/>
  <c r="J148" i="70"/>
  <c r="J149" i="70"/>
  <c r="J150" i="70"/>
  <c r="J151" i="70"/>
  <c r="J152" i="70"/>
  <c r="J153" i="70"/>
  <c r="J154" i="70"/>
  <c r="J155" i="70"/>
  <c r="J156" i="70"/>
  <c r="J157" i="70"/>
  <c r="J158" i="70"/>
  <c r="J159" i="70"/>
  <c r="J160" i="70"/>
  <c r="J161" i="70"/>
  <c r="J162" i="70"/>
  <c r="J163" i="70"/>
  <c r="J164" i="70"/>
  <c r="J165" i="70"/>
  <c r="J166" i="70"/>
  <c r="J167" i="70"/>
  <c r="J168" i="70"/>
  <c r="J169" i="70"/>
  <c r="J170" i="70"/>
  <c r="J171" i="70"/>
  <c r="J172" i="70"/>
  <c r="J173" i="70"/>
  <c r="J174" i="70"/>
  <c r="J175" i="70"/>
  <c r="J176" i="70"/>
  <c r="J177" i="70"/>
  <c r="J178" i="70"/>
  <c r="J179" i="70"/>
  <c r="J180" i="70"/>
  <c r="J181" i="70"/>
  <c r="J182" i="70"/>
  <c r="J183" i="70"/>
  <c r="J184" i="70"/>
  <c r="J185" i="70"/>
  <c r="J186" i="70"/>
  <c r="J187" i="70"/>
  <c r="J188" i="70"/>
  <c r="J189" i="70"/>
  <c r="J190" i="70"/>
  <c r="J191" i="70"/>
  <c r="J192" i="70"/>
  <c r="J193" i="70"/>
  <c r="J194" i="70"/>
  <c r="J195" i="70"/>
  <c r="J196" i="70"/>
  <c r="J197" i="70"/>
  <c r="J198" i="70"/>
  <c r="J199" i="70"/>
  <c r="J200" i="70"/>
  <c r="J201" i="70"/>
  <c r="J202" i="70"/>
  <c r="J5" i="70"/>
  <c r="Y203" i="70"/>
  <c r="X203" i="70"/>
  <c r="K10" i="70"/>
  <c r="L10" i="70"/>
  <c r="K11" i="70"/>
  <c r="L11" i="70"/>
  <c r="K12" i="70"/>
  <c r="L12" i="70"/>
  <c r="K13" i="70"/>
  <c r="L13" i="70"/>
  <c r="K14" i="70"/>
  <c r="L14" i="70"/>
  <c r="K15" i="70"/>
  <c r="L15" i="70"/>
  <c r="K16" i="70"/>
  <c r="L16" i="70"/>
  <c r="K17" i="70"/>
  <c r="L17" i="70"/>
  <c r="K18" i="70"/>
  <c r="L18" i="70"/>
  <c r="K19" i="70"/>
  <c r="L19" i="70"/>
  <c r="K20" i="70"/>
  <c r="L20" i="70"/>
  <c r="K21" i="70"/>
  <c r="L21" i="70"/>
  <c r="K22" i="70"/>
  <c r="L22" i="70"/>
  <c r="K23" i="70"/>
  <c r="L23" i="70"/>
  <c r="K24" i="70"/>
  <c r="L24" i="70"/>
  <c r="K25" i="70"/>
  <c r="L25" i="70"/>
  <c r="K26" i="70"/>
  <c r="L26" i="70"/>
  <c r="K27" i="70"/>
  <c r="L27" i="70"/>
  <c r="K28" i="70"/>
  <c r="L28" i="70"/>
  <c r="K29" i="70"/>
  <c r="L29" i="70"/>
  <c r="K30" i="70"/>
  <c r="L30" i="70"/>
  <c r="K31" i="70"/>
  <c r="L31" i="70"/>
  <c r="K32" i="70"/>
  <c r="L32" i="70"/>
  <c r="K33" i="70"/>
  <c r="L33" i="70"/>
  <c r="K34" i="70"/>
  <c r="L34" i="70"/>
  <c r="K35" i="70"/>
  <c r="L35" i="70"/>
  <c r="K36" i="70"/>
  <c r="L36" i="70"/>
  <c r="K37" i="70"/>
  <c r="L37" i="70"/>
  <c r="K38" i="70"/>
  <c r="L38" i="70"/>
  <c r="K39" i="70"/>
  <c r="L39" i="70"/>
  <c r="K40" i="70"/>
  <c r="L40" i="70"/>
  <c r="K41" i="70"/>
  <c r="L41" i="70"/>
  <c r="K42" i="70"/>
  <c r="L42" i="70"/>
  <c r="K43" i="70"/>
  <c r="L43" i="70"/>
  <c r="K44" i="70"/>
  <c r="L44" i="70"/>
  <c r="K45" i="70"/>
  <c r="L45" i="70"/>
  <c r="K46" i="70"/>
  <c r="L46" i="70"/>
  <c r="K47" i="70"/>
  <c r="L47" i="70"/>
  <c r="K48" i="70"/>
  <c r="L48" i="70"/>
  <c r="K49" i="70"/>
  <c r="L49" i="70"/>
  <c r="K50" i="70"/>
  <c r="L50" i="70"/>
  <c r="K51" i="70"/>
  <c r="L51" i="70"/>
  <c r="K52" i="70"/>
  <c r="L52" i="70"/>
  <c r="K53" i="70"/>
  <c r="L53" i="70"/>
  <c r="K54" i="70"/>
  <c r="L54" i="70"/>
  <c r="K55" i="70"/>
  <c r="L55" i="70"/>
  <c r="K56" i="70"/>
  <c r="L56" i="70"/>
  <c r="K57" i="70"/>
  <c r="L57" i="70"/>
  <c r="K58" i="70"/>
  <c r="L58" i="70"/>
  <c r="K59" i="70"/>
  <c r="L59" i="70"/>
  <c r="K60" i="70"/>
  <c r="L60" i="70"/>
  <c r="K61" i="70"/>
  <c r="L61" i="70"/>
  <c r="K62" i="70"/>
  <c r="L62" i="70"/>
  <c r="K63" i="70"/>
  <c r="L63" i="70"/>
  <c r="K64" i="70"/>
  <c r="L64" i="70"/>
  <c r="K65" i="70"/>
  <c r="L65" i="70"/>
  <c r="K66" i="70"/>
  <c r="L66" i="70"/>
  <c r="K67" i="70"/>
  <c r="L67" i="70"/>
  <c r="K68" i="70"/>
  <c r="L68" i="70"/>
  <c r="K69" i="70"/>
  <c r="L69" i="70"/>
  <c r="K70" i="70"/>
  <c r="L70" i="70"/>
  <c r="K71" i="70"/>
  <c r="L71" i="70"/>
  <c r="K72" i="70"/>
  <c r="L72" i="70"/>
  <c r="K73" i="70"/>
  <c r="L73" i="70"/>
  <c r="K74" i="70"/>
  <c r="L74" i="70"/>
  <c r="K75" i="70"/>
  <c r="L75" i="70"/>
  <c r="K76" i="70"/>
  <c r="L76" i="70"/>
  <c r="K77" i="70"/>
  <c r="L77" i="70"/>
  <c r="K78" i="70"/>
  <c r="L78" i="70"/>
  <c r="K79" i="70"/>
  <c r="L79" i="70"/>
  <c r="K80" i="70"/>
  <c r="L80" i="70"/>
  <c r="K81" i="70"/>
  <c r="L81" i="70"/>
  <c r="K82" i="70"/>
  <c r="L82" i="70"/>
  <c r="K83" i="70"/>
  <c r="L83" i="70"/>
  <c r="K84" i="70"/>
  <c r="L84" i="70"/>
  <c r="K85" i="70"/>
  <c r="L85" i="70"/>
  <c r="K86" i="70"/>
  <c r="L86" i="70"/>
  <c r="K87" i="70"/>
  <c r="L87" i="70"/>
  <c r="K88" i="70"/>
  <c r="L88" i="70"/>
  <c r="K89" i="70"/>
  <c r="L89" i="70"/>
  <c r="K90" i="70"/>
  <c r="L90" i="70"/>
  <c r="K91" i="70"/>
  <c r="L91" i="70"/>
  <c r="K92" i="70"/>
  <c r="L92" i="70"/>
  <c r="K93" i="70"/>
  <c r="L93" i="70"/>
  <c r="K94" i="70"/>
  <c r="L94" i="70"/>
  <c r="K95" i="70"/>
  <c r="L95" i="70"/>
  <c r="K96" i="70"/>
  <c r="L96" i="70"/>
  <c r="K97" i="70"/>
  <c r="L97" i="70"/>
  <c r="K98" i="70"/>
  <c r="L98" i="70"/>
  <c r="K99" i="70"/>
  <c r="L99" i="70"/>
  <c r="K100" i="70"/>
  <c r="L100" i="70"/>
  <c r="K101" i="70"/>
  <c r="L101" i="70"/>
  <c r="K102" i="70"/>
  <c r="L102" i="70"/>
  <c r="K103" i="70"/>
  <c r="L103" i="70"/>
  <c r="K104" i="70"/>
  <c r="L104" i="70"/>
  <c r="K105" i="70"/>
  <c r="L105" i="70"/>
  <c r="K106" i="70"/>
  <c r="L106" i="70"/>
  <c r="K107" i="70"/>
  <c r="L107" i="70"/>
  <c r="K108" i="70"/>
  <c r="L108" i="70"/>
  <c r="K109" i="70"/>
  <c r="L109" i="70"/>
  <c r="K110" i="70"/>
  <c r="L110" i="70"/>
  <c r="K111" i="70"/>
  <c r="L111" i="70"/>
  <c r="K112" i="70"/>
  <c r="L112" i="70"/>
  <c r="K113" i="70"/>
  <c r="L113" i="70"/>
  <c r="K114" i="70"/>
  <c r="L114" i="70"/>
  <c r="K115" i="70"/>
  <c r="L115" i="70"/>
  <c r="K116" i="70"/>
  <c r="L116" i="70"/>
  <c r="K117" i="70"/>
  <c r="L117" i="70"/>
  <c r="K118" i="70"/>
  <c r="L118" i="70"/>
  <c r="K119" i="70"/>
  <c r="L119" i="70"/>
  <c r="K120" i="70"/>
  <c r="L120" i="70"/>
  <c r="K121" i="70"/>
  <c r="L121" i="70"/>
  <c r="K122" i="70"/>
  <c r="L122" i="70"/>
  <c r="K123" i="70"/>
  <c r="L123" i="70"/>
  <c r="K124" i="70"/>
  <c r="L124" i="70"/>
  <c r="K125" i="70"/>
  <c r="L125" i="70"/>
  <c r="K126" i="70"/>
  <c r="L126" i="70"/>
  <c r="K127" i="70"/>
  <c r="L127" i="70"/>
  <c r="K128" i="70"/>
  <c r="L128" i="70"/>
  <c r="K129" i="70"/>
  <c r="L129" i="70"/>
  <c r="K130" i="70"/>
  <c r="L130" i="70"/>
  <c r="K131" i="70"/>
  <c r="L131" i="70"/>
  <c r="K132" i="70"/>
  <c r="L132" i="70"/>
  <c r="K133" i="70"/>
  <c r="L133" i="70"/>
  <c r="K134" i="70"/>
  <c r="L134" i="70"/>
  <c r="K135" i="70"/>
  <c r="L135" i="70"/>
  <c r="K136" i="70"/>
  <c r="L136" i="70"/>
  <c r="K137" i="70"/>
  <c r="L137" i="70"/>
  <c r="K138" i="70"/>
  <c r="L138" i="70"/>
  <c r="K139" i="70"/>
  <c r="L139" i="70"/>
  <c r="K140" i="70"/>
  <c r="L140" i="70"/>
  <c r="K141" i="70"/>
  <c r="L141" i="70"/>
  <c r="K142" i="70"/>
  <c r="L142" i="70"/>
  <c r="K143" i="70"/>
  <c r="L143" i="70"/>
  <c r="K144" i="70"/>
  <c r="L144" i="70"/>
  <c r="K145" i="70"/>
  <c r="L145" i="70"/>
  <c r="K146" i="70"/>
  <c r="L146" i="70"/>
  <c r="K147" i="70"/>
  <c r="L147" i="70"/>
  <c r="K148" i="70"/>
  <c r="L148" i="70"/>
  <c r="K149" i="70"/>
  <c r="L149" i="70"/>
  <c r="K150" i="70"/>
  <c r="L150" i="70"/>
  <c r="K151" i="70"/>
  <c r="L151" i="70"/>
  <c r="K152" i="70"/>
  <c r="L152" i="70"/>
  <c r="K153" i="70"/>
  <c r="L153" i="70"/>
  <c r="K154" i="70"/>
  <c r="L154" i="70"/>
  <c r="K155" i="70"/>
  <c r="L155" i="70"/>
  <c r="K156" i="70"/>
  <c r="L156" i="70"/>
  <c r="K157" i="70"/>
  <c r="L157" i="70"/>
  <c r="K158" i="70"/>
  <c r="L158" i="70"/>
  <c r="K159" i="70"/>
  <c r="L159" i="70"/>
  <c r="K160" i="70"/>
  <c r="L160" i="70"/>
  <c r="K161" i="70"/>
  <c r="L161" i="70"/>
  <c r="K162" i="70"/>
  <c r="L162" i="70"/>
  <c r="K163" i="70"/>
  <c r="L163" i="70"/>
  <c r="K164" i="70"/>
  <c r="L164" i="70"/>
  <c r="K165" i="70"/>
  <c r="L165" i="70"/>
  <c r="K166" i="70"/>
  <c r="L166" i="70"/>
  <c r="K167" i="70"/>
  <c r="L167" i="70"/>
  <c r="K168" i="70"/>
  <c r="L168" i="70"/>
  <c r="K169" i="70"/>
  <c r="L169" i="70"/>
  <c r="K170" i="70"/>
  <c r="L170" i="70"/>
  <c r="K171" i="70"/>
  <c r="L171" i="70"/>
  <c r="K172" i="70"/>
  <c r="L172" i="70"/>
  <c r="K173" i="70"/>
  <c r="L173" i="70"/>
  <c r="K174" i="70"/>
  <c r="L174" i="70"/>
  <c r="K175" i="70"/>
  <c r="L175" i="70"/>
  <c r="K176" i="70"/>
  <c r="L176" i="70"/>
  <c r="K177" i="70"/>
  <c r="L177" i="70"/>
  <c r="K178" i="70"/>
  <c r="L178" i="70"/>
  <c r="K179" i="70"/>
  <c r="L179" i="70"/>
  <c r="K180" i="70"/>
  <c r="L180" i="70"/>
  <c r="K181" i="70"/>
  <c r="L181" i="70"/>
  <c r="K182" i="70"/>
  <c r="L182" i="70"/>
  <c r="K183" i="70"/>
  <c r="L183" i="70"/>
  <c r="K184" i="70"/>
  <c r="L184" i="70"/>
  <c r="K185" i="70"/>
  <c r="L185" i="70"/>
  <c r="K186" i="70"/>
  <c r="L186" i="70"/>
  <c r="K187" i="70"/>
  <c r="L187" i="70"/>
  <c r="K188" i="70"/>
  <c r="L188" i="70"/>
  <c r="K189" i="70"/>
  <c r="L189" i="70"/>
  <c r="K190" i="70"/>
  <c r="L190" i="70"/>
  <c r="K191" i="70"/>
  <c r="L191" i="70"/>
  <c r="K192" i="70"/>
  <c r="L192" i="70"/>
  <c r="K193" i="70"/>
  <c r="L193" i="70"/>
  <c r="K194" i="70"/>
  <c r="L194" i="70"/>
  <c r="K195" i="70"/>
  <c r="L195" i="70"/>
  <c r="K196" i="70"/>
  <c r="L196" i="70"/>
  <c r="K197" i="70"/>
  <c r="L197" i="70"/>
  <c r="K198" i="70"/>
  <c r="L198" i="70"/>
  <c r="K199" i="70"/>
  <c r="L199" i="70"/>
  <c r="K200" i="70"/>
  <c r="L200" i="70"/>
  <c r="K201" i="70"/>
  <c r="L201" i="70"/>
  <c r="K202" i="70"/>
  <c r="L202" i="70"/>
  <c r="K6" i="70"/>
  <c r="K7" i="70"/>
  <c r="K8" i="70"/>
  <c r="K9" i="70"/>
  <c r="K5" i="70"/>
  <c r="AA10" i="70"/>
  <c r="AB10" i="70" s="1"/>
  <c r="AA11" i="70"/>
  <c r="AB11" i="70" s="1"/>
  <c r="AA12" i="70"/>
  <c r="AB12" i="70" s="1"/>
  <c r="AA13" i="70"/>
  <c r="AB13" i="70" s="1"/>
  <c r="AA14" i="70"/>
  <c r="AB14" i="70" s="1"/>
  <c r="AA15" i="70"/>
  <c r="AB15" i="70" s="1"/>
  <c r="AA16" i="70"/>
  <c r="AB16" i="70" s="1"/>
  <c r="AA17" i="70"/>
  <c r="AB17" i="70" s="1"/>
  <c r="AA18" i="70"/>
  <c r="AB18" i="70" s="1"/>
  <c r="AA19" i="70"/>
  <c r="AB19" i="70" s="1"/>
  <c r="AA20" i="70"/>
  <c r="AB20" i="70" s="1"/>
  <c r="AA21" i="70"/>
  <c r="AB21" i="70" s="1"/>
  <c r="AA22" i="70"/>
  <c r="AB22" i="70" s="1"/>
  <c r="AA23" i="70"/>
  <c r="AB23" i="70" s="1"/>
  <c r="AA24" i="70"/>
  <c r="AB24" i="70" s="1"/>
  <c r="AA25" i="70"/>
  <c r="AB25" i="70" s="1"/>
  <c r="AA26" i="70"/>
  <c r="AB26" i="70" s="1"/>
  <c r="AA27" i="70"/>
  <c r="AB27" i="70" s="1"/>
  <c r="AA28" i="70"/>
  <c r="AB28" i="70" s="1"/>
  <c r="AA29" i="70"/>
  <c r="AB29" i="70" s="1"/>
  <c r="AA30" i="70"/>
  <c r="AB30" i="70" s="1"/>
  <c r="AA31" i="70"/>
  <c r="AB31" i="70" s="1"/>
  <c r="AA32" i="70"/>
  <c r="AB32" i="70" s="1"/>
  <c r="AA33" i="70"/>
  <c r="AB33" i="70" s="1"/>
  <c r="AA34" i="70"/>
  <c r="AB34" i="70" s="1"/>
  <c r="AA35" i="70"/>
  <c r="AB35" i="70" s="1"/>
  <c r="AA36" i="70"/>
  <c r="AB36" i="70" s="1"/>
  <c r="AA37" i="70"/>
  <c r="AB37" i="70" s="1"/>
  <c r="AA38" i="70"/>
  <c r="AB38" i="70" s="1"/>
  <c r="AA39" i="70"/>
  <c r="AB39" i="70" s="1"/>
  <c r="AA40" i="70"/>
  <c r="AB40" i="70" s="1"/>
  <c r="AA41" i="70"/>
  <c r="AB41" i="70" s="1"/>
  <c r="AA42" i="70"/>
  <c r="AB42" i="70" s="1"/>
  <c r="AA43" i="70"/>
  <c r="AB43" i="70" s="1"/>
  <c r="AA44" i="70"/>
  <c r="AB44" i="70" s="1"/>
  <c r="AA45" i="70"/>
  <c r="AB45" i="70" s="1"/>
  <c r="AA46" i="70"/>
  <c r="AB46" i="70" s="1"/>
  <c r="AA47" i="70"/>
  <c r="AB47" i="70" s="1"/>
  <c r="AA48" i="70"/>
  <c r="AB48" i="70" s="1"/>
  <c r="AA49" i="70"/>
  <c r="AB49" i="70" s="1"/>
  <c r="AA50" i="70"/>
  <c r="AB50" i="70" s="1"/>
  <c r="AA51" i="70"/>
  <c r="AB51" i="70" s="1"/>
  <c r="AA52" i="70"/>
  <c r="AB52" i="70" s="1"/>
  <c r="AA53" i="70"/>
  <c r="AB53" i="70" s="1"/>
  <c r="AA54" i="70"/>
  <c r="AB54" i="70" s="1"/>
  <c r="AA55" i="70"/>
  <c r="AB55" i="70" s="1"/>
  <c r="AA56" i="70"/>
  <c r="AB56" i="70" s="1"/>
  <c r="AA57" i="70"/>
  <c r="AB57" i="70" s="1"/>
  <c r="AA58" i="70"/>
  <c r="AB58" i="70" s="1"/>
  <c r="AA59" i="70"/>
  <c r="AB59" i="70" s="1"/>
  <c r="AA60" i="70"/>
  <c r="AB60" i="70" s="1"/>
  <c r="AA61" i="70"/>
  <c r="AB61" i="70" s="1"/>
  <c r="AA62" i="70"/>
  <c r="AB62" i="70" s="1"/>
  <c r="AA63" i="70"/>
  <c r="AB63" i="70" s="1"/>
  <c r="AA64" i="70"/>
  <c r="AB64" i="70" s="1"/>
  <c r="AA65" i="70"/>
  <c r="AB65" i="70" s="1"/>
  <c r="AA66" i="70"/>
  <c r="AB66" i="70" s="1"/>
  <c r="AA67" i="70"/>
  <c r="AB67" i="70" s="1"/>
  <c r="AA68" i="70"/>
  <c r="AB68" i="70" s="1"/>
  <c r="AA69" i="70"/>
  <c r="AB69" i="70" s="1"/>
  <c r="AA70" i="70"/>
  <c r="AB70" i="70" s="1"/>
  <c r="AA71" i="70"/>
  <c r="AB71" i="70" s="1"/>
  <c r="AA72" i="70"/>
  <c r="AB72" i="70" s="1"/>
  <c r="AA73" i="70"/>
  <c r="AB73" i="70" s="1"/>
  <c r="AA74" i="70"/>
  <c r="AB74" i="70" s="1"/>
  <c r="AA75" i="70"/>
  <c r="AB75" i="70" s="1"/>
  <c r="AA76" i="70"/>
  <c r="AB76" i="70" s="1"/>
  <c r="AA77" i="70"/>
  <c r="AB77" i="70" s="1"/>
  <c r="AA78" i="70"/>
  <c r="AB78" i="70" s="1"/>
  <c r="AA79" i="70"/>
  <c r="AB79" i="70" s="1"/>
  <c r="AA80" i="70"/>
  <c r="AB80" i="70" s="1"/>
  <c r="AA81" i="70"/>
  <c r="AB81" i="70" s="1"/>
  <c r="AA82" i="70"/>
  <c r="AB82" i="70" s="1"/>
  <c r="AA83" i="70"/>
  <c r="AB83" i="70" s="1"/>
  <c r="AA84" i="70"/>
  <c r="AB84" i="70" s="1"/>
  <c r="AA85" i="70"/>
  <c r="AB85" i="70" s="1"/>
  <c r="AA86" i="70"/>
  <c r="AB86" i="70" s="1"/>
  <c r="AA87" i="70"/>
  <c r="AB87" i="70" s="1"/>
  <c r="AA88" i="70"/>
  <c r="AB88" i="70" s="1"/>
  <c r="AA89" i="70"/>
  <c r="AB89" i="70" s="1"/>
  <c r="AA90" i="70"/>
  <c r="AB90" i="70" s="1"/>
  <c r="AA91" i="70"/>
  <c r="AB91" i="70" s="1"/>
  <c r="AA92" i="70"/>
  <c r="AB92" i="70" s="1"/>
  <c r="AA93" i="70"/>
  <c r="AB93" i="70" s="1"/>
  <c r="AA94" i="70"/>
  <c r="AB94" i="70" s="1"/>
  <c r="AA95" i="70"/>
  <c r="AB95" i="70" s="1"/>
  <c r="AA96" i="70"/>
  <c r="AB96" i="70" s="1"/>
  <c r="AA97" i="70"/>
  <c r="AB97" i="70" s="1"/>
  <c r="AA98" i="70"/>
  <c r="AB98" i="70" s="1"/>
  <c r="AA99" i="70"/>
  <c r="AB99" i="70" s="1"/>
  <c r="AA100" i="70"/>
  <c r="AB100" i="70" s="1"/>
  <c r="AA101" i="70"/>
  <c r="AB101" i="70" s="1"/>
  <c r="AA102" i="70"/>
  <c r="AB102" i="70" s="1"/>
  <c r="AA103" i="70"/>
  <c r="AB103" i="70" s="1"/>
  <c r="AA104" i="70"/>
  <c r="AB104" i="70" s="1"/>
  <c r="AA105" i="70"/>
  <c r="AB105" i="70" s="1"/>
  <c r="AA106" i="70"/>
  <c r="AB106" i="70" s="1"/>
  <c r="AA107" i="70"/>
  <c r="AB107" i="70" s="1"/>
  <c r="AA108" i="70"/>
  <c r="AB108" i="70" s="1"/>
  <c r="AA109" i="70"/>
  <c r="AB109" i="70" s="1"/>
  <c r="AA110" i="70"/>
  <c r="AB110" i="70" s="1"/>
  <c r="AA111" i="70"/>
  <c r="AB111" i="70" s="1"/>
  <c r="AA112" i="70"/>
  <c r="AB112" i="70" s="1"/>
  <c r="AA113" i="70"/>
  <c r="AB113" i="70" s="1"/>
  <c r="AA114" i="70"/>
  <c r="AB114" i="70" s="1"/>
  <c r="AA115" i="70"/>
  <c r="AB115" i="70" s="1"/>
  <c r="AA116" i="70"/>
  <c r="AB116" i="70" s="1"/>
  <c r="AA117" i="70"/>
  <c r="AB117" i="70" s="1"/>
  <c r="AA118" i="70"/>
  <c r="AB118" i="70" s="1"/>
  <c r="AA119" i="70"/>
  <c r="AB119" i="70" s="1"/>
  <c r="AA120" i="70"/>
  <c r="AB120" i="70" s="1"/>
  <c r="AA121" i="70"/>
  <c r="AB121" i="70" s="1"/>
  <c r="AA122" i="70"/>
  <c r="AB122" i="70" s="1"/>
  <c r="AA123" i="70"/>
  <c r="AB123" i="70" s="1"/>
  <c r="AA124" i="70"/>
  <c r="AB124" i="70" s="1"/>
  <c r="AA125" i="70"/>
  <c r="AB125" i="70" s="1"/>
  <c r="AA126" i="70"/>
  <c r="AB126" i="70" s="1"/>
  <c r="AA127" i="70"/>
  <c r="AB127" i="70" s="1"/>
  <c r="AA128" i="70"/>
  <c r="AB128" i="70" s="1"/>
  <c r="AA129" i="70"/>
  <c r="AB129" i="70" s="1"/>
  <c r="AA130" i="70"/>
  <c r="AB130" i="70" s="1"/>
  <c r="AA131" i="70"/>
  <c r="AB131" i="70" s="1"/>
  <c r="AA132" i="70"/>
  <c r="AB132" i="70" s="1"/>
  <c r="AA133" i="70"/>
  <c r="AB133" i="70" s="1"/>
  <c r="AA134" i="70"/>
  <c r="AB134" i="70" s="1"/>
  <c r="AA135" i="70"/>
  <c r="AB135" i="70" s="1"/>
  <c r="AA136" i="70"/>
  <c r="AB136" i="70" s="1"/>
  <c r="AA137" i="70"/>
  <c r="AB137" i="70" s="1"/>
  <c r="AA138" i="70"/>
  <c r="AB138" i="70" s="1"/>
  <c r="AA139" i="70"/>
  <c r="AB139" i="70" s="1"/>
  <c r="AA140" i="70"/>
  <c r="AB140" i="70" s="1"/>
  <c r="AA141" i="70"/>
  <c r="AB141" i="70" s="1"/>
  <c r="AA142" i="70"/>
  <c r="AB142" i="70" s="1"/>
  <c r="AA143" i="70"/>
  <c r="AB143" i="70" s="1"/>
  <c r="AA144" i="70"/>
  <c r="AB144" i="70" s="1"/>
  <c r="AA145" i="70"/>
  <c r="AB145" i="70" s="1"/>
  <c r="AA146" i="70"/>
  <c r="AB146" i="70" s="1"/>
  <c r="AA147" i="70"/>
  <c r="AB147" i="70" s="1"/>
  <c r="AA148" i="70"/>
  <c r="AB148" i="70" s="1"/>
  <c r="AA149" i="70"/>
  <c r="AB149" i="70" s="1"/>
  <c r="AA150" i="70"/>
  <c r="AB150" i="70" s="1"/>
  <c r="AA151" i="70"/>
  <c r="AB151" i="70" s="1"/>
  <c r="AA152" i="70"/>
  <c r="AB152" i="70" s="1"/>
  <c r="AA153" i="70"/>
  <c r="AB153" i="70" s="1"/>
  <c r="AA154" i="70"/>
  <c r="AB154" i="70" s="1"/>
  <c r="AA155" i="70"/>
  <c r="AB155" i="70" s="1"/>
  <c r="AA156" i="70"/>
  <c r="AB156" i="70" s="1"/>
  <c r="AA157" i="70"/>
  <c r="AB157" i="70" s="1"/>
  <c r="AA158" i="70"/>
  <c r="AB158" i="70" s="1"/>
  <c r="AA159" i="70"/>
  <c r="AB159" i="70" s="1"/>
  <c r="AA160" i="70"/>
  <c r="AB160" i="70" s="1"/>
  <c r="AA161" i="70"/>
  <c r="AB161" i="70" s="1"/>
  <c r="AA162" i="70"/>
  <c r="AB162" i="70" s="1"/>
  <c r="AA163" i="70"/>
  <c r="AB163" i="70" s="1"/>
  <c r="AA164" i="70"/>
  <c r="AB164" i="70" s="1"/>
  <c r="AA165" i="70"/>
  <c r="AB165" i="70" s="1"/>
  <c r="AA166" i="70"/>
  <c r="AB166" i="70" s="1"/>
  <c r="AA167" i="70"/>
  <c r="AB167" i="70" s="1"/>
  <c r="AA168" i="70"/>
  <c r="AB168" i="70" s="1"/>
  <c r="AA169" i="70"/>
  <c r="AB169" i="70" s="1"/>
  <c r="AA170" i="70"/>
  <c r="AB170" i="70" s="1"/>
  <c r="AA171" i="70"/>
  <c r="AB171" i="70" s="1"/>
  <c r="AA172" i="70"/>
  <c r="AB172" i="70" s="1"/>
  <c r="AA173" i="70"/>
  <c r="AB173" i="70" s="1"/>
  <c r="AA174" i="70"/>
  <c r="AB174" i="70" s="1"/>
  <c r="AA175" i="70"/>
  <c r="AB175" i="70" s="1"/>
  <c r="AA176" i="70"/>
  <c r="AB176" i="70" s="1"/>
  <c r="AA177" i="70"/>
  <c r="AB177" i="70" s="1"/>
  <c r="AA178" i="70"/>
  <c r="AB178" i="70" s="1"/>
  <c r="AA179" i="70"/>
  <c r="AB179" i="70" s="1"/>
  <c r="AA180" i="70"/>
  <c r="AB180" i="70" s="1"/>
  <c r="AA181" i="70"/>
  <c r="AB181" i="70" s="1"/>
  <c r="AA182" i="70"/>
  <c r="AB182" i="70" s="1"/>
  <c r="AA183" i="70"/>
  <c r="AB183" i="70" s="1"/>
  <c r="AA184" i="70"/>
  <c r="AB184" i="70" s="1"/>
  <c r="AA185" i="70"/>
  <c r="AB185" i="70" s="1"/>
  <c r="AA186" i="70"/>
  <c r="AB186" i="70" s="1"/>
  <c r="AA187" i="70"/>
  <c r="AB187" i="70" s="1"/>
  <c r="AA188" i="70"/>
  <c r="AB188" i="70" s="1"/>
  <c r="AA189" i="70"/>
  <c r="AB189" i="70" s="1"/>
  <c r="AA190" i="70"/>
  <c r="AB190" i="70" s="1"/>
  <c r="AA191" i="70"/>
  <c r="AB191" i="70" s="1"/>
  <c r="AA192" i="70"/>
  <c r="AB192" i="70" s="1"/>
  <c r="AA193" i="70"/>
  <c r="AB193" i="70" s="1"/>
  <c r="AA194" i="70"/>
  <c r="AB194" i="70" s="1"/>
  <c r="AA195" i="70"/>
  <c r="AB195" i="70" s="1"/>
  <c r="AA196" i="70"/>
  <c r="AB196" i="70" s="1"/>
  <c r="AA197" i="70"/>
  <c r="AB197" i="70" s="1"/>
  <c r="AA198" i="70"/>
  <c r="AB198" i="70" s="1"/>
  <c r="AA199" i="70"/>
  <c r="AB199" i="70" s="1"/>
  <c r="AA200" i="70"/>
  <c r="AB200" i="70" s="1"/>
  <c r="AA201" i="70"/>
  <c r="AB201" i="70" s="1"/>
  <c r="AA202" i="70"/>
  <c r="AB202" i="70" s="1"/>
  <c r="R6" i="70"/>
  <c r="R7" i="70"/>
  <c r="R8" i="70"/>
  <c r="R9" i="70"/>
  <c r="R10" i="70"/>
  <c r="R11" i="70"/>
  <c r="R12" i="70"/>
  <c r="R13" i="70"/>
  <c r="R14" i="70"/>
  <c r="R15" i="70"/>
  <c r="R16" i="70"/>
  <c r="R17" i="70"/>
  <c r="R18" i="70"/>
  <c r="R19" i="70"/>
  <c r="R20" i="70"/>
  <c r="R21" i="70"/>
  <c r="R22" i="70"/>
  <c r="R23" i="70"/>
  <c r="R24" i="70"/>
  <c r="R25" i="70"/>
  <c r="R26" i="70"/>
  <c r="R27" i="70"/>
  <c r="R28" i="70"/>
  <c r="R29" i="70"/>
  <c r="R30" i="70"/>
  <c r="R31" i="70"/>
  <c r="R32" i="70"/>
  <c r="R33" i="70"/>
  <c r="R34" i="70"/>
  <c r="R35" i="70"/>
  <c r="R36" i="70"/>
  <c r="R37" i="70"/>
  <c r="R38" i="70"/>
  <c r="R39" i="70"/>
  <c r="R40" i="70"/>
  <c r="R41" i="70"/>
  <c r="R42" i="70"/>
  <c r="R43" i="70"/>
  <c r="R44" i="70"/>
  <c r="R45" i="70"/>
  <c r="R46" i="70"/>
  <c r="R47" i="70"/>
  <c r="R48" i="70"/>
  <c r="R49" i="70"/>
  <c r="R50" i="70"/>
  <c r="R51" i="70"/>
  <c r="R52" i="70"/>
  <c r="R53" i="70"/>
  <c r="R54" i="70"/>
  <c r="R55" i="70"/>
  <c r="R56" i="70"/>
  <c r="R57" i="70"/>
  <c r="R58" i="70"/>
  <c r="R59" i="70"/>
  <c r="R60" i="70"/>
  <c r="R61" i="70"/>
  <c r="R62" i="70"/>
  <c r="R63" i="70"/>
  <c r="R64" i="70"/>
  <c r="R65" i="70"/>
  <c r="R66" i="70"/>
  <c r="R67" i="70"/>
  <c r="R68" i="70"/>
  <c r="R69" i="70"/>
  <c r="R70" i="70"/>
  <c r="R71" i="70"/>
  <c r="R72" i="70"/>
  <c r="R73" i="70"/>
  <c r="R74" i="70"/>
  <c r="R75" i="70"/>
  <c r="R76" i="70"/>
  <c r="R77" i="70"/>
  <c r="R78" i="70"/>
  <c r="R79" i="70"/>
  <c r="R80" i="70"/>
  <c r="R81" i="70"/>
  <c r="R82" i="70"/>
  <c r="R83" i="70"/>
  <c r="R84" i="70"/>
  <c r="R85" i="70"/>
  <c r="R86" i="70"/>
  <c r="R87" i="70"/>
  <c r="R88" i="70"/>
  <c r="R89" i="70"/>
  <c r="R90" i="70"/>
  <c r="R91" i="70"/>
  <c r="R92" i="70"/>
  <c r="R93" i="70"/>
  <c r="R94" i="70"/>
  <c r="R95" i="70"/>
  <c r="R96" i="70"/>
  <c r="R97" i="70"/>
  <c r="R98" i="70"/>
  <c r="R99" i="70"/>
  <c r="R100" i="70"/>
  <c r="R101" i="70"/>
  <c r="R102" i="70"/>
  <c r="R103" i="70"/>
  <c r="R104" i="70"/>
  <c r="R105" i="70"/>
  <c r="R106" i="70"/>
  <c r="R107" i="70"/>
  <c r="R108" i="70"/>
  <c r="R109" i="70"/>
  <c r="R110" i="70"/>
  <c r="R111" i="70"/>
  <c r="R112" i="70"/>
  <c r="R113" i="70"/>
  <c r="R114" i="70"/>
  <c r="R115" i="70"/>
  <c r="R116" i="70"/>
  <c r="R117" i="70"/>
  <c r="R118" i="70"/>
  <c r="R119" i="70"/>
  <c r="R120" i="70"/>
  <c r="R121" i="70"/>
  <c r="R122" i="70"/>
  <c r="R123" i="70"/>
  <c r="R124" i="70"/>
  <c r="R125" i="70"/>
  <c r="R126" i="70"/>
  <c r="R127" i="70"/>
  <c r="R128" i="70"/>
  <c r="R129" i="70"/>
  <c r="R130" i="70"/>
  <c r="R131" i="70"/>
  <c r="R132" i="70"/>
  <c r="R133" i="70"/>
  <c r="R134" i="70"/>
  <c r="R135" i="70"/>
  <c r="R136" i="70"/>
  <c r="R137" i="70"/>
  <c r="R138" i="70"/>
  <c r="R139" i="70"/>
  <c r="R140" i="70"/>
  <c r="R141" i="70"/>
  <c r="R142" i="70"/>
  <c r="R143" i="70"/>
  <c r="R144" i="70"/>
  <c r="R145" i="70"/>
  <c r="R146" i="70"/>
  <c r="R147" i="70"/>
  <c r="R148" i="70"/>
  <c r="R149" i="70"/>
  <c r="R150" i="70"/>
  <c r="R151" i="70"/>
  <c r="R152" i="70"/>
  <c r="R153" i="70"/>
  <c r="R154" i="70"/>
  <c r="R155" i="70"/>
  <c r="R156" i="70"/>
  <c r="R157" i="70"/>
  <c r="R158" i="70"/>
  <c r="R159" i="70"/>
  <c r="R160" i="70"/>
  <c r="R161" i="70"/>
  <c r="R162" i="70"/>
  <c r="R163" i="70"/>
  <c r="R164" i="70"/>
  <c r="R165" i="70"/>
  <c r="R166" i="70"/>
  <c r="R167" i="70"/>
  <c r="R168" i="70"/>
  <c r="R169" i="70"/>
  <c r="R170" i="70"/>
  <c r="R171" i="70"/>
  <c r="R172" i="70"/>
  <c r="R173" i="70"/>
  <c r="R174" i="70"/>
  <c r="R175" i="70"/>
  <c r="R176" i="70"/>
  <c r="R177" i="70"/>
  <c r="R178" i="70"/>
  <c r="R179" i="70"/>
  <c r="R180" i="70"/>
  <c r="R181" i="70"/>
  <c r="R182" i="70"/>
  <c r="R183" i="70"/>
  <c r="R184" i="70"/>
  <c r="R185" i="70"/>
  <c r="R186" i="70"/>
  <c r="R187" i="70"/>
  <c r="R188" i="70"/>
  <c r="R189" i="70"/>
  <c r="R190" i="70"/>
  <c r="R191" i="70"/>
  <c r="R192" i="70"/>
  <c r="R193" i="70"/>
  <c r="R194" i="70"/>
  <c r="R195" i="70"/>
  <c r="R196" i="70"/>
  <c r="R197" i="70"/>
  <c r="R198" i="70"/>
  <c r="R199" i="70"/>
  <c r="R200" i="70"/>
  <c r="R201" i="70"/>
  <c r="R202" i="70"/>
  <c r="R5" i="70"/>
  <c r="K15" i="1" l="1"/>
  <c r="M14" i="3"/>
  <c r="R41" i="62"/>
  <c r="Z41" i="62"/>
  <c r="L5" i="70"/>
  <c r="Z6" i="31" l="1"/>
  <c r="Z7" i="31"/>
  <c r="Z8" i="31"/>
  <c r="Z9" i="31"/>
  <c r="Z10" i="31"/>
  <c r="Z11" i="31"/>
  <c r="Z12" i="31"/>
  <c r="Z13" i="31"/>
  <c r="Z14" i="31"/>
  <c r="Z15" i="31"/>
  <c r="Z16" i="31"/>
  <c r="Z17" i="31"/>
  <c r="Z18" i="31"/>
  <c r="Z19" i="31"/>
  <c r="Z5" i="31"/>
  <c r="S6" i="31"/>
  <c r="S7" i="31"/>
  <c r="S8" i="31"/>
  <c r="S9" i="31"/>
  <c r="S10" i="31"/>
  <c r="S11" i="31"/>
  <c r="S12" i="31"/>
  <c r="S13" i="31"/>
  <c r="S14" i="31"/>
  <c r="S15" i="31"/>
  <c r="S16" i="31"/>
  <c r="S17" i="31"/>
  <c r="S18" i="31"/>
  <c r="S19" i="31"/>
  <c r="Q6" i="31"/>
  <c r="Q7" i="31"/>
  <c r="Q8" i="31"/>
  <c r="Q9" i="31"/>
  <c r="Q10" i="31"/>
  <c r="Q11" i="31"/>
  <c r="Q12" i="31"/>
  <c r="Q13" i="31"/>
  <c r="Q14" i="31"/>
  <c r="Q15" i="31"/>
  <c r="Q16" i="31"/>
  <c r="Q17" i="31"/>
  <c r="Q18" i="31"/>
  <c r="Q19" i="31"/>
  <c r="Q5" i="31"/>
  <c r="M6" i="31"/>
  <c r="R6" i="31" s="1"/>
  <c r="N6" i="31"/>
  <c r="AA6" i="31" s="1"/>
  <c r="AB6" i="31" s="1"/>
  <c r="M7" i="31"/>
  <c r="R7" i="31" s="1"/>
  <c r="N7" i="31"/>
  <c r="AA7" i="31" s="1"/>
  <c r="AB7" i="31" s="1"/>
  <c r="M8" i="31"/>
  <c r="R8" i="31" s="1"/>
  <c r="N8" i="31"/>
  <c r="AA8" i="31" s="1"/>
  <c r="AB8" i="31" s="1"/>
  <c r="M9" i="31"/>
  <c r="R9" i="31" s="1"/>
  <c r="N9" i="31"/>
  <c r="AA9" i="31" s="1"/>
  <c r="AB9" i="31" s="1"/>
  <c r="M10" i="31"/>
  <c r="R10" i="31" s="1"/>
  <c r="N10" i="31"/>
  <c r="AA10" i="31" s="1"/>
  <c r="AB10" i="31" s="1"/>
  <c r="M11" i="31"/>
  <c r="R11" i="31" s="1"/>
  <c r="N11" i="31"/>
  <c r="AA11" i="31" s="1"/>
  <c r="AB11" i="31" s="1"/>
  <c r="M12" i="31"/>
  <c r="R12" i="31" s="1"/>
  <c r="N12" i="31"/>
  <c r="AA12" i="31" s="1"/>
  <c r="AB12" i="31" s="1"/>
  <c r="M13" i="31"/>
  <c r="R13" i="31" s="1"/>
  <c r="N13" i="31"/>
  <c r="AA13" i="31" s="1"/>
  <c r="AB13" i="31" s="1"/>
  <c r="M14" i="31"/>
  <c r="R14" i="31" s="1"/>
  <c r="N14" i="31"/>
  <c r="AA14" i="31" s="1"/>
  <c r="AB14" i="31" s="1"/>
  <c r="M15" i="31"/>
  <c r="R15" i="31" s="1"/>
  <c r="N15" i="31"/>
  <c r="AA15" i="31" s="1"/>
  <c r="AB15" i="31" s="1"/>
  <c r="M16" i="31"/>
  <c r="R16" i="31" s="1"/>
  <c r="N16" i="31"/>
  <c r="AA16" i="31" s="1"/>
  <c r="AB16" i="31" s="1"/>
  <c r="M17" i="31"/>
  <c r="R17" i="31" s="1"/>
  <c r="N17" i="31"/>
  <c r="AA17" i="31" s="1"/>
  <c r="AB17" i="31" s="1"/>
  <c r="M18" i="31"/>
  <c r="R18" i="31" s="1"/>
  <c r="N18" i="31"/>
  <c r="AA18" i="31" s="1"/>
  <c r="AB18" i="31" s="1"/>
  <c r="M19" i="31"/>
  <c r="R19" i="31" s="1"/>
  <c r="N19" i="31"/>
  <c r="AA19" i="31" s="1"/>
  <c r="AB19" i="31" s="1"/>
  <c r="Z13" i="30"/>
  <c r="Z14" i="30"/>
  <c r="Z15" i="30"/>
  <c r="Z16" i="30"/>
  <c r="Z17" i="30"/>
  <c r="Z18" i="30"/>
  <c r="Z19" i="30"/>
  <c r="Z20" i="30"/>
  <c r="Z21" i="30"/>
  <c r="Z22" i="30"/>
  <c r="Z23" i="30"/>
  <c r="Q6" i="30"/>
  <c r="Q7" i="30"/>
  <c r="Q8" i="30"/>
  <c r="Q9" i="30"/>
  <c r="Q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5" i="30"/>
  <c r="S13" i="30"/>
  <c r="S14" i="30"/>
  <c r="S15" i="30"/>
  <c r="S16" i="30"/>
  <c r="S17" i="30"/>
  <c r="S18" i="30"/>
  <c r="S19" i="30"/>
  <c r="S20" i="30"/>
  <c r="S21" i="30"/>
  <c r="S22" i="30"/>
  <c r="S23" i="30"/>
  <c r="M13" i="30"/>
  <c r="R13" i="30" s="1"/>
  <c r="N13" i="30"/>
  <c r="AA13" i="30" s="1"/>
  <c r="AB13" i="30" s="1"/>
  <c r="M14" i="30"/>
  <c r="R14" i="30" s="1"/>
  <c r="N14" i="30"/>
  <c r="AA14" i="30" s="1"/>
  <c r="AB14" i="30" s="1"/>
  <c r="M15" i="30"/>
  <c r="R15" i="30" s="1"/>
  <c r="N15" i="30"/>
  <c r="AA15" i="30" s="1"/>
  <c r="AB15" i="30" s="1"/>
  <c r="M16" i="30"/>
  <c r="R16" i="30" s="1"/>
  <c r="N16" i="30"/>
  <c r="AA16" i="30" s="1"/>
  <c r="AB16" i="30" s="1"/>
  <c r="M17" i="30"/>
  <c r="R17" i="30" s="1"/>
  <c r="N17" i="30"/>
  <c r="AA17" i="30" s="1"/>
  <c r="AB17" i="30" s="1"/>
  <c r="M18" i="30"/>
  <c r="R18" i="30" s="1"/>
  <c r="N18" i="30"/>
  <c r="AA18" i="30" s="1"/>
  <c r="AB18" i="30" s="1"/>
  <c r="M19" i="30"/>
  <c r="R19" i="30" s="1"/>
  <c r="N19" i="30"/>
  <c r="AA19" i="30" s="1"/>
  <c r="AB19" i="30" s="1"/>
  <c r="M20" i="30"/>
  <c r="R20" i="30" s="1"/>
  <c r="N20" i="30"/>
  <c r="AA20" i="30" s="1"/>
  <c r="AB20" i="30" s="1"/>
  <c r="M21" i="30"/>
  <c r="R21" i="30" s="1"/>
  <c r="N21" i="30"/>
  <c r="AA21" i="30" s="1"/>
  <c r="AB21" i="30" s="1"/>
  <c r="M22" i="30"/>
  <c r="R22" i="30" s="1"/>
  <c r="N22" i="30"/>
  <c r="AA22" i="30" s="1"/>
  <c r="AB22" i="30" s="1"/>
  <c r="M23" i="30"/>
  <c r="R23" i="30" s="1"/>
  <c r="N23" i="30"/>
  <c r="AA23" i="30" s="1"/>
  <c r="AB23" i="30" s="1"/>
  <c r="AA7" i="29"/>
  <c r="AB7" i="29" s="1"/>
  <c r="AA8" i="29"/>
  <c r="AB8" i="29" s="1"/>
  <c r="Z7" i="29"/>
  <c r="Z8" i="29"/>
  <c r="S7" i="29"/>
  <c r="S8" i="29"/>
  <c r="Q6" i="29"/>
  <c r="R6" i="29"/>
  <c r="Q7" i="29"/>
  <c r="R7" i="29"/>
  <c r="Q8" i="29"/>
  <c r="R8" i="29"/>
  <c r="R5" i="29"/>
  <c r="Q5" i="29"/>
  <c r="N7" i="29"/>
  <c r="N8" i="29"/>
  <c r="M7" i="29"/>
  <c r="M8" i="29"/>
  <c r="Z13" i="5"/>
  <c r="AA13" i="5"/>
  <c r="AB13" i="5" s="1"/>
  <c r="Z14" i="5"/>
  <c r="AA14" i="5"/>
  <c r="AB14" i="5" s="1"/>
  <c r="Z15" i="5"/>
  <c r="AA15" i="5"/>
  <c r="AB15" i="5" s="1"/>
  <c r="Z16" i="5"/>
  <c r="AA16" i="5"/>
  <c r="AB16" i="5"/>
  <c r="Z17" i="5"/>
  <c r="AA17" i="5"/>
  <c r="AB17" i="5" s="1"/>
  <c r="Z18" i="5"/>
  <c r="AA18" i="5"/>
  <c r="AB18" i="5" s="1"/>
  <c r="Z19" i="5"/>
  <c r="AA19" i="5"/>
  <c r="AB19" i="5" s="1"/>
  <c r="Z20" i="5"/>
  <c r="AA20" i="5"/>
  <c r="AB20" i="5" s="1"/>
  <c r="Z21" i="5"/>
  <c r="AA21" i="5"/>
  <c r="AB21" i="5" s="1"/>
  <c r="Z22" i="5"/>
  <c r="AA22" i="5"/>
  <c r="AB22" i="5" s="1"/>
  <c r="Z23" i="5"/>
  <c r="AA23" i="5"/>
  <c r="AB23" i="5" s="1"/>
  <c r="Z24" i="5"/>
  <c r="AA24" i="5"/>
  <c r="AB24" i="5"/>
  <c r="Z25" i="5"/>
  <c r="AA25" i="5"/>
  <c r="AB25" i="5" s="1"/>
  <c r="Z26" i="5"/>
  <c r="Z27" i="5"/>
  <c r="Z28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39" i="5" s="1"/>
  <c r="S27" i="5"/>
  <c r="S28" i="5"/>
  <c r="S29" i="5"/>
  <c r="S30" i="5"/>
  <c r="S31" i="5"/>
  <c r="S32" i="5"/>
  <c r="S33" i="5"/>
  <c r="S34" i="5"/>
  <c r="S35" i="5"/>
  <c r="S36" i="5"/>
  <c r="S37" i="5"/>
  <c r="S38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AA26" i="5" s="1"/>
  <c r="AB26" i="5" s="1"/>
  <c r="N27" i="5"/>
  <c r="AA27" i="5" s="1"/>
  <c r="AB27" i="5" s="1"/>
  <c r="N28" i="5"/>
  <c r="AA28" i="5" s="1"/>
  <c r="AB28" i="5" s="1"/>
  <c r="N29" i="5"/>
  <c r="AA29" i="5" s="1"/>
  <c r="AB29" i="5" s="1"/>
  <c r="N30" i="5"/>
  <c r="AA30" i="5" s="1"/>
  <c r="AB30" i="5" s="1"/>
  <c r="N31" i="5"/>
  <c r="AA31" i="5" s="1"/>
  <c r="AB31" i="5" s="1"/>
  <c r="N32" i="5"/>
  <c r="AA32" i="5" s="1"/>
  <c r="AB32" i="5" s="1"/>
  <c r="N33" i="5"/>
  <c r="AA33" i="5" s="1"/>
  <c r="AB33" i="5" s="1"/>
  <c r="N34" i="5"/>
  <c r="AA34" i="5" s="1"/>
  <c r="AB34" i="5" s="1"/>
  <c r="N35" i="5"/>
  <c r="AA35" i="5" s="1"/>
  <c r="AB35" i="5" s="1"/>
  <c r="N36" i="5"/>
  <c r="AA36" i="5" s="1"/>
  <c r="AB36" i="5" s="1"/>
  <c r="N37" i="5"/>
  <c r="AA37" i="5" s="1"/>
  <c r="AB37" i="5" s="1"/>
  <c r="N38" i="5"/>
  <c r="AA38" i="5" s="1"/>
  <c r="AB38" i="5" s="1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S50" i="62"/>
  <c r="S51" i="62"/>
  <c r="S52" i="62"/>
  <c r="S49" i="62"/>
  <c r="P226" i="70"/>
  <c r="O226" i="70"/>
  <c r="U213" i="70"/>
  <c r="U211" i="70"/>
  <c r="U212" i="70"/>
  <c r="U210" i="70"/>
  <c r="W6" i="78" l="1"/>
  <c r="T6" i="78"/>
  <c r="U6" i="78"/>
  <c r="X6" i="78" s="1"/>
  <c r="O6" i="78"/>
  <c r="Z5" i="78"/>
  <c r="Z6" i="78" s="1"/>
  <c r="S5" i="78"/>
  <c r="S6" i="78" s="1"/>
  <c r="N5" i="78"/>
  <c r="N6" i="78" s="1"/>
  <c r="G6" i="78" s="1"/>
  <c r="M5" i="78"/>
  <c r="M6" i="78" s="1"/>
  <c r="C2" i="78"/>
  <c r="S12" i="19"/>
  <c r="S13" i="19"/>
  <c r="S14" i="19"/>
  <c r="S15" i="19"/>
  <c r="S16" i="19"/>
  <c r="S17" i="19"/>
  <c r="S18" i="19"/>
  <c r="S19" i="19"/>
  <c r="S20" i="19"/>
  <c r="S21" i="19"/>
  <c r="S22" i="19"/>
  <c r="S23" i="19"/>
  <c r="S25" i="19"/>
  <c r="M12" i="19"/>
  <c r="R12" i="19" s="1"/>
  <c r="N12" i="19"/>
  <c r="AA12" i="19" s="1"/>
  <c r="AB12" i="19" s="1"/>
  <c r="M13" i="19"/>
  <c r="R13" i="19" s="1"/>
  <c r="N13" i="19"/>
  <c r="AA13" i="19" s="1"/>
  <c r="AB13" i="19" s="1"/>
  <c r="M14" i="19"/>
  <c r="R14" i="19" s="1"/>
  <c r="N14" i="19"/>
  <c r="AA14" i="19" s="1"/>
  <c r="AB14" i="19" s="1"/>
  <c r="M15" i="19"/>
  <c r="R15" i="19" s="1"/>
  <c r="N15" i="19"/>
  <c r="AA15" i="19" s="1"/>
  <c r="AB15" i="19" s="1"/>
  <c r="M16" i="19"/>
  <c r="R16" i="19" s="1"/>
  <c r="N16" i="19"/>
  <c r="AA16" i="19" s="1"/>
  <c r="AB16" i="19" s="1"/>
  <c r="M17" i="19"/>
  <c r="R17" i="19" s="1"/>
  <c r="N17" i="19"/>
  <c r="AA17" i="19" s="1"/>
  <c r="AB17" i="19" s="1"/>
  <c r="M18" i="19"/>
  <c r="R18" i="19" s="1"/>
  <c r="N18" i="19"/>
  <c r="AA18" i="19" s="1"/>
  <c r="AB18" i="19" s="1"/>
  <c r="M19" i="19"/>
  <c r="R19" i="19" s="1"/>
  <c r="N19" i="19"/>
  <c r="AA19" i="19" s="1"/>
  <c r="AB19" i="19" s="1"/>
  <c r="M20" i="19"/>
  <c r="R20" i="19" s="1"/>
  <c r="N20" i="19"/>
  <c r="AA20" i="19" s="1"/>
  <c r="AB20" i="19" s="1"/>
  <c r="M21" i="19"/>
  <c r="R21" i="19" s="1"/>
  <c r="N21" i="19"/>
  <c r="AA21" i="19" s="1"/>
  <c r="AB21" i="19" s="1"/>
  <c r="M22" i="19"/>
  <c r="R22" i="19" s="1"/>
  <c r="N22" i="19"/>
  <c r="AA22" i="19" s="1"/>
  <c r="AB22" i="19" s="1"/>
  <c r="M23" i="19"/>
  <c r="R23" i="19" s="1"/>
  <c r="N23" i="19"/>
  <c r="AA23" i="19" s="1"/>
  <c r="AB23" i="19" s="1"/>
  <c r="M24" i="19"/>
  <c r="R24" i="19" s="1"/>
  <c r="N24" i="19"/>
  <c r="AA24" i="19" s="1"/>
  <c r="AB24" i="19" s="1"/>
  <c r="M25" i="19"/>
  <c r="R25" i="19" s="1"/>
  <c r="N25" i="19"/>
  <c r="AA25" i="19" s="1"/>
  <c r="AB25" i="19" s="1"/>
  <c r="AA6" i="52"/>
  <c r="AB6" i="52" s="1"/>
  <c r="AA7" i="52"/>
  <c r="AB7" i="52" s="1"/>
  <c r="R6" i="52"/>
  <c r="R7" i="52"/>
  <c r="R5" i="52"/>
  <c r="N6" i="52"/>
  <c r="N7" i="52"/>
  <c r="M8" i="52"/>
  <c r="M6" i="52"/>
  <c r="M7" i="52"/>
  <c r="S15" i="13"/>
  <c r="S16" i="13"/>
  <c r="S17" i="13"/>
  <c r="S18" i="13"/>
  <c r="M15" i="13"/>
  <c r="R15" i="13" s="1"/>
  <c r="N15" i="13"/>
  <c r="AA15" i="13" s="1"/>
  <c r="AB15" i="13" s="1"/>
  <c r="M16" i="13"/>
  <c r="R16" i="13" s="1"/>
  <c r="N16" i="13"/>
  <c r="AA16" i="13" s="1"/>
  <c r="AB16" i="13" s="1"/>
  <c r="M17" i="13"/>
  <c r="R17" i="13" s="1"/>
  <c r="N17" i="13"/>
  <c r="AA17" i="13" s="1"/>
  <c r="AB17" i="13" s="1"/>
  <c r="M18" i="13"/>
  <c r="R18" i="13" s="1"/>
  <c r="N18" i="13"/>
  <c r="AA18" i="13" s="1"/>
  <c r="AB18" i="13" s="1"/>
  <c r="AA29" i="11"/>
  <c r="AA30" i="11"/>
  <c r="AA31" i="11"/>
  <c r="AA32" i="11"/>
  <c r="AA33" i="1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Z6" i="11"/>
  <c r="Z7" i="11"/>
  <c r="Z8" i="11"/>
  <c r="Z9" i="11"/>
  <c r="Z10" i="11"/>
  <c r="Z11" i="11"/>
  <c r="Z12" i="11"/>
  <c r="Z13" i="11"/>
  <c r="Z14" i="11"/>
  <c r="Z15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8" i="11"/>
  <c r="Z39" i="11"/>
  <c r="Z40" i="11"/>
  <c r="Z41" i="11"/>
  <c r="Z42" i="11"/>
  <c r="Z43" i="11"/>
  <c r="Z44" i="11"/>
  <c r="Z45" i="11"/>
  <c r="Z46" i="11"/>
  <c r="Z5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M29" i="11"/>
  <c r="N29" i="11"/>
  <c r="M30" i="11"/>
  <c r="N30" i="11"/>
  <c r="M31" i="11"/>
  <c r="N31" i="11"/>
  <c r="M32" i="11"/>
  <c r="N32" i="11"/>
  <c r="M33" i="11"/>
  <c r="N33" i="11"/>
  <c r="M34" i="11"/>
  <c r="N34" i="11"/>
  <c r="M35" i="11"/>
  <c r="N35" i="11"/>
  <c r="M36" i="11"/>
  <c r="N36" i="11"/>
  <c r="M37" i="11"/>
  <c r="N37" i="11"/>
  <c r="M38" i="11"/>
  <c r="N38" i="11"/>
  <c r="M39" i="11"/>
  <c r="N39" i="11"/>
  <c r="M40" i="11"/>
  <c r="N40" i="11"/>
  <c r="M41" i="11"/>
  <c r="N41" i="11"/>
  <c r="M42" i="11"/>
  <c r="N42" i="11"/>
  <c r="M43" i="11"/>
  <c r="N43" i="11"/>
  <c r="M44" i="11"/>
  <c r="N44" i="11"/>
  <c r="M45" i="11"/>
  <c r="N45" i="11"/>
  <c r="M46" i="11"/>
  <c r="N46" i="11"/>
  <c r="Q56" i="11"/>
  <c r="Q57" i="11"/>
  <c r="Q58" i="11"/>
  <c r="Q55" i="11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5" i="10"/>
  <c r="Z6" i="6"/>
  <c r="Z7" i="6"/>
  <c r="Z8" i="6"/>
  <c r="Z9" i="6"/>
  <c r="Z10" i="6"/>
  <c r="Z11" i="6"/>
  <c r="Z12" i="6"/>
  <c r="Z13" i="6"/>
  <c r="Z14" i="6"/>
  <c r="Z15" i="6"/>
  <c r="Z16" i="6"/>
  <c r="Z5" i="6"/>
  <c r="Z6" i="7"/>
  <c r="Z7" i="7"/>
  <c r="Z8" i="7"/>
  <c r="Z9" i="7"/>
  <c r="Z10" i="7"/>
  <c r="Z5" i="7"/>
  <c r="Z6" i="8"/>
  <c r="Z7" i="8"/>
  <c r="Z8" i="8"/>
  <c r="Z9" i="8"/>
  <c r="Z10" i="8"/>
  <c r="Z11" i="8"/>
  <c r="Z12" i="8"/>
  <c r="Z5" i="8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" i="9"/>
  <c r="S15" i="10"/>
  <c r="S16" i="10"/>
  <c r="S17" i="10"/>
  <c r="S18" i="10"/>
  <c r="S19" i="10"/>
  <c r="S20" i="10"/>
  <c r="S21" i="10"/>
  <c r="M15" i="10"/>
  <c r="N15" i="10"/>
  <c r="AA15" i="10" s="1"/>
  <c r="AB15" i="10" s="1"/>
  <c r="M16" i="10"/>
  <c r="N16" i="10"/>
  <c r="AA16" i="10" s="1"/>
  <c r="AB16" i="10" s="1"/>
  <c r="M17" i="10"/>
  <c r="N17" i="10"/>
  <c r="AA17" i="10" s="1"/>
  <c r="AB17" i="10" s="1"/>
  <c r="M18" i="10"/>
  <c r="N18" i="10"/>
  <c r="AA18" i="10" s="1"/>
  <c r="AB18" i="10" s="1"/>
  <c r="M19" i="10"/>
  <c r="N19" i="10"/>
  <c r="AA19" i="10" s="1"/>
  <c r="AB19" i="10" s="1"/>
  <c r="M20" i="10"/>
  <c r="N20" i="10"/>
  <c r="AA20" i="10" s="1"/>
  <c r="AB20" i="10" s="1"/>
  <c r="M21" i="10"/>
  <c r="N21" i="10"/>
  <c r="AA21" i="10" s="1"/>
  <c r="AB21" i="10" s="1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N50" i="9"/>
  <c r="AA50" i="9" s="1"/>
  <c r="AB50" i="9" s="1"/>
  <c r="M50" i="9"/>
  <c r="N49" i="9"/>
  <c r="AA49" i="9" s="1"/>
  <c r="AB49" i="9" s="1"/>
  <c r="M49" i="9"/>
  <c r="N48" i="9"/>
  <c r="AA48" i="9" s="1"/>
  <c r="AB48" i="9" s="1"/>
  <c r="M48" i="9"/>
  <c r="N47" i="9"/>
  <c r="AA47" i="9" s="1"/>
  <c r="AB47" i="9" s="1"/>
  <c r="M47" i="9"/>
  <c r="N46" i="9"/>
  <c r="AA46" i="9" s="1"/>
  <c r="AB46" i="9" s="1"/>
  <c r="M46" i="9"/>
  <c r="N45" i="9"/>
  <c r="AA45" i="9" s="1"/>
  <c r="AB45" i="9" s="1"/>
  <c r="M45" i="9"/>
  <c r="N44" i="9"/>
  <c r="AA44" i="9" s="1"/>
  <c r="AB44" i="9" s="1"/>
  <c r="M44" i="9"/>
  <c r="N43" i="9"/>
  <c r="AA43" i="9" s="1"/>
  <c r="AB43" i="9" s="1"/>
  <c r="M43" i="9"/>
  <c r="N42" i="9"/>
  <c r="AA42" i="9" s="1"/>
  <c r="AB42" i="9" s="1"/>
  <c r="M42" i="9"/>
  <c r="N41" i="9"/>
  <c r="AA41" i="9" s="1"/>
  <c r="AB41" i="9" s="1"/>
  <c r="M41" i="9"/>
  <c r="N40" i="9"/>
  <c r="AA40" i="9" s="1"/>
  <c r="AB40" i="9" s="1"/>
  <c r="M40" i="9"/>
  <c r="N39" i="9"/>
  <c r="AA39" i="9" s="1"/>
  <c r="AB39" i="9" s="1"/>
  <c r="M39" i="9"/>
  <c r="N38" i="9"/>
  <c r="AA38" i="9" s="1"/>
  <c r="AB38" i="9" s="1"/>
  <c r="M38" i="9"/>
  <c r="N37" i="9"/>
  <c r="AA37" i="9" s="1"/>
  <c r="AB37" i="9" s="1"/>
  <c r="M37" i="9"/>
  <c r="N36" i="9"/>
  <c r="AA36" i="9" s="1"/>
  <c r="AB36" i="9" s="1"/>
  <c r="M36" i="9"/>
  <c r="N35" i="9"/>
  <c r="AA35" i="9" s="1"/>
  <c r="AB35" i="9" s="1"/>
  <c r="M35" i="9"/>
  <c r="N34" i="9"/>
  <c r="AA34" i="9" s="1"/>
  <c r="AB34" i="9" s="1"/>
  <c r="M34" i="9"/>
  <c r="N33" i="9"/>
  <c r="AA33" i="9" s="1"/>
  <c r="AB33" i="9" s="1"/>
  <c r="M33" i="9"/>
  <c r="N32" i="9"/>
  <c r="AA32" i="9" s="1"/>
  <c r="AB32" i="9" s="1"/>
  <c r="M32" i="9"/>
  <c r="N31" i="9"/>
  <c r="AA31" i="9" s="1"/>
  <c r="AB31" i="9" s="1"/>
  <c r="M31" i="9"/>
  <c r="AB7" i="8"/>
  <c r="AA7" i="8"/>
  <c r="AA8" i="8"/>
  <c r="AB8" i="8" s="1"/>
  <c r="AA9" i="8"/>
  <c r="AB9" i="8" s="1"/>
  <c r="AA10" i="8"/>
  <c r="AB10" i="8" s="1"/>
  <c r="AA11" i="8"/>
  <c r="AB11" i="8" s="1"/>
  <c r="AA12" i="8"/>
  <c r="AB12" i="8" s="1"/>
  <c r="S13" i="8"/>
  <c r="S7" i="8"/>
  <c r="S8" i="8"/>
  <c r="S9" i="8"/>
  <c r="S10" i="8"/>
  <c r="S11" i="8"/>
  <c r="S12" i="8"/>
  <c r="M7" i="8"/>
  <c r="N7" i="8"/>
  <c r="M8" i="8"/>
  <c r="N8" i="8"/>
  <c r="M9" i="8"/>
  <c r="N9" i="8"/>
  <c r="M10" i="8"/>
  <c r="N10" i="8"/>
  <c r="M11" i="8"/>
  <c r="N11" i="8"/>
  <c r="M12" i="8"/>
  <c r="N12" i="8"/>
  <c r="AB46" i="11" l="1"/>
  <c r="AB44" i="11"/>
  <c r="AB42" i="11"/>
  <c r="AB40" i="11"/>
  <c r="AB38" i="11"/>
  <c r="AB36" i="11"/>
  <c r="AB34" i="11"/>
  <c r="AB32" i="11"/>
  <c r="AB30" i="11"/>
  <c r="AB45" i="11"/>
  <c r="AB43" i="11"/>
  <c r="AB41" i="11"/>
  <c r="AB39" i="11"/>
  <c r="AB37" i="11"/>
  <c r="AB35" i="11"/>
  <c r="AB33" i="11"/>
  <c r="AB31" i="11"/>
  <c r="AB29" i="11"/>
  <c r="V6" i="78"/>
  <c r="Y6" i="78" s="1"/>
  <c r="AA5" i="78"/>
  <c r="AB5" i="78" s="1"/>
  <c r="AB6" i="78" s="1"/>
  <c r="AC6" i="78" l="1"/>
  <c r="AD6" i="78"/>
  <c r="AA7" i="7" l="1"/>
  <c r="AB7" i="7" s="1"/>
  <c r="AA8" i="7"/>
  <c r="AB8" i="7" s="1"/>
  <c r="AA9" i="7"/>
  <c r="AB9" i="7" s="1"/>
  <c r="AA10" i="7"/>
  <c r="AB10" i="7" s="1"/>
  <c r="S10" i="7"/>
  <c r="S9" i="7"/>
  <c r="S8" i="7"/>
  <c r="S7" i="7"/>
  <c r="N10" i="7"/>
  <c r="M10" i="7"/>
  <c r="N9" i="7"/>
  <c r="M9" i="7"/>
  <c r="N8" i="7"/>
  <c r="M8" i="7"/>
  <c r="N7" i="7"/>
  <c r="M7" i="7"/>
  <c r="S16" i="6"/>
  <c r="S15" i="6"/>
  <c r="S14" i="6"/>
  <c r="S13" i="6"/>
  <c r="S12" i="6"/>
  <c r="S11" i="6"/>
  <c r="S10" i="6"/>
  <c r="S9" i="6"/>
  <c r="N16" i="6"/>
  <c r="AA16" i="6" s="1"/>
  <c r="AB16" i="6" s="1"/>
  <c r="M16" i="6"/>
  <c r="N15" i="6"/>
  <c r="AA15" i="6" s="1"/>
  <c r="AB15" i="6" s="1"/>
  <c r="M15" i="6"/>
  <c r="N14" i="6"/>
  <c r="AA14" i="6" s="1"/>
  <c r="AB14" i="6" s="1"/>
  <c r="M14" i="6"/>
  <c r="N13" i="6"/>
  <c r="AA13" i="6" s="1"/>
  <c r="AB13" i="6" s="1"/>
  <c r="M13" i="6"/>
  <c r="N12" i="6"/>
  <c r="AA12" i="6" s="1"/>
  <c r="AB12" i="6" s="1"/>
  <c r="M12" i="6"/>
  <c r="N11" i="6"/>
  <c r="AA11" i="6" s="1"/>
  <c r="AB11" i="6" s="1"/>
  <c r="M11" i="6"/>
  <c r="N10" i="6"/>
  <c r="AA10" i="6" s="1"/>
  <c r="AB10" i="6" s="1"/>
  <c r="M10" i="6"/>
  <c r="N9" i="6"/>
  <c r="AA9" i="6" s="1"/>
  <c r="AB9" i="6" s="1"/>
  <c r="M9" i="6"/>
  <c r="S8" i="6" l="1"/>
  <c r="N8" i="6"/>
  <c r="AA8" i="6" s="1"/>
  <c r="AB8" i="6" s="1"/>
  <c r="M8" i="6"/>
  <c r="U20" i="31" l="1"/>
  <c r="Z5" i="48"/>
  <c r="U6" i="48"/>
  <c r="Y6" i="48" s="1"/>
  <c r="N5" i="48"/>
  <c r="Z12" i="30"/>
  <c r="Z11" i="30"/>
  <c r="Z10" i="30"/>
  <c r="Z9" i="30"/>
  <c r="Z8" i="30"/>
  <c r="Z7" i="30"/>
  <c r="Z6" i="30"/>
  <c r="Z5" i="30"/>
  <c r="T24" i="30"/>
  <c r="Z6" i="29"/>
  <c r="Z5" i="29"/>
  <c r="X20" i="31" l="1"/>
  <c r="K9" i="3"/>
  <c r="M5" i="29"/>
  <c r="M6" i="29"/>
  <c r="K11" i="1" l="1"/>
  <c r="M9" i="3"/>
  <c r="AA5" i="48"/>
  <c r="AA9" i="28"/>
  <c r="AA8" i="28"/>
  <c r="AA7" i="28"/>
  <c r="AA6" i="28"/>
  <c r="AA5" i="28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5" i="4"/>
  <c r="AA5" i="20"/>
  <c r="AA5" i="70"/>
  <c r="AA5" i="67"/>
  <c r="AA28" i="11"/>
  <c r="AA27" i="11"/>
  <c r="AA26" i="11"/>
  <c r="AA25" i="11"/>
  <c r="AA24" i="11"/>
  <c r="AA23" i="11"/>
  <c r="AA22" i="11"/>
  <c r="AA21" i="11"/>
  <c r="AA20" i="11"/>
  <c r="AA19" i="11"/>
  <c r="AA18" i="11"/>
  <c r="AA17" i="11"/>
  <c r="AA16" i="11"/>
  <c r="AA15" i="11"/>
  <c r="AA14" i="11"/>
  <c r="AA13" i="11"/>
  <c r="Z5" i="20"/>
  <c r="V6" i="20"/>
  <c r="U6" i="20"/>
  <c r="X6" i="20" s="1"/>
  <c r="S5" i="20"/>
  <c r="Z5" i="25"/>
  <c r="U6" i="25"/>
  <c r="X6" i="25" s="1"/>
  <c r="Z5" i="67"/>
  <c r="Y6" i="67"/>
  <c r="X6" i="67"/>
  <c r="U6" i="67"/>
  <c r="S5" i="67"/>
  <c r="U8" i="23"/>
  <c r="X8" i="23" s="1"/>
  <c r="S8" i="23"/>
  <c r="Z23" i="21"/>
  <c r="W23" i="21"/>
  <c r="Y6" i="20" l="1"/>
  <c r="L34" i="2"/>
  <c r="AD5" i="17"/>
  <c r="AD6" i="17"/>
  <c r="AD4" i="17"/>
  <c r="S6" i="73"/>
  <c r="N5" i="73"/>
  <c r="M5" i="74"/>
  <c r="M5" i="52"/>
  <c r="Z8" i="52"/>
  <c r="R8" i="52"/>
  <c r="H32" i="2" s="1"/>
  <c r="M5" i="14"/>
  <c r="M6" i="14" s="1"/>
  <c r="M5" i="13"/>
  <c r="Z6" i="14"/>
  <c r="S6" i="13"/>
  <c r="S7" i="13"/>
  <c r="S8" i="13"/>
  <c r="S9" i="13"/>
  <c r="S10" i="13"/>
  <c r="S11" i="13"/>
  <c r="S12" i="13"/>
  <c r="S13" i="13"/>
  <c r="S14" i="13"/>
  <c r="S5" i="13"/>
  <c r="S19" i="13" l="1"/>
  <c r="AD10" i="17"/>
  <c r="W6" i="25"/>
  <c r="T6" i="25"/>
  <c r="O6" i="25"/>
  <c r="L6" i="25"/>
  <c r="K6" i="25"/>
  <c r="Z6" i="25"/>
  <c r="N5" i="25"/>
  <c r="M5" i="25"/>
  <c r="M6" i="25" s="1"/>
  <c r="W6" i="67"/>
  <c r="T6" i="67"/>
  <c r="V6" i="67" s="1"/>
  <c r="Z6" i="67"/>
  <c r="S6" i="67"/>
  <c r="R6" i="67" s="1"/>
  <c r="N5" i="67"/>
  <c r="AB5" i="67" s="1"/>
  <c r="M5" i="67"/>
  <c r="M6" i="67" s="1"/>
  <c r="N5" i="21"/>
  <c r="AA5" i="21" s="1"/>
  <c r="AB5" i="21" s="1"/>
  <c r="M6" i="8"/>
  <c r="M5" i="8"/>
  <c r="M5" i="7"/>
  <c r="W17" i="6"/>
  <c r="R19" i="13" l="1"/>
  <c r="H15" i="2" s="1"/>
  <c r="I15" i="2"/>
  <c r="AA5" i="25"/>
  <c r="AB5" i="25" s="1"/>
  <c r="AB6" i="25" s="1"/>
  <c r="Z11" i="7"/>
  <c r="N6" i="25"/>
  <c r="G5" i="25" s="1"/>
  <c r="G6" i="25" s="1"/>
  <c r="AB6" i="67"/>
  <c r="N6" i="67"/>
  <c r="G5" i="67"/>
  <c r="G6" i="67" s="1"/>
  <c r="Z6" i="5"/>
  <c r="Z7" i="5"/>
  <c r="Z8" i="5"/>
  <c r="Z9" i="5"/>
  <c r="Z10" i="5"/>
  <c r="Z11" i="5"/>
  <c r="Z12" i="5"/>
  <c r="Z5" i="5"/>
  <c r="V6" i="25" l="1"/>
  <c r="Y6" i="25" s="1"/>
  <c r="AC6" i="25"/>
  <c r="AC6" i="67"/>
  <c r="N15" i="1"/>
  <c r="N23" i="28"/>
  <c r="G22" i="28" l="1"/>
  <c r="E6" i="3"/>
  <c r="G10" i="28"/>
  <c r="G12" i="28"/>
  <c r="G14" i="28"/>
  <c r="G16" i="28"/>
  <c r="G18" i="28"/>
  <c r="G20" i="28"/>
  <c r="G11" i="28"/>
  <c r="G13" i="28"/>
  <c r="G15" i="28"/>
  <c r="G17" i="28"/>
  <c r="G19" i="28"/>
  <c r="G21" i="28"/>
  <c r="AD6" i="25"/>
  <c r="AD6" i="67"/>
  <c r="L62" i="2"/>
  <c r="N62" i="2" s="1"/>
  <c r="L34" i="3" l="1"/>
  <c r="N34" i="3" s="1"/>
  <c r="L29" i="3"/>
  <c r="K29" i="3"/>
  <c r="K34" i="3"/>
  <c r="L53" i="3"/>
  <c r="K53" i="3"/>
  <c r="K29" i="1" s="1"/>
  <c r="F13" i="3"/>
  <c r="D10" i="3"/>
  <c r="M34" i="3" l="1"/>
  <c r="K47" i="3"/>
  <c r="M47" i="3" s="1"/>
  <c r="N29" i="3"/>
  <c r="L47" i="3"/>
  <c r="N47" i="3" s="1"/>
  <c r="M29" i="3"/>
  <c r="G29" i="2"/>
  <c r="F29" i="2"/>
  <c r="F23" i="2"/>
  <c r="G21" i="2"/>
  <c r="F21" i="2"/>
  <c r="I18" i="2"/>
  <c r="G18" i="2"/>
  <c r="F18" i="2"/>
  <c r="H18" i="2"/>
  <c r="S5" i="74"/>
  <c r="S6" i="74" s="1"/>
  <c r="U6" i="74"/>
  <c r="W6" i="74"/>
  <c r="T6" i="74"/>
  <c r="L6" i="74"/>
  <c r="K6" i="74"/>
  <c r="N5" i="74"/>
  <c r="E2" i="74"/>
  <c r="U6" i="73"/>
  <c r="X6" i="73" s="1"/>
  <c r="T6" i="73"/>
  <c r="V6" i="73" s="1"/>
  <c r="L6" i="73"/>
  <c r="K6" i="73"/>
  <c r="M6" i="73"/>
  <c r="E2" i="73"/>
  <c r="G14" i="2"/>
  <c r="F14" i="2"/>
  <c r="F12" i="2"/>
  <c r="S5" i="8"/>
  <c r="S6" i="8"/>
  <c r="G9" i="2"/>
  <c r="F9" i="2"/>
  <c r="G8" i="2"/>
  <c r="F8" i="2"/>
  <c r="K28" i="1" l="1"/>
  <c r="L18" i="2"/>
  <c r="N18" i="2" s="1"/>
  <c r="Y6" i="73"/>
  <c r="K18" i="2"/>
  <c r="D14" i="1" s="1"/>
  <c r="D13" i="1"/>
  <c r="X6" i="74"/>
  <c r="AA5" i="74"/>
  <c r="AB5" i="74" s="1"/>
  <c r="AB6" i="74" s="1"/>
  <c r="AB6" i="73"/>
  <c r="V6" i="74"/>
  <c r="M6" i="74"/>
  <c r="N6" i="74"/>
  <c r="N6" i="73"/>
  <c r="E18" i="2" s="1"/>
  <c r="C14" i="1" s="1"/>
  <c r="M18" i="2" l="1"/>
  <c r="Y6" i="74"/>
  <c r="J16" i="1"/>
  <c r="AC6" i="74"/>
  <c r="Z6" i="74"/>
  <c r="AD6" i="74" s="1"/>
  <c r="Z6" i="73"/>
  <c r="G6" i="74" l="1"/>
  <c r="G6" i="73"/>
  <c r="D18" i="2" s="1"/>
  <c r="P6" i="4" l="1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5" i="4"/>
  <c r="Q23" i="28" l="1"/>
  <c r="U23" i="28" l="1"/>
  <c r="G6" i="3"/>
  <c r="S5" i="39"/>
  <c r="K6" i="39"/>
  <c r="L6" i="39"/>
  <c r="M10" i="62"/>
  <c r="M6" i="62"/>
  <c r="M7" i="62"/>
  <c r="M8" i="62"/>
  <c r="M9" i="62"/>
  <c r="M5" i="62"/>
  <c r="M41" i="62" s="1"/>
  <c r="O154" i="4"/>
  <c r="AA6" i="62"/>
  <c r="AA7" i="62"/>
  <c r="AA8" i="62"/>
  <c r="AA9" i="62"/>
  <c r="AA10" i="62"/>
  <c r="K6" i="3" l="1"/>
  <c r="Y23" i="28"/>
  <c r="G6" i="2"/>
  <c r="S154" i="4"/>
  <c r="N41" i="62"/>
  <c r="J6" i="62"/>
  <c r="J7" i="62"/>
  <c r="J8" i="62"/>
  <c r="J9" i="62"/>
  <c r="J10" i="62"/>
  <c r="J5" i="62"/>
  <c r="K6" i="2" l="1"/>
  <c r="D8" i="1" s="1"/>
  <c r="V154" i="4"/>
  <c r="M6" i="2"/>
  <c r="G11" i="62"/>
  <c r="G13" i="62"/>
  <c r="G15" i="62"/>
  <c r="G17" i="62"/>
  <c r="G19" i="62"/>
  <c r="G21" i="62"/>
  <c r="G23" i="62"/>
  <c r="G25" i="62"/>
  <c r="G27" i="62"/>
  <c r="G29" i="62"/>
  <c r="G31" i="62"/>
  <c r="G33" i="62"/>
  <c r="G35" i="62"/>
  <c r="G37" i="62"/>
  <c r="G39" i="62"/>
  <c r="G12" i="62"/>
  <c r="G14" i="62"/>
  <c r="G16" i="62"/>
  <c r="G18" i="62"/>
  <c r="G20" i="62"/>
  <c r="G22" i="62"/>
  <c r="G24" i="62"/>
  <c r="G26" i="62"/>
  <c r="G28" i="62"/>
  <c r="G30" i="62"/>
  <c r="G32" i="62"/>
  <c r="G34" i="62"/>
  <c r="G36" i="62"/>
  <c r="G38" i="62"/>
  <c r="G40" i="62"/>
  <c r="G7" i="62"/>
  <c r="G10" i="62"/>
  <c r="G8" i="62"/>
  <c r="G6" i="62"/>
  <c r="G9" i="62"/>
  <c r="AA6" i="70" l="1"/>
  <c r="AB6" i="70" s="1"/>
  <c r="L6" i="70"/>
  <c r="L7" i="70"/>
  <c r="L8" i="70"/>
  <c r="L9" i="70"/>
  <c r="S203" i="70"/>
  <c r="U203" i="70"/>
  <c r="K29" i="2" s="1"/>
  <c r="T203" i="70"/>
  <c r="J29" i="2" s="1"/>
  <c r="O203" i="70"/>
  <c r="H203" i="70"/>
  <c r="N203" i="70"/>
  <c r="E2" i="70"/>
  <c r="L26" i="57"/>
  <c r="S23" i="28"/>
  <c r="AB9" i="28"/>
  <c r="AB8" i="28"/>
  <c r="AB7" i="28"/>
  <c r="AB6" i="28"/>
  <c r="AB5" i="28"/>
  <c r="K5" i="28"/>
  <c r="L6" i="28"/>
  <c r="L7" i="28"/>
  <c r="L8" i="28"/>
  <c r="L9" i="28"/>
  <c r="L5" i="28"/>
  <c r="K6" i="28"/>
  <c r="K7" i="28"/>
  <c r="K8" i="28"/>
  <c r="K9" i="28"/>
  <c r="I6" i="3" l="1"/>
  <c r="V23" i="28"/>
  <c r="X23" i="28" s="1"/>
  <c r="M29" i="2"/>
  <c r="D29" i="1"/>
  <c r="G10" i="70"/>
  <c r="G12" i="70"/>
  <c r="G14" i="70"/>
  <c r="G16" i="70"/>
  <c r="G18" i="70"/>
  <c r="G20" i="70"/>
  <c r="G22" i="70"/>
  <c r="G24" i="70"/>
  <c r="G26" i="70"/>
  <c r="G28" i="70"/>
  <c r="G30" i="70"/>
  <c r="G32" i="70"/>
  <c r="G34" i="70"/>
  <c r="G36" i="70"/>
  <c r="G38" i="70"/>
  <c r="G40" i="70"/>
  <c r="G42" i="70"/>
  <c r="G44" i="70"/>
  <c r="G46" i="70"/>
  <c r="G48" i="70"/>
  <c r="G50" i="70"/>
  <c r="G52" i="70"/>
  <c r="G54" i="70"/>
  <c r="G56" i="70"/>
  <c r="G58" i="70"/>
  <c r="G60" i="70"/>
  <c r="G62" i="70"/>
  <c r="G64" i="70"/>
  <c r="G66" i="70"/>
  <c r="G68" i="70"/>
  <c r="G11" i="70"/>
  <c r="G13" i="70"/>
  <c r="G15" i="70"/>
  <c r="G17" i="70"/>
  <c r="G19" i="70"/>
  <c r="G21" i="70"/>
  <c r="G23" i="70"/>
  <c r="G25" i="70"/>
  <c r="G27" i="70"/>
  <c r="G29" i="70"/>
  <c r="G31" i="70"/>
  <c r="G33" i="70"/>
  <c r="G35" i="70"/>
  <c r="G37" i="70"/>
  <c r="G39" i="70"/>
  <c r="G41" i="70"/>
  <c r="G43" i="70"/>
  <c r="G45" i="70"/>
  <c r="G47" i="70"/>
  <c r="G49" i="70"/>
  <c r="G51" i="70"/>
  <c r="G53" i="70"/>
  <c r="G55" i="70"/>
  <c r="G57" i="70"/>
  <c r="G59" i="70"/>
  <c r="G61" i="70"/>
  <c r="G63" i="70"/>
  <c r="G65" i="70"/>
  <c r="G67" i="70"/>
  <c r="G69" i="70"/>
  <c r="G71" i="70"/>
  <c r="G73" i="70"/>
  <c r="G75" i="70"/>
  <c r="G77" i="70"/>
  <c r="G79" i="70"/>
  <c r="G81" i="70"/>
  <c r="G83" i="70"/>
  <c r="G85" i="70"/>
  <c r="G87" i="70"/>
  <c r="G89" i="70"/>
  <c r="G91" i="70"/>
  <c r="G93" i="70"/>
  <c r="G95" i="70"/>
  <c r="G97" i="70"/>
  <c r="G99" i="70"/>
  <c r="G101" i="70"/>
  <c r="G103" i="70"/>
  <c r="G105" i="70"/>
  <c r="G107" i="70"/>
  <c r="G109" i="70"/>
  <c r="G111" i="70"/>
  <c r="G113" i="70"/>
  <c r="G115" i="70"/>
  <c r="G117" i="70"/>
  <c r="G119" i="70"/>
  <c r="G121" i="70"/>
  <c r="G123" i="70"/>
  <c r="G125" i="70"/>
  <c r="G127" i="70"/>
  <c r="G129" i="70"/>
  <c r="G131" i="70"/>
  <c r="G133" i="70"/>
  <c r="G135" i="70"/>
  <c r="G137" i="70"/>
  <c r="G139" i="70"/>
  <c r="G141" i="70"/>
  <c r="G143" i="70"/>
  <c r="G145" i="70"/>
  <c r="G147" i="70"/>
  <c r="G149" i="70"/>
  <c r="G151" i="70"/>
  <c r="G153" i="70"/>
  <c r="G155" i="70"/>
  <c r="G157" i="70"/>
  <c r="G159" i="70"/>
  <c r="G161" i="70"/>
  <c r="G163" i="70"/>
  <c r="G165" i="70"/>
  <c r="G167" i="70"/>
  <c r="G169" i="70"/>
  <c r="G171" i="70"/>
  <c r="G173" i="70"/>
  <c r="G175" i="70"/>
  <c r="G177" i="70"/>
  <c r="G179" i="70"/>
  <c r="G70" i="70"/>
  <c r="G74" i="70"/>
  <c r="G78" i="70"/>
  <c r="G82" i="70"/>
  <c r="G86" i="70"/>
  <c r="G90" i="70"/>
  <c r="G94" i="70"/>
  <c r="G98" i="70"/>
  <c r="G102" i="70"/>
  <c r="G106" i="70"/>
  <c r="G110" i="70"/>
  <c r="G114" i="70"/>
  <c r="G118" i="70"/>
  <c r="G122" i="70"/>
  <c r="G126" i="70"/>
  <c r="G130" i="70"/>
  <c r="G134" i="70"/>
  <c r="G138" i="70"/>
  <c r="G142" i="70"/>
  <c r="G146" i="70"/>
  <c r="G150" i="70"/>
  <c r="G154" i="70"/>
  <c r="G158" i="70"/>
  <c r="G162" i="70"/>
  <c r="G166" i="70"/>
  <c r="G170" i="70"/>
  <c r="G174" i="70"/>
  <c r="G178" i="70"/>
  <c r="G181" i="70"/>
  <c r="G183" i="70"/>
  <c r="G185" i="70"/>
  <c r="G187" i="70"/>
  <c r="G189" i="70"/>
  <c r="G191" i="70"/>
  <c r="G193" i="70"/>
  <c r="G195" i="70"/>
  <c r="G199" i="70"/>
  <c r="G201" i="70"/>
  <c r="G72" i="70"/>
  <c r="G76" i="70"/>
  <c r="G80" i="70"/>
  <c r="G84" i="70"/>
  <c r="G88" i="70"/>
  <c r="G92" i="70"/>
  <c r="G96" i="70"/>
  <c r="G100" i="70"/>
  <c r="G104" i="70"/>
  <c r="G108" i="70"/>
  <c r="G112" i="70"/>
  <c r="G116" i="70"/>
  <c r="G120" i="70"/>
  <c r="G124" i="70"/>
  <c r="G128" i="70"/>
  <c r="G132" i="70"/>
  <c r="G136" i="70"/>
  <c r="G140" i="70"/>
  <c r="G144" i="70"/>
  <c r="G148" i="70"/>
  <c r="G152" i="70"/>
  <c r="G156" i="70"/>
  <c r="G160" i="70"/>
  <c r="G164" i="70"/>
  <c r="G168" i="70"/>
  <c r="G172" i="70"/>
  <c r="G176" i="70"/>
  <c r="G180" i="70"/>
  <c r="G182" i="70"/>
  <c r="G184" i="70"/>
  <c r="G186" i="70"/>
  <c r="G188" i="70"/>
  <c r="G190" i="70"/>
  <c r="G192" i="70"/>
  <c r="G194" i="70"/>
  <c r="G196" i="70"/>
  <c r="G198" i="70"/>
  <c r="G200" i="70"/>
  <c r="G202" i="70"/>
  <c r="G197" i="70"/>
  <c r="AA9" i="70"/>
  <c r="AB9" i="70" s="1"/>
  <c r="AA7" i="70"/>
  <c r="AB7" i="70" s="1"/>
  <c r="AA8" i="70"/>
  <c r="AB8" i="70" s="1"/>
  <c r="L6" i="3"/>
  <c r="N6" i="3" s="1"/>
  <c r="E29" i="2"/>
  <c r="C29" i="1" s="1"/>
  <c r="G7" i="70"/>
  <c r="G9" i="70"/>
  <c r="G6" i="70"/>
  <c r="G8" i="70"/>
  <c r="R203" i="70"/>
  <c r="H29" i="2" s="1"/>
  <c r="I29" i="2"/>
  <c r="V203" i="70"/>
  <c r="L29" i="2" s="1"/>
  <c r="N29" i="2" s="1"/>
  <c r="G5" i="70"/>
  <c r="AC6" i="70"/>
  <c r="AB5" i="70"/>
  <c r="M203" i="70"/>
  <c r="AD6" i="70"/>
  <c r="AB23" i="28"/>
  <c r="O6" i="3" s="1"/>
  <c r="M6" i="3" l="1"/>
  <c r="K8" i="1"/>
  <c r="Z203" i="70"/>
  <c r="AC5" i="70"/>
  <c r="AB203" i="70"/>
  <c r="O29" i="2" s="1"/>
  <c r="AD5" i="70"/>
  <c r="G203" i="70"/>
  <c r="D29" i="2" s="1"/>
  <c r="AC203" i="70" l="1"/>
  <c r="AD203" i="70"/>
  <c r="J6" i="28" l="1"/>
  <c r="J7" i="28"/>
  <c r="J8" i="28"/>
  <c r="J9" i="28"/>
  <c r="J5" i="28"/>
  <c r="Z50" i="4"/>
  <c r="Z44" i="4"/>
  <c r="Z40" i="4"/>
  <c r="Z32" i="4"/>
  <c r="Z30" i="4"/>
  <c r="Z28" i="4"/>
  <c r="Z26" i="4"/>
  <c r="Q154" i="4"/>
  <c r="I6" i="2" s="1"/>
  <c r="L154" i="4"/>
  <c r="I6" i="4"/>
  <c r="J6" i="4" s="1"/>
  <c r="I7" i="4"/>
  <c r="J7" i="4" s="1"/>
  <c r="I8" i="4"/>
  <c r="J8" i="4" s="1"/>
  <c r="I9" i="4"/>
  <c r="J9" i="4" s="1"/>
  <c r="I10" i="4"/>
  <c r="J10" i="4" s="1"/>
  <c r="I11" i="4"/>
  <c r="J11" i="4" s="1"/>
  <c r="I12" i="4"/>
  <c r="J12" i="4" s="1"/>
  <c r="I13" i="4"/>
  <c r="J13" i="4" s="1"/>
  <c r="I14" i="4"/>
  <c r="J14" i="4" s="1"/>
  <c r="I15" i="4"/>
  <c r="J15" i="4" s="1"/>
  <c r="I16" i="4"/>
  <c r="J16" i="4" s="1"/>
  <c r="I17" i="4"/>
  <c r="J17" i="4" s="1"/>
  <c r="I18" i="4"/>
  <c r="J18" i="4" s="1"/>
  <c r="I19" i="4"/>
  <c r="J19" i="4" s="1"/>
  <c r="K19" i="4" s="1"/>
  <c r="I20" i="4"/>
  <c r="J20" i="4" s="1"/>
  <c r="I21" i="4"/>
  <c r="J21" i="4" s="1"/>
  <c r="K21" i="4" s="1"/>
  <c r="I22" i="4"/>
  <c r="J22" i="4" s="1"/>
  <c r="I23" i="4"/>
  <c r="J23" i="4" s="1"/>
  <c r="K23" i="4" s="1"/>
  <c r="I24" i="4"/>
  <c r="J24" i="4" s="1"/>
  <c r="I25" i="4"/>
  <c r="J25" i="4" s="1"/>
  <c r="K25" i="4" s="1"/>
  <c r="I26" i="4"/>
  <c r="J26" i="4" s="1"/>
  <c r="I27" i="4"/>
  <c r="J27" i="4" s="1"/>
  <c r="K27" i="4" s="1"/>
  <c r="I28" i="4"/>
  <c r="J28" i="4" s="1"/>
  <c r="I29" i="4"/>
  <c r="J29" i="4" s="1"/>
  <c r="K29" i="4" s="1"/>
  <c r="I30" i="4"/>
  <c r="J30" i="4" s="1"/>
  <c r="I31" i="4"/>
  <c r="J31" i="4" s="1"/>
  <c r="K31" i="4" s="1"/>
  <c r="I32" i="4"/>
  <c r="J32" i="4" s="1"/>
  <c r="I33" i="4"/>
  <c r="J33" i="4" s="1"/>
  <c r="K33" i="4" s="1"/>
  <c r="I34" i="4"/>
  <c r="J34" i="4" s="1"/>
  <c r="I35" i="4"/>
  <c r="J35" i="4" s="1"/>
  <c r="K35" i="4" s="1"/>
  <c r="I36" i="4"/>
  <c r="J36" i="4" s="1"/>
  <c r="I37" i="4"/>
  <c r="J37" i="4" s="1"/>
  <c r="K37" i="4" s="1"/>
  <c r="I38" i="4"/>
  <c r="J38" i="4" s="1"/>
  <c r="I39" i="4"/>
  <c r="J39" i="4" s="1"/>
  <c r="K39" i="4" s="1"/>
  <c r="I40" i="4"/>
  <c r="J40" i="4" s="1"/>
  <c r="I41" i="4"/>
  <c r="J41" i="4" s="1"/>
  <c r="I42" i="4"/>
  <c r="J42" i="4" s="1"/>
  <c r="I43" i="4"/>
  <c r="J43" i="4" s="1"/>
  <c r="K43" i="4" s="1"/>
  <c r="I44" i="4"/>
  <c r="J44" i="4" s="1"/>
  <c r="I45" i="4"/>
  <c r="J45" i="4" s="1"/>
  <c r="I46" i="4"/>
  <c r="J46" i="4" s="1"/>
  <c r="K46" i="4" s="1"/>
  <c r="I47" i="4"/>
  <c r="J47" i="4" s="1"/>
  <c r="I48" i="4"/>
  <c r="J48" i="4" s="1"/>
  <c r="K48" i="4" s="1"/>
  <c r="I49" i="4"/>
  <c r="J49" i="4" s="1"/>
  <c r="I50" i="4"/>
  <c r="J50" i="4" s="1"/>
  <c r="K50" i="4" s="1"/>
  <c r="I51" i="4"/>
  <c r="J51" i="4" s="1"/>
  <c r="K51" i="4" s="1"/>
  <c r="I52" i="4"/>
  <c r="J52" i="4" s="1"/>
  <c r="K52" i="4" s="1"/>
  <c r="I53" i="4"/>
  <c r="J53" i="4" s="1"/>
  <c r="K53" i="4" s="1"/>
  <c r="I54" i="4"/>
  <c r="J54" i="4" s="1"/>
  <c r="K54" i="4" s="1"/>
  <c r="I55" i="4"/>
  <c r="J55" i="4" s="1"/>
  <c r="K55" i="4" s="1"/>
  <c r="I56" i="4"/>
  <c r="J56" i="4" s="1"/>
  <c r="K56" i="4" s="1"/>
  <c r="I57" i="4"/>
  <c r="J57" i="4" s="1"/>
  <c r="K57" i="4" s="1"/>
  <c r="I58" i="4"/>
  <c r="J58" i="4" s="1"/>
  <c r="K58" i="4" s="1"/>
  <c r="I59" i="4"/>
  <c r="J59" i="4" s="1"/>
  <c r="K59" i="4" s="1"/>
  <c r="I60" i="4"/>
  <c r="J60" i="4" s="1"/>
  <c r="K60" i="4" s="1"/>
  <c r="I61" i="4"/>
  <c r="J61" i="4" s="1"/>
  <c r="K61" i="4" s="1"/>
  <c r="I62" i="4"/>
  <c r="J62" i="4" s="1"/>
  <c r="K62" i="4" s="1"/>
  <c r="I63" i="4"/>
  <c r="J63" i="4" s="1"/>
  <c r="K63" i="4" s="1"/>
  <c r="I64" i="4"/>
  <c r="J64" i="4" s="1"/>
  <c r="K64" i="4" s="1"/>
  <c r="I65" i="4"/>
  <c r="J65" i="4" s="1"/>
  <c r="K65" i="4" s="1"/>
  <c r="I66" i="4"/>
  <c r="J66" i="4" s="1"/>
  <c r="K66" i="4" s="1"/>
  <c r="I67" i="4"/>
  <c r="J67" i="4" s="1"/>
  <c r="K67" i="4" s="1"/>
  <c r="I68" i="4"/>
  <c r="J68" i="4" s="1"/>
  <c r="K68" i="4" s="1"/>
  <c r="I69" i="4"/>
  <c r="J69" i="4" s="1"/>
  <c r="K69" i="4" s="1"/>
  <c r="I70" i="4"/>
  <c r="J70" i="4" s="1"/>
  <c r="K70" i="4" s="1"/>
  <c r="I71" i="4"/>
  <c r="J71" i="4" s="1"/>
  <c r="K71" i="4" s="1"/>
  <c r="I72" i="4"/>
  <c r="J72" i="4" s="1"/>
  <c r="K72" i="4" s="1"/>
  <c r="I73" i="4"/>
  <c r="J73" i="4" s="1"/>
  <c r="K73" i="4" s="1"/>
  <c r="I74" i="4"/>
  <c r="J74" i="4" s="1"/>
  <c r="K74" i="4" s="1"/>
  <c r="I75" i="4"/>
  <c r="J75" i="4" s="1"/>
  <c r="K75" i="4" s="1"/>
  <c r="I76" i="4"/>
  <c r="J76" i="4" s="1"/>
  <c r="K76" i="4" s="1"/>
  <c r="I77" i="4"/>
  <c r="J77" i="4" s="1"/>
  <c r="K77" i="4" s="1"/>
  <c r="I78" i="4"/>
  <c r="J78" i="4" s="1"/>
  <c r="K78" i="4" s="1"/>
  <c r="I79" i="4"/>
  <c r="J79" i="4" s="1"/>
  <c r="K79" i="4" s="1"/>
  <c r="I80" i="4"/>
  <c r="J80" i="4" s="1"/>
  <c r="K80" i="4" s="1"/>
  <c r="I81" i="4"/>
  <c r="J81" i="4" s="1"/>
  <c r="K81" i="4" s="1"/>
  <c r="I82" i="4"/>
  <c r="J82" i="4" s="1"/>
  <c r="K82" i="4" s="1"/>
  <c r="I83" i="4"/>
  <c r="J83" i="4" s="1"/>
  <c r="K83" i="4" s="1"/>
  <c r="I84" i="4"/>
  <c r="J84" i="4" s="1"/>
  <c r="K84" i="4" s="1"/>
  <c r="I85" i="4"/>
  <c r="J85" i="4" s="1"/>
  <c r="K85" i="4" s="1"/>
  <c r="I86" i="4"/>
  <c r="J86" i="4" s="1"/>
  <c r="K86" i="4" s="1"/>
  <c r="I87" i="4"/>
  <c r="J87" i="4" s="1"/>
  <c r="K87" i="4" s="1"/>
  <c r="I88" i="4"/>
  <c r="J88" i="4" s="1"/>
  <c r="K88" i="4" s="1"/>
  <c r="I89" i="4"/>
  <c r="J89" i="4" s="1"/>
  <c r="K89" i="4" s="1"/>
  <c r="I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5" i="4"/>
  <c r="K18" i="4"/>
  <c r="Z18" i="4"/>
  <c r="Z19" i="4"/>
  <c r="K20" i="4"/>
  <c r="Z20" i="4"/>
  <c r="Z21" i="4"/>
  <c r="K22" i="4"/>
  <c r="Z22" i="4"/>
  <c r="Z23" i="4"/>
  <c r="K24" i="4"/>
  <c r="Z24" i="4"/>
  <c r="Z25" i="4"/>
  <c r="K26" i="4"/>
  <c r="Z27" i="4"/>
  <c r="K28" i="4"/>
  <c r="Z29" i="4"/>
  <c r="K30" i="4"/>
  <c r="Z31" i="4"/>
  <c r="K32" i="4"/>
  <c r="Z33" i="4"/>
  <c r="K34" i="4"/>
  <c r="Z34" i="4"/>
  <c r="K36" i="4"/>
  <c r="K38" i="4"/>
  <c r="Z39" i="4"/>
  <c r="K40" i="4"/>
  <c r="Z41" i="4"/>
  <c r="K42" i="4"/>
  <c r="Z42" i="4"/>
  <c r="Z43" i="4"/>
  <c r="K44" i="4"/>
  <c r="Z45" i="4"/>
  <c r="Z46" i="4"/>
  <c r="K47" i="4"/>
  <c r="Z47" i="4"/>
  <c r="Z48" i="4"/>
  <c r="Z49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T154" i="4" l="1"/>
  <c r="E153" i="4"/>
  <c r="E6" i="2"/>
  <c r="C8" i="1" s="1"/>
  <c r="E90" i="4"/>
  <c r="E92" i="4"/>
  <c r="E94" i="4"/>
  <c r="E96" i="4"/>
  <c r="E98" i="4"/>
  <c r="E100" i="4"/>
  <c r="E102" i="4"/>
  <c r="E104" i="4"/>
  <c r="E106" i="4"/>
  <c r="E108" i="4"/>
  <c r="E110" i="4"/>
  <c r="E112" i="4"/>
  <c r="E114" i="4"/>
  <c r="E116" i="4"/>
  <c r="E118" i="4"/>
  <c r="E120" i="4"/>
  <c r="E122" i="4"/>
  <c r="E124" i="4"/>
  <c r="E126" i="4"/>
  <c r="E128" i="4"/>
  <c r="E130" i="4"/>
  <c r="E132" i="4"/>
  <c r="E134" i="4"/>
  <c r="E136" i="4"/>
  <c r="E138" i="4"/>
  <c r="E140" i="4"/>
  <c r="E142" i="4"/>
  <c r="E144" i="4"/>
  <c r="E146" i="4"/>
  <c r="E148" i="4"/>
  <c r="E150" i="4"/>
  <c r="E152" i="4"/>
  <c r="E91" i="4"/>
  <c r="E93" i="4"/>
  <c r="E95" i="4"/>
  <c r="E97" i="4"/>
  <c r="E99" i="4"/>
  <c r="E101" i="4"/>
  <c r="E103" i="4"/>
  <c r="E105" i="4"/>
  <c r="E107" i="4"/>
  <c r="E109" i="4"/>
  <c r="E111" i="4"/>
  <c r="E113" i="4"/>
  <c r="E115" i="4"/>
  <c r="E117" i="4"/>
  <c r="E119" i="4"/>
  <c r="E121" i="4"/>
  <c r="E123" i="4"/>
  <c r="E125" i="4"/>
  <c r="E127" i="4"/>
  <c r="E129" i="4"/>
  <c r="E131" i="4"/>
  <c r="E133" i="4"/>
  <c r="E135" i="4"/>
  <c r="E137" i="4"/>
  <c r="E139" i="4"/>
  <c r="E141" i="4"/>
  <c r="E143" i="4"/>
  <c r="E145" i="4"/>
  <c r="E147" i="4"/>
  <c r="E149" i="4"/>
  <c r="E151" i="4"/>
  <c r="J5" i="4"/>
  <c r="E7" i="4"/>
  <c r="E88" i="4"/>
  <c r="E86" i="4"/>
  <c r="E84" i="4"/>
  <c r="E82" i="4"/>
  <c r="E80" i="4"/>
  <c r="E78" i="4"/>
  <c r="E76" i="4"/>
  <c r="E74" i="4"/>
  <c r="E72" i="4"/>
  <c r="E70" i="4"/>
  <c r="E68" i="4"/>
  <c r="E66" i="4"/>
  <c r="E64" i="4"/>
  <c r="E62" i="4"/>
  <c r="E60" i="4"/>
  <c r="E58" i="4"/>
  <c r="E56" i="4"/>
  <c r="E54" i="4"/>
  <c r="E52" i="4"/>
  <c r="E50" i="4"/>
  <c r="E48" i="4"/>
  <c r="E46" i="4"/>
  <c r="E44" i="4"/>
  <c r="E42" i="4"/>
  <c r="E40" i="4"/>
  <c r="E38" i="4"/>
  <c r="E36" i="4"/>
  <c r="E34" i="4"/>
  <c r="E32" i="4"/>
  <c r="E30" i="4"/>
  <c r="E28" i="4"/>
  <c r="E26" i="4"/>
  <c r="E24" i="4"/>
  <c r="E22" i="4"/>
  <c r="E20" i="4"/>
  <c r="E18" i="4"/>
  <c r="E16" i="4"/>
  <c r="E14" i="4"/>
  <c r="E12" i="4"/>
  <c r="E10" i="4"/>
  <c r="E8" i="4"/>
  <c r="E6" i="4"/>
  <c r="E89" i="4"/>
  <c r="E87" i="4"/>
  <c r="E85" i="4"/>
  <c r="E83" i="4"/>
  <c r="E81" i="4"/>
  <c r="E79" i="4"/>
  <c r="E77" i="4"/>
  <c r="E75" i="4"/>
  <c r="E73" i="4"/>
  <c r="E71" i="4"/>
  <c r="E69" i="4"/>
  <c r="E67" i="4"/>
  <c r="E65" i="4"/>
  <c r="E63" i="4"/>
  <c r="E61" i="4"/>
  <c r="E59" i="4"/>
  <c r="E57" i="4"/>
  <c r="E55" i="4"/>
  <c r="E53" i="4"/>
  <c r="E51" i="4"/>
  <c r="E49" i="4"/>
  <c r="E47" i="4"/>
  <c r="E45" i="4"/>
  <c r="E43" i="4"/>
  <c r="E41" i="4"/>
  <c r="E39" i="4"/>
  <c r="E37" i="4"/>
  <c r="E35" i="4"/>
  <c r="E33" i="4"/>
  <c r="E31" i="4"/>
  <c r="E29" i="4"/>
  <c r="E27" i="4"/>
  <c r="E25" i="4"/>
  <c r="E23" i="4"/>
  <c r="E21" i="4"/>
  <c r="E19" i="4"/>
  <c r="E17" i="4"/>
  <c r="E15" i="4"/>
  <c r="E13" i="4"/>
  <c r="E11" i="4"/>
  <c r="E9" i="4"/>
  <c r="G6" i="28"/>
  <c r="G8" i="28"/>
  <c r="G5" i="28"/>
  <c r="G7" i="28"/>
  <c r="G9" i="28"/>
  <c r="K49" i="4"/>
  <c r="K45" i="4"/>
  <c r="K41" i="4"/>
  <c r="Z38" i="4"/>
  <c r="Z37" i="4"/>
  <c r="Z36" i="4"/>
  <c r="Z35" i="4"/>
  <c r="U8" i="52"/>
  <c r="K32" i="2" s="1"/>
  <c r="D31" i="1" l="1"/>
  <c r="M32" i="2"/>
  <c r="L6" i="2"/>
  <c r="N6" i="2" s="1"/>
  <c r="W154" i="4"/>
  <c r="X8" i="52"/>
  <c r="G23" i="28"/>
  <c r="D6" i="3" s="1"/>
  <c r="V9" i="59" l="1"/>
  <c r="G6" i="60"/>
  <c r="G7" i="60"/>
  <c r="G8" i="60"/>
  <c r="G9" i="60"/>
  <c r="G10" i="60"/>
  <c r="G11" i="60"/>
  <c r="G12" i="60"/>
  <c r="G13" i="60"/>
  <c r="V8" i="61"/>
  <c r="U8" i="61"/>
  <c r="W6" i="39"/>
  <c r="T6" i="39"/>
  <c r="O6" i="39"/>
  <c r="J6" i="39"/>
  <c r="Q5" i="39"/>
  <c r="N5" i="39"/>
  <c r="M5" i="39"/>
  <c r="W6" i="38"/>
  <c r="T6" i="38"/>
  <c r="O6" i="38"/>
  <c r="G6" i="38"/>
  <c r="Q5" i="38"/>
  <c r="Q6" i="38" s="1"/>
  <c r="N5" i="38"/>
  <c r="M5" i="38"/>
  <c r="T7" i="37"/>
  <c r="O7" i="37"/>
  <c r="Q5" i="37"/>
  <c r="N5" i="37"/>
  <c r="M5" i="37"/>
  <c r="S6" i="69"/>
  <c r="K6" i="69"/>
  <c r="L5" i="69"/>
  <c r="E2" i="69"/>
  <c r="W6" i="68"/>
  <c r="T6" i="68"/>
  <c r="L6" i="68"/>
  <c r="S5" i="68"/>
  <c r="S6" i="68" s="1"/>
  <c r="N5" i="68"/>
  <c r="M5" i="68"/>
  <c r="R5" i="68" s="1"/>
  <c r="E2" i="68"/>
  <c r="S6" i="32"/>
  <c r="S7" i="32"/>
  <c r="S5" i="32"/>
  <c r="S5" i="48"/>
  <c r="S6" i="30"/>
  <c r="S7" i="30"/>
  <c r="S8" i="30"/>
  <c r="S9" i="30"/>
  <c r="S10" i="30"/>
  <c r="S11" i="30"/>
  <c r="S12" i="30"/>
  <c r="S5" i="30"/>
  <c r="V89" i="53"/>
  <c r="V20" i="54"/>
  <c r="N11" i="55"/>
  <c r="V11" i="55"/>
  <c r="V23" i="57"/>
  <c r="V113" i="56"/>
  <c r="S98" i="56"/>
  <c r="S99" i="56"/>
  <c r="S100" i="56"/>
  <c r="S101" i="56"/>
  <c r="S102" i="56"/>
  <c r="S103" i="56"/>
  <c r="S104" i="56"/>
  <c r="S105" i="56"/>
  <c r="S106" i="56"/>
  <c r="S107" i="56"/>
  <c r="S108" i="56"/>
  <c r="S109" i="56"/>
  <c r="S110" i="56"/>
  <c r="S111" i="56"/>
  <c r="S112" i="56"/>
  <c r="C2" i="67"/>
  <c r="W8" i="23"/>
  <c r="T8" i="23"/>
  <c r="O8" i="23"/>
  <c r="K8" i="23"/>
  <c r="K25" i="2"/>
  <c r="D25" i="1" s="1"/>
  <c r="I25" i="2"/>
  <c r="N5" i="23"/>
  <c r="N8" i="23" s="1"/>
  <c r="W7" i="22"/>
  <c r="T7" i="22"/>
  <c r="O7" i="22"/>
  <c r="M5" i="22"/>
  <c r="T23" i="21"/>
  <c r="N23" i="21"/>
  <c r="R6" i="69" l="1"/>
  <c r="H14" i="3" s="1"/>
  <c r="I14" i="3"/>
  <c r="M25" i="2"/>
  <c r="V8" i="23"/>
  <c r="Y8" i="23" s="1"/>
  <c r="AA5" i="23"/>
  <c r="AB5" i="23" s="1"/>
  <c r="U7" i="22"/>
  <c r="X7" i="22" s="1"/>
  <c r="AA5" i="22"/>
  <c r="AB5" i="22" s="1"/>
  <c r="AB7" i="22" s="1"/>
  <c r="G15" i="21"/>
  <c r="G6" i="21"/>
  <c r="G8" i="21"/>
  <c r="G10" i="21"/>
  <c r="G12" i="21"/>
  <c r="G14" i="21"/>
  <c r="G16" i="21"/>
  <c r="G18" i="21"/>
  <c r="G20" i="21"/>
  <c r="G22" i="21"/>
  <c r="G7" i="21"/>
  <c r="G9" i="21"/>
  <c r="G11" i="21"/>
  <c r="G13" i="21"/>
  <c r="G17" i="21"/>
  <c r="G19" i="21"/>
  <c r="G21" i="21"/>
  <c r="M6" i="39"/>
  <c r="N6" i="39"/>
  <c r="AA5" i="39"/>
  <c r="AB5" i="38"/>
  <c r="AB6" i="38" s="1"/>
  <c r="AA5" i="38"/>
  <c r="AA5" i="37"/>
  <c r="AB5" i="37" s="1"/>
  <c r="N6" i="68"/>
  <c r="AA5" i="68"/>
  <c r="M6" i="69"/>
  <c r="AA5" i="69"/>
  <c r="G23" i="2"/>
  <c r="U23" i="21"/>
  <c r="G5" i="21"/>
  <c r="E23" i="2"/>
  <c r="C23" i="1" s="1"/>
  <c r="P6" i="38"/>
  <c r="AB5" i="39"/>
  <c r="N6" i="38"/>
  <c r="G5" i="38" s="1"/>
  <c r="AB5" i="69"/>
  <c r="L6" i="69"/>
  <c r="R6" i="68"/>
  <c r="AB5" i="68"/>
  <c r="M6" i="68"/>
  <c r="G5" i="23"/>
  <c r="R7" i="22"/>
  <c r="T6" i="69" l="1"/>
  <c r="V6" i="69" s="1"/>
  <c r="G6" i="23"/>
  <c r="G7" i="23"/>
  <c r="I24" i="2"/>
  <c r="V7" i="22"/>
  <c r="Y7" i="22" s="1"/>
  <c r="G23" i="21"/>
  <c r="D23" i="2" s="1"/>
  <c r="K23" i="2"/>
  <c r="D23" i="1" s="1"/>
  <c r="X23" i="21"/>
  <c r="AB6" i="39"/>
  <c r="V6" i="39"/>
  <c r="AB6" i="69"/>
  <c r="AD5" i="69"/>
  <c r="AC5" i="69"/>
  <c r="AB6" i="68"/>
  <c r="O13" i="3" s="1"/>
  <c r="AD5" i="68"/>
  <c r="AC5" i="68"/>
  <c r="D13" i="3"/>
  <c r="Z6" i="68"/>
  <c r="L25" i="2"/>
  <c r="N25" i="2" s="1"/>
  <c r="K24" i="2"/>
  <c r="D24" i="1" s="1"/>
  <c r="H23" i="2"/>
  <c r="V23" i="21"/>
  <c r="Y23" i="21" s="1"/>
  <c r="AB23" i="21"/>
  <c r="O23" i="2" s="1"/>
  <c r="Y6" i="69" l="1"/>
  <c r="L14" i="3"/>
  <c r="N14" i="3" s="1"/>
  <c r="M23" i="2"/>
  <c r="M24" i="2"/>
  <c r="I23" i="2"/>
  <c r="L23" i="2"/>
  <c r="N23" i="2" s="1"/>
  <c r="U6" i="39"/>
  <c r="L24" i="2"/>
  <c r="N24" i="2" s="1"/>
  <c r="T10" i="17" l="1"/>
  <c r="U10" i="17"/>
  <c r="K19" i="2" s="1"/>
  <c r="S5" i="17"/>
  <c r="S6" i="17"/>
  <c r="S4" i="17"/>
  <c r="D19" i="1" l="1"/>
  <c r="M19" i="2"/>
  <c r="X10" i="17"/>
  <c r="S10" i="17"/>
  <c r="W47" i="11"/>
  <c r="R10" i="17" l="1"/>
  <c r="H19" i="2" s="1"/>
  <c r="I19" i="2"/>
  <c r="V10" i="17"/>
  <c r="L19" i="2" s="1"/>
  <c r="N19" i="2" s="1"/>
  <c r="S24" i="30"/>
  <c r="U24" i="30"/>
  <c r="X24" i="30" s="1"/>
  <c r="AB6" i="59"/>
  <c r="AB9" i="59" s="1"/>
  <c r="AA6" i="59"/>
  <c r="W9" i="59"/>
  <c r="S6" i="59"/>
  <c r="S7" i="59"/>
  <c r="S8" i="59"/>
  <c r="R6" i="59"/>
  <c r="N6" i="59"/>
  <c r="M6" i="59"/>
  <c r="AA6" i="60"/>
  <c r="AA7" i="60"/>
  <c r="AA8" i="60"/>
  <c r="AA9" i="60"/>
  <c r="AA10" i="60"/>
  <c r="AA11" i="60"/>
  <c r="AA12" i="60"/>
  <c r="AA13" i="60"/>
  <c r="AB6" i="60"/>
  <c r="AB7" i="60"/>
  <c r="AB8" i="60"/>
  <c r="AB9" i="60"/>
  <c r="AB10" i="60"/>
  <c r="AB11" i="60"/>
  <c r="AB12" i="60"/>
  <c r="AB13" i="60"/>
  <c r="W14" i="60"/>
  <c r="V14" i="60"/>
  <c r="U14" i="60"/>
  <c r="S6" i="60"/>
  <c r="S7" i="60"/>
  <c r="S8" i="60"/>
  <c r="S9" i="60"/>
  <c r="S10" i="60"/>
  <c r="S11" i="60"/>
  <c r="S12" i="60"/>
  <c r="S13" i="60"/>
  <c r="S5" i="60"/>
  <c r="R6" i="60"/>
  <c r="R7" i="60"/>
  <c r="R8" i="60"/>
  <c r="R9" i="60"/>
  <c r="R10" i="60"/>
  <c r="R11" i="60"/>
  <c r="R12" i="60"/>
  <c r="R13" i="60"/>
  <c r="N6" i="60"/>
  <c r="N7" i="60"/>
  <c r="N8" i="60"/>
  <c r="N9" i="60"/>
  <c r="N10" i="60"/>
  <c r="N11" i="60"/>
  <c r="N12" i="60"/>
  <c r="N13" i="60"/>
  <c r="M6" i="60"/>
  <c r="M7" i="60"/>
  <c r="M8" i="60"/>
  <c r="M9" i="60"/>
  <c r="M10" i="60"/>
  <c r="M11" i="60"/>
  <c r="M12" i="60"/>
  <c r="M13" i="60"/>
  <c r="S6" i="61"/>
  <c r="S7" i="61"/>
  <c r="S5" i="61"/>
  <c r="S5" i="31"/>
  <c r="S6" i="29"/>
  <c r="S5" i="29"/>
  <c r="U9" i="29"/>
  <c r="Z24" i="30"/>
  <c r="N11" i="30"/>
  <c r="AA11" i="30" s="1"/>
  <c r="AB11" i="30" s="1"/>
  <c r="N12" i="30"/>
  <c r="AA12" i="30" s="1"/>
  <c r="AB12" i="30" s="1"/>
  <c r="M11" i="30"/>
  <c r="R11" i="30" s="1"/>
  <c r="M12" i="30"/>
  <c r="R12" i="30" s="1"/>
  <c r="W89" i="53"/>
  <c r="S64" i="53"/>
  <c r="AA20" i="54"/>
  <c r="U89" i="53"/>
  <c r="AB10" i="54"/>
  <c r="AB11" i="54"/>
  <c r="AB12" i="54"/>
  <c r="AB13" i="54"/>
  <c r="AB14" i="54"/>
  <c r="AB15" i="54"/>
  <c r="AB16" i="54"/>
  <c r="AB17" i="54"/>
  <c r="AB18" i="54"/>
  <c r="AB19" i="54"/>
  <c r="AA10" i="54"/>
  <c r="AA11" i="54"/>
  <c r="AA12" i="54"/>
  <c r="AA13" i="54"/>
  <c r="AA14" i="54"/>
  <c r="AA15" i="54"/>
  <c r="AA16" i="54"/>
  <c r="AA17" i="54"/>
  <c r="AA18" i="54"/>
  <c r="AA19" i="54"/>
  <c r="W20" i="54"/>
  <c r="U20" i="54"/>
  <c r="S10" i="54"/>
  <c r="S11" i="54"/>
  <c r="S12" i="54"/>
  <c r="S13" i="54"/>
  <c r="S14" i="54"/>
  <c r="S15" i="54"/>
  <c r="S16" i="54"/>
  <c r="S17" i="54"/>
  <c r="S18" i="54"/>
  <c r="S19" i="54"/>
  <c r="R10" i="54"/>
  <c r="R11" i="54"/>
  <c r="R12" i="54"/>
  <c r="R13" i="54"/>
  <c r="R14" i="54"/>
  <c r="R15" i="54"/>
  <c r="R16" i="54"/>
  <c r="R17" i="54"/>
  <c r="R18" i="54"/>
  <c r="R19" i="54"/>
  <c r="N10" i="54"/>
  <c r="N11" i="54"/>
  <c r="N12" i="54"/>
  <c r="N13" i="54"/>
  <c r="N14" i="54"/>
  <c r="N15" i="54"/>
  <c r="N16" i="54"/>
  <c r="N17" i="54"/>
  <c r="N18" i="54"/>
  <c r="N19" i="54"/>
  <c r="M10" i="54"/>
  <c r="M11" i="54"/>
  <c r="M12" i="54"/>
  <c r="M13" i="54"/>
  <c r="M14" i="54"/>
  <c r="M15" i="54"/>
  <c r="M16" i="54"/>
  <c r="M17" i="54"/>
  <c r="M18" i="54"/>
  <c r="M19" i="54"/>
  <c r="W11" i="55"/>
  <c r="U11" i="55"/>
  <c r="AA67" i="56"/>
  <c r="AB67" i="56" s="1"/>
  <c r="AA68" i="56"/>
  <c r="AB68" i="56" s="1"/>
  <c r="AA69" i="56"/>
  <c r="AB69" i="56" s="1"/>
  <c r="AA70" i="56"/>
  <c r="AB70" i="56" s="1"/>
  <c r="AA71" i="56"/>
  <c r="AB71" i="56" s="1"/>
  <c r="AA72" i="56"/>
  <c r="AB72" i="56" s="1"/>
  <c r="AA73" i="56"/>
  <c r="AB73" i="56" s="1"/>
  <c r="AA74" i="56"/>
  <c r="AB74" i="56" s="1"/>
  <c r="AA75" i="56"/>
  <c r="AB75" i="56" s="1"/>
  <c r="AA76" i="56"/>
  <c r="AB76" i="56" s="1"/>
  <c r="AA77" i="56"/>
  <c r="AB77" i="56" s="1"/>
  <c r="AA78" i="56"/>
  <c r="AB78" i="56" s="1"/>
  <c r="AA79" i="56"/>
  <c r="AB79" i="56" s="1"/>
  <c r="AA80" i="56"/>
  <c r="AB80" i="56" s="1"/>
  <c r="AA81" i="56"/>
  <c r="AB81" i="56" s="1"/>
  <c r="AA82" i="56"/>
  <c r="AB82" i="56" s="1"/>
  <c r="AA83" i="56"/>
  <c r="AB83" i="56" s="1"/>
  <c r="AA84" i="56"/>
  <c r="AB84" i="56" s="1"/>
  <c r="AA85" i="56"/>
  <c r="AB85" i="56" s="1"/>
  <c r="AA86" i="56"/>
  <c r="AB86" i="56" s="1"/>
  <c r="AA87" i="56"/>
  <c r="AB87" i="56" s="1"/>
  <c r="AA88" i="56"/>
  <c r="AB88" i="56" s="1"/>
  <c r="AA89" i="56"/>
  <c r="AB89" i="56" s="1"/>
  <c r="AA90" i="56"/>
  <c r="AB90" i="56" s="1"/>
  <c r="AA91" i="56"/>
  <c r="AB91" i="56" s="1"/>
  <c r="AA92" i="56"/>
  <c r="AB92" i="56" s="1"/>
  <c r="AA93" i="56"/>
  <c r="AB93" i="56" s="1"/>
  <c r="AA94" i="56"/>
  <c r="AB94" i="56" s="1"/>
  <c r="AA95" i="56"/>
  <c r="AB95" i="56" s="1"/>
  <c r="AA96" i="56"/>
  <c r="AB96" i="56" s="1"/>
  <c r="AA97" i="56"/>
  <c r="AB97" i="56" s="1"/>
  <c r="AA98" i="56"/>
  <c r="AB98" i="56" s="1"/>
  <c r="AA99" i="56"/>
  <c r="AB99" i="56" s="1"/>
  <c r="AA100" i="56"/>
  <c r="AB100" i="56" s="1"/>
  <c r="AA101" i="56"/>
  <c r="AB101" i="56" s="1"/>
  <c r="AA102" i="56"/>
  <c r="AB102" i="56" s="1"/>
  <c r="AA103" i="56"/>
  <c r="AB103" i="56" s="1"/>
  <c r="AA104" i="56"/>
  <c r="AB104" i="56" s="1"/>
  <c r="AA105" i="56"/>
  <c r="AB105" i="56" s="1"/>
  <c r="AA106" i="56"/>
  <c r="AB106" i="56" s="1"/>
  <c r="AA107" i="56"/>
  <c r="AB107" i="56" s="1"/>
  <c r="AA108" i="56"/>
  <c r="AB108" i="56" s="1"/>
  <c r="AA109" i="56"/>
  <c r="AB109" i="56" s="1"/>
  <c r="AA110" i="56"/>
  <c r="AB110" i="56" s="1"/>
  <c r="AA111" i="56"/>
  <c r="AB111" i="56" s="1"/>
  <c r="AA112" i="56"/>
  <c r="AB112" i="56" s="1"/>
  <c r="W113" i="56"/>
  <c r="U113" i="56"/>
  <c r="S67" i="56"/>
  <c r="S68" i="56"/>
  <c r="S69" i="56"/>
  <c r="S70" i="56"/>
  <c r="S71" i="56"/>
  <c r="S72" i="56"/>
  <c r="S73" i="56"/>
  <c r="S74" i="56"/>
  <c r="S75" i="56"/>
  <c r="S76" i="56"/>
  <c r="S77" i="56"/>
  <c r="S78" i="56"/>
  <c r="S79" i="56"/>
  <c r="S80" i="56"/>
  <c r="S81" i="56"/>
  <c r="S82" i="56"/>
  <c r="S83" i="56"/>
  <c r="S84" i="56"/>
  <c r="S85" i="56"/>
  <c r="S86" i="56"/>
  <c r="S87" i="56"/>
  <c r="S88" i="56"/>
  <c r="S89" i="56"/>
  <c r="S90" i="56"/>
  <c r="S91" i="56"/>
  <c r="S92" i="56"/>
  <c r="S93" i="56"/>
  <c r="S94" i="56"/>
  <c r="S95" i="56"/>
  <c r="S96" i="56"/>
  <c r="S97" i="56"/>
  <c r="R67" i="56"/>
  <c r="R68" i="56"/>
  <c r="R69" i="56"/>
  <c r="R70" i="56"/>
  <c r="R71" i="56"/>
  <c r="R72" i="56"/>
  <c r="R73" i="56"/>
  <c r="R74" i="56"/>
  <c r="R75" i="56"/>
  <c r="R76" i="56"/>
  <c r="R77" i="56"/>
  <c r="R78" i="56"/>
  <c r="R79" i="56"/>
  <c r="R80" i="56"/>
  <c r="R81" i="56"/>
  <c r="R82" i="56"/>
  <c r="R83" i="56"/>
  <c r="R84" i="56"/>
  <c r="R85" i="56"/>
  <c r="R86" i="56"/>
  <c r="R87" i="56"/>
  <c r="R88" i="56"/>
  <c r="R89" i="56"/>
  <c r="R90" i="56"/>
  <c r="R91" i="56"/>
  <c r="R92" i="56"/>
  <c r="R93" i="56"/>
  <c r="R94" i="56"/>
  <c r="R95" i="56"/>
  <c r="R96" i="56"/>
  <c r="R97" i="56"/>
  <c r="R98" i="56"/>
  <c r="R99" i="56"/>
  <c r="R100" i="56"/>
  <c r="R101" i="56"/>
  <c r="R102" i="56"/>
  <c r="R103" i="56"/>
  <c r="R104" i="56"/>
  <c r="R105" i="56"/>
  <c r="R106" i="56"/>
  <c r="R107" i="56"/>
  <c r="R108" i="56"/>
  <c r="R109" i="56"/>
  <c r="R110" i="56"/>
  <c r="R111" i="56"/>
  <c r="R112" i="56"/>
  <c r="M67" i="56"/>
  <c r="M68" i="56"/>
  <c r="M69" i="56"/>
  <c r="M70" i="56"/>
  <c r="M71" i="56"/>
  <c r="M72" i="56"/>
  <c r="M73" i="56"/>
  <c r="M74" i="56"/>
  <c r="M75" i="56"/>
  <c r="M76" i="56"/>
  <c r="M77" i="56"/>
  <c r="M78" i="56"/>
  <c r="M79" i="56"/>
  <c r="M80" i="56"/>
  <c r="M81" i="56"/>
  <c r="M82" i="56"/>
  <c r="M83" i="56"/>
  <c r="M84" i="56"/>
  <c r="M85" i="56"/>
  <c r="M86" i="56"/>
  <c r="M87" i="56"/>
  <c r="M88" i="56"/>
  <c r="M89" i="56"/>
  <c r="M90" i="56"/>
  <c r="M91" i="56"/>
  <c r="M92" i="56"/>
  <c r="M93" i="56"/>
  <c r="M94" i="56"/>
  <c r="M95" i="56"/>
  <c r="M96" i="56"/>
  <c r="M97" i="56"/>
  <c r="M98" i="56"/>
  <c r="M99" i="56"/>
  <c r="M100" i="56"/>
  <c r="M101" i="56"/>
  <c r="M102" i="56"/>
  <c r="M103" i="56"/>
  <c r="M104" i="56"/>
  <c r="M105" i="56"/>
  <c r="M106" i="56"/>
  <c r="M107" i="56"/>
  <c r="M108" i="56"/>
  <c r="M109" i="56"/>
  <c r="M110" i="56"/>
  <c r="M111" i="56"/>
  <c r="M112" i="56"/>
  <c r="N67" i="56"/>
  <c r="N68" i="56"/>
  <c r="N69" i="56"/>
  <c r="N70" i="56"/>
  <c r="N71" i="56"/>
  <c r="N72" i="56"/>
  <c r="N73" i="56"/>
  <c r="N74" i="56"/>
  <c r="N75" i="56"/>
  <c r="N76" i="56"/>
  <c r="N77" i="56"/>
  <c r="N78" i="56"/>
  <c r="N79" i="56"/>
  <c r="N80" i="56"/>
  <c r="N81" i="56"/>
  <c r="N82" i="56"/>
  <c r="N83" i="56"/>
  <c r="N84" i="56"/>
  <c r="N85" i="56"/>
  <c r="N86" i="56"/>
  <c r="N87" i="56"/>
  <c r="N88" i="56"/>
  <c r="N89" i="56"/>
  <c r="N90" i="56"/>
  <c r="N91" i="56"/>
  <c r="N92" i="56"/>
  <c r="N93" i="56"/>
  <c r="N94" i="56"/>
  <c r="N95" i="56"/>
  <c r="N96" i="56"/>
  <c r="N97" i="56"/>
  <c r="N98" i="56"/>
  <c r="N99" i="56"/>
  <c r="N100" i="56"/>
  <c r="N101" i="56"/>
  <c r="N102" i="56"/>
  <c r="N103" i="56"/>
  <c r="N104" i="56"/>
  <c r="N105" i="56"/>
  <c r="N106" i="56"/>
  <c r="N107" i="56"/>
  <c r="N108" i="56"/>
  <c r="N109" i="56"/>
  <c r="N110" i="56"/>
  <c r="N111" i="56"/>
  <c r="N112" i="56"/>
  <c r="W23" i="57"/>
  <c r="U23" i="57"/>
  <c r="V6" i="51"/>
  <c r="AB5" i="51"/>
  <c r="AB6" i="51"/>
  <c r="U6" i="51"/>
  <c r="R5" i="51"/>
  <c r="R6" i="51"/>
  <c r="N5" i="51"/>
  <c r="U26" i="19"/>
  <c r="S11" i="19"/>
  <c r="N11" i="19"/>
  <c r="AA11" i="19" s="1"/>
  <c r="AB11" i="19" s="1"/>
  <c r="M11" i="19"/>
  <c r="R11" i="19" s="1"/>
  <c r="U58" i="18"/>
  <c r="X58" i="18" s="1"/>
  <c r="N32" i="18"/>
  <c r="AA32" i="18" s="1"/>
  <c r="AB32" i="18" s="1"/>
  <c r="N33" i="18"/>
  <c r="AA33" i="18" s="1"/>
  <c r="AB33" i="18" s="1"/>
  <c r="N34" i="18"/>
  <c r="AA34" i="18" s="1"/>
  <c r="AB34" i="18" s="1"/>
  <c r="N35" i="18"/>
  <c r="AA35" i="18" s="1"/>
  <c r="AB35" i="18" s="1"/>
  <c r="N36" i="18"/>
  <c r="AA36" i="18" s="1"/>
  <c r="AB36" i="18" s="1"/>
  <c r="N37" i="18"/>
  <c r="AA37" i="18" s="1"/>
  <c r="AB37" i="18" s="1"/>
  <c r="N38" i="18"/>
  <c r="AA38" i="18" s="1"/>
  <c r="AB38" i="18" s="1"/>
  <c r="N39" i="18"/>
  <c r="AA39" i="18" s="1"/>
  <c r="AB39" i="18" s="1"/>
  <c r="N40" i="18"/>
  <c r="AA40" i="18" s="1"/>
  <c r="AB40" i="18" s="1"/>
  <c r="N41" i="18"/>
  <c r="AA41" i="18" s="1"/>
  <c r="AB41" i="18" s="1"/>
  <c r="N42" i="18"/>
  <c r="AA42" i="18" s="1"/>
  <c r="AB42" i="18" s="1"/>
  <c r="N43" i="18"/>
  <c r="AA43" i="18" s="1"/>
  <c r="AB43" i="18" s="1"/>
  <c r="N44" i="18"/>
  <c r="AA44" i="18" s="1"/>
  <c r="AB44" i="18" s="1"/>
  <c r="N45" i="18"/>
  <c r="AA45" i="18" s="1"/>
  <c r="AB45" i="18" s="1"/>
  <c r="N46" i="18"/>
  <c r="AA46" i="18" s="1"/>
  <c r="AB46" i="18" s="1"/>
  <c r="N47" i="18"/>
  <c r="AA47" i="18" s="1"/>
  <c r="AB47" i="18" s="1"/>
  <c r="N48" i="18"/>
  <c r="AA48" i="18" s="1"/>
  <c r="AB48" i="18" s="1"/>
  <c r="N49" i="18"/>
  <c r="AA49" i="18" s="1"/>
  <c r="AB49" i="18" s="1"/>
  <c r="N50" i="18"/>
  <c r="AA50" i="18" s="1"/>
  <c r="AB50" i="18" s="1"/>
  <c r="N51" i="18"/>
  <c r="AA51" i="18" s="1"/>
  <c r="AB51" i="18" s="1"/>
  <c r="N52" i="18"/>
  <c r="AA52" i="18" s="1"/>
  <c r="AB52" i="18" s="1"/>
  <c r="N53" i="18"/>
  <c r="AA53" i="18" s="1"/>
  <c r="AB53" i="18" s="1"/>
  <c r="M32" i="18"/>
  <c r="M33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U19" i="13"/>
  <c r="N9" i="13"/>
  <c r="AA9" i="13" s="1"/>
  <c r="AB9" i="13" s="1"/>
  <c r="N10" i="13"/>
  <c r="AA10" i="13" s="1"/>
  <c r="AB10" i="13" s="1"/>
  <c r="N11" i="13"/>
  <c r="AA11" i="13" s="1"/>
  <c r="AB11" i="13" s="1"/>
  <c r="N12" i="13"/>
  <c r="AA12" i="13" s="1"/>
  <c r="AB12" i="13" s="1"/>
  <c r="N13" i="13"/>
  <c r="AA13" i="13" s="1"/>
  <c r="AB13" i="13" s="1"/>
  <c r="N14" i="13"/>
  <c r="AA14" i="13" s="1"/>
  <c r="AB14" i="13" s="1"/>
  <c r="M9" i="13"/>
  <c r="R9" i="13" s="1"/>
  <c r="M10" i="13"/>
  <c r="R10" i="13" s="1"/>
  <c r="M11" i="13"/>
  <c r="R11" i="13" s="1"/>
  <c r="M12" i="13"/>
  <c r="R12" i="13" s="1"/>
  <c r="M13" i="13"/>
  <c r="R13" i="13" s="1"/>
  <c r="M14" i="13"/>
  <c r="R14" i="13" s="1"/>
  <c r="U47" i="11"/>
  <c r="U22" i="10"/>
  <c r="S6" i="10"/>
  <c r="S7" i="10"/>
  <c r="S8" i="10"/>
  <c r="S9" i="10"/>
  <c r="S10" i="10"/>
  <c r="S11" i="10"/>
  <c r="S12" i="10"/>
  <c r="S13" i="10"/>
  <c r="S14" i="10"/>
  <c r="S5" i="10"/>
  <c r="S28" i="9"/>
  <c r="U51" i="9"/>
  <c r="S17" i="9"/>
  <c r="S18" i="9"/>
  <c r="S19" i="9"/>
  <c r="S20" i="9"/>
  <c r="S21" i="9"/>
  <c r="S22" i="9"/>
  <c r="S23" i="9"/>
  <c r="S24" i="9"/>
  <c r="S25" i="9"/>
  <c r="S26" i="9"/>
  <c r="S27" i="9"/>
  <c r="S29" i="9"/>
  <c r="S30" i="9"/>
  <c r="S14" i="9"/>
  <c r="N17" i="9"/>
  <c r="AA17" i="9" s="1"/>
  <c r="AB17" i="9" s="1"/>
  <c r="N18" i="9"/>
  <c r="N19" i="9"/>
  <c r="N20" i="9"/>
  <c r="N21" i="9"/>
  <c r="AA21" i="9" s="1"/>
  <c r="AB21" i="9" s="1"/>
  <c r="N22" i="9"/>
  <c r="N23" i="9"/>
  <c r="N24" i="9"/>
  <c r="N25" i="9"/>
  <c r="AA25" i="9" s="1"/>
  <c r="AB25" i="9" s="1"/>
  <c r="N26" i="9"/>
  <c r="N27" i="9"/>
  <c r="N28" i="9"/>
  <c r="N29" i="9"/>
  <c r="AA29" i="9" s="1"/>
  <c r="AB29" i="9" s="1"/>
  <c r="N30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U13" i="8"/>
  <c r="X13" i="8" s="1"/>
  <c r="U39" i="5"/>
  <c r="U11" i="7"/>
  <c r="S6" i="7"/>
  <c r="S5" i="7"/>
  <c r="N6" i="7"/>
  <c r="AA6" i="7" s="1"/>
  <c r="AB6" i="7" s="1"/>
  <c r="M6" i="7"/>
  <c r="U17" i="6"/>
  <c r="S6" i="6"/>
  <c r="S5" i="6"/>
  <c r="N6" i="6"/>
  <c r="N5" i="6"/>
  <c r="AA5" i="6" s="1"/>
  <c r="M6" i="6"/>
  <c r="S6" i="5"/>
  <c r="S7" i="5"/>
  <c r="S8" i="5"/>
  <c r="S9" i="5"/>
  <c r="S10" i="5"/>
  <c r="S11" i="5"/>
  <c r="S12" i="5"/>
  <c r="S5" i="5"/>
  <c r="N11" i="5"/>
  <c r="AA11" i="5" s="1"/>
  <c r="N12" i="5"/>
  <c r="AA12" i="5" s="1"/>
  <c r="N5" i="5"/>
  <c r="M11" i="5"/>
  <c r="M12" i="5"/>
  <c r="M5" i="5"/>
  <c r="M6" i="5"/>
  <c r="M7" i="5"/>
  <c r="M8" i="5"/>
  <c r="M9" i="5"/>
  <c r="M10" i="5"/>
  <c r="X19" i="13" l="1"/>
  <c r="K15" i="2"/>
  <c r="M15" i="2" s="1"/>
  <c r="V24" i="30"/>
  <c r="Y24" i="30" s="1"/>
  <c r="R24" i="30"/>
  <c r="K7" i="3"/>
  <c r="X9" i="29"/>
  <c r="K21" i="2"/>
  <c r="X26" i="19"/>
  <c r="K14" i="2"/>
  <c r="X47" i="11"/>
  <c r="K12" i="2"/>
  <c r="X22" i="10"/>
  <c r="X51" i="9"/>
  <c r="AB22" i="9"/>
  <c r="AA22" i="9"/>
  <c r="AB20" i="9"/>
  <c r="AA20" i="9"/>
  <c r="AB18" i="9"/>
  <c r="AA18" i="9"/>
  <c r="AB23" i="9"/>
  <c r="AA23" i="9"/>
  <c r="AB19" i="9"/>
  <c r="AA19" i="9"/>
  <c r="AA27" i="9"/>
  <c r="AB27" i="9" s="1"/>
  <c r="AA30" i="9"/>
  <c r="AB30" i="9" s="1"/>
  <c r="AA28" i="9"/>
  <c r="AB28" i="9" s="1"/>
  <c r="AA26" i="9"/>
  <c r="AB26" i="9" s="1"/>
  <c r="AA24" i="9"/>
  <c r="AB24" i="9" s="1"/>
  <c r="X11" i="7"/>
  <c r="K9" i="2"/>
  <c r="K8" i="2"/>
  <c r="X17" i="6"/>
  <c r="AA6" i="6"/>
  <c r="AB6" i="6" s="1"/>
  <c r="X39" i="5"/>
  <c r="AA5" i="5"/>
  <c r="AB5" i="5" s="1"/>
  <c r="Y10" i="17"/>
  <c r="S22" i="10"/>
  <c r="AB11" i="5"/>
  <c r="AB12" i="5"/>
  <c r="V13" i="8"/>
  <c r="Y13" i="8" s="1"/>
  <c r="M14" i="2" l="1"/>
  <c r="M9" i="2"/>
  <c r="D11" i="1"/>
  <c r="M8" i="2"/>
  <c r="D10" i="1"/>
  <c r="M12" i="2"/>
  <c r="D16" i="1"/>
  <c r="M21" i="2"/>
  <c r="D21" i="1"/>
  <c r="M7" i="3"/>
  <c r="K9" i="1"/>
  <c r="I12" i="2"/>
  <c r="R22" i="10"/>
  <c r="L10" i="2"/>
  <c r="H25" i="3"/>
  <c r="I25" i="3"/>
  <c r="J25" i="3"/>
  <c r="G25" i="3"/>
  <c r="N10" i="2" l="1"/>
  <c r="R154" i="4"/>
  <c r="Z17" i="4"/>
  <c r="K17" i="4"/>
  <c r="Z16" i="4"/>
  <c r="K16" i="4"/>
  <c r="Z15" i="4"/>
  <c r="K15" i="4"/>
  <c r="Z14" i="4"/>
  <c r="K14" i="4"/>
  <c r="Z13" i="4"/>
  <c r="K13" i="4"/>
  <c r="Z12" i="4"/>
  <c r="K12" i="4"/>
  <c r="Z11" i="4"/>
  <c r="K11" i="4"/>
  <c r="Z10" i="4"/>
  <c r="K10" i="4"/>
  <c r="Z9" i="4"/>
  <c r="K9" i="4"/>
  <c r="Z8" i="4"/>
  <c r="K8" i="4"/>
  <c r="Z7" i="4"/>
  <c r="K7" i="4"/>
  <c r="Z6" i="4"/>
  <c r="K6" i="4"/>
  <c r="K5" i="4"/>
  <c r="C2" i="4"/>
  <c r="X154" i="4" l="1"/>
  <c r="L8" i="1" s="1"/>
  <c r="V18" i="4"/>
  <c r="AA18" i="4" s="1"/>
  <c r="V19" i="4"/>
  <c r="AA19" i="4" s="1"/>
  <c r="V20" i="4"/>
  <c r="AA20" i="4" s="1"/>
  <c r="V21" i="4"/>
  <c r="AA21" i="4" s="1"/>
  <c r="V22" i="4"/>
  <c r="AA22" i="4" s="1"/>
  <c r="V23" i="4"/>
  <c r="AA23" i="4" s="1"/>
  <c r="V24" i="4"/>
  <c r="AA24" i="4" s="1"/>
  <c r="V25" i="4"/>
  <c r="AA25" i="4" s="1"/>
  <c r="V26" i="4"/>
  <c r="AA26" i="4" s="1"/>
  <c r="W43" i="4"/>
  <c r="AB43" i="4" s="1"/>
  <c r="W47" i="4"/>
  <c r="AB47" i="4" s="1"/>
  <c r="V51" i="4"/>
  <c r="AA51" i="4" s="1"/>
  <c r="V78" i="4"/>
  <c r="AA78" i="4" s="1"/>
  <c r="W41" i="4"/>
  <c r="AB41" i="4" s="1"/>
  <c r="W45" i="4"/>
  <c r="AB45" i="4" s="1"/>
  <c r="W49" i="4"/>
  <c r="AB49" i="4" s="1"/>
  <c r="W51" i="4"/>
  <c r="AB51" i="4" s="1"/>
  <c r="V52" i="4"/>
  <c r="AA52" i="4" s="1"/>
  <c r="V53" i="4"/>
  <c r="AA53" i="4" s="1"/>
  <c r="V54" i="4"/>
  <c r="AA54" i="4" s="1"/>
  <c r="V55" i="4"/>
  <c r="AA55" i="4" s="1"/>
  <c r="V56" i="4"/>
  <c r="AA56" i="4" s="1"/>
  <c r="V57" i="4"/>
  <c r="AA57" i="4" s="1"/>
  <c r="V58" i="4"/>
  <c r="AA58" i="4" s="1"/>
  <c r="V59" i="4"/>
  <c r="AA59" i="4" s="1"/>
  <c r="V60" i="4"/>
  <c r="AA60" i="4" s="1"/>
  <c r="V61" i="4"/>
  <c r="AA61" i="4" s="1"/>
  <c r="V62" i="4"/>
  <c r="AA62" i="4" s="1"/>
  <c r="V63" i="4"/>
  <c r="AA63" i="4" s="1"/>
  <c r="V64" i="4"/>
  <c r="AA64" i="4" s="1"/>
  <c r="V65" i="4"/>
  <c r="AA65" i="4" s="1"/>
  <c r="V66" i="4"/>
  <c r="AA66" i="4" s="1"/>
  <c r="V67" i="4"/>
  <c r="AA67" i="4" s="1"/>
  <c r="V68" i="4"/>
  <c r="AA68" i="4" s="1"/>
  <c r="V69" i="4"/>
  <c r="AA69" i="4" s="1"/>
  <c r="W78" i="4"/>
  <c r="AB78" i="4" s="1"/>
  <c r="W86" i="4"/>
  <c r="AB86" i="4" s="1"/>
  <c r="W84" i="4"/>
  <c r="AB84" i="4" s="1"/>
  <c r="W75" i="4"/>
  <c r="AB75" i="4" s="1"/>
  <c r="W48" i="4"/>
  <c r="AB48" i="4" s="1"/>
  <c r="V47" i="4"/>
  <c r="AA47" i="4" s="1"/>
  <c r="W44" i="4"/>
  <c r="AB44" i="4" s="1"/>
  <c r="V43" i="4"/>
  <c r="AA43" i="4" s="1"/>
  <c r="W40" i="4"/>
  <c r="AB40" i="4" s="1"/>
  <c r="W33" i="4"/>
  <c r="AB33" i="4" s="1"/>
  <c r="W31" i="4"/>
  <c r="AB31" i="4" s="1"/>
  <c r="W29" i="4"/>
  <c r="AB29" i="4" s="1"/>
  <c r="W27" i="4"/>
  <c r="AB27" i="4" s="1"/>
  <c r="W25" i="4"/>
  <c r="AB25" i="4" s="1"/>
  <c r="W23" i="4"/>
  <c r="AB23" i="4" s="1"/>
  <c r="W21" i="4"/>
  <c r="AB21" i="4" s="1"/>
  <c r="W19" i="4"/>
  <c r="AB19" i="4" s="1"/>
  <c r="V89" i="4"/>
  <c r="AA89" i="4" s="1"/>
  <c r="W85" i="4"/>
  <c r="AB85" i="4" s="1"/>
  <c r="W81" i="4"/>
  <c r="AB81" i="4" s="1"/>
  <c r="W79" i="4"/>
  <c r="AB79" i="4" s="1"/>
  <c r="W74" i="4"/>
  <c r="AB74" i="4" s="1"/>
  <c r="W68" i="4"/>
  <c r="AB68" i="4" s="1"/>
  <c r="W66" i="4"/>
  <c r="AB66" i="4" s="1"/>
  <c r="W64" i="4"/>
  <c r="AB64" i="4" s="1"/>
  <c r="W62" i="4"/>
  <c r="AB62" i="4" s="1"/>
  <c r="W60" i="4"/>
  <c r="AB60" i="4" s="1"/>
  <c r="W58" i="4"/>
  <c r="AB58" i="4" s="1"/>
  <c r="W56" i="4"/>
  <c r="AB56" i="4" s="1"/>
  <c r="W54" i="4"/>
  <c r="AB54" i="4" s="1"/>
  <c r="W52" i="4"/>
  <c r="AB52" i="4" s="1"/>
  <c r="V50" i="4"/>
  <c r="AA50" i="4" s="1"/>
  <c r="W46" i="4"/>
  <c r="AB46" i="4" s="1"/>
  <c r="V45" i="4"/>
  <c r="AA45" i="4" s="1"/>
  <c r="V42" i="4"/>
  <c r="AA42" i="4" s="1"/>
  <c r="W34" i="4"/>
  <c r="AB34" i="4" s="1"/>
  <c r="W32" i="4"/>
  <c r="AB32" i="4" s="1"/>
  <c r="W30" i="4"/>
  <c r="AB30" i="4" s="1"/>
  <c r="W28" i="4"/>
  <c r="AB28" i="4" s="1"/>
  <c r="V87" i="4"/>
  <c r="AA87" i="4" s="1"/>
  <c r="V85" i="4"/>
  <c r="AA85" i="4" s="1"/>
  <c r="V76" i="4"/>
  <c r="AA76" i="4" s="1"/>
  <c r="V88" i="4"/>
  <c r="AA88" i="4" s="1"/>
  <c r="W82" i="4"/>
  <c r="AB82" i="4" s="1"/>
  <c r="W80" i="4"/>
  <c r="AB80" i="4" s="1"/>
  <c r="W77" i="4"/>
  <c r="AB77" i="4" s="1"/>
  <c r="W73" i="4"/>
  <c r="AB73" i="4" s="1"/>
  <c r="W71" i="4"/>
  <c r="AB71" i="4" s="1"/>
  <c r="V48" i="4"/>
  <c r="AA48" i="4" s="1"/>
  <c r="V44" i="4"/>
  <c r="AA44" i="4" s="1"/>
  <c r="V40" i="4"/>
  <c r="AA40" i="4" s="1"/>
  <c r="W26" i="4"/>
  <c r="AB26" i="4" s="1"/>
  <c r="W24" i="4"/>
  <c r="AB24" i="4" s="1"/>
  <c r="W22" i="4"/>
  <c r="AB22" i="4" s="1"/>
  <c r="W20" i="4"/>
  <c r="AB20" i="4" s="1"/>
  <c r="W18" i="4"/>
  <c r="AB18" i="4" s="1"/>
  <c r="W87" i="4"/>
  <c r="AB87" i="4" s="1"/>
  <c r="W83" i="4"/>
  <c r="AB83" i="4" s="1"/>
  <c r="W76" i="4"/>
  <c r="AB76" i="4" s="1"/>
  <c r="W72" i="4"/>
  <c r="AB72" i="4" s="1"/>
  <c r="W70" i="4"/>
  <c r="AB70" i="4" s="1"/>
  <c r="W69" i="4"/>
  <c r="AB69" i="4" s="1"/>
  <c r="W67" i="4"/>
  <c r="AB67" i="4" s="1"/>
  <c r="W65" i="4"/>
  <c r="AB65" i="4" s="1"/>
  <c r="W63" i="4"/>
  <c r="AB63" i="4" s="1"/>
  <c r="W61" i="4"/>
  <c r="AB61" i="4" s="1"/>
  <c r="W59" i="4"/>
  <c r="AB59" i="4" s="1"/>
  <c r="W57" i="4"/>
  <c r="AB57" i="4" s="1"/>
  <c r="W55" i="4"/>
  <c r="AB55" i="4" s="1"/>
  <c r="W53" i="4"/>
  <c r="AB53" i="4" s="1"/>
  <c r="W50" i="4"/>
  <c r="AB50" i="4" s="1"/>
  <c r="V49" i="4"/>
  <c r="AA49" i="4" s="1"/>
  <c r="V46" i="4"/>
  <c r="AA46" i="4" s="1"/>
  <c r="W42" i="4"/>
  <c r="AB42" i="4" s="1"/>
  <c r="V41" i="4"/>
  <c r="AA41" i="4" s="1"/>
  <c r="V86" i="4"/>
  <c r="AA86" i="4" s="1"/>
  <c r="V84" i="4"/>
  <c r="AA84" i="4" s="1"/>
  <c r="V83" i="4"/>
  <c r="AA83" i="4" s="1"/>
  <c r="V82" i="4"/>
  <c r="AA82" i="4" s="1"/>
  <c r="V81" i="4"/>
  <c r="AA81" i="4" s="1"/>
  <c r="V80" i="4"/>
  <c r="AA80" i="4" s="1"/>
  <c r="V79" i="4"/>
  <c r="AA79" i="4" s="1"/>
  <c r="V77" i="4"/>
  <c r="AA77" i="4" s="1"/>
  <c r="V75" i="4"/>
  <c r="AA75" i="4" s="1"/>
  <c r="V73" i="4"/>
  <c r="AA73" i="4" s="1"/>
  <c r="V71" i="4"/>
  <c r="AA71" i="4" s="1"/>
  <c r="V34" i="4"/>
  <c r="AA34" i="4" s="1"/>
  <c r="V32" i="4"/>
  <c r="AA32" i="4" s="1"/>
  <c r="V30" i="4"/>
  <c r="AA30" i="4" s="1"/>
  <c r="V28" i="4"/>
  <c r="AA28" i="4" s="1"/>
  <c r="V74" i="4"/>
  <c r="AA74" i="4" s="1"/>
  <c r="V72" i="4"/>
  <c r="AA72" i="4" s="1"/>
  <c r="V70" i="4"/>
  <c r="AA70" i="4" s="1"/>
  <c r="V39" i="4"/>
  <c r="AA39" i="4" s="1"/>
  <c r="V38" i="4"/>
  <c r="AA38" i="4" s="1"/>
  <c r="V37" i="4"/>
  <c r="AA37" i="4" s="1"/>
  <c r="V36" i="4"/>
  <c r="AA36" i="4" s="1"/>
  <c r="V35" i="4"/>
  <c r="AA35" i="4" s="1"/>
  <c r="V33" i="4"/>
  <c r="AA33" i="4" s="1"/>
  <c r="V31" i="4"/>
  <c r="AA31" i="4" s="1"/>
  <c r="V29" i="4"/>
  <c r="AA29" i="4" s="1"/>
  <c r="V27" i="4"/>
  <c r="AA27" i="4" s="1"/>
  <c r="W35" i="4"/>
  <c r="AB35" i="4" s="1"/>
  <c r="W37" i="4"/>
  <c r="AB37" i="4" s="1"/>
  <c r="W39" i="4"/>
  <c r="AB39" i="4" s="1"/>
  <c r="W88" i="4"/>
  <c r="AB88" i="4" s="1"/>
  <c r="W36" i="4"/>
  <c r="AB36" i="4" s="1"/>
  <c r="W38" i="4"/>
  <c r="AB38" i="4" s="1"/>
  <c r="W89" i="4"/>
  <c r="AB89" i="4" s="1"/>
  <c r="V6" i="4"/>
  <c r="AA6" i="4" s="1"/>
  <c r="W6" i="4"/>
  <c r="V5" i="4"/>
  <c r="W7" i="4"/>
  <c r="AB7" i="4" s="1"/>
  <c r="V7" i="4"/>
  <c r="V8" i="4"/>
  <c r="AA8" i="4" s="1"/>
  <c r="W9" i="4"/>
  <c r="AB9" i="4" s="1"/>
  <c r="V9" i="4"/>
  <c r="W10" i="4"/>
  <c r="AB10" i="4" s="1"/>
  <c r="V10" i="4"/>
  <c r="AA10" i="4" s="1"/>
  <c r="W11" i="4"/>
  <c r="AB11" i="4" s="1"/>
  <c r="V11" i="4"/>
  <c r="AA11" i="4" s="1"/>
  <c r="W12" i="4"/>
  <c r="AB12" i="4" s="1"/>
  <c r="V12" i="4"/>
  <c r="AA12" i="4" s="1"/>
  <c r="W13" i="4"/>
  <c r="AB13" i="4" s="1"/>
  <c r="V13" i="4"/>
  <c r="AA13" i="4" s="1"/>
  <c r="W14" i="4"/>
  <c r="AB14" i="4" s="1"/>
  <c r="V14" i="4"/>
  <c r="AA14" i="4" s="1"/>
  <c r="W15" i="4"/>
  <c r="AB15" i="4" s="1"/>
  <c r="V15" i="4"/>
  <c r="AA15" i="4" s="1"/>
  <c r="W16" i="4"/>
  <c r="AB16" i="4" s="1"/>
  <c r="V16" i="4"/>
  <c r="AA16" i="4" s="1"/>
  <c r="W17" i="4"/>
  <c r="AB17" i="4" s="1"/>
  <c r="V17" i="4"/>
  <c r="AA17" i="4" s="1"/>
  <c r="AA7" i="4"/>
  <c r="AA9" i="4"/>
  <c r="K154" i="4"/>
  <c r="Z5" i="4"/>
  <c r="Z154" i="4" s="1"/>
  <c r="O6" i="2" s="1"/>
  <c r="AB6" i="4" l="1"/>
  <c r="P6" i="2"/>
  <c r="E8" i="1" s="1"/>
  <c r="W8" i="4"/>
  <c r="AB8" i="4" s="1"/>
  <c r="E5" i="4"/>
  <c r="E154" i="4" s="1"/>
  <c r="D6" i="2" s="1"/>
  <c r="AA5" i="4"/>
  <c r="P154" i="4"/>
  <c r="H6" i="2" s="1"/>
  <c r="W5" i="4"/>
  <c r="AA154" i="4" l="1"/>
  <c r="AB154" i="4" l="1"/>
  <c r="AB5" i="4"/>
  <c r="N5" i="60" l="1"/>
  <c r="AA5" i="60" s="1"/>
  <c r="AB5" i="60" s="1"/>
  <c r="M5" i="60"/>
  <c r="R5" i="60" s="1"/>
  <c r="M52" i="3"/>
  <c r="M51" i="3"/>
  <c r="M50" i="3"/>
  <c r="N14" i="60" l="1"/>
  <c r="G5" i="60" l="1"/>
  <c r="J28" i="3" l="1"/>
  <c r="H28" i="3"/>
  <c r="F25" i="3"/>
  <c r="AB14" i="60"/>
  <c r="S14" i="60"/>
  <c r="C2" i="36"/>
  <c r="M15" i="1"/>
  <c r="N5" i="30"/>
  <c r="K42" i="2"/>
  <c r="AA5" i="30" l="1"/>
  <c r="N16" i="1"/>
  <c r="M42" i="2" l="1"/>
  <c r="F14" i="1"/>
  <c r="Q17" i="2"/>
  <c r="F13" i="1" s="1"/>
  <c r="W5" i="65"/>
  <c r="T5" i="65"/>
  <c r="P5" i="65"/>
  <c r="O5" i="65"/>
  <c r="K5" i="65"/>
  <c r="Q4" i="65"/>
  <c r="Q5" i="65" s="1"/>
  <c r="N4" i="65"/>
  <c r="N5" i="65" s="1"/>
  <c r="L5" i="65"/>
  <c r="E2" i="65"/>
  <c r="Z4" i="65" s="1"/>
  <c r="Z5" i="65" s="1"/>
  <c r="R17" i="2" l="1"/>
  <c r="G13" i="1" s="1"/>
  <c r="G14" i="1"/>
  <c r="U4" i="65"/>
  <c r="X4" i="65"/>
  <c r="X5" i="65" s="1"/>
  <c r="U5" i="65"/>
  <c r="G4" i="65"/>
  <c r="G5" i="65" s="1"/>
  <c r="M4" i="65"/>
  <c r="AA4" i="65"/>
  <c r="AB4" i="65" s="1"/>
  <c r="AC4" i="65" l="1"/>
  <c r="AB5" i="65"/>
  <c r="M5" i="65"/>
  <c r="R4" i="65"/>
  <c r="AC5" i="65" l="1"/>
  <c r="R5" i="65"/>
  <c r="S4" i="65"/>
  <c r="S5" i="65" s="1"/>
  <c r="V4" i="65"/>
  <c r="V5" i="65" l="1"/>
  <c r="Y4" i="65"/>
  <c r="Y5" i="65" l="1"/>
  <c r="AD5" i="65" s="1"/>
  <c r="AD4" i="65"/>
  <c r="F28" i="3" l="1"/>
  <c r="L24" i="3" l="1"/>
  <c r="K25" i="3"/>
  <c r="M24" i="3"/>
  <c r="K27" i="1" l="1"/>
  <c r="Q24" i="3"/>
  <c r="M27" i="1" s="1"/>
  <c r="M25" i="3"/>
  <c r="N24" i="3"/>
  <c r="S24" i="3" s="1"/>
  <c r="L25" i="3"/>
  <c r="N25" i="3" l="1"/>
  <c r="R24" i="3"/>
  <c r="N8" i="59" l="1"/>
  <c r="M8" i="59"/>
  <c r="R8" i="59" s="1"/>
  <c r="T14" i="60"/>
  <c r="R14" i="60"/>
  <c r="M14" i="60"/>
  <c r="L14" i="60"/>
  <c r="T41" i="62"/>
  <c r="V41" i="62" s="1"/>
  <c r="E2" i="62"/>
  <c r="X41" i="62" s="1"/>
  <c r="W8" i="61"/>
  <c r="T8" i="61"/>
  <c r="L8" i="61"/>
  <c r="N7" i="61"/>
  <c r="AA7" i="61" s="1"/>
  <c r="AB7" i="61" s="1"/>
  <c r="M7" i="61"/>
  <c r="R7" i="61" s="1"/>
  <c r="N6" i="61"/>
  <c r="AA6" i="61" s="1"/>
  <c r="AB6" i="61" s="1"/>
  <c r="M6" i="61"/>
  <c r="R6" i="61" s="1"/>
  <c r="N5" i="61"/>
  <c r="M5" i="61"/>
  <c r="R5" i="61" s="1"/>
  <c r="E2" i="61"/>
  <c r="E2" i="60"/>
  <c r="T9" i="59"/>
  <c r="N7" i="59"/>
  <c r="AA7" i="59" s="1"/>
  <c r="AB7" i="59" s="1"/>
  <c r="M7" i="59"/>
  <c r="R7" i="59" s="1"/>
  <c r="N5" i="59"/>
  <c r="M5" i="59"/>
  <c r="R5" i="59" s="1"/>
  <c r="E2" i="59"/>
  <c r="Y41" i="62" l="1"/>
  <c r="Y8" i="61"/>
  <c r="X8" i="61"/>
  <c r="Z8" i="59"/>
  <c r="Z6" i="59"/>
  <c r="Y9" i="59"/>
  <c r="Z6" i="60"/>
  <c r="Z8" i="60"/>
  <c r="Z10" i="60"/>
  <c r="Z12" i="60"/>
  <c r="Z7" i="60"/>
  <c r="Z9" i="60"/>
  <c r="Z11" i="60"/>
  <c r="Z13" i="60"/>
  <c r="X14" i="60"/>
  <c r="Y14" i="60"/>
  <c r="AB6" i="62"/>
  <c r="AC6" i="62" s="1"/>
  <c r="AB10" i="62"/>
  <c r="AC10" i="62" s="1"/>
  <c r="AB8" i="62"/>
  <c r="AB7" i="62"/>
  <c r="N8" i="61"/>
  <c r="G7" i="61" s="1"/>
  <c r="Z5" i="60"/>
  <c r="X5" i="60"/>
  <c r="AC5" i="60" s="1"/>
  <c r="Y5" i="60"/>
  <c r="R9" i="59"/>
  <c r="AA8" i="59"/>
  <c r="AB8" i="59" s="1"/>
  <c r="Y8" i="59"/>
  <c r="X8" i="59"/>
  <c r="Z5" i="59"/>
  <c r="Z7" i="61"/>
  <c r="Z5" i="61"/>
  <c r="AA5" i="62"/>
  <c r="AB9" i="62"/>
  <c r="AC6" i="61"/>
  <c r="AC7" i="61"/>
  <c r="R8" i="61"/>
  <c r="M8" i="61"/>
  <c r="AA5" i="61"/>
  <c r="Z6" i="61"/>
  <c r="N9" i="59"/>
  <c r="AA5" i="59"/>
  <c r="Z7" i="59"/>
  <c r="Z9" i="59" l="1"/>
  <c r="G6" i="61"/>
  <c r="G8" i="61" s="1"/>
  <c r="AD7" i="62"/>
  <c r="AC8" i="62"/>
  <c r="AC7" i="62"/>
  <c r="G5" i="61"/>
  <c r="AD7" i="61"/>
  <c r="AD5" i="60"/>
  <c r="AD8" i="59"/>
  <c r="AC8" i="59"/>
  <c r="Z14" i="60"/>
  <c r="G8" i="59"/>
  <c r="AD6" i="62"/>
  <c r="AD6" i="61"/>
  <c r="AD10" i="62"/>
  <c r="AD8" i="62"/>
  <c r="AB5" i="62"/>
  <c r="AB41" i="62" s="1"/>
  <c r="AD9" i="62"/>
  <c r="AC9" i="62"/>
  <c r="Z8" i="61"/>
  <c r="AA8" i="61"/>
  <c r="AB5" i="61"/>
  <c r="S8" i="61"/>
  <c r="X5" i="59"/>
  <c r="S9" i="59"/>
  <c r="U9" i="59" s="1"/>
  <c r="X9" i="59" s="1"/>
  <c r="X7" i="59"/>
  <c r="AC7" i="59" s="1"/>
  <c r="Y7" i="59"/>
  <c r="AD7" i="59" s="1"/>
  <c r="G7" i="59"/>
  <c r="G5" i="59"/>
  <c r="AB5" i="59"/>
  <c r="AD41" i="62" l="1"/>
  <c r="N22" i="3"/>
  <c r="AC41" i="62"/>
  <c r="G9" i="59"/>
  <c r="G14" i="60"/>
  <c r="AC5" i="62"/>
  <c r="AB8" i="61"/>
  <c r="AC5" i="61"/>
  <c r="AC5" i="59"/>
  <c r="Y5" i="59"/>
  <c r="AD5" i="59" l="1"/>
  <c r="AD5" i="62"/>
  <c r="AD5" i="61"/>
  <c r="AD8" i="61"/>
  <c r="AC8" i="61"/>
  <c r="AD14" i="60"/>
  <c r="AC14" i="60"/>
  <c r="AD9" i="59"/>
  <c r="AC9" i="59"/>
  <c r="S7" i="58" l="1"/>
  <c r="Q5" i="58"/>
  <c r="G28" i="3"/>
  <c r="N5" i="58"/>
  <c r="AA5" i="58" s="1"/>
  <c r="C2" i="58"/>
  <c r="S6" i="34"/>
  <c r="N5" i="34"/>
  <c r="T7" i="58" l="1"/>
  <c r="V7" i="58" s="1"/>
  <c r="I27" i="3"/>
  <c r="I28" i="3" s="1"/>
  <c r="AA5" i="34"/>
  <c r="AB5" i="34" s="1"/>
  <c r="AB6" i="34" s="1"/>
  <c r="AB5" i="58"/>
  <c r="N7" i="58"/>
  <c r="N6" i="34"/>
  <c r="E12" i="3" s="1"/>
  <c r="J14" i="1" s="1"/>
  <c r="T6" i="34"/>
  <c r="E28" i="3" l="1"/>
  <c r="J26" i="1" s="1"/>
  <c r="E27" i="3"/>
  <c r="L27" i="3"/>
  <c r="L28" i="3" s="1"/>
  <c r="Y7" i="58"/>
  <c r="AB7" i="58"/>
  <c r="K28" i="3"/>
  <c r="T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S11" i="53"/>
  <c r="S10" i="53"/>
  <c r="S9" i="53"/>
  <c r="S8" i="53"/>
  <c r="S7" i="53"/>
  <c r="S6" i="53"/>
  <c r="S5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5" i="53"/>
  <c r="AA74" i="53"/>
  <c r="AA73" i="53"/>
  <c r="AA72" i="53"/>
  <c r="AA71" i="53"/>
  <c r="AA70" i="53"/>
  <c r="AA69" i="53"/>
  <c r="AA68" i="53"/>
  <c r="AA67" i="53"/>
  <c r="AA66" i="53"/>
  <c r="AA65" i="53"/>
  <c r="AA64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N88" i="53"/>
  <c r="M88" i="53"/>
  <c r="R88" i="53" s="1"/>
  <c r="N87" i="53"/>
  <c r="M87" i="53"/>
  <c r="R87" i="53" s="1"/>
  <c r="N86" i="53"/>
  <c r="M86" i="53"/>
  <c r="R86" i="53" s="1"/>
  <c r="N85" i="53"/>
  <c r="M85" i="53"/>
  <c r="R85" i="53" s="1"/>
  <c r="N84" i="53"/>
  <c r="M84" i="53"/>
  <c r="R84" i="53" s="1"/>
  <c r="N83" i="53"/>
  <c r="M83" i="53"/>
  <c r="R83" i="53" s="1"/>
  <c r="N82" i="53"/>
  <c r="M82" i="53"/>
  <c r="R82" i="53" s="1"/>
  <c r="N81" i="53"/>
  <c r="M81" i="53"/>
  <c r="R81" i="53" s="1"/>
  <c r="N80" i="53"/>
  <c r="M80" i="53"/>
  <c r="R80" i="53" s="1"/>
  <c r="N79" i="53"/>
  <c r="M79" i="53"/>
  <c r="R79" i="53" s="1"/>
  <c r="N78" i="53"/>
  <c r="M78" i="53"/>
  <c r="R78" i="53" s="1"/>
  <c r="N77" i="53"/>
  <c r="M77" i="53"/>
  <c r="R77" i="53" s="1"/>
  <c r="N76" i="53"/>
  <c r="M76" i="53"/>
  <c r="R76" i="53" s="1"/>
  <c r="N75" i="53"/>
  <c r="M75" i="53"/>
  <c r="R75" i="53" s="1"/>
  <c r="N74" i="53"/>
  <c r="M74" i="53"/>
  <c r="R74" i="53" s="1"/>
  <c r="N73" i="53"/>
  <c r="M73" i="53"/>
  <c r="R73" i="53" s="1"/>
  <c r="N72" i="53"/>
  <c r="M72" i="53"/>
  <c r="R72" i="53" s="1"/>
  <c r="N71" i="53"/>
  <c r="M71" i="53"/>
  <c r="R71" i="53" s="1"/>
  <c r="N70" i="53"/>
  <c r="M70" i="53"/>
  <c r="R70" i="53" s="1"/>
  <c r="N69" i="53"/>
  <c r="M69" i="53"/>
  <c r="R69" i="53" s="1"/>
  <c r="N68" i="53"/>
  <c r="M68" i="53"/>
  <c r="R68" i="53" s="1"/>
  <c r="N67" i="53"/>
  <c r="M67" i="53"/>
  <c r="R67" i="53" s="1"/>
  <c r="N66" i="53"/>
  <c r="M66" i="53"/>
  <c r="R66" i="53" s="1"/>
  <c r="N65" i="53"/>
  <c r="M65" i="53"/>
  <c r="R65" i="53" s="1"/>
  <c r="N64" i="53"/>
  <c r="M64" i="53"/>
  <c r="R64" i="53" s="1"/>
  <c r="N63" i="53"/>
  <c r="M63" i="53"/>
  <c r="R63" i="53" s="1"/>
  <c r="N62" i="53"/>
  <c r="M62" i="53"/>
  <c r="R62" i="53" s="1"/>
  <c r="N61" i="53"/>
  <c r="M61" i="53"/>
  <c r="R61" i="53" s="1"/>
  <c r="N60" i="53"/>
  <c r="M60" i="53"/>
  <c r="R60" i="53" s="1"/>
  <c r="N59" i="53"/>
  <c r="M59" i="53"/>
  <c r="R59" i="53" s="1"/>
  <c r="N58" i="53"/>
  <c r="M58" i="53"/>
  <c r="R58" i="53" s="1"/>
  <c r="N57" i="53"/>
  <c r="M57" i="53"/>
  <c r="R57" i="53" s="1"/>
  <c r="N56" i="53"/>
  <c r="M56" i="53"/>
  <c r="R56" i="53" s="1"/>
  <c r="N55" i="53"/>
  <c r="M55" i="53"/>
  <c r="R55" i="53" s="1"/>
  <c r="N54" i="53"/>
  <c r="M54" i="53"/>
  <c r="R54" i="53" s="1"/>
  <c r="N53" i="53"/>
  <c r="M53" i="53"/>
  <c r="R53" i="53" s="1"/>
  <c r="N52" i="53"/>
  <c r="M52" i="53"/>
  <c r="R52" i="53" s="1"/>
  <c r="N51" i="53"/>
  <c r="M51" i="53"/>
  <c r="R51" i="53" s="1"/>
  <c r="T113" i="56"/>
  <c r="O113" i="56"/>
  <c r="AA66" i="56"/>
  <c r="AA65" i="56"/>
  <c r="AA64" i="56"/>
  <c r="AA63" i="56"/>
  <c r="AA62" i="56"/>
  <c r="AA61" i="56"/>
  <c r="AA60" i="56"/>
  <c r="AA59" i="56"/>
  <c r="AA58" i="56"/>
  <c r="AA57" i="56"/>
  <c r="AA56" i="56"/>
  <c r="AA55" i="56"/>
  <c r="AA54" i="56"/>
  <c r="AA53" i="56"/>
  <c r="AA52" i="56"/>
  <c r="AA51" i="56"/>
  <c r="S66" i="56"/>
  <c r="S65" i="56"/>
  <c r="S64" i="56"/>
  <c r="S63" i="56"/>
  <c r="S62" i="56"/>
  <c r="S61" i="56"/>
  <c r="S60" i="56"/>
  <c r="S59" i="56"/>
  <c r="S58" i="56"/>
  <c r="S57" i="56"/>
  <c r="S56" i="56"/>
  <c r="S55" i="56"/>
  <c r="S54" i="56"/>
  <c r="S53" i="56"/>
  <c r="S52" i="56"/>
  <c r="S51" i="56"/>
  <c r="N66" i="56"/>
  <c r="N65" i="56"/>
  <c r="N64" i="56"/>
  <c r="N63" i="56"/>
  <c r="N62" i="56"/>
  <c r="N61" i="56"/>
  <c r="N60" i="56"/>
  <c r="N59" i="56"/>
  <c r="N58" i="56"/>
  <c r="N57" i="56"/>
  <c r="N56" i="56"/>
  <c r="N55" i="56"/>
  <c r="N54" i="56"/>
  <c r="N53" i="56"/>
  <c r="N52" i="56"/>
  <c r="N51" i="56"/>
  <c r="M66" i="56"/>
  <c r="R66" i="56" s="1"/>
  <c r="M65" i="56"/>
  <c r="R65" i="56" s="1"/>
  <c r="M64" i="56"/>
  <c r="R64" i="56" s="1"/>
  <c r="M63" i="56"/>
  <c r="R63" i="56" s="1"/>
  <c r="M62" i="56"/>
  <c r="R62" i="56" s="1"/>
  <c r="M61" i="56"/>
  <c r="R61" i="56" s="1"/>
  <c r="M60" i="56"/>
  <c r="R60" i="56" s="1"/>
  <c r="M59" i="56"/>
  <c r="R59" i="56" s="1"/>
  <c r="M58" i="56"/>
  <c r="R58" i="56" s="1"/>
  <c r="M57" i="56"/>
  <c r="R57" i="56" s="1"/>
  <c r="M56" i="56"/>
  <c r="R56" i="56" s="1"/>
  <c r="M55" i="56"/>
  <c r="R55" i="56" s="1"/>
  <c r="M54" i="56"/>
  <c r="R54" i="56" s="1"/>
  <c r="M53" i="56"/>
  <c r="R53" i="56" s="1"/>
  <c r="M52" i="56"/>
  <c r="R52" i="56" s="1"/>
  <c r="M51" i="56"/>
  <c r="R51" i="56" s="1"/>
  <c r="T23" i="57"/>
  <c r="O23" i="57"/>
  <c r="H23" i="57"/>
  <c r="AA22" i="57"/>
  <c r="N22" i="57"/>
  <c r="M22" i="57"/>
  <c r="R22" i="57" s="1"/>
  <c r="AA21" i="57"/>
  <c r="N21" i="57"/>
  <c r="M21" i="57"/>
  <c r="R21" i="57" s="1"/>
  <c r="AA20" i="57"/>
  <c r="N20" i="57"/>
  <c r="M20" i="57"/>
  <c r="R20" i="57" s="1"/>
  <c r="AA19" i="57"/>
  <c r="N19" i="57"/>
  <c r="M19" i="57"/>
  <c r="R19" i="57" s="1"/>
  <c r="AA18" i="57"/>
  <c r="N18" i="57"/>
  <c r="M18" i="57"/>
  <c r="R18" i="57" s="1"/>
  <c r="AA17" i="57"/>
  <c r="N17" i="57"/>
  <c r="M17" i="57"/>
  <c r="R17" i="57" s="1"/>
  <c r="AA16" i="57"/>
  <c r="N16" i="57"/>
  <c r="M16" i="57"/>
  <c r="R16" i="57" s="1"/>
  <c r="AA15" i="57"/>
  <c r="N15" i="57"/>
  <c r="M15" i="57"/>
  <c r="R15" i="57" s="1"/>
  <c r="AA14" i="57"/>
  <c r="N14" i="57"/>
  <c r="M14" i="57"/>
  <c r="R14" i="57" s="1"/>
  <c r="AA13" i="57"/>
  <c r="N13" i="57"/>
  <c r="M13" i="57"/>
  <c r="R13" i="57" s="1"/>
  <c r="AA12" i="57"/>
  <c r="N12" i="57"/>
  <c r="M12" i="57"/>
  <c r="R12" i="57" s="1"/>
  <c r="AA11" i="57"/>
  <c r="N11" i="57"/>
  <c r="M11" i="57"/>
  <c r="R11" i="57" s="1"/>
  <c r="AA10" i="57"/>
  <c r="N10" i="57"/>
  <c r="M10" i="57"/>
  <c r="R10" i="57" s="1"/>
  <c r="AA9" i="57"/>
  <c r="N9" i="57"/>
  <c r="M9" i="57"/>
  <c r="R9" i="57" s="1"/>
  <c r="AA8" i="57"/>
  <c r="N8" i="57"/>
  <c r="M8" i="57"/>
  <c r="R8" i="57" s="1"/>
  <c r="AA7" i="57"/>
  <c r="N7" i="57"/>
  <c r="M7" i="57"/>
  <c r="R7" i="57" s="1"/>
  <c r="AA6" i="57"/>
  <c r="N6" i="57"/>
  <c r="M6" i="57"/>
  <c r="R6" i="57" s="1"/>
  <c r="AA5" i="57"/>
  <c r="N5" i="57"/>
  <c r="M5" i="57"/>
  <c r="E2" i="57"/>
  <c r="H113" i="56"/>
  <c r="AA50" i="56"/>
  <c r="S50" i="56"/>
  <c r="N50" i="56"/>
  <c r="M50" i="56"/>
  <c r="R50" i="56" s="1"/>
  <c r="AA49" i="56"/>
  <c r="S49" i="56"/>
  <c r="N49" i="56"/>
  <c r="M49" i="56"/>
  <c r="R49" i="56" s="1"/>
  <c r="AA48" i="56"/>
  <c r="S48" i="56"/>
  <c r="N48" i="56"/>
  <c r="M48" i="56"/>
  <c r="R48" i="56" s="1"/>
  <c r="AA47" i="56"/>
  <c r="S47" i="56"/>
  <c r="N47" i="56"/>
  <c r="M47" i="56"/>
  <c r="R47" i="56" s="1"/>
  <c r="AA46" i="56"/>
  <c r="S46" i="56"/>
  <c r="N46" i="56"/>
  <c r="M46" i="56"/>
  <c r="R46" i="56" s="1"/>
  <c r="AA45" i="56"/>
  <c r="S45" i="56"/>
  <c r="N45" i="56"/>
  <c r="M45" i="56"/>
  <c r="R45" i="56" s="1"/>
  <c r="AA44" i="56"/>
  <c r="S44" i="56"/>
  <c r="N44" i="56"/>
  <c r="M44" i="56"/>
  <c r="R44" i="56" s="1"/>
  <c r="AA43" i="56"/>
  <c r="S43" i="56"/>
  <c r="N43" i="56"/>
  <c r="M43" i="56"/>
  <c r="R43" i="56" s="1"/>
  <c r="AA42" i="56"/>
  <c r="S42" i="56"/>
  <c r="N42" i="56"/>
  <c r="M42" i="56"/>
  <c r="R42" i="56" s="1"/>
  <c r="AA41" i="56"/>
  <c r="S41" i="56"/>
  <c r="N41" i="56"/>
  <c r="M41" i="56"/>
  <c r="R41" i="56" s="1"/>
  <c r="AA40" i="56"/>
  <c r="S40" i="56"/>
  <c r="N40" i="56"/>
  <c r="M40" i="56"/>
  <c r="R40" i="56" s="1"/>
  <c r="AA39" i="56"/>
  <c r="S39" i="56"/>
  <c r="N39" i="56"/>
  <c r="M39" i="56"/>
  <c r="R39" i="56" s="1"/>
  <c r="AA38" i="56"/>
  <c r="S38" i="56"/>
  <c r="N38" i="56"/>
  <c r="M38" i="56"/>
  <c r="R38" i="56" s="1"/>
  <c r="AA37" i="56"/>
  <c r="S37" i="56"/>
  <c r="N37" i="56"/>
  <c r="M37" i="56"/>
  <c r="R37" i="56" s="1"/>
  <c r="AA36" i="56"/>
  <c r="S36" i="56"/>
  <c r="N36" i="56"/>
  <c r="M36" i="56"/>
  <c r="R36" i="56" s="1"/>
  <c r="AA35" i="56"/>
  <c r="S35" i="56"/>
  <c r="N35" i="56"/>
  <c r="M35" i="56"/>
  <c r="R35" i="56" s="1"/>
  <c r="AA34" i="56"/>
  <c r="S34" i="56"/>
  <c r="N34" i="56"/>
  <c r="M34" i="56"/>
  <c r="R34" i="56" s="1"/>
  <c r="AA33" i="56"/>
  <c r="S33" i="56"/>
  <c r="N33" i="56"/>
  <c r="M33" i="56"/>
  <c r="R33" i="56" s="1"/>
  <c r="AA32" i="56"/>
  <c r="S32" i="56"/>
  <c r="N32" i="56"/>
  <c r="M32" i="56"/>
  <c r="R32" i="56" s="1"/>
  <c r="AA31" i="56"/>
  <c r="S31" i="56"/>
  <c r="N31" i="56"/>
  <c r="M31" i="56"/>
  <c r="R31" i="56" s="1"/>
  <c r="AA30" i="56"/>
  <c r="S30" i="56"/>
  <c r="N30" i="56"/>
  <c r="M30" i="56"/>
  <c r="R30" i="56" s="1"/>
  <c r="AA29" i="56"/>
  <c r="S29" i="56"/>
  <c r="N29" i="56"/>
  <c r="M29" i="56"/>
  <c r="R29" i="56" s="1"/>
  <c r="AA28" i="56"/>
  <c r="S28" i="56"/>
  <c r="N28" i="56"/>
  <c r="M28" i="56"/>
  <c r="R28" i="56" s="1"/>
  <c r="AA27" i="56"/>
  <c r="S27" i="56"/>
  <c r="N27" i="56"/>
  <c r="M27" i="56"/>
  <c r="R27" i="56" s="1"/>
  <c r="AA26" i="56"/>
  <c r="S26" i="56"/>
  <c r="N26" i="56"/>
  <c r="M26" i="56"/>
  <c r="R26" i="56" s="1"/>
  <c r="AA25" i="56"/>
  <c r="S25" i="56"/>
  <c r="N25" i="56"/>
  <c r="M25" i="56"/>
  <c r="R25" i="56" s="1"/>
  <c r="AA24" i="56"/>
  <c r="S24" i="56"/>
  <c r="N24" i="56"/>
  <c r="M24" i="56"/>
  <c r="R24" i="56" s="1"/>
  <c r="AA23" i="56"/>
  <c r="S23" i="56"/>
  <c r="N23" i="56"/>
  <c r="M23" i="56"/>
  <c r="R23" i="56" s="1"/>
  <c r="AA22" i="56"/>
  <c r="S22" i="56"/>
  <c r="N22" i="56"/>
  <c r="M22" i="56"/>
  <c r="R22" i="56" s="1"/>
  <c r="AA21" i="56"/>
  <c r="S21" i="56"/>
  <c r="N21" i="56"/>
  <c r="M21" i="56"/>
  <c r="R21" i="56" s="1"/>
  <c r="AA20" i="56"/>
  <c r="S20" i="56"/>
  <c r="N20" i="56"/>
  <c r="M20" i="56"/>
  <c r="R20" i="56" s="1"/>
  <c r="AA19" i="56"/>
  <c r="S19" i="56"/>
  <c r="N19" i="56"/>
  <c r="M19" i="56"/>
  <c r="R19" i="56" s="1"/>
  <c r="AA18" i="56"/>
  <c r="S18" i="56"/>
  <c r="N18" i="56"/>
  <c r="M18" i="56"/>
  <c r="R18" i="56" s="1"/>
  <c r="AA17" i="56"/>
  <c r="S17" i="56"/>
  <c r="N17" i="56"/>
  <c r="M17" i="56"/>
  <c r="R17" i="56" s="1"/>
  <c r="AA16" i="56"/>
  <c r="S16" i="56"/>
  <c r="N16" i="56"/>
  <c r="M16" i="56"/>
  <c r="R16" i="56" s="1"/>
  <c r="AA15" i="56"/>
  <c r="S15" i="56"/>
  <c r="N15" i="56"/>
  <c r="M15" i="56"/>
  <c r="R15" i="56" s="1"/>
  <c r="AA14" i="56"/>
  <c r="S14" i="56"/>
  <c r="N14" i="56"/>
  <c r="M14" i="56"/>
  <c r="R14" i="56" s="1"/>
  <c r="AA13" i="56"/>
  <c r="S13" i="56"/>
  <c r="N13" i="56"/>
  <c r="M13" i="56"/>
  <c r="R13" i="56" s="1"/>
  <c r="AA12" i="56"/>
  <c r="S12" i="56"/>
  <c r="N12" i="56"/>
  <c r="M12" i="56"/>
  <c r="R12" i="56" s="1"/>
  <c r="AA11" i="56"/>
  <c r="S11" i="56"/>
  <c r="N11" i="56"/>
  <c r="M11" i="56"/>
  <c r="R11" i="56" s="1"/>
  <c r="AA10" i="56"/>
  <c r="S10" i="56"/>
  <c r="N10" i="56"/>
  <c r="M10" i="56"/>
  <c r="R10" i="56" s="1"/>
  <c r="AA9" i="56"/>
  <c r="S9" i="56"/>
  <c r="N9" i="56"/>
  <c r="M9" i="56"/>
  <c r="R9" i="56" s="1"/>
  <c r="AA8" i="56"/>
  <c r="S8" i="56"/>
  <c r="N8" i="56"/>
  <c r="M8" i="56"/>
  <c r="R8" i="56" s="1"/>
  <c r="AA7" i="56"/>
  <c r="S7" i="56"/>
  <c r="N7" i="56"/>
  <c r="M7" i="56"/>
  <c r="R7" i="56" s="1"/>
  <c r="AA6" i="56"/>
  <c r="S6" i="56"/>
  <c r="N6" i="56"/>
  <c r="M6" i="56"/>
  <c r="R6" i="56" s="1"/>
  <c r="AA5" i="56"/>
  <c r="S5" i="56"/>
  <c r="N5" i="56"/>
  <c r="M5" i="56"/>
  <c r="E2" i="56"/>
  <c r="T11" i="55"/>
  <c r="O11" i="55"/>
  <c r="H11" i="55"/>
  <c r="AA10" i="55"/>
  <c r="S10" i="55"/>
  <c r="U10" i="55"/>
  <c r="N10" i="55"/>
  <c r="M10" i="55"/>
  <c r="R10" i="55" s="1"/>
  <c r="AA9" i="55"/>
  <c r="S9" i="55"/>
  <c r="U9" i="55"/>
  <c r="N9" i="55"/>
  <c r="M9" i="55"/>
  <c r="R9" i="55" s="1"/>
  <c r="AA8" i="55"/>
  <c r="S8" i="55"/>
  <c r="U8" i="55"/>
  <c r="N8" i="55"/>
  <c r="M8" i="55"/>
  <c r="R8" i="55" s="1"/>
  <c r="AA7" i="55"/>
  <c r="S7" i="55"/>
  <c r="U7" i="55"/>
  <c r="N7" i="55"/>
  <c r="M7" i="55"/>
  <c r="R7" i="55" s="1"/>
  <c r="AA6" i="55"/>
  <c r="S6" i="55"/>
  <c r="U6" i="55"/>
  <c r="N6" i="55"/>
  <c r="M6" i="55"/>
  <c r="R6" i="55" s="1"/>
  <c r="AA5" i="55"/>
  <c r="S5" i="55"/>
  <c r="U5" i="55"/>
  <c r="N5" i="55"/>
  <c r="M5" i="55"/>
  <c r="R5" i="55" s="1"/>
  <c r="E2" i="55"/>
  <c r="T20" i="54"/>
  <c r="AA9" i="54"/>
  <c r="S9" i="54"/>
  <c r="N9" i="54"/>
  <c r="M9" i="54"/>
  <c r="R9" i="54" s="1"/>
  <c r="AA8" i="54"/>
  <c r="S8" i="54"/>
  <c r="N8" i="54"/>
  <c r="M8" i="54"/>
  <c r="R8" i="54" s="1"/>
  <c r="AA7" i="54"/>
  <c r="S7" i="54"/>
  <c r="N7" i="54"/>
  <c r="M7" i="54"/>
  <c r="R7" i="54" s="1"/>
  <c r="AA6" i="54"/>
  <c r="S6" i="54"/>
  <c r="N6" i="54"/>
  <c r="M6" i="54"/>
  <c r="R6" i="54" s="1"/>
  <c r="AA5" i="54"/>
  <c r="S5" i="54"/>
  <c r="N5" i="54"/>
  <c r="M5" i="54"/>
  <c r="R5" i="54" s="1"/>
  <c r="E2" i="54"/>
  <c r="O89" i="53"/>
  <c r="AA50" i="53"/>
  <c r="N50" i="53"/>
  <c r="M50" i="53"/>
  <c r="R50" i="53" s="1"/>
  <c r="AA49" i="53"/>
  <c r="N49" i="53"/>
  <c r="M49" i="53"/>
  <c r="R49" i="53" s="1"/>
  <c r="AA48" i="53"/>
  <c r="N48" i="53"/>
  <c r="M48" i="53"/>
  <c r="R48" i="53" s="1"/>
  <c r="AA47" i="53"/>
  <c r="N47" i="53"/>
  <c r="M47" i="53"/>
  <c r="R47" i="53" s="1"/>
  <c r="AA46" i="53"/>
  <c r="N46" i="53"/>
  <c r="M46" i="53"/>
  <c r="R46" i="53" s="1"/>
  <c r="AA45" i="53"/>
  <c r="N45" i="53"/>
  <c r="M45" i="53"/>
  <c r="R45" i="53" s="1"/>
  <c r="AA44" i="53"/>
  <c r="N44" i="53"/>
  <c r="M44" i="53"/>
  <c r="R44" i="53" s="1"/>
  <c r="AA43" i="53"/>
  <c r="N43" i="53"/>
  <c r="M43" i="53"/>
  <c r="R43" i="53" s="1"/>
  <c r="AA42" i="53"/>
  <c r="N42" i="53"/>
  <c r="M42" i="53"/>
  <c r="R42" i="53" s="1"/>
  <c r="AA41" i="53"/>
  <c r="N41" i="53"/>
  <c r="M41" i="53"/>
  <c r="R41" i="53" s="1"/>
  <c r="AA40" i="53"/>
  <c r="N40" i="53"/>
  <c r="M40" i="53"/>
  <c r="R40" i="53" s="1"/>
  <c r="AA39" i="53"/>
  <c r="N39" i="53"/>
  <c r="M39" i="53"/>
  <c r="R39" i="53" s="1"/>
  <c r="AA38" i="53"/>
  <c r="N38" i="53"/>
  <c r="M38" i="53"/>
  <c r="R38" i="53" s="1"/>
  <c r="AA37" i="53"/>
  <c r="N37" i="53"/>
  <c r="M37" i="53"/>
  <c r="R37" i="53" s="1"/>
  <c r="AA36" i="53"/>
  <c r="N36" i="53"/>
  <c r="M36" i="53"/>
  <c r="R36" i="53" s="1"/>
  <c r="AA35" i="53"/>
  <c r="N35" i="53"/>
  <c r="M35" i="53"/>
  <c r="R35" i="53" s="1"/>
  <c r="AA34" i="53"/>
  <c r="N34" i="53"/>
  <c r="M34" i="53"/>
  <c r="R34" i="53" s="1"/>
  <c r="AA33" i="53"/>
  <c r="N33" i="53"/>
  <c r="M33" i="53"/>
  <c r="R33" i="53" s="1"/>
  <c r="AA32" i="53"/>
  <c r="N32" i="53"/>
  <c r="M32" i="53"/>
  <c r="R32" i="53" s="1"/>
  <c r="AA31" i="53"/>
  <c r="N31" i="53"/>
  <c r="M31" i="53"/>
  <c r="R31" i="53" s="1"/>
  <c r="AA30" i="53"/>
  <c r="N30" i="53"/>
  <c r="M30" i="53"/>
  <c r="R30" i="53" s="1"/>
  <c r="AA29" i="53"/>
  <c r="N29" i="53"/>
  <c r="M29" i="53"/>
  <c r="R29" i="53" s="1"/>
  <c r="AA28" i="53"/>
  <c r="N28" i="53"/>
  <c r="M28" i="53"/>
  <c r="R28" i="53" s="1"/>
  <c r="AA27" i="53"/>
  <c r="N27" i="53"/>
  <c r="M27" i="53"/>
  <c r="R27" i="53" s="1"/>
  <c r="AA26" i="53"/>
  <c r="N26" i="53"/>
  <c r="M26" i="53"/>
  <c r="R26" i="53" s="1"/>
  <c r="AA25" i="53"/>
  <c r="N25" i="53"/>
  <c r="M25" i="53"/>
  <c r="R25" i="53" s="1"/>
  <c r="AA24" i="53"/>
  <c r="N24" i="53"/>
  <c r="M24" i="53"/>
  <c r="R24" i="53" s="1"/>
  <c r="AA23" i="53"/>
  <c r="N23" i="53"/>
  <c r="M23" i="53"/>
  <c r="R23" i="53" s="1"/>
  <c r="AA22" i="53"/>
  <c r="N22" i="53"/>
  <c r="M22" i="53"/>
  <c r="R22" i="53" s="1"/>
  <c r="AA21" i="53"/>
  <c r="N21" i="53"/>
  <c r="M21" i="53"/>
  <c r="R21" i="53" s="1"/>
  <c r="AA20" i="53"/>
  <c r="N20" i="53"/>
  <c r="M20" i="53"/>
  <c r="R20" i="53" s="1"/>
  <c r="AA19" i="53"/>
  <c r="N19" i="53"/>
  <c r="M19" i="53"/>
  <c r="R19" i="53" s="1"/>
  <c r="AA18" i="53"/>
  <c r="N18" i="53"/>
  <c r="M18" i="53"/>
  <c r="R18" i="53" s="1"/>
  <c r="AA17" i="53"/>
  <c r="N17" i="53"/>
  <c r="M17" i="53"/>
  <c r="R17" i="53" s="1"/>
  <c r="AA16" i="53"/>
  <c r="N16" i="53"/>
  <c r="M16" i="53"/>
  <c r="R16" i="53" s="1"/>
  <c r="AA15" i="53"/>
  <c r="N15" i="53"/>
  <c r="M15" i="53"/>
  <c r="R15" i="53" s="1"/>
  <c r="AA14" i="53"/>
  <c r="N14" i="53"/>
  <c r="M14" i="53"/>
  <c r="R14" i="53" s="1"/>
  <c r="AA13" i="53"/>
  <c r="N13" i="53"/>
  <c r="M13" i="53"/>
  <c r="R13" i="53" s="1"/>
  <c r="AA12" i="53"/>
  <c r="N12" i="53"/>
  <c r="M12" i="53"/>
  <c r="R12" i="53" s="1"/>
  <c r="AA11" i="53"/>
  <c r="N11" i="53"/>
  <c r="M11" i="53"/>
  <c r="R11" i="53" s="1"/>
  <c r="AA10" i="53"/>
  <c r="N10" i="53"/>
  <c r="M10" i="53"/>
  <c r="R10" i="53" s="1"/>
  <c r="AA9" i="53"/>
  <c r="N9" i="53"/>
  <c r="M9" i="53"/>
  <c r="R9" i="53" s="1"/>
  <c r="AA8" i="53"/>
  <c r="N8" i="53"/>
  <c r="M8" i="53"/>
  <c r="R8" i="53" s="1"/>
  <c r="AA7" i="53"/>
  <c r="N7" i="53"/>
  <c r="M7" i="53"/>
  <c r="R7" i="53" s="1"/>
  <c r="AA6" i="53"/>
  <c r="N6" i="53"/>
  <c r="M6" i="53"/>
  <c r="R6" i="53" s="1"/>
  <c r="AA5" i="53"/>
  <c r="N5" i="53"/>
  <c r="N89" i="53" s="1"/>
  <c r="M5" i="53"/>
  <c r="R5" i="53" s="1"/>
  <c r="E2" i="53"/>
  <c r="T8" i="52"/>
  <c r="V8" i="52" s="1"/>
  <c r="O8" i="52"/>
  <c r="N5" i="52"/>
  <c r="AA5" i="52" s="1"/>
  <c r="E2" i="52"/>
  <c r="O27" i="3" l="1"/>
  <c r="AC7" i="58"/>
  <c r="AD7" i="58"/>
  <c r="Y8" i="52"/>
  <c r="L32" i="2"/>
  <c r="K26" i="1"/>
  <c r="Y89" i="53"/>
  <c r="X89" i="53"/>
  <c r="Y20" i="54"/>
  <c r="Z11" i="54"/>
  <c r="Z13" i="54"/>
  <c r="Z15" i="54"/>
  <c r="Z17" i="54"/>
  <c r="Z19" i="54"/>
  <c r="Z10" i="54"/>
  <c r="Z12" i="54"/>
  <c r="Z14" i="54"/>
  <c r="Z16" i="54"/>
  <c r="Z18" i="54"/>
  <c r="X20" i="54"/>
  <c r="AC20" i="54" s="1"/>
  <c r="Z68" i="56"/>
  <c r="Z70" i="56"/>
  <c r="Z72" i="56"/>
  <c r="Z74" i="56"/>
  <c r="Z76" i="56"/>
  <c r="Z78" i="56"/>
  <c r="Z80" i="56"/>
  <c r="Z82" i="56"/>
  <c r="Z84" i="56"/>
  <c r="Z86" i="56"/>
  <c r="Z88" i="56"/>
  <c r="Z90" i="56"/>
  <c r="Z92" i="56"/>
  <c r="Z94" i="56"/>
  <c r="Z96" i="56"/>
  <c r="Z98" i="56"/>
  <c r="Z100" i="56"/>
  <c r="Z102" i="56"/>
  <c r="Z104" i="56"/>
  <c r="Z106" i="56"/>
  <c r="Z108" i="56"/>
  <c r="Z110" i="56"/>
  <c r="Z112" i="56"/>
  <c r="Y113" i="56"/>
  <c r="Z67" i="56"/>
  <c r="Z69" i="56"/>
  <c r="Z71" i="56"/>
  <c r="Z73" i="56"/>
  <c r="Z75" i="56"/>
  <c r="Z77" i="56"/>
  <c r="Z79" i="56"/>
  <c r="Z81" i="56"/>
  <c r="Z83" i="56"/>
  <c r="Z85" i="56"/>
  <c r="Z87" i="56"/>
  <c r="Z89" i="56"/>
  <c r="Z91" i="56"/>
  <c r="Z93" i="56"/>
  <c r="Z95" i="56"/>
  <c r="Z97" i="56"/>
  <c r="Z99" i="56"/>
  <c r="Z101" i="56"/>
  <c r="Z103" i="56"/>
  <c r="Z105" i="56"/>
  <c r="Z107" i="56"/>
  <c r="Z109" i="56"/>
  <c r="Z111" i="56"/>
  <c r="X113" i="56"/>
  <c r="X23" i="57"/>
  <c r="Y23" i="57"/>
  <c r="Y11" i="55"/>
  <c r="X11" i="55"/>
  <c r="N8" i="52"/>
  <c r="S89" i="53"/>
  <c r="R89" i="53"/>
  <c r="G9" i="55"/>
  <c r="G5" i="55"/>
  <c r="G7" i="55"/>
  <c r="G6" i="55"/>
  <c r="G10" i="55"/>
  <c r="G8" i="55"/>
  <c r="AB9" i="56"/>
  <c r="AB13" i="56"/>
  <c r="AA113" i="56"/>
  <c r="S113" i="56"/>
  <c r="AB36" i="56"/>
  <c r="AB51" i="56"/>
  <c r="AB55" i="56"/>
  <c r="AB59" i="56"/>
  <c r="AB63" i="56"/>
  <c r="AB34" i="56"/>
  <c r="AB40" i="56"/>
  <c r="AB48" i="56"/>
  <c r="AB53" i="56"/>
  <c r="AB57" i="56"/>
  <c r="AB61" i="56"/>
  <c r="AB65" i="56"/>
  <c r="M113" i="56"/>
  <c r="AB11" i="56"/>
  <c r="AB42" i="56"/>
  <c r="AB44" i="56"/>
  <c r="AB46" i="56"/>
  <c r="AB54" i="56"/>
  <c r="AB58" i="56"/>
  <c r="AB62" i="56"/>
  <c r="AB66" i="56"/>
  <c r="N113" i="56"/>
  <c r="AB7" i="56"/>
  <c r="AB15" i="56"/>
  <c r="AB38" i="56"/>
  <c r="AB52" i="56"/>
  <c r="AB56" i="56"/>
  <c r="AB60" i="56"/>
  <c r="AB64" i="56"/>
  <c r="M23" i="57"/>
  <c r="Z21" i="57"/>
  <c r="AA23" i="57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G81" i="53"/>
  <c r="G82" i="53"/>
  <c r="G83" i="53"/>
  <c r="G84" i="53"/>
  <c r="G85" i="53"/>
  <c r="G86" i="53"/>
  <c r="G87" i="53"/>
  <c r="G88" i="53"/>
  <c r="G6" i="53"/>
  <c r="G7" i="53"/>
  <c r="G8" i="53"/>
  <c r="G9" i="53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49" i="53"/>
  <c r="G50" i="53"/>
  <c r="Z21" i="56"/>
  <c r="Z66" i="56"/>
  <c r="Z64" i="56"/>
  <c r="Z62" i="56"/>
  <c r="Z60" i="56"/>
  <c r="Z58" i="56"/>
  <c r="Z56" i="56"/>
  <c r="Z54" i="56"/>
  <c r="Z52" i="56"/>
  <c r="Z65" i="56"/>
  <c r="Z63" i="56"/>
  <c r="Z61" i="56"/>
  <c r="Z59" i="56"/>
  <c r="Z57" i="56"/>
  <c r="Z55" i="56"/>
  <c r="Z53" i="56"/>
  <c r="Z51" i="56"/>
  <c r="AB52" i="53"/>
  <c r="AC52" i="53" s="1"/>
  <c r="AB54" i="53"/>
  <c r="AB56" i="53"/>
  <c r="AC56" i="53" s="1"/>
  <c r="AB58" i="53"/>
  <c r="AB60" i="53"/>
  <c r="AC60" i="53" s="1"/>
  <c r="AB62" i="53"/>
  <c r="AB64" i="53"/>
  <c r="AC64" i="53" s="1"/>
  <c r="AB66" i="53"/>
  <c r="AB68" i="53"/>
  <c r="AC68" i="53" s="1"/>
  <c r="AB70" i="53"/>
  <c r="AB72" i="53"/>
  <c r="AC72" i="53" s="1"/>
  <c r="AB74" i="53"/>
  <c r="AB76" i="53"/>
  <c r="AC76" i="53" s="1"/>
  <c r="AB78" i="53"/>
  <c r="AB80" i="53"/>
  <c r="AC80" i="53" s="1"/>
  <c r="Z29" i="53"/>
  <c r="Z86" i="53"/>
  <c r="Z88" i="53"/>
  <c r="Z87" i="53"/>
  <c r="Z83" i="53"/>
  <c r="Z82" i="53"/>
  <c r="Z80" i="53"/>
  <c r="Z78" i="53"/>
  <c r="Z76" i="53"/>
  <c r="Z74" i="53"/>
  <c r="Z72" i="53"/>
  <c r="Z70" i="53"/>
  <c r="Z68" i="53"/>
  <c r="Z66" i="53"/>
  <c r="Z64" i="53"/>
  <c r="Z62" i="53"/>
  <c r="Z60" i="53"/>
  <c r="Z58" i="53"/>
  <c r="Z56" i="53"/>
  <c r="Z54" i="53"/>
  <c r="Z52" i="53"/>
  <c r="Z85" i="53"/>
  <c r="Z84" i="53"/>
  <c r="Z81" i="53"/>
  <c r="Z79" i="53"/>
  <c r="Z77" i="53"/>
  <c r="Z75" i="53"/>
  <c r="Z73" i="53"/>
  <c r="Z71" i="53"/>
  <c r="Z69" i="53"/>
  <c r="Z67" i="53"/>
  <c r="Z65" i="53"/>
  <c r="Z63" i="53"/>
  <c r="Z61" i="53"/>
  <c r="Z59" i="53"/>
  <c r="Z57" i="53"/>
  <c r="Z55" i="53"/>
  <c r="Z53" i="53"/>
  <c r="Z51" i="53"/>
  <c r="AB82" i="53"/>
  <c r="AB83" i="53"/>
  <c r="AB88" i="53"/>
  <c r="AB51" i="53"/>
  <c r="AB53" i="53"/>
  <c r="AB55" i="53"/>
  <c r="AD55" i="53" s="1"/>
  <c r="AB57" i="53"/>
  <c r="AB59" i="53"/>
  <c r="AB61" i="53"/>
  <c r="AB63" i="53"/>
  <c r="AB65" i="53"/>
  <c r="AB67" i="53"/>
  <c r="AB69" i="53"/>
  <c r="AB71" i="53"/>
  <c r="AB73" i="53"/>
  <c r="AB75" i="53"/>
  <c r="AB77" i="53"/>
  <c r="AB79" i="53"/>
  <c r="AB81" i="53"/>
  <c r="AB84" i="53"/>
  <c r="AB85" i="53"/>
  <c r="AB86" i="53"/>
  <c r="AB87" i="53"/>
  <c r="AB6" i="53"/>
  <c r="AB8" i="53"/>
  <c r="AB10" i="53"/>
  <c r="AB12" i="53"/>
  <c r="AB14" i="53"/>
  <c r="AB16" i="53"/>
  <c r="AB18" i="53"/>
  <c r="AB20" i="53"/>
  <c r="AB22" i="53"/>
  <c r="AB24" i="53"/>
  <c r="AB26" i="53"/>
  <c r="AB28" i="53"/>
  <c r="AB30" i="53"/>
  <c r="AB32" i="53"/>
  <c r="AB34" i="53"/>
  <c r="AB36" i="53"/>
  <c r="AB38" i="53"/>
  <c r="AB40" i="53"/>
  <c r="AB42" i="53"/>
  <c r="AB44" i="53"/>
  <c r="AB50" i="53"/>
  <c r="AB7" i="53"/>
  <c r="AB9" i="53"/>
  <c r="AB11" i="53"/>
  <c r="AB13" i="53"/>
  <c r="AB15" i="53"/>
  <c r="AB17" i="53"/>
  <c r="AB19" i="53"/>
  <c r="AB21" i="53"/>
  <c r="AB23" i="53"/>
  <c r="AB25" i="53"/>
  <c r="AB27" i="53"/>
  <c r="AB29" i="53"/>
  <c r="AB31" i="53"/>
  <c r="AB33" i="53"/>
  <c r="AB35" i="53"/>
  <c r="AB37" i="53"/>
  <c r="AB39" i="53"/>
  <c r="AB41" i="53"/>
  <c r="AB43" i="53"/>
  <c r="AB45" i="53"/>
  <c r="AB49" i="53"/>
  <c r="AB46" i="53"/>
  <c r="AB47" i="53"/>
  <c r="AB48" i="53"/>
  <c r="Z7" i="53"/>
  <c r="Z5" i="53"/>
  <c r="Z5" i="54"/>
  <c r="Z9" i="54"/>
  <c r="Z7" i="54"/>
  <c r="N20" i="54"/>
  <c r="AB7" i="54"/>
  <c r="AB8" i="54"/>
  <c r="AB9" i="54"/>
  <c r="AC9" i="54" s="1"/>
  <c r="AB6" i="54"/>
  <c r="Z7" i="55"/>
  <c r="Z5" i="55"/>
  <c r="Z9" i="55"/>
  <c r="AB7" i="55"/>
  <c r="AB9" i="55"/>
  <c r="V7" i="55"/>
  <c r="Y7" i="55" s="1"/>
  <c r="V9" i="55"/>
  <c r="Y9" i="55" s="1"/>
  <c r="AB6" i="55"/>
  <c r="AB10" i="55"/>
  <c r="AB8" i="55"/>
  <c r="AB7" i="57"/>
  <c r="AB9" i="57"/>
  <c r="AB11" i="57"/>
  <c r="AB13" i="57"/>
  <c r="AB15" i="57"/>
  <c r="AB17" i="57"/>
  <c r="AB19" i="57"/>
  <c r="AB21" i="57"/>
  <c r="AB6" i="57"/>
  <c r="AB8" i="57"/>
  <c r="AB10" i="57"/>
  <c r="AB12" i="57"/>
  <c r="AB14" i="57"/>
  <c r="AB16" i="57"/>
  <c r="AB18" i="57"/>
  <c r="AB20" i="57"/>
  <c r="AB22" i="57"/>
  <c r="AB16" i="56"/>
  <c r="AB18" i="56"/>
  <c r="AB17" i="56"/>
  <c r="AB50" i="56"/>
  <c r="AB6" i="56"/>
  <c r="AB8" i="56"/>
  <c r="AB10" i="56"/>
  <c r="AB12" i="56"/>
  <c r="AB14" i="56"/>
  <c r="AB20" i="56"/>
  <c r="AB22" i="56"/>
  <c r="AB19" i="56"/>
  <c r="AB21" i="56"/>
  <c r="AB24" i="56"/>
  <c r="AB28" i="56"/>
  <c r="AB29" i="56"/>
  <c r="AB30" i="56"/>
  <c r="AB37" i="56"/>
  <c r="AB39" i="56"/>
  <c r="AB41" i="56"/>
  <c r="AB43" i="56"/>
  <c r="AB45" i="56"/>
  <c r="AB47" i="56"/>
  <c r="AB49" i="56"/>
  <c r="AC20" i="56"/>
  <c r="AB23" i="56"/>
  <c r="AB25" i="56"/>
  <c r="AB26" i="56"/>
  <c r="AB27" i="56"/>
  <c r="AB31" i="56"/>
  <c r="AB32" i="56"/>
  <c r="AB33" i="56"/>
  <c r="AB35" i="56"/>
  <c r="AC9" i="57"/>
  <c r="AC17" i="57"/>
  <c r="N23" i="57"/>
  <c r="R5" i="57"/>
  <c r="R23" i="57" s="1"/>
  <c r="Z5" i="57"/>
  <c r="AB5" i="57"/>
  <c r="Z7" i="57"/>
  <c r="Z9" i="57"/>
  <c r="Z11" i="57"/>
  <c r="Z13" i="57"/>
  <c r="Z15" i="57"/>
  <c r="Z17" i="57"/>
  <c r="Z19" i="57"/>
  <c r="Z6" i="57"/>
  <c r="Z8" i="57"/>
  <c r="Z10" i="57"/>
  <c r="Z12" i="57"/>
  <c r="Z14" i="57"/>
  <c r="Z16" i="57"/>
  <c r="Z18" i="57"/>
  <c r="Z20" i="57"/>
  <c r="Z22" i="57"/>
  <c r="R5" i="56"/>
  <c r="R113" i="56" s="1"/>
  <c r="Z5" i="56"/>
  <c r="AB5" i="56"/>
  <c r="Z7" i="56"/>
  <c r="Z9" i="56"/>
  <c r="Z11" i="56"/>
  <c r="Z13" i="56"/>
  <c r="Z15" i="56"/>
  <c r="Z17" i="56"/>
  <c r="Z19" i="56"/>
  <c r="Z50" i="56"/>
  <c r="Z48" i="56"/>
  <c r="Z46" i="56"/>
  <c r="Z44" i="56"/>
  <c r="Z42" i="56"/>
  <c r="Z40" i="56"/>
  <c r="Z38" i="56"/>
  <c r="Z36" i="56"/>
  <c r="Z49" i="56"/>
  <c r="Z47" i="56"/>
  <c r="Z45" i="56"/>
  <c r="Z43" i="56"/>
  <c r="Z41" i="56"/>
  <c r="Z39" i="56"/>
  <c r="Z34" i="56"/>
  <c r="Z32" i="56"/>
  <c r="Z30" i="56"/>
  <c r="Z28" i="56"/>
  <c r="Z26" i="56"/>
  <c r="Z24" i="56"/>
  <c r="Z37" i="56"/>
  <c r="Z35" i="56"/>
  <c r="Z33" i="56"/>
  <c r="Z31" i="56"/>
  <c r="Z29" i="56"/>
  <c r="Z27" i="56"/>
  <c r="Z25" i="56"/>
  <c r="Z23" i="56"/>
  <c r="Z6" i="56"/>
  <c r="Z8" i="56"/>
  <c r="Z10" i="56"/>
  <c r="Z12" i="56"/>
  <c r="Z14" i="56"/>
  <c r="Z16" i="56"/>
  <c r="Z18" i="56"/>
  <c r="Z20" i="56"/>
  <c r="Z22" i="56"/>
  <c r="AC24" i="56"/>
  <c r="AC31" i="56"/>
  <c r="X6" i="55"/>
  <c r="V6" i="55"/>
  <c r="Y6" i="55" s="1"/>
  <c r="X10" i="55"/>
  <c r="V10" i="55"/>
  <c r="Y10" i="55" s="1"/>
  <c r="X8" i="55"/>
  <c r="V8" i="55"/>
  <c r="Y8" i="55" s="1"/>
  <c r="R11" i="55"/>
  <c r="X5" i="55"/>
  <c r="AB5" i="55"/>
  <c r="X7" i="55"/>
  <c r="X9" i="55"/>
  <c r="M11" i="55"/>
  <c r="S11" i="55"/>
  <c r="V5" i="55"/>
  <c r="AA11" i="55"/>
  <c r="Z6" i="55"/>
  <c r="Z8" i="55"/>
  <c r="Z10" i="55"/>
  <c r="M20" i="54"/>
  <c r="S20" i="54"/>
  <c r="Z6" i="54"/>
  <c r="Z8" i="54"/>
  <c r="R20" i="54"/>
  <c r="AB5" i="54"/>
  <c r="AC8" i="53"/>
  <c r="AC16" i="53"/>
  <c r="Z9" i="53"/>
  <c r="AC11" i="53"/>
  <c r="Z11" i="53"/>
  <c r="Z13" i="53"/>
  <c r="Z15" i="53"/>
  <c r="Z17" i="53"/>
  <c r="AC19" i="53"/>
  <c r="Z19" i="53"/>
  <c r="Z21" i="53"/>
  <c r="Z23" i="53"/>
  <c r="Z25" i="53"/>
  <c r="Z27" i="53"/>
  <c r="AB5" i="53"/>
  <c r="Z50" i="53"/>
  <c r="Z48" i="53"/>
  <c r="Z46" i="53"/>
  <c r="Z44" i="53"/>
  <c r="Z42" i="53"/>
  <c r="Z40" i="53"/>
  <c r="Z38" i="53"/>
  <c r="Z36" i="53"/>
  <c r="Z49" i="53"/>
  <c r="Z47" i="53"/>
  <c r="Z45" i="53"/>
  <c r="Z43" i="53"/>
  <c r="Z41" i="53"/>
  <c r="Z39" i="53"/>
  <c r="AD39" i="53" s="1"/>
  <c r="Z37" i="53"/>
  <c r="Z35" i="53"/>
  <c r="Z33" i="53"/>
  <c r="Z31" i="53"/>
  <c r="Z34" i="53"/>
  <c r="Z32" i="53"/>
  <c r="Z30" i="53"/>
  <c r="Z28" i="53"/>
  <c r="Z26" i="53"/>
  <c r="Z24" i="53"/>
  <c r="Z22" i="53"/>
  <c r="Z20" i="53"/>
  <c r="M89" i="53"/>
  <c r="Z6" i="53"/>
  <c r="Z8" i="53"/>
  <c r="Z10" i="53"/>
  <c r="Z12" i="53"/>
  <c r="Z14" i="53"/>
  <c r="Z16" i="53"/>
  <c r="Z18" i="53"/>
  <c r="AB5" i="52"/>
  <c r="AB8" i="52" s="1"/>
  <c r="G6" i="52" l="1"/>
  <c r="G7" i="52"/>
  <c r="G5" i="52"/>
  <c r="G8" i="52" s="1"/>
  <c r="Z89" i="53"/>
  <c r="AC32" i="53"/>
  <c r="AC30" i="53"/>
  <c r="AC24" i="53"/>
  <c r="AC14" i="53"/>
  <c r="Z20" i="54"/>
  <c r="AD20" i="54" s="1"/>
  <c r="AD84" i="53"/>
  <c r="AD49" i="53"/>
  <c r="AD88" i="53"/>
  <c r="AD83" i="53"/>
  <c r="AC82" i="53"/>
  <c r="AD48" i="53"/>
  <c r="AD7" i="53"/>
  <c r="AC40" i="53"/>
  <c r="AC84" i="53"/>
  <c r="AD22" i="53"/>
  <c r="AD16" i="53"/>
  <c r="AD8" i="53"/>
  <c r="AD15" i="53"/>
  <c r="AC49" i="53"/>
  <c r="AC43" i="53"/>
  <c r="AC36" i="53"/>
  <c r="AC47" i="53"/>
  <c r="AD44" i="53"/>
  <c r="AC50" i="53"/>
  <c r="AC21" i="53"/>
  <c r="AD12" i="53"/>
  <c r="AC6" i="53"/>
  <c r="AC12" i="53"/>
  <c r="AC38" i="53"/>
  <c r="AD29" i="53"/>
  <c r="AC45" i="53"/>
  <c r="AC37" i="53"/>
  <c r="AC44" i="53"/>
  <c r="AD36" i="53"/>
  <c r="AC35" i="53"/>
  <c r="AC27" i="53"/>
  <c r="AC28" i="53"/>
  <c r="AC22" i="53"/>
  <c r="AC20" i="53"/>
  <c r="AC13" i="53"/>
  <c r="AD41" i="53"/>
  <c r="AC26" i="53"/>
  <c r="AC17" i="53"/>
  <c r="AC9" i="53"/>
  <c r="AD10" i="53"/>
  <c r="AC46" i="53"/>
  <c r="AD18" i="53"/>
  <c r="AC41" i="53"/>
  <c r="AC34" i="53"/>
  <c r="AD19" i="53"/>
  <c r="AD11" i="53"/>
  <c r="AC39" i="53"/>
  <c r="AD47" i="53"/>
  <c r="AD42" i="53"/>
  <c r="AD40" i="53"/>
  <c r="AD50" i="53"/>
  <c r="AD33" i="53"/>
  <c r="AC31" i="53"/>
  <c r="AC23" i="53"/>
  <c r="AD14" i="53"/>
  <c r="AC7" i="53"/>
  <c r="AC15" i="53"/>
  <c r="AC18" i="53"/>
  <c r="AC10" i="53"/>
  <c r="AC88" i="53"/>
  <c r="AC42" i="53"/>
  <c r="AD26" i="53"/>
  <c r="AB89" i="53"/>
  <c r="AD86" i="53"/>
  <c r="AD51" i="53"/>
  <c r="AC7" i="54"/>
  <c r="AD7" i="54"/>
  <c r="AC6" i="54"/>
  <c r="G7" i="54"/>
  <c r="G6" i="54"/>
  <c r="G9" i="54"/>
  <c r="G5" i="54"/>
  <c r="G8" i="54"/>
  <c r="AC8" i="54"/>
  <c r="AD9" i="55"/>
  <c r="AD7" i="55"/>
  <c r="AD8" i="55"/>
  <c r="AC9" i="55"/>
  <c r="AC7" i="55"/>
  <c r="AD6" i="55"/>
  <c r="AC10" i="55"/>
  <c r="AC55" i="56"/>
  <c r="G15" i="56"/>
  <c r="AC34" i="56"/>
  <c r="AC46" i="56"/>
  <c r="AC13" i="56"/>
  <c r="AC64" i="56"/>
  <c r="AD57" i="56"/>
  <c r="AD34" i="56"/>
  <c r="AC15" i="56"/>
  <c r="AC9" i="56"/>
  <c r="AC57" i="56"/>
  <c r="AC40" i="56"/>
  <c r="AC56" i="56"/>
  <c r="AC47" i="56"/>
  <c r="AC39" i="56"/>
  <c r="AC48" i="56"/>
  <c r="AC11" i="56"/>
  <c r="AC54" i="56"/>
  <c r="AD61" i="56"/>
  <c r="AD56" i="56"/>
  <c r="AC53" i="56"/>
  <c r="AC43" i="56"/>
  <c r="AC37" i="56"/>
  <c r="AC65" i="56"/>
  <c r="G55" i="56"/>
  <c r="G66" i="56"/>
  <c r="AC61" i="56"/>
  <c r="AC42" i="56"/>
  <c r="AC17" i="56"/>
  <c r="AC50" i="56"/>
  <c r="AC63" i="56"/>
  <c r="G43" i="56"/>
  <c r="G21" i="56"/>
  <c r="AC62" i="56"/>
  <c r="AD65" i="56"/>
  <c r="AD60" i="56"/>
  <c r="AC30" i="56"/>
  <c r="AC18" i="56"/>
  <c r="AC36" i="56"/>
  <c r="AB113" i="56"/>
  <c r="AC21" i="56"/>
  <c r="AC7" i="56"/>
  <c r="AC16" i="56"/>
  <c r="AD53" i="56"/>
  <c r="G49" i="56"/>
  <c r="AD48" i="56"/>
  <c r="AC38" i="56"/>
  <c r="AC58" i="56"/>
  <c r="AD64" i="56"/>
  <c r="AD54" i="56"/>
  <c r="AD62" i="56"/>
  <c r="AC59" i="56"/>
  <c r="AC51" i="56"/>
  <c r="G30" i="56"/>
  <c r="G37" i="56"/>
  <c r="AC66" i="56"/>
  <c r="AC19" i="56"/>
  <c r="AD55" i="56"/>
  <c r="AD63" i="56"/>
  <c r="AD52" i="56"/>
  <c r="G63" i="56"/>
  <c r="G47" i="56"/>
  <c r="G22" i="56"/>
  <c r="G9" i="56"/>
  <c r="G58" i="56"/>
  <c r="G44" i="56"/>
  <c r="G29" i="56"/>
  <c r="G14" i="56"/>
  <c r="G53" i="56"/>
  <c r="G32" i="56"/>
  <c r="G16" i="56"/>
  <c r="G56" i="56"/>
  <c r="G35" i="56"/>
  <c r="G19" i="56"/>
  <c r="AC49" i="56"/>
  <c r="AC41" i="56"/>
  <c r="AC27" i="56"/>
  <c r="AC28" i="56"/>
  <c r="AD6" i="56"/>
  <c r="AC60" i="56"/>
  <c r="AC52" i="56"/>
  <c r="G59" i="56"/>
  <c r="G45" i="56"/>
  <c r="G34" i="56"/>
  <c r="G18" i="56"/>
  <c r="G54" i="56"/>
  <c r="G42" i="56"/>
  <c r="G25" i="56"/>
  <c r="G11" i="56"/>
  <c r="G65" i="56"/>
  <c r="G50" i="56"/>
  <c r="G28" i="56"/>
  <c r="G13" i="56"/>
  <c r="G52" i="56"/>
  <c r="G31" i="56"/>
  <c r="AD51" i="56"/>
  <c r="AD59" i="56"/>
  <c r="G6" i="56"/>
  <c r="G61" i="56"/>
  <c r="G48" i="56"/>
  <c r="G39" i="56"/>
  <c r="G24" i="56"/>
  <c r="G64" i="56"/>
  <c r="G41" i="56"/>
  <c r="G27" i="56"/>
  <c r="G10" i="56"/>
  <c r="AC45" i="56"/>
  <c r="AC44" i="56"/>
  <c r="G51" i="56"/>
  <c r="G40" i="56"/>
  <c r="G26" i="56"/>
  <c r="G12" i="56"/>
  <c r="G62" i="56"/>
  <c r="G46" i="56"/>
  <c r="G33" i="56"/>
  <c r="G17" i="56"/>
  <c r="G57" i="56"/>
  <c r="G36" i="56"/>
  <c r="G20" i="56"/>
  <c r="G8" i="56"/>
  <c r="G60" i="56"/>
  <c r="G38" i="56"/>
  <c r="G23" i="56"/>
  <c r="G7" i="56"/>
  <c r="AC7" i="57"/>
  <c r="AC8" i="57"/>
  <c r="AD12" i="57"/>
  <c r="AC18" i="57"/>
  <c r="AC10" i="57"/>
  <c r="AC20" i="57"/>
  <c r="AC14" i="57"/>
  <c r="AC6" i="57"/>
  <c r="AC21" i="57"/>
  <c r="AC13" i="57"/>
  <c r="AD8" i="57"/>
  <c r="AD7" i="57"/>
  <c r="AD21" i="57"/>
  <c r="AD43" i="53"/>
  <c r="AD35" i="53"/>
  <c r="AD31" i="53"/>
  <c r="AD79" i="53"/>
  <c r="AD75" i="53"/>
  <c r="AD71" i="53"/>
  <c r="AD67" i="53"/>
  <c r="AD63" i="53"/>
  <c r="AD59" i="53"/>
  <c r="AD34" i="53"/>
  <c r="AD10" i="55"/>
  <c r="AD28" i="56"/>
  <c r="AD24" i="56"/>
  <c r="AD58" i="56"/>
  <c r="AD66" i="56"/>
  <c r="AC85" i="53"/>
  <c r="AC83" i="53"/>
  <c r="AC81" i="53"/>
  <c r="AC79" i="53"/>
  <c r="AC77" i="53"/>
  <c r="AC75" i="53"/>
  <c r="AC73" i="53"/>
  <c r="AC71" i="53"/>
  <c r="AC69" i="53"/>
  <c r="AC67" i="53"/>
  <c r="AC65" i="53"/>
  <c r="AC63" i="53"/>
  <c r="AC61" i="53"/>
  <c r="AC59" i="53"/>
  <c r="AC57" i="53"/>
  <c r="AC55" i="53"/>
  <c r="AC53" i="53"/>
  <c r="AC51" i="53"/>
  <c r="AC86" i="53"/>
  <c r="AC78" i="53"/>
  <c r="AC74" i="53"/>
  <c r="AC70" i="53"/>
  <c r="AC66" i="53"/>
  <c r="AC62" i="53"/>
  <c r="AC58" i="53"/>
  <c r="AC54" i="53"/>
  <c r="AD44" i="56"/>
  <c r="AD43" i="56"/>
  <c r="AD36" i="56"/>
  <c r="AD30" i="56"/>
  <c r="AD26" i="56"/>
  <c r="AD35" i="56"/>
  <c r="AD9" i="56"/>
  <c r="AC16" i="57"/>
  <c r="AC12" i="57"/>
  <c r="AD82" i="53"/>
  <c r="AD50" i="56"/>
  <c r="AD87" i="53"/>
  <c r="AD85" i="53"/>
  <c r="AD81" i="53"/>
  <c r="AD77" i="53"/>
  <c r="AD73" i="53"/>
  <c r="AD69" i="53"/>
  <c r="AD65" i="53"/>
  <c r="AD61" i="53"/>
  <c r="AD57" i="53"/>
  <c r="AD53" i="53"/>
  <c r="AD32" i="53"/>
  <c r="AC6" i="56"/>
  <c r="Z113" i="56"/>
  <c r="AD31" i="56"/>
  <c r="AC23" i="56"/>
  <c r="AD38" i="53"/>
  <c r="AD20" i="53"/>
  <c r="AD24" i="53"/>
  <c r="AD28" i="53"/>
  <c r="AC32" i="56"/>
  <c r="AD6" i="53"/>
  <c r="AD30" i="53"/>
  <c r="AC87" i="53"/>
  <c r="AD78" i="53"/>
  <c r="AD74" i="53"/>
  <c r="AD70" i="53"/>
  <c r="AD66" i="53"/>
  <c r="AD62" i="53"/>
  <c r="AD58" i="53"/>
  <c r="AD54" i="53"/>
  <c r="AD80" i="53"/>
  <c r="AD76" i="53"/>
  <c r="AD72" i="53"/>
  <c r="AD68" i="53"/>
  <c r="AD64" i="53"/>
  <c r="AD60" i="53"/>
  <c r="AD56" i="53"/>
  <c r="AD52" i="53"/>
  <c r="AC48" i="53"/>
  <c r="AD46" i="53"/>
  <c r="AD45" i="53"/>
  <c r="AC33" i="53"/>
  <c r="AC29" i="53"/>
  <c r="AC25" i="53"/>
  <c r="AD25" i="53"/>
  <c r="AD21" i="53"/>
  <c r="AD17" i="53"/>
  <c r="AD13" i="53"/>
  <c r="AD9" i="53"/>
  <c r="AD37" i="53"/>
  <c r="AD27" i="53"/>
  <c r="AD23" i="53"/>
  <c r="AD8" i="54"/>
  <c r="AD6" i="54"/>
  <c r="AC8" i="55"/>
  <c r="AC6" i="55"/>
  <c r="G11" i="55"/>
  <c r="AC19" i="57"/>
  <c r="AC11" i="57"/>
  <c r="AD20" i="57"/>
  <c r="AD15" i="57"/>
  <c r="AC15" i="57"/>
  <c r="AD16" i="57"/>
  <c r="AD22" i="57"/>
  <c r="AD17" i="57"/>
  <c r="AD9" i="57"/>
  <c r="AD18" i="57"/>
  <c r="AD14" i="57"/>
  <c r="AD10" i="57"/>
  <c r="AD6" i="57"/>
  <c r="AD19" i="57"/>
  <c r="AD13" i="57"/>
  <c r="AD11" i="57"/>
  <c r="AC22" i="57"/>
  <c r="AC33" i="56"/>
  <c r="AC26" i="56"/>
  <c r="AC12" i="56"/>
  <c r="AC8" i="56"/>
  <c r="AC35" i="56"/>
  <c r="AC25" i="56"/>
  <c r="AD29" i="56"/>
  <c r="AC29" i="56"/>
  <c r="AD15" i="56"/>
  <c r="AD13" i="56"/>
  <c r="AD20" i="56"/>
  <c r="AD16" i="56"/>
  <c r="AD12" i="56"/>
  <c r="AD8" i="56"/>
  <c r="AD17" i="56"/>
  <c r="AD18" i="56"/>
  <c r="AD14" i="56"/>
  <c r="AD10" i="56"/>
  <c r="AD25" i="56"/>
  <c r="AD33" i="56"/>
  <c r="AD39" i="56"/>
  <c r="AD47" i="56"/>
  <c r="AD40" i="56"/>
  <c r="AD19" i="56"/>
  <c r="AD11" i="56"/>
  <c r="AD7" i="56"/>
  <c r="AC14" i="56"/>
  <c r="AC10" i="56"/>
  <c r="AC22" i="56"/>
  <c r="AD23" i="56"/>
  <c r="AD32" i="56"/>
  <c r="AD21" i="56"/>
  <c r="AD27" i="56"/>
  <c r="AD41" i="56"/>
  <c r="AD45" i="56"/>
  <c r="AD49" i="56"/>
  <c r="AD38" i="56"/>
  <c r="AD42" i="56"/>
  <c r="AD46" i="56"/>
  <c r="AD22" i="56"/>
  <c r="AD37" i="56"/>
  <c r="AB23" i="57"/>
  <c r="G22" i="57"/>
  <c r="G20" i="57"/>
  <c r="G18" i="57"/>
  <c r="G16" i="57"/>
  <c r="G14" i="57"/>
  <c r="G12" i="57"/>
  <c r="G10" i="57"/>
  <c r="G8" i="57"/>
  <c r="G6" i="57"/>
  <c r="G21" i="57"/>
  <c r="G19" i="57"/>
  <c r="G17" i="57"/>
  <c r="G15" i="57"/>
  <c r="G13" i="57"/>
  <c r="G11" i="57"/>
  <c r="G9" i="57"/>
  <c r="G7" i="57"/>
  <c r="G5" i="57"/>
  <c r="Z23" i="57"/>
  <c r="G5" i="56"/>
  <c r="Y5" i="55"/>
  <c r="Z11" i="55"/>
  <c r="AB11" i="55"/>
  <c r="AC5" i="55"/>
  <c r="AB20" i="54"/>
  <c r="AD5" i="54"/>
  <c r="AC5" i="54"/>
  <c r="AC5" i="53"/>
  <c r="S10" i="19"/>
  <c r="S9" i="19"/>
  <c r="S8" i="19"/>
  <c r="S6" i="19"/>
  <c r="S5" i="19"/>
  <c r="W6" i="51"/>
  <c r="T6" i="51"/>
  <c r="L6" i="51"/>
  <c r="K6" i="51"/>
  <c r="S5" i="51"/>
  <c r="S6" i="51" s="1"/>
  <c r="N6" i="51"/>
  <c r="M5" i="51"/>
  <c r="E2" i="51"/>
  <c r="N28" i="11"/>
  <c r="Y5" i="51" l="1"/>
  <c r="Y6" i="51"/>
  <c r="X6" i="51"/>
  <c r="AD5" i="55"/>
  <c r="G113" i="56"/>
  <c r="AD5" i="53"/>
  <c r="G23" i="57"/>
  <c r="AC5" i="57"/>
  <c r="AC23" i="57"/>
  <c r="AC113" i="56"/>
  <c r="AC5" i="56"/>
  <c r="AD11" i="55"/>
  <c r="AC11" i="55"/>
  <c r="AD89" i="53"/>
  <c r="AC89" i="53"/>
  <c r="AA5" i="51"/>
  <c r="G5" i="51"/>
  <c r="M6" i="51"/>
  <c r="U5" i="51"/>
  <c r="Z5" i="51"/>
  <c r="AD23" i="57" l="1"/>
  <c r="AD5" i="57"/>
  <c r="AD113" i="56"/>
  <c r="AD5" i="56"/>
  <c r="AD8" i="52"/>
  <c r="AD5" i="52"/>
  <c r="Z6" i="51"/>
  <c r="G6" i="51"/>
  <c r="X5" i="51"/>
  <c r="AC8" i="52" l="1"/>
  <c r="AC5" i="52"/>
  <c r="AC6" i="51"/>
  <c r="AD6" i="51" l="1"/>
  <c r="S16" i="9" l="1"/>
  <c r="S15" i="9"/>
  <c r="S13" i="9"/>
  <c r="S12" i="9"/>
  <c r="S11" i="9"/>
  <c r="S10" i="9"/>
  <c r="S9" i="9"/>
  <c r="S8" i="9"/>
  <c r="S7" i="9"/>
  <c r="S6" i="9"/>
  <c r="S5" i="9"/>
  <c r="N14" i="10" l="1"/>
  <c r="M14" i="10"/>
  <c r="N16" i="9"/>
  <c r="AA16" i="9" s="1"/>
  <c r="N15" i="9"/>
  <c r="AA15" i="9" s="1"/>
  <c r="N14" i="9"/>
  <c r="AA14" i="9" s="1"/>
  <c r="N13" i="9"/>
  <c r="N12" i="9"/>
  <c r="AA12" i="9" s="1"/>
  <c r="N11" i="9"/>
  <c r="AA11" i="9" s="1"/>
  <c r="N10" i="9"/>
  <c r="AA10" i="9" s="1"/>
  <c r="N9" i="9"/>
  <c r="AA9" i="9" s="1"/>
  <c r="N8" i="9"/>
  <c r="AA8" i="9" s="1"/>
  <c r="N7" i="9"/>
  <c r="AA7" i="9" s="1"/>
  <c r="N6" i="9"/>
  <c r="AA6" i="9" s="1"/>
  <c r="M16" i="9"/>
  <c r="M15" i="9"/>
  <c r="M14" i="9"/>
  <c r="M13" i="9"/>
  <c r="M12" i="9"/>
  <c r="M11" i="9"/>
  <c r="M10" i="9"/>
  <c r="M9" i="9"/>
  <c r="M8" i="9"/>
  <c r="M7" i="9"/>
  <c r="M6" i="9"/>
  <c r="AA14" i="10" l="1"/>
  <c r="AB14" i="10" s="1"/>
  <c r="AA13" i="9"/>
  <c r="AB13" i="9" s="1"/>
  <c r="AB10" i="9"/>
  <c r="AB14" i="9"/>
  <c r="AB7" i="9"/>
  <c r="AB11" i="9"/>
  <c r="AB15" i="9"/>
  <c r="AB8" i="9"/>
  <c r="AB12" i="9"/>
  <c r="AB16" i="9"/>
  <c r="AB6" i="9"/>
  <c r="AB9" i="9"/>
  <c r="T11" i="7"/>
  <c r="N5" i="7"/>
  <c r="AA5" i="7" s="1"/>
  <c r="T39" i="5" l="1"/>
  <c r="O28" i="3" l="1"/>
  <c r="G33" i="2"/>
  <c r="H33" i="2"/>
  <c r="I33" i="2"/>
  <c r="J33" i="2"/>
  <c r="M27" i="3"/>
  <c r="N27" i="3"/>
  <c r="N28" i="3" s="1"/>
  <c r="F33" i="2"/>
  <c r="N10" i="1"/>
  <c r="I9" i="1"/>
  <c r="I10" i="1"/>
  <c r="I11" i="1"/>
  <c r="I12" i="1"/>
  <c r="I13" i="1"/>
  <c r="I14" i="1"/>
  <c r="I17" i="1"/>
  <c r="I18" i="1"/>
  <c r="B32" i="1"/>
  <c r="B9" i="1"/>
  <c r="B10" i="1"/>
  <c r="B11" i="1"/>
  <c r="B12" i="1"/>
  <c r="B15" i="1"/>
  <c r="B16" i="1"/>
  <c r="B18" i="1"/>
  <c r="B19" i="1"/>
  <c r="B20" i="1"/>
  <c r="B21" i="1"/>
  <c r="K37" i="2"/>
  <c r="K55" i="2" s="1"/>
  <c r="O31" i="2"/>
  <c r="K33" i="2"/>
  <c r="D33" i="1" s="1"/>
  <c r="N50" i="3"/>
  <c r="N51" i="3"/>
  <c r="N52" i="3"/>
  <c r="K67" i="2"/>
  <c r="D42" i="1" s="1"/>
  <c r="K62" i="2"/>
  <c r="D38" i="1" s="1"/>
  <c r="L47" i="2"/>
  <c r="W6" i="48"/>
  <c r="T6" i="48"/>
  <c r="F10" i="3"/>
  <c r="G10" i="3"/>
  <c r="M5" i="48"/>
  <c r="M6" i="48" s="1"/>
  <c r="E2" i="48"/>
  <c r="Z6" i="48" s="1"/>
  <c r="N6" i="48"/>
  <c r="AB5" i="48"/>
  <c r="N5" i="14"/>
  <c r="E33" i="2"/>
  <c r="C33" i="1" s="1"/>
  <c r="N6" i="14"/>
  <c r="I15" i="17"/>
  <c r="N7" i="6"/>
  <c r="AA7" i="6" s="1"/>
  <c r="M20" i="11"/>
  <c r="N20" i="11"/>
  <c r="S20" i="11"/>
  <c r="M21" i="11"/>
  <c r="N21" i="11"/>
  <c r="S21" i="11"/>
  <c r="M22" i="11"/>
  <c r="N22" i="11"/>
  <c r="S22" i="11"/>
  <c r="M23" i="11"/>
  <c r="N23" i="11"/>
  <c r="S23" i="11"/>
  <c r="M24" i="11"/>
  <c r="N24" i="11"/>
  <c r="AB24" i="11" s="1"/>
  <c r="S24" i="11"/>
  <c r="M25" i="11"/>
  <c r="N25" i="11"/>
  <c r="S25" i="11"/>
  <c r="M26" i="11"/>
  <c r="N26" i="11"/>
  <c r="S26" i="11"/>
  <c r="M27" i="11"/>
  <c r="N27" i="11"/>
  <c r="S27" i="11"/>
  <c r="M28" i="11"/>
  <c r="S28" i="11"/>
  <c r="N5" i="36"/>
  <c r="M5" i="32"/>
  <c r="F11" i="3"/>
  <c r="T47" i="11"/>
  <c r="O11" i="7"/>
  <c r="M6" i="18"/>
  <c r="M7" i="18"/>
  <c r="M8" i="1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5" i="18"/>
  <c r="M5" i="17"/>
  <c r="M6" i="17"/>
  <c r="M4" i="17"/>
  <c r="M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5" i="11"/>
  <c r="M6" i="10"/>
  <c r="M7" i="10"/>
  <c r="M8" i="10"/>
  <c r="M9" i="10"/>
  <c r="M10" i="10"/>
  <c r="M11" i="10"/>
  <c r="M12" i="10"/>
  <c r="M13" i="10"/>
  <c r="M5" i="10"/>
  <c r="M5" i="9"/>
  <c r="N6" i="5"/>
  <c r="N7" i="5"/>
  <c r="AA7" i="5" s="1"/>
  <c r="N8" i="5"/>
  <c r="AA8" i="5" s="1"/>
  <c r="N9" i="5"/>
  <c r="AA9" i="5" s="1"/>
  <c r="N10" i="5"/>
  <c r="AA10" i="5" s="1"/>
  <c r="T22" i="10"/>
  <c r="V22" i="10" s="1"/>
  <c r="N6" i="10"/>
  <c r="N7" i="10"/>
  <c r="N8" i="10"/>
  <c r="N9" i="10"/>
  <c r="N10" i="10"/>
  <c r="N11" i="10"/>
  <c r="N12" i="10"/>
  <c r="N13" i="10"/>
  <c r="M5" i="31"/>
  <c r="M6" i="32"/>
  <c r="M7" i="32"/>
  <c r="T17" i="6"/>
  <c r="M7" i="6"/>
  <c r="M5" i="6"/>
  <c r="N6" i="8"/>
  <c r="T51" i="9"/>
  <c r="AA6" i="11"/>
  <c r="AA7" i="11"/>
  <c r="AA8" i="11"/>
  <c r="AA9" i="11"/>
  <c r="AA10" i="11"/>
  <c r="AA11" i="11"/>
  <c r="AA12" i="11"/>
  <c r="AA5" i="11"/>
  <c r="S6" i="11"/>
  <c r="S7" i="11"/>
  <c r="S8" i="11"/>
  <c r="S9" i="11"/>
  <c r="S10" i="11"/>
  <c r="S11" i="11"/>
  <c r="S12" i="11"/>
  <c r="S13" i="11"/>
  <c r="S14" i="11"/>
  <c r="S15" i="11"/>
  <c r="S16" i="11"/>
  <c r="S17" i="11"/>
  <c r="S18" i="11"/>
  <c r="S19" i="11"/>
  <c r="S5" i="11"/>
  <c r="O47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6" i="11"/>
  <c r="N5" i="11"/>
  <c r="M6" i="13"/>
  <c r="R6" i="13" s="1"/>
  <c r="N6" i="13"/>
  <c r="M7" i="13"/>
  <c r="R7" i="13" s="1"/>
  <c r="N7" i="13"/>
  <c r="M8" i="13"/>
  <c r="R8" i="13" s="1"/>
  <c r="N8" i="13"/>
  <c r="N6" i="17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29" i="18"/>
  <c r="N30" i="18"/>
  <c r="N31" i="18"/>
  <c r="M6" i="19"/>
  <c r="R6" i="19" s="1"/>
  <c r="M7" i="19"/>
  <c r="M8" i="19"/>
  <c r="R8" i="19" s="1"/>
  <c r="M9" i="19"/>
  <c r="R9" i="19" s="1"/>
  <c r="M10" i="19"/>
  <c r="R10" i="19" s="1"/>
  <c r="M5" i="19"/>
  <c r="O26" i="19"/>
  <c r="N6" i="19"/>
  <c r="AA6" i="19" s="1"/>
  <c r="AB6" i="19" s="1"/>
  <c r="N7" i="19"/>
  <c r="AA7" i="19" s="1"/>
  <c r="AB7" i="19" s="1"/>
  <c r="R7" i="19"/>
  <c r="N8" i="19"/>
  <c r="AA8" i="19" s="1"/>
  <c r="AB8" i="19" s="1"/>
  <c r="N9" i="19"/>
  <c r="AA9" i="19" s="1"/>
  <c r="AB9" i="19" s="1"/>
  <c r="N10" i="19"/>
  <c r="AA10" i="19" s="1"/>
  <c r="AB10" i="19" s="1"/>
  <c r="M6" i="30"/>
  <c r="R6" i="30" s="1"/>
  <c r="N6" i="30"/>
  <c r="M7" i="30"/>
  <c r="R7" i="30" s="1"/>
  <c r="N7" i="30"/>
  <c r="M8" i="30"/>
  <c r="R8" i="30" s="1"/>
  <c r="N8" i="30"/>
  <c r="M9" i="30"/>
  <c r="R9" i="30" s="1"/>
  <c r="N9" i="30"/>
  <c r="AA9" i="30" s="1"/>
  <c r="AB9" i="30" s="1"/>
  <c r="M10" i="30"/>
  <c r="R10" i="30" s="1"/>
  <c r="N10" i="30"/>
  <c r="N6" i="29"/>
  <c r="L24" i="32"/>
  <c r="N6" i="32"/>
  <c r="N7" i="32"/>
  <c r="N5" i="32"/>
  <c r="M6" i="35"/>
  <c r="M7" i="35"/>
  <c r="M8" i="35"/>
  <c r="M5" i="35"/>
  <c r="N6" i="35"/>
  <c r="AA6" i="35" s="1"/>
  <c r="AB6" i="35" s="1"/>
  <c r="N7" i="35"/>
  <c r="N8" i="35"/>
  <c r="N5" i="35"/>
  <c r="L25" i="35"/>
  <c r="T25" i="35"/>
  <c r="E2" i="28"/>
  <c r="C2" i="29"/>
  <c r="E2" i="30"/>
  <c r="E2" i="31"/>
  <c r="E2" i="32"/>
  <c r="E2" i="34"/>
  <c r="E2" i="35"/>
  <c r="C2" i="20"/>
  <c r="C2" i="19"/>
  <c r="E2" i="18"/>
  <c r="C2" i="14"/>
  <c r="E2" i="13"/>
  <c r="E2" i="11"/>
  <c r="E2" i="10"/>
  <c r="E2" i="9"/>
  <c r="C2" i="8"/>
  <c r="E2" i="7"/>
  <c r="E2" i="6"/>
  <c r="E2" i="5"/>
  <c r="C2" i="24"/>
  <c r="E2" i="23"/>
  <c r="C2" i="22"/>
  <c r="E2" i="21"/>
  <c r="C2" i="25"/>
  <c r="C2" i="39"/>
  <c r="C2" i="38"/>
  <c r="E2" i="37"/>
  <c r="M5" i="36"/>
  <c r="T24" i="32"/>
  <c r="T20" i="31"/>
  <c r="F9" i="3"/>
  <c r="N5" i="31"/>
  <c r="AB5" i="30"/>
  <c r="M5" i="30"/>
  <c r="R5" i="30" s="1"/>
  <c r="W9" i="29"/>
  <c r="T9" i="29"/>
  <c r="N5" i="29"/>
  <c r="M9" i="28"/>
  <c r="R9" i="28" s="1"/>
  <c r="M8" i="28"/>
  <c r="R8" i="28" s="1"/>
  <c r="M7" i="28"/>
  <c r="R7" i="28" s="1"/>
  <c r="M6" i="28"/>
  <c r="R6" i="28" s="1"/>
  <c r="M5" i="28"/>
  <c r="R5" i="28" s="1"/>
  <c r="G7" i="3"/>
  <c r="W26" i="19"/>
  <c r="W5" i="24"/>
  <c r="T5" i="24"/>
  <c r="L5" i="24"/>
  <c r="K5" i="24"/>
  <c r="J5" i="24"/>
  <c r="Z5" i="24"/>
  <c r="M5" i="24"/>
  <c r="P5" i="24"/>
  <c r="O5" i="24"/>
  <c r="N5" i="24"/>
  <c r="Q5" i="24"/>
  <c r="T6" i="20"/>
  <c r="N6" i="20"/>
  <c r="M5" i="20"/>
  <c r="T26" i="19"/>
  <c r="N5" i="19"/>
  <c r="AA5" i="19" s="1"/>
  <c r="T58" i="18"/>
  <c r="N9" i="18"/>
  <c r="N8" i="18"/>
  <c r="N7" i="18"/>
  <c r="N6" i="18"/>
  <c r="N5" i="18"/>
  <c r="I33" i="17"/>
  <c r="I32" i="17"/>
  <c r="I31" i="17"/>
  <c r="I30" i="17"/>
  <c r="F30" i="17"/>
  <c r="I29" i="17"/>
  <c r="F29" i="17"/>
  <c r="I28" i="17"/>
  <c r="F28" i="17"/>
  <c r="I27" i="17"/>
  <c r="F27" i="17"/>
  <c r="I26" i="17"/>
  <c r="F26" i="17"/>
  <c r="I25" i="17"/>
  <c r="F25" i="17"/>
  <c r="I24" i="17"/>
  <c r="F24" i="17"/>
  <c r="I23" i="17"/>
  <c r="F23" i="17"/>
  <c r="I22" i="17"/>
  <c r="F22" i="17"/>
  <c r="I21" i="17"/>
  <c r="F21" i="17"/>
  <c r="I20" i="17"/>
  <c r="F20" i="17"/>
  <c r="I19" i="17"/>
  <c r="F19" i="17"/>
  <c r="I18" i="17"/>
  <c r="F18" i="17"/>
  <c r="I17" i="17"/>
  <c r="F17" i="17"/>
  <c r="I16" i="17"/>
  <c r="F16" i="17"/>
  <c r="F15" i="17"/>
  <c r="N5" i="17"/>
  <c r="N4" i="17"/>
  <c r="W19" i="13"/>
  <c r="T19" i="13"/>
  <c r="V19" i="13" s="1"/>
  <c r="N5" i="13"/>
  <c r="R5" i="13"/>
  <c r="N5" i="10"/>
  <c r="N5" i="9"/>
  <c r="AA5" i="9" s="1"/>
  <c r="N5" i="8"/>
  <c r="AA5" i="8" s="1"/>
  <c r="S7" i="6"/>
  <c r="AB7" i="6"/>
  <c r="F20" i="2"/>
  <c r="D24" i="2"/>
  <c r="G5" i="24"/>
  <c r="AB5" i="20"/>
  <c r="AB6" i="20" s="1"/>
  <c r="O34" i="2" s="1"/>
  <c r="AB5" i="7"/>
  <c r="M49" i="3"/>
  <c r="M48" i="3"/>
  <c r="N48" i="3"/>
  <c r="S22" i="3"/>
  <c r="O24" i="1" s="1"/>
  <c r="D12" i="3"/>
  <c r="F7" i="3"/>
  <c r="M66" i="2"/>
  <c r="N66" i="2"/>
  <c r="M65" i="2"/>
  <c r="N65" i="2"/>
  <c r="N49" i="3"/>
  <c r="M53" i="3"/>
  <c r="N53" i="3"/>
  <c r="R62" i="2"/>
  <c r="L37" i="2"/>
  <c r="N37" i="2" s="1"/>
  <c r="J36" i="2"/>
  <c r="M34" i="2"/>
  <c r="J30" i="2"/>
  <c r="G25" i="2"/>
  <c r="F25" i="2"/>
  <c r="E25" i="2"/>
  <c r="C25" i="1" s="1"/>
  <c r="G24" i="2"/>
  <c r="F24" i="2"/>
  <c r="E24" i="2"/>
  <c r="C24" i="1" s="1"/>
  <c r="B36" i="1"/>
  <c r="B35" i="1"/>
  <c r="B34" i="1"/>
  <c r="B30" i="1"/>
  <c r="B22" i="1"/>
  <c r="I25" i="1"/>
  <c r="I24" i="1"/>
  <c r="N23" i="1"/>
  <c r="I23" i="1"/>
  <c r="I22" i="1"/>
  <c r="I21" i="1"/>
  <c r="I20" i="1"/>
  <c r="I19" i="1"/>
  <c r="I8" i="1"/>
  <c r="B8" i="1"/>
  <c r="J9" i="2"/>
  <c r="O25" i="2"/>
  <c r="O24" i="2"/>
  <c r="J17" i="3"/>
  <c r="J54" i="3" s="1"/>
  <c r="G36" i="2"/>
  <c r="P36" i="2"/>
  <c r="Z6" i="20"/>
  <c r="AA5" i="24"/>
  <c r="AB5" i="24"/>
  <c r="R5" i="24"/>
  <c r="Y5" i="24"/>
  <c r="S5" i="24"/>
  <c r="V5" i="24"/>
  <c r="U5" i="24"/>
  <c r="H24" i="2"/>
  <c r="X5" i="24"/>
  <c r="AC5" i="24" s="1"/>
  <c r="L52" i="2"/>
  <c r="N52" i="2" s="1"/>
  <c r="L53" i="2"/>
  <c r="N53" i="2" s="1"/>
  <c r="Y19" i="13" l="1"/>
  <c r="L15" i="2"/>
  <c r="N15" i="2" s="1"/>
  <c r="J15" i="2"/>
  <c r="G5" i="20"/>
  <c r="G6" i="20" s="1"/>
  <c r="D34" i="2" s="1"/>
  <c r="E34" i="2"/>
  <c r="F30" i="2"/>
  <c r="M67" i="2"/>
  <c r="L67" i="2"/>
  <c r="N67" i="2" s="1"/>
  <c r="M62" i="2"/>
  <c r="D37" i="1"/>
  <c r="M37" i="2"/>
  <c r="N47" i="11"/>
  <c r="G46" i="11" s="1"/>
  <c r="AA5" i="18"/>
  <c r="AB5" i="18" s="1"/>
  <c r="AA7" i="18"/>
  <c r="AB7" i="18" s="1"/>
  <c r="AC7" i="18" s="1"/>
  <c r="AA9" i="18"/>
  <c r="AB9" i="18" s="1"/>
  <c r="AC9" i="18" s="1"/>
  <c r="AA31" i="18"/>
  <c r="AB31" i="18" s="1"/>
  <c r="AC31" i="18" s="1"/>
  <c r="AA29" i="18"/>
  <c r="AB29" i="18" s="1"/>
  <c r="AC29" i="18" s="1"/>
  <c r="AA27" i="18"/>
  <c r="AB27" i="18" s="1"/>
  <c r="AC27" i="18" s="1"/>
  <c r="AA25" i="18"/>
  <c r="AB25" i="18" s="1"/>
  <c r="AC25" i="18" s="1"/>
  <c r="AA23" i="18"/>
  <c r="AB23" i="18" s="1"/>
  <c r="AC23" i="18" s="1"/>
  <c r="AA21" i="18"/>
  <c r="AB21" i="18" s="1"/>
  <c r="AC21" i="18" s="1"/>
  <c r="AA19" i="18"/>
  <c r="AB19" i="18" s="1"/>
  <c r="AC19" i="18" s="1"/>
  <c r="AA17" i="18"/>
  <c r="AB17" i="18" s="1"/>
  <c r="AC17" i="18" s="1"/>
  <c r="AA15" i="18"/>
  <c r="AB15" i="18" s="1"/>
  <c r="AC15" i="18" s="1"/>
  <c r="AA13" i="18"/>
  <c r="AB13" i="18" s="1"/>
  <c r="AC13" i="18" s="1"/>
  <c r="AA11" i="18"/>
  <c r="AB11" i="18" s="1"/>
  <c r="AC11" i="18" s="1"/>
  <c r="AA6" i="18"/>
  <c r="AB6" i="18" s="1"/>
  <c r="AC6" i="18" s="1"/>
  <c r="AA8" i="18"/>
  <c r="AB8" i="18" s="1"/>
  <c r="AC8" i="18" s="1"/>
  <c r="AA30" i="18"/>
  <c r="AB30" i="18" s="1"/>
  <c r="AA28" i="18"/>
  <c r="AB28" i="18" s="1"/>
  <c r="AC28" i="18" s="1"/>
  <c r="AA26" i="18"/>
  <c r="AB26" i="18" s="1"/>
  <c r="AC26" i="18" s="1"/>
  <c r="AA24" i="18"/>
  <c r="AB24" i="18" s="1"/>
  <c r="AC24" i="18" s="1"/>
  <c r="AA22" i="18"/>
  <c r="AB22" i="18" s="1"/>
  <c r="AA20" i="18"/>
  <c r="AB20" i="18" s="1"/>
  <c r="AC20" i="18" s="1"/>
  <c r="AA18" i="18"/>
  <c r="AB18" i="18" s="1"/>
  <c r="AC18" i="18" s="1"/>
  <c r="AA16" i="18"/>
  <c r="AB16" i="18" s="1"/>
  <c r="AC16" i="18" s="1"/>
  <c r="AA14" i="18"/>
  <c r="AB14" i="18" s="1"/>
  <c r="AC14" i="18" s="1"/>
  <c r="AA12" i="18"/>
  <c r="AB12" i="18" s="1"/>
  <c r="AC12" i="18" s="1"/>
  <c r="AA10" i="18"/>
  <c r="AB10" i="18" s="1"/>
  <c r="AC10" i="18" s="1"/>
  <c r="AA5" i="17"/>
  <c r="AB5" i="17" s="1"/>
  <c r="AA6" i="17"/>
  <c r="AB6" i="17" s="1"/>
  <c r="N10" i="17"/>
  <c r="E19" i="2" s="1"/>
  <c r="C19" i="1" s="1"/>
  <c r="AA4" i="17"/>
  <c r="AB4" i="17" s="1"/>
  <c r="G5" i="36"/>
  <c r="N15" i="36"/>
  <c r="AA5" i="36"/>
  <c r="AB5" i="36" s="1"/>
  <c r="AB15" i="36" s="1"/>
  <c r="AA7" i="35"/>
  <c r="AB7" i="35" s="1"/>
  <c r="AA8" i="35"/>
  <c r="AB8" i="35" s="1"/>
  <c r="AA5" i="32"/>
  <c r="AB5" i="32" s="1"/>
  <c r="AC5" i="32" s="1"/>
  <c r="AA7" i="32"/>
  <c r="AB7" i="32" s="1"/>
  <c r="AC7" i="32" s="1"/>
  <c r="AA6" i="32"/>
  <c r="AB6" i="32" s="1"/>
  <c r="AA5" i="31"/>
  <c r="AB5" i="31" s="1"/>
  <c r="AB20" i="31" s="1"/>
  <c r="AA8" i="30"/>
  <c r="AB8" i="30" s="1"/>
  <c r="AA7" i="30"/>
  <c r="AB7" i="30" s="1"/>
  <c r="AA6" i="30"/>
  <c r="N24" i="30"/>
  <c r="AB10" i="30"/>
  <c r="AA10" i="30"/>
  <c r="AA5" i="29"/>
  <c r="N9" i="29"/>
  <c r="AB6" i="29"/>
  <c r="AA6" i="29"/>
  <c r="AA6" i="5"/>
  <c r="AB6" i="5" s="1"/>
  <c r="N39" i="5"/>
  <c r="AA5" i="14"/>
  <c r="AB5" i="14" s="1"/>
  <c r="AB6" i="14" s="1"/>
  <c r="G6" i="14"/>
  <c r="AA5" i="13"/>
  <c r="AB5" i="13" s="1"/>
  <c r="AA8" i="13"/>
  <c r="AB8" i="13" s="1"/>
  <c r="AA7" i="13"/>
  <c r="AB7" i="13" s="1"/>
  <c r="AA6" i="13"/>
  <c r="AB6" i="13" s="1"/>
  <c r="G40" i="11"/>
  <c r="G32" i="11"/>
  <c r="G41" i="11"/>
  <c r="G33" i="11"/>
  <c r="AA47" i="11"/>
  <c r="AA5" i="10"/>
  <c r="AB5" i="10" s="1"/>
  <c r="AA12" i="10"/>
  <c r="AB12" i="10" s="1"/>
  <c r="AA11" i="10"/>
  <c r="AB11" i="10" s="1"/>
  <c r="AA9" i="10"/>
  <c r="AB9" i="10" s="1"/>
  <c r="AA8" i="10"/>
  <c r="AB8" i="10" s="1"/>
  <c r="AA13" i="10"/>
  <c r="AB13" i="10" s="1"/>
  <c r="AA10" i="10"/>
  <c r="AB10" i="10" s="1"/>
  <c r="AA7" i="10"/>
  <c r="AB7" i="10" s="1"/>
  <c r="AA6" i="10"/>
  <c r="AB6" i="10" s="1"/>
  <c r="L12" i="2"/>
  <c r="Y22" i="10"/>
  <c r="AA6" i="8"/>
  <c r="AB6" i="8" s="1"/>
  <c r="E10" i="3"/>
  <c r="J12" i="1" s="1"/>
  <c r="G6" i="48"/>
  <c r="R28" i="3"/>
  <c r="S28" i="3"/>
  <c r="O26" i="1" s="1"/>
  <c r="R6" i="14"/>
  <c r="H12" i="2"/>
  <c r="AC6" i="19"/>
  <c r="AC10" i="19"/>
  <c r="AC8" i="19"/>
  <c r="AB10" i="5"/>
  <c r="AC10" i="5" s="1"/>
  <c r="AB8" i="5"/>
  <c r="AD8" i="5" s="1"/>
  <c r="AB9" i="5"/>
  <c r="AC9" i="5" s="1"/>
  <c r="AB7" i="5"/>
  <c r="AC7" i="5" s="1"/>
  <c r="Z6" i="38"/>
  <c r="R27" i="3"/>
  <c r="N26" i="1" s="1"/>
  <c r="S27" i="3"/>
  <c r="M28" i="3"/>
  <c r="Q28" i="3" s="1"/>
  <c r="M26" i="1" s="1"/>
  <c r="Q27" i="3"/>
  <c r="E14" i="2"/>
  <c r="G15" i="11"/>
  <c r="J14" i="2"/>
  <c r="G27" i="11"/>
  <c r="G21" i="11"/>
  <c r="G14" i="11"/>
  <c r="S47" i="11"/>
  <c r="AC23" i="21"/>
  <c r="AD23" i="21"/>
  <c r="N25" i="35"/>
  <c r="AC6" i="35"/>
  <c r="G11" i="3"/>
  <c r="N24" i="32"/>
  <c r="N20" i="31"/>
  <c r="E9" i="3" s="1"/>
  <c r="J11" i="1" s="1"/>
  <c r="G9" i="3"/>
  <c r="G10" i="30"/>
  <c r="AB6" i="30"/>
  <c r="G5" i="29"/>
  <c r="E7" i="3"/>
  <c r="J9" i="1" s="1"/>
  <c r="AB5" i="29"/>
  <c r="AB9" i="29" s="1"/>
  <c r="O7" i="3" s="1"/>
  <c r="G6" i="29"/>
  <c r="R5" i="19"/>
  <c r="N26" i="19"/>
  <c r="G20" i="2"/>
  <c r="N58" i="18"/>
  <c r="N19" i="13"/>
  <c r="F13" i="2"/>
  <c r="AB9" i="11"/>
  <c r="AD9" i="11" s="1"/>
  <c r="AB16" i="11"/>
  <c r="AB15" i="11"/>
  <c r="AD15" i="11" s="1"/>
  <c r="AB11" i="11"/>
  <c r="AC11" i="11" s="1"/>
  <c r="G10" i="11"/>
  <c r="AB17" i="11"/>
  <c r="AB13" i="11"/>
  <c r="AC13" i="11" s="1"/>
  <c r="AB5" i="11"/>
  <c r="AC5" i="11" s="1"/>
  <c r="AB12" i="11"/>
  <c r="AB8" i="11"/>
  <c r="AB19" i="11"/>
  <c r="AB7" i="11"/>
  <c r="AB27" i="11"/>
  <c r="N51" i="9"/>
  <c r="AB5" i="9"/>
  <c r="N13" i="8"/>
  <c r="AB5" i="8"/>
  <c r="AB11" i="7"/>
  <c r="O9" i="2" s="1"/>
  <c r="AC5" i="7"/>
  <c r="N11" i="7"/>
  <c r="N17" i="6"/>
  <c r="G5" i="6" s="1"/>
  <c r="AB5" i="6"/>
  <c r="AB17" i="6" s="1"/>
  <c r="O8" i="2" s="1"/>
  <c r="S17" i="6"/>
  <c r="Q25" i="2"/>
  <c r="F25" i="1" s="1"/>
  <c r="AC5" i="35"/>
  <c r="H25" i="2"/>
  <c r="N42" i="2"/>
  <c r="L42" i="2"/>
  <c r="N55" i="2" s="1"/>
  <c r="R18" i="3"/>
  <c r="N20" i="1" s="1"/>
  <c r="Q18" i="3"/>
  <c r="M20" i="1" s="1"/>
  <c r="F23" i="3"/>
  <c r="G30" i="2"/>
  <c r="Q27" i="2"/>
  <c r="F27" i="1" s="1"/>
  <c r="E30" i="2"/>
  <c r="C30" i="1" s="1"/>
  <c r="R24" i="2"/>
  <c r="G24" i="1" s="1"/>
  <c r="P23" i="3"/>
  <c r="L25" i="1" s="1"/>
  <c r="Y5" i="34"/>
  <c r="W5" i="34"/>
  <c r="X5" i="34"/>
  <c r="R5" i="31"/>
  <c r="AB6" i="48"/>
  <c r="S9" i="29"/>
  <c r="G7" i="30"/>
  <c r="L31" i="2"/>
  <c r="O30" i="2"/>
  <c r="Q29" i="2"/>
  <c r="F29" i="1" s="1"/>
  <c r="AC8" i="5"/>
  <c r="Q24" i="2"/>
  <c r="F24" i="1" s="1"/>
  <c r="O36" i="2"/>
  <c r="R29" i="2"/>
  <c r="G29" i="1" s="1"/>
  <c r="P30" i="2"/>
  <c r="E30" i="1" s="1"/>
  <c r="AB5" i="19"/>
  <c r="O33" i="2"/>
  <c r="Q32" i="2"/>
  <c r="F31" i="1" s="1"/>
  <c r="AB18" i="11"/>
  <c r="AB14" i="11"/>
  <c r="AB10" i="11"/>
  <c r="AB6" i="11"/>
  <c r="AB25" i="11"/>
  <c r="AB23" i="11"/>
  <c r="AB28" i="11"/>
  <c r="AB26" i="11"/>
  <c r="AB22" i="11"/>
  <c r="AB21" i="11"/>
  <c r="AB20" i="11"/>
  <c r="AC9" i="11"/>
  <c r="AC24" i="11"/>
  <c r="AD24" i="11"/>
  <c r="N22" i="10"/>
  <c r="S51" i="9"/>
  <c r="AC7" i="9"/>
  <c r="AC9" i="9"/>
  <c r="AC13" i="9"/>
  <c r="AC12" i="9"/>
  <c r="AC11" i="9"/>
  <c r="AC15" i="9"/>
  <c r="AC6" i="9"/>
  <c r="AC10" i="9"/>
  <c r="AC14" i="9"/>
  <c r="AC8" i="9"/>
  <c r="AC16" i="9"/>
  <c r="AB51" i="9"/>
  <c r="O11" i="2" s="1"/>
  <c r="AD5" i="7"/>
  <c r="AC7" i="6"/>
  <c r="AD5" i="24"/>
  <c r="O9" i="3" l="1"/>
  <c r="AB10" i="17"/>
  <c r="G8" i="13"/>
  <c r="E15" i="2"/>
  <c r="J13" i="2"/>
  <c r="J22" i="2" s="1"/>
  <c r="J63" i="2" s="1"/>
  <c r="N31" i="2"/>
  <c r="C34" i="1"/>
  <c r="E36" i="2"/>
  <c r="C36" i="1" s="1"/>
  <c r="F22" i="2"/>
  <c r="K20" i="2"/>
  <c r="D20" i="1" s="1"/>
  <c r="N12" i="2"/>
  <c r="R25" i="2"/>
  <c r="G25" i="1" s="1"/>
  <c r="M20" i="2"/>
  <c r="M55" i="2"/>
  <c r="N32" i="2"/>
  <c r="R32" i="2" s="1"/>
  <c r="G31" i="1" s="1"/>
  <c r="W6" i="34"/>
  <c r="AC6" i="34" s="1"/>
  <c r="Z5" i="34"/>
  <c r="Z6" i="34" s="1"/>
  <c r="S6" i="3"/>
  <c r="O8" i="1" s="1"/>
  <c r="AD23" i="28"/>
  <c r="AB19" i="13"/>
  <c r="O15" i="2" s="1"/>
  <c r="G18" i="11"/>
  <c r="G23" i="11"/>
  <c r="G19" i="11"/>
  <c r="G29" i="11"/>
  <c r="G37" i="11"/>
  <c r="G45" i="11"/>
  <c r="G36" i="11"/>
  <c r="G44" i="11"/>
  <c r="G16" i="11"/>
  <c r="G20" i="11"/>
  <c r="G22" i="11"/>
  <c r="G24" i="11"/>
  <c r="G17" i="11"/>
  <c r="G28" i="11"/>
  <c r="G25" i="11"/>
  <c r="G31" i="11"/>
  <c r="G35" i="11"/>
  <c r="G39" i="11"/>
  <c r="G43" i="11"/>
  <c r="G30" i="11"/>
  <c r="G34" i="11"/>
  <c r="G38" i="11"/>
  <c r="G42" i="11"/>
  <c r="AB58" i="18"/>
  <c r="O20" i="2" s="1"/>
  <c r="AC5" i="18"/>
  <c r="AD6" i="18"/>
  <c r="G55" i="18"/>
  <c r="G57" i="18"/>
  <c r="G54" i="18"/>
  <c r="G56" i="18"/>
  <c r="E20" i="2"/>
  <c r="C20" i="1" s="1"/>
  <c r="G53" i="18"/>
  <c r="G51" i="18"/>
  <c r="G49" i="18"/>
  <c r="G47" i="18"/>
  <c r="G45" i="18"/>
  <c r="G43" i="18"/>
  <c r="G41" i="18"/>
  <c r="G39" i="18"/>
  <c r="G37" i="18"/>
  <c r="G35" i="18"/>
  <c r="G33" i="18"/>
  <c r="G52" i="18"/>
  <c r="G50" i="18"/>
  <c r="G48" i="18"/>
  <c r="G46" i="18"/>
  <c r="G44" i="18"/>
  <c r="G42" i="18"/>
  <c r="G40" i="18"/>
  <c r="G38" i="18"/>
  <c r="G36" i="18"/>
  <c r="G34" i="18"/>
  <c r="G32" i="18"/>
  <c r="G13" i="36"/>
  <c r="G9" i="36"/>
  <c r="G14" i="36"/>
  <c r="G10" i="36"/>
  <c r="G6" i="36"/>
  <c r="G11" i="36"/>
  <c r="G7" i="36"/>
  <c r="G12" i="36"/>
  <c r="G8" i="36"/>
  <c r="F17" i="3"/>
  <c r="F54" i="3" s="1"/>
  <c r="G9" i="35"/>
  <c r="G11" i="35"/>
  <c r="G13" i="35"/>
  <c r="G15" i="35"/>
  <c r="G17" i="35"/>
  <c r="G19" i="35"/>
  <c r="G21" i="35"/>
  <c r="G23" i="35"/>
  <c r="G10" i="35"/>
  <c r="G12" i="35"/>
  <c r="G14" i="35"/>
  <c r="G16" i="35"/>
  <c r="G18" i="35"/>
  <c r="G20" i="35"/>
  <c r="G22" i="35"/>
  <c r="G24" i="35"/>
  <c r="AD8" i="35"/>
  <c r="AC8" i="35"/>
  <c r="AC7" i="35"/>
  <c r="AD7" i="35"/>
  <c r="Z25" i="35"/>
  <c r="G16" i="32"/>
  <c r="G9" i="32"/>
  <c r="G11" i="32"/>
  <c r="G13" i="32"/>
  <c r="G15" i="32"/>
  <c r="G17" i="32"/>
  <c r="G19" i="32"/>
  <c r="G21" i="32"/>
  <c r="G23" i="32"/>
  <c r="G8" i="32"/>
  <c r="G10" i="32"/>
  <c r="G12" i="32"/>
  <c r="G14" i="32"/>
  <c r="G18" i="32"/>
  <c r="G20" i="32"/>
  <c r="G22" i="32"/>
  <c r="AB24" i="32"/>
  <c r="G5" i="31"/>
  <c r="G6" i="31"/>
  <c r="G8" i="31"/>
  <c r="G10" i="31"/>
  <c r="G12" i="31"/>
  <c r="G14" i="31"/>
  <c r="G16" i="31"/>
  <c r="G18" i="31"/>
  <c r="G7" i="31"/>
  <c r="G9" i="31"/>
  <c r="G11" i="31"/>
  <c r="G13" i="31"/>
  <c r="G15" i="31"/>
  <c r="G17" i="31"/>
  <c r="G19" i="31"/>
  <c r="G13" i="30"/>
  <c r="G15" i="30"/>
  <c r="G17" i="30"/>
  <c r="G19" i="30"/>
  <c r="G21" i="30"/>
  <c r="G23" i="30"/>
  <c r="G14" i="30"/>
  <c r="G16" i="30"/>
  <c r="G18" i="30"/>
  <c r="G20" i="30"/>
  <c r="G22" i="30"/>
  <c r="G11" i="30"/>
  <c r="G12" i="30"/>
  <c r="AB24" i="30"/>
  <c r="O8" i="3" s="1"/>
  <c r="G7" i="29"/>
  <c r="G8" i="29"/>
  <c r="R9" i="29"/>
  <c r="H7" i="3" s="1"/>
  <c r="I7" i="3"/>
  <c r="V9" i="29"/>
  <c r="G36" i="5"/>
  <c r="G16" i="5"/>
  <c r="G37" i="5"/>
  <c r="G35" i="5"/>
  <c r="G33" i="5"/>
  <c r="G31" i="5"/>
  <c r="G29" i="5"/>
  <c r="G27" i="5"/>
  <c r="G25" i="5"/>
  <c r="G23" i="5"/>
  <c r="G21" i="5"/>
  <c r="G19" i="5"/>
  <c r="G17" i="5"/>
  <c r="G15" i="5"/>
  <c r="G13" i="5"/>
  <c r="G38" i="5"/>
  <c r="G34" i="5"/>
  <c r="G32" i="5"/>
  <c r="G30" i="5"/>
  <c r="G28" i="5"/>
  <c r="G26" i="5"/>
  <c r="G24" i="5"/>
  <c r="G22" i="5"/>
  <c r="G20" i="5"/>
  <c r="G18" i="5"/>
  <c r="G14" i="5"/>
  <c r="AB39" i="5"/>
  <c r="G12" i="19"/>
  <c r="G14" i="19"/>
  <c r="G16" i="19"/>
  <c r="G18" i="19"/>
  <c r="G20" i="19"/>
  <c r="G22" i="19"/>
  <c r="G24" i="19"/>
  <c r="G13" i="19"/>
  <c r="G15" i="19"/>
  <c r="G17" i="19"/>
  <c r="G19" i="19"/>
  <c r="G21" i="19"/>
  <c r="G23" i="19"/>
  <c r="G25" i="19"/>
  <c r="G15" i="13"/>
  <c r="G17" i="13"/>
  <c r="G16" i="13"/>
  <c r="G18" i="13"/>
  <c r="G7" i="13"/>
  <c r="G5" i="13"/>
  <c r="E13" i="2"/>
  <c r="C17" i="1" s="1"/>
  <c r="G9" i="13"/>
  <c r="G11" i="13"/>
  <c r="G13" i="13"/>
  <c r="G10" i="13"/>
  <c r="G12" i="13"/>
  <c r="G14" i="13"/>
  <c r="I14" i="2"/>
  <c r="R47" i="11"/>
  <c r="H14" i="2" s="1"/>
  <c r="H13" i="2" s="1"/>
  <c r="G9" i="10"/>
  <c r="G21" i="10"/>
  <c r="G19" i="10"/>
  <c r="G17" i="10"/>
  <c r="G15" i="10"/>
  <c r="G20" i="10"/>
  <c r="G18" i="10"/>
  <c r="G16" i="10"/>
  <c r="G10" i="10"/>
  <c r="G8" i="10"/>
  <c r="AB22" i="10"/>
  <c r="O12" i="2" s="1"/>
  <c r="Q12" i="2" s="1"/>
  <c r="F16" i="1" s="1"/>
  <c r="G5" i="10"/>
  <c r="G14" i="10"/>
  <c r="G6" i="10"/>
  <c r="G7" i="10"/>
  <c r="G13" i="10"/>
  <c r="G11" i="10"/>
  <c r="G12" i="10"/>
  <c r="G50" i="9"/>
  <c r="G48" i="9"/>
  <c r="G46" i="9"/>
  <c r="G44" i="9"/>
  <c r="G42" i="9"/>
  <c r="G40" i="9"/>
  <c r="G38" i="9"/>
  <c r="G36" i="9"/>
  <c r="G34" i="9"/>
  <c r="G32" i="9"/>
  <c r="G49" i="9"/>
  <c r="G47" i="9"/>
  <c r="G45" i="9"/>
  <c r="G43" i="9"/>
  <c r="G41" i="9"/>
  <c r="G39" i="9"/>
  <c r="G37" i="9"/>
  <c r="G35" i="9"/>
  <c r="G33" i="9"/>
  <c r="G31" i="9"/>
  <c r="R51" i="9"/>
  <c r="G19" i="9"/>
  <c r="G17" i="9"/>
  <c r="G15" i="9"/>
  <c r="G13" i="9"/>
  <c r="G18" i="9"/>
  <c r="G16" i="9"/>
  <c r="G14" i="9"/>
  <c r="G30" i="9"/>
  <c r="G28" i="9"/>
  <c r="G26" i="9"/>
  <c r="G24" i="9"/>
  <c r="G22" i="9"/>
  <c r="G20" i="9"/>
  <c r="G29" i="9"/>
  <c r="G27" i="9"/>
  <c r="G25" i="9"/>
  <c r="G23" i="9"/>
  <c r="G21" i="9"/>
  <c r="V51" i="9"/>
  <c r="AC6" i="8"/>
  <c r="AB13" i="8"/>
  <c r="O10" i="2" s="1"/>
  <c r="G8" i="8"/>
  <c r="G10" i="8"/>
  <c r="G12" i="8"/>
  <c r="G7" i="8"/>
  <c r="G9" i="8"/>
  <c r="G11" i="8"/>
  <c r="G10" i="7"/>
  <c r="G8" i="7"/>
  <c r="G9" i="7"/>
  <c r="G7" i="7"/>
  <c r="G15" i="6"/>
  <c r="G13" i="6"/>
  <c r="G11" i="6"/>
  <c r="G9" i="6"/>
  <c r="G16" i="6"/>
  <c r="G14" i="6"/>
  <c r="G12" i="6"/>
  <c r="G10" i="6"/>
  <c r="E9" i="2"/>
  <c r="C11" i="1" s="1"/>
  <c r="G7" i="6"/>
  <c r="G8" i="6"/>
  <c r="AD10" i="5"/>
  <c r="O19" i="2"/>
  <c r="Q19" i="2" s="1"/>
  <c r="F19" i="1" s="1"/>
  <c r="AE10" i="17"/>
  <c r="AC19" i="13"/>
  <c r="AC11" i="7"/>
  <c r="U6" i="14"/>
  <c r="X6" i="14" s="1"/>
  <c r="AC6" i="14" s="1"/>
  <c r="E12" i="2"/>
  <c r="C16" i="1" s="1"/>
  <c r="AC9" i="19"/>
  <c r="AD9" i="19"/>
  <c r="AC7" i="19"/>
  <c r="AD7" i="19"/>
  <c r="G10" i="19"/>
  <c r="E21" i="2"/>
  <c r="C21" i="1" s="1"/>
  <c r="G11" i="19"/>
  <c r="AB26" i="19"/>
  <c r="O21" i="2" s="1"/>
  <c r="Q21" i="2" s="1"/>
  <c r="F21" i="1" s="1"/>
  <c r="AD6" i="5"/>
  <c r="AC6" i="5"/>
  <c r="G11" i="5"/>
  <c r="G12" i="5"/>
  <c r="AD7" i="5"/>
  <c r="G7" i="5"/>
  <c r="G9" i="5"/>
  <c r="G6" i="5"/>
  <c r="G8" i="5"/>
  <c r="G10" i="5"/>
  <c r="Z24" i="32"/>
  <c r="Z20" i="31"/>
  <c r="P9" i="3" s="1"/>
  <c r="L11" i="1" s="1"/>
  <c r="Z6" i="39"/>
  <c r="AC7" i="37"/>
  <c r="AC6" i="38"/>
  <c r="AC6" i="39"/>
  <c r="K30" i="2"/>
  <c r="D30" i="1" s="1"/>
  <c r="Q6" i="2"/>
  <c r="F8" i="1" s="1"/>
  <c r="V47" i="11"/>
  <c r="Y47" i="11" s="1"/>
  <c r="AB47" i="11"/>
  <c r="O14" i="2" s="1"/>
  <c r="Z47" i="11"/>
  <c r="R27" i="2"/>
  <c r="G27" i="1" s="1"/>
  <c r="AD7" i="22"/>
  <c r="AC8" i="23"/>
  <c r="AC7" i="22"/>
  <c r="AD8" i="23"/>
  <c r="Z13" i="8"/>
  <c r="AD13" i="8" s="1"/>
  <c r="I8" i="2"/>
  <c r="H8" i="2"/>
  <c r="G6" i="6"/>
  <c r="E8" i="2"/>
  <c r="C10" i="1" s="1"/>
  <c r="V17" i="6"/>
  <c r="Y17" i="6" s="1"/>
  <c r="Z10" i="17"/>
  <c r="G13" i="2"/>
  <c r="AB25" i="35"/>
  <c r="G5" i="35"/>
  <c r="G8" i="35"/>
  <c r="G6" i="35"/>
  <c r="G7" i="35"/>
  <c r="AD7" i="32"/>
  <c r="G17" i="3"/>
  <c r="AD5" i="32"/>
  <c r="G5" i="32"/>
  <c r="G7" i="32"/>
  <c r="G6" i="32"/>
  <c r="E11" i="3"/>
  <c r="J13" i="1" s="1"/>
  <c r="G8" i="30"/>
  <c r="E8" i="3"/>
  <c r="J10" i="1" s="1"/>
  <c r="G9" i="30"/>
  <c r="G5" i="30"/>
  <c r="G6" i="30"/>
  <c r="Q7" i="3"/>
  <c r="M9" i="1" s="1"/>
  <c r="AD8" i="19"/>
  <c r="G7" i="19"/>
  <c r="G8" i="19"/>
  <c r="AD6" i="19"/>
  <c r="G6" i="19"/>
  <c r="G9" i="19"/>
  <c r="G5" i="19"/>
  <c r="AD10" i="19"/>
  <c r="AD20" i="18"/>
  <c r="G18" i="18"/>
  <c r="AD24" i="18"/>
  <c r="AD11" i="18"/>
  <c r="AD9" i="18"/>
  <c r="AD21" i="18"/>
  <c r="AD29" i="18"/>
  <c r="AD18" i="18"/>
  <c r="AD30" i="18"/>
  <c r="AD13" i="18"/>
  <c r="AD14" i="18"/>
  <c r="AD23" i="18"/>
  <c r="AD26" i="18"/>
  <c r="AD17" i="18"/>
  <c r="AD8" i="18"/>
  <c r="AD31" i="18"/>
  <c r="AD27" i="18"/>
  <c r="AD25" i="18"/>
  <c r="AD5" i="18"/>
  <c r="Q20" i="2"/>
  <c r="F20" i="1" s="1"/>
  <c r="G26" i="18"/>
  <c r="G29" i="18"/>
  <c r="G7" i="18"/>
  <c r="G21" i="18"/>
  <c r="AD16" i="18"/>
  <c r="AD15" i="18"/>
  <c r="AD12" i="18"/>
  <c r="AD7" i="18"/>
  <c r="S58" i="18"/>
  <c r="AC30" i="18"/>
  <c r="AD19" i="18"/>
  <c r="G13" i="18"/>
  <c r="G17" i="18"/>
  <c r="G25" i="18"/>
  <c r="G14" i="18"/>
  <c r="G22" i="18"/>
  <c r="G30" i="18"/>
  <c r="G6" i="18"/>
  <c r="G19" i="18"/>
  <c r="G27" i="18"/>
  <c r="G16" i="18"/>
  <c r="G24" i="18"/>
  <c r="G9" i="18"/>
  <c r="G11" i="18"/>
  <c r="G10" i="18"/>
  <c r="G15" i="18"/>
  <c r="G23" i="18"/>
  <c r="G31" i="18"/>
  <c r="G12" i="18"/>
  <c r="G20" i="18"/>
  <c r="G28" i="18"/>
  <c r="G8" i="18"/>
  <c r="G5" i="18"/>
  <c r="AC22" i="18"/>
  <c r="AD10" i="18"/>
  <c r="AD22" i="18"/>
  <c r="G6" i="13"/>
  <c r="K13" i="2"/>
  <c r="D17" i="1" s="1"/>
  <c r="AD16" i="11"/>
  <c r="AC19" i="11"/>
  <c r="AC15" i="11"/>
  <c r="G8" i="11"/>
  <c r="G13" i="11"/>
  <c r="G7" i="11"/>
  <c r="G11" i="11"/>
  <c r="G6" i="11"/>
  <c r="G9" i="11"/>
  <c r="G5" i="11"/>
  <c r="G12" i="11"/>
  <c r="G26" i="11"/>
  <c r="AC16" i="11"/>
  <c r="AD13" i="11"/>
  <c r="AD19" i="11"/>
  <c r="AD17" i="11"/>
  <c r="AD5" i="11"/>
  <c r="AD11" i="11"/>
  <c r="AC12" i="11"/>
  <c r="AD8" i="11"/>
  <c r="AC8" i="11"/>
  <c r="AD12" i="11"/>
  <c r="AC17" i="11"/>
  <c r="AD7" i="11"/>
  <c r="AD27" i="11"/>
  <c r="AC27" i="11"/>
  <c r="AC7" i="11"/>
  <c r="Z51" i="9"/>
  <c r="G10" i="9"/>
  <c r="G7" i="9"/>
  <c r="G8" i="9"/>
  <c r="G9" i="9"/>
  <c r="G11" i="9"/>
  <c r="G12" i="9"/>
  <c r="G6" i="9"/>
  <c r="G5" i="9"/>
  <c r="AC5" i="9"/>
  <c r="AD14" i="9"/>
  <c r="AD16" i="9"/>
  <c r="AD10" i="9"/>
  <c r="AD15" i="9"/>
  <c r="AD12" i="9"/>
  <c r="AD13" i="9"/>
  <c r="AD5" i="9"/>
  <c r="G6" i="8"/>
  <c r="AD6" i="8"/>
  <c r="G5" i="8"/>
  <c r="AC5" i="8"/>
  <c r="G6" i="7"/>
  <c r="S11" i="7"/>
  <c r="G5" i="7"/>
  <c r="AC5" i="6"/>
  <c r="G5" i="5"/>
  <c r="AD28" i="18"/>
  <c r="S24" i="32"/>
  <c r="V24" i="32" s="1"/>
  <c r="Z26" i="19"/>
  <c r="Z9" i="29"/>
  <c r="O23" i="3"/>
  <c r="G23" i="3"/>
  <c r="AD7" i="9"/>
  <c r="AD8" i="9"/>
  <c r="AC6" i="32"/>
  <c r="AD5" i="35"/>
  <c r="S25" i="35"/>
  <c r="V25" i="35" s="1"/>
  <c r="Y25" i="35" s="1"/>
  <c r="AD6" i="35"/>
  <c r="O12" i="3"/>
  <c r="S20" i="31"/>
  <c r="AC20" i="31"/>
  <c r="S6" i="48"/>
  <c r="G9" i="29"/>
  <c r="D7" i="3" s="1"/>
  <c r="AC9" i="29"/>
  <c r="AD6" i="32"/>
  <c r="J8" i="1"/>
  <c r="L33" i="2"/>
  <c r="AD9" i="5"/>
  <c r="Q31" i="2"/>
  <c r="F32" i="1" s="1"/>
  <c r="M33" i="2"/>
  <c r="Q33" i="2" s="1"/>
  <c r="F33" i="1" s="1"/>
  <c r="AC13" i="8"/>
  <c r="S26" i="19"/>
  <c r="AD5" i="19"/>
  <c r="AC5" i="19"/>
  <c r="Z58" i="18"/>
  <c r="T6" i="14"/>
  <c r="V6" i="14" s="1"/>
  <c r="Y6" i="14" s="1"/>
  <c r="AD6" i="14" s="1"/>
  <c r="Z19" i="13"/>
  <c r="AD21" i="11"/>
  <c r="AC21" i="11"/>
  <c r="AD26" i="11"/>
  <c r="AC26" i="11"/>
  <c r="AD23" i="11"/>
  <c r="AC23" i="11"/>
  <c r="AD25" i="11"/>
  <c r="AC25" i="11"/>
  <c r="AC6" i="11"/>
  <c r="AD14" i="11"/>
  <c r="AC14" i="11"/>
  <c r="AD20" i="11"/>
  <c r="AC20" i="11"/>
  <c r="AD22" i="11"/>
  <c r="AC22" i="11"/>
  <c r="AD28" i="11"/>
  <c r="AC28" i="11"/>
  <c r="AD10" i="11"/>
  <c r="AC10" i="11"/>
  <c r="AD18" i="11"/>
  <c r="AC18" i="11"/>
  <c r="AD6" i="11"/>
  <c r="AD6" i="9"/>
  <c r="AD9" i="9"/>
  <c r="AD11" i="9"/>
  <c r="Z22" i="10"/>
  <c r="AC51" i="9"/>
  <c r="Q9" i="2"/>
  <c r="F11" i="1" s="1"/>
  <c r="Z17" i="6"/>
  <c r="Q22" i="3"/>
  <c r="M24" i="1" s="1"/>
  <c r="AF10" i="17" l="1"/>
  <c r="P19" i="2"/>
  <c r="E19" i="1" s="1"/>
  <c r="AD19" i="13"/>
  <c r="P15" i="2"/>
  <c r="P13" i="2" s="1"/>
  <c r="E17" i="1" s="1"/>
  <c r="I13" i="2"/>
  <c r="AD22" i="10"/>
  <c r="P12" i="2"/>
  <c r="M16" i="2"/>
  <c r="P12" i="3"/>
  <c r="AD6" i="34"/>
  <c r="AD24" i="32"/>
  <c r="Y24" i="32"/>
  <c r="H21" i="2"/>
  <c r="V58" i="18"/>
  <c r="Y58" i="18" s="1"/>
  <c r="R58" i="18"/>
  <c r="H20" i="2" s="1"/>
  <c r="O7" i="2"/>
  <c r="AC39" i="5"/>
  <c r="V15" i="36"/>
  <c r="Y15" i="36" s="1"/>
  <c r="R15" i="36"/>
  <c r="G15" i="36"/>
  <c r="AC25" i="35"/>
  <c r="AD25" i="35"/>
  <c r="R24" i="32"/>
  <c r="H11" i="3" s="1"/>
  <c r="I11" i="3" s="1"/>
  <c r="G20" i="31"/>
  <c r="D9" i="3" s="1"/>
  <c r="I9" i="3"/>
  <c r="R20" i="31"/>
  <c r="H9" i="3" s="1"/>
  <c r="V20" i="31"/>
  <c r="L9" i="3" s="1"/>
  <c r="N9" i="3" s="1"/>
  <c r="S9" i="3" s="1"/>
  <c r="O11" i="1" s="1"/>
  <c r="H10" i="3"/>
  <c r="V6" i="48"/>
  <c r="G24" i="30"/>
  <c r="L7" i="3"/>
  <c r="Y9" i="29"/>
  <c r="R19" i="2"/>
  <c r="G19" i="1" s="1"/>
  <c r="AC26" i="19"/>
  <c r="G22" i="2"/>
  <c r="N16" i="2"/>
  <c r="G19" i="13"/>
  <c r="D15" i="2" s="1"/>
  <c r="AC22" i="10"/>
  <c r="G22" i="10"/>
  <c r="D12" i="2" s="1"/>
  <c r="Y51" i="9"/>
  <c r="AD51" i="9" s="1"/>
  <c r="L11" i="2"/>
  <c r="Q10" i="2"/>
  <c r="F12" i="1" s="1"/>
  <c r="R10" i="2"/>
  <c r="G12" i="1" s="1"/>
  <c r="I9" i="2"/>
  <c r="H9" i="2"/>
  <c r="V11" i="7"/>
  <c r="G39" i="5"/>
  <c r="I21" i="2"/>
  <c r="V26" i="19"/>
  <c r="Y26" i="19" s="1"/>
  <c r="R25" i="35"/>
  <c r="O17" i="3"/>
  <c r="V39" i="5"/>
  <c r="Y39" i="5" s="1"/>
  <c r="E22" i="2"/>
  <c r="E63" i="2" s="1"/>
  <c r="C40" i="1" s="1"/>
  <c r="K22" i="2"/>
  <c r="K63" i="2" s="1"/>
  <c r="Q14" i="2"/>
  <c r="G47" i="11"/>
  <c r="D14" i="2" s="1"/>
  <c r="L14" i="2"/>
  <c r="O13" i="2"/>
  <c r="O22" i="2" s="1"/>
  <c r="AD58" i="18"/>
  <c r="L8" i="2"/>
  <c r="N8" i="2" s="1"/>
  <c r="AC23" i="28"/>
  <c r="G54" i="3"/>
  <c r="G25" i="35"/>
  <c r="G24" i="32"/>
  <c r="D11" i="3" s="1"/>
  <c r="E17" i="3"/>
  <c r="J19" i="1" s="1"/>
  <c r="G26" i="19"/>
  <c r="D21" i="2" s="1"/>
  <c r="G58" i="18"/>
  <c r="D20" i="2" s="1"/>
  <c r="AC58" i="18"/>
  <c r="R15" i="2"/>
  <c r="Q15" i="2"/>
  <c r="AC47" i="11"/>
  <c r="G51" i="9"/>
  <c r="D11" i="2" s="1"/>
  <c r="G13" i="8"/>
  <c r="G11" i="7"/>
  <c r="D9" i="2" s="1"/>
  <c r="G17" i="6"/>
  <c r="D8" i="2" s="1"/>
  <c r="Y5" i="20"/>
  <c r="H36" i="2"/>
  <c r="I36" i="2"/>
  <c r="R20" i="3"/>
  <c r="N22" i="1" s="1"/>
  <c r="Q20" i="3"/>
  <c r="M22" i="1" s="1"/>
  <c r="K23" i="3"/>
  <c r="K25" i="1" s="1"/>
  <c r="M30" i="2"/>
  <c r="Q30" i="2" s="1"/>
  <c r="F30" i="1" s="1"/>
  <c r="Q23" i="2"/>
  <c r="F23" i="1" s="1"/>
  <c r="R16" i="3"/>
  <c r="N18" i="1" s="1"/>
  <c r="N14" i="1"/>
  <c r="AD24" i="30"/>
  <c r="AC24" i="30"/>
  <c r="Q6" i="3"/>
  <c r="M8" i="1" s="1"/>
  <c r="R6" i="3"/>
  <c r="N8" i="1" s="1"/>
  <c r="R31" i="2"/>
  <c r="G32" i="1" s="1"/>
  <c r="N33" i="2"/>
  <c r="R33" i="2" s="1"/>
  <c r="G33" i="1" s="1"/>
  <c r="R23" i="2"/>
  <c r="G23" i="1" s="1"/>
  <c r="Q16" i="2"/>
  <c r="F18" i="1" s="1"/>
  <c r="R16" i="2"/>
  <c r="G18" i="1" s="1"/>
  <c r="AD47" i="11"/>
  <c r="Q11" i="2"/>
  <c r="F15" i="1" s="1"/>
  <c r="Q8" i="2"/>
  <c r="F10" i="1" s="1"/>
  <c r="AD17" i="6"/>
  <c r="E16" i="1" l="1"/>
  <c r="R12" i="2"/>
  <c r="G16" i="1" s="1"/>
  <c r="G63" i="2"/>
  <c r="P17" i="3"/>
  <c r="L14" i="1"/>
  <c r="N14" i="2"/>
  <c r="R14" i="2" s="1"/>
  <c r="N11" i="2"/>
  <c r="R11" i="2" s="1"/>
  <c r="G15" i="1" s="1"/>
  <c r="O54" i="3"/>
  <c r="N7" i="3"/>
  <c r="S7" i="3" s="1"/>
  <c r="O9" i="1" s="1"/>
  <c r="K13" i="1"/>
  <c r="Q11" i="3"/>
  <c r="M13" i="1" s="1"/>
  <c r="L20" i="2"/>
  <c r="I20" i="2"/>
  <c r="H22" i="2"/>
  <c r="Q16" i="3"/>
  <c r="M18" i="1" s="1"/>
  <c r="Q15" i="3"/>
  <c r="M17" i="1" s="1"/>
  <c r="H17" i="3"/>
  <c r="I17" i="3"/>
  <c r="Y20" i="31"/>
  <c r="AD20" i="31" s="1"/>
  <c r="X6" i="48"/>
  <c r="AC6" i="48" s="1"/>
  <c r="Y11" i="7"/>
  <c r="AD11" i="7" s="1"/>
  <c r="L9" i="2"/>
  <c r="L21" i="2"/>
  <c r="AD26" i="19"/>
  <c r="L7" i="2"/>
  <c r="AD39" i="5"/>
  <c r="P22" i="2"/>
  <c r="R8" i="2"/>
  <c r="G10" i="1" s="1"/>
  <c r="M13" i="2"/>
  <c r="L13" i="2"/>
  <c r="AD5" i="8"/>
  <c r="C22" i="1"/>
  <c r="X5" i="20"/>
  <c r="AD6" i="20"/>
  <c r="R9" i="3"/>
  <c r="N11" i="1" s="1"/>
  <c r="M23" i="3"/>
  <c r="Q19" i="3"/>
  <c r="M21" i="1" s="1"/>
  <c r="Q7" i="2"/>
  <c r="F9" i="1" s="1"/>
  <c r="D22" i="1"/>
  <c r="E68" i="2"/>
  <c r="C43" i="1"/>
  <c r="O63" i="2"/>
  <c r="N13" i="2" l="1"/>
  <c r="R13" i="2" s="1"/>
  <c r="G17" i="1" s="1"/>
  <c r="N7" i="2"/>
  <c r="I22" i="2"/>
  <c r="P63" i="2"/>
  <c r="E40" i="1" s="1"/>
  <c r="E43" i="1" s="1"/>
  <c r="E22" i="1"/>
  <c r="P54" i="3"/>
  <c r="L19" i="1"/>
  <c r="N9" i="2"/>
  <c r="R9" i="2" s="1"/>
  <c r="G11" i="1" s="1"/>
  <c r="N21" i="2"/>
  <c r="R21" i="2" s="1"/>
  <c r="G21" i="1" s="1"/>
  <c r="N20" i="2"/>
  <c r="R20" i="2" s="1"/>
  <c r="G20" i="1" s="1"/>
  <c r="R7" i="3"/>
  <c r="N9" i="1" s="1"/>
  <c r="R11" i="3"/>
  <c r="N13" i="1" s="1"/>
  <c r="Q9" i="3"/>
  <c r="M11" i="1" s="1"/>
  <c r="K17" i="3"/>
  <c r="L22" i="2"/>
  <c r="R15" i="3"/>
  <c r="N17" i="1" s="1"/>
  <c r="AD6" i="48"/>
  <c r="Q13" i="2"/>
  <c r="F17" i="1" s="1"/>
  <c r="M22" i="2"/>
  <c r="Q22" i="2" s="1"/>
  <c r="F22" i="1" s="1"/>
  <c r="R6" i="2"/>
  <c r="G8" i="1" s="1"/>
  <c r="AC6" i="20"/>
  <c r="F36" i="2"/>
  <c r="F63" i="2" s="1"/>
  <c r="Q23" i="3"/>
  <c r="M25" i="1" s="1"/>
  <c r="R7" i="2"/>
  <c r="G9" i="1" s="1"/>
  <c r="K19" i="1" l="1"/>
  <c r="L30" i="1"/>
  <c r="N22" i="2"/>
  <c r="R22" i="2" s="1"/>
  <c r="G22" i="1" s="1"/>
  <c r="M17" i="3"/>
  <c r="Q17" i="3" s="1"/>
  <c r="M19" i="1" s="1"/>
  <c r="L17" i="3"/>
  <c r="K36" i="2"/>
  <c r="N34" i="2"/>
  <c r="R22" i="3"/>
  <c r="N24" i="1" s="1"/>
  <c r="N17" i="3" l="1"/>
  <c r="S17" i="3" s="1"/>
  <c r="O19" i="1" s="1"/>
  <c r="N12" i="1"/>
  <c r="M36" i="2"/>
  <c r="Q34" i="2"/>
  <c r="F34" i="1" s="1"/>
  <c r="L36" i="2"/>
  <c r="D36" i="1"/>
  <c r="D40" i="1" l="1"/>
  <c r="D43" i="1" s="1"/>
  <c r="R17" i="3"/>
  <c r="N19" i="1" s="1"/>
  <c r="R34" i="2"/>
  <c r="G34" i="1" s="1"/>
  <c r="N36" i="2"/>
  <c r="Q36" i="2"/>
  <c r="F36" i="1" s="1"/>
  <c r="M63" i="2"/>
  <c r="Q63" i="2" s="1"/>
  <c r="F40" i="1" s="1"/>
  <c r="K68" i="2"/>
  <c r="R36" i="2" l="1"/>
  <c r="G36" i="1" s="1"/>
  <c r="G20" i="54"/>
  <c r="G5" i="53"/>
  <c r="G89" i="53" s="1"/>
  <c r="E23" i="3"/>
  <c r="J25" i="1" s="1"/>
  <c r="G5" i="62"/>
  <c r="G41" i="62" l="1"/>
  <c r="E54" i="3"/>
  <c r="J30" i="1" s="1"/>
  <c r="S6" i="38" l="1"/>
  <c r="R5" i="38"/>
  <c r="I23" i="3" l="1"/>
  <c r="H23" i="3"/>
  <c r="H54" i="3" s="1"/>
  <c r="I54" i="3" l="1"/>
  <c r="L23" i="3"/>
  <c r="R19" i="3" l="1"/>
  <c r="N21" i="1" s="1"/>
  <c r="N23" i="3"/>
  <c r="S23" i="3" s="1"/>
  <c r="O25" i="1" s="1"/>
  <c r="R23" i="3" l="1"/>
  <c r="N25" i="1" s="1"/>
  <c r="H30" i="2" l="1"/>
  <c r="I30" i="2"/>
  <c r="I63" i="2" l="1"/>
  <c r="H63" i="2"/>
  <c r="L30" i="2"/>
  <c r="L54" i="3"/>
  <c r="L63" i="2" l="1"/>
  <c r="N30" i="2"/>
  <c r="K54" i="3"/>
  <c r="K30" i="1" s="1"/>
  <c r="M54" i="3"/>
  <c r="Q54" i="3" s="1"/>
  <c r="M30" i="1" s="1"/>
  <c r="N54" i="3"/>
  <c r="S54" i="3" s="1"/>
  <c r="O30" i="1" s="1"/>
  <c r="R30" i="2" l="1"/>
  <c r="G30" i="1" s="1"/>
  <c r="N63" i="2"/>
  <c r="R63" i="2" s="1"/>
  <c r="G40" i="1" s="1"/>
  <c r="R54" i="3"/>
  <c r="N30" i="1" s="1"/>
</calcChain>
</file>

<file path=xl/comments1.xml><?xml version="1.0" encoding="utf-8"?>
<comments xmlns="http://schemas.openxmlformats.org/spreadsheetml/2006/main">
  <authors>
    <author>reblan</author>
  </authors>
  <commentList>
    <comment ref="E12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delete this it is include3d in SF Wx</t>
        </r>
      </text>
    </comment>
  </commentList>
</comments>
</file>

<file path=xl/comments10.xml><?xml version="1.0" encoding="utf-8"?>
<comments xmlns="http://schemas.openxmlformats.org/spreadsheetml/2006/main">
  <authors>
    <author>reblan</author>
  </authors>
  <commentList>
    <comment ref="Z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NEBs total is half of measure cost</t>
        </r>
      </text>
    </comment>
  </commentList>
</comments>
</file>

<file path=xl/comments11.xml><?xml version="1.0" encoding="utf-8"?>
<comments xmlns="http://schemas.openxmlformats.org/spreadsheetml/2006/main">
  <authors>
    <author>reblan</author>
  </authors>
  <commentList>
    <comment ref="H16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need end use and measure life for Outreach measure</t>
        </r>
      </text>
    </comment>
  </commentList>
</comments>
</file>

<file path=xl/comments12.xml><?xml version="1.0" encoding="utf-8"?>
<comments xmlns="http://schemas.openxmlformats.org/spreadsheetml/2006/main">
  <authors>
    <author>reblan</author>
  </authors>
  <commentList>
    <comment ref="H19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Savings values are wrong.  Maybe other stuff is as well</t>
        </r>
      </text>
    </comment>
  </commentList>
</comments>
</file>

<file path=xl/comments13.xml><?xml version="1.0" encoding="utf-8"?>
<comments xmlns="http://schemas.openxmlformats.org/spreadsheetml/2006/main">
  <authors>
    <author>reblan</author>
  </authors>
  <commentList>
    <comment ref="U16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Again things are off.  Need to figure this out</t>
        </r>
      </text>
    </comment>
  </commentList>
</comments>
</file>

<file path=xl/comments2.xml><?xml version="1.0" encoding="utf-8"?>
<comments xmlns="http://schemas.openxmlformats.org/spreadsheetml/2006/main">
  <authors>
    <author>reblan</author>
  </authors>
  <commentList>
    <comment ref="G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HAVE TO DEAL WITH CALCULATED MEASURES.n  Measure costs have to be reverse calculated</t>
        </r>
      </text>
    </comment>
    <comment ref="S60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note this  formula unique to this program.  It is needed because in some cases there are calculated measures.  This referes to the detail formula, not the sum formula.</t>
        </r>
      </text>
    </comment>
  </commentList>
</comments>
</file>

<file path=xl/comments3.xml><?xml version="1.0" encoding="utf-8"?>
<comments xmlns="http://schemas.openxmlformats.org/spreadsheetml/2006/main">
  <authors>
    <author>reblan</author>
  </authors>
  <commentList>
    <comment ref="Z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Total NEBs is half of measure cost</t>
        </r>
      </text>
    </comment>
  </commentList>
</comments>
</file>

<file path=xl/comments4.xml><?xml version="1.0" encoding="utf-8"?>
<comments xmlns="http://schemas.openxmlformats.org/spreadsheetml/2006/main">
  <authors>
    <author>reblan</author>
  </authors>
  <commentList>
    <comment ref="J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This must be reverse engineered from CSY data.  Note error indicators to see method.</t>
        </r>
      </text>
    </comment>
  </commentList>
</comments>
</file>

<file path=xl/comments5.xml><?xml version="1.0" encoding="utf-8"?>
<comments xmlns="http://schemas.openxmlformats.org/spreadsheetml/2006/main">
  <authors>
    <author>reblan</author>
  </authors>
  <commentList>
    <comment ref="H25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SAVINGS DO NOT MATCH EXHIBIT 1 I THINK EXHIBIT 1 IS WRONG</t>
        </r>
      </text>
    </comment>
  </commentList>
</comments>
</file>

<file path=xl/comments6.xml><?xml version="1.0" encoding="utf-8"?>
<comments xmlns="http://schemas.openxmlformats.org/spreadsheetml/2006/main">
  <authors>
    <author>reblan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Need Measure lIFE</t>
        </r>
      </text>
    </comment>
  </commentList>
</comments>
</file>

<file path=xl/comments7.xml><?xml version="1.0" encoding="utf-8"?>
<comments xmlns="http://schemas.openxmlformats.org/spreadsheetml/2006/main">
  <authors>
    <author>reblan</author>
  </authors>
  <commentList>
    <comment ref="J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Unit values are reverse engineered from totals</t>
        </r>
      </text>
    </comment>
  </commentList>
</comments>
</file>

<file path=xl/comments8.xml><?xml version="1.0" encoding="utf-8"?>
<comments xmlns="http://schemas.openxmlformats.org/spreadsheetml/2006/main">
  <authors>
    <author>reblan</author>
  </authors>
  <commentList>
    <comment ref="S4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Have to reverse engineer these for calculated measures</t>
        </r>
      </text>
    </comment>
  </commentList>
</comments>
</file>

<file path=xl/comments9.xml><?xml version="1.0" encoding="utf-8"?>
<comments xmlns="http://schemas.openxmlformats.org/spreadsheetml/2006/main">
  <authors>
    <author>reblan</author>
  </authors>
  <commentList>
    <comment ref="J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This is handled differently.  Unit savings, incentives and cost are reverse calculated.  See error indicators for method.</t>
        </r>
      </text>
    </comment>
    <comment ref="H2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Unit savings, incentives and costs are reverse calculated here.  See error indicators for details.</t>
        </r>
      </text>
    </comment>
  </commentList>
</comments>
</file>

<file path=xl/sharedStrings.xml><?xml version="1.0" encoding="utf-8"?>
<sst xmlns="http://schemas.openxmlformats.org/spreadsheetml/2006/main" count="5720" uniqueCount="1494">
  <si>
    <t>SF Space Heat</t>
  </si>
  <si>
    <t>Measure Life</t>
  </si>
  <si>
    <t>Sch. No.</t>
  </si>
  <si>
    <t>Program Name</t>
  </si>
  <si>
    <t>Electric End-Use Type</t>
  </si>
  <si>
    <t>Total Resource Cost</t>
  </si>
  <si>
    <t>TRC B/C Ratio</t>
  </si>
  <si>
    <t>Non-Energy Benefits</t>
  </si>
  <si>
    <t>Program Overhead Cost</t>
  </si>
  <si>
    <t>Other Contribution Costs</t>
  </si>
  <si>
    <t>Total Resource Costs in Time Zero</t>
  </si>
  <si>
    <t xml:space="preserve">Non-Energy Benefits in Time Zero </t>
  </si>
  <si>
    <t xml:space="preserve">Includes Energy and Capacity and does NOT apply the conservation Credit to energy or capacity </t>
  </si>
  <si>
    <t xml:space="preserve">Single Family 
Space Heat </t>
  </si>
  <si>
    <t>Single Family
Heat Pump</t>
  </si>
  <si>
    <t>Multifamily
Space Heat</t>
  </si>
  <si>
    <t>Residential
Water Heat</t>
  </si>
  <si>
    <t>Residential
Refrigerator</t>
  </si>
  <si>
    <t>Residential
Plug Load</t>
  </si>
  <si>
    <t xml:space="preserve">Residential
Lighting </t>
  </si>
  <si>
    <t xml:space="preserve">Commercial 
Space Heat </t>
  </si>
  <si>
    <t>Commercial 
Refrigeration</t>
  </si>
  <si>
    <t xml:space="preserve">Commercial 
Cooling </t>
  </si>
  <si>
    <t xml:space="preserve">Commercial
Cooking </t>
  </si>
  <si>
    <t xml:space="preserve">Commcerical 
Lighting </t>
  </si>
  <si>
    <t>Commercial 
Flat</t>
  </si>
  <si>
    <t>Commercial Water Heat</t>
  </si>
  <si>
    <t>SF Heat Pump</t>
  </si>
  <si>
    <t>MF Space Heat</t>
  </si>
  <si>
    <t>Res Water Heat</t>
  </si>
  <si>
    <t>Res Refrigerator</t>
  </si>
  <si>
    <t>Plug Load</t>
  </si>
  <si>
    <t xml:space="preserve">Res Lighting </t>
  </si>
  <si>
    <t>Comm Space Heat</t>
  </si>
  <si>
    <t xml:space="preserve">Comm Refrigeration </t>
  </si>
  <si>
    <t>Comm Cooling</t>
  </si>
  <si>
    <t xml:space="preserve">Comm Cooking </t>
  </si>
  <si>
    <t xml:space="preserve">Comm Lighting </t>
  </si>
  <si>
    <t xml:space="preserve">Flat </t>
  </si>
  <si>
    <t xml:space="preserve">Comm Water Heat </t>
  </si>
  <si>
    <t xml:space="preserve">Number of units offered </t>
  </si>
  <si>
    <t>Number of kwh per unit</t>
  </si>
  <si>
    <t>Total kWh Savings</t>
  </si>
  <si>
    <t>Total Incentive</t>
  </si>
  <si>
    <t>Total Customer Cost</t>
  </si>
  <si>
    <t xml:space="preserve">Incentives Per Unit </t>
  </si>
  <si>
    <t xml:space="preserve">Customer Cost per Unit </t>
  </si>
  <si>
    <t xml:space="preserve">Incremental Measure Cost per Unit </t>
  </si>
  <si>
    <t>Total Incremental Measure Cost</t>
  </si>
  <si>
    <t>Home Appliances</t>
  </si>
  <si>
    <t>Fuel Conversion Rebate</t>
  </si>
  <si>
    <t>E201</t>
  </si>
  <si>
    <t>E214</t>
  </si>
  <si>
    <t>E215</t>
  </si>
  <si>
    <t>E216</t>
  </si>
  <si>
    <t>E217</t>
  </si>
  <si>
    <t>E218</t>
  </si>
  <si>
    <t xml:space="preserve">Total Residential Energy Management </t>
  </si>
  <si>
    <t>Commercial/Industrial Retrofit</t>
  </si>
  <si>
    <t>Commercial/Industrial New Construction</t>
  </si>
  <si>
    <t>Technology Evaluation</t>
  </si>
  <si>
    <t>Business Rebates</t>
  </si>
  <si>
    <t xml:space="preserve">Total Business Energy Management </t>
  </si>
  <si>
    <t>Northwest Energy Efficiency Alliance</t>
  </si>
  <si>
    <t>Transmission &amp; Distribution</t>
  </si>
  <si>
    <t xml:space="preserve">Total Regional Programs </t>
  </si>
  <si>
    <t>Customer Engagement &amp; Education</t>
  </si>
  <si>
    <t>Energy Efficient Communities</t>
  </si>
  <si>
    <t>Trade Ally Support</t>
  </si>
  <si>
    <t>Conservation Supply Curves</t>
  </si>
  <si>
    <t>Program Evaluation</t>
  </si>
  <si>
    <t>Net Metering</t>
  </si>
  <si>
    <t xml:space="preserve">Total Other Programs </t>
  </si>
  <si>
    <t>E250</t>
  </si>
  <si>
    <t>E251</t>
  </si>
  <si>
    <t>E253</t>
  </si>
  <si>
    <t>E258</t>
  </si>
  <si>
    <t>E262</t>
  </si>
  <si>
    <t xml:space="preserve">Percent overhead </t>
  </si>
  <si>
    <t xml:space="preserve">Agency or  Customer Cost per Unit </t>
  </si>
  <si>
    <t>Refrigerator Replacement</t>
  </si>
  <si>
    <t>E2G Fuel Conv - WH Only - Storage</t>
  </si>
  <si>
    <t>E2G Fuel Conv - WH Only - Tankless</t>
  </si>
  <si>
    <t>UC B/C Ratio</t>
  </si>
  <si>
    <t xml:space="preserve">PV one kWh UC </t>
  </si>
  <si>
    <t>Measure</t>
  </si>
  <si>
    <t>Water Therm</t>
  </si>
  <si>
    <t>Space Therm</t>
  </si>
  <si>
    <t>Total Therm</t>
  </si>
  <si>
    <t xml:space="preserve">Additional Cost Of Gas </t>
  </si>
  <si>
    <t>PV One Therm Gas WH (over 30 years)</t>
  </si>
  <si>
    <t>PV One Therm Gas SH (over 30 years)</t>
  </si>
  <si>
    <t xml:space="preserve">PV Gas Costs Per House </t>
  </si>
  <si>
    <t xml:space="preserve">total </t>
  </si>
  <si>
    <t xml:space="preserve">Grand Total of All EES Programs </t>
  </si>
  <si>
    <t xml:space="preserve">Weighted Measure Life </t>
  </si>
  <si>
    <t xml:space="preserve">Weighted Life </t>
  </si>
  <si>
    <t xml:space="preserve">Total Research and Compliance </t>
  </si>
  <si>
    <t>Residential Lighting</t>
  </si>
  <si>
    <t xml:space="preserve">Space Heat </t>
  </si>
  <si>
    <t>HomePrint</t>
  </si>
  <si>
    <t>Showerheads Elect</t>
  </si>
  <si>
    <t xml:space="preserve">Home Energy Reports </t>
  </si>
  <si>
    <t xml:space="preserve">Multifamily Existing </t>
  </si>
  <si>
    <t xml:space="preserve">Multifamily New Construction </t>
  </si>
  <si>
    <t xml:space="preserve">Single Family
Water Heat </t>
  </si>
  <si>
    <t>OFFICE_SPACE_HEAT_FURNACE</t>
  </si>
  <si>
    <t>RESTAURANT_COOKING</t>
  </si>
  <si>
    <t>RESTAURANT_WATER_HEAT</t>
  </si>
  <si>
    <t xml:space="preserve">Industrial </t>
  </si>
  <si>
    <t xml:space="preserve">SF Space Heat </t>
  </si>
  <si>
    <t xml:space="preserve">SF Water Heat </t>
  </si>
  <si>
    <t xml:space="preserve">Commercial Space Heat </t>
  </si>
  <si>
    <t xml:space="preserve">Commercial Cooking </t>
  </si>
  <si>
    <t xml:space="preserve">Commercial Water Heat </t>
  </si>
  <si>
    <t>Total Therm Savings</t>
  </si>
  <si>
    <t xml:space="preserve">Total Present Value of Therm Savings in Time Zero </t>
  </si>
  <si>
    <t xml:space="preserve">UBC Ratio </t>
  </si>
  <si>
    <t>Energy Star qualified Boilers (95% AFUE)</t>
  </si>
  <si>
    <t>NEW Integrated Space &amp; Water Heating</t>
  </si>
  <si>
    <t xml:space="preserve">Total Space Heat </t>
  </si>
  <si>
    <t>G203</t>
  </si>
  <si>
    <t>G214</t>
  </si>
  <si>
    <t>Residential Space Heat</t>
  </si>
  <si>
    <t>Residential Showerheads</t>
  </si>
  <si>
    <t>Home Energy Reports</t>
  </si>
  <si>
    <t>G217</t>
  </si>
  <si>
    <t>Multifamily Existing</t>
  </si>
  <si>
    <t>G218</t>
  </si>
  <si>
    <t>Multifamily New Construction</t>
  </si>
  <si>
    <t>Total Residential Efficiency Programs</t>
  </si>
  <si>
    <t>G205</t>
  </si>
  <si>
    <t>Commercial / Industrial Retrofit</t>
  </si>
  <si>
    <t>G251</t>
  </si>
  <si>
    <t>G261</t>
  </si>
  <si>
    <t>Energy Efficient Technology Evaluation</t>
  </si>
  <si>
    <t>G262</t>
  </si>
  <si>
    <t>Commercial Rebates</t>
  </si>
  <si>
    <t>Total Commercial Programs</t>
  </si>
  <si>
    <t xml:space="preserve">Grand Total All Gas Programs </t>
  </si>
  <si>
    <t xml:space="preserve">Program Number
</t>
  </si>
  <si>
    <t xml:space="preserve">Program Name 
</t>
  </si>
  <si>
    <t>Home Performance with Energy Star</t>
  </si>
  <si>
    <t>Prescriptive Duct Sealing and Insulation - Electric</t>
  </si>
  <si>
    <t>Attic Insulation R-0 to R-49 - Gas</t>
  </si>
  <si>
    <t>Prescriptive Duct Sealing and Insulation - Gas</t>
  </si>
  <si>
    <t xml:space="preserve">Unit overhead </t>
  </si>
  <si>
    <t xml:space="preserve">PV Total Electric Savings Time Zero UC </t>
  </si>
  <si>
    <t>Windows (single to double paned) U= 1.2 to 0.30</t>
  </si>
  <si>
    <t>Windows (single to triple paned) U= 1.2 to 0.22</t>
  </si>
  <si>
    <t>Windows (double to double paned) U= 0.6 to 0.30</t>
  </si>
  <si>
    <t>Windows (double to triple paned) U= 0.6 to 0.22</t>
  </si>
  <si>
    <t>Common Area Lighting (Calculated)</t>
  </si>
  <si>
    <t xml:space="preserve">Utility Program Cost Time Zero </t>
  </si>
  <si>
    <t>Water Heat</t>
  </si>
  <si>
    <t xml:space="preserve">E214 </t>
  </si>
  <si>
    <t xml:space="preserve">Mobile Home Duct Sealing </t>
  </si>
  <si>
    <t xml:space="preserve">Utility Program Costs Time Zero </t>
  </si>
  <si>
    <t xml:space="preserve"> End-Use Type</t>
  </si>
  <si>
    <t>Unit Overhead Costs</t>
  </si>
  <si>
    <t>NA</t>
  </si>
  <si>
    <t>Measure Name</t>
  </si>
  <si>
    <t xml:space="preserve">RCM Program Totals </t>
  </si>
  <si>
    <t xml:space="preserve">Present Value of One Therm in Time zero </t>
  </si>
  <si>
    <t xml:space="preserve">Total Utility Costs </t>
  </si>
  <si>
    <t>Therm Savings  per unit</t>
  </si>
  <si>
    <t xml:space="preserve">Incremental Cost per Unit </t>
  </si>
  <si>
    <t>Total Utility Program Overhead Cost</t>
  </si>
  <si>
    <t>Total Gas Commercial Retrofit Totals</t>
  </si>
  <si>
    <t xml:space="preserve">Program Total </t>
  </si>
  <si>
    <t xml:space="preserve">Units offered </t>
  </si>
  <si>
    <t xml:space="preserve">Total Utility Program Costs </t>
  </si>
  <si>
    <t>kWh per unit</t>
  </si>
  <si>
    <t xml:space="preserve">Sch. No. </t>
  </si>
  <si>
    <t>Program Totals</t>
  </si>
  <si>
    <t xml:space="preserve">Unit Overhead </t>
  </si>
  <si>
    <t>Discount Rate:</t>
  </si>
  <si>
    <t>Total SF Existing  WX</t>
  </si>
  <si>
    <t>WACC</t>
  </si>
  <si>
    <t xml:space="preserve">Prog. No. 
</t>
  </si>
  <si>
    <t xml:space="preserve">Utility Cost Test:
Benefit Cost Ratio 
</t>
  </si>
  <si>
    <t xml:space="preserve"> Total Incentive Payments
</t>
  </si>
  <si>
    <t xml:space="preserve">Customer Costs
</t>
  </si>
  <si>
    <t xml:space="preserve">Other Contributions
</t>
  </si>
  <si>
    <t xml:space="preserve">Therm Savings
</t>
  </si>
  <si>
    <t xml:space="preserve">Program Overhead Costs
</t>
  </si>
  <si>
    <t xml:space="preserve">Customer Costs &amp; Agency Costs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</si>
  <si>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</si>
  <si>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</si>
  <si>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</si>
  <si>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</si>
  <si>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</si>
  <si>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</si>
  <si>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 xml:space="preserve">Electric Programs: Benefit Cost Summary </t>
  </si>
  <si>
    <t xml:space="preserve">Gas Programs: Benefit Cost Summary </t>
  </si>
  <si>
    <t xml:space="preserve">Program Name </t>
  </si>
  <si>
    <t>Utility Costs</t>
  </si>
  <si>
    <t>UCT</t>
  </si>
  <si>
    <t xml:space="preserve">TRC </t>
  </si>
  <si>
    <t xml:space="preserve">Energy Savings </t>
  </si>
  <si>
    <t xml:space="preserve">Total Electric  Portfolio </t>
  </si>
  <si>
    <t xml:space="preserve">Total Resource
 Cost Test:
Benefit Cost Ratio 
Without Conservation Credit 
</t>
  </si>
  <si>
    <t xml:space="preserve">Total Resource
 Cost Test:
Benefit Cost Ratio 
With Conservation Credit
</t>
  </si>
  <si>
    <t xml:space="preserve">Conservation Credit: </t>
  </si>
  <si>
    <t>E254</t>
  </si>
  <si>
    <t>Follow Below Hyperlinks for Program Details</t>
  </si>
  <si>
    <t>Rtn to Summary</t>
  </si>
  <si>
    <t>Summary</t>
  </si>
  <si>
    <t>Go to Electric Portfolio Page</t>
  </si>
  <si>
    <t>Go to Gas Portfolio Page</t>
  </si>
  <si>
    <t xml:space="preserve">Schedule </t>
  </si>
  <si>
    <t>SAP Order Number</t>
  </si>
  <si>
    <t>SAP</t>
  </si>
  <si>
    <t>G250</t>
  </si>
  <si>
    <t>G253</t>
  </si>
  <si>
    <t>Order Number</t>
  </si>
  <si>
    <t>Project Number</t>
  </si>
  <si>
    <t>Attic Insulation R0 to R38</t>
  </si>
  <si>
    <t>Boiler (Domestic Water) Replacement (Calculated)</t>
  </si>
  <si>
    <t>Boiler (Space Heating ) Replacement (Calculated)</t>
  </si>
  <si>
    <t>Showerhead - Max 1.5 gpm GWH - Direct Install</t>
  </si>
  <si>
    <t>Attic Insulation R11 to R38</t>
  </si>
  <si>
    <t>Floor Insulation R0 to R30</t>
  </si>
  <si>
    <t>Pool Heat Pump</t>
  </si>
  <si>
    <t>Showerhead - Max 1.5 gpm EWH - Direct Install</t>
  </si>
  <si>
    <t>Water Heater (0.95+) - In-unit</t>
  </si>
  <si>
    <t>Water Heater Pipewrap - Direct Install</t>
  </si>
  <si>
    <t>Energy Star Heat Pump - Tier 1 = 8.5 HSPF, 14 SEER</t>
  </si>
  <si>
    <t>Refrigerator CEE Tier 3</t>
  </si>
  <si>
    <t>Freezer Decomm</t>
  </si>
  <si>
    <t>Refrigerator Decomm</t>
  </si>
  <si>
    <t>Retail Refrigerator Decomm</t>
  </si>
  <si>
    <t>New: Direct Install Showerhead</t>
  </si>
  <si>
    <t>Ductless Heat Pump</t>
  </si>
  <si>
    <t>Energy Star Geothermal Heat Pump</t>
  </si>
  <si>
    <t>Energy Star Heat Pump - Tier 2 = 9.0 HSPF, 14 SEER</t>
  </si>
  <si>
    <t>Forced-air-furnace to Heat Pump Conversion (greater than or equal to 8.5 HSPF, 14 SEER)</t>
  </si>
  <si>
    <t>Heat Pump Sizing &amp; Lock out Controls</t>
  </si>
  <si>
    <t>NEW Energy Star Heat Pump - Tier 3 = 10.0 HSPF, 16 SEER</t>
  </si>
  <si>
    <t xml:space="preserve">Total Agency Admin </t>
  </si>
  <si>
    <t>G201</t>
  </si>
  <si>
    <t>TE</t>
  </si>
  <si>
    <t>Total Customer or Agency Cost</t>
  </si>
  <si>
    <t>Funding Source</t>
  </si>
  <si>
    <r>
      <t>PV one kWh</t>
    </r>
    <r>
      <rPr>
        <b/>
        <sz val="10"/>
        <rFont val="Arial"/>
        <family val="2"/>
      </rPr>
      <t xml:space="preserve"> UC </t>
    </r>
  </si>
  <si>
    <t xml:space="preserve">Total Portfolio  Support </t>
  </si>
  <si>
    <t xml:space="preserve">Total Portfolio Support </t>
  </si>
  <si>
    <t xml:space="preserve">Total Research &amp; Compliance </t>
  </si>
  <si>
    <t>SF Weatherization</t>
  </si>
  <si>
    <t>Electric Conservation Cost Effectiveness Standard, 2014-2015</t>
  </si>
  <si>
    <t xml:space="preserve"> 2014-2015 Gas Avoided Costs</t>
  </si>
  <si>
    <t>LED - A-Lamp - Direct Install</t>
  </si>
  <si>
    <t>LED - Candelabra - Direct Install</t>
  </si>
  <si>
    <t>Thermostatic Restrictor Showerhead</t>
  </si>
  <si>
    <t/>
  </si>
  <si>
    <t>High Efficiency Electric Water Heater (=&gt; .95 EF)</t>
  </si>
  <si>
    <t>NEEA Northern Climate Specs Heat Pump Water Heater - Tier 1</t>
  </si>
  <si>
    <t>NEEA Northern Climate Specs Heat Pump Water Heater - Tier 2</t>
  </si>
  <si>
    <t>Air Sealing CFM50 - FAF</t>
  </si>
  <si>
    <t>Air Sealing CFM50 - HP</t>
  </si>
  <si>
    <t>Air Sealing CFM50 - Zonal</t>
  </si>
  <si>
    <t>Attic Insulation R-0 to R-49 FAF</t>
  </si>
  <si>
    <t>Attic Insulation R-0 to R-49 HP</t>
  </si>
  <si>
    <t>Attic Insulation R-0 to R-49 Zonal</t>
  </si>
  <si>
    <t>Floor Insulation R-0 to R-30 FAF</t>
  </si>
  <si>
    <t>Floor Insulation R-0 to R-30 HP</t>
  </si>
  <si>
    <t>Floor Insulation R-0 to R-30 Zonal</t>
  </si>
  <si>
    <t>PTCS Duct Sealing - FAF</t>
  </si>
  <si>
    <t>PTCS Duct Sealing - HP</t>
  </si>
  <si>
    <t>Wall Insulation R-0 to R-13 FAF</t>
  </si>
  <si>
    <t>Wall Insulation R-0 to R-13 HP</t>
  </si>
  <si>
    <t>Wall Insulation R-0 to R-13 Zonal</t>
  </si>
  <si>
    <t>Energy Star Windows- Double Pane to U.30- Average</t>
  </si>
  <si>
    <t>Energy Star Windows- Single Pane to U.30- Average</t>
  </si>
  <si>
    <t>Ductless Heat Pump (Manufactured Homes)</t>
  </si>
  <si>
    <t>Elec - Manufactured Home Duct Sealing- Level 1 (In Park)</t>
  </si>
  <si>
    <t>Elec - Manufactured Home Duct Sealing- Level 1 (Out of Park)</t>
  </si>
  <si>
    <t>Elec - Manufactured Home Duct Sealing- Level 2 (In Park)</t>
  </si>
  <si>
    <t>Elec - Manufactured Home Duct Sealing- Level 2 (Out of Park)</t>
  </si>
  <si>
    <t>Elec - Manufactured Home Duct Sealing- Level 3 (In Park)</t>
  </si>
  <si>
    <t>Elec - Manufactured Home Duct Sealing- Level 3 (Out of Park)</t>
  </si>
  <si>
    <t>Natural Gas Water and Space Heating - BB</t>
  </si>
  <si>
    <t>Natural Gas Water and Space Heating - FAF</t>
  </si>
  <si>
    <t>Natural Gas Space Heating Only -BB</t>
  </si>
  <si>
    <t>Natural Gas Space Heating Only -FAF</t>
  </si>
  <si>
    <t>Air Sealing CFM50 - Gas</t>
  </si>
  <si>
    <t>Floor Insulation R-0 to R-30 - Gas</t>
  </si>
  <si>
    <t>PTCS Duct Sealing -Gas</t>
  </si>
  <si>
    <t>Wall Insulation R-0 to R-13 - Gas</t>
  </si>
  <si>
    <t xml:space="preserve">High Efficiency Natural Gas Fireplace </t>
  </si>
  <si>
    <t>Energy Star Freezer</t>
  </si>
  <si>
    <t>Clothes Washer Replacement Electric WH / Electric Dryer</t>
  </si>
  <si>
    <t>A-Lamp LED</t>
  </si>
  <si>
    <t>Engagement Bulb</t>
  </si>
  <si>
    <t>Indoor LED Fixture</t>
  </si>
  <si>
    <t>MR-16 LED</t>
  </si>
  <si>
    <t>Outdoor LED Fixture</t>
  </si>
  <si>
    <t>Reflector LED</t>
  </si>
  <si>
    <t>Specialty CFL</t>
  </si>
  <si>
    <t>Standard CFL</t>
  </si>
  <si>
    <t>Web-Enabled Thermostat</t>
  </si>
  <si>
    <t xml:space="preserve">CI New </t>
  </si>
  <si>
    <t>Web Enabled Thermostats</t>
  </si>
  <si>
    <t>Market Research</t>
  </si>
  <si>
    <t>Verification Team</t>
  </si>
  <si>
    <t xml:space="preserve">E249 </t>
  </si>
  <si>
    <t xml:space="preserve">Total Gas  Portfolio </t>
  </si>
  <si>
    <t>Total Pilots</t>
  </si>
  <si>
    <t xml:space="preserve">Residential Home Energy Report Expansion </t>
  </si>
  <si>
    <t xml:space="preserve">Total Pilots </t>
  </si>
  <si>
    <r>
      <t xml:space="preserve">TRC 
</t>
    </r>
    <r>
      <rPr>
        <i/>
        <sz val="9"/>
        <rFont val="Times New Roman"/>
        <family val="1"/>
      </rPr>
      <t>With 10% Consv. Credit</t>
    </r>
  </si>
  <si>
    <r>
      <t xml:space="preserve">TRC 
</t>
    </r>
    <r>
      <rPr>
        <i/>
        <sz val="9"/>
        <rFont val="Times New Roman"/>
        <family val="1"/>
      </rPr>
      <t>W/o 10% Consv. Credit</t>
    </r>
  </si>
  <si>
    <t>G249</t>
  </si>
  <si>
    <t>Commercial Energy Report Pilot</t>
  </si>
  <si>
    <t>Resource Conservation Management</t>
  </si>
  <si>
    <t>Residential HER Expansion</t>
  </si>
  <si>
    <t>End-use Type</t>
  </si>
  <si>
    <t>Go to gas avoided costs table</t>
  </si>
  <si>
    <t>Go to Gas Portfolio page</t>
  </si>
  <si>
    <t>Go to Summary page</t>
  </si>
  <si>
    <t>Rtn to Electric Portfolio page</t>
  </si>
  <si>
    <t>Rtn to Gas Portfolio page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</si>
  <si>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</si>
  <si>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</si>
  <si>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</si>
  <si>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</si>
  <si>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</si>
  <si>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</si>
  <si>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</si>
  <si>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</si>
  <si>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</si>
  <si>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</si>
  <si>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</si>
  <si>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</si>
  <si>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</si>
  <si>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</si>
  <si>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</si>
  <si>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</si>
  <si>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Source/calculation:</t>
  </si>
  <si>
    <t>"Time Zero" means the current year.</t>
  </si>
  <si>
    <t>Engagement Bulb LED</t>
  </si>
  <si>
    <t>Candelabra LED</t>
  </si>
  <si>
    <t>Globe LED</t>
  </si>
  <si>
    <t>Retrofit Kit LED</t>
  </si>
  <si>
    <t>Standard CFL - Door-to-Door/Direct-Mail</t>
  </si>
  <si>
    <t>A-Lamp LED - DI</t>
  </si>
  <si>
    <t>Reflector LED - BR30 - DI</t>
  </si>
  <si>
    <t>Advanced Power Strips</t>
  </si>
  <si>
    <t>Clothes Washer MEF 2.4 -3.19 Any WH / Any Dryer</t>
  </si>
  <si>
    <t>Clothes Washer MEF 2.4 -3.19 Electric WH / Electric Dryer</t>
  </si>
  <si>
    <t>Clothes Washer MEF 2.4 -3.19 Electric WH / Gas Dryer</t>
  </si>
  <si>
    <t>Clothes Washer MEF 2.4 -3.19 Gas WH / Electric Dryer</t>
  </si>
  <si>
    <t>Clothes Washer MEF 2.4 -3.19 Gas WH / Gas Dryer</t>
  </si>
  <si>
    <t>Clothes Washer MEF 3.2+ Any WH / Any Dryer</t>
  </si>
  <si>
    <t>Clothes Washer MEF 3.2+ Electric WH / Electric Dryer</t>
  </si>
  <si>
    <t>Clothes Washer MEF 3.2+ Electric WH / Gas Dryer</t>
  </si>
  <si>
    <t>Clothes Washer MEF 3.2+ Gas / Electric Dryer</t>
  </si>
  <si>
    <t>Clothes Washer MEF 3.2+ Gas WH / Gas Dryer</t>
  </si>
  <si>
    <t xml:space="preserve">Refrigerator CEE Tier 2 </t>
  </si>
  <si>
    <t>Refrigerator Decomm 20yrs</t>
  </si>
  <si>
    <t>Refrigerator Replacement Year 1-14</t>
  </si>
  <si>
    <t>Refrigerator Replacement Year 15-20</t>
  </si>
  <si>
    <t>Showerhead - Engagement_C - Appl Repl - 1.5 gpm (E)</t>
  </si>
  <si>
    <t>Showerhead - Engagement_EO - Appl Repl - 1.5 gpm</t>
  </si>
  <si>
    <t>Showerhead - Leave Behind - Elec WH</t>
  </si>
  <si>
    <t>Showerhead - Engagement_C - Elec WH (E)</t>
  </si>
  <si>
    <t>Showerhead - Engagement_EO - Elec WH</t>
  </si>
  <si>
    <t>Showerhead - Retail - Elec WH - 1.50 gpm and less</t>
  </si>
  <si>
    <t>Showerhead - Retail - Elec WH - 1.51 to 1.75 gpm</t>
  </si>
  <si>
    <t>Showerhead - Retail - Elec WH - 1.76 to 2.0 gpm</t>
  </si>
  <si>
    <t>Showerhead - Retail_C - Any WH - 1.50 gpm and less (E)</t>
  </si>
  <si>
    <t>Showerhead - Retail_C - Any WH - 1.51 to 1.75 gpm (E)</t>
  </si>
  <si>
    <t>Showerhead - Retail_C - Any WH - 1.76 to 2.0 gpm (E)</t>
  </si>
  <si>
    <t>Showerhead - Retail_EO - Any WH - 1.50 gpm and less</t>
  </si>
  <si>
    <t>Showerhead - Retail_EO - Any WH - 1.51 to 1.75 gpm</t>
  </si>
  <si>
    <t>Showerhead - Retail_EO - Any WH - 1.76 to 2.0 gpm</t>
  </si>
  <si>
    <t>Windows- Double Pane to U.30- Average</t>
  </si>
  <si>
    <t>Windows- Single Pane to U.30- Average</t>
  </si>
  <si>
    <t>Elec - MHDS Direct Install LED A-Lamp</t>
  </si>
  <si>
    <t>Home Energy Reports (Original) - Elec</t>
  </si>
  <si>
    <t>Mobile Home Floor Insulation R-0 to R-30</t>
  </si>
  <si>
    <t>Advanced Power Strip (IR) - Direct Install</t>
  </si>
  <si>
    <t>Aerator - 1.5 gpm EWH - Direct Install</t>
  </si>
  <si>
    <t>Energy Star Heat Pump - Tier 3 = 10.0 HSPF, 16 SEER</t>
  </si>
  <si>
    <t>Energy Star Refrigerator</t>
  </si>
  <si>
    <t>Floor Insulation R11 to R30</t>
  </si>
  <si>
    <t>Heat Pump (Calculated)</t>
  </si>
  <si>
    <t>Heat Pump Water Heater (Tier 1) - In Unit</t>
  </si>
  <si>
    <t>LED - A-Lamp - Direct Install (Labor)</t>
  </si>
  <si>
    <t>LED - Candelabra - Direct Install (Labor)</t>
  </si>
  <si>
    <t>LED - MR-16 - Direct Install (Labor)</t>
  </si>
  <si>
    <t>LED Globe - Direct Install</t>
  </si>
  <si>
    <t>LED Globe - Direct Install (Labor)</t>
  </si>
  <si>
    <t>LED Reflector - Direct Install</t>
  </si>
  <si>
    <t>LED Reflector - Direct Install (Labor)</t>
  </si>
  <si>
    <t>Thermostatic Restrictor Showerhead Adaptor</t>
  </si>
  <si>
    <t>Clothes Washer 2.4+ MEF CEE Tier 3</t>
  </si>
  <si>
    <t xml:space="preserve">Corridor Lighting Reduction </t>
  </si>
  <si>
    <t>Garage Lighting Reduction 2011</t>
  </si>
  <si>
    <t>LED Lamp Tenant Controlled</t>
  </si>
  <si>
    <t>Showerhead - Max 1.50 gpm EWH</t>
  </si>
  <si>
    <t>Showerhead - Max 1.75 gpm EWH</t>
  </si>
  <si>
    <t>Stairwell bi-level &gt;= 10 floors</t>
  </si>
  <si>
    <t>E249R</t>
  </si>
  <si>
    <t>LED - Decorative - Hospital</t>
  </si>
  <si>
    <t>LED - Decorative - Hotel Rooms</t>
  </si>
  <si>
    <t>LED - Decorative - Other</t>
  </si>
  <si>
    <t>LED - Decorative - Other Health</t>
  </si>
  <si>
    <t>LED - Decorative Hotel Commons</t>
  </si>
  <si>
    <t>LED - Decorative Office</t>
  </si>
  <si>
    <t>LED - Decorative Restaurant</t>
  </si>
  <si>
    <t>LED - Decorative Retail</t>
  </si>
  <si>
    <t>LED - HW Recessed Retrofit Kit - Hotel Commons</t>
  </si>
  <si>
    <t>LED - HW Recessed Retrofit Kit - Office</t>
  </si>
  <si>
    <t>LED - HW Recessed Retrofit Kit - Other</t>
  </si>
  <si>
    <t>LED - HW Recessed Retrofit Kit - Other Health</t>
  </si>
  <si>
    <t>LED - HW Recessed Retrofit Kit - Restaurant</t>
  </si>
  <si>
    <t>LED - HW Recessed Retrofit Kit - Retail</t>
  </si>
  <si>
    <t>LED - HW Recessed Retrofit Kit - Warehouse</t>
  </si>
  <si>
    <t>LED - MR16 - Grocery</t>
  </si>
  <si>
    <t>LED - MR16 - Hotel Commons</t>
  </si>
  <si>
    <t>LED - MR16 - Hotel Rooms</t>
  </si>
  <si>
    <t>LED - MR16 - Office</t>
  </si>
  <si>
    <t>LED - MR16 - Other</t>
  </si>
  <si>
    <t>LED - MR16 - Other Health</t>
  </si>
  <si>
    <t>LED - MR16 - Restaurant</t>
  </si>
  <si>
    <t>LED - MR16 - Retail</t>
  </si>
  <si>
    <t>LED - MR16 - University</t>
  </si>
  <si>
    <t>LED - MR16 - Warehouse</t>
  </si>
  <si>
    <t>LED - Omnidirectional - Grocery</t>
  </si>
  <si>
    <t>LED - Omnidirectional - Hospital</t>
  </si>
  <si>
    <t>LED - Omnidirectional - Hotel Commons</t>
  </si>
  <si>
    <t>LED - Omnidirectional - Hotel Rooms</t>
  </si>
  <si>
    <t>LED - Omnidirectional - Office</t>
  </si>
  <si>
    <t>LED - Omnidirectional - Other</t>
  </si>
  <si>
    <t>LED - Omnidirectional - Other Health</t>
  </si>
  <si>
    <t>LED - Omnidirectional - Restaurant</t>
  </si>
  <si>
    <t>LED - Omnidirectional - Retail</t>
  </si>
  <si>
    <t>LED - Omnidirectional - School (K-12)</t>
  </si>
  <si>
    <t>LED - Omnidirectional - University</t>
  </si>
  <si>
    <t>LED - PAR 38 &amp; 40 - Grocery</t>
  </si>
  <si>
    <t>LED - PAR 38 &amp; 40 - Hotel Commons</t>
  </si>
  <si>
    <t>LED - PAR 38 &amp; 40 - Hotel Rooms</t>
  </si>
  <si>
    <t>LED - PAR 38 &amp; 40 - Office</t>
  </si>
  <si>
    <t>LED - PAR 38 &amp; 40 - Other</t>
  </si>
  <si>
    <t>LED - PAR 38 &amp; 40 - Other Health</t>
  </si>
  <si>
    <t>LED - PAR 38 &amp; 40 - Restaurant</t>
  </si>
  <si>
    <t>LED - PAR 38 &amp; 40 - Retail</t>
  </si>
  <si>
    <t>LED - PAR 38 &amp; 40 - School (K-12)</t>
  </si>
  <si>
    <t>LED - PAR 38 &amp; 40 - University</t>
  </si>
  <si>
    <t>LED - PAR20 - Grocery</t>
  </si>
  <si>
    <t>LED - PAR20 - Hospital</t>
  </si>
  <si>
    <t>LED - PAR20 - Hotel Commons</t>
  </si>
  <si>
    <t>LED - PAR20 - Office</t>
  </si>
  <si>
    <t>LED - PAR20 - Other</t>
  </si>
  <si>
    <t>LED - PAR20 - Restaurant</t>
  </si>
  <si>
    <t>LED - PAR20 - Retail</t>
  </si>
  <si>
    <t>LED - PAR20 - Warehouse</t>
  </si>
  <si>
    <t>LED - PAR30 - Grocery</t>
  </si>
  <si>
    <t>LED - PAR30 - Hospital</t>
  </si>
  <si>
    <t>LED - PAR30 - Hotel Commons</t>
  </si>
  <si>
    <t>LED - PAR30 - Hotel Rooms</t>
  </si>
  <si>
    <t>LED - PAR30 - Office</t>
  </si>
  <si>
    <t>LED - PAR30 - Other</t>
  </si>
  <si>
    <t>LED - PAR30 - Other Health</t>
  </si>
  <si>
    <t>LED - PAR30 - Restaurant</t>
  </si>
  <si>
    <t>LED - PAR30 - Retail</t>
  </si>
  <si>
    <t>LED - PAR30 - School (K-12)</t>
  </si>
  <si>
    <t>LED - PAR30 - University</t>
  </si>
  <si>
    <t>LED - PAR30 - Warehouse</t>
  </si>
  <si>
    <t>LED - TLED4 - Office</t>
  </si>
  <si>
    <t>LED - TLED4 - Other</t>
  </si>
  <si>
    <t>Ice Machine - 301 to 500 lbs Ice per Day</t>
  </si>
  <si>
    <t>Ice Machine - 1001 to 1500 lbs Ice per Day</t>
  </si>
  <si>
    <t>Convection Oven - Full Size - $1000</t>
  </si>
  <si>
    <t>Convection Oven - Double - $2000</t>
  </si>
  <si>
    <t>Dishwasher - Under Counter - High Temp - $150</t>
  </si>
  <si>
    <t>Dishwasher - Under Counter High Temp - Electric Booster</t>
  </si>
  <si>
    <t>Dishwasher - Door Type Low Temp - $750</t>
  </si>
  <si>
    <t>Dishwasher - Door Type High Temp - Electric Booster</t>
  </si>
  <si>
    <t>Dishwasher - ST High Temp - Electric Booster</t>
  </si>
  <si>
    <t>Dishwasher - MT High Temp - Electric Booster</t>
  </si>
  <si>
    <t>Steam Cooker - 3 Pan - $750 (OLD)</t>
  </si>
  <si>
    <t>Convection Oven - $500 (OLD)</t>
  </si>
  <si>
    <t>Dishwasher - Under Counter High Temp - $150 (OLD)</t>
  </si>
  <si>
    <t>Sprayhead - Split - Not PI to 0.65 GPM</t>
  </si>
  <si>
    <t>Aerator - Split</t>
  </si>
  <si>
    <t>Aerator - $10</t>
  </si>
  <si>
    <t>Aerator - Split - $10</t>
  </si>
  <si>
    <t>Showerhead - Any Comm - DI - E - 1.5 GPM</t>
  </si>
  <si>
    <t>Showerhead - Any Comm - DI Split - E - 1.5 GPM</t>
  </si>
  <si>
    <t>Air Conditioner - Tier 1</t>
  </si>
  <si>
    <t>Air Conditioner - Tier 2</t>
  </si>
  <si>
    <t>HVAC Demand Control Ventilation</t>
  </si>
  <si>
    <t>High Efficiency HVAC Retrofit</t>
  </si>
  <si>
    <t>Occupancy Based Thermostat Controls - 5 Degrees</t>
  </si>
  <si>
    <t>Occupancy-Based HVAC Controls Ltd Srvc</t>
  </si>
  <si>
    <t>PTAC to PTHP - Retrofit</t>
  </si>
  <si>
    <t>PTHP to PTHP - New Construction</t>
  </si>
  <si>
    <t>PTHP to PTHP - New Retrofit</t>
  </si>
  <si>
    <t>Packaged Terminal Heat Pump - Hotel</t>
  </si>
  <si>
    <t>Premium HVAC</t>
  </si>
  <si>
    <t>Aerator - SBDI</t>
  </si>
  <si>
    <t>LED - 35W Area Fixture with Photocell</t>
  </si>
  <si>
    <t>LED - 60W Wall Pack with Photocell</t>
  </si>
  <si>
    <t>LED Exit Sign</t>
  </si>
  <si>
    <t>LED Open Sign</t>
  </si>
  <si>
    <t>LED Wall Pack with Photocell - Less than 19W</t>
  </si>
  <si>
    <t>LED Wall Pack with Photocell - Less than 30W</t>
  </si>
  <si>
    <t>Lamp - 120W Multi-Lamp Inc Fixture to 2L F17T8 (NBF)</t>
  </si>
  <si>
    <t>Lamp - 2' 1L T12 to 2' 1L T8</t>
  </si>
  <si>
    <t>Lamp - 240W Multi-Lamp Inc Fixture to 2L F28T8 (NBF)</t>
  </si>
  <si>
    <t>Lamp - 3' 1L T12 to 3' 1L T8</t>
  </si>
  <si>
    <t>Lamp - 4' 1L T12 to 4' 1L T8</t>
  </si>
  <si>
    <t>Lamp - 4' 2L T12 HO to 4' 2L T8</t>
  </si>
  <si>
    <t>Lamp - 4' 2L T12 to 4' 2L T8</t>
  </si>
  <si>
    <t>Lamp - 4' 3L T12 to 4' 2L T8 (Delamp &amp; Reflector)</t>
  </si>
  <si>
    <t>Lamp - 4' 3L T12 to 4' 3L T8</t>
  </si>
  <si>
    <t>Lamp - 4' 4L T12 HO to 4' 2L T8 (Delamp &amp; Reflector)</t>
  </si>
  <si>
    <t>Lamp - 4' 4L T12 HO to 4' 4L T8</t>
  </si>
  <si>
    <t>Lamp - 4' 4L T12 to 4' 2L T8 (Delamp &amp; Reflector)</t>
  </si>
  <si>
    <t>Lamp - 4' 4L T12 to 4' 4L T8</t>
  </si>
  <si>
    <t>Lamp - 400W HID to 4' 6L T8 (HBF)</t>
  </si>
  <si>
    <t>Lamp - 8' 1L T12 HO F96 to 4' 2L 28W (Retro Kit 2L 8')</t>
  </si>
  <si>
    <t>Lamp - 8' 1L T8 F96 to 4' 2L 28W (Retro Kit 2L 8')</t>
  </si>
  <si>
    <t>Lamp - 8' 2L T12 Delamp to 4' 2L T8 (Retro Kit Delamp)</t>
  </si>
  <si>
    <t>Lamp - 8' 2L T12 HO F96 to 4' 4L 28W (Retro Kit 4L 8' NBF)</t>
  </si>
  <si>
    <t>Lamp - 8' 2L T8 F96 to 4' 4L 28W (Retro Kit 4L 8')</t>
  </si>
  <si>
    <t>Occupancy Sensors (&lt;100W)</t>
  </si>
  <si>
    <t>Occupancy Sensors (&gt;100W And &lt;150W)</t>
  </si>
  <si>
    <t>Occupancy Sensors (&gt;200W And &lt;450W)</t>
  </si>
  <si>
    <t>Smart Strip Plug-In</t>
  </si>
  <si>
    <t>Sprayhead - SBDI - 1.6 PI to 0.65 GPM</t>
  </si>
  <si>
    <t>Sprayhead - SBDI - Not PI to 0.65 GPM</t>
  </si>
  <si>
    <t>Showerhead - Engagement_C - Appl Repl - 1.5 gpm (G)</t>
  </si>
  <si>
    <t>Showerhead - Leave Behind - Gas WH</t>
  </si>
  <si>
    <t xml:space="preserve">Showerhead - leave behind </t>
  </si>
  <si>
    <t>Showerhead - Direct Install - 1.50 gpm</t>
  </si>
  <si>
    <t>Showerhead - Engagement_C - Elec WH (G)</t>
  </si>
  <si>
    <t>Showerhead - Retail - Gas WH - 1.50 gpm and less</t>
  </si>
  <si>
    <t>Showerhead - Retail - Gas WH - 1.51 to 1.75 gpm</t>
  </si>
  <si>
    <t>Showerhead - Retail - Gas WH - 1.76 to 2.0 gpm</t>
  </si>
  <si>
    <t>Showerhead - Retail_C - Any WH - 1.50 gpm and less (G)</t>
  </si>
  <si>
    <t>Showerhead - Retail_C - Any WH - 1.51 to 1.75 gpm (G)</t>
  </si>
  <si>
    <t>Showerhead - Retail_C - Any WH - 1.76 to 2.0 gpm (G)</t>
  </si>
  <si>
    <t>Showerhead - Retail_GO - Any WH - 1.50 gpm and less</t>
  </si>
  <si>
    <t>Aerator - 1.5 gpm GWH - Direct Install</t>
  </si>
  <si>
    <t>Attic Insulation R-11 to R-38</t>
  </si>
  <si>
    <t>Floor Insulation R-0 to R-30</t>
  </si>
  <si>
    <t>High Efficiency Natural Gas Fireplace - In-unit</t>
  </si>
  <si>
    <t>Integrated Space &amp; Water Heating Natural Gas Boiler - In-unit</t>
  </si>
  <si>
    <t>Natural Gas Furnace (.95 AFUE) - In-unit</t>
  </si>
  <si>
    <t>Small Business DI Gas</t>
  </si>
  <si>
    <t>Aerator - SBDI - G</t>
  </si>
  <si>
    <t>Sprayhead - SBDI - 1.6 PI to 0.65 GPM - G</t>
  </si>
  <si>
    <t>Sprayhead - Not PI to 0.65 GPM - G</t>
  </si>
  <si>
    <t>Aerator - $10 - G</t>
  </si>
  <si>
    <t>Showerhead - Any Comm - DI - G - 1.5 GPM</t>
  </si>
  <si>
    <t>Showerhead - Any Comm - DI Split - G - 1.5 GPM</t>
  </si>
  <si>
    <t>Commercial Direct Install</t>
  </si>
  <si>
    <t>HVAC Demand Control Ventilation - G</t>
  </si>
  <si>
    <t>High Efficiency HVAC Retrofit - G</t>
  </si>
  <si>
    <t>Premium HVAC - G</t>
  </si>
  <si>
    <t>Commercial HVAC Gas</t>
  </si>
  <si>
    <t>Ratio for Measure Cost</t>
  </si>
  <si>
    <t>Commercial Home Energy Reports Pilot</t>
  </si>
  <si>
    <t>Flat</t>
  </si>
  <si>
    <t>Total Regional Programs</t>
  </si>
  <si>
    <t>NEEA Gas Market Transformation Study</t>
  </si>
  <si>
    <t xml:space="preserve">E2G Fuel Conv - Space &amp; WH - BB </t>
  </si>
  <si>
    <t xml:space="preserve">E2G Fuel Conv - Space &amp; WH - FA </t>
  </si>
  <si>
    <t xml:space="preserve">E2G Fuel Conv - Space Heat Only - BB </t>
  </si>
  <si>
    <t xml:space="preserve">E2G Fuel Conv - Space Heat Only - FA </t>
  </si>
  <si>
    <t>Total In CE Calculations</t>
  </si>
  <si>
    <t>Business Express Lighting</t>
  </si>
  <si>
    <t>Single Family New Construction</t>
  </si>
  <si>
    <t>EnergyStar Manufactured Home</t>
  </si>
  <si>
    <t xml:space="preserve">      Energy Advisors</t>
  </si>
  <si>
    <t xml:space="preserve">      Events</t>
  </si>
  <si>
    <t xml:space="preserve">      Brochures, non program-specific</t>
  </si>
  <si>
    <t xml:space="preserve">      Education</t>
  </si>
  <si>
    <t>Web Experience</t>
  </si>
  <si>
    <t xml:space="preserve">      Customer Online Experience</t>
  </si>
  <si>
    <t xml:space="preserve">      Market Integration</t>
  </si>
  <si>
    <r>
      <t xml:space="preserve">      MyData </t>
    </r>
    <r>
      <rPr>
        <i/>
        <sz val="8"/>
        <color theme="1"/>
        <rFont val="Arial"/>
        <family val="2"/>
      </rPr>
      <t>(Automated Benchmarking System)</t>
    </r>
  </si>
  <si>
    <t>Rebates Processing</t>
  </si>
  <si>
    <t>Strategic Planning</t>
  </si>
  <si>
    <t xml:space="preserve">Biennial Elec. Consv. Aquisitn. Review </t>
  </si>
  <si>
    <t>Electric Vehicle Charger Incentive</t>
  </si>
  <si>
    <t xml:space="preserve">E214  Residential Single Family Existing- Mobile Home Weatherization :  2015 Program Savings, Budget, and Benefit-Cost Analysis </t>
  </si>
  <si>
    <t xml:space="preserve">E251 Commercial New Construction:  2015 Program Savings, Budget, and Benefit-Cost Analysis </t>
  </si>
  <si>
    <t xml:space="preserve">E262 Business Lighting Markdown :  2015 Program Savings, Budget, and Benefit-Cost Analysis </t>
  </si>
  <si>
    <t xml:space="preserve">E262  Commercial Kitchen Laundry :  2015 Program Savings, Budget, and Benefit-Cost Analysis </t>
  </si>
  <si>
    <t xml:space="preserve">E262  Commercial Direct Install : 2015 Program Savings, Budget, and Benefit-Cost Analysis </t>
  </si>
  <si>
    <t xml:space="preserve">E262  Commercial HVAC :  2015 Program Savings, Budget, and Benefit-Cost Analysis </t>
  </si>
  <si>
    <t xml:space="preserve">E262  Small Business Direct Install :  2015 Program Savings, Budget, and Benefit-Cost Analysis </t>
  </si>
  <si>
    <t xml:space="preserve">E262 Business Express Lighting:  2015 Program Savings, Budget, and Benefit-Cost Analysis </t>
  </si>
  <si>
    <t>E245</t>
  </si>
  <si>
    <t xml:space="preserve">G262  Small Business Direct Install Gas: 2015 Program Savings, Budget, and Benefit-Cost Analysis </t>
  </si>
  <si>
    <t xml:space="preserve">       Energy Advisors</t>
  </si>
  <si>
    <t xml:space="preserve">       Events</t>
  </si>
  <si>
    <t xml:space="preserve">       Brochures, non program-specific</t>
  </si>
  <si>
    <t xml:space="preserve">       Education</t>
  </si>
  <si>
    <t xml:space="preserve">       Customer Online Experience</t>
  </si>
  <si>
    <t xml:space="preserve">        Market Integration</t>
  </si>
  <si>
    <t xml:space="preserve">        MyData (Automated Benchmarking System)</t>
  </si>
  <si>
    <t xml:space="preserve">G262  Commercial HVAC Gas: 2015 Program Savings, Budget, and Benefit-Cost Analysis </t>
  </si>
  <si>
    <t xml:space="preserve">E255 Commercial Small Business Lighting: 2015 Program Savings, Budget, and Benefit-Cost Analysis </t>
  </si>
  <si>
    <t xml:space="preserve">G262  Commercial Direct Install: 2015 Program Savings, Budget, and Benefit-Cost Analysis </t>
  </si>
  <si>
    <t>Total LIW Incentive</t>
  </si>
  <si>
    <t>G215</t>
  </si>
  <si>
    <t>Total Portfolio Support</t>
  </si>
  <si>
    <t>Total Research &amp; Compliance</t>
  </si>
  <si>
    <t>Total Other Electric Programs</t>
  </si>
  <si>
    <t>Total All Programs used in CE Calculations</t>
  </si>
  <si>
    <t>n/a</t>
  </si>
  <si>
    <t>Showerhead - leave behind</t>
  </si>
  <si>
    <t>HomePrint Assessment</t>
  </si>
  <si>
    <t>CFL bulbs - leave-behind</t>
  </si>
  <si>
    <t>Refrigerator CEE Tier 1</t>
  </si>
  <si>
    <t>LED: Engagement - Appl Repl</t>
  </si>
  <si>
    <t>DIM</t>
  </si>
  <si>
    <t>Energy Star Fixture - Tenant Controlled</t>
  </si>
  <si>
    <t>Thermostatic Restrictor Handheld Showerhead</t>
  </si>
  <si>
    <t>Stairwell bi-level &gt;3 &lt;10 floors</t>
  </si>
  <si>
    <t>Energy Star hard-wired CFL Fixture - TCt 69</t>
  </si>
  <si>
    <t>Garage CO DCV w/VDF Fan Control 2011</t>
  </si>
  <si>
    <t>Clothes Washer MEF 2.46+ WF 4- EWH/Edryer 92kWh</t>
  </si>
  <si>
    <t>LED Fixture Tenant Controlled</t>
  </si>
  <si>
    <t>Ice Machine -  101 to 300 lbs Ice per Day</t>
  </si>
  <si>
    <t>Sales Incentive - $30</t>
  </si>
  <si>
    <t>Sales Incentive - Comml Ovens - $50</t>
  </si>
  <si>
    <t>$100 Ice Maker Up to 500 Lbs (OLD)</t>
  </si>
  <si>
    <t>Dishwasher - Under Counter High Temp - $500 (OLD)</t>
  </si>
  <si>
    <t>LED - Omnidirectional - Retail [Retired]</t>
  </si>
  <si>
    <t>LED - Decorative Retail [Retired]</t>
  </si>
  <si>
    <t>LED - HW Recessed Retrofit Kit - Office [Retired]</t>
  </si>
  <si>
    <t>LED - HW Recessed Retrofit Kit - Retail [Retired]</t>
  </si>
  <si>
    <t>LED - HW Recessed Retrofit Kit - School (K-12) [Retired]</t>
  </si>
  <si>
    <t>LED - MR16 - Grocery [Retired]</t>
  </si>
  <si>
    <t>LED - MR16 - Hospital [Retired]</t>
  </si>
  <si>
    <t>LED - MR16 - Office [Retired]</t>
  </si>
  <si>
    <t>LED - MR16 - Other [Retired]</t>
  </si>
  <si>
    <t>LED - MR16 - Other Health [Retired]</t>
  </si>
  <si>
    <t>LED - MR16 - Retail [Retired]</t>
  </si>
  <si>
    <t>LED - MR16 - Warehouse [Retired]</t>
  </si>
  <si>
    <t>LED - PAR 38 &amp; 40 - Grocery [Retired]</t>
  </si>
  <si>
    <t>LED - PAR 38 &amp; 40 - Hotel Commons [Retired]</t>
  </si>
  <si>
    <t>LED - PAR 38 &amp; 40 - Office [Retired]</t>
  </si>
  <si>
    <t>LED - PAR 38 &amp; 40 - Other [Retired]</t>
  </si>
  <si>
    <t>LED - PAR 38 &amp; 40 - Restaurant [Retired]</t>
  </si>
  <si>
    <t>LED - PAR20 - Restaurant [Retired]</t>
  </si>
  <si>
    <t>LED - PAR30 - Grocery [Retired]</t>
  </si>
  <si>
    <t>LED - PAR30 - Office [Retired]</t>
  </si>
  <si>
    <t>LED - PAR30 - Other [Retired]</t>
  </si>
  <si>
    <t>LED - PAR30 - Other Health [Retired]</t>
  </si>
  <si>
    <t>LED - PAR30 - Restaurant [Retired]</t>
  </si>
  <si>
    <t>LED - PAR30 - Retail [Retired]</t>
  </si>
  <si>
    <t>LED - PAR30 - Warehouse [Retired]</t>
  </si>
  <si>
    <t>LED - Omnidirectional - Hotel Rooms [Retired]</t>
  </si>
  <si>
    <t>LED - HW Recessed Retrofit Kit - Other [Retired]</t>
  </si>
  <si>
    <t>LED - PAR30 - University [Retired]</t>
  </si>
  <si>
    <t>LED - PAR20 - University [Retired]</t>
  </si>
  <si>
    <t>LED - MR16 - University [Retired]</t>
  </si>
  <si>
    <t>LED - Omnidirectional - Hotel Commons [Retired]</t>
  </si>
  <si>
    <t xml:space="preserve">LED - Omnidirectional - $5 - Office </t>
  </si>
  <si>
    <t xml:space="preserve">LED - Omnidirectional - $5 - Other </t>
  </si>
  <si>
    <t xml:space="preserve">LED - Omnidirectional - $5 - Restaurant </t>
  </si>
  <si>
    <t>LED - Omnidirectional - $5 - University</t>
  </si>
  <si>
    <t>$150 Electric EGP Retrofit Tier 2</t>
  </si>
  <si>
    <t>$150 Heat Pump Tier 2</t>
  </si>
  <si>
    <t>$550 Electric EGP Tier 2</t>
  </si>
  <si>
    <t>$550 Heat Pump Gas Pack Tier 2</t>
  </si>
  <si>
    <t>RFP:  Outreach - SB Direct Install (Wilden/SBW) - Elec</t>
  </si>
  <si>
    <t>LED A Lamp 11W - Office (2014)</t>
  </si>
  <si>
    <t>LED A Lamp 11W - Other (2014)</t>
  </si>
  <si>
    <t>LED A Lamp 11W - Restaurant (2014)</t>
  </si>
  <si>
    <t>LED A Lamp 11W - Retail (2014)</t>
  </si>
  <si>
    <t>LED A Lamp 5W Globe - Office (2014)</t>
  </si>
  <si>
    <t>LED A Lamp 5W Globe - Other (2014)</t>
  </si>
  <si>
    <t>LED A Lamp 5W Globe - Other Health (2014)</t>
  </si>
  <si>
    <t>LED A Lamp 5W Globe - Restaurant (2014)</t>
  </si>
  <si>
    <t>LED A Lamp 5W Globe - Retail (2014)</t>
  </si>
  <si>
    <t>LED A Lamp 5W Globe - Warehouse (2014)</t>
  </si>
  <si>
    <t>LED A Lamp 7W - Office (2014)</t>
  </si>
  <si>
    <t>LED A Lamp 7W - Other (2014)</t>
  </si>
  <si>
    <t>LED A Lamp 7W - Other Health (2014)</t>
  </si>
  <si>
    <t>LED A Lamp 7W - Restaurant (2014)</t>
  </si>
  <si>
    <t>LED A Lamp 7W - Retail (2014)</t>
  </si>
  <si>
    <t>LED A Lamp 7W - School (K-12) (2014)</t>
  </si>
  <si>
    <t>LED A Lamp 7W - Warehouse (2014)</t>
  </si>
  <si>
    <t>LED Decorative - Office (2014)</t>
  </si>
  <si>
    <t>LED Decorative - Other (2014)</t>
  </si>
  <si>
    <t>LED Decorative - Other Health (2014)</t>
  </si>
  <si>
    <t>LED Decorative - Restaurant (2014)</t>
  </si>
  <si>
    <t>LED Decorative - Retail (2014)</t>
  </si>
  <si>
    <t>LED Decorative - School (K-12) (2014)</t>
  </si>
  <si>
    <t>LED Direction Par 20 - Office (2014)</t>
  </si>
  <si>
    <t>LED Direction Par 20 - Other (2014)</t>
  </si>
  <si>
    <t>LED Direction Par 20 - Other Health (2014)</t>
  </si>
  <si>
    <t>LED Direction Par 20 - Restaurant (2014)</t>
  </si>
  <si>
    <t>LED Direction Par 20 - Retail (2014)</t>
  </si>
  <si>
    <t>LED Direction Par 20 - School (K-12) (2014)</t>
  </si>
  <si>
    <t>LED Direction Par 20 - Warehouse (2014)</t>
  </si>
  <si>
    <t>LED Direction Par 30 - Office (2014)</t>
  </si>
  <si>
    <t>LED Direction Par 30 - Other (2014)</t>
  </si>
  <si>
    <t>LED Direction Par 30 - Other Health (2014)</t>
  </si>
  <si>
    <t>LED Direction Par 30 - Restaurant (2014)</t>
  </si>
  <si>
    <t>LED Direction Par 30 - Retail (2014)</t>
  </si>
  <si>
    <t>LED Direction Par 30 - School (K-12) (2014)</t>
  </si>
  <si>
    <t>LED Direction Par 30 - Warehouse (2014)</t>
  </si>
  <si>
    <t>LED MR16 - Office (2014)</t>
  </si>
  <si>
    <t>LED MR16 - Other (2014)</t>
  </si>
  <si>
    <t>LED MR16 - Other Health (2014)</t>
  </si>
  <si>
    <t>LED MR16 - Restaurant (2014)</t>
  </si>
  <si>
    <t>LED MR16 - Retail (2014)</t>
  </si>
  <si>
    <t>LED MR16 - Warehouse (2014)</t>
  </si>
  <si>
    <t>LED Par 38 &amp; 40 - Office (2014)</t>
  </si>
  <si>
    <t>LED Par 38 &amp; 40 - Other (2014)</t>
  </si>
  <si>
    <t>LED Par 38 &amp; 40 - Other Health (2014)</t>
  </si>
  <si>
    <t>LED Par 38 &amp; 40 - Restaurant (2014)</t>
  </si>
  <si>
    <t>LED Par 38 &amp; 40 - Retail (2014)</t>
  </si>
  <si>
    <t>Efficient 95% Gas Furnace (Note:  Raised from 90%)</t>
  </si>
  <si>
    <t>CO Monitor</t>
  </si>
  <si>
    <t xml:space="preserve">HomePrint Assessment - Gas </t>
  </si>
  <si>
    <t>RFP:  Outreach - SB Direct Install (Wilden/SBW) - Gas</t>
  </si>
  <si>
    <t>Aerator - G</t>
  </si>
  <si>
    <t>Aerator - Split - $10 - G</t>
  </si>
  <si>
    <t>Aerator - Split - G</t>
  </si>
  <si>
    <t>Sprayhead - Split - 2.2 PI to 0.65 GPM - G</t>
  </si>
  <si>
    <t>Sprayhead - Split - Not PI to 0.65 GPM - G</t>
  </si>
  <si>
    <t>G263</t>
  </si>
  <si>
    <t>G264</t>
  </si>
  <si>
    <t>G265</t>
  </si>
  <si>
    <t>G266</t>
  </si>
  <si>
    <t>G267</t>
  </si>
  <si>
    <t>G268</t>
  </si>
  <si>
    <t>G269</t>
  </si>
  <si>
    <t>G270</t>
  </si>
  <si>
    <t>$150 GAS EGP Retrofit Tier 2</t>
  </si>
  <si>
    <t>Need End Use for Outreach…</t>
  </si>
  <si>
    <t>total</t>
  </si>
  <si>
    <t>Total</t>
  </si>
  <si>
    <t>E255</t>
  </si>
  <si>
    <t>Small Business Lighting</t>
  </si>
  <si>
    <t>MEASURENAME</t>
  </si>
  <si>
    <t>MEASURELIFE</t>
  </si>
  <si>
    <t>ENDUSE</t>
  </si>
  <si>
    <t># of Units</t>
  </si>
  <si>
    <t>MEASURESAVINGS</t>
  </si>
  <si>
    <t>MEASUREINCENTIVE</t>
  </si>
  <si>
    <t>MEASURECOST</t>
  </si>
  <si>
    <t>NEBSPERUNIT</t>
  </si>
  <si>
    <t>SAVINGSYEAR</t>
  </si>
  <si>
    <t>MEASUREYEAREND</t>
  </si>
  <si>
    <t>SAVINGSUOM</t>
  </si>
  <si>
    <t>Total NEBs</t>
  </si>
  <si>
    <t>kWh</t>
  </si>
  <si>
    <t>Energy Star Manufactured Home</t>
  </si>
  <si>
    <t>Direct Benefit to Customer</t>
  </si>
  <si>
    <t>Employee Expense</t>
  </si>
  <si>
    <t>Labor</t>
  </si>
  <si>
    <t>Labor - Marketing</t>
  </si>
  <si>
    <t>Marketing</t>
  </si>
  <si>
    <t>Materials</t>
  </si>
  <si>
    <t>Miscellaneous</t>
  </si>
  <si>
    <t>Outside Services</t>
  </si>
  <si>
    <t>Overhead</t>
  </si>
  <si>
    <t>Revenue</t>
  </si>
  <si>
    <t>Total O &amp; M</t>
  </si>
  <si>
    <t>Total Budget</t>
  </si>
  <si>
    <t>ORDERNAME</t>
  </si>
  <si>
    <t>Residential Energy Reports {E}</t>
  </si>
  <si>
    <t>Individual Energy Reports - Expansion - HRU</t>
  </si>
  <si>
    <t>Individual Energy Reports - Expansion - Rural</t>
  </si>
  <si>
    <t>Individual Energy Reports - Expansion - Electric Only</t>
  </si>
  <si>
    <t>Home Energy Reports {G}</t>
  </si>
  <si>
    <t>Savings</t>
  </si>
  <si>
    <t>savings</t>
  </si>
  <si>
    <t>SH</t>
  </si>
  <si>
    <t>AirSeal-All_TE_MF</t>
  </si>
  <si>
    <t>AirSeal-F_TE_MF</t>
  </si>
  <si>
    <t>Appl-FridgeReplace_TE_MH</t>
  </si>
  <si>
    <t>Appl-FridgeReplace_TE_SF</t>
  </si>
  <si>
    <t>Detect-CO_TE_MH</t>
  </si>
  <si>
    <t>Detect-CO_TE_SF</t>
  </si>
  <si>
    <t>Detect-SmokeAlarm_TE_MH</t>
  </si>
  <si>
    <t>Detect-SmokeAlarm_TE_SF</t>
  </si>
  <si>
    <t>DuctlessHeatPump_TE_MF</t>
  </si>
  <si>
    <t>DuctlessHeatPump_TE_MH</t>
  </si>
  <si>
    <t>DuctlessHeatPump_TE_SF</t>
  </si>
  <si>
    <t>Furn-Repair_TE_MH</t>
  </si>
  <si>
    <t>Furn-Repair_TE_SF</t>
  </si>
  <si>
    <t>Furn-Replace_TE_MH</t>
  </si>
  <si>
    <t>Insul-Attic_0_19_TE_MH</t>
  </si>
  <si>
    <t>Insul-Attic_0_30_TE_MH</t>
  </si>
  <si>
    <t>Insul-Attic_0_38_TE_MF</t>
  </si>
  <si>
    <t>Insul-Attic_0_38_TE_SF</t>
  </si>
  <si>
    <t>Insul-Attic_11_33_TE_MH</t>
  </si>
  <si>
    <t>Insul-Attic_11_38_TE_MF</t>
  </si>
  <si>
    <t>Insul-Attic_11_38_TE_SF</t>
  </si>
  <si>
    <t>Insul-CeilAttic_19_38_TE_MF</t>
  </si>
  <si>
    <t>Insul-CeilAttic_19_38_TE_SF</t>
  </si>
  <si>
    <t>Insul-Duct_0_11_TE_SF</t>
  </si>
  <si>
    <t>Insul-Floor_0_19_TE_MF</t>
  </si>
  <si>
    <t>Insul-Floor_0_19_TE_SF</t>
  </si>
  <si>
    <t>Insul-Floor_0_22_TE_MH</t>
  </si>
  <si>
    <t>Insul-Floor_0_30_TE_MF</t>
  </si>
  <si>
    <t>Insul-Floor_0_30_TE_MH</t>
  </si>
  <si>
    <t>Insul-Floor_0_30_TE_SF</t>
  </si>
  <si>
    <t>Insul-Floor_11_22_TE_MH</t>
  </si>
  <si>
    <t>Insul-Floor_11_30_TE_MF</t>
  </si>
  <si>
    <t>Insul-Floor_11_30_TE_SF</t>
  </si>
  <si>
    <t>Insul-Wall_0_11_TE_MF</t>
  </si>
  <si>
    <t>Insul-Wall_0_11_TE_MH</t>
  </si>
  <si>
    <t>Insul-Wall_0_11_TE_SF</t>
  </si>
  <si>
    <t>LC-Aerator_TE_MH</t>
  </si>
  <si>
    <t>LC-Aerator_TE_SF</t>
  </si>
  <si>
    <t>LC-Showerhead_TE_MH</t>
  </si>
  <si>
    <t>LC-Showerhead_TE_SF</t>
  </si>
  <si>
    <t>LC-Weatherstrip_TE_MH</t>
  </si>
  <si>
    <t>LC-Weatherstrip_TE_SF</t>
  </si>
  <si>
    <t>Light-LEDALamp_TE_MH</t>
  </si>
  <si>
    <t>Light-LEDALamp_TE_SF</t>
  </si>
  <si>
    <t>Repair-Elect_TE_MH</t>
  </si>
  <si>
    <t>Repair-Elect_TE_SF</t>
  </si>
  <si>
    <t>Repair-Floor_TE_MH</t>
  </si>
  <si>
    <t>Repair-Floor_TE_SF</t>
  </si>
  <si>
    <t>Repair-Health_TE_MH</t>
  </si>
  <si>
    <t>Repair-Health_TE_SF</t>
  </si>
  <si>
    <t>Repair-Plumb_TE_MH</t>
  </si>
  <si>
    <t>Repair-Plumb_TE_SF</t>
  </si>
  <si>
    <t>Repair-Roof_TE_MH</t>
  </si>
  <si>
    <t>Repair-Roof_TE_SF</t>
  </si>
  <si>
    <t>Repair-Struct_TE_MH</t>
  </si>
  <si>
    <t>Repair-Struct_TE_SF</t>
  </si>
  <si>
    <t>Safe-CombTest_TE_MH</t>
  </si>
  <si>
    <t>Safe-CombTest_TE_SF</t>
  </si>
  <si>
    <t>Seal-Duct_TE_MH</t>
  </si>
  <si>
    <t>Seal-Duct_TE_SF</t>
  </si>
  <si>
    <t>Seal-Struct_TE_MH</t>
  </si>
  <si>
    <t>Seal-Struct_TE_SF</t>
  </si>
  <si>
    <t>Tstat-ElectricSetback_TE_MH</t>
  </si>
  <si>
    <t>Tstat-Electronic_TE_SF</t>
  </si>
  <si>
    <t>Vent-ESWholeHouse_TE_MH</t>
  </si>
  <si>
    <t>Vent-ESWholeHouse_TE_SF</t>
  </si>
  <si>
    <t>Vent-Mech_TE_MH</t>
  </si>
  <si>
    <t>Vent-Mech_TE_SF</t>
  </si>
  <si>
    <t>Weath-GrndVprBarr_TE_MH</t>
  </si>
  <si>
    <t>Weath-GrndVprBarr_TE_SF</t>
  </si>
  <si>
    <t>WH-PipeInsul_TE_MF</t>
  </si>
  <si>
    <t>WH-PipeInsul_TE_MH</t>
  </si>
  <si>
    <t>WH-PipeInsul_TE_SF</t>
  </si>
  <si>
    <t>WH-Replace_TE_SF</t>
  </si>
  <si>
    <t>WH-Wrap_TE_MH</t>
  </si>
  <si>
    <t>WH-Wrap_TE_SF</t>
  </si>
  <si>
    <t>Win-Sing2Doub_TE_MH</t>
  </si>
  <si>
    <t>Win-Sing2Doub_TE_SF</t>
  </si>
  <si>
    <t>DuctlessHeatPump_SH_MH</t>
  </si>
  <si>
    <t>Insul-Attic_0_19_SH_MH</t>
  </si>
  <si>
    <t>Insul-Attic_11_38_SH_SF</t>
  </si>
  <si>
    <t>Insul-Floor_0_22_SH_MH</t>
  </si>
  <si>
    <t>Seal-Struct_SH_SF</t>
  </si>
  <si>
    <t>Vent-ESWholeHouse_SH_SF</t>
  </si>
  <si>
    <t>WH-PipeInsul_SH_SF</t>
  </si>
  <si>
    <t>Furn-Replace95_SH_SF</t>
  </si>
  <si>
    <t>Furn-Replace95_TG_MF</t>
  </si>
  <si>
    <t>Furn-Replace95_TG_SF</t>
  </si>
  <si>
    <t>Insul-Attic_0_38_TG_SF</t>
  </si>
  <si>
    <t>Insul-Attic_11_38_TG_SF</t>
  </si>
  <si>
    <t>Insul-Duct_0_11_SH_SF</t>
  </si>
  <si>
    <t>Insul-Duct_0_11_TG_SF</t>
  </si>
  <si>
    <t>Insul-Floor_0_30_TG_SF</t>
  </si>
  <si>
    <t>Insul-Wall_0_11_SH_SF</t>
  </si>
  <si>
    <t>Insul-Wall_0_11_TG_SF</t>
  </si>
  <si>
    <t>Seal-Duct_TG_SF</t>
  </si>
  <si>
    <t>Seal-Struct_TG_SF</t>
  </si>
  <si>
    <t>WH-PipeInsul_TG_SF</t>
  </si>
  <si>
    <t>Occupancy Sensor</t>
  </si>
  <si>
    <t>T12 to T8 with Electronic Ballast</t>
  </si>
  <si>
    <t>$30 gas under counter or door type sales incentive</t>
  </si>
  <si>
    <t>$30 Salesman incentive, fryer gas</t>
  </si>
  <si>
    <t>$50 Salesman incentive - gas oven</t>
  </si>
  <si>
    <t>1.5 GPM Showerhead Any Commercial, gas DI</t>
  </si>
  <si>
    <t>1.5 GPM Showerhead Any Commercial, gas DI SPLIT</t>
  </si>
  <si>
    <t>Aerator, gas</t>
  </si>
  <si>
    <t>Aerator, gas $10</t>
  </si>
  <si>
    <t>Aerator, gas $10 SPLIT</t>
  </si>
  <si>
    <t>Gas head not previously installed to .65gpm</t>
  </si>
  <si>
    <t>Gas head not previously installed to .65gpm SPLIT</t>
  </si>
  <si>
    <t>Gas Hot Water Heater- Kitchen</t>
  </si>
  <si>
    <t>Gas units - Premium HVAC</t>
  </si>
  <si>
    <t>Aerator, gas SBDI</t>
  </si>
  <si>
    <t>SBDI Gas sprayhead 1.6 previously installed to .65gpm</t>
  </si>
  <si>
    <t>Combination Oven - gas</t>
  </si>
  <si>
    <t>Convection Oven - double gas</t>
  </si>
  <si>
    <t>Convection Oven - full size gas</t>
  </si>
  <si>
    <t>DTHT - Gas Water Heat</t>
  </si>
  <si>
    <t>DTLT - Gas Water Heat</t>
  </si>
  <si>
    <t>Fryer Commercial - Gas</t>
  </si>
  <si>
    <t>STHT - Gas Water Heat</t>
  </si>
  <si>
    <t>UCHT - Gas Water Heat</t>
  </si>
  <si>
    <t>Gas units - High Efficiency HVAC Retrofit</t>
  </si>
  <si>
    <t>G262 Rebates</t>
  </si>
  <si>
    <t xml:space="preserve"> E261</t>
  </si>
  <si>
    <t>Rebate Processing</t>
  </si>
  <si>
    <t>paste</t>
  </si>
  <si>
    <t>Formula</t>
  </si>
  <si>
    <t>Paste total</t>
  </si>
  <si>
    <t>Formula total</t>
  </si>
  <si>
    <t>UNIT ANNUAL Non-Energy Benefits</t>
  </si>
  <si>
    <t>TOTAL Non-Energy Benefits in time zero</t>
  </si>
  <si>
    <t>P+Q</t>
  </si>
  <si>
    <t>P+T+S</t>
  </si>
  <si>
    <t>Paste Details</t>
  </si>
  <si>
    <t>Discount Rate</t>
  </si>
  <si>
    <t xml:space="preserve">E214  Residential Single Family Existing-Lighting:  2015 Program Savings, Budget, and Benefit-Cost Analysis </t>
  </si>
  <si>
    <t>S-Q</t>
  </si>
  <si>
    <t>named range</t>
  </si>
  <si>
    <t>ck</t>
  </si>
  <si>
    <t>Fix</t>
  </si>
  <si>
    <t xml:space="preserve">E214  Residential Single Family Existing-Space Heat:  2015 Program Savings, Budget, and Benefit-Cost Analysis </t>
  </si>
  <si>
    <t>CI High Voltage</t>
  </si>
  <si>
    <t>Unit Extra Cost of Fuel (Lifetime)</t>
  </si>
  <si>
    <t>Total Extra Cost of Fuel</t>
  </si>
  <si>
    <t xml:space="preserve">E201  Residential Low Income:  2015 Program Savings, Budget, and Benefit-Cost Analysis </t>
  </si>
  <si>
    <t xml:space="preserve">E214  Residential Single Family Existing-Water Heat :  2015 Program Savings, Budget, and Benefit-Cost Analysis </t>
  </si>
  <si>
    <t xml:space="preserve">E214  Residential Single Family Existing- HomePrint :  2015 Program Savings, Budget, and Benefit-Cost Analysis </t>
  </si>
  <si>
    <t xml:space="preserve">E214  Residential Single Family Existing-Appliences:  2015 Program Savings, Budget, and Benefit-Cost Analysis </t>
  </si>
  <si>
    <t xml:space="preserve">E214  Residential Single Family Existing-Showerheads:  2015 Program Savings, Budget, and Benefit-Cost Analysis </t>
  </si>
  <si>
    <t xml:space="preserve">E214  Residential Single Family Existing- Weatherization : 2015 Program Savings, Budget, and Benefit-Cost Analysis </t>
  </si>
  <si>
    <t xml:space="preserve">E214  Residential Single Family Existing- Mobile Home Duct Seal :  2015 Program Savings, Budget, and Benefit-Cost Analysis </t>
  </si>
  <si>
    <t xml:space="preserve">E214  Home Energy Reports:  2015 Program Savings, Budget, and Benefit-Cost Analysis </t>
  </si>
  <si>
    <t xml:space="preserve">E249R  Home Energy Reports Residential Expansion:  2015 Program Savings, Budget, and Benefit-Cost Analysis </t>
  </si>
  <si>
    <t xml:space="preserve">E214  Residential Single Family New Construction :  2015 Program Savings, Budget, and Benefit-Cost Analysis </t>
  </si>
  <si>
    <t xml:space="preserve">E214  Residential Single Family Manufactured Home :  2015 Program Savings, Budget, and Benefit-Cost Analysis </t>
  </si>
  <si>
    <t xml:space="preserve">E216  Residential Single Family Fuel Conversion:  2015 Program Savings, Budget, and Benefit-Cost Analysis </t>
  </si>
  <si>
    <t xml:space="preserve">E217  Residential Multifamily Retofit:  2015 Program Savings, Budget, and Benefit-Cost Analysis </t>
  </si>
  <si>
    <t xml:space="preserve">E218  Residential Multifamily New Construction:  2015 Program Savings, Budget, and Benefit-Cost Analysis </t>
  </si>
  <si>
    <t xml:space="preserve">E250 Commercial Retrofit:  2015 Program Savings, Budget, and Benefit-Cost Analysis </t>
  </si>
  <si>
    <t xml:space="preserve">E253 Commercial RCM:  2015 Program Savings, Budget, and Benefit-Cost Analysis </t>
  </si>
  <si>
    <t xml:space="preserve">E255 Small Business Lighting:  2015 Program Savings, Budget, and Benefit-Cost Analysis </t>
  </si>
  <si>
    <t xml:space="preserve">E258 Commercial Self Directed:  2015 Program Savings, Budget, and Benefit-Cost Analysis </t>
  </si>
  <si>
    <t xml:space="preserve">E262  Commercial Rebates :  2015 Program Savings, Budget, and Benefit-Cost Analysis </t>
  </si>
  <si>
    <t xml:space="preserve">NEEA:  2015 Program Savings, Budget, and Benefit-Cost Analysis </t>
  </si>
  <si>
    <t xml:space="preserve">G201  Residential Low Income WX: 2015 Program Savings, Budget, and Benefit-Cost Analysis </t>
  </si>
  <si>
    <t xml:space="preserve">G214  Residential Single Family -Space Heat: 2015 Program Savings, Budget, and Benefit-Cost Analysis </t>
  </si>
  <si>
    <t xml:space="preserve">G214  Residential Single Family -Appliances: 2015 Program Savings, Budget, and Benefit-Cost Analysis </t>
  </si>
  <si>
    <t xml:space="preserve">G214  Residential Web Termostats: 2015 Program Savings, Budget, and Benefit-Cost Analysis </t>
  </si>
  <si>
    <t xml:space="preserve">G214  Residential Single Family Showerheads: 2015 Program Savings, Budget, and Benefit-Cost Analysis </t>
  </si>
  <si>
    <t xml:space="preserve">G214  Home Energy Reports:  2015 Program Savings, Budget, and Benefit-Cost Analysis </t>
  </si>
  <si>
    <t xml:space="preserve">G249  Home Energy Reports Expansion:  2015 Program Savings, Budget, and Benefit-Cost Analysis </t>
  </si>
  <si>
    <t xml:space="preserve">G214  Residential Weatherization Existing: 2015 Program Savings, Budget, and Benefit-Cost Analysis </t>
  </si>
  <si>
    <t xml:space="preserve">Energy Star Manufactured Home: 2015 Program Savings, Budget, and Benefit-Cost Analysis </t>
  </si>
  <si>
    <t>SFNC Gas 2015 Cost Benefit Analysis</t>
  </si>
  <si>
    <t xml:space="preserve">G217  Residential Multifamily Existing: 2015 Program Savings, Budget, and Benefit-Cost Analysis </t>
  </si>
  <si>
    <t xml:space="preserve">G218  Residential Multifamily New Construction: 2015 Program Savings, Budget, and Benefit-Cost Analysis </t>
  </si>
  <si>
    <t xml:space="preserve">G262 Commercial Rebates: 2015 Program Savings, Budget, and Benefit-Cost Analysis </t>
  </si>
  <si>
    <t>This is handled differently, be careful</t>
  </si>
  <si>
    <t xml:space="preserve">G250 Commercial Retrofit:  2015 Program Savings, Budget, and Benefit-Cost Analysis </t>
  </si>
  <si>
    <t xml:space="preserve">G251 Commercial New Construction:  2015 Program Savings, Budget, and Benefit-Cost Analysis </t>
  </si>
  <si>
    <t xml:space="preserve">G253 RCM:  2015 Program Savings, Budget, and Benefit-Cost Analysis </t>
  </si>
  <si>
    <t>Includes Both Capacity, Energy, but does not apply Conservation Credit</t>
  </si>
  <si>
    <t>A-Lamp Induction</t>
  </si>
  <si>
    <t>A-Lamp Induction - NQC</t>
  </si>
  <si>
    <t>A-Lamp LED - NQC</t>
  </si>
  <si>
    <t>Candelabra LED - NQC</t>
  </si>
  <si>
    <t>Globe LED - NQC</t>
  </si>
  <si>
    <t>Indoor LED Fixture - NQC</t>
  </si>
  <si>
    <t>MR-16 LED - NQC</t>
  </si>
  <si>
    <t>Outdoor LED Fixture - NQC</t>
  </si>
  <si>
    <t>Reflector LED - NQC</t>
  </si>
  <si>
    <t>Retrofit Kit LED - NQC</t>
  </si>
  <si>
    <t>Specialty CFL - NQC</t>
  </si>
  <si>
    <t>Standard CFL - NQC</t>
  </si>
  <si>
    <t xml:space="preserve">EES Tracking </t>
  </si>
  <si>
    <t>DBtC</t>
  </si>
  <si>
    <t>O &amp; M</t>
  </si>
  <si>
    <t>Forced-air-furnace to Heat Pump Conversion (&gt;= 8.5 HSPF, 14 SEER)</t>
  </si>
  <si>
    <t>QC Check against EESTracking and Exhibit 1</t>
  </si>
  <si>
    <t>Exhibit 1</t>
  </si>
  <si>
    <t>Spending</t>
  </si>
  <si>
    <t>HomePrint Assessment - SPIFF</t>
  </si>
  <si>
    <t>APS - Advanced Power Strip</t>
  </si>
  <si>
    <t>Globe LED - DI</t>
  </si>
  <si>
    <t>Clothes Washer Replacement EWH / E Dryer</t>
  </si>
  <si>
    <t>Clothes Washer MEF 2.4 -3.19 EWH / E Dryer</t>
  </si>
  <si>
    <t>Clothes Washer MEF 2.4 -3.19 EWH / G Dryer</t>
  </si>
  <si>
    <t>Clothes Washer MEF 2.4 -3.19 GWH / E Dryer</t>
  </si>
  <si>
    <t>Clothes Washer MEF 2.4 -3.19 GWH / G Dryer</t>
  </si>
  <si>
    <t>Clothes Washer MEF 3.2+ EWH / E Dryer</t>
  </si>
  <si>
    <t>Clothes Washer MEF 3.2+ EWH / G Dryer</t>
  </si>
  <si>
    <t>Clothes Washer MEF 3.2+ GWH / E Dryer</t>
  </si>
  <si>
    <t>Clothes Washer MEF 3.2+ GWH / G Dryer</t>
  </si>
  <si>
    <t>Clothes Dryer - Vented</t>
  </si>
  <si>
    <t>Clothes Dryer - Ventless</t>
  </si>
  <si>
    <t>Advanced Power Strips - NQC</t>
  </si>
  <si>
    <t>Adapter - ShowerStart - EO</t>
  </si>
  <si>
    <t>Showerhead - ShowerStart - EO - 1.5 gpm</t>
  </si>
  <si>
    <t>Adapter - ShowerStart - C - kWh</t>
  </si>
  <si>
    <t>Showerhead - ShowerStart - C - 1.5 gpm - kWh</t>
  </si>
  <si>
    <t>Adapter - ShowerStart - NQC</t>
  </si>
  <si>
    <t>Showerhead - Retail - Any WH - 1.50 gpm or less - NQC</t>
  </si>
  <si>
    <t>SF Wx</t>
  </si>
  <si>
    <t>ARRA</t>
  </si>
  <si>
    <t>SF Existing ARRA Weatherization {E}</t>
  </si>
  <si>
    <t>SF Existing Weatherization {E}</t>
  </si>
  <si>
    <t>Energy Star Whole House Ventilation</t>
  </si>
  <si>
    <t>Windows - Double Pane to U.30 - Zonal</t>
  </si>
  <si>
    <t>Windows - Double Pane to U.30 - HP</t>
  </si>
  <si>
    <t>Windows - Single Pane to U.30 - FAF</t>
  </si>
  <si>
    <t>Windows - Single Pane to U.30 - Zonal</t>
  </si>
  <si>
    <t>Windows - Single Pane to U.30 - HP</t>
  </si>
  <si>
    <t>Attic Insulation R-11 to R-49 - FAF</t>
  </si>
  <si>
    <t>Attic Insulation R-11 to R-49 - Zonal</t>
  </si>
  <si>
    <t>Attic Insulation R-11 to R-49 - HP</t>
  </si>
  <si>
    <t>Windows - Double Pane to U.30 - FAF</t>
  </si>
  <si>
    <t>Elec - MHDS Showerhead - Direct Install #1 (old)</t>
  </si>
  <si>
    <t>Elec - MHDS Direct Install LED A-Lamp (old)</t>
  </si>
  <si>
    <t>Elec - MHDS Direct Install LED Globe (old)</t>
  </si>
  <si>
    <t>Elec - MHDS Direct Install LED Globe</t>
  </si>
  <si>
    <t>Elec - MHDS Direct Install Showerhead</t>
  </si>
  <si>
    <t>DIM Outreach</t>
  </si>
  <si>
    <t>Tracking Measure</t>
  </si>
  <si>
    <t>Whole Bldg - electric</t>
  </si>
  <si>
    <t>Energy Star Fixture (Hard-Wired) TCtrl</t>
  </si>
  <si>
    <t>Corridor Lighting Power Density</t>
  </si>
  <si>
    <t>Garage Lighting Power Density</t>
  </si>
  <si>
    <t>Whole Building - Commercial Electric</t>
  </si>
  <si>
    <t>Whole Building - Residential Electric</t>
  </si>
  <si>
    <t>Ductless Heat Pump - Baywood 2 - Calculated</t>
  </si>
  <si>
    <t>Variable Refrigerant Flow System</t>
  </si>
  <si>
    <t>Commercial/Industrial Retrofit {E}</t>
  </si>
  <si>
    <t>BL Markdown</t>
  </si>
  <si>
    <t>CI Laundry and Kitchen</t>
  </si>
  <si>
    <t>CI DI</t>
  </si>
  <si>
    <t>Comm HVAC</t>
  </si>
  <si>
    <t>BL Rebates</t>
  </si>
  <si>
    <t>SBDI</t>
  </si>
  <si>
    <t>Business Lighting - Markdown {E}</t>
  </si>
  <si>
    <t>Business Lighting - Rebates {E}</t>
  </si>
  <si>
    <t>Commercial Direct Install {E}</t>
  </si>
  <si>
    <t>Commercial HVAC {E}</t>
  </si>
  <si>
    <t>Commercial Kitchen/Laundry {E}</t>
  </si>
  <si>
    <t>Small Business Direct Install {E}</t>
  </si>
  <si>
    <t>EESTracking</t>
  </si>
  <si>
    <t>ordernumber</t>
  </si>
  <si>
    <t>program</t>
  </si>
  <si>
    <t>Comm Laundry Kitchen</t>
  </si>
  <si>
    <t>CIDI</t>
  </si>
  <si>
    <t>Adapter - ShowerStart - GO</t>
  </si>
  <si>
    <t>Showerhead - ShowerStart - GO - 1.5 gpm</t>
  </si>
  <si>
    <t>Showerhead - Retail_GO - Any WH - 1.51 to 1.75 gpm</t>
  </si>
  <si>
    <t>Showerhead - Retail_GO - Any WH - 1.76 to 2.0 gpm</t>
  </si>
  <si>
    <t>Adapter - ShowerStart - C - Therm</t>
  </si>
  <si>
    <t>Showerhead - ShowerStart - C - 1.5 gpm - Therm</t>
  </si>
  <si>
    <t>Order Name</t>
  </si>
  <si>
    <t>Occupancy Sensors (&gt;150W And &lt;200W)</t>
  </si>
  <si>
    <t>LED - Omnidirectional $5</t>
  </si>
  <si>
    <t>LED - OMNIDIRECTIONAL $5 HOSPITAL</t>
  </si>
  <si>
    <t>LED - OMNIDIRECTIONAL $5 OTHER</t>
  </si>
  <si>
    <t>LED - OMNIDIRECTIONAL $5 RESTAURANT</t>
  </si>
  <si>
    <t>LED - OMNIDIRECTIONAL $5 WAREHOUSE</t>
  </si>
  <si>
    <t>LED - OMNIDIRECTIONAL -5 Church</t>
  </si>
  <si>
    <t>LED - OMNIDIRECTIONAL -5 GROCERY</t>
  </si>
  <si>
    <t>LED - OMNIDIRECTIONAL -5 HOSPITAL</t>
  </si>
  <si>
    <t>LED - OMNIDIRECTIONAL -5 HOTEL COMMONS</t>
  </si>
  <si>
    <t>LED - OMNIDIRECTIONAL -5 HOTEL ROOMS</t>
  </si>
  <si>
    <t>LED - OMNIDIRECTIONAL -5 OFFICE</t>
  </si>
  <si>
    <t>LED - OMNIDIRECTIONAL -5 OTHER</t>
  </si>
  <si>
    <t>LED - OMNIDIRECTIONAL -5 OTHER HEALTH</t>
  </si>
  <si>
    <t>LED - OMNIDIRECTIONAL -5 RESTAURANT</t>
  </si>
  <si>
    <t>LED - OMNIDIRECTIONAL -5 RETAIL</t>
  </si>
  <si>
    <t>LED - OMNIDIRECTIONAL -5 SCHOOL (K-12)</t>
  </si>
  <si>
    <t>LED - OMNIDIRECTIONAL -5 UNIVERSITY</t>
  </si>
  <si>
    <t>LED - OMNIDIRECTIONAL -5 WAREHOUSE</t>
  </si>
  <si>
    <t>LED - PAR20 Church</t>
  </si>
  <si>
    <t>LED - PAR20 Grocery</t>
  </si>
  <si>
    <t>LED - PAR20 Hospital</t>
  </si>
  <si>
    <t>LED - PAR20 Hotel Commons</t>
  </si>
  <si>
    <t>LED - PAR20 Office</t>
  </si>
  <si>
    <t>LED - PAR20 Other</t>
  </si>
  <si>
    <t>LED - PAR20 Other Health</t>
  </si>
  <si>
    <t>LED - PAR20 Restaurant</t>
  </si>
  <si>
    <t>LED - PAR20 Retail</t>
  </si>
  <si>
    <t>LED - PAR20 University</t>
  </si>
  <si>
    <t>LED - PAR20 Warehouse</t>
  </si>
  <si>
    <t>LED - TLED4</t>
  </si>
  <si>
    <t>LED - TLED4 Grocery 2015</t>
  </si>
  <si>
    <t>LED - TLED4 Hospital</t>
  </si>
  <si>
    <t>LED - TLED4 Hotel Church</t>
  </si>
  <si>
    <t>LED - TLED4 Hotel Commons 2015</t>
  </si>
  <si>
    <t>LED - TLED4 Office</t>
  </si>
  <si>
    <t>LED - TLED4 Office 2015</t>
  </si>
  <si>
    <t>LED - TLED4 Other</t>
  </si>
  <si>
    <t>LED - TLED4 Other 2015</t>
  </si>
  <si>
    <t>LED - TLED4 Other Health</t>
  </si>
  <si>
    <t>LED - TLED4 Restaurant 2015</t>
  </si>
  <si>
    <t>LED - TLED4 Retail 2015</t>
  </si>
  <si>
    <t>LED - TLED4 School (K-12) 2015</t>
  </si>
  <si>
    <t>LED - TLED4 Warehouse 2015</t>
  </si>
  <si>
    <t>LED: Decorative Church</t>
  </si>
  <si>
    <t>LED: Decorative Hospital</t>
  </si>
  <si>
    <t>LED: Decorative Hotel Commons</t>
  </si>
  <si>
    <t>LED: Decorative Hotel rooms</t>
  </si>
  <si>
    <t>LED: Decorative Office</t>
  </si>
  <si>
    <t>LED: Decorative Other</t>
  </si>
  <si>
    <t>LED: Decorative Restaurant</t>
  </si>
  <si>
    <t>LED: Decorative Retail</t>
  </si>
  <si>
    <t>LED: Decorative School (K-12)</t>
  </si>
  <si>
    <t>LED: Decorative Warehouse</t>
  </si>
  <si>
    <t>LED: HW Recessed Retrofit Kit Church</t>
  </si>
  <si>
    <t>LED: HW Recessed Retrofit Kit Hospital</t>
  </si>
  <si>
    <t>LED: HW Recessed Retrofit Kit Hotel Commons</t>
  </si>
  <si>
    <t>LED: HW Recessed Retrofit Kit Office</t>
  </si>
  <si>
    <t>LED: HW Recessed Retrofit Kit Other</t>
  </si>
  <si>
    <t>LED: HW Recessed Retrofit Kit Other Health</t>
  </si>
  <si>
    <t>LED: HW Recessed Retrofit Kit Restaurant</t>
  </si>
  <si>
    <t>LED: HW Recessed Retrofit Kit Retail</t>
  </si>
  <si>
    <t>LED: HW Recessed Retrofit Kit School (K-12)</t>
  </si>
  <si>
    <t>LED: HW Recessed Retrofit Kit University</t>
  </si>
  <si>
    <t>LED: HW Recessed Retrofit Kit Warehouse</t>
  </si>
  <si>
    <t>LED: MR16 Church</t>
  </si>
  <si>
    <t>LED: MR16 Grocery</t>
  </si>
  <si>
    <t>LED: MR16 Hospital</t>
  </si>
  <si>
    <t>LED: MR16 Hotel Commons</t>
  </si>
  <si>
    <t>LED: MR16 Office</t>
  </si>
  <si>
    <t>LED: MR16 Other</t>
  </si>
  <si>
    <t>LED: MR16 Other Health</t>
  </si>
  <si>
    <t>LED: MR16 Restaurant</t>
  </si>
  <si>
    <t>LED: MR16 Retail</t>
  </si>
  <si>
    <t>LED: MR16 University</t>
  </si>
  <si>
    <t>LED: PAR 38 &amp; 40 Church</t>
  </si>
  <si>
    <t>LED: PAR 38 &amp; 40 Grocery</t>
  </si>
  <si>
    <t>LED: PAR 38 &amp; 40 Hospital</t>
  </si>
  <si>
    <t>LED: PAR 38 &amp; 40 Hotel Commons</t>
  </si>
  <si>
    <t>LED: PAR 38 &amp; 40 Hotel rooms</t>
  </si>
  <si>
    <t>LED: PAR 38 &amp; 40 Office</t>
  </si>
  <si>
    <t>LED: PAR 38 &amp; 40 Other</t>
  </si>
  <si>
    <t>LED: PAR 38 &amp; 40 Other Health</t>
  </si>
  <si>
    <t>LED: PAR 38 &amp; 40 Restaurant</t>
  </si>
  <si>
    <t>LED: PAR 38 &amp; 40 Retail</t>
  </si>
  <si>
    <t>LED: PAR 38 &amp; 40 University</t>
  </si>
  <si>
    <t>LED: PAR 38 &amp; 40 Warehouse</t>
  </si>
  <si>
    <t>LED: PAR30 Church</t>
  </si>
  <si>
    <t>LED: PAR30 Exterior</t>
  </si>
  <si>
    <t>LED: PAR30 Grocery</t>
  </si>
  <si>
    <t>LED: PAR30 Hospital</t>
  </si>
  <si>
    <t>LED: PAR30 Hotel Commons</t>
  </si>
  <si>
    <t>LED: PAR30 Hotel rooms</t>
  </si>
  <si>
    <t>LED: PAR30 Office</t>
  </si>
  <si>
    <t>LED: PAR30 Other</t>
  </si>
  <si>
    <t>LED: PAR30 Other Health</t>
  </si>
  <si>
    <t>LED: PAR30 Restaurant</t>
  </si>
  <si>
    <t>LED: PAR30 Retail</t>
  </si>
  <si>
    <t>LED: PAR30 School (K-12)</t>
  </si>
  <si>
    <t>LED: PAR30 University</t>
  </si>
  <si>
    <t>LED: PAR30 Warehouse</t>
  </si>
  <si>
    <t>$30 under counter or door type sales incentive</t>
  </si>
  <si>
    <t>$50 Salesman incentive - electric oven</t>
  </si>
  <si>
    <t>Combination Oven - electric</t>
  </si>
  <si>
    <t>Convection Oven - double electric</t>
  </si>
  <si>
    <t>Convection Oven - full size electric</t>
  </si>
  <si>
    <t>DTHT - All Electric</t>
  </si>
  <si>
    <t>DTHT - Electric Booster</t>
  </si>
  <si>
    <t>Ice Machine 1001-1500 lbs ice per day</t>
  </si>
  <si>
    <t>Ice Machine 101-300 lbs ice per day</t>
  </si>
  <si>
    <t>Ice Machine 301-500 lbs ice per day</t>
  </si>
  <si>
    <t>Ice Machine 501-1000 lbs ice per day</t>
  </si>
  <si>
    <t>MTHT- All Electric</t>
  </si>
  <si>
    <t>MTLT - Electric Water Heat</t>
  </si>
  <si>
    <t>Steamer 6 pan - electric</t>
  </si>
  <si>
    <t>STHT - Electric Booster</t>
  </si>
  <si>
    <t>UCHT - All Electric</t>
  </si>
  <si>
    <t>UCHT - Electric Booster</t>
  </si>
  <si>
    <t>1.5 GPM Showerhead Any Commercial, electric DI</t>
  </si>
  <si>
    <t>1.5 GPM Showerhead Any Commercial, electric DI SPLIT</t>
  </si>
  <si>
    <t>Aerator, electric $10</t>
  </si>
  <si>
    <t>Aerator, electric $10 SPLIT</t>
  </si>
  <si>
    <t>Aerator, electric SPLIT</t>
  </si>
  <si>
    <t>Coolermiser installation</t>
  </si>
  <si>
    <t>Electric head not prevously installed to .65gpm SPLIT</t>
  </si>
  <si>
    <t>$100 Heat pump Tier 1</t>
  </si>
  <si>
    <t>$500 Electric HP Gas Pack Tier 1</t>
  </si>
  <si>
    <t>Electric units - High Efficiency HVAC Retrofit</t>
  </si>
  <si>
    <t>Electric units - Premium HVAC</t>
  </si>
  <si>
    <t>HVAC Demand Control Ventilation - electric</t>
  </si>
  <si>
    <t>Occupancy based thermostat controls - 5 degrees</t>
  </si>
  <si>
    <t>LED Decorative</t>
  </si>
  <si>
    <t>LED MR 16</t>
  </si>
  <si>
    <t>LED: Directional (Par, BR, R) 20</t>
  </si>
  <si>
    <t>LED: Directional (Par, BR, R) 30</t>
  </si>
  <si>
    <t>LED: Directional (Par, BR, R) 38/40</t>
  </si>
  <si>
    <t>LED: Hard-wired</t>
  </si>
  <si>
    <t>LED: New Exit Sign</t>
  </si>
  <si>
    <t>LED: Omni Directional</t>
  </si>
  <si>
    <t>Per Item Install Cost</t>
  </si>
  <si>
    <t>Tubular LED</t>
  </si>
  <si>
    <t>1.5 GPM Showerhead Any Commercial, electric SBDI</t>
  </si>
  <si>
    <t>1.5 GPM Showerhead Fitness Center, electric SBDI</t>
  </si>
  <si>
    <t>2' 1L T12 to 2' 1L T8</t>
  </si>
  <si>
    <t>2' 1L T12 to 2' 1L T8 2015</t>
  </si>
  <si>
    <t>3' 1L T12 to 3' 1L T8 2015</t>
  </si>
  <si>
    <t>35W LED Area Fixture with Photocell</t>
  </si>
  <si>
    <t>4' 1L T12 to 4' 1L T8</t>
  </si>
  <si>
    <t>4' 1L T12 to 4' 1L T8 2015</t>
  </si>
  <si>
    <t>4' 2L T12 HO to 4' 2L T8</t>
  </si>
  <si>
    <t>4' 2L T12 HO to 4' 2L T8 2015</t>
  </si>
  <si>
    <t>4' 2L T12 to 4' 2L T8</t>
  </si>
  <si>
    <t>4' 2L T12 to 4' 2L T8 2015</t>
  </si>
  <si>
    <t>4' 3L T12 HO to 4' 2L T8 (delamp &amp; reflector)</t>
  </si>
  <si>
    <t>4' 3L T12 HO to 4' 3L T8 2015</t>
  </si>
  <si>
    <t>4' 3L T12 to 4' 2L T8 (delamp &amp; reflector) 2015</t>
  </si>
  <si>
    <t>4' 3L T12 to 4' 3L T8</t>
  </si>
  <si>
    <t>4' 4L T12 HO to 4' 2L T8 (delamp &amp; reflector) 2015</t>
  </si>
  <si>
    <t>4' 4L T12 HO to 4' 4L T8</t>
  </si>
  <si>
    <t>4' 4L T12 HO to 4' 4L T8 2015</t>
  </si>
  <si>
    <t>4' 4L T12 to 4' 2L T8 (delamp &amp; reflector)</t>
  </si>
  <si>
    <t>4' 4L T12 to 4' 4L T8</t>
  </si>
  <si>
    <t>4' 4L T12 to 4' 4L T8 2015</t>
  </si>
  <si>
    <t>400W HID to 4' 6L T8 (HBF)</t>
  </si>
  <si>
    <t>400W HID to 4' 6L T8 (HBF) 2015</t>
  </si>
  <si>
    <t>60W LED Wall Pack with Photocell</t>
  </si>
  <si>
    <t>8' 1L T12 HO F96 to 4' 2L 28W (retro kit 2L 8')</t>
  </si>
  <si>
    <t>8' 1L T8 F96 to 4' 2L 28W (retro kit 2L 8')</t>
  </si>
  <si>
    <t>8' 2L T12 Delamp to 4' 2L T8 (retro kit delamp)</t>
  </si>
  <si>
    <t>8' 2L T12 HO F96 to 4' 4L 28W (retro kit 4L 8' NBF)</t>
  </si>
  <si>
    <t>8' 2L T8 F96 to 4' 4L 28W (retro kit 4L 8')</t>
  </si>
  <si>
    <t>Aerator, electric SBDI</t>
  </si>
  <si>
    <t>LED A Lamp 11W</t>
  </si>
  <si>
    <t>LED A Lamp 5W Globe</t>
  </si>
  <si>
    <t>LED A Lamp 7W</t>
  </si>
  <si>
    <t>LED Direction Par 20</t>
  </si>
  <si>
    <t>LED Direction Par 30</t>
  </si>
  <si>
    <t>LED MR16</t>
  </si>
  <si>
    <t>LED Par 38 &amp; 40</t>
  </si>
  <si>
    <t>Programmable Thermostat (2015)</t>
  </si>
  <si>
    <t>SBDI Electric sprayhead 1.6 previously installed to .65gpm</t>
  </si>
  <si>
    <t>SBDI Electric sprayhead not previously installed to .65gpm</t>
  </si>
  <si>
    <t>Smart Strip Plug-in</t>
  </si>
  <si>
    <t>(blank)</t>
  </si>
  <si>
    <t>Unit Non-Energy Benefits</t>
  </si>
  <si>
    <t>SBDI Gas sprayhead 2.2 previously installed to .65gpm</t>
  </si>
  <si>
    <t>Comml Washer - Gas WH / Gas Dryer</t>
  </si>
  <si>
    <t>Conveyer Oven - Double Gas</t>
  </si>
  <si>
    <t>Double Rack Oven - gas</t>
  </si>
  <si>
    <t>Gas Boiler - Kitchen</t>
  </si>
  <si>
    <t>Gas Hot Water Heater - Laundry</t>
  </si>
  <si>
    <t>UCLT - Gas Water Heat</t>
  </si>
  <si>
    <t>1.5 GPM Showerhead Any Commercial, gas DI REINSTALL</t>
  </si>
  <si>
    <t>1.5 GPM Showerhead Fitness Center, gas DI</t>
  </si>
  <si>
    <t>Aerator, Gas $7</t>
  </si>
  <si>
    <t>Gas head 1.6 previously installed to .65gpm</t>
  </si>
  <si>
    <t>Gas head 2.2 previously installed to .65gpm</t>
  </si>
  <si>
    <t>Windows Single Pane to U.30 - Gas</t>
  </si>
  <si>
    <t>Attic Insulation R-11 to R-49 - Gas</t>
  </si>
  <si>
    <t>Air Sealing CFM 50 - Gas</t>
  </si>
  <si>
    <t>Windows Double Pane to U.30 - Gas</t>
  </si>
  <si>
    <t>Variable Speed Drive - Gas</t>
  </si>
  <si>
    <t>Wall Insulation R-0 to R-11</t>
  </si>
  <si>
    <t>Natural Gas Boiler (.95 AFUE) - In-unit</t>
  </si>
  <si>
    <t>Boiler (Domestic Water + Space Heating) Replacement (Calculated)</t>
  </si>
  <si>
    <t>Boiler (Pool Heating ) (Calculated)</t>
  </si>
  <si>
    <t>Whole Bldg - Gas</t>
  </si>
  <si>
    <t>Condensing Boiler - DHW (calculated)</t>
  </si>
  <si>
    <t>Showerhead - Max 1.50 gpm GWH</t>
  </si>
  <si>
    <t>Showerhead - Max 1.75 gpm GWH</t>
  </si>
  <si>
    <t>Condensing boiler - space heat</t>
  </si>
  <si>
    <t>Solar thermal</t>
  </si>
  <si>
    <t>Whole Building - Commercial Gas</t>
  </si>
  <si>
    <t>Whole Building - Residential Gas</t>
  </si>
  <si>
    <t>Condensing Boiler - Service Water Heat</t>
  </si>
  <si>
    <t>Condensing Water Heater - Service Water Heat</t>
  </si>
  <si>
    <t>Therms per unit</t>
  </si>
  <si>
    <t>Total Therms Savings</t>
  </si>
  <si>
    <t>BEM data from Steve</t>
  </si>
  <si>
    <t>Grant Amount</t>
  </si>
  <si>
    <t>BEM</t>
  </si>
  <si>
    <t>Measure Cost</t>
  </si>
  <si>
    <t>Incentive</t>
  </si>
  <si>
    <t>Row Labels</t>
  </si>
  <si>
    <t>Sum of Paid Grant Amt</t>
  </si>
  <si>
    <t>Sum of Total Cost</t>
  </si>
  <si>
    <t>Condensing Boiler - DHW</t>
  </si>
  <si>
    <t>Whole Building_Gas</t>
  </si>
  <si>
    <t>need incentive and measure cost for the calculated measure</t>
  </si>
  <si>
    <t>Parking Garage CO Sensor (Calculated)</t>
  </si>
  <si>
    <t>Wall Insulation R0 to R11</t>
  </si>
  <si>
    <t>Solar Pool Heater (Calculated)</t>
  </si>
  <si>
    <t>Variable Speed Drive</t>
  </si>
  <si>
    <t>Clothes Washer CEE Tier 3 (EWH/Edryer)</t>
  </si>
  <si>
    <t>HRV/ERV</t>
  </si>
  <si>
    <t>LED - MR-16 - Direct Install</t>
  </si>
  <si>
    <t xml:space="preserve">Air Sealing </t>
  </si>
  <si>
    <t>Energy Star Ventilation Fan with Air Sealing</t>
  </si>
  <si>
    <t>Energy Star LED Fixture</t>
  </si>
  <si>
    <t>Energy Star Ventilation Fan</t>
  </si>
  <si>
    <t>Heat Pump Water Heater (Tier 2) - In Unit</t>
  </si>
  <si>
    <t>Refrigerator Decommissioning</t>
  </si>
  <si>
    <t>LED - PAR30 - Direct Install</t>
  </si>
  <si>
    <t>Sum of KWH</t>
  </si>
  <si>
    <t>Business Lighting - Grants {E}</t>
  </si>
  <si>
    <t>Building Tune Up and Tracking {E}</t>
  </si>
  <si>
    <t>Data Center Efficiency {E}</t>
  </si>
  <si>
    <t>Industrial System Optimization {E}</t>
  </si>
  <si>
    <t>Energy Smart Grocer {E}</t>
  </si>
  <si>
    <t>incentive</t>
  </si>
  <si>
    <t>measure cost</t>
  </si>
  <si>
    <t>C/I Retrofit - Tracking {E}</t>
  </si>
  <si>
    <t>Building Tune Up and Tracking - Electric Tracking</t>
  </si>
  <si>
    <t>Data Center Efficiency - Tracking {E}</t>
  </si>
  <si>
    <t>Industrial System Optimization - Tracking {E}</t>
  </si>
  <si>
    <t>Energy Smart Grocer - Tracking {E}</t>
  </si>
  <si>
    <t>LED - Decorative</t>
  </si>
  <si>
    <t>LED - Directional (Par, BR, R) 20</t>
  </si>
  <si>
    <t>LED - Directional (Par, BR, R) 30</t>
  </si>
  <si>
    <t>LED - Directional (Par, BR, R) 3840</t>
  </si>
  <si>
    <t>LED - MR16</t>
  </si>
  <si>
    <t>LED - New Exit Sign</t>
  </si>
  <si>
    <t>LED - Omni-Directional</t>
  </si>
  <si>
    <t>Lighting Enhanced with Controls</t>
  </si>
  <si>
    <t>Lighting Standard</t>
  </si>
  <si>
    <t>Lighting Standard with Controls</t>
  </si>
  <si>
    <t>Street Lighting</t>
  </si>
  <si>
    <t>LED - TLED</t>
  </si>
  <si>
    <t>Commercial/Industrial Retrofit {G}</t>
  </si>
  <si>
    <t>Energy Smart Grocer {G}</t>
  </si>
  <si>
    <t>Sum of THERM</t>
  </si>
  <si>
    <t>E250 &amp; G250 - C&amp;I Retro</t>
  </si>
  <si>
    <t>E250 &amp; G250 - Controls</t>
  </si>
  <si>
    <t>E250 Energy S. Grocer REBATE</t>
  </si>
  <si>
    <t>Grand Total</t>
  </si>
  <si>
    <t>Commercial/Industrial New Construction {E}</t>
  </si>
  <si>
    <t>ESG New Construction {E}</t>
  </si>
  <si>
    <t>Resource Conservation Manager {E}</t>
  </si>
  <si>
    <t>Strategic Resource Management {E}</t>
  </si>
  <si>
    <t>Community RCM {E}</t>
  </si>
  <si>
    <t>Resource Conservation Manager - Tracking {E}</t>
  </si>
  <si>
    <t>Strategic Resource Management - Tracking {E}</t>
  </si>
  <si>
    <t>Community RCM - Tracking {E}</t>
  </si>
  <si>
    <t>E253 or G253 - RCM</t>
  </si>
  <si>
    <t>RESOURCE CONSERVATION MGMT (SRM)</t>
  </si>
  <si>
    <t>TARIFFTYPE</t>
  </si>
  <si>
    <t>TARIFFID</t>
  </si>
  <si>
    <t>TARIFFNAME</t>
  </si>
  <si>
    <t>O&amp;M</t>
  </si>
  <si>
    <t>Electric</t>
  </si>
  <si>
    <t>E258 HV Sch 40, 46, 49</t>
  </si>
  <si>
    <t xml:space="preserve">Large Power User - Self Directed Program 449 </t>
  </si>
  <si>
    <t xml:space="preserve">Large Power User - Self Directed Non 449 </t>
  </si>
  <si>
    <t>spending</t>
  </si>
  <si>
    <t>High Voltage Program {E}</t>
  </si>
  <si>
    <t>Large Power User - Self Directed</t>
  </si>
  <si>
    <t>High Voltage Program (Non-449) {E}</t>
  </si>
  <si>
    <t>                                                                                INCENTIVE PAID               MEASURE COST</t>
  </si>
  <si>
    <t>MEASURES</t>
  </si>
  <si>
    <t>Calculated_Ductless HP_Baywood-2</t>
  </si>
  <si>
    <t xml:space="preserve">2015 Electric Cost-Effectiveness Tests:  </t>
  </si>
  <si>
    <t>2015 Gas Cost-Effectiveness Tests</t>
  </si>
  <si>
    <t xml:space="preserve">Present Value of Lifetime Non Energy Benefits in time Zero
</t>
  </si>
  <si>
    <t xml:space="preserve">PV one Therm UC </t>
  </si>
  <si>
    <t xml:space="preserve">PV Total Gas Savings Time Zero UC </t>
  </si>
  <si>
    <t xml:space="preserve">Weighted Measure Life
</t>
  </si>
  <si>
    <t>Total Utility Cost</t>
  </si>
  <si>
    <t xml:space="preserve">Total ResourceCosts </t>
  </si>
  <si>
    <t>Program Support</t>
  </si>
  <si>
    <t xml:space="preserve">        Program Development</t>
  </si>
  <si>
    <t xml:space="preserve">        Data and Systems Services</t>
  </si>
  <si>
    <t>Contractor Alliance Network</t>
  </si>
  <si>
    <t>High Voltage Self Directed NON 449</t>
  </si>
  <si>
    <t>High Voltage Self-Directed 449</t>
  </si>
  <si>
    <t>Program Development</t>
  </si>
  <si>
    <t>Data And Systems Services</t>
  </si>
  <si>
    <t>Energy Efficiency Software System ("DSM Central")</t>
  </si>
  <si>
    <t>Contractor Alliance</t>
  </si>
  <si>
    <t>High Voltage, Self-Directed NON 449</t>
  </si>
  <si>
    <t>High Voltage, Self Directed 449</t>
  </si>
  <si>
    <t>Program Overhead + Incremental Measure costs + Other Contributions</t>
  </si>
  <si>
    <t>Program Overhead + Total Incentive</t>
  </si>
  <si>
    <t>SUM(-PV(Discount Rate, MeasureLife, Unit annual NEBs)*number of units</t>
  </si>
  <si>
    <t>Residential Appliances</t>
  </si>
  <si>
    <r>
      <t xml:space="preserve">Total Utility Costs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(1 +Discount Rate)^</t>
    </r>
    <r>
      <rPr>
        <vertAlign val="superscript"/>
        <sz val="10"/>
        <rFont val="Arial"/>
        <family val="2"/>
      </rPr>
      <t>1</t>
    </r>
  </si>
  <si>
    <r>
      <t xml:space="preserve">Total Resource Costs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(1 +Discount Rate)^</t>
    </r>
    <r>
      <rPr>
        <vertAlign val="superscript"/>
        <sz val="10"/>
        <rFont val="Arial"/>
        <family val="2"/>
      </rPr>
      <t>1</t>
    </r>
  </si>
  <si>
    <t>PV of 1 therm * Number of therms</t>
  </si>
  <si>
    <r>
      <t xml:space="preserve">Columns L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J</t>
    </r>
  </si>
  <si>
    <r>
      <t xml:space="preserve">Columns ((L +10%)+ M)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K </t>
    </r>
  </si>
  <si>
    <r>
      <t xml:space="preserve">Columns (L + M)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K</t>
    </r>
  </si>
  <si>
    <r>
      <t xml:space="preserve">Columns ((L +10%)+ M)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K</t>
    </r>
  </si>
  <si>
    <t xml:space="preserve">Exhibit 2: 2015 Cost-Effectiveness </t>
  </si>
  <si>
    <t xml:space="preserve"> Present Value kWh Savings In Time Zero 
</t>
  </si>
  <si>
    <t xml:space="preserve">kWh Savings
</t>
  </si>
  <si>
    <t xml:space="preserve">        </t>
  </si>
  <si>
    <t>Customer Awareness Tools</t>
  </si>
  <si>
    <t xml:space="preserve">        Customer Awareness Tools</t>
  </si>
  <si>
    <t>AirSeal-BFT_TE_MF</t>
  </si>
  <si>
    <t>AirSeal-C_TE_MF</t>
  </si>
  <si>
    <t>AirSeal-MFAirSealPkg_TE_MF</t>
  </si>
  <si>
    <t>AirSeal-MV_TE_MF</t>
  </si>
  <si>
    <t>AirSeal-W_TE_MF</t>
  </si>
  <si>
    <t>CMN-HVAC_TE_MF</t>
  </si>
  <si>
    <t>LC-Showerhead_TE_MF</t>
  </si>
  <si>
    <t>Light-LEDALamp_TE_MF</t>
  </si>
  <si>
    <t>Light-LEDFixture_TE_MH</t>
  </si>
  <si>
    <t>Light-LEDFixture_TE_SF</t>
  </si>
  <si>
    <t>Tstat-HeatAnticipating_TE_SF</t>
  </si>
  <si>
    <t>WH-Replace_TE_MH</t>
  </si>
  <si>
    <t>Win-EDoub2Doub_TE_SF</t>
  </si>
  <si>
    <t>Win-Sing2Doub_TE_MF</t>
  </si>
  <si>
    <t>AirSeal-W_SH_MF</t>
  </si>
  <si>
    <t>CMN-HVAC_SH_MF</t>
  </si>
  <si>
    <t>Detect-CO_SH_SF</t>
  </si>
  <si>
    <t>Detect-SmokeAlarm_SH_SF</t>
  </si>
  <si>
    <t>DuctlessHeatPump_SH_SF</t>
  </si>
  <si>
    <t>Furn-IntSWH_SH_SF</t>
  </si>
  <si>
    <t>Furn-Repair_SH_MH</t>
  </si>
  <si>
    <t>Furn-Repair_SH_SF</t>
  </si>
  <si>
    <t>Furn-Replace_SH_MH</t>
  </si>
  <si>
    <t>Furn-Replace_SH_SF</t>
  </si>
  <si>
    <t>Insul-Attic_0_38_SH_SF</t>
  </si>
  <si>
    <t>Insul-Attic_11_33_SH_MH</t>
  </si>
  <si>
    <t>Insul-CeilAttic_19_38_SH_MF</t>
  </si>
  <si>
    <t>Insul-CeilAttic_19_38_SH_SF</t>
  </si>
  <si>
    <t>Insul-Floor_0_19_SH_SF</t>
  </si>
  <si>
    <t>Insul-Floor_0_30_SH_SF</t>
  </si>
  <si>
    <t>Insul-Floor_11_30_SH_SF</t>
  </si>
  <si>
    <t>LC-Doorsweep_SH_SF</t>
  </si>
  <si>
    <t>LC-Weatherstrip_SH_SF</t>
  </si>
  <si>
    <t>Light-LEDALamp_SH_MF</t>
  </si>
  <si>
    <t>Repair-Elect_SH_MH</t>
  </si>
  <si>
    <t>Repair-Elect_SH_SF</t>
  </si>
  <si>
    <t>Repair-Floor_SH_MH</t>
  </si>
  <si>
    <t>Repair-Floor_SH_SF</t>
  </si>
  <si>
    <t>Repair-Health_SH_MF</t>
  </si>
  <si>
    <t>Repair-Health_SH_MH</t>
  </si>
  <si>
    <t>Repair-Health_SH_SF</t>
  </si>
  <si>
    <t>Repair-Plumb_SH_MH</t>
  </si>
  <si>
    <t>Repair-Plumb_SH_SF</t>
  </si>
  <si>
    <t>Repair-Roof_SH_MF</t>
  </si>
  <si>
    <t>Repair-Roof_SH_MH</t>
  </si>
  <si>
    <t>Repair-Roof_SH_SF</t>
  </si>
  <si>
    <t>Repair-Struct_SH_MF</t>
  </si>
  <si>
    <t>Repair-Struct_SH_MH</t>
  </si>
  <si>
    <t>Repair-Struct_SH_SF</t>
  </si>
  <si>
    <t>Safe-CombTest_SH_SF</t>
  </si>
  <si>
    <t>Vent-Mech_SH_MF</t>
  </si>
  <si>
    <t>Vent-Mech_SH_MH</t>
  </si>
  <si>
    <t>Vent-Mech_SH_SF</t>
  </si>
  <si>
    <t>WH-Replace_SH_MH</t>
  </si>
  <si>
    <t>WH-Replace_SH_SF</t>
  </si>
  <si>
    <t>WH-Wrap_SH_SF</t>
  </si>
  <si>
    <t>Win-EDoub2Doub_SH_SF</t>
  </si>
  <si>
    <t>Win-Sing2Doub_SH_MF</t>
  </si>
  <si>
    <t>Win-Sing2Doub_SH_MH</t>
  </si>
  <si>
    <t>Win-Sing2Doub_SH_SF</t>
  </si>
  <si>
    <t>without SH spending</t>
  </si>
  <si>
    <t xml:space="preserve">Multi-family Air Sealing Blower Door Testing       </t>
  </si>
  <si>
    <t>Dave's printout</t>
  </si>
  <si>
    <t>Furn-IntSWH_TG_SF</t>
  </si>
  <si>
    <t>Insul-Attic_0_30_TG_MH</t>
  </si>
  <si>
    <t>Insul-Attic_11_38_TG_MF</t>
  </si>
  <si>
    <t>Insul-Floor_0_22_TG_MH</t>
  </si>
  <si>
    <t>Seal-Duct_TG_MH</t>
  </si>
  <si>
    <t>Seal-Struct_TG_MH</t>
  </si>
  <si>
    <t>WH-PipeInsul_TG_MH</t>
  </si>
  <si>
    <t>TG</t>
  </si>
  <si>
    <t>Total Agency Admin</t>
  </si>
  <si>
    <t>PV of 1 kWh * Number of kWh</t>
  </si>
  <si>
    <t xml:space="preserve">Total Lofetime Non-Energy Benefits in Time Zero </t>
  </si>
  <si>
    <t>Unit Annual Non-Energy Benefits</t>
  </si>
  <si>
    <t>E219</t>
  </si>
  <si>
    <t>E220</t>
  </si>
  <si>
    <t>E221</t>
  </si>
  <si>
    <t>E222</t>
  </si>
  <si>
    <t>E223</t>
  </si>
  <si>
    <t>E224</t>
  </si>
  <si>
    <t>E225</t>
  </si>
  <si>
    <t>E226</t>
  </si>
  <si>
    <t>E227</t>
  </si>
  <si>
    <t>E228</t>
  </si>
  <si>
    <t>E229</t>
  </si>
  <si>
    <t>E230</t>
  </si>
  <si>
    <t>E231</t>
  </si>
  <si>
    <t>E232</t>
  </si>
  <si>
    <t>E233</t>
  </si>
  <si>
    <t>E234</t>
  </si>
  <si>
    <t>Tracking</t>
  </si>
  <si>
    <t>Calculated Measures From Carolyn Tash</t>
  </si>
  <si>
    <t>Gas End-Use Type</t>
  </si>
  <si>
    <t>Weatherization Total (Wx. + MHDS)</t>
  </si>
  <si>
    <t>Single Family Weatherization</t>
  </si>
  <si>
    <t>Low Income Weatherization</t>
  </si>
  <si>
    <t xml:space="preserve">       Energy Efficient Software System (DSM Central)</t>
  </si>
  <si>
    <t xml:space="preserve">Low Income Weatherization </t>
  </si>
  <si>
    <r>
      <t xml:space="preserve">Total Regional Program </t>
    </r>
    <r>
      <rPr>
        <sz val="8"/>
        <rFont val="Arial"/>
        <family val="2"/>
      </rPr>
      <t>(Gas Market Transformation)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</si>
</sst>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_);_(&quot;$&quot;* \(#,##0.000\);_(&quot;$&quot;* &quot;-&quot;??_);_(@_)"/>
    <numFmt numFmtId="165" formatCode="0.000"/>
    <numFmt numFmtId="166" formatCode="_(&quot;$&quot;* #,##0_);_(&quot;$&quot;* \(#,##0\);_(&quot;$&quot;* &quot;-&quot;??_);_(@_)"/>
    <numFmt numFmtId="167" formatCode="_(* #,##0_);_(* \(#,##0\);_(* &quot;-&quot;??_);_(@_)"/>
    <numFmt numFmtId="168" formatCode="_(&quot;$&quot;* #,##0.0000_);_(&quot;$&quot;* \(#,##0.0000\);_(&quot;$&quot;* &quot;-&quot;??_);_(@_)"/>
    <numFmt numFmtId="169" formatCode="&quot;$&quot;#,##0"/>
    <numFmt numFmtId="170" formatCode="0.0000"/>
    <numFmt numFmtId="171" formatCode="&quot;$&quot;#,##0.00"/>
    <numFmt numFmtId="172" formatCode="###.0\ &quot;aMW&quot;"/>
    <numFmt numFmtId="173" formatCode="m/d/\ h:mm"/>
    <numFmt numFmtId="174" formatCode="0.0"/>
    <numFmt numFmtId="175" formatCode="_(&quot;$&quot;* #,##0.00_);_(&quot;$&quot;* \(#,##0.00\);_(&quot;$&quot;* &quot;-&quot;_);_(@_)"/>
    <numFmt numFmtId="176" formatCode="0.00_)"/>
    <numFmt numFmtId="177" formatCode="_([$€-2]* #,##0.00_);_([$€-2]* \(#,##0.00\);_([$€-2]* &quot;-&quot;??_)"/>
    <numFmt numFmtId="178" formatCode="&quot;$&quot;#,##0.00;\(&quot;$&quot;#,##0.00\)"/>
    <numFmt numFmtId="179" formatCode="0_);\(0\)"/>
    <numFmt numFmtId="180" formatCode="#,##0.0000"/>
    <numFmt numFmtId="181" formatCode="0.00000"/>
  </numFmts>
  <fonts count="16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1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10"/>
      <name val="Calibri"/>
      <family val="2"/>
    </font>
    <font>
      <sz val="10"/>
      <color indexed="17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10"/>
      <name val="Tahoma"/>
      <family val="2"/>
    </font>
    <font>
      <u/>
      <sz val="9"/>
      <color indexed="12"/>
      <name val="Calibri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Calibri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u/>
      <sz val="7"/>
      <color indexed="12"/>
      <name val="Arial"/>
      <family val="2"/>
    </font>
    <font>
      <sz val="11"/>
      <name val="Times New Roman"/>
      <family val="1"/>
    </font>
    <font>
      <sz val="10"/>
      <name val="Times New Roman"/>
      <family val="1"/>
    </font>
    <font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Arial"/>
      <family val="2"/>
    </font>
    <font>
      <b/>
      <sz val="12"/>
      <color rgb="FFFF000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u/>
      <sz val="7.5"/>
      <color indexed="12"/>
      <name val="Arial"/>
      <family val="2"/>
    </font>
    <font>
      <b/>
      <i/>
      <sz val="16"/>
      <name val="Helv"/>
    </font>
    <font>
      <sz val="10"/>
      <color indexed="9"/>
      <name val="Calibri"/>
      <family val="2"/>
    </font>
    <font>
      <sz val="10"/>
      <color indexed="20"/>
      <name val="Calibri"/>
      <family val="2"/>
    </font>
    <font>
      <b/>
      <sz val="10"/>
      <color indexed="52"/>
      <name val="Calibri"/>
      <family val="2"/>
    </font>
    <font>
      <b/>
      <sz val="10"/>
      <color indexed="9"/>
      <name val="Calibri"/>
      <family val="2"/>
    </font>
    <font>
      <i/>
      <sz val="10"/>
      <color indexed="23"/>
      <name val="Calibri"/>
      <family val="2"/>
    </font>
    <font>
      <sz val="10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62"/>
      <name val="Calibri"/>
      <family val="2"/>
    </font>
    <font>
      <sz val="10"/>
      <color indexed="52"/>
      <name val="Calibri"/>
      <family val="2"/>
    </font>
    <font>
      <sz val="10"/>
      <color indexed="60"/>
      <name val="Calibri"/>
      <family val="2"/>
    </font>
    <font>
      <b/>
      <sz val="10"/>
      <color indexed="63"/>
      <name val="Calibri"/>
      <family val="2"/>
    </font>
    <font>
      <b/>
      <sz val="10"/>
      <color indexed="8"/>
      <name val="Calibri"/>
      <family val="2"/>
    </font>
    <font>
      <sz val="10"/>
      <color indexed="10"/>
      <name val="Calibri"/>
      <family val="2"/>
    </font>
    <font>
      <b/>
      <sz val="15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8"/>
      <color indexed="62"/>
      <name val="Cambria"/>
      <family val="2"/>
      <scheme val="major"/>
    </font>
    <font>
      <b/>
      <sz val="18"/>
      <color theme="3"/>
      <name val="Cambria"/>
      <family val="2"/>
      <scheme val="major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theme="10"/>
      <name val="Arial"/>
      <family val="2"/>
    </font>
    <font>
      <sz val="9"/>
      <name val="Franklin Gothic Book"/>
      <family val="2"/>
    </font>
    <font>
      <sz val="9"/>
      <color theme="1"/>
      <name val="Franklin Gothic Book"/>
      <family val="2"/>
    </font>
    <font>
      <i/>
      <sz val="9"/>
      <name val="Arial"/>
      <family val="2"/>
    </font>
    <font>
      <sz val="10"/>
      <color theme="1"/>
      <name val="Franklin Gothic Book"/>
      <family val="2"/>
    </font>
    <font>
      <u/>
      <sz val="10"/>
      <color theme="10"/>
      <name val="Franklin Gothic Book"/>
      <family val="2"/>
    </font>
    <font>
      <u/>
      <sz val="9.9"/>
      <color theme="10"/>
      <name val="Calibri"/>
      <family val="2"/>
    </font>
    <font>
      <i/>
      <sz val="9"/>
      <name val="Times New Roman"/>
      <family val="1"/>
    </font>
    <font>
      <u/>
      <sz val="8"/>
      <color theme="10"/>
      <name val="Arial"/>
      <family val="2"/>
    </font>
    <font>
      <sz val="8"/>
      <name val="Calibri"/>
      <family val="2"/>
    </font>
    <font>
      <vertAlign val="superscript"/>
      <sz val="10"/>
      <name val="Arial"/>
      <family val="2"/>
    </font>
    <font>
      <b/>
      <sz val="10"/>
      <name val="Times New Roman"/>
      <family val="1"/>
    </font>
    <font>
      <i/>
      <sz val="8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theme="1"/>
      <name val="Calibri"/>
      <family val="2"/>
      <scheme val="minor"/>
    </font>
    <font>
      <sz val="11"/>
      <color rgb="FF1F497D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Cambria"/>
      <family val="1"/>
    </font>
    <font>
      <b/>
      <sz val="11"/>
      <name val="Cambria"/>
      <family val="1"/>
    </font>
    <font>
      <sz val="11"/>
      <color theme="1"/>
      <name val="Cambria"/>
      <family val="1"/>
    </font>
    <font>
      <sz val="11"/>
      <color indexed="10"/>
      <name val="Calibri"/>
      <family val="2"/>
    </font>
    <font>
      <b/>
      <sz val="11"/>
      <color theme="1"/>
      <name val="Calibri"/>
      <family val="2"/>
    </font>
    <font>
      <u/>
      <sz val="11"/>
      <color theme="10"/>
      <name val="Calibri"/>
      <family val="2"/>
    </font>
  </fonts>
  <fills count="9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83AFB4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-0.24994659260841701"/>
        <bgColor indexed="0"/>
      </patternFill>
    </fill>
    <fill>
      <patternFill patternType="solid">
        <fgColor indexed="22"/>
        <bgColor indexed="0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CE6F1"/>
        <bgColor indexed="64"/>
      </patternFill>
    </fill>
    <fill>
      <patternFill patternType="solid">
        <fgColor rgb="FFFFC000"/>
        <bgColor indexed="64"/>
      </patternFill>
    </fill>
  </fills>
  <borders count="15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medium">
        <color rgb="FF95B3D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743">
    <xf numFmtId="0" fontId="0" fillId="0" borderId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43" fontId="1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5" fillId="22" borderId="0" applyNumberFormat="0" applyAlignment="0">
      <alignment horizontal="right"/>
    </xf>
    <xf numFmtId="0" fontId="15" fillId="22" borderId="0" applyNumberFormat="0" applyAlignment="0">
      <alignment horizontal="right"/>
    </xf>
    <xf numFmtId="0" fontId="15" fillId="23" borderId="0" applyNumberFormat="0" applyAlignment="0"/>
    <xf numFmtId="0" fontId="15" fillId="23" borderId="0" applyNumberFormat="0" applyAlignment="0"/>
    <xf numFmtId="173" fontId="56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57" fillId="0" borderId="0">
      <alignment horizontal="center" wrapText="1"/>
    </xf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0" fillId="0" borderId="0"/>
    <xf numFmtId="0" fontId="36" fillId="0" borderId="0"/>
    <xf numFmtId="0" fontId="36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0" borderId="0"/>
    <xf numFmtId="0" fontId="36" fillId="0" borderId="0"/>
    <xf numFmtId="0" fontId="68" fillId="0" borderId="0"/>
    <xf numFmtId="0" fontId="68" fillId="0" borderId="0"/>
    <xf numFmtId="0" fontId="30" fillId="0" borderId="0"/>
    <xf numFmtId="0" fontId="30" fillId="0" borderId="0"/>
    <xf numFmtId="0" fontId="36" fillId="0" borderId="0"/>
    <xf numFmtId="0" fontId="15" fillId="0" borderId="0">
      <alignment readingOrder="1"/>
    </xf>
    <xf numFmtId="0" fontId="15" fillId="0" borderId="0">
      <alignment readingOrder="1"/>
    </xf>
    <xf numFmtId="0" fontId="15" fillId="0" borderId="0">
      <alignment readingOrder="1"/>
    </xf>
    <xf numFmtId="0" fontId="15" fillId="0" borderId="0"/>
    <xf numFmtId="0" fontId="15" fillId="0" borderId="0"/>
    <xf numFmtId="0" fontId="6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15" fillId="0" borderId="0"/>
    <xf numFmtId="0" fontId="65" fillId="0" borderId="0"/>
    <xf numFmtId="0" fontId="65" fillId="0" borderId="0"/>
    <xf numFmtId="0" fontId="68" fillId="0" borderId="0"/>
    <xf numFmtId="0" fontId="36" fillId="0" borderId="0"/>
    <xf numFmtId="0" fontId="3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6" fillId="0" borderId="0"/>
    <xf numFmtId="0" fontId="36" fillId="0" borderId="0"/>
    <xf numFmtId="0" fontId="2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5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65" fillId="0" borderId="0"/>
    <xf numFmtId="0" fontId="65" fillId="0" borderId="0"/>
    <xf numFmtId="0" fontId="2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5" fillId="0" borderId="0"/>
    <xf numFmtId="0" fontId="6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3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51" fillId="0" borderId="0"/>
    <xf numFmtId="0" fontId="3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36" fillId="0" borderId="0"/>
    <xf numFmtId="0" fontId="36" fillId="0" borderId="0"/>
    <xf numFmtId="0" fontId="36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9" fontId="3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5" fillId="0" borderId="0"/>
    <xf numFmtId="0" fontId="15" fillId="0" borderId="0"/>
    <xf numFmtId="0" fontId="69" fillId="0" borderId="0" applyNumberFormat="0" applyFill="0" applyBorder="0" applyAlignment="0" applyProtection="0">
      <alignment vertical="top"/>
      <protection locked="0"/>
    </xf>
    <xf numFmtId="0" fontId="76" fillId="40" borderId="0" applyNumberFormat="0" applyBorder="0" applyAlignment="0" applyProtection="0"/>
    <xf numFmtId="0" fontId="81" fillId="0" borderId="79" applyNumberFormat="0" applyFill="0" applyAlignment="0" applyProtection="0"/>
    <xf numFmtId="0" fontId="82" fillId="42" borderId="80" applyNumberFormat="0" applyAlignment="0" applyProtection="0"/>
    <xf numFmtId="0" fontId="84" fillId="0" borderId="0" applyNumberFormat="0" applyFill="0" applyBorder="0" applyAlignment="0" applyProtection="0"/>
    <xf numFmtId="0" fontId="26" fillId="0" borderId="0"/>
    <xf numFmtId="0" fontId="14" fillId="0" borderId="0"/>
    <xf numFmtId="0" fontId="98" fillId="0" borderId="0" applyNumberFormat="0" applyFill="0" applyBorder="0" applyAlignment="0" applyProtection="0"/>
    <xf numFmtId="0" fontId="13" fillId="20" borderId="0" applyNumberFormat="0" applyBorder="0" applyAlignment="0" applyProtection="0"/>
    <xf numFmtId="44" fontId="14" fillId="0" borderId="0" applyFont="0" applyFill="0" applyBorder="0" applyAlignment="0" applyProtection="0"/>
    <xf numFmtId="0" fontId="26" fillId="0" borderId="0"/>
    <xf numFmtId="0" fontId="74" fillId="0" borderId="0"/>
    <xf numFmtId="0" fontId="13" fillId="20" borderId="0" applyNumberFormat="0" applyBorder="0" applyAlignment="0" applyProtection="0"/>
    <xf numFmtId="0" fontId="79" fillId="53" borderId="78" applyNumberFormat="0" applyAlignment="0" applyProtection="0"/>
    <xf numFmtId="0" fontId="90" fillId="18" borderId="0" applyNumberFormat="0" applyBorder="0" applyAlignment="0" applyProtection="0"/>
    <xf numFmtId="0" fontId="94" fillId="0" borderId="0" applyNumberFormat="0" applyFill="0" applyBorder="0" applyAlignment="0" applyProtection="0"/>
    <xf numFmtId="0" fontId="78" fillId="24" borderId="77" applyNumberFormat="0" applyAlignment="0" applyProtection="0"/>
    <xf numFmtId="0" fontId="26" fillId="0" borderId="0"/>
    <xf numFmtId="0" fontId="91" fillId="3" borderId="0" applyNumberFormat="0" applyBorder="0" applyAlignment="0" applyProtection="0"/>
    <xf numFmtId="0" fontId="87" fillId="0" borderId="0"/>
    <xf numFmtId="9" fontId="14" fillId="0" borderId="0" applyFon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177" fontId="14" fillId="0" borderId="0" applyFont="0" applyFill="0" applyBorder="0" applyAlignment="0" applyProtection="0"/>
    <xf numFmtId="0" fontId="7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6" fillId="0" borderId="0"/>
    <xf numFmtId="0" fontId="26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6" fillId="0" borderId="0"/>
    <xf numFmtId="0" fontId="26" fillId="0" borderId="0"/>
    <xf numFmtId="0" fontId="74" fillId="0" borderId="0"/>
    <xf numFmtId="0" fontId="51" fillId="43" borderId="81" applyNumberFormat="0" applyFont="0" applyAlignment="0" applyProtection="0"/>
    <xf numFmtId="0" fontId="85" fillId="0" borderId="87" applyNumberFormat="0" applyFill="0" applyAlignment="0" applyProtection="0"/>
    <xf numFmtId="44" fontId="14" fillId="0" borderId="0" applyFont="0" applyFill="0" applyBorder="0" applyAlignment="0" applyProtection="0"/>
    <xf numFmtId="0" fontId="86" fillId="54" borderId="0" applyNumberFormat="0" applyBorder="0" applyAlignment="0" applyProtection="0"/>
    <xf numFmtId="0" fontId="13" fillId="7" borderId="0" applyNumberFormat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7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6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8" fillId="24" borderId="77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2" fillId="20" borderId="8" applyNumberFormat="0" applyAlignment="0" applyProtection="0"/>
    <xf numFmtId="0" fontId="14" fillId="22" borderId="0" applyNumberFormat="0" applyAlignment="0">
      <alignment horizontal="right"/>
    </xf>
    <xf numFmtId="0" fontId="14" fillId="22" borderId="0" applyNumberFormat="0" applyAlignment="0">
      <alignment horizontal="right"/>
    </xf>
    <xf numFmtId="0" fontId="14" fillId="23" borderId="0" applyNumberFormat="0" applyAlignment="0"/>
    <xf numFmtId="0" fontId="14" fillId="23" borderId="0" applyNumberFormat="0" applyAlignment="0"/>
    <xf numFmtId="0" fontId="26" fillId="0" borderId="0"/>
    <xf numFmtId="0" fontId="13" fillId="25" borderId="0" applyNumberFormat="0" applyBorder="0" applyAlignment="0" applyProtection="0"/>
    <xf numFmtId="0" fontId="29" fillId="8" borderId="0" applyNumberFormat="0" applyBorder="0" applyAlignment="0" applyProtection="0"/>
    <xf numFmtId="0" fontId="95" fillId="4" borderId="0" applyNumberFormat="0" applyBorder="0" applyAlignment="0" applyProtection="0"/>
    <xf numFmtId="0" fontId="74" fillId="0" borderId="0"/>
    <xf numFmtId="0" fontId="26" fillId="0" borderId="0"/>
    <xf numFmtId="0" fontId="105" fillId="0" borderId="85" applyNumberFormat="0" applyFill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3" fillId="0" borderId="0"/>
    <xf numFmtId="0" fontId="13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90" fillId="13" borderId="0" applyNumberFormat="0" applyBorder="0" applyAlignment="0" applyProtection="0"/>
    <xf numFmtId="0" fontId="79" fillId="53" borderId="7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6" fillId="20" borderId="0" applyNumberFormat="0" applyBorder="0" applyAlignment="0" applyProtection="0"/>
    <xf numFmtId="0" fontId="26" fillId="0" borderId="0"/>
    <xf numFmtId="0" fontId="14" fillId="0" borderId="0">
      <alignment readingOrder="1"/>
    </xf>
    <xf numFmtId="0" fontId="14" fillId="0" borderId="0">
      <alignment readingOrder="1"/>
    </xf>
    <xf numFmtId="0" fontId="14" fillId="0" borderId="0">
      <alignment readingOrder="1"/>
    </xf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0" fillId="53" borderId="77" applyNumberFormat="0" applyAlignment="0" applyProtection="0"/>
    <xf numFmtId="0" fontId="13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2" fillId="20" borderId="1" applyNumberFormat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90" fillId="1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0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4" borderId="0" applyNumberFormat="0" applyBorder="0" applyAlignment="0" applyProtection="0"/>
    <xf numFmtId="0" fontId="74" fillId="0" borderId="0"/>
    <xf numFmtId="0" fontId="13" fillId="0" borderId="0"/>
    <xf numFmtId="0" fontId="13" fillId="0" borderId="0"/>
    <xf numFmtId="0" fontId="87" fillId="0" borderId="0"/>
    <xf numFmtId="0" fontId="74" fillId="0" borderId="0"/>
    <xf numFmtId="0" fontId="109" fillId="0" borderId="76" applyNumberFormat="0" applyFill="0" applyAlignment="0" applyProtection="0"/>
    <xf numFmtId="0" fontId="26" fillId="0" borderId="0"/>
    <xf numFmtId="0" fontId="26" fillId="0" borderId="0"/>
    <xf numFmtId="0" fontId="86" fillId="46" borderId="0" applyNumberFormat="0" applyBorder="0" applyAlignment="0" applyProtection="0"/>
    <xf numFmtId="0" fontId="29" fillId="7" borderId="0" applyNumberFormat="0" applyBorder="0" applyAlignment="0" applyProtection="0"/>
    <xf numFmtId="0" fontId="13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9" fillId="0" borderId="76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7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99" fillId="7" borderId="1" applyNumberFormat="0" applyAlignment="0" applyProtection="0"/>
    <xf numFmtId="0" fontId="13" fillId="25" borderId="0" applyNumberFormat="0" applyBorder="0" applyAlignment="0" applyProtection="0"/>
    <xf numFmtId="0" fontId="96" fillId="0" borderId="3" applyNumberFormat="0" applyFill="0" applyAlignment="0" applyProtection="0"/>
    <xf numFmtId="0" fontId="86" fillId="24" borderId="0" applyNumberFormat="0" applyBorder="0" applyAlignment="0" applyProtection="0"/>
    <xf numFmtId="0" fontId="29" fillId="10" borderId="0" applyNumberFormat="0" applyBorder="0" applyAlignment="0" applyProtection="0"/>
    <xf numFmtId="0" fontId="87" fillId="0" borderId="0"/>
    <xf numFmtId="0" fontId="86" fillId="9" borderId="0" applyNumberFormat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9" fillId="5" borderId="0" applyNumberFormat="0" applyBorder="0" applyAlignment="0" applyProtection="0"/>
    <xf numFmtId="0" fontId="100" fillId="0" borderId="6" applyNumberFormat="0" applyFill="0" applyAlignment="0" applyProtection="0"/>
    <xf numFmtId="0" fontId="74" fillId="0" borderId="0"/>
    <xf numFmtId="0" fontId="74" fillId="0" borderId="0"/>
    <xf numFmtId="0" fontId="78" fillId="24" borderId="77" applyNumberFormat="0" applyAlignment="0" applyProtection="0"/>
    <xf numFmtId="0" fontId="26" fillId="0" borderId="0"/>
    <xf numFmtId="0" fontId="108" fillId="0" borderId="85" applyNumberFormat="0" applyFill="0" applyAlignment="0" applyProtection="0"/>
    <xf numFmtId="0" fontId="2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7" fontId="14" fillId="0" borderId="0" applyFont="0" applyFill="0" applyBorder="0" applyAlignment="0" applyProtection="0"/>
    <xf numFmtId="0" fontId="87" fillId="0" borderId="0"/>
    <xf numFmtId="0" fontId="85" fillId="0" borderId="87" applyNumberFormat="0" applyFill="0" applyAlignment="0" applyProtection="0"/>
    <xf numFmtId="0" fontId="74" fillId="0" borderId="0"/>
    <xf numFmtId="0" fontId="87" fillId="0" borderId="0"/>
    <xf numFmtId="0" fontId="29" fillId="8" borderId="0" applyNumberFormat="0" applyBorder="0" applyAlignment="0" applyProtection="0"/>
    <xf numFmtId="0" fontId="13" fillId="50" borderId="0" applyNumberFormat="0" applyBorder="0" applyAlignment="0" applyProtection="0"/>
    <xf numFmtId="0" fontId="74" fillId="0" borderId="0"/>
    <xf numFmtId="0" fontId="13" fillId="20" borderId="0" applyNumberFormat="0" applyBorder="0" applyAlignment="0" applyProtection="0"/>
    <xf numFmtId="0" fontId="86" fillId="14" borderId="0" applyNumberFormat="0" applyBorder="0" applyAlignment="0" applyProtection="0"/>
    <xf numFmtId="0" fontId="90" fillId="16" borderId="0" applyNumberFormat="0" applyBorder="0" applyAlignment="0" applyProtection="0"/>
    <xf numFmtId="0" fontId="13" fillId="24" borderId="0" applyNumberFormat="0" applyBorder="0" applyAlignment="0" applyProtection="0"/>
    <xf numFmtId="0" fontId="106" fillId="0" borderId="0" applyNumberFormat="0" applyFill="0" applyBorder="0" applyAlignment="0" applyProtection="0"/>
    <xf numFmtId="0" fontId="85" fillId="0" borderId="87" applyNumberFormat="0" applyFill="0" applyAlignment="0" applyProtection="0"/>
    <xf numFmtId="38" fontId="21" fillId="28" borderId="0" applyNumberFormat="0" applyBorder="0" applyAlignment="0" applyProtection="0"/>
    <xf numFmtId="0" fontId="74" fillId="0" borderId="0"/>
    <xf numFmtId="0" fontId="13" fillId="7" borderId="0" applyNumberFormat="0" applyBorder="0" applyAlignment="0" applyProtection="0"/>
    <xf numFmtId="0" fontId="13" fillId="20" borderId="0" applyNumberFormat="0" applyBorder="0" applyAlignment="0" applyProtection="0"/>
    <xf numFmtId="10" fontId="14" fillId="0" borderId="0" applyFont="0" applyFill="0" applyBorder="0" applyAlignment="0" applyProtection="0"/>
    <xf numFmtId="0" fontId="87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86" fillId="54" borderId="0" applyNumberFormat="0" applyBorder="0" applyAlignment="0" applyProtection="0"/>
    <xf numFmtId="0" fontId="26" fillId="0" borderId="0"/>
    <xf numFmtId="9" fontId="14" fillId="0" borderId="0" applyFont="0" applyFill="0" applyBorder="0" applyAlignment="0" applyProtection="0"/>
    <xf numFmtId="0" fontId="90" fillId="12" borderId="0" applyNumberFormat="0" applyBorder="0" applyAlignment="0" applyProtection="0"/>
    <xf numFmtId="0" fontId="101" fillId="24" borderId="0" applyNumberFormat="0" applyBorder="0" applyAlignment="0" applyProtection="0"/>
    <xf numFmtId="0" fontId="90" fillId="9" borderId="0" applyNumberFormat="0" applyBorder="0" applyAlignment="0" applyProtection="0"/>
    <xf numFmtId="0" fontId="77" fillId="41" borderId="0" applyNumberFormat="0" applyBorder="0" applyAlignment="0" applyProtection="0"/>
    <xf numFmtId="0" fontId="26" fillId="0" borderId="0"/>
    <xf numFmtId="10" fontId="21" fillId="26" borderId="11" applyNumberFormat="0" applyBorder="0" applyAlignment="0" applyProtection="0"/>
    <xf numFmtId="0" fontId="26" fillId="0" borderId="0"/>
    <xf numFmtId="0" fontId="26" fillId="0" borderId="0"/>
    <xf numFmtId="0" fontId="74" fillId="0" borderId="0"/>
    <xf numFmtId="0" fontId="13" fillId="25" borderId="0" applyNumberFormat="0" applyBorder="0" applyAlignment="0" applyProtection="0"/>
    <xf numFmtId="0" fontId="13" fillId="7" borderId="0" applyNumberFormat="0" applyBorder="0" applyAlignment="0" applyProtection="0"/>
    <xf numFmtId="0" fontId="26" fillId="0" borderId="0"/>
    <xf numFmtId="0" fontId="86" fillId="51" borderId="0" applyNumberFormat="0" applyBorder="0" applyAlignment="0" applyProtection="0"/>
    <xf numFmtId="0" fontId="107" fillId="0" borderId="0" applyNumberFormat="0" applyFill="0" applyBorder="0" applyAlignment="0" applyProtection="0"/>
    <xf numFmtId="0" fontId="106" fillId="0" borderId="86" applyNumberFormat="0" applyFill="0" applyAlignment="0" applyProtection="0"/>
    <xf numFmtId="0" fontId="13" fillId="25" borderId="0" applyNumberFormat="0" applyBorder="0" applyAlignment="0" applyProtection="0"/>
    <xf numFmtId="0" fontId="111" fillId="0" borderId="0" applyNumberFormat="0" applyFill="0" applyBorder="0" applyAlignment="0" applyProtection="0"/>
    <xf numFmtId="10" fontId="14" fillId="0" borderId="0" applyFont="0" applyFill="0" applyBorder="0" applyAlignment="0" applyProtection="0"/>
    <xf numFmtId="0" fontId="110" fillId="0" borderId="86" applyNumberFormat="0" applyFill="0" applyAlignment="0" applyProtection="0"/>
    <xf numFmtId="0" fontId="74" fillId="0" borderId="0"/>
    <xf numFmtId="0" fontId="26" fillId="0" borderId="0"/>
    <xf numFmtId="0" fontId="51" fillId="43" borderId="81" applyNumberFormat="0" applyFont="0" applyAlignment="0" applyProtection="0"/>
    <xf numFmtId="0" fontId="83" fillId="0" borderId="0" applyNumberFormat="0" applyFill="0" applyBorder="0" applyAlignment="0" applyProtection="0"/>
    <xf numFmtId="0" fontId="26" fillId="0" borderId="0"/>
    <xf numFmtId="0" fontId="86" fillId="9" borderId="0" applyNumberFormat="0" applyBorder="0" applyAlignment="0" applyProtection="0"/>
    <xf numFmtId="0" fontId="107" fillId="0" borderId="0" applyNumberFormat="0" applyFill="0" applyBorder="0" applyAlignment="0" applyProtection="0"/>
    <xf numFmtId="0" fontId="29" fillId="11" borderId="0" applyNumberFormat="0" applyBorder="0" applyAlignment="0" applyProtection="0"/>
    <xf numFmtId="0" fontId="99" fillId="7" borderId="1" applyNumberFormat="0" applyAlignment="0" applyProtection="0"/>
    <xf numFmtId="9" fontId="14" fillId="0" borderId="0" applyFont="0" applyFill="0" applyBorder="0" applyAlignment="0" applyProtection="0"/>
    <xf numFmtId="0" fontId="13" fillId="24" borderId="0" applyNumberFormat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0" fontId="26" fillId="0" borderId="0"/>
    <xf numFmtId="9" fontId="14" fillId="0" borderId="0" applyFont="0" applyFill="0" applyBorder="0" applyAlignment="0" applyProtection="0"/>
    <xf numFmtId="0" fontId="29" fillId="6" borderId="0" applyNumberFormat="0" applyBorder="0" applyAlignment="0" applyProtection="0"/>
    <xf numFmtId="0" fontId="104" fillId="0" borderId="0" applyNumberFormat="0" applyFill="0" applyBorder="0" applyAlignment="0" applyProtection="0"/>
    <xf numFmtId="0" fontId="13" fillId="9" borderId="0" applyNumberFormat="0" applyBorder="0" applyAlignment="0" applyProtection="0"/>
    <xf numFmtId="0" fontId="86" fillId="14" borderId="0" applyNumberFormat="0" applyBorder="0" applyAlignment="0" applyProtection="0"/>
    <xf numFmtId="0" fontId="26" fillId="0" borderId="0"/>
    <xf numFmtId="0" fontId="97" fillId="0" borderId="4" applyNumberFormat="0" applyFill="0" applyAlignment="0" applyProtection="0"/>
    <xf numFmtId="0" fontId="103" fillId="0" borderId="9" applyNumberFormat="0" applyFill="0" applyAlignment="0" applyProtection="0"/>
    <xf numFmtId="0" fontId="105" fillId="0" borderId="85" applyNumberFormat="0" applyFill="0" applyAlignment="0" applyProtection="0"/>
    <xf numFmtId="0" fontId="13" fillId="24" borderId="0" applyNumberFormat="0" applyBorder="0" applyAlignment="0" applyProtection="0"/>
    <xf numFmtId="0" fontId="99" fillId="7" borderId="1" applyNumberFormat="0" applyAlignment="0" applyProtection="0"/>
    <xf numFmtId="0" fontId="26" fillId="0" borderId="0"/>
    <xf numFmtId="0" fontId="79" fillId="53" borderId="78" applyNumberFormat="0" applyAlignment="0" applyProtection="0"/>
    <xf numFmtId="0" fontId="26" fillId="0" borderId="0"/>
    <xf numFmtId="0" fontId="90" fillId="10" borderId="0" applyNumberFormat="0" applyBorder="0" applyAlignment="0" applyProtection="0"/>
    <xf numFmtId="0" fontId="86" fillId="14" borderId="0" applyNumberFormat="0" applyBorder="0" applyAlignment="0" applyProtection="0"/>
    <xf numFmtId="0" fontId="99" fillId="7" borderId="1" applyNumberFormat="0" applyAlignment="0" applyProtection="0"/>
    <xf numFmtId="0" fontId="29" fillId="4" borderId="0" applyNumberFormat="0" applyBorder="0" applyAlignment="0" applyProtection="0"/>
    <xf numFmtId="0" fontId="86" fillId="20" borderId="0" applyNumberFormat="0" applyBorder="0" applyAlignment="0" applyProtection="0"/>
    <xf numFmtId="0" fontId="29" fillId="2" borderId="0" applyNumberFormat="0" applyBorder="0" applyAlignment="0" applyProtection="0"/>
    <xf numFmtId="0" fontId="86" fillId="44" borderId="0" applyNumberFormat="0" applyBorder="0" applyAlignment="0" applyProtection="0"/>
    <xf numFmtId="0" fontId="13" fillId="20" borderId="0" applyNumberFormat="0" applyBorder="0" applyAlignment="0" applyProtection="0"/>
    <xf numFmtId="9" fontId="14" fillId="0" borderId="0" applyFont="0" applyFill="0" applyBorder="0" applyAlignment="0" applyProtection="0"/>
    <xf numFmtId="0" fontId="51" fillId="43" borderId="81" applyNumberFormat="0" applyFont="0" applyAlignment="0" applyProtection="0"/>
    <xf numFmtId="0" fontId="14" fillId="0" borderId="0"/>
    <xf numFmtId="0" fontId="14" fillId="0" borderId="0"/>
    <xf numFmtId="0" fontId="87" fillId="0" borderId="0"/>
    <xf numFmtId="0" fontId="29" fillId="5" borderId="0" applyNumberFormat="0" applyBorder="0" applyAlignment="0" applyProtection="0"/>
    <xf numFmtId="0" fontId="98" fillId="0" borderId="5" applyNumberFormat="0" applyFill="0" applyAlignment="0" applyProtection="0"/>
    <xf numFmtId="0" fontId="86" fillId="14" borderId="0" applyNumberFormat="0" applyBorder="0" applyAlignment="0" applyProtection="0"/>
    <xf numFmtId="0" fontId="106" fillId="0" borderId="86" applyNumberFormat="0" applyFill="0" applyAlignment="0" applyProtection="0"/>
    <xf numFmtId="0" fontId="13" fillId="49" borderId="0" applyNumberFormat="0" applyBorder="0" applyAlignment="0" applyProtection="0"/>
    <xf numFmtId="0" fontId="86" fillId="24" borderId="0" applyNumberFormat="0" applyBorder="0" applyAlignment="0" applyProtection="0"/>
    <xf numFmtId="0" fontId="86" fillId="14" borderId="0" applyNumberFormat="0" applyBorder="0" applyAlignment="0" applyProtection="0"/>
    <xf numFmtId="0" fontId="13" fillId="25" borderId="0" applyNumberFormat="0" applyBorder="0" applyAlignment="0" applyProtection="0"/>
    <xf numFmtId="0" fontId="87" fillId="0" borderId="0"/>
    <xf numFmtId="0" fontId="86" fillId="47" borderId="0" applyNumberFormat="0" applyBorder="0" applyAlignment="0" applyProtection="0"/>
    <xf numFmtId="10" fontId="21" fillId="26" borderId="11" applyNumberFormat="0" applyBorder="0" applyAlignment="0" applyProtection="0"/>
    <xf numFmtId="176" fontId="89" fillId="0" borderId="0"/>
    <xf numFmtId="0" fontId="29" fillId="3" borderId="0" applyNumberFormat="0" applyBorder="0" applyAlignment="0" applyProtection="0"/>
    <xf numFmtId="0" fontId="87" fillId="0" borderId="0"/>
    <xf numFmtId="0" fontId="93" fillId="21" borderId="2" applyNumberFormat="0" applyAlignment="0" applyProtection="0"/>
    <xf numFmtId="0" fontId="86" fillId="54" borderId="0" applyNumberFormat="0" applyBorder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6" fillId="9" borderId="0" applyNumberFormat="0" applyBorder="0" applyAlignment="0" applyProtection="0"/>
    <xf numFmtId="0" fontId="78" fillId="24" borderId="77" applyNumberFormat="0" applyAlignment="0" applyProtection="0"/>
    <xf numFmtId="0" fontId="90" fillId="13" borderId="0" applyNumberFormat="0" applyBorder="0" applyAlignment="0" applyProtection="0"/>
    <xf numFmtId="0" fontId="13" fillId="24" borderId="0" applyNumberFormat="0" applyBorder="0" applyAlignment="0" applyProtection="0"/>
    <xf numFmtId="0" fontId="13" fillId="20" borderId="0" applyNumberFormat="0" applyBorder="0" applyAlignment="0" applyProtection="0"/>
    <xf numFmtId="0" fontId="29" fillId="9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09" fillId="0" borderId="76" applyNumberFormat="0" applyFill="0" applyAlignment="0" applyProtection="0"/>
    <xf numFmtId="0" fontId="90" fillId="15" borderId="0" applyNumberFormat="0" applyBorder="0" applyAlignment="0" applyProtection="0"/>
    <xf numFmtId="0" fontId="75" fillId="39" borderId="0" applyNumberFormat="0" applyBorder="0" applyAlignment="0" applyProtection="0"/>
    <xf numFmtId="38" fontId="21" fillId="28" borderId="0" applyNumberFormat="0" applyBorder="0" applyAlignment="0" applyProtection="0"/>
    <xf numFmtId="0" fontId="86" fillId="20" borderId="0" applyNumberFormat="0" applyBorder="0" applyAlignment="0" applyProtection="0"/>
    <xf numFmtId="0" fontId="90" fillId="17" borderId="0" applyNumberFormat="0" applyBorder="0" applyAlignment="0" applyProtection="0"/>
    <xf numFmtId="0" fontId="86" fillId="14" borderId="0" applyNumberFormat="0" applyBorder="0" applyAlignment="0" applyProtection="0"/>
    <xf numFmtId="0" fontId="86" fillId="24" borderId="0" applyNumberFormat="0" applyBorder="0" applyAlignment="0" applyProtection="0"/>
    <xf numFmtId="0" fontId="90" fillId="19" borderId="0" applyNumberFormat="0" applyBorder="0" applyAlignment="0" applyProtection="0"/>
    <xf numFmtId="0" fontId="86" fillId="48" borderId="0" applyNumberFormat="0" applyBorder="0" applyAlignment="0" applyProtection="0"/>
    <xf numFmtId="0" fontId="80" fillId="53" borderId="77" applyNumberFormat="0" applyAlignment="0" applyProtection="0"/>
    <xf numFmtId="0" fontId="90" fillId="14" borderId="0" applyNumberFormat="0" applyBorder="0" applyAlignment="0" applyProtection="0"/>
    <xf numFmtId="0" fontId="86" fillId="52" borderId="0" applyNumberFormat="0" applyBorder="0" applyAlignment="0" applyProtection="0"/>
    <xf numFmtId="0" fontId="80" fillId="53" borderId="77" applyNumberFormat="0" applyAlignment="0" applyProtection="0"/>
    <xf numFmtId="0" fontId="106" fillId="0" borderId="0" applyNumberFormat="0" applyFill="0" applyBorder="0" applyAlignment="0" applyProtection="0"/>
    <xf numFmtId="9" fontId="14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2" fillId="0" borderId="0" applyNumberForma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68" fillId="0" borderId="0"/>
    <xf numFmtId="0" fontId="68" fillId="5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68" fillId="61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68" fillId="62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68" fillId="6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68" fillId="49" borderId="0" applyNumberFormat="0" applyBorder="0" applyAlignment="0" applyProtection="0"/>
    <xf numFmtId="0" fontId="10" fillId="49" borderId="0" applyNumberFormat="0" applyBorder="0" applyAlignment="0" applyProtection="0"/>
    <xf numFmtId="0" fontId="68" fillId="69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68" fillId="5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68" fillId="45" borderId="0" applyNumberFormat="0" applyBorder="0" applyAlignment="0" applyProtection="0"/>
    <xf numFmtId="0" fontId="10" fillId="45" borderId="0" applyNumberFormat="0" applyBorder="0" applyAlignment="0" applyProtection="0"/>
    <xf numFmtId="0" fontId="68" fillId="6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68" fillId="67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68" fillId="50" borderId="0" applyNumberFormat="0" applyBorder="0" applyAlignment="0" applyProtection="0"/>
    <xf numFmtId="0" fontId="10" fillId="50" borderId="0" applyNumberFormat="0" applyBorder="0" applyAlignment="0" applyProtection="0"/>
    <xf numFmtId="0" fontId="68" fillId="7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14" fillId="60" borderId="0" applyNumberFormat="0" applyBorder="0" applyAlignment="0" applyProtection="0"/>
    <xf numFmtId="0" fontId="114" fillId="46" borderId="0" applyNumberFormat="0" applyBorder="0" applyAlignment="0" applyProtection="0"/>
    <xf numFmtId="0" fontId="114" fillId="64" borderId="0" applyNumberFormat="0" applyBorder="0" applyAlignment="0" applyProtection="0"/>
    <xf numFmtId="0" fontId="114" fillId="68" borderId="0" applyNumberFormat="0" applyBorder="0" applyAlignment="0" applyProtection="0"/>
    <xf numFmtId="0" fontId="114" fillId="51" borderId="0" applyNumberFormat="0" applyBorder="0" applyAlignment="0" applyProtection="0"/>
    <xf numFmtId="0" fontId="114" fillId="71" borderId="0" applyNumberFormat="0" applyBorder="0" applyAlignment="0" applyProtection="0"/>
    <xf numFmtId="0" fontId="123" fillId="55" borderId="77" applyNumberFormat="0" applyAlignment="0" applyProtection="0"/>
    <xf numFmtId="0" fontId="114" fillId="57" borderId="0" applyNumberFormat="0" applyBorder="0" applyAlignment="0" applyProtection="0"/>
    <xf numFmtId="0" fontId="114" fillId="44" borderId="0" applyNumberFormat="0" applyBorder="0" applyAlignment="0" applyProtection="0"/>
    <xf numFmtId="0" fontId="114" fillId="47" borderId="0" applyNumberFormat="0" applyBorder="0" applyAlignment="0" applyProtection="0"/>
    <xf numFmtId="0" fontId="114" fillId="65" borderId="0" applyNumberFormat="0" applyBorder="0" applyAlignment="0" applyProtection="0"/>
    <xf numFmtId="0" fontId="114" fillId="48" borderId="0" applyNumberFormat="0" applyBorder="0" applyAlignment="0" applyProtection="0"/>
    <xf numFmtId="0" fontId="114" fillId="52" borderId="0" applyNumberFormat="0" applyBorder="0" applyAlignment="0" applyProtection="0"/>
    <xf numFmtId="0" fontId="115" fillId="40" borderId="0" applyNumberFormat="0" applyBorder="0" applyAlignment="0" applyProtection="0"/>
    <xf numFmtId="0" fontId="76" fillId="40" borderId="0" applyNumberFormat="0" applyBorder="0" applyAlignment="0" applyProtection="0"/>
    <xf numFmtId="0" fontId="116" fillId="56" borderId="77" applyNumberFormat="0" applyAlignment="0" applyProtection="0"/>
    <xf numFmtId="0" fontId="117" fillId="42" borderId="80" applyNumberFormat="0" applyAlignment="0" applyProtection="0"/>
    <xf numFmtId="0" fontId="82" fillId="42" borderId="80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19" fillId="39" borderId="0" applyNumberFormat="0" applyBorder="0" applyAlignment="0" applyProtection="0"/>
    <xf numFmtId="0" fontId="120" fillId="0" borderId="93" applyNumberFormat="0" applyFill="0" applyAlignment="0" applyProtection="0"/>
    <xf numFmtId="0" fontId="121" fillId="0" borderId="76" applyNumberFormat="0" applyFill="0" applyAlignment="0" applyProtection="0"/>
    <xf numFmtId="0" fontId="122" fillId="0" borderId="94" applyNumberFormat="0" applyFill="0" applyAlignment="0" applyProtection="0"/>
    <xf numFmtId="0" fontId="122" fillId="0" borderId="0" applyNumberFormat="0" applyFill="0" applyBorder="0" applyAlignment="0" applyProtection="0"/>
    <xf numFmtId="0" fontId="123" fillId="55" borderId="77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124" fillId="0" borderId="79" applyNumberFormat="0" applyFill="0" applyAlignment="0" applyProtection="0"/>
    <xf numFmtId="0" fontId="81" fillId="0" borderId="79" applyNumberFormat="0" applyFill="0" applyAlignment="0" applyProtection="0"/>
    <xf numFmtId="0" fontId="125" fillId="4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68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4" fillId="0" borderId="0"/>
    <xf numFmtId="0" fontId="31" fillId="0" borderId="0"/>
    <xf numFmtId="0" fontId="10" fillId="0" borderId="0"/>
    <xf numFmtId="0" fontId="10" fillId="0" borderId="0"/>
    <xf numFmtId="0" fontId="30" fillId="43" borderId="81" applyNumberFormat="0" applyFont="0" applyAlignment="0" applyProtection="0"/>
    <xf numFmtId="0" fontId="126" fillId="56" borderId="7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27" fillId="0" borderId="95" applyNumberFormat="0" applyFill="0" applyAlignment="0" applyProtection="0"/>
    <xf numFmtId="0" fontId="113" fillId="0" borderId="0" applyNumberFormat="0" applyFill="0" applyBorder="0" applyAlignment="0" applyProtection="0"/>
    <xf numFmtId="0" fontId="68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68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49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45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5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123" fillId="55" borderId="77" applyNumberFormat="0" applyAlignment="0" applyProtection="0"/>
    <xf numFmtId="0" fontId="123" fillId="55" borderId="77" applyNumberFormat="0" applyAlignment="0" applyProtection="0"/>
    <xf numFmtId="0" fontId="123" fillId="55" borderId="77" applyNumberFormat="0" applyAlignment="0" applyProtection="0"/>
    <xf numFmtId="0" fontId="123" fillId="55" borderId="77" applyNumberFormat="0" applyAlignment="0" applyProtection="0"/>
    <xf numFmtId="0" fontId="123" fillId="55" borderId="7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7" fillId="0" borderId="0"/>
    <xf numFmtId="0" fontId="74" fillId="0" borderId="0"/>
    <xf numFmtId="43" fontId="14" fillId="0" borderId="0" applyFont="0" applyFill="0" applyBorder="0" applyAlignment="0" applyProtection="0"/>
    <xf numFmtId="0" fontId="87" fillId="0" borderId="0"/>
    <xf numFmtId="44" fontId="14" fillId="0" borderId="0" applyFont="0" applyFill="0" applyBorder="0" applyAlignment="0" applyProtection="0"/>
    <xf numFmtId="0" fontId="87" fillId="0" borderId="0"/>
    <xf numFmtId="0" fontId="8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7" borderId="0" applyNumberFormat="0" applyBorder="0" applyAlignment="0" applyProtection="0"/>
    <xf numFmtId="0" fontId="8" fillId="25" borderId="0" applyNumberFormat="0" applyBorder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7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0"/>
    <xf numFmtId="0" fontId="8" fillId="5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7" borderId="0" applyNumberFormat="0" applyBorder="0" applyAlignment="0" applyProtection="0"/>
    <xf numFmtId="0" fontId="8" fillId="20" borderId="0" applyNumberFormat="0" applyBorder="0" applyAlignment="0" applyProtection="0"/>
    <xf numFmtId="0" fontId="8" fillId="25" borderId="0" applyNumberFormat="0" applyBorder="0" applyAlignment="0" applyProtection="0"/>
    <xf numFmtId="0" fontId="8" fillId="7" borderId="0" applyNumberFormat="0" applyBorder="0" applyAlignment="0" applyProtection="0"/>
    <xf numFmtId="0" fontId="8" fillId="25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24" borderId="0" applyNumberFormat="0" applyBorder="0" applyAlignment="0" applyProtection="0"/>
    <xf numFmtId="0" fontId="8" fillId="20" borderId="0" applyNumberFormat="0" applyBorder="0" applyAlignment="0" applyProtection="0"/>
    <xf numFmtId="0" fontId="87" fillId="0" borderId="0"/>
    <xf numFmtId="0" fontId="8" fillId="49" borderId="0" applyNumberFormat="0" applyBorder="0" applyAlignment="0" applyProtection="0"/>
    <xf numFmtId="0" fontId="8" fillId="25" borderId="0" applyNumberFormat="0" applyBorder="0" applyAlignment="0" applyProtection="0"/>
    <xf numFmtId="0" fontId="8" fillId="24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/>
    <xf numFmtId="0" fontId="87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49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45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7" fillId="0" borderId="0"/>
    <xf numFmtId="0" fontId="8" fillId="5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49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45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5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/>
    <xf numFmtId="0" fontId="74" fillId="0" borderId="0"/>
    <xf numFmtId="0" fontId="7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" fillId="0" borderId="0"/>
    <xf numFmtId="0" fontId="7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0" borderId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7" borderId="0" applyNumberFormat="0" applyBorder="0" applyAlignment="0" applyProtection="0"/>
    <xf numFmtId="0" fontId="7" fillId="20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9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45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5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45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5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0" borderId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7" borderId="0" applyNumberFormat="0" applyBorder="0" applyAlignment="0" applyProtection="0"/>
    <xf numFmtId="0" fontId="7" fillId="20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9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45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5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45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5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44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32" fillId="0" borderId="0"/>
    <xf numFmtId="44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0" fontId="67" fillId="0" borderId="0"/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9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67" fillId="0" borderId="0"/>
    <xf numFmtId="0" fontId="14" fillId="0" borderId="0"/>
    <xf numFmtId="0" fontId="14" fillId="0" borderId="0"/>
    <xf numFmtId="0" fontId="14" fillId="0" borderId="0"/>
    <xf numFmtId="0" fontId="133" fillId="0" borderId="0" applyNumberFormat="0" applyFill="0" applyBorder="0" applyAlignment="0" applyProtection="0">
      <alignment vertical="top"/>
      <protection locked="0"/>
    </xf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32" fillId="0" borderId="0"/>
    <xf numFmtId="0" fontId="133" fillId="0" borderId="0" applyNumberFormat="0" applyFill="0" applyBorder="0" applyAlignment="0" applyProtection="0">
      <alignment vertical="top"/>
      <protection locked="0"/>
    </xf>
    <xf numFmtId="43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30" fillId="0" borderId="0"/>
    <xf numFmtId="0" fontId="30" fillId="0" borderId="0"/>
    <xf numFmtId="0" fontId="30" fillId="0" borderId="0"/>
  </cellStyleXfs>
  <cellXfs count="2435">
    <xf numFmtId="0" fontId="0" fillId="0" borderId="0" xfId="0"/>
    <xf numFmtId="0" fontId="0" fillId="0" borderId="0" xfId="0" applyBorder="1" applyProtection="1"/>
    <xf numFmtId="0" fontId="15" fillId="0" borderId="0" xfId="0" applyFont="1" applyBorder="1" applyProtection="1"/>
    <xf numFmtId="0" fontId="16" fillId="0" borderId="0" xfId="0" applyFont="1" applyBorder="1" applyProtection="1"/>
    <xf numFmtId="2" fontId="0" fillId="0" borderId="10" xfId="0" applyNumberFormat="1" applyBorder="1" applyProtection="1"/>
    <xf numFmtId="0" fontId="0" fillId="0" borderId="10" xfId="0" applyBorder="1" applyProtection="1"/>
    <xf numFmtId="0" fontId="0" fillId="0" borderId="11" xfId="0" applyBorder="1" applyAlignment="1" applyProtection="1">
      <alignment horizontal="center"/>
    </xf>
    <xf numFmtId="0" fontId="17" fillId="0" borderId="11" xfId="0" applyFont="1" applyFill="1" applyBorder="1" applyAlignment="1">
      <alignment horizontal="center"/>
    </xf>
    <xf numFmtId="0" fontId="17" fillId="0" borderId="11" xfId="0" applyFont="1" applyFill="1" applyBorder="1" applyAlignment="1" applyProtection="1">
      <alignment horizontal="center"/>
    </xf>
    <xf numFmtId="0" fontId="17" fillId="0" borderId="11" xfId="0" applyFont="1" applyFill="1" applyBorder="1" applyAlignment="1" applyProtection="1">
      <alignment horizontal="center" wrapText="1"/>
    </xf>
    <xf numFmtId="0" fontId="18" fillId="0" borderId="11" xfId="0" applyFont="1" applyFill="1" applyBorder="1" applyAlignment="1">
      <alignment horizontal="center" wrapText="1"/>
    </xf>
    <xf numFmtId="0" fontId="18" fillId="0" borderId="11" xfId="0" applyFont="1" applyFill="1" applyBorder="1" applyAlignment="1" applyProtection="1">
      <alignment horizontal="center" wrapText="1"/>
    </xf>
    <xf numFmtId="0" fontId="0" fillId="0" borderId="12" xfId="0" applyBorder="1"/>
    <xf numFmtId="0" fontId="0" fillId="0" borderId="12" xfId="0" applyBorder="1" applyProtection="1"/>
    <xf numFmtId="0" fontId="0" fillId="0" borderId="0" xfId="0" applyBorder="1"/>
    <xf numFmtId="0" fontId="0" fillId="0" borderId="10" xfId="0" applyBorder="1"/>
    <xf numFmtId="0" fontId="0" fillId="0" borderId="0" xfId="0" applyFill="1"/>
    <xf numFmtId="164" fontId="27" fillId="0" borderId="11" xfId="164" applyNumberFormat="1" applyFont="1" applyFill="1" applyBorder="1"/>
    <xf numFmtId="168" fontId="27" fillId="0" borderId="11" xfId="164" applyNumberFormat="1" applyFont="1" applyFill="1" applyBorder="1"/>
    <xf numFmtId="166" fontId="21" fillId="0" borderId="11" xfId="164" applyNumberFormat="1" applyFont="1" applyFill="1" applyBorder="1" applyAlignment="1" applyProtection="1">
      <alignment wrapText="1"/>
    </xf>
    <xf numFmtId="0" fontId="21" fillId="0" borderId="11" xfId="0" applyFont="1" applyFill="1" applyBorder="1" applyAlignment="1" applyProtection="1">
      <alignment wrapText="1"/>
    </xf>
    <xf numFmtId="43" fontId="21" fillId="0" borderId="11" xfId="107" applyFont="1" applyFill="1" applyBorder="1" applyAlignment="1" applyProtection="1">
      <alignment wrapText="1"/>
    </xf>
    <xf numFmtId="164" fontId="0" fillId="0" borderId="0" xfId="0" applyNumberFormat="1" applyBorder="1" applyProtection="1"/>
    <xf numFmtId="0" fontId="0" fillId="0" borderId="0" xfId="0" applyFill="1" applyProtection="1"/>
    <xf numFmtId="0" fontId="0" fillId="0" borderId="0" xfId="0" applyProtection="1"/>
    <xf numFmtId="44" fontId="15" fillId="0" borderId="18" xfId="164" applyNumberFormat="1" applyFont="1" applyFill="1" applyBorder="1" applyAlignment="1" applyProtection="1">
      <alignment horizontal="center"/>
    </xf>
    <xf numFmtId="44" fontId="15" fillId="0" borderId="18" xfId="169" applyNumberFormat="1" applyFont="1" applyFill="1" applyBorder="1" applyAlignment="1" applyProtection="1"/>
    <xf numFmtId="43" fontId="15" fillId="0" borderId="18" xfId="108" applyFont="1" applyFill="1" applyBorder="1" applyAlignment="1" applyProtection="1">
      <alignment horizontal="center"/>
    </xf>
    <xf numFmtId="169" fontId="15" fillId="0" borderId="18" xfId="169" applyNumberFormat="1" applyFont="1" applyFill="1" applyBorder="1" applyAlignment="1" applyProtection="1"/>
    <xf numFmtId="167" fontId="20" fillId="27" borderId="11" xfId="107" applyNumberFormat="1" applyFont="1" applyFill="1" applyBorder="1" applyAlignment="1" applyProtection="1">
      <alignment horizontal="center"/>
    </xf>
    <xf numFmtId="169" fontId="20" fillId="27" borderId="11" xfId="107" applyNumberFormat="1" applyFont="1" applyFill="1" applyBorder="1" applyAlignment="1" applyProtection="1">
      <alignment horizontal="center"/>
    </xf>
    <xf numFmtId="169" fontId="18" fillId="27" borderId="11" xfId="107" applyNumberFormat="1" applyFont="1" applyFill="1" applyBorder="1" applyAlignment="1" applyProtection="1">
      <alignment horizontal="center"/>
    </xf>
    <xf numFmtId="44" fontId="18" fillId="27" borderId="23" xfId="169" applyNumberFormat="1" applyFont="1" applyFill="1" applyBorder="1" applyAlignment="1" applyProtection="1"/>
    <xf numFmtId="43" fontId="18" fillId="27" borderId="11" xfId="108" applyFont="1" applyFill="1" applyBorder="1" applyAlignment="1" applyProtection="1">
      <alignment horizontal="center"/>
    </xf>
    <xf numFmtId="169" fontId="20" fillId="27" borderId="18" xfId="107" applyNumberFormat="1" applyFont="1" applyFill="1" applyBorder="1" applyAlignment="1" applyProtection="1">
      <alignment horizontal="center"/>
    </xf>
    <xf numFmtId="166" fontId="15" fillId="0" borderId="0" xfId="107" applyNumberFormat="1" applyFont="1" applyFill="1" applyBorder="1" applyAlignment="1" applyProtection="1">
      <alignment horizontal="center"/>
    </xf>
    <xf numFmtId="166" fontId="15" fillId="0" borderId="24" xfId="107" applyNumberFormat="1" applyFont="1" applyFill="1" applyBorder="1" applyAlignment="1" applyProtection="1">
      <alignment horizontal="center"/>
    </xf>
    <xf numFmtId="0" fontId="15" fillId="0" borderId="0" xfId="367" applyBorder="1" applyAlignment="1">
      <alignment wrapText="1"/>
    </xf>
    <xf numFmtId="0" fontId="0" fillId="0" borderId="0" xfId="0" applyBorder="1" applyAlignment="1">
      <alignment wrapText="1"/>
    </xf>
    <xf numFmtId="0" fontId="52" fillId="0" borderId="11" xfId="0" applyNumberFormat="1" applyFont="1" applyFill="1" applyBorder="1"/>
    <xf numFmtId="0" fontId="52" fillId="0" borderId="11" xfId="0" applyNumberFormat="1" applyFont="1" applyBorder="1"/>
    <xf numFmtId="2" fontId="15" fillId="0" borderId="0" xfId="367" applyNumberFormat="1" applyBorder="1"/>
    <xf numFmtId="2" fontId="15" fillId="0" borderId="0" xfId="367" applyNumberFormat="1" applyBorder="1" applyAlignment="1">
      <alignment wrapText="1"/>
    </xf>
    <xf numFmtId="0" fontId="0" fillId="0" borderId="25" xfId="0" applyBorder="1" applyAlignment="1" applyProtection="1">
      <alignment horizontal="center"/>
    </xf>
    <xf numFmtId="2" fontId="0" fillId="0" borderId="11" xfId="0" applyNumberFormat="1" applyBorder="1"/>
    <xf numFmtId="170" fontId="15" fillId="0" borderId="0" xfId="367" applyNumberFormat="1" applyBorder="1"/>
    <xf numFmtId="2" fontId="0" fillId="0" borderId="0" xfId="0" applyNumberFormat="1" applyBorder="1" applyProtection="1"/>
    <xf numFmtId="166" fontId="15" fillId="0" borderId="18" xfId="107" applyNumberFormat="1" applyFont="1" applyFill="1" applyBorder="1" applyAlignment="1" applyProtection="1">
      <alignment horizontal="center"/>
    </xf>
    <xf numFmtId="44" fontId="15" fillId="0" borderId="24" xfId="164" applyNumberFormat="1" applyFont="1" applyFill="1" applyBorder="1" applyAlignment="1" applyProtection="1">
      <alignment horizontal="center"/>
    </xf>
    <xf numFmtId="0" fontId="15" fillId="0" borderId="0" xfId="0" applyFont="1" applyProtection="1"/>
    <xf numFmtId="0" fontId="15" fillId="0" borderId="0" xfId="0" applyFont="1" applyFill="1" applyProtection="1"/>
    <xf numFmtId="0" fontId="60" fillId="0" borderId="0" xfId="0" applyFont="1" applyFill="1" applyProtection="1"/>
    <xf numFmtId="0" fontId="60" fillId="0" borderId="0" xfId="0" applyFont="1" applyProtection="1"/>
    <xf numFmtId="0" fontId="59" fillId="0" borderId="0" xfId="0" applyFont="1"/>
    <xf numFmtId="0" fontId="59" fillId="0" borderId="0" xfId="0" applyFont="1" applyFill="1" applyProtection="1"/>
    <xf numFmtId="0" fontId="59" fillId="0" borderId="0" xfId="0" applyFont="1" applyProtection="1"/>
    <xf numFmtId="0" fontId="62" fillId="0" borderId="0" xfId="0" applyFont="1" applyFill="1" applyProtection="1"/>
    <xf numFmtId="0" fontId="62" fillId="0" borderId="0" xfId="0" applyFont="1" applyProtection="1"/>
    <xf numFmtId="43" fontId="59" fillId="0" borderId="0" xfId="107" applyFont="1" applyFill="1" applyBorder="1" applyAlignment="1" applyProtection="1"/>
    <xf numFmtId="0" fontId="59" fillId="27" borderId="0" xfId="0" applyFont="1" applyFill="1" applyProtection="1"/>
    <xf numFmtId="0" fontId="62" fillId="30" borderId="0" xfId="0" applyFont="1" applyFill="1" applyProtection="1"/>
    <xf numFmtId="0" fontId="59" fillId="30" borderId="28" xfId="0" applyFont="1" applyFill="1" applyBorder="1" applyProtection="1"/>
    <xf numFmtId="0" fontId="0" fillId="0" borderId="0" xfId="0" applyFill="1" applyBorder="1" applyProtection="1"/>
    <xf numFmtId="0" fontId="59" fillId="26" borderId="0" xfId="0" applyFont="1" applyFill="1" applyProtection="1"/>
    <xf numFmtId="0" fontId="59" fillId="0" borderId="19" xfId="0" applyFont="1" applyBorder="1" applyProtection="1"/>
    <xf numFmtId="0" fontId="15" fillId="30" borderId="0" xfId="0" applyFont="1" applyFill="1" applyProtection="1"/>
    <xf numFmtId="0" fontId="59" fillId="26" borderId="38" xfId="0" applyFont="1" applyFill="1" applyBorder="1" applyProtection="1"/>
    <xf numFmtId="0" fontId="59" fillId="0" borderId="19" xfId="0" applyFont="1" applyFill="1" applyBorder="1" applyProtection="1"/>
    <xf numFmtId="0" fontId="59" fillId="0" borderId="38" xfId="0" applyFont="1" applyFill="1" applyBorder="1" applyProtection="1"/>
    <xf numFmtId="0" fontId="59" fillId="30" borderId="0" xfId="0" applyFont="1" applyFill="1" applyProtection="1"/>
    <xf numFmtId="171" fontId="0" fillId="0" borderId="0" xfId="0" applyNumberFormat="1" applyFill="1" applyProtection="1"/>
    <xf numFmtId="0" fontId="64" fillId="0" borderId="0" xfId="0" applyFont="1" applyFill="1" applyProtection="1"/>
    <xf numFmtId="0" fontId="18" fillId="0" borderId="12" xfId="0" applyFont="1" applyFill="1" applyBorder="1" applyAlignment="1" applyProtection="1">
      <alignment horizontal="center"/>
    </xf>
    <xf numFmtId="166" fontId="20" fillId="0" borderId="12" xfId="164" applyNumberFormat="1" applyFont="1" applyFill="1" applyBorder="1" applyAlignment="1" applyProtection="1">
      <alignment horizontal="centerContinuous"/>
    </xf>
    <xf numFmtId="0" fontId="62" fillId="0" borderId="12" xfId="0" applyFont="1" applyFill="1" applyBorder="1" applyAlignment="1" applyProtection="1">
      <alignment horizontal="center"/>
    </xf>
    <xf numFmtId="0" fontId="59" fillId="0" borderId="0" xfId="0" applyFont="1" applyFill="1" applyBorder="1" applyProtection="1"/>
    <xf numFmtId="0" fontId="59" fillId="0" borderId="0" xfId="0" applyFont="1" applyBorder="1" applyProtection="1"/>
    <xf numFmtId="0" fontId="18" fillId="0" borderId="0" xfId="0" applyFont="1" applyFill="1" applyBorder="1" applyProtection="1"/>
    <xf numFmtId="0" fontId="18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59" fillId="0" borderId="52" xfId="0" applyFont="1" applyFill="1" applyBorder="1" applyProtection="1"/>
    <xf numFmtId="0" fontId="62" fillId="0" borderId="0" xfId="0" applyFont="1" applyFill="1" applyBorder="1" applyProtection="1"/>
    <xf numFmtId="0" fontId="64" fillId="0" borderId="0" xfId="0" applyFont="1" applyFill="1" applyBorder="1" applyProtection="1"/>
    <xf numFmtId="0" fontId="0" fillId="26" borderId="0" xfId="0" applyFill="1" applyBorder="1" applyProtection="1"/>
    <xf numFmtId="167" fontId="21" fillId="0" borderId="11" xfId="107" applyNumberFormat="1" applyFont="1" applyFill="1" applyBorder="1" applyAlignment="1" applyProtection="1">
      <alignment wrapText="1"/>
    </xf>
    <xf numFmtId="0" fontId="23" fillId="0" borderId="0" xfId="0" applyFont="1" applyFill="1" applyAlignment="1" applyProtection="1"/>
    <xf numFmtId="0" fontId="23" fillId="0" borderId="0" xfId="0" applyFont="1" applyAlignment="1" applyProtection="1"/>
    <xf numFmtId="166" fontId="64" fillId="0" borderId="27" xfId="164" applyNumberFormat="1" applyFont="1" applyFill="1" applyBorder="1" applyProtection="1"/>
    <xf numFmtId="166" fontId="64" fillId="0" borderId="18" xfId="164" applyNumberFormat="1" applyFont="1" applyFill="1" applyBorder="1" applyProtection="1"/>
    <xf numFmtId="0" fontId="0" fillId="27" borderId="0" xfId="0" applyFill="1" applyProtection="1"/>
    <xf numFmtId="1" fontId="15" fillId="0" borderId="18" xfId="107" applyNumberFormat="1" applyFont="1" applyFill="1" applyBorder="1" applyAlignment="1" applyProtection="1">
      <alignment horizontal="center"/>
    </xf>
    <xf numFmtId="166" fontId="15" fillId="0" borderId="24" xfId="164" applyNumberFormat="1" applyFont="1" applyFill="1" applyBorder="1" applyProtection="1"/>
    <xf numFmtId="166" fontId="15" fillId="0" borderId="18" xfId="164" applyNumberFormat="1" applyFont="1" applyFill="1" applyBorder="1" applyProtection="1"/>
    <xf numFmtId="0" fontId="15" fillId="0" borderId="0" xfId="0" applyFont="1" applyFill="1" applyBorder="1" applyProtection="1"/>
    <xf numFmtId="0" fontId="0" fillId="0" borderId="16" xfId="0" applyFill="1" applyBorder="1" applyProtection="1"/>
    <xf numFmtId="0" fontId="15" fillId="0" borderId="18" xfId="107" applyNumberFormat="1" applyFont="1" applyFill="1" applyBorder="1" applyAlignment="1" applyProtection="1">
      <alignment horizontal="center"/>
    </xf>
    <xf numFmtId="166" fontId="15" fillId="0" borderId="22" xfId="164" applyNumberFormat="1" applyFont="1" applyFill="1" applyBorder="1" applyProtection="1"/>
    <xf numFmtId="0" fontId="18" fillId="30" borderId="0" xfId="0" applyFont="1" applyFill="1" applyProtection="1"/>
    <xf numFmtId="0" fontId="0" fillId="32" borderId="0" xfId="0" applyFill="1" applyProtection="1"/>
    <xf numFmtId="0" fontId="15" fillId="0" borderId="24" xfId="107" applyNumberFormat="1" applyFont="1" applyFill="1" applyBorder="1" applyAlignment="1" applyProtection="1">
      <alignment horizontal="center"/>
    </xf>
    <xf numFmtId="0" fontId="18" fillId="27" borderId="11" xfId="0" applyFont="1" applyFill="1" applyBorder="1" applyProtection="1"/>
    <xf numFmtId="0" fontId="18" fillId="27" borderId="11" xfId="107" applyNumberFormat="1" applyFont="1" applyFill="1" applyBorder="1" applyAlignment="1" applyProtection="1">
      <alignment horizontal="center"/>
    </xf>
    <xf numFmtId="0" fontId="0" fillId="27" borderId="12" xfId="0" applyFill="1" applyBorder="1" applyProtection="1"/>
    <xf numFmtId="0" fontId="0" fillId="30" borderId="0" xfId="0" applyFill="1" applyProtection="1"/>
    <xf numFmtId="44" fontId="0" fillId="0" borderId="0" xfId="164" applyFont="1" applyProtection="1"/>
    <xf numFmtId="43" fontId="0" fillId="0" borderId="0" xfId="0" applyNumberFormat="1" applyFill="1" applyProtection="1"/>
    <xf numFmtId="0" fontId="23" fillId="0" borderId="0" xfId="0" applyFont="1" applyFill="1" applyBorder="1" applyAlignment="1" applyProtection="1"/>
    <xf numFmtId="0" fontId="0" fillId="29" borderId="0" xfId="0" applyFill="1" applyProtection="1"/>
    <xf numFmtId="0" fontId="18" fillId="30" borderId="16" xfId="0" applyFont="1" applyFill="1" applyBorder="1" applyProtection="1"/>
    <xf numFmtId="3" fontId="20" fillId="30" borderId="16" xfId="107" applyNumberFormat="1" applyFont="1" applyFill="1" applyBorder="1" applyAlignment="1" applyProtection="1">
      <alignment horizontal="right"/>
    </xf>
    <xf numFmtId="0" fontId="15" fillId="28" borderId="18" xfId="107" applyNumberFormat="1" applyFont="1" applyFill="1" applyBorder="1" applyAlignment="1" applyProtection="1">
      <alignment horizontal="center"/>
    </xf>
    <xf numFmtId="0" fontId="20" fillId="30" borderId="18" xfId="0" applyFont="1" applyFill="1" applyBorder="1" applyProtection="1"/>
    <xf numFmtId="3" fontId="15" fillId="28" borderId="18" xfId="164" applyNumberFormat="1" applyFont="1" applyFill="1" applyBorder="1" applyAlignment="1" applyProtection="1">
      <alignment horizontal="right"/>
    </xf>
    <xf numFmtId="3" fontId="20" fillId="27" borderId="11" xfId="107" applyNumberFormat="1" applyFont="1" applyFill="1" applyBorder="1" applyAlignment="1" applyProtection="1">
      <alignment horizontal="right"/>
    </xf>
    <xf numFmtId="3" fontId="15" fillId="0" borderId="18" xfId="164" applyNumberFormat="1" applyFont="1" applyFill="1" applyBorder="1" applyAlignment="1" applyProtection="1">
      <alignment horizontal="right"/>
    </xf>
    <xf numFmtId="43" fontId="18" fillId="30" borderId="16" xfId="108" applyFont="1" applyFill="1" applyBorder="1" applyAlignment="1" applyProtection="1">
      <alignment horizontal="center"/>
    </xf>
    <xf numFmtId="0" fontId="20" fillId="27" borderId="0" xfId="0" applyFont="1" applyFill="1" applyProtection="1"/>
    <xf numFmtId="0" fontId="18" fillId="30" borderId="16" xfId="107" applyNumberFormat="1" applyFont="1" applyFill="1" applyBorder="1" applyAlignment="1" applyProtection="1">
      <alignment horizontal="center"/>
    </xf>
    <xf numFmtId="3" fontId="20" fillId="30" borderId="18" xfId="164" applyNumberFormat="1" applyFont="1" applyFill="1" applyBorder="1" applyAlignment="1" applyProtection="1">
      <alignment horizontal="right"/>
    </xf>
    <xf numFmtId="169" fontId="15" fillId="28" borderId="18" xfId="164" applyNumberFormat="1" applyFont="1" applyFill="1" applyBorder="1" applyAlignment="1" applyProtection="1">
      <alignment horizontal="center"/>
    </xf>
    <xf numFmtId="0" fontId="20" fillId="30" borderId="18" xfId="107" applyNumberFormat="1" applyFont="1" applyFill="1" applyBorder="1" applyAlignment="1" applyProtection="1">
      <alignment horizontal="center"/>
    </xf>
    <xf numFmtId="0" fontId="18" fillId="30" borderId="18" xfId="0" applyFont="1" applyFill="1" applyBorder="1" applyProtection="1"/>
    <xf numFmtId="166" fontId="15" fillId="0" borderId="41" xfId="164" applyNumberFormat="1" applyFont="1" applyFill="1" applyBorder="1" applyProtection="1"/>
    <xf numFmtId="43" fontId="15" fillId="28" borderId="18" xfId="108" applyFont="1" applyFill="1" applyBorder="1" applyAlignment="1" applyProtection="1">
      <alignment horizontal="center"/>
    </xf>
    <xf numFmtId="0" fontId="0" fillId="0" borderId="24" xfId="0" applyFill="1" applyBorder="1" applyProtection="1"/>
    <xf numFmtId="44" fontId="0" fillId="0" borderId="0" xfId="164" applyFont="1" applyAlignment="1" applyProtection="1">
      <alignment horizontal="right"/>
    </xf>
    <xf numFmtId="42" fontId="30" fillId="0" borderId="24" xfId="463" applyNumberFormat="1" applyFont="1" applyBorder="1" applyProtection="1"/>
    <xf numFmtId="0" fontId="20" fillId="0" borderId="0" xfId="0" applyFont="1" applyFill="1" applyBorder="1" applyProtection="1"/>
    <xf numFmtId="0" fontId="20" fillId="26" borderId="0" xfId="0" applyFont="1" applyFill="1" applyBorder="1" applyProtection="1"/>
    <xf numFmtId="0" fontId="18" fillId="30" borderId="18" xfId="107" applyNumberFormat="1" applyFont="1" applyFill="1" applyBorder="1" applyAlignment="1" applyProtection="1">
      <alignment horizontal="center"/>
    </xf>
    <xf numFmtId="3" fontId="64" fillId="0" borderId="18" xfId="164" applyNumberFormat="1" applyFont="1" applyFill="1" applyBorder="1" applyAlignment="1" applyProtection="1">
      <alignment horizontal="right"/>
    </xf>
    <xf numFmtId="169" fontId="15" fillId="28" borderId="18" xfId="169" applyNumberFormat="1" applyFont="1" applyFill="1" applyBorder="1" applyAlignment="1" applyProtection="1"/>
    <xf numFmtId="10" fontId="0" fillId="0" borderId="0" xfId="0" applyNumberFormat="1" applyFill="1" applyBorder="1" applyProtection="1"/>
    <xf numFmtId="0" fontId="15" fillId="28" borderId="18" xfId="0" applyFont="1" applyFill="1" applyBorder="1" applyAlignment="1" applyProtection="1">
      <alignment horizontal="center"/>
    </xf>
    <xf numFmtId="0" fontId="0" fillId="26" borderId="0" xfId="0" applyFill="1" applyBorder="1" applyAlignment="1" applyProtection="1">
      <alignment horizontal="right"/>
    </xf>
    <xf numFmtId="166" fontId="21" fillId="0" borderId="11" xfId="164" applyNumberFormat="1" applyFont="1" applyFill="1" applyBorder="1" applyAlignment="1" applyProtection="1">
      <alignment horizontal="right" wrapText="1"/>
    </xf>
    <xf numFmtId="169" fontId="15" fillId="0" borderId="24" xfId="169" applyNumberFormat="1" applyFont="1" applyFill="1" applyBorder="1" applyAlignment="1" applyProtection="1"/>
    <xf numFmtId="44" fontId="15" fillId="0" borderId="24" xfId="169" applyNumberFormat="1" applyFont="1" applyFill="1" applyBorder="1" applyAlignment="1" applyProtection="1"/>
    <xf numFmtId="43" fontId="15" fillId="0" borderId="24" xfId="108" applyFont="1" applyFill="1" applyBorder="1" applyAlignment="1" applyProtection="1">
      <alignment horizontal="center"/>
    </xf>
    <xf numFmtId="43" fontId="15" fillId="0" borderId="17" xfId="108" applyFont="1" applyFill="1" applyBorder="1" applyAlignment="1" applyProtection="1">
      <alignment horizontal="center"/>
    </xf>
    <xf numFmtId="0" fontId="15" fillId="26" borderId="14" xfId="0" applyFont="1" applyFill="1" applyBorder="1" applyAlignment="1" applyProtection="1">
      <alignment horizontal="center"/>
    </xf>
    <xf numFmtId="0" fontId="15" fillId="26" borderId="0" xfId="107" applyNumberFormat="1" applyFont="1" applyFill="1" applyBorder="1" applyAlignment="1" applyProtection="1">
      <alignment horizontal="center"/>
    </xf>
    <xf numFmtId="167" fontId="22" fillId="26" borderId="0" xfId="107" applyNumberFormat="1" applyFont="1" applyFill="1" applyBorder="1" applyAlignment="1" applyProtection="1">
      <alignment horizontal="center"/>
    </xf>
    <xf numFmtId="3" fontId="22" fillId="26" borderId="0" xfId="107" applyNumberFormat="1" applyFont="1" applyFill="1" applyBorder="1" applyAlignment="1" applyProtection="1">
      <alignment horizontal="right"/>
    </xf>
    <xf numFmtId="44" fontId="15" fillId="0" borderId="0" xfId="164" applyNumberFormat="1" applyFont="1" applyFill="1" applyBorder="1" applyAlignment="1" applyProtection="1">
      <alignment horizontal="center"/>
    </xf>
    <xf numFmtId="169" fontId="22" fillId="26" borderId="0" xfId="107" applyNumberFormat="1" applyFont="1" applyFill="1" applyBorder="1" applyAlignment="1" applyProtection="1">
      <alignment horizontal="center"/>
    </xf>
    <xf numFmtId="43" fontId="15" fillId="26" borderId="0" xfId="108" applyFont="1" applyFill="1" applyBorder="1" applyAlignment="1" applyProtection="1">
      <alignment horizontal="center"/>
    </xf>
    <xf numFmtId="43" fontId="15" fillId="26" borderId="49" xfId="108" applyFont="1" applyFill="1" applyBorder="1" applyAlignment="1" applyProtection="1">
      <alignment horizontal="center"/>
    </xf>
    <xf numFmtId="0" fontId="15" fillId="0" borderId="59" xfId="107" applyNumberFormat="1" applyFont="1" applyFill="1" applyBorder="1" applyAlignment="1" applyProtection="1">
      <alignment horizontal="center"/>
    </xf>
    <xf numFmtId="3" fontId="15" fillId="0" borderId="59" xfId="164" applyNumberFormat="1" applyFont="1" applyFill="1" applyBorder="1" applyAlignment="1" applyProtection="1">
      <alignment horizontal="right"/>
    </xf>
    <xf numFmtId="44" fontId="15" fillId="0" borderId="59" xfId="164" applyNumberFormat="1" applyFont="1" applyFill="1" applyBorder="1" applyAlignment="1" applyProtection="1">
      <alignment horizontal="center"/>
    </xf>
    <xf numFmtId="42" fontId="30" fillId="0" borderId="59" xfId="463" applyNumberFormat="1" applyFont="1" applyBorder="1" applyProtection="1"/>
    <xf numFmtId="166" fontId="15" fillId="0" borderId="59" xfId="164" applyNumberFormat="1" applyFont="1" applyFill="1" applyBorder="1" applyProtection="1"/>
    <xf numFmtId="169" fontId="15" fillId="0" borderId="59" xfId="169" applyNumberFormat="1" applyFont="1" applyFill="1" applyBorder="1" applyAlignment="1" applyProtection="1"/>
    <xf numFmtId="0" fontId="0" fillId="0" borderId="59" xfId="0" applyFill="1" applyBorder="1" applyProtection="1"/>
    <xf numFmtId="44" fontId="15" fillId="0" borderId="59" xfId="169" applyNumberFormat="1" applyFont="1" applyFill="1" applyBorder="1" applyAlignment="1" applyProtection="1"/>
    <xf numFmtId="43" fontId="15" fillId="0" borderId="59" xfId="108" applyFont="1" applyFill="1" applyBorder="1" applyAlignment="1" applyProtection="1">
      <alignment horizontal="center"/>
    </xf>
    <xf numFmtId="169" fontId="0" fillId="0" borderId="0" xfId="0" applyNumberFormat="1" applyFill="1" applyProtection="1"/>
    <xf numFmtId="0" fontId="0" fillId="0" borderId="0" xfId="0" applyProtection="1"/>
    <xf numFmtId="0" fontId="0" fillId="0" borderId="0" xfId="0" applyFill="1" applyBorder="1" applyAlignment="1" applyProtection="1">
      <alignment horizontal="center"/>
    </xf>
    <xf numFmtId="0" fontId="0" fillId="0" borderId="0" xfId="0" applyProtection="1"/>
    <xf numFmtId="169" fontId="18" fillId="30" borderId="18" xfId="0" applyNumberFormat="1" applyFont="1" applyFill="1" applyBorder="1" applyProtection="1"/>
    <xf numFmtId="169" fontId="18" fillId="30" borderId="18" xfId="107" applyNumberFormat="1" applyFont="1" applyFill="1" applyBorder="1" applyAlignment="1" applyProtection="1">
      <alignment horizontal="center"/>
    </xf>
    <xf numFmtId="169" fontId="0" fillId="0" borderId="0" xfId="0" applyNumberFormat="1" applyFill="1" applyBorder="1" applyProtection="1"/>
    <xf numFmtId="169" fontId="0" fillId="27" borderId="0" xfId="0" applyNumberFormat="1" applyFill="1" applyProtection="1"/>
    <xf numFmtId="0" fontId="14" fillId="0" borderId="0" xfId="0" applyFont="1" applyProtection="1"/>
    <xf numFmtId="0" fontId="22" fillId="34" borderId="12" xfId="0" applyFont="1" applyFill="1" applyBorder="1" applyProtection="1"/>
    <xf numFmtId="10" fontId="0" fillId="34" borderId="12" xfId="0" applyNumberFormat="1" applyFill="1" applyBorder="1" applyProtection="1"/>
    <xf numFmtId="0" fontId="18" fillId="34" borderId="58" xfId="0" applyFont="1" applyFill="1" applyBorder="1" applyProtection="1"/>
    <xf numFmtId="2" fontId="18" fillId="34" borderId="58" xfId="107" applyNumberFormat="1" applyFont="1" applyFill="1" applyBorder="1" applyAlignment="1" applyProtection="1">
      <alignment horizontal="center"/>
    </xf>
    <xf numFmtId="3" fontId="20" fillId="34" borderId="58" xfId="107" applyNumberFormat="1" applyFont="1" applyFill="1" applyBorder="1" applyAlignment="1" applyProtection="1">
      <alignment horizontal="right"/>
    </xf>
    <xf numFmtId="0" fontId="18" fillId="34" borderId="55" xfId="0" applyFont="1" applyFill="1" applyBorder="1" applyProtection="1"/>
    <xf numFmtId="2" fontId="18" fillId="34" borderId="55" xfId="107" applyNumberFormat="1" applyFont="1" applyFill="1" applyBorder="1" applyAlignment="1" applyProtection="1">
      <alignment horizontal="center"/>
    </xf>
    <xf numFmtId="44" fontId="18" fillId="34" borderId="55" xfId="164" applyFont="1" applyFill="1" applyBorder="1" applyProtection="1"/>
    <xf numFmtId="172" fontId="35" fillId="34" borderId="55" xfId="0" applyNumberFormat="1" applyFont="1" applyFill="1" applyBorder="1" applyAlignment="1" applyProtection="1">
      <alignment horizontal="right" vertical="center"/>
    </xf>
    <xf numFmtId="5" fontId="18" fillId="34" borderId="55" xfId="0" applyNumberFormat="1" applyFont="1" applyFill="1" applyBorder="1" applyProtection="1"/>
    <xf numFmtId="5" fontId="20" fillId="34" borderId="55" xfId="0" applyNumberFormat="1" applyFont="1" applyFill="1" applyBorder="1" applyAlignment="1" applyProtection="1">
      <alignment horizontal="center"/>
    </xf>
    <xf numFmtId="0" fontId="18" fillId="34" borderId="53" xfId="0" applyFont="1" applyFill="1" applyBorder="1" applyProtection="1"/>
    <xf numFmtId="0" fontId="60" fillId="0" borderId="0" xfId="0" applyFont="1" applyFill="1" applyBorder="1" applyAlignment="1" applyProtection="1">
      <alignment horizontal="center" vertical="top"/>
    </xf>
    <xf numFmtId="0" fontId="60" fillId="0" borderId="0" xfId="0" applyFont="1" applyFill="1" applyAlignment="1" applyProtection="1">
      <alignment horizontal="center" vertical="top"/>
    </xf>
    <xf numFmtId="0" fontId="60" fillId="0" borderId="0" xfId="0" applyFont="1" applyAlignment="1" applyProtection="1">
      <alignment horizontal="center" vertical="top"/>
    </xf>
    <xf numFmtId="0" fontId="59" fillId="34" borderId="12" xfId="0" applyFont="1" applyFill="1" applyBorder="1" applyProtection="1"/>
    <xf numFmtId="10" fontId="59" fillId="34" borderId="12" xfId="0" applyNumberFormat="1" applyFont="1" applyFill="1" applyBorder="1" applyProtection="1"/>
    <xf numFmtId="166" fontId="20" fillId="0" borderId="0" xfId="170" applyNumberFormat="1" applyFont="1" applyFill="1" applyBorder="1" applyAlignment="1" applyProtection="1">
      <alignment horizontal="center"/>
    </xf>
    <xf numFmtId="166" fontId="0" fillId="0" borderId="0" xfId="0" applyNumberFormat="1" applyFill="1" applyBorder="1" applyAlignment="1" applyProtection="1">
      <alignment horizontal="center"/>
    </xf>
    <xf numFmtId="1" fontId="0" fillId="0" borderId="0" xfId="0" applyNumberFormat="1" applyFill="1" applyBorder="1" applyAlignment="1" applyProtection="1">
      <alignment horizontal="center"/>
    </xf>
    <xf numFmtId="166" fontId="20" fillId="0" borderId="0" xfId="170" applyNumberFormat="1" applyFont="1" applyFill="1" applyBorder="1" applyAlignment="1" applyProtection="1"/>
    <xf numFmtId="166" fontId="62" fillId="0" borderId="12" xfId="170" applyNumberFormat="1" applyFont="1" applyFill="1" applyBorder="1" applyAlignment="1" applyProtection="1">
      <alignment horizontal="center"/>
    </xf>
    <xf numFmtId="166" fontId="0" fillId="0" borderId="0" xfId="0" applyNumberFormat="1" applyProtection="1"/>
    <xf numFmtId="0" fontId="62" fillId="0" borderId="12" xfId="0" applyFont="1" applyFill="1" applyBorder="1" applyProtection="1"/>
    <xf numFmtId="171" fontId="60" fillId="0" borderId="0" xfId="0" applyNumberFormat="1" applyFont="1" applyProtection="1"/>
    <xf numFmtId="2" fontId="60" fillId="0" borderId="0" xfId="0" applyNumberFormat="1" applyFont="1" applyProtection="1"/>
    <xf numFmtId="0" fontId="61" fillId="0" borderId="60" xfId="0" applyFont="1" applyFill="1" applyBorder="1" applyProtection="1"/>
    <xf numFmtId="0" fontId="61" fillId="0" borderId="38" xfId="0" applyFont="1" applyFill="1" applyBorder="1" applyProtection="1"/>
    <xf numFmtId="0" fontId="18" fillId="0" borderId="0" xfId="0" applyFont="1"/>
    <xf numFmtId="0" fontId="14" fillId="0" borderId="0" xfId="0" applyFont="1" applyFill="1" applyProtection="1"/>
    <xf numFmtId="0" fontId="22" fillId="0" borderId="0" xfId="0" applyFont="1" applyFill="1" applyProtection="1"/>
    <xf numFmtId="0" fontId="22" fillId="26" borderId="0" xfId="0" applyFont="1" applyFill="1" applyProtection="1"/>
    <xf numFmtId="0" fontId="14" fillId="33" borderId="0" xfId="0" applyFont="1" applyFill="1" applyProtection="1"/>
    <xf numFmtId="0" fontId="22" fillId="0" borderId="0" xfId="0" applyFont="1" applyProtection="1"/>
    <xf numFmtId="167" fontId="22" fillId="26" borderId="15" xfId="109" applyNumberFormat="1" applyFont="1" applyFill="1" applyBorder="1" applyAlignment="1" applyProtection="1">
      <alignment horizontal="center" wrapText="1"/>
    </xf>
    <xf numFmtId="166" fontId="22" fillId="26" borderId="15" xfId="170" applyNumberFormat="1" applyFont="1" applyFill="1" applyBorder="1" applyAlignment="1" applyProtection="1">
      <alignment horizontal="center" wrapText="1"/>
    </xf>
    <xf numFmtId="0" fontId="22" fillId="26" borderId="15" xfId="170" applyNumberFormat="1" applyFont="1" applyFill="1" applyBorder="1" applyAlignment="1" applyProtection="1">
      <alignment horizontal="center" wrapText="1"/>
    </xf>
    <xf numFmtId="43" fontId="22" fillId="26" borderId="11" xfId="109" applyFont="1" applyFill="1" applyBorder="1" applyAlignment="1" applyProtection="1">
      <alignment horizontal="center" wrapText="1"/>
    </xf>
    <xf numFmtId="0" fontId="22" fillId="0" borderId="0" xfId="0" applyFont="1" applyBorder="1" applyProtection="1"/>
    <xf numFmtId="166" fontId="22" fillId="0" borderId="0" xfId="0" applyNumberFormat="1" applyFont="1" applyBorder="1" applyProtection="1"/>
    <xf numFmtId="0" fontId="22" fillId="0" borderId="0" xfId="0" applyFont="1" applyFill="1" applyBorder="1" applyProtection="1"/>
    <xf numFmtId="166" fontId="22" fillId="0" borderId="0" xfId="0" applyNumberFormat="1" applyFont="1" applyProtection="1"/>
    <xf numFmtId="169" fontId="14" fillId="0" borderId="24" xfId="170" applyNumberFormat="1" applyFont="1" applyFill="1" applyBorder="1" applyProtection="1"/>
    <xf numFmtId="2" fontId="14" fillId="0" borderId="22" xfId="109" applyNumberFormat="1" applyFont="1" applyFill="1" applyBorder="1" applyAlignment="1" applyProtection="1">
      <alignment horizontal="center"/>
    </xf>
    <xf numFmtId="3" fontId="14" fillId="0" borderId="24" xfId="109" applyNumberFormat="1" applyFont="1" applyFill="1" applyBorder="1" applyAlignment="1" applyProtection="1">
      <alignment horizontal="center"/>
    </xf>
    <xf numFmtId="166" fontId="14" fillId="0" borderId="24" xfId="109" applyNumberFormat="1" applyFont="1" applyFill="1" applyBorder="1" applyAlignment="1" applyProtection="1">
      <alignment horizontal="center"/>
    </xf>
    <xf numFmtId="166" fontId="14" fillId="0" borderId="54" xfId="170" applyNumberFormat="1" applyFont="1" applyFill="1" applyBorder="1" applyProtection="1"/>
    <xf numFmtId="166" fontId="14" fillId="0" borderId="24" xfId="170" applyNumberFormat="1" applyFont="1" applyFill="1" applyBorder="1" applyAlignment="1" applyProtection="1">
      <alignment wrapText="1"/>
    </xf>
    <xf numFmtId="166" fontId="14" fillId="0" borderId="24" xfId="170" applyNumberFormat="1" applyFont="1" applyFill="1" applyBorder="1" applyProtection="1"/>
    <xf numFmtId="0" fontId="18" fillId="30" borderId="24" xfId="109" applyNumberFormat="1" applyFont="1" applyFill="1" applyBorder="1" applyAlignment="1" applyProtection="1">
      <alignment horizontal="left"/>
    </xf>
    <xf numFmtId="0" fontId="14" fillId="30" borderId="24" xfId="109" applyNumberFormat="1" applyFont="1" applyFill="1" applyBorder="1" applyAlignment="1" applyProtection="1">
      <alignment horizontal="center"/>
    </xf>
    <xf numFmtId="3" fontId="18" fillId="30" borderId="24" xfId="109" applyNumberFormat="1" applyFont="1" applyFill="1" applyBorder="1" applyAlignment="1" applyProtection="1">
      <alignment horizontal="center"/>
    </xf>
    <xf numFmtId="166" fontId="18" fillId="30" borderId="24" xfId="109" applyNumberFormat="1" applyFont="1" applyFill="1" applyBorder="1" applyAlignment="1" applyProtection="1">
      <alignment horizontal="center"/>
    </xf>
    <xf numFmtId="166" fontId="18" fillId="30" borderId="54" xfId="170" applyNumberFormat="1" applyFont="1" applyFill="1" applyBorder="1" applyProtection="1"/>
    <xf numFmtId="166" fontId="18" fillId="30" borderId="24" xfId="170" applyNumberFormat="1" applyFont="1" applyFill="1" applyBorder="1" applyAlignment="1" applyProtection="1">
      <alignment wrapText="1"/>
    </xf>
    <xf numFmtId="166" fontId="18" fillId="30" borderId="24" xfId="170" applyNumberFormat="1" applyFont="1" applyFill="1" applyBorder="1" applyProtection="1"/>
    <xf numFmtId="169" fontId="18" fillId="30" borderId="24" xfId="170" applyNumberFormat="1" applyFont="1" applyFill="1" applyBorder="1" applyProtection="1"/>
    <xf numFmtId="2" fontId="18" fillId="30" borderId="22" xfId="109" applyNumberFormat="1" applyFont="1" applyFill="1" applyBorder="1" applyAlignment="1" applyProtection="1">
      <alignment horizontal="center"/>
    </xf>
    <xf numFmtId="0" fontId="14" fillId="30" borderId="0" xfId="0" applyFont="1" applyFill="1" applyProtection="1"/>
    <xf numFmtId="0" fontId="14" fillId="0" borderId="24" xfId="109" applyNumberFormat="1" applyFont="1" applyFill="1" applyBorder="1" applyAlignment="1" applyProtection="1">
      <alignment horizontal="left"/>
    </xf>
    <xf numFmtId="0" fontId="18" fillId="30" borderId="24" xfId="109" applyNumberFormat="1" applyFont="1" applyFill="1" applyBorder="1" applyAlignment="1" applyProtection="1">
      <alignment horizontal="center"/>
    </xf>
    <xf numFmtId="0" fontId="14" fillId="27" borderId="0" xfId="0" applyFont="1" applyFill="1" applyProtection="1"/>
    <xf numFmtId="0" fontId="30" fillId="0" borderId="24" xfId="0" applyFont="1" applyFill="1" applyBorder="1" applyAlignment="1" applyProtection="1">
      <alignment horizontal="left" indent="3"/>
    </xf>
    <xf numFmtId="0" fontId="14" fillId="0" borderId="24" xfId="109" applyNumberFormat="1" applyFont="1" applyFill="1" applyBorder="1" applyAlignment="1" applyProtection="1">
      <alignment horizontal="center"/>
    </xf>
    <xf numFmtId="0" fontId="14" fillId="0" borderId="22" xfId="109" applyNumberFormat="1" applyFont="1" applyFill="1" applyBorder="1" applyAlignment="1" applyProtection="1">
      <alignment horizontal="center"/>
    </xf>
    <xf numFmtId="0" fontId="30" fillId="0" borderId="57" xfId="0" applyFont="1" applyFill="1" applyBorder="1" applyAlignment="1" applyProtection="1">
      <alignment horizontal="left" indent="3"/>
    </xf>
    <xf numFmtId="44" fontId="14" fillId="0" borderId="24" xfId="109" applyNumberFormat="1" applyFont="1" applyFill="1" applyBorder="1" applyAlignment="1" applyProtection="1">
      <alignment horizontal="center"/>
    </xf>
    <xf numFmtId="0" fontId="14" fillId="28" borderId="0" xfId="0" applyFont="1" applyFill="1" applyProtection="1"/>
    <xf numFmtId="166" fontId="14" fillId="26" borderId="24" xfId="109" applyNumberFormat="1" applyFont="1" applyFill="1" applyBorder="1" applyAlignment="1" applyProtection="1">
      <alignment horizontal="center"/>
    </xf>
    <xf numFmtId="166" fontId="30" fillId="0" borderId="24" xfId="185" applyNumberFormat="1" applyFont="1" applyFill="1" applyBorder="1" applyAlignment="1" applyProtection="1">
      <alignment horizontal="right"/>
    </xf>
    <xf numFmtId="0" fontId="18" fillId="30" borderId="22" xfId="109" applyNumberFormat="1" applyFont="1" applyFill="1" applyBorder="1" applyAlignment="1" applyProtection="1">
      <alignment horizontal="center"/>
    </xf>
    <xf numFmtId="166" fontId="30" fillId="0" borderId="24" xfId="170" applyNumberFormat="1" applyFont="1" applyFill="1" applyBorder="1" applyProtection="1"/>
    <xf numFmtId="42" fontId="30" fillId="0" borderId="18" xfId="469" applyNumberFormat="1" applyFont="1" applyFill="1" applyBorder="1" applyProtection="1"/>
    <xf numFmtId="166" fontId="18" fillId="30" borderId="41" xfId="170" applyNumberFormat="1" applyFont="1" applyFill="1" applyBorder="1" applyProtection="1"/>
    <xf numFmtId="167" fontId="18" fillId="34" borderId="58" xfId="109" applyNumberFormat="1" applyFont="1" applyFill="1" applyBorder="1" applyProtection="1"/>
    <xf numFmtId="166" fontId="18" fillId="34" borderId="58" xfId="170" applyNumberFormat="1" applyFont="1" applyFill="1" applyBorder="1" applyProtection="1"/>
    <xf numFmtId="2" fontId="18" fillId="34" borderId="58" xfId="170" applyNumberFormat="1" applyFont="1" applyFill="1" applyBorder="1" applyProtection="1"/>
    <xf numFmtId="0" fontId="14" fillId="0" borderId="0" xfId="0" applyFont="1"/>
    <xf numFmtId="3" fontId="0" fillId="0" borderId="19" xfId="0" applyNumberFormat="1" applyBorder="1"/>
    <xf numFmtId="43" fontId="0" fillId="0" borderId="19" xfId="0" applyNumberFormat="1" applyBorder="1"/>
    <xf numFmtId="43" fontId="0" fillId="0" borderId="62" xfId="0" applyNumberFormat="1" applyBorder="1"/>
    <xf numFmtId="0" fontId="0" fillId="0" borderId="65" xfId="0" applyBorder="1"/>
    <xf numFmtId="3" fontId="0" fillId="0" borderId="38" xfId="0" applyNumberFormat="1" applyBorder="1"/>
    <xf numFmtId="43" fontId="0" fillId="0" borderId="38" xfId="0" applyNumberFormat="1" applyBorder="1"/>
    <xf numFmtId="43" fontId="0" fillId="0" borderId="66" xfId="0" applyNumberFormat="1" applyBorder="1"/>
    <xf numFmtId="0" fontId="59" fillId="35" borderId="67" xfId="0" applyFont="1" applyFill="1" applyBorder="1" applyAlignment="1" applyProtection="1">
      <alignment horizontal="center" vertical="top" wrapText="1"/>
    </xf>
    <xf numFmtId="0" fontId="59" fillId="35" borderId="68" xfId="0" applyFont="1" applyFill="1" applyBorder="1" applyAlignment="1" applyProtection="1">
      <alignment horizontal="center" vertical="top" wrapText="1"/>
    </xf>
    <xf numFmtId="0" fontId="59" fillId="35" borderId="69" xfId="0" applyFont="1" applyFill="1" applyBorder="1" applyAlignment="1" applyProtection="1">
      <alignment horizontal="center" vertical="top" wrapText="1"/>
    </xf>
    <xf numFmtId="0" fontId="18" fillId="36" borderId="63" xfId="0" applyFont="1" applyFill="1" applyBorder="1"/>
    <xf numFmtId="3" fontId="18" fillId="36" borderId="29" xfId="0" applyNumberFormat="1" applyFont="1" applyFill="1" applyBorder="1"/>
    <xf numFmtId="4" fontId="18" fillId="36" borderId="29" xfId="0" applyNumberFormat="1" applyFont="1" applyFill="1" applyBorder="1"/>
    <xf numFmtId="4" fontId="18" fillId="36" borderId="64" xfId="0" applyNumberFormat="1" applyFont="1" applyFill="1" applyBorder="1"/>
    <xf numFmtId="0" fontId="18" fillId="37" borderId="65" xfId="0" applyFont="1" applyFill="1" applyBorder="1"/>
    <xf numFmtId="0" fontId="18" fillId="37" borderId="70" xfId="0" applyFont="1" applyFill="1" applyBorder="1"/>
    <xf numFmtId="3" fontId="18" fillId="37" borderId="71" xfId="0" applyNumberFormat="1" applyFont="1" applyFill="1" applyBorder="1"/>
    <xf numFmtId="43" fontId="18" fillId="37" borderId="71" xfId="0" applyNumberFormat="1" applyFont="1" applyFill="1" applyBorder="1"/>
    <xf numFmtId="43" fontId="18" fillId="37" borderId="72" xfId="0" applyNumberFormat="1" applyFont="1" applyFill="1" applyBorder="1"/>
    <xf numFmtId="0" fontId="18" fillId="37" borderId="61" xfId="0" applyFont="1" applyFill="1" applyBorder="1"/>
    <xf numFmtId="3" fontId="18" fillId="37" borderId="19" xfId="0" applyNumberFormat="1" applyFont="1" applyFill="1" applyBorder="1"/>
    <xf numFmtId="43" fontId="18" fillId="37" borderId="19" xfId="0" applyNumberFormat="1" applyFont="1" applyFill="1" applyBorder="1"/>
    <xf numFmtId="43" fontId="18" fillId="37" borderId="62" xfId="0" applyNumberFormat="1" applyFont="1" applyFill="1" applyBorder="1"/>
    <xf numFmtId="1" fontId="64" fillId="0" borderId="18" xfId="107" applyNumberFormat="1" applyFont="1" applyFill="1" applyBorder="1" applyAlignment="1" applyProtection="1">
      <alignment horizontal="center"/>
    </xf>
    <xf numFmtId="0" fontId="69" fillId="0" borderId="24" xfId="805" applyFill="1" applyBorder="1" applyAlignment="1" applyProtection="1">
      <alignment horizontal="left"/>
    </xf>
    <xf numFmtId="0" fontId="69" fillId="0" borderId="24" xfId="805" applyNumberFormat="1" applyFill="1" applyBorder="1" applyAlignment="1" applyProtection="1">
      <alignment horizontal="left"/>
    </xf>
    <xf numFmtId="0" fontId="70" fillId="0" borderId="24" xfId="805" applyFont="1" applyFill="1" applyBorder="1" applyAlignment="1" applyProtection="1"/>
    <xf numFmtId="42" fontId="30" fillId="0" borderId="24" xfId="465" applyNumberFormat="1" applyFont="1" applyFill="1" applyBorder="1" applyProtection="1"/>
    <xf numFmtId="0" fontId="70" fillId="0" borderId="24" xfId="805" applyNumberFormat="1" applyFont="1" applyFill="1" applyBorder="1" applyAlignment="1" applyProtection="1">
      <alignment horizontal="left"/>
    </xf>
    <xf numFmtId="167" fontId="62" fillId="34" borderId="30" xfId="107" applyNumberFormat="1" applyFont="1" applyFill="1" applyBorder="1" applyAlignment="1" applyProtection="1">
      <alignment horizontal="center" wrapText="1"/>
    </xf>
    <xf numFmtId="0" fontId="59" fillId="34" borderId="0" xfId="0" applyFont="1" applyFill="1" applyProtection="1"/>
    <xf numFmtId="10" fontId="59" fillId="34" borderId="0" xfId="0" applyNumberFormat="1" applyFont="1" applyFill="1" applyProtection="1"/>
    <xf numFmtId="0" fontId="62" fillId="34" borderId="32" xfId="107" applyNumberFormat="1" applyFont="1" applyFill="1" applyBorder="1" applyAlignment="1" applyProtection="1">
      <alignment horizontal="center"/>
    </xf>
    <xf numFmtId="0" fontId="62" fillId="34" borderId="30" xfId="107" applyNumberFormat="1" applyFont="1" applyFill="1" applyBorder="1" applyAlignment="1" applyProtection="1">
      <alignment horizontal="center"/>
    </xf>
    <xf numFmtId="3" fontId="62" fillId="34" borderId="30" xfId="107" applyNumberFormat="1" applyFont="1" applyFill="1" applyBorder="1" applyAlignment="1" applyProtection="1">
      <alignment horizontal="center"/>
    </xf>
    <xf numFmtId="0" fontId="15" fillId="34" borderId="0" xfId="0" applyFont="1" applyFill="1" applyProtection="1"/>
    <xf numFmtId="0" fontId="59" fillId="0" borderId="0" xfId="0" applyFont="1" applyFill="1" applyAlignment="1" applyProtection="1">
      <alignment horizontal="right"/>
    </xf>
    <xf numFmtId="0" fontId="62" fillId="34" borderId="73" xfId="107" applyNumberFormat="1" applyFont="1" applyFill="1" applyBorder="1" applyAlignment="1" applyProtection="1">
      <alignment horizontal="center"/>
    </xf>
    <xf numFmtId="166" fontId="62" fillId="34" borderId="73" xfId="107" applyNumberFormat="1" applyFont="1" applyFill="1" applyBorder="1" applyAlignment="1" applyProtection="1">
      <alignment horizontal="center"/>
    </xf>
    <xf numFmtId="44" fontId="62" fillId="34" borderId="73" xfId="164" applyNumberFormat="1" applyFont="1" applyFill="1" applyBorder="1" applyProtection="1"/>
    <xf numFmtId="0" fontId="62" fillId="26" borderId="0" xfId="0" applyFont="1" applyFill="1" applyProtection="1"/>
    <xf numFmtId="167" fontId="62" fillId="34" borderId="47" xfId="107" applyNumberFormat="1" applyFont="1" applyFill="1" applyBorder="1" applyProtection="1"/>
    <xf numFmtId="2" fontId="62" fillId="34" borderId="47" xfId="164" applyNumberFormat="1" applyFont="1" applyFill="1" applyBorder="1" applyAlignment="1" applyProtection="1">
      <alignment horizontal="center"/>
    </xf>
    <xf numFmtId="2" fontId="62" fillId="34" borderId="48" xfId="164" applyNumberFormat="1" applyFont="1" applyFill="1" applyBorder="1" applyAlignment="1" applyProtection="1">
      <alignment horizontal="center"/>
    </xf>
    <xf numFmtId="0" fontId="59" fillId="0" borderId="0" xfId="0" applyFont="1" applyFill="1" applyAlignment="1" applyProtection="1">
      <alignment horizontal="center"/>
    </xf>
    <xf numFmtId="0" fontId="59" fillId="0" borderId="0" xfId="0" applyFont="1" applyAlignment="1" applyProtection="1">
      <alignment horizontal="center"/>
    </xf>
    <xf numFmtId="0" fontId="59" fillId="26" borderId="0" xfId="0" applyFont="1" applyFill="1" applyAlignment="1" applyProtection="1">
      <alignment horizontal="right"/>
    </xf>
    <xf numFmtId="44" fontId="20" fillId="30" borderId="24" xfId="164" applyNumberFormat="1" applyFont="1" applyFill="1" applyBorder="1" applyAlignment="1" applyProtection="1">
      <alignment horizontal="center"/>
    </xf>
    <xf numFmtId="166" fontId="15" fillId="0" borderId="18" xfId="169" applyNumberFormat="1" applyFont="1" applyFill="1" applyBorder="1" applyAlignment="1" applyProtection="1"/>
    <xf numFmtId="166" fontId="15" fillId="28" borderId="18" xfId="164" applyNumberFormat="1" applyFont="1" applyFill="1" applyBorder="1" applyAlignment="1" applyProtection="1">
      <alignment horizontal="center"/>
    </xf>
    <xf numFmtId="166" fontId="15" fillId="0" borderId="22" xfId="169" applyNumberFormat="1" applyFont="1" applyFill="1" applyBorder="1" applyAlignment="1" applyProtection="1"/>
    <xf numFmtId="0" fontId="19" fillId="0" borderId="0" xfId="0" applyFont="1" applyBorder="1" applyProtection="1"/>
    <xf numFmtId="166" fontId="15" fillId="0" borderId="18" xfId="164" applyNumberFormat="1" applyFont="1" applyFill="1" applyBorder="1" applyAlignment="1" applyProtection="1">
      <alignment horizontal="center"/>
    </xf>
    <xf numFmtId="166" fontId="20" fillId="30" borderId="18" xfId="107" applyNumberFormat="1" applyFont="1" applyFill="1" applyBorder="1" applyAlignment="1" applyProtection="1">
      <alignment horizontal="center"/>
    </xf>
    <xf numFmtId="0" fontId="61" fillId="0" borderId="0" xfId="0" applyFont="1" applyFill="1" applyBorder="1" applyProtection="1"/>
    <xf numFmtId="0" fontId="59" fillId="0" borderId="60" xfId="0" applyFont="1" applyFill="1" applyBorder="1" applyProtection="1"/>
    <xf numFmtId="0" fontId="59" fillId="0" borderId="43" xfId="0" applyFont="1" applyFill="1" applyBorder="1" applyProtection="1"/>
    <xf numFmtId="0" fontId="60" fillId="0" borderId="0" xfId="0" applyFont="1" applyAlignment="1" applyProtection="1">
      <alignment wrapText="1"/>
    </xf>
    <xf numFmtId="0" fontId="60" fillId="0" borderId="0" xfId="0" applyFont="1" applyFill="1" applyAlignment="1" applyProtection="1">
      <alignment wrapText="1"/>
    </xf>
    <xf numFmtId="0" fontId="59" fillId="0" borderId="75" xfId="0" applyFont="1" applyFill="1" applyBorder="1" applyProtection="1"/>
    <xf numFmtId="0" fontId="59" fillId="26" borderId="60" xfId="0" applyFont="1" applyFill="1" applyBorder="1" applyProtection="1"/>
    <xf numFmtId="0" fontId="59" fillId="30" borderId="44" xfId="0" applyFont="1" applyFill="1" applyBorder="1" applyProtection="1"/>
    <xf numFmtId="42" fontId="59" fillId="0" borderId="0" xfId="0" applyNumberFormat="1" applyFont="1" applyFill="1" applyProtection="1"/>
    <xf numFmtId="42" fontId="20" fillId="0" borderId="0" xfId="170" applyNumberFormat="1" applyFont="1" applyFill="1" applyBorder="1" applyAlignment="1" applyProtection="1">
      <alignment horizontal="center"/>
    </xf>
    <xf numFmtId="42" fontId="22" fillId="26" borderId="11" xfId="109" applyNumberFormat="1" applyFont="1" applyFill="1" applyBorder="1" applyAlignment="1" applyProtection="1">
      <alignment horizontal="center" wrapText="1"/>
    </xf>
    <xf numFmtId="42" fontId="14" fillId="0" borderId="24" xfId="170" applyNumberFormat="1" applyFont="1" applyFill="1" applyBorder="1" applyProtection="1"/>
    <xf numFmtId="42" fontId="18" fillId="30" borderId="24" xfId="170" applyNumberFormat="1" applyFont="1" applyFill="1" applyBorder="1" applyProtection="1"/>
    <xf numFmtId="42" fontId="14" fillId="0" borderId="22" xfId="170" applyNumberFormat="1" applyFont="1" applyFill="1" applyBorder="1" applyProtection="1"/>
    <xf numFmtId="42" fontId="18" fillId="30" borderId="22" xfId="170" applyNumberFormat="1" applyFont="1" applyFill="1" applyBorder="1" applyProtection="1"/>
    <xf numFmtId="42" fontId="22" fillId="0" borderId="0" xfId="0" applyNumberFormat="1" applyFont="1" applyBorder="1" applyProtection="1"/>
    <xf numFmtId="42" fontId="22" fillId="0" borderId="0" xfId="0" applyNumberFormat="1" applyFont="1" applyProtection="1"/>
    <xf numFmtId="42" fontId="0" fillId="0" borderId="0" xfId="0" applyNumberFormat="1" applyProtection="1"/>
    <xf numFmtId="0" fontId="71" fillId="0" borderId="11" xfId="0" applyFont="1" applyFill="1" applyBorder="1" applyAlignment="1" applyProtection="1"/>
    <xf numFmtId="0" fontId="0" fillId="0" borderId="0" xfId="0" applyFill="1" applyBorder="1"/>
    <xf numFmtId="0" fontId="70" fillId="0" borderId="0" xfId="805" applyFont="1" applyFill="1" applyAlignment="1" applyProtection="1">
      <alignment wrapText="1"/>
    </xf>
    <xf numFmtId="0" fontId="14" fillId="0" borderId="0" xfId="0" applyFont="1" applyFill="1" applyBorder="1" applyProtection="1"/>
    <xf numFmtId="44" fontId="14" fillId="0" borderId="0" xfId="0" applyNumberFormat="1" applyFont="1" applyFill="1" applyBorder="1" applyProtection="1"/>
    <xf numFmtId="166" fontId="0" fillId="0" borderId="38" xfId="0" applyNumberFormat="1" applyBorder="1"/>
    <xf numFmtId="166" fontId="0" fillId="0" borderId="19" xfId="0" applyNumberFormat="1" applyBorder="1"/>
    <xf numFmtId="166" fontId="18" fillId="37" borderId="19" xfId="0" applyNumberFormat="1" applyFont="1" applyFill="1" applyBorder="1"/>
    <xf numFmtId="166" fontId="18" fillId="37" borderId="71" xfId="0" applyNumberFormat="1" applyFont="1" applyFill="1" applyBorder="1"/>
    <xf numFmtId="166" fontId="20" fillId="0" borderId="12" xfId="164" applyNumberFormat="1" applyFont="1" applyFill="1" applyBorder="1" applyAlignment="1" applyProtection="1">
      <alignment horizontal="center"/>
    </xf>
    <xf numFmtId="0" fontId="72" fillId="0" borderId="0" xfId="0" applyFont="1"/>
    <xf numFmtId="0" fontId="73" fillId="0" borderId="0" xfId="0" applyFont="1"/>
    <xf numFmtId="0" fontId="70" fillId="0" borderId="0" xfId="805" applyFont="1" applyAlignment="1" applyProtection="1"/>
    <xf numFmtId="4" fontId="20" fillId="30" borderId="18" xfId="107" applyNumberFormat="1" applyFont="1" applyFill="1" applyBorder="1" applyAlignment="1" applyProtection="1"/>
    <xf numFmtId="4" fontId="20" fillId="30" borderId="18" xfId="107" applyNumberFormat="1" applyFont="1" applyFill="1" applyBorder="1" applyAlignment="1" applyProtection="1">
      <alignment horizontal="right"/>
    </xf>
    <xf numFmtId="43" fontId="20" fillId="34" borderId="58" xfId="107" applyFont="1" applyFill="1" applyBorder="1" applyAlignment="1" applyProtection="1">
      <alignment horizontal="center"/>
    </xf>
    <xf numFmtId="44" fontId="59" fillId="35" borderId="35" xfId="0" applyNumberFormat="1" applyFont="1" applyFill="1" applyBorder="1" applyAlignment="1" applyProtection="1">
      <alignment horizontal="center" wrapText="1"/>
    </xf>
    <xf numFmtId="167" fontId="62" fillId="34" borderId="73" xfId="107" applyNumberFormat="1" applyFont="1" applyFill="1" applyBorder="1" applyAlignment="1" applyProtection="1">
      <alignment horizontal="center" wrapText="1"/>
    </xf>
    <xf numFmtId="167" fontId="59" fillId="0" borderId="0" xfId="0" applyNumberFormat="1" applyFont="1" applyProtection="1"/>
    <xf numFmtId="3" fontId="59" fillId="0" borderId="0" xfId="0" applyNumberFormat="1" applyFont="1" applyProtection="1"/>
    <xf numFmtId="166" fontId="59" fillId="0" borderId="0" xfId="0" applyNumberFormat="1" applyFont="1"/>
    <xf numFmtId="166" fontId="0" fillId="0" borderId="0" xfId="0" applyNumberFormat="1"/>
    <xf numFmtId="3" fontId="14" fillId="0" borderId="0" xfId="0" applyNumberFormat="1" applyFont="1"/>
    <xf numFmtId="42" fontId="14" fillId="0" borderId="0" xfId="0" applyNumberFormat="1" applyFont="1"/>
    <xf numFmtId="42" fontId="14" fillId="0" borderId="0" xfId="0" applyNumberFormat="1" applyFont="1" applyFill="1"/>
    <xf numFmtId="175" fontId="14" fillId="0" borderId="0" xfId="0" applyNumberFormat="1" applyFont="1" applyFill="1"/>
    <xf numFmtId="0" fontId="14" fillId="0" borderId="0" xfId="0" applyFont="1" applyFill="1"/>
    <xf numFmtId="0" fontId="14" fillId="34" borderId="0" xfId="0" applyFont="1" applyFill="1" applyProtection="1"/>
    <xf numFmtId="10" fontId="14" fillId="34" borderId="0" xfId="0" applyNumberFormat="1" applyFont="1" applyFill="1" applyProtection="1"/>
    <xf numFmtId="2" fontId="14" fillId="0" borderId="38" xfId="107" applyNumberFormat="1" applyFont="1" applyFill="1" applyBorder="1" applyAlignment="1" applyProtection="1">
      <alignment horizontal="center"/>
    </xf>
    <xf numFmtId="167" fontId="14" fillId="0" borderId="19" xfId="109" applyNumberFormat="1" applyFont="1" applyFill="1" applyBorder="1" applyAlignment="1" applyProtection="1">
      <alignment horizontal="center"/>
    </xf>
    <xf numFmtId="42" fontId="14" fillId="0" borderId="19" xfId="164" applyNumberFormat="1" applyFont="1" applyFill="1" applyBorder="1" applyProtection="1"/>
    <xf numFmtId="2" fontId="14" fillId="0" borderId="19" xfId="107" applyNumberFormat="1" applyFont="1" applyFill="1" applyBorder="1" applyAlignment="1" applyProtection="1">
      <alignment horizontal="center"/>
    </xf>
    <xf numFmtId="0" fontId="18" fillId="0" borderId="0" xfId="0" applyFont="1" applyFill="1"/>
    <xf numFmtId="0" fontId="18" fillId="34" borderId="89" xfId="107" applyNumberFormat="1" applyFont="1" applyFill="1" applyBorder="1" applyAlignment="1" applyProtection="1">
      <alignment horizontal="center"/>
    </xf>
    <xf numFmtId="0" fontId="18" fillId="34" borderId="90" xfId="107" applyNumberFormat="1" applyFont="1" applyFill="1" applyBorder="1" applyAlignment="1" applyProtection="1">
      <alignment horizontal="center"/>
    </xf>
    <xf numFmtId="0" fontId="18" fillId="34" borderId="91" xfId="107" applyNumberFormat="1" applyFont="1" applyFill="1" applyBorder="1" applyAlignment="1" applyProtection="1">
      <alignment horizontal="left"/>
    </xf>
    <xf numFmtId="0" fontId="18" fillId="34" borderId="91" xfId="107" applyNumberFormat="1" applyFont="1" applyFill="1" applyBorder="1" applyAlignment="1" applyProtection="1">
      <alignment horizontal="center"/>
    </xf>
    <xf numFmtId="4" fontId="18" fillId="34" borderId="91" xfId="107" applyNumberFormat="1" applyFont="1" applyFill="1" applyBorder="1" applyAlignment="1" applyProtection="1">
      <alignment horizontal="center"/>
    </xf>
    <xf numFmtId="3" fontId="18" fillId="34" borderId="91" xfId="107" applyNumberFormat="1" applyFont="1" applyFill="1" applyBorder="1" applyAlignment="1" applyProtection="1">
      <alignment horizontal="center"/>
    </xf>
    <xf numFmtId="42" fontId="18" fillId="34" borderId="91" xfId="107" applyNumberFormat="1" applyFont="1" applyFill="1" applyBorder="1" applyAlignment="1" applyProtection="1">
      <alignment horizontal="center"/>
    </xf>
    <xf numFmtId="175" fontId="18" fillId="34" borderId="91" xfId="107" applyNumberFormat="1" applyFont="1" applyFill="1" applyBorder="1" applyAlignment="1" applyProtection="1">
      <alignment horizontal="center"/>
    </xf>
    <xf numFmtId="2" fontId="18" fillId="34" borderId="92" xfId="107" applyNumberFormat="1" applyFont="1" applyFill="1" applyBorder="1" applyAlignment="1" applyProtection="1">
      <alignment horizontal="center"/>
    </xf>
    <xf numFmtId="0" fontId="18" fillId="30" borderId="0" xfId="0" applyFont="1" applyFill="1"/>
    <xf numFmtId="3" fontId="14" fillId="0" borderId="0" xfId="0" applyNumberFormat="1" applyFont="1" applyProtection="1"/>
    <xf numFmtId="42" fontId="14" fillId="0" borderId="0" xfId="0" applyNumberFormat="1" applyFont="1" applyProtection="1"/>
    <xf numFmtId="42" fontId="14" fillId="0" borderId="0" xfId="0" applyNumberFormat="1" applyFont="1" applyFill="1" applyProtection="1"/>
    <xf numFmtId="0" fontId="14" fillId="0" borderId="0" xfId="0" applyFont="1" applyBorder="1" applyProtection="1"/>
    <xf numFmtId="3" fontId="18" fillId="0" borderId="12" xfId="0" applyNumberFormat="1" applyFont="1" applyFill="1" applyBorder="1" applyAlignment="1" applyProtection="1">
      <alignment horizontal="center"/>
    </xf>
    <xf numFmtId="42" fontId="18" fillId="0" borderId="12" xfId="0" applyNumberFormat="1" applyFont="1" applyFill="1" applyBorder="1" applyAlignment="1" applyProtection="1">
      <alignment horizontal="center"/>
    </xf>
    <xf numFmtId="42" fontId="18" fillId="0" borderId="12" xfId="164" applyNumberFormat="1" applyFont="1" applyFill="1" applyBorder="1" applyAlignment="1" applyProtection="1">
      <alignment horizontal="center"/>
    </xf>
    <xf numFmtId="42" fontId="14" fillId="0" borderId="12" xfId="0" applyNumberFormat="1" applyFont="1" applyFill="1" applyBorder="1" applyAlignment="1" applyProtection="1">
      <alignment horizontal="center"/>
    </xf>
    <xf numFmtId="42" fontId="18" fillId="0" borderId="12" xfId="164" applyNumberFormat="1" applyFont="1" applyFill="1" applyBorder="1" applyAlignment="1" applyProtection="1">
      <alignment horizontal="centerContinuous"/>
    </xf>
    <xf numFmtId="42" fontId="14" fillId="0" borderId="0" xfId="0" applyNumberFormat="1" applyFont="1" applyFill="1" applyBorder="1" applyProtection="1"/>
    <xf numFmtId="166" fontId="18" fillId="0" borderId="42" xfId="164" applyNumberFormat="1" applyFont="1" applyFill="1" applyBorder="1" applyAlignment="1" applyProtection="1"/>
    <xf numFmtId="0" fontId="14" fillId="35" borderId="30" xfId="0" applyFont="1" applyFill="1" applyBorder="1" applyAlignment="1" applyProtection="1">
      <alignment horizontal="center" wrapText="1"/>
    </xf>
    <xf numFmtId="3" fontId="14" fillId="35" borderId="30" xfId="0" applyNumberFormat="1" applyFont="1" applyFill="1" applyBorder="1" applyAlignment="1" applyProtection="1">
      <alignment horizontal="center" wrapText="1"/>
    </xf>
    <xf numFmtId="42" fontId="14" fillId="35" borderId="30" xfId="0" applyNumberFormat="1" applyFont="1" applyFill="1" applyBorder="1" applyAlignment="1" applyProtection="1">
      <alignment horizontal="center" wrapText="1"/>
    </xf>
    <xf numFmtId="2" fontId="30" fillId="0" borderId="19" xfId="320" applyNumberFormat="1" applyFont="1" applyFill="1" applyBorder="1" applyProtection="1"/>
    <xf numFmtId="42" fontId="14" fillId="0" borderId="19" xfId="170" applyNumberFormat="1" applyFont="1" applyFill="1" applyBorder="1" applyAlignment="1" applyProtection="1"/>
    <xf numFmtId="0" fontId="18" fillId="0" borderId="0" xfId="0" applyFont="1" applyFill="1" applyProtection="1"/>
    <xf numFmtId="0" fontId="18" fillId="34" borderId="32" xfId="107" applyNumberFormat="1" applyFont="1" applyFill="1" applyBorder="1" applyAlignment="1" applyProtection="1">
      <alignment horizontal="center"/>
    </xf>
    <xf numFmtId="0" fontId="18" fillId="34" borderId="30" xfId="107" applyNumberFormat="1" applyFont="1" applyFill="1" applyBorder="1" applyAlignment="1" applyProtection="1">
      <alignment horizontal="left"/>
    </xf>
    <xf numFmtId="2" fontId="18" fillId="34" borderId="33" xfId="107" applyNumberFormat="1" applyFont="1" applyFill="1" applyBorder="1" applyAlignment="1" applyProtection="1">
      <alignment horizontal="center"/>
    </xf>
    <xf numFmtId="3" fontId="14" fillId="35" borderId="35" xfId="0" applyNumberFormat="1" applyFont="1" applyFill="1" applyBorder="1" applyAlignment="1" applyProtection="1">
      <alignment horizontal="center" wrapText="1"/>
    </xf>
    <xf numFmtId="3" fontId="18" fillId="34" borderId="73" xfId="107" applyNumberFormat="1" applyFont="1" applyFill="1" applyBorder="1" applyAlignment="1" applyProtection="1">
      <alignment horizontal="center"/>
    </xf>
    <xf numFmtId="175" fontId="14" fillId="0" borderId="0" xfId="0" applyNumberFormat="1" applyFont="1" applyFill="1" applyProtection="1"/>
    <xf numFmtId="175" fontId="14" fillId="0" borderId="0" xfId="0" applyNumberFormat="1" applyFont="1" applyFill="1" applyBorder="1" applyProtection="1"/>
    <xf numFmtId="175" fontId="14" fillId="35" borderId="30" xfId="0" applyNumberFormat="1" applyFont="1" applyFill="1" applyBorder="1" applyAlignment="1" applyProtection="1">
      <alignment horizontal="center" wrapText="1"/>
    </xf>
    <xf numFmtId="0" fontId="14" fillId="0" borderId="0" xfId="0" applyFont="1" applyAlignment="1" applyProtection="1">
      <alignment horizontal="center"/>
    </xf>
    <xf numFmtId="3" fontId="14" fillId="0" borderId="0" xfId="0" applyNumberFormat="1" applyFont="1" applyAlignment="1" applyProtection="1">
      <alignment horizontal="right"/>
    </xf>
    <xf numFmtId="42" fontId="14" fillId="0" borderId="0" xfId="0" applyNumberFormat="1" applyFont="1" applyAlignment="1" applyProtection="1">
      <alignment horizontal="right"/>
    </xf>
    <xf numFmtId="0" fontId="14" fillId="0" borderId="38" xfId="0" applyFont="1" applyFill="1" applyBorder="1" applyAlignment="1" applyProtection="1">
      <alignment horizontal="left"/>
    </xf>
    <xf numFmtId="2" fontId="30" fillId="0" borderId="38" xfId="320" applyNumberFormat="1" applyFont="1" applyFill="1" applyBorder="1" applyAlignment="1" applyProtection="1">
      <alignment horizontal="left"/>
    </xf>
    <xf numFmtId="167" fontId="14" fillId="0" borderId="38" xfId="109" applyNumberFormat="1" applyFont="1" applyFill="1" applyBorder="1" applyAlignment="1" applyProtection="1">
      <alignment horizontal="left"/>
    </xf>
    <xf numFmtId="42" fontId="14" fillId="0" borderId="38" xfId="170" applyNumberFormat="1" applyFont="1" applyFill="1" applyBorder="1" applyAlignment="1" applyProtection="1">
      <alignment horizontal="left"/>
    </xf>
    <xf numFmtId="0" fontId="18" fillId="34" borderId="83" xfId="107" applyNumberFormat="1" applyFont="1" applyFill="1" applyBorder="1" applyAlignment="1" applyProtection="1">
      <alignment horizontal="center"/>
    </xf>
    <xf numFmtId="0" fontId="18" fillId="34" borderId="84" xfId="107" applyNumberFormat="1" applyFont="1" applyFill="1" applyBorder="1" applyAlignment="1" applyProtection="1">
      <alignment horizontal="center"/>
    </xf>
    <xf numFmtId="44" fontId="14" fillId="0" borderId="0" xfId="0" applyNumberFormat="1" applyFont="1" applyProtection="1"/>
    <xf numFmtId="44" fontId="14" fillId="0" borderId="0" xfId="0" applyNumberFormat="1" applyFont="1" applyAlignment="1" applyProtection="1">
      <alignment horizontal="left"/>
    </xf>
    <xf numFmtId="44" fontId="14" fillId="0" borderId="0" xfId="0" applyNumberFormat="1" applyFont="1" applyFill="1" applyProtection="1"/>
    <xf numFmtId="0" fontId="14" fillId="0" borderId="0" xfId="0" applyFont="1" applyFill="1" applyAlignment="1" applyProtection="1">
      <alignment horizontal="right"/>
    </xf>
    <xf numFmtId="0" fontId="18" fillId="0" borderId="0" xfId="0" applyFont="1" applyFill="1" applyAlignment="1" applyProtection="1">
      <alignment horizontal="right"/>
    </xf>
    <xf numFmtId="0" fontId="18" fillId="30" borderId="0" xfId="0" applyFont="1" applyFill="1" applyAlignment="1" applyProtection="1">
      <alignment horizontal="right"/>
    </xf>
    <xf numFmtId="166" fontId="14" fillId="0" borderId="0" xfId="1022" applyNumberFormat="1" applyFont="1" applyAlignment="1"/>
    <xf numFmtId="166" fontId="14" fillId="0" borderId="0" xfId="866" applyNumberFormat="1" applyFont="1" applyAlignment="1"/>
    <xf numFmtId="166" fontId="14" fillId="0" borderId="38" xfId="164" applyNumberFormat="1" applyFont="1" applyFill="1" applyBorder="1" applyAlignment="1" applyProtection="1">
      <alignment wrapText="1"/>
    </xf>
    <xf numFmtId="166" fontId="14" fillId="0" borderId="38" xfId="107" applyNumberFormat="1" applyFont="1" applyFill="1" applyBorder="1" applyAlignment="1" applyProtection="1"/>
    <xf numFmtId="166" fontId="14" fillId="0" borderId="38" xfId="164" applyNumberFormat="1" applyFont="1" applyFill="1" applyBorder="1" applyAlignment="1" applyProtection="1"/>
    <xf numFmtId="44" fontId="14" fillId="0" borderId="38" xfId="164" applyNumberFormat="1" applyFont="1" applyFill="1" applyBorder="1" applyAlignment="1" applyProtection="1"/>
    <xf numFmtId="166" fontId="59" fillId="0" borderId="0" xfId="0" applyNumberFormat="1" applyFont="1" applyFill="1" applyBorder="1" applyProtection="1"/>
    <xf numFmtId="42" fontId="59" fillId="0" borderId="0" xfId="0" applyNumberFormat="1" applyFont="1" applyProtection="1"/>
    <xf numFmtId="42" fontId="62" fillId="0" borderId="12" xfId="0" applyNumberFormat="1" applyFont="1" applyFill="1" applyBorder="1" applyAlignment="1" applyProtection="1">
      <alignment horizontal="center"/>
    </xf>
    <xf numFmtId="42" fontId="59" fillId="0" borderId="12" xfId="0" applyNumberFormat="1" applyFont="1" applyFill="1" applyBorder="1" applyAlignment="1" applyProtection="1">
      <alignment horizontal="center"/>
    </xf>
    <xf numFmtId="0" fontId="59" fillId="35" borderId="37" xfId="0" applyFont="1" applyFill="1" applyBorder="1" applyAlignment="1" applyProtection="1">
      <alignment horizontal="center" wrapText="1"/>
    </xf>
    <xf numFmtId="0" fontId="59" fillId="35" borderId="96" xfId="0" applyFont="1" applyFill="1" applyBorder="1" applyAlignment="1" applyProtection="1">
      <alignment horizontal="center" wrapText="1"/>
    </xf>
    <xf numFmtId="0" fontId="59" fillId="35" borderId="35" xfId="0" applyFont="1" applyFill="1" applyBorder="1" applyAlignment="1" applyProtection="1">
      <alignment horizontal="center" wrapText="1"/>
    </xf>
    <xf numFmtId="42" fontId="59" fillId="35" borderId="35" xfId="0" applyNumberFormat="1" applyFont="1" applyFill="1" applyBorder="1" applyAlignment="1" applyProtection="1">
      <alignment horizontal="center" wrapText="1"/>
    </xf>
    <xf numFmtId="0" fontId="18" fillId="34" borderId="88" xfId="107" applyNumberFormat="1" applyFont="1" applyFill="1" applyBorder="1" applyAlignment="1" applyProtection="1">
      <alignment horizontal="center"/>
    </xf>
    <xf numFmtId="2" fontId="18" fillId="34" borderId="30" xfId="107" applyNumberFormat="1" applyFont="1" applyFill="1" applyBorder="1" applyAlignment="1" applyProtection="1">
      <alignment horizontal="left"/>
    </xf>
    <xf numFmtId="3" fontId="18" fillId="34" borderId="30" xfId="107" applyNumberFormat="1" applyFont="1" applyFill="1" applyBorder="1" applyAlignment="1" applyProtection="1">
      <alignment horizontal="left"/>
    </xf>
    <xf numFmtId="42" fontId="18" fillId="34" borderId="30" xfId="107" applyNumberFormat="1" applyFont="1" applyFill="1" applyBorder="1" applyAlignment="1" applyProtection="1">
      <alignment horizontal="left" wrapText="1"/>
    </xf>
    <xf numFmtId="175" fontId="18" fillId="34" borderId="30" xfId="107" applyNumberFormat="1" applyFont="1" applyFill="1" applyBorder="1" applyAlignment="1" applyProtection="1">
      <alignment horizontal="left" wrapText="1"/>
    </xf>
    <xf numFmtId="2" fontId="18" fillId="34" borderId="30" xfId="107" applyNumberFormat="1" applyFont="1" applyFill="1" applyBorder="1" applyAlignment="1" applyProtection="1">
      <alignment horizontal="center"/>
    </xf>
    <xf numFmtId="0" fontId="14" fillId="0" borderId="0" xfId="0" applyFont="1" applyFill="1" applyAlignment="1"/>
    <xf numFmtId="0" fontId="14" fillId="0" borderId="19" xfId="0" applyFont="1" applyFill="1" applyBorder="1" applyAlignment="1" applyProtection="1">
      <alignment horizontal="center"/>
    </xf>
    <xf numFmtId="42" fontId="14" fillId="0" borderId="19" xfId="0" applyNumberFormat="1" applyFont="1" applyFill="1" applyBorder="1" applyAlignment="1" applyProtection="1"/>
    <xf numFmtId="0" fontId="59" fillId="34" borderId="89" xfId="107" applyNumberFormat="1" applyFont="1" applyFill="1" applyBorder="1" applyAlignment="1" applyProtection="1">
      <alignment horizontal="center"/>
    </xf>
    <xf numFmtId="0" fontId="62" fillId="34" borderId="91" xfId="107" applyNumberFormat="1" applyFont="1" applyFill="1" applyBorder="1" applyAlignment="1" applyProtection="1">
      <alignment horizontal="left"/>
    </xf>
    <xf numFmtId="0" fontId="59" fillId="34" borderId="91" xfId="107" applyNumberFormat="1" applyFont="1" applyFill="1" applyBorder="1" applyAlignment="1" applyProtection="1">
      <alignment horizontal="center"/>
    </xf>
    <xf numFmtId="2" fontId="62" fillId="34" borderId="91" xfId="107" applyNumberFormat="1" applyFont="1" applyFill="1" applyBorder="1" applyAlignment="1" applyProtection="1">
      <alignment horizontal="right"/>
    </xf>
    <xf numFmtId="37" fontId="62" fillId="34" borderId="91" xfId="164" applyNumberFormat="1" applyFont="1" applyFill="1" applyBorder="1" applyProtection="1"/>
    <xf numFmtId="166" fontId="62" fillId="34" borderId="91" xfId="164" applyNumberFormat="1" applyFont="1" applyFill="1" applyBorder="1" applyProtection="1"/>
    <xf numFmtId="2" fontId="62" fillId="34" borderId="92" xfId="107" applyNumberFormat="1" applyFont="1" applyFill="1" applyBorder="1" applyAlignment="1" applyProtection="1">
      <alignment horizontal="center"/>
    </xf>
    <xf numFmtId="3" fontId="59" fillId="35" borderId="35" xfId="0" applyNumberFormat="1" applyFont="1" applyFill="1" applyBorder="1" applyAlignment="1" applyProtection="1">
      <alignment horizontal="center" wrapText="1"/>
    </xf>
    <xf numFmtId="175" fontId="59" fillId="35" borderId="35" xfId="0" applyNumberFormat="1" applyFont="1" applyFill="1" applyBorder="1" applyAlignment="1" applyProtection="1">
      <alignment horizontal="center" wrapText="1"/>
    </xf>
    <xf numFmtId="3" fontId="62" fillId="0" borderId="12" xfId="0" applyNumberFormat="1" applyFont="1" applyFill="1" applyBorder="1" applyAlignment="1" applyProtection="1">
      <alignment horizontal="center"/>
    </xf>
    <xf numFmtId="42" fontId="22" fillId="0" borderId="0" xfId="0" applyNumberFormat="1" applyFont="1" applyFill="1" applyProtection="1"/>
    <xf numFmtId="175" fontId="22" fillId="0" borderId="0" xfId="0" applyNumberFormat="1" applyFont="1" applyFill="1" applyProtection="1"/>
    <xf numFmtId="0" fontId="22" fillId="34" borderId="0" xfId="0" applyFont="1" applyFill="1" applyProtection="1"/>
    <xf numFmtId="10" fontId="22" fillId="34" borderId="0" xfId="0" applyNumberFormat="1" applyFont="1" applyFill="1" applyProtection="1"/>
    <xf numFmtId="0" fontId="20" fillId="0" borderId="12" xfId="0" applyFont="1" applyFill="1" applyBorder="1" applyAlignment="1" applyProtection="1">
      <alignment horizontal="center"/>
    </xf>
    <xf numFmtId="0" fontId="22" fillId="0" borderId="12" xfId="0" applyFont="1" applyFill="1" applyBorder="1" applyAlignment="1" applyProtection="1">
      <alignment horizontal="center"/>
    </xf>
    <xf numFmtId="0" fontId="128" fillId="0" borderId="0" xfId="805" applyFont="1" applyFill="1" applyAlignment="1" applyProtection="1">
      <alignment wrapText="1"/>
    </xf>
    <xf numFmtId="3" fontId="14" fillId="0" borderId="0" xfId="0" applyNumberFormat="1" applyFont="1" applyFill="1" applyProtection="1"/>
    <xf numFmtId="3" fontId="14" fillId="0" borderId="0" xfId="0" applyNumberFormat="1" applyFont="1" applyFill="1" applyAlignment="1" applyProtection="1">
      <alignment horizontal="right"/>
    </xf>
    <xf numFmtId="42" fontId="14" fillId="0" borderId="0" xfId="107" applyNumberFormat="1" applyFont="1" applyFill="1" applyBorder="1" applyAlignment="1" applyProtection="1"/>
    <xf numFmtId="0" fontId="30" fillId="0" borderId="60" xfId="0" applyFont="1" applyFill="1" applyBorder="1" applyProtection="1"/>
    <xf numFmtId="0" fontId="30" fillId="0" borderId="0" xfId="0" applyFont="1" applyFill="1" applyBorder="1" applyProtection="1"/>
    <xf numFmtId="0" fontId="30" fillId="0" borderId="74" xfId="0" applyFont="1" applyFill="1" applyBorder="1" applyProtection="1"/>
    <xf numFmtId="0" fontId="30" fillId="0" borderId="20" xfId="0" applyFont="1" applyFill="1" applyBorder="1" applyProtection="1"/>
    <xf numFmtId="42" fontId="30" fillId="0" borderId="19" xfId="0" applyNumberFormat="1" applyFont="1" applyFill="1" applyBorder="1" applyProtection="1"/>
    <xf numFmtId="3" fontId="30" fillId="0" borderId="19" xfId="107" applyNumberFormat="1" applyFont="1" applyFill="1" applyBorder="1" applyAlignment="1" applyProtection="1">
      <alignment horizontal="right" wrapText="1"/>
    </xf>
    <xf numFmtId="42" fontId="30" fillId="0" borderId="19" xfId="164" applyNumberFormat="1" applyFont="1" applyFill="1" applyBorder="1" applyProtection="1"/>
    <xf numFmtId="42" fontId="30" fillId="0" borderId="19" xfId="107" applyNumberFormat="1" applyFont="1" applyFill="1" applyBorder="1" applyAlignment="1" applyProtection="1">
      <alignment horizontal="center"/>
    </xf>
    <xf numFmtId="42" fontId="30" fillId="0" borderId="19" xfId="170" applyNumberFormat="1" applyFont="1" applyFill="1" applyBorder="1" applyAlignment="1" applyProtection="1">
      <alignment horizontal="center"/>
    </xf>
    <xf numFmtId="175" fontId="30" fillId="0" borderId="19" xfId="107" applyNumberFormat="1" applyFont="1" applyFill="1" applyBorder="1" applyAlignment="1" applyProtection="1">
      <alignment horizontal="center"/>
    </xf>
    <xf numFmtId="39" fontId="30" fillId="0" borderId="19" xfId="107" applyNumberFormat="1" applyFont="1" applyFill="1" applyBorder="1" applyAlignment="1" applyProtection="1">
      <alignment horizontal="center"/>
    </xf>
    <xf numFmtId="2" fontId="30" fillId="0" borderId="19" xfId="107" applyNumberFormat="1" applyFont="1" applyFill="1" applyBorder="1" applyAlignment="1" applyProtection="1">
      <alignment horizontal="center"/>
    </xf>
    <xf numFmtId="0" fontId="30" fillId="0" borderId="38" xfId="0" applyFont="1" applyFill="1" applyBorder="1" applyProtection="1"/>
    <xf numFmtId="0" fontId="14" fillId="35" borderId="37" xfId="0" applyFont="1" applyFill="1" applyBorder="1" applyAlignment="1" applyProtection="1">
      <alignment horizontal="center" wrapText="1"/>
    </xf>
    <xf numFmtId="0" fontId="14" fillId="35" borderId="35" xfId="0" applyFont="1" applyFill="1" applyBorder="1" applyAlignment="1" applyProtection="1">
      <alignment horizontal="center" wrapText="1"/>
    </xf>
    <xf numFmtId="42" fontId="14" fillId="35" borderId="35" xfId="0" applyNumberFormat="1" applyFont="1" applyFill="1" applyBorder="1" applyAlignment="1" applyProtection="1">
      <alignment horizontal="center" wrapText="1"/>
    </xf>
    <xf numFmtId="44" fontId="14" fillId="0" borderId="19" xfId="164" applyNumberFormat="1" applyFont="1" applyFill="1" applyBorder="1" applyProtection="1"/>
    <xf numFmtId="166" fontId="14" fillId="0" borderId="19" xfId="164" applyNumberFormat="1" applyFont="1" applyFill="1" applyBorder="1" applyProtection="1"/>
    <xf numFmtId="0" fontId="14" fillId="0" borderId="19" xfId="109" applyNumberFormat="1" applyFont="1" applyFill="1" applyBorder="1" applyAlignment="1" applyProtection="1">
      <alignment horizontal="left"/>
    </xf>
    <xf numFmtId="3" fontId="22" fillId="0" borderId="0" xfId="0" applyNumberFormat="1" applyFont="1" applyProtection="1"/>
    <xf numFmtId="42" fontId="62" fillId="34" borderId="73" xfId="164" applyNumberFormat="1" applyFont="1" applyFill="1" applyBorder="1" applyProtection="1"/>
    <xf numFmtId="2" fontId="14" fillId="26" borderId="19" xfId="107" applyNumberFormat="1" applyFont="1" applyFill="1" applyBorder="1" applyAlignment="1" applyProtection="1">
      <alignment horizontal="center"/>
    </xf>
    <xf numFmtId="166" fontId="14" fillId="26" borderId="19" xfId="164" applyNumberFormat="1" applyFont="1" applyFill="1" applyBorder="1" applyProtection="1"/>
    <xf numFmtId="44" fontId="14" fillId="26" borderId="19" xfId="164" applyNumberFormat="1" applyFont="1" applyFill="1" applyBorder="1" applyProtection="1"/>
    <xf numFmtId="3" fontId="0" fillId="0" borderId="0" xfId="0" applyNumberFormat="1" applyProtection="1"/>
    <xf numFmtId="43" fontId="22" fillId="0" borderId="0" xfId="107" applyFont="1" applyFill="1" applyBorder="1" applyAlignment="1" applyProtection="1"/>
    <xf numFmtId="166" fontId="14" fillId="0" borderId="0" xfId="0" applyNumberFormat="1" applyFont="1" applyProtection="1"/>
    <xf numFmtId="43" fontId="14" fillId="0" borderId="0" xfId="107" applyFont="1" applyFill="1" applyBorder="1" applyAlignment="1" applyProtection="1"/>
    <xf numFmtId="0" fontId="14" fillId="0" borderId="49" xfId="0" applyFont="1" applyFill="1" applyBorder="1" applyProtection="1"/>
    <xf numFmtId="0" fontId="14" fillId="0" borderId="60" xfId="0" applyFont="1" applyFill="1" applyBorder="1" applyProtection="1"/>
    <xf numFmtId="0" fontId="14" fillId="0" borderId="38" xfId="0" applyFont="1" applyFill="1" applyBorder="1" applyProtection="1"/>
    <xf numFmtId="0" fontId="14" fillId="0" borderId="0" xfId="0" applyFont="1" applyFill="1" applyBorder="1" applyAlignment="1" applyProtection="1">
      <alignment horizontal="center" wrapText="1"/>
    </xf>
    <xf numFmtId="2" fontId="62" fillId="34" borderId="97" xfId="107" applyNumberFormat="1" applyFont="1" applyFill="1" applyBorder="1" applyAlignment="1" applyProtection="1">
      <alignment horizontal="center"/>
    </xf>
    <xf numFmtId="3" fontId="0" fillId="0" borderId="0" xfId="0" applyNumberFormat="1" applyAlignment="1" applyProtection="1">
      <alignment horizontal="right"/>
    </xf>
    <xf numFmtId="166" fontId="20" fillId="0" borderId="42" xfId="164" applyNumberFormat="1" applyFont="1" applyFill="1" applyBorder="1" applyAlignment="1" applyProtection="1"/>
    <xf numFmtId="0" fontId="22" fillId="35" borderId="37" xfId="0" applyFont="1" applyFill="1" applyBorder="1" applyAlignment="1" applyProtection="1">
      <alignment horizontal="center" wrapText="1"/>
    </xf>
    <xf numFmtId="0" fontId="22" fillId="35" borderId="96" xfId="0" applyFont="1" applyFill="1" applyBorder="1" applyAlignment="1" applyProtection="1">
      <alignment horizontal="center" wrapText="1"/>
    </xf>
    <xf numFmtId="0" fontId="22" fillId="35" borderId="35" xfId="0" applyFont="1" applyFill="1" applyBorder="1" applyAlignment="1" applyProtection="1">
      <alignment horizontal="center" wrapText="1"/>
    </xf>
    <xf numFmtId="0" fontId="14" fillId="0" borderId="19" xfId="1946" applyFont="1" applyBorder="1"/>
    <xf numFmtId="0" fontId="14" fillId="0" borderId="19" xfId="1947" applyFont="1" applyBorder="1"/>
    <xf numFmtId="0" fontId="22" fillId="26" borderId="0" xfId="0" applyFont="1" applyFill="1" applyBorder="1" applyProtection="1"/>
    <xf numFmtId="0" fontId="22" fillId="26" borderId="19" xfId="0" applyFont="1" applyFill="1" applyBorder="1" applyProtection="1"/>
    <xf numFmtId="0" fontId="20" fillId="0" borderId="49" xfId="0" applyFont="1" applyFill="1" applyBorder="1" applyProtection="1"/>
    <xf numFmtId="0" fontId="20" fillId="34" borderId="83" xfId="107" applyNumberFormat="1" applyFont="1" applyFill="1" applyBorder="1" applyAlignment="1" applyProtection="1">
      <alignment horizontal="center"/>
    </xf>
    <xf numFmtId="0" fontId="20" fillId="34" borderId="84" xfId="107" applyNumberFormat="1" applyFont="1" applyFill="1" applyBorder="1" applyAlignment="1" applyProtection="1">
      <alignment horizontal="center"/>
    </xf>
    <xf numFmtId="0" fontId="20" fillId="34" borderId="73" xfId="107" applyNumberFormat="1" applyFont="1" applyFill="1" applyBorder="1" applyAlignment="1" applyProtection="1">
      <alignment horizontal="left"/>
    </xf>
    <xf numFmtId="0" fontId="20" fillId="34" borderId="73" xfId="107" applyNumberFormat="1" applyFont="1" applyFill="1" applyBorder="1" applyAlignment="1" applyProtection="1">
      <alignment horizontal="center"/>
    </xf>
    <xf numFmtId="1" fontId="20" fillId="34" borderId="73" xfId="107" applyNumberFormat="1" applyFont="1" applyFill="1" applyBorder="1" applyAlignment="1" applyProtection="1">
      <alignment horizontal="right"/>
    </xf>
    <xf numFmtId="167" fontId="20" fillId="34" borderId="73" xfId="107" applyNumberFormat="1" applyFont="1" applyFill="1" applyBorder="1" applyAlignment="1" applyProtection="1">
      <alignment horizontal="center" wrapText="1"/>
    </xf>
    <xf numFmtId="10" fontId="20" fillId="34" borderId="73" xfId="107" applyNumberFormat="1" applyFont="1" applyFill="1" applyBorder="1" applyAlignment="1" applyProtection="1">
      <alignment horizontal="center"/>
    </xf>
    <xf numFmtId="166" fontId="20" fillId="34" borderId="73" xfId="164" applyNumberFormat="1" applyFont="1" applyFill="1" applyBorder="1" applyProtection="1"/>
    <xf numFmtId="44" fontId="20" fillId="34" borderId="73" xfId="164" applyNumberFormat="1" applyFont="1" applyFill="1" applyBorder="1" applyProtection="1"/>
    <xf numFmtId="2" fontId="20" fillId="34" borderId="97" xfId="0" applyNumberFormat="1" applyFont="1" applyFill="1" applyBorder="1" applyProtection="1"/>
    <xf numFmtId="0" fontId="20" fillId="30" borderId="0" xfId="0" applyFont="1" applyFill="1" applyBorder="1" applyProtection="1"/>
    <xf numFmtId="0" fontId="20" fillId="30" borderId="28" xfId="0" applyFont="1" applyFill="1" applyBorder="1" applyProtection="1"/>
    <xf numFmtId="0" fontId="22" fillId="0" borderId="19" xfId="0" applyFont="1" applyFill="1" applyBorder="1" applyProtection="1"/>
    <xf numFmtId="0" fontId="18" fillId="0" borderId="0" xfId="0" applyFont="1" applyProtection="1"/>
    <xf numFmtId="166" fontId="63" fillId="34" borderId="73" xfId="352" applyNumberFormat="1" applyFont="1" applyFill="1" applyBorder="1" applyAlignment="1" applyProtection="1">
      <alignment horizontal="right"/>
    </xf>
    <xf numFmtId="166" fontId="62" fillId="34" borderId="73" xfId="164" applyNumberFormat="1" applyFont="1" applyFill="1" applyBorder="1" applyAlignment="1" applyProtection="1">
      <alignment horizontal="center" wrapText="1"/>
    </xf>
    <xf numFmtId="42" fontId="63" fillId="34" borderId="73" xfId="352" applyNumberFormat="1" applyFont="1" applyFill="1" applyBorder="1" applyAlignment="1" applyProtection="1">
      <alignment horizontal="right"/>
    </xf>
    <xf numFmtId="3" fontId="63" fillId="34" borderId="73" xfId="352" applyNumberFormat="1" applyFont="1" applyFill="1" applyBorder="1" applyAlignment="1" applyProtection="1">
      <alignment horizontal="right"/>
    </xf>
    <xf numFmtId="44" fontId="62" fillId="34" borderId="73" xfId="164" applyNumberFormat="1" applyFont="1" applyFill="1" applyBorder="1" applyAlignment="1" applyProtection="1">
      <alignment horizontal="center" wrapText="1"/>
    </xf>
    <xf numFmtId="3" fontId="60" fillId="0" borderId="0" xfId="0" applyNumberFormat="1" applyFont="1" applyProtection="1"/>
    <xf numFmtId="42" fontId="60" fillId="0" borderId="0" xfId="0" applyNumberFormat="1" applyFont="1" applyProtection="1"/>
    <xf numFmtId="42" fontId="68" fillId="0" borderId="0" xfId="0" applyNumberFormat="1" applyFont="1" applyProtection="1"/>
    <xf numFmtId="4" fontId="14" fillId="0" borderId="0" xfId="0" applyNumberFormat="1" applyFont="1" applyProtection="1"/>
    <xf numFmtId="0" fontId="14" fillId="35" borderId="96" xfId="0" applyFont="1" applyFill="1" applyBorder="1" applyAlignment="1" applyProtection="1">
      <alignment horizontal="center" wrapText="1"/>
    </xf>
    <xf numFmtId="0" fontId="30" fillId="0" borderId="10" xfId="0" applyFont="1" applyFill="1" applyBorder="1" applyProtection="1"/>
    <xf numFmtId="0" fontId="30" fillId="0" borderId="19" xfId="107" applyNumberFormat="1" applyFont="1" applyFill="1" applyBorder="1" applyAlignment="1" applyProtection="1">
      <alignment horizontal="center"/>
    </xf>
    <xf numFmtId="166" fontId="30" fillId="0" borderId="19" xfId="164" applyNumberFormat="1" applyFont="1" applyFill="1" applyBorder="1" applyProtection="1"/>
    <xf numFmtId="167" fontId="30" fillId="0" borderId="19" xfId="107" applyNumberFormat="1" applyFont="1" applyFill="1" applyBorder="1" applyAlignment="1" applyProtection="1">
      <alignment horizontal="center" wrapText="1"/>
    </xf>
    <xf numFmtId="44" fontId="30" fillId="0" borderId="19" xfId="164" applyNumberFormat="1" applyFont="1" applyFill="1" applyBorder="1" applyProtection="1"/>
    <xf numFmtId="0" fontId="30" fillId="0" borderId="43" xfId="0" applyFont="1" applyFill="1" applyBorder="1" applyProtection="1"/>
    <xf numFmtId="0" fontId="30" fillId="0" borderId="19" xfId="0" applyFont="1" applyFill="1" applyBorder="1" applyProtection="1"/>
    <xf numFmtId="165" fontId="62" fillId="34" borderId="73" xfId="107" applyNumberFormat="1" applyFont="1" applyFill="1" applyBorder="1" applyAlignment="1" applyProtection="1">
      <alignment horizontal="right"/>
    </xf>
    <xf numFmtId="165" fontId="30" fillId="0" borderId="19" xfId="320" applyNumberFormat="1" applyFont="1" applyFill="1" applyBorder="1" applyAlignment="1" applyProtection="1">
      <alignment horizontal="right"/>
    </xf>
    <xf numFmtId="1" fontId="14" fillId="0" borderId="0" xfId="0" applyNumberFormat="1" applyFont="1" applyProtection="1"/>
    <xf numFmtId="0" fontId="14" fillId="31" borderId="0" xfId="0" applyFont="1" applyFill="1" applyProtection="1"/>
    <xf numFmtId="42" fontId="18" fillId="0" borderId="0" xfId="0" applyNumberFormat="1" applyFont="1" applyFill="1" applyBorder="1" applyAlignment="1" applyProtection="1">
      <alignment horizontal="center"/>
    </xf>
    <xf numFmtId="0" fontId="18" fillId="0" borderId="42" xfId="0" applyFont="1" applyFill="1" applyBorder="1" applyAlignment="1" applyProtection="1"/>
    <xf numFmtId="0" fontId="14" fillId="35" borderId="35" xfId="0" applyFont="1" applyFill="1" applyBorder="1" applyAlignment="1" applyProtection="1">
      <alignment horizontal="center"/>
    </xf>
    <xf numFmtId="167" fontId="14" fillId="35" borderId="35" xfId="107" applyNumberFormat="1" applyFont="1" applyFill="1" applyBorder="1" applyAlignment="1" applyProtection="1">
      <alignment horizontal="center" wrapText="1"/>
    </xf>
    <xf numFmtId="43" fontId="14" fillId="35" borderId="35" xfId="107" applyFont="1" applyFill="1" applyBorder="1" applyAlignment="1" applyProtection="1">
      <alignment horizontal="center" wrapText="1"/>
    </xf>
    <xf numFmtId="42" fontId="14" fillId="35" borderId="35" xfId="107" applyNumberFormat="1" applyFont="1" applyFill="1" applyBorder="1" applyAlignment="1" applyProtection="1">
      <alignment horizontal="center" wrapText="1"/>
    </xf>
    <xf numFmtId="166" fontId="14" fillId="35" borderId="35" xfId="164" applyNumberFormat="1" applyFont="1" applyFill="1" applyBorder="1" applyAlignment="1" applyProtection="1">
      <alignment horizontal="center" wrapText="1"/>
    </xf>
    <xf numFmtId="43" fontId="14" fillId="35" borderId="36" xfId="107" applyFont="1" applyFill="1" applyBorder="1" applyAlignment="1" applyProtection="1">
      <alignment horizontal="center" wrapText="1"/>
    </xf>
    <xf numFmtId="0" fontId="14" fillId="0" borderId="75" xfId="0" applyFont="1" applyFill="1" applyBorder="1" applyProtection="1"/>
    <xf numFmtId="2" fontId="14" fillId="0" borderId="19" xfId="109" applyNumberFormat="1" applyFont="1" applyFill="1" applyBorder="1" applyAlignment="1" applyProtection="1">
      <alignment horizontal="right"/>
    </xf>
    <xf numFmtId="42" fontId="14" fillId="0" borderId="19" xfId="170" applyNumberFormat="1" applyFont="1" applyFill="1" applyBorder="1" applyProtection="1"/>
    <xf numFmtId="0" fontId="14" fillId="0" borderId="19" xfId="109" applyNumberFormat="1" applyFont="1" applyFill="1" applyBorder="1" applyAlignment="1" applyProtection="1">
      <alignment horizontal="right"/>
    </xf>
    <xf numFmtId="44" fontId="14" fillId="0" borderId="19" xfId="170" applyNumberFormat="1" applyFont="1" applyFill="1" applyBorder="1" applyProtection="1"/>
    <xf numFmtId="166" fontId="14" fillId="0" borderId="19" xfId="170" applyNumberFormat="1" applyFont="1" applyFill="1" applyBorder="1" applyProtection="1"/>
    <xf numFmtId="2" fontId="14" fillId="0" borderId="19" xfId="109" applyNumberFormat="1" applyFont="1" applyFill="1" applyBorder="1" applyAlignment="1" applyProtection="1">
      <alignment horizontal="center"/>
    </xf>
    <xf numFmtId="0" fontId="14" fillId="0" borderId="38" xfId="0" applyFont="1" applyBorder="1" applyProtection="1"/>
    <xf numFmtId="0" fontId="18" fillId="0" borderId="75" xfId="0" applyFont="1" applyFill="1" applyBorder="1" applyProtection="1"/>
    <xf numFmtId="167" fontId="18" fillId="34" borderId="83" xfId="109" applyNumberFormat="1" applyFont="1" applyFill="1" applyBorder="1" applyProtection="1"/>
    <xf numFmtId="167" fontId="18" fillId="34" borderId="84" xfId="109" applyNumberFormat="1" applyFont="1" applyFill="1" applyBorder="1" applyProtection="1"/>
    <xf numFmtId="167" fontId="18" fillId="34" borderId="73" xfId="109" applyNumberFormat="1" applyFont="1" applyFill="1" applyBorder="1" applyProtection="1"/>
    <xf numFmtId="1" fontId="18" fillId="34" borderId="73" xfId="109" applyNumberFormat="1" applyFont="1" applyFill="1" applyBorder="1" applyProtection="1"/>
    <xf numFmtId="42" fontId="18" fillId="34" borderId="73" xfId="109" applyNumberFormat="1" applyFont="1" applyFill="1" applyBorder="1" applyProtection="1"/>
    <xf numFmtId="166" fontId="18" fillId="34" borderId="73" xfId="109" applyNumberFormat="1" applyFont="1" applyFill="1" applyBorder="1" applyProtection="1"/>
    <xf numFmtId="44" fontId="18" fillId="34" borderId="73" xfId="109" applyNumberFormat="1" applyFont="1" applyFill="1" applyBorder="1" applyProtection="1"/>
    <xf numFmtId="2" fontId="18" fillId="34" borderId="97" xfId="170" applyNumberFormat="1" applyFont="1" applyFill="1" applyBorder="1" applyAlignment="1" applyProtection="1">
      <alignment horizontal="center"/>
    </xf>
    <xf numFmtId="2" fontId="18" fillId="34" borderId="73" xfId="170" applyNumberFormat="1" applyFont="1" applyFill="1" applyBorder="1" applyAlignment="1" applyProtection="1">
      <alignment horizontal="center"/>
    </xf>
    <xf numFmtId="0" fontId="18" fillId="0" borderId="28" xfId="0" applyFont="1" applyBorder="1" applyProtection="1"/>
    <xf numFmtId="0" fontId="18" fillId="0" borderId="0" xfId="0" applyFont="1" applyBorder="1" applyProtection="1"/>
    <xf numFmtId="166" fontId="14" fillId="0" borderId="19" xfId="170" applyNumberFormat="1" applyFont="1" applyFill="1" applyBorder="1" applyAlignment="1" applyProtection="1">
      <alignment horizontal="left"/>
    </xf>
    <xf numFmtId="44" fontId="14" fillId="0" borderId="19" xfId="170" applyNumberFormat="1" applyFont="1" applyFill="1" applyBorder="1" applyAlignment="1" applyProtection="1">
      <alignment horizontal="left"/>
    </xf>
    <xf numFmtId="0" fontId="14" fillId="26" borderId="19" xfId="0" applyFont="1" applyFill="1" applyBorder="1" applyAlignment="1" applyProtection="1">
      <alignment horizontal="center"/>
    </xf>
    <xf numFmtId="175" fontId="59" fillId="0" borderId="0" xfId="0" applyNumberFormat="1" applyFont="1" applyProtection="1"/>
    <xf numFmtId="166" fontId="18" fillId="0" borderId="0" xfId="164" applyNumberFormat="1" applyFont="1" applyFill="1" applyBorder="1" applyAlignment="1" applyProtection="1">
      <alignment horizontal="centerContinuous"/>
    </xf>
    <xf numFmtId="2" fontId="14" fillId="0" borderId="38" xfId="109" applyNumberFormat="1" applyFont="1" applyFill="1" applyBorder="1" applyAlignment="1" applyProtection="1">
      <alignment horizontal="right"/>
    </xf>
    <xf numFmtId="44" fontId="14" fillId="0" borderId="38" xfId="164" applyNumberFormat="1" applyFont="1" applyFill="1" applyBorder="1" applyProtection="1"/>
    <xf numFmtId="166" fontId="14" fillId="0" borderId="38" xfId="170" applyNumberFormat="1" applyFont="1" applyFill="1" applyBorder="1" applyAlignment="1" applyProtection="1">
      <alignment horizontal="left"/>
    </xf>
    <xf numFmtId="44" fontId="14" fillId="0" borderId="38" xfId="170" applyNumberFormat="1" applyFont="1" applyFill="1" applyBorder="1" applyAlignment="1" applyProtection="1">
      <alignment horizontal="left"/>
    </xf>
    <xf numFmtId="2" fontId="14" fillId="0" borderId="38" xfId="109" applyNumberFormat="1" applyFont="1" applyFill="1" applyBorder="1" applyAlignment="1" applyProtection="1">
      <alignment horizontal="center"/>
    </xf>
    <xf numFmtId="167" fontId="18" fillId="34" borderId="32" xfId="107" applyNumberFormat="1" applyFont="1" applyFill="1" applyBorder="1" applyProtection="1"/>
    <xf numFmtId="167" fontId="18" fillId="34" borderId="88" xfId="107" applyNumberFormat="1" applyFont="1" applyFill="1" applyBorder="1" applyProtection="1"/>
    <xf numFmtId="167" fontId="18" fillId="34" borderId="30" xfId="107" applyNumberFormat="1" applyFont="1" applyFill="1" applyBorder="1" applyAlignment="1" applyProtection="1">
      <alignment horizontal="left"/>
    </xf>
    <xf numFmtId="167" fontId="18" fillId="34" borderId="30" xfId="107" applyNumberFormat="1" applyFont="1" applyFill="1" applyBorder="1" applyProtection="1"/>
    <xf numFmtId="10" fontId="18" fillId="34" borderId="30" xfId="107" applyNumberFormat="1" applyFont="1" applyFill="1" applyBorder="1" applyProtection="1"/>
    <xf numFmtId="166" fontId="18" fillId="34" borderId="30" xfId="109" applyNumberFormat="1" applyFont="1" applyFill="1" applyBorder="1" applyProtection="1"/>
    <xf numFmtId="2" fontId="18" fillId="34" borderId="33" xfId="164" applyNumberFormat="1" applyFont="1" applyFill="1" applyBorder="1" applyAlignment="1" applyProtection="1">
      <alignment horizontal="center"/>
    </xf>
    <xf numFmtId="2" fontId="18" fillId="34" borderId="30" xfId="164" applyNumberFormat="1" applyFont="1" applyFill="1" applyBorder="1" applyAlignment="1" applyProtection="1">
      <alignment horizontal="center"/>
    </xf>
    <xf numFmtId="0" fontId="14" fillId="0" borderId="19" xfId="1874" applyFont="1" applyBorder="1"/>
    <xf numFmtId="0" fontId="14" fillId="0" borderId="19" xfId="1875" applyFont="1" applyBorder="1"/>
    <xf numFmtId="0" fontId="14" fillId="0" borderId="19" xfId="1874" applyFont="1" applyFill="1" applyBorder="1"/>
    <xf numFmtId="0" fontId="14" fillId="0" borderId="19" xfId="1875" applyFont="1" applyFill="1" applyBorder="1"/>
    <xf numFmtId="3" fontId="18" fillId="0" borderId="0" xfId="0" applyNumberFormat="1" applyFont="1" applyFill="1" applyBorder="1" applyAlignment="1" applyProtection="1">
      <alignment horizontal="center"/>
    </xf>
    <xf numFmtId="3" fontId="14" fillId="35" borderId="35" xfId="107" applyNumberFormat="1" applyFont="1" applyFill="1" applyBorder="1" applyAlignment="1" applyProtection="1">
      <alignment horizontal="center" wrapText="1"/>
    </xf>
    <xf numFmtId="3" fontId="14" fillId="26" borderId="19" xfId="0" applyNumberFormat="1" applyFont="1" applyFill="1" applyBorder="1" applyAlignment="1" applyProtection="1">
      <alignment horizontal="center"/>
    </xf>
    <xf numFmtId="0" fontId="14" fillId="26" borderId="0" xfId="0" applyFont="1" applyFill="1" applyProtection="1"/>
    <xf numFmtId="0" fontId="14" fillId="0" borderId="0" xfId="0" applyFont="1" applyFill="1" applyAlignment="1" applyProtection="1">
      <alignment horizontal="left"/>
    </xf>
    <xf numFmtId="0" fontId="14" fillId="0" borderId="0" xfId="0" applyFont="1" applyAlignment="1" applyProtection="1">
      <alignment horizontal="left"/>
    </xf>
    <xf numFmtId="3" fontId="14" fillId="0" borderId="19" xfId="0" applyNumberFormat="1" applyFont="1" applyFill="1" applyBorder="1" applyAlignment="1" applyProtection="1">
      <alignment horizontal="center"/>
    </xf>
    <xf numFmtId="167" fontId="14" fillId="34" borderId="73" xfId="109" applyNumberFormat="1" applyFont="1" applyFill="1" applyBorder="1" applyProtection="1"/>
    <xf numFmtId="3" fontId="18" fillId="34" borderId="73" xfId="109" applyNumberFormat="1" applyFont="1" applyFill="1" applyBorder="1" applyProtection="1"/>
    <xf numFmtId="2" fontId="18" fillId="34" borderId="82" xfId="170" applyNumberFormat="1" applyFont="1" applyFill="1" applyBorder="1" applyAlignment="1" applyProtection="1">
      <alignment horizontal="center"/>
    </xf>
    <xf numFmtId="3" fontId="18" fillId="0" borderId="0" xfId="1671" applyNumberFormat="1" applyFont="1"/>
    <xf numFmtId="167" fontId="18" fillId="34" borderId="100" xfId="107" applyNumberFormat="1" applyFont="1" applyFill="1" applyBorder="1" applyProtection="1"/>
    <xf numFmtId="167" fontId="18" fillId="34" borderId="101" xfId="107" applyNumberFormat="1" applyFont="1" applyFill="1" applyBorder="1" applyProtection="1"/>
    <xf numFmtId="167" fontId="18" fillId="34" borderId="98" xfId="107" applyNumberFormat="1" applyFont="1" applyFill="1" applyBorder="1" applyProtection="1"/>
    <xf numFmtId="167" fontId="18" fillId="34" borderId="98" xfId="107" applyNumberFormat="1" applyFont="1" applyFill="1" applyBorder="1" applyAlignment="1" applyProtection="1">
      <alignment horizontal="right"/>
    </xf>
    <xf numFmtId="3" fontId="18" fillId="34" borderId="98" xfId="107" applyNumberFormat="1" applyFont="1" applyFill="1" applyBorder="1" applyProtection="1"/>
    <xf numFmtId="166" fontId="18" fillId="34" borderId="98" xfId="107" applyNumberFormat="1" applyFont="1" applyFill="1" applyBorder="1" applyProtection="1"/>
    <xf numFmtId="2" fontId="18" fillId="34" borderId="102" xfId="164" applyNumberFormat="1" applyFont="1" applyFill="1" applyBorder="1" applyAlignment="1" applyProtection="1">
      <alignment horizontal="center"/>
    </xf>
    <xf numFmtId="2" fontId="18" fillId="34" borderId="98" xfId="164" applyNumberFormat="1" applyFont="1" applyFill="1" applyBorder="1" applyAlignment="1" applyProtection="1">
      <alignment horizontal="center"/>
    </xf>
    <xf numFmtId="167" fontId="62" fillId="34" borderId="46" xfId="107" applyNumberFormat="1" applyFont="1" applyFill="1" applyBorder="1" applyProtection="1"/>
    <xf numFmtId="42" fontId="62" fillId="34" borderId="47" xfId="107" applyNumberFormat="1" applyFont="1" applyFill="1" applyBorder="1" applyProtection="1"/>
    <xf numFmtId="42" fontId="14" fillId="0" borderId="19" xfId="1960" applyNumberFormat="1" applyFont="1" applyBorder="1"/>
    <xf numFmtId="42" fontId="14" fillId="0" borderId="19" xfId="1961" applyNumberFormat="1" applyFont="1" applyBorder="1"/>
    <xf numFmtId="3" fontId="14" fillId="0" borderId="0" xfId="0" applyNumberFormat="1" applyFont="1" applyAlignment="1" applyProtection="1">
      <alignment horizontal="center" vertical="center"/>
    </xf>
    <xf numFmtId="37" fontId="14" fillId="0" borderId="0" xfId="0" applyNumberFormat="1" applyFont="1" applyProtection="1"/>
    <xf numFmtId="3" fontId="18" fillId="0" borderId="12" xfId="0" applyNumberFormat="1" applyFont="1" applyFill="1" applyBorder="1" applyAlignment="1" applyProtection="1">
      <alignment horizontal="center" vertical="center"/>
    </xf>
    <xf numFmtId="37" fontId="18" fillId="0" borderId="12" xfId="0" applyNumberFormat="1" applyFont="1" applyFill="1" applyBorder="1" applyAlignment="1" applyProtection="1">
      <alignment horizontal="center"/>
    </xf>
    <xf numFmtId="3" fontId="14" fillId="35" borderId="35" xfId="0" applyNumberFormat="1" applyFont="1" applyFill="1" applyBorder="1" applyAlignment="1" applyProtection="1">
      <alignment horizontal="center" vertical="center" wrapText="1"/>
    </xf>
    <xf numFmtId="37" fontId="14" fillId="35" borderId="35" xfId="0" applyNumberFormat="1" applyFont="1" applyFill="1" applyBorder="1" applyAlignment="1" applyProtection="1">
      <alignment horizontal="center" wrapText="1"/>
    </xf>
    <xf numFmtId="42" fontId="14" fillId="26" borderId="19" xfId="0" applyNumberFormat="1" applyFont="1" applyFill="1" applyBorder="1" applyProtection="1"/>
    <xf numFmtId="42" fontId="14" fillId="26" borderId="19" xfId="164" applyNumberFormat="1" applyFont="1" applyFill="1" applyBorder="1" applyAlignment="1" applyProtection="1">
      <alignment horizontal="center" wrapText="1"/>
    </xf>
    <xf numFmtId="0" fontId="14" fillId="26" borderId="50" xfId="0" applyFont="1" applyFill="1" applyBorder="1" applyProtection="1"/>
    <xf numFmtId="0" fontId="18" fillId="34" borderId="73" xfId="107" applyNumberFormat="1" applyFont="1" applyFill="1" applyBorder="1" applyAlignment="1" applyProtection="1">
      <alignment horizontal="center"/>
    </xf>
    <xf numFmtId="1" fontId="18" fillId="34" borderId="73" xfId="107" applyNumberFormat="1" applyFont="1" applyFill="1" applyBorder="1" applyAlignment="1" applyProtection="1">
      <alignment horizontal="right"/>
    </xf>
    <xf numFmtId="1" fontId="14" fillId="34" borderId="73" xfId="107" applyNumberFormat="1" applyFont="1" applyFill="1" applyBorder="1" applyAlignment="1" applyProtection="1">
      <alignment horizontal="right"/>
    </xf>
    <xf numFmtId="3" fontId="18" fillId="34" borderId="73" xfId="107" applyNumberFormat="1" applyFont="1" applyFill="1" applyBorder="1" applyAlignment="1" applyProtection="1">
      <alignment horizontal="center" vertical="center"/>
    </xf>
    <xf numFmtId="3" fontId="18" fillId="34" borderId="73" xfId="107" applyNumberFormat="1" applyFont="1" applyFill="1" applyBorder="1" applyAlignment="1" applyProtection="1">
      <alignment horizontal="right"/>
    </xf>
    <xf numFmtId="42" fontId="18" fillId="34" borderId="73" xfId="107" applyNumberFormat="1" applyFont="1" applyFill="1" applyBorder="1" applyAlignment="1" applyProtection="1">
      <alignment horizontal="right"/>
    </xf>
    <xf numFmtId="37" fontId="18" fillId="34" borderId="73" xfId="107" applyNumberFormat="1" applyFont="1" applyFill="1" applyBorder="1" applyAlignment="1" applyProtection="1">
      <alignment horizontal="right"/>
    </xf>
    <xf numFmtId="42" fontId="18" fillId="34" borderId="97" xfId="0" applyNumberFormat="1" applyFont="1" applyFill="1" applyBorder="1" applyAlignment="1" applyProtection="1">
      <alignment horizontal="center"/>
    </xf>
    <xf numFmtId="2" fontId="18" fillId="34" borderId="97" xfId="0" applyNumberFormat="1" applyFont="1" applyFill="1" applyBorder="1" applyAlignment="1" applyProtection="1">
      <alignment horizontal="center"/>
    </xf>
    <xf numFmtId="39" fontId="14" fillId="26" borderId="19" xfId="0" applyNumberFormat="1" applyFont="1" applyFill="1" applyBorder="1" applyProtection="1"/>
    <xf numFmtId="168" fontId="18" fillId="34" borderId="97" xfId="0" applyNumberFormat="1" applyFont="1" applyFill="1" applyBorder="1" applyAlignment="1" applyProtection="1">
      <alignment horizontal="center"/>
    </xf>
    <xf numFmtId="168" fontId="14" fillId="26" borderId="19" xfId="164" applyNumberFormat="1" applyFont="1" applyFill="1" applyBorder="1" applyAlignment="1" applyProtection="1">
      <alignment horizontal="center" wrapText="1"/>
    </xf>
    <xf numFmtId="168" fontId="14" fillId="35" borderId="35" xfId="0" applyNumberFormat="1" applyFont="1" applyFill="1" applyBorder="1" applyAlignment="1" applyProtection="1">
      <alignment horizontal="center" wrapText="1"/>
    </xf>
    <xf numFmtId="168" fontId="14" fillId="0" borderId="0" xfId="0" applyNumberFormat="1" applyFont="1" applyFill="1" applyBorder="1" applyProtection="1"/>
    <xf numFmtId="168" fontId="14" fillId="0" borderId="0" xfId="0" applyNumberFormat="1" applyFont="1" applyFill="1" applyProtection="1"/>
    <xf numFmtId="39" fontId="14" fillId="26" borderId="19" xfId="0" applyNumberFormat="1" applyFont="1" applyFill="1" applyBorder="1" applyAlignment="1" applyProtection="1">
      <alignment horizontal="center"/>
    </xf>
    <xf numFmtId="42" fontId="0" fillId="0" borderId="0" xfId="0" applyNumberFormat="1"/>
    <xf numFmtId="44" fontId="0" fillId="0" borderId="0" xfId="0" applyNumberFormat="1" applyProtection="1"/>
    <xf numFmtId="169" fontId="0" fillId="0" borderId="0" xfId="0" applyNumberFormat="1" applyProtection="1"/>
    <xf numFmtId="166" fontId="64" fillId="73" borderId="18" xfId="164" applyNumberFormat="1" applyFont="1" applyFill="1" applyBorder="1" applyProtection="1"/>
    <xf numFmtId="43" fontId="64" fillId="73" borderId="18" xfId="108" applyFont="1" applyFill="1" applyBorder="1" applyAlignment="1" applyProtection="1">
      <alignment horizontal="center"/>
    </xf>
    <xf numFmtId="166" fontId="64" fillId="0" borderId="27" xfId="107" applyNumberFormat="1" applyFont="1" applyFill="1" applyBorder="1" applyAlignment="1" applyProtection="1">
      <alignment horizontal="center"/>
    </xf>
    <xf numFmtId="44" fontId="64" fillId="73" borderId="18" xfId="169" applyNumberFormat="1" applyFont="1" applyFill="1" applyBorder="1" applyAlignment="1" applyProtection="1"/>
    <xf numFmtId="166" fontId="64" fillId="0" borderId="18" xfId="164" applyNumberFormat="1" applyFont="1" applyFill="1" applyBorder="1" applyAlignment="1" applyProtection="1">
      <alignment horizontal="center"/>
    </xf>
    <xf numFmtId="166" fontId="64" fillId="0" borderId="18" xfId="169" applyNumberFormat="1" applyFont="1" applyFill="1" applyBorder="1" applyAlignment="1" applyProtection="1">
      <alignment horizontal="center"/>
    </xf>
    <xf numFmtId="166" fontId="64" fillId="73" borderId="24" xfId="107" applyNumberFormat="1" applyFont="1" applyFill="1" applyBorder="1" applyAlignment="1" applyProtection="1">
      <alignment horizontal="center"/>
    </xf>
    <xf numFmtId="1" fontId="64" fillId="73" borderId="18" xfId="107" applyNumberFormat="1" applyFont="1" applyFill="1" applyBorder="1" applyAlignment="1" applyProtection="1">
      <alignment horizontal="center"/>
    </xf>
    <xf numFmtId="175" fontId="62" fillId="34" borderId="47" xfId="107" applyNumberFormat="1" applyFont="1" applyFill="1" applyBorder="1" applyProtection="1"/>
    <xf numFmtId="44" fontId="64" fillId="0" borderId="18" xfId="169" applyNumberFormat="1" applyFont="1" applyFill="1" applyBorder="1" applyAlignment="1" applyProtection="1"/>
    <xf numFmtId="43" fontId="64" fillId="72" borderId="18" xfId="108" applyFont="1" applyFill="1" applyBorder="1" applyAlignment="1" applyProtection="1">
      <alignment horizontal="center"/>
    </xf>
    <xf numFmtId="1" fontId="64" fillId="72" borderId="18" xfId="107" applyNumberFormat="1" applyFont="1" applyFill="1" applyBorder="1" applyAlignment="1" applyProtection="1">
      <alignment horizontal="center"/>
    </xf>
    <xf numFmtId="166" fontId="64" fillId="73" borderId="18" xfId="169" applyNumberFormat="1" applyFont="1" applyFill="1" applyBorder="1" applyAlignment="1" applyProtection="1">
      <alignment horizontal="center"/>
    </xf>
    <xf numFmtId="166" fontId="64" fillId="0" borderId="24" xfId="107" applyNumberFormat="1" applyFont="1" applyFill="1" applyBorder="1" applyAlignment="1" applyProtection="1">
      <alignment horizontal="center"/>
    </xf>
    <xf numFmtId="166" fontId="64" fillId="0" borderId="18" xfId="169" applyNumberFormat="1" applyFont="1" applyFill="1" applyBorder="1" applyAlignment="1" applyProtection="1"/>
    <xf numFmtId="0" fontId="69" fillId="0" borderId="27" xfId="805" applyFill="1" applyBorder="1" applyAlignment="1" applyProtection="1"/>
    <xf numFmtId="166" fontId="64" fillId="73" borderId="18" xfId="164" applyNumberFormat="1" applyFont="1" applyFill="1" applyBorder="1" applyAlignment="1" applyProtection="1">
      <alignment horizontal="center"/>
    </xf>
    <xf numFmtId="43" fontId="64" fillId="0" borderId="18" xfId="108" applyFont="1" applyFill="1" applyBorder="1" applyAlignment="1" applyProtection="1">
      <alignment horizontal="center"/>
    </xf>
    <xf numFmtId="3" fontId="64" fillId="72" borderId="18" xfId="164" applyNumberFormat="1" applyFont="1" applyFill="1" applyBorder="1" applyAlignment="1" applyProtection="1">
      <alignment horizontal="right"/>
    </xf>
    <xf numFmtId="3" fontId="14" fillId="0" borderId="18" xfId="164" applyNumberFormat="1" applyFont="1" applyFill="1" applyBorder="1" applyAlignment="1" applyProtection="1">
      <alignment horizontal="right"/>
    </xf>
    <xf numFmtId="166" fontId="14" fillId="0" borderId="18" xfId="164" applyNumberFormat="1" applyFont="1" applyFill="1" applyBorder="1" applyAlignment="1" applyProtection="1">
      <alignment horizontal="center"/>
    </xf>
    <xf numFmtId="3" fontId="30" fillId="0" borderId="24" xfId="109" applyNumberFormat="1" applyFont="1" applyFill="1" applyBorder="1" applyAlignment="1" applyProtection="1">
      <alignment horizontal="center"/>
    </xf>
    <xf numFmtId="1" fontId="14" fillId="0" borderId="24" xfId="109" applyNumberFormat="1" applyFont="1" applyFill="1" applyBorder="1" applyAlignment="1" applyProtection="1">
      <alignment horizontal="center"/>
    </xf>
    <xf numFmtId="0" fontId="70" fillId="0" borderId="24" xfId="805" applyNumberFormat="1" applyFont="1" applyFill="1" applyBorder="1" applyAlignment="1" applyProtection="1"/>
    <xf numFmtId="166" fontId="14" fillId="0" borderId="27" xfId="170" applyNumberFormat="1" applyFont="1" applyFill="1" applyBorder="1" applyProtection="1"/>
    <xf numFmtId="166" fontId="14" fillId="0" borderId="27" xfId="109" applyNumberFormat="1" applyFont="1" applyFill="1" applyBorder="1" applyAlignment="1" applyProtection="1">
      <alignment horizontal="center"/>
    </xf>
    <xf numFmtId="3" fontId="30" fillId="0" borderId="27" xfId="109" applyNumberFormat="1" applyFont="1" applyFill="1" applyBorder="1" applyAlignment="1" applyProtection="1">
      <alignment horizontal="center"/>
    </xf>
    <xf numFmtId="167" fontId="14" fillId="34" borderId="30" xfId="107" applyNumberFormat="1" applyFont="1" applyFill="1" applyBorder="1" applyProtection="1"/>
    <xf numFmtId="0" fontId="130" fillId="74" borderId="11" xfId="0" applyFont="1" applyFill="1" applyBorder="1" applyAlignment="1" applyProtection="1">
      <alignment horizontal="center" vertical="center"/>
      <protection locked="0"/>
    </xf>
    <xf numFmtId="2" fontId="63" fillId="34" borderId="97" xfId="0" applyNumberFormat="1" applyFont="1" applyFill="1" applyBorder="1" applyProtection="1"/>
    <xf numFmtId="0" fontId="14" fillId="0" borderId="17" xfId="939" applyFont="1" applyFill="1" applyBorder="1" applyAlignment="1" applyProtection="1">
      <alignment horizontal="center"/>
      <protection locked="0"/>
    </xf>
    <xf numFmtId="7" fontId="14" fillId="0" borderId="17" xfId="875" applyNumberFormat="1" applyFont="1" applyFill="1" applyBorder="1" applyAlignment="1" applyProtection="1">
      <protection locked="0"/>
    </xf>
    <xf numFmtId="1" fontId="14" fillId="0" borderId="17" xfId="107" applyNumberFormat="1" applyFont="1" applyFill="1" applyBorder="1" applyAlignment="1" applyProtection="1">
      <alignment horizontal="center"/>
      <protection locked="0"/>
    </xf>
    <xf numFmtId="0" fontId="131" fillId="0" borderId="54" xfId="0" applyFont="1" applyFill="1" applyBorder="1" applyAlignment="1">
      <alignment horizontal="left" indent="2"/>
    </xf>
    <xf numFmtId="0" fontId="0" fillId="0" borderId="24" xfId="0" applyBorder="1"/>
    <xf numFmtId="6" fontId="15" fillId="28" borderId="51" xfId="164" applyNumberFormat="1" applyFont="1" applyFill="1" applyBorder="1" applyAlignment="1" applyProtection="1">
      <alignment horizontal="center"/>
    </xf>
    <xf numFmtId="3" fontId="14" fillId="75" borderId="24" xfId="109" applyNumberFormat="1" applyFont="1" applyFill="1" applyBorder="1" applyAlignment="1" applyProtection="1">
      <alignment horizontal="center"/>
    </xf>
    <xf numFmtId="3" fontId="18" fillId="76" borderId="24" xfId="109" applyNumberFormat="1" applyFont="1" applyFill="1" applyBorder="1" applyAlignment="1" applyProtection="1">
      <alignment horizontal="center"/>
    </xf>
    <xf numFmtId="3" fontId="20" fillId="30" borderId="18" xfId="107" applyNumberFormat="1" applyFont="1" applyFill="1" applyBorder="1" applyAlignment="1" applyProtection="1">
      <alignment horizontal="right"/>
    </xf>
    <xf numFmtId="42" fontId="64" fillId="72" borderId="18" xfId="164" applyNumberFormat="1" applyFont="1" applyFill="1" applyBorder="1" applyAlignment="1" applyProtection="1">
      <alignment horizontal="right"/>
    </xf>
    <xf numFmtId="3" fontId="30" fillId="75" borderId="27" xfId="109" applyNumberFormat="1" applyFont="1" applyFill="1" applyBorder="1" applyAlignment="1" applyProtection="1">
      <alignment horizontal="center"/>
    </xf>
    <xf numFmtId="166" fontId="14" fillId="75" borderId="24" xfId="170" applyNumberFormat="1" applyFont="1" applyFill="1" applyBorder="1" applyAlignment="1" applyProtection="1">
      <alignment wrapText="1"/>
    </xf>
    <xf numFmtId="42" fontId="36" fillId="0" borderId="0" xfId="344" applyNumberFormat="1" applyFont="1"/>
    <xf numFmtId="1" fontId="15" fillId="75" borderId="18" xfId="107" applyNumberFormat="1" applyFont="1" applyFill="1" applyBorder="1" applyAlignment="1" applyProtection="1">
      <alignment horizontal="center"/>
    </xf>
    <xf numFmtId="0" fontId="15" fillId="75" borderId="0" xfId="0" applyFont="1" applyFill="1" applyBorder="1" applyProtection="1"/>
    <xf numFmtId="0" fontId="0" fillId="75" borderId="0" xfId="0" applyFill="1" applyBorder="1" applyProtection="1"/>
    <xf numFmtId="0" fontId="15" fillId="75" borderId="0" xfId="0" applyFont="1" applyFill="1" applyProtection="1"/>
    <xf numFmtId="0" fontId="14" fillId="0" borderId="0" xfId="0" applyFont="1" applyFill="1" applyBorder="1" applyAlignment="1" applyProtection="1">
      <alignment horizontal="center"/>
    </xf>
    <xf numFmtId="0" fontId="59" fillId="35" borderId="105" xfId="0" applyFont="1" applyFill="1" applyBorder="1" applyAlignment="1" applyProtection="1">
      <alignment horizontal="center" vertical="top" wrapText="1"/>
    </xf>
    <xf numFmtId="43" fontId="0" fillId="0" borderId="106" xfId="0" applyNumberFormat="1" applyBorder="1"/>
    <xf numFmtId="0" fontId="59" fillId="35" borderId="107" xfId="0" applyFont="1" applyFill="1" applyBorder="1" applyAlignment="1" applyProtection="1">
      <alignment horizontal="center" vertical="top" wrapText="1"/>
    </xf>
    <xf numFmtId="43" fontId="0" fillId="0" borderId="108" xfId="0" applyNumberFormat="1" applyBorder="1"/>
    <xf numFmtId="0" fontId="69" fillId="0" borderId="24" xfId="805" applyFill="1" applyBorder="1" applyAlignment="1" applyProtection="1"/>
    <xf numFmtId="3" fontId="64" fillId="73" borderId="18" xfId="164" applyNumberFormat="1" applyFont="1" applyFill="1" applyBorder="1" applyAlignment="1" applyProtection="1">
      <alignment horizontal="right"/>
    </xf>
    <xf numFmtId="0" fontId="59" fillId="0" borderId="0" xfId="0" applyFont="1" applyFill="1" applyBorder="1" applyAlignment="1" applyProtection="1">
      <alignment horizontal="center" wrapText="1"/>
    </xf>
    <xf numFmtId="44" fontId="14" fillId="0" borderId="0" xfId="0" applyNumberFormat="1" applyFont="1" applyFill="1" applyBorder="1" applyAlignment="1" applyProtection="1">
      <alignment horizontal="center" wrapText="1"/>
    </xf>
    <xf numFmtId="44" fontId="14" fillId="0" borderId="0" xfId="0" applyNumberFormat="1" applyFont="1" applyFill="1" applyBorder="1" applyAlignment="1" applyProtection="1">
      <alignment horizontal="left" wrapText="1"/>
    </xf>
    <xf numFmtId="3" fontId="59" fillId="0" borderId="0" xfId="0" applyNumberFormat="1" applyFont="1" applyFill="1" applyBorder="1" applyAlignment="1" applyProtection="1">
      <alignment horizontal="center" wrapText="1"/>
    </xf>
    <xf numFmtId="42" fontId="59" fillId="0" borderId="0" xfId="0" applyNumberFormat="1" applyFont="1" applyFill="1" applyBorder="1" applyAlignment="1" applyProtection="1">
      <alignment horizontal="center" wrapText="1"/>
    </xf>
    <xf numFmtId="42" fontId="14" fillId="0" borderId="0" xfId="0" applyNumberFormat="1" applyFont="1" applyFill="1" applyBorder="1" applyAlignment="1" applyProtection="1">
      <alignment horizontal="center" wrapText="1"/>
    </xf>
    <xf numFmtId="175" fontId="14" fillId="0" borderId="0" xfId="0" applyNumberFormat="1" applyFont="1" applyFill="1" applyBorder="1" applyAlignment="1" applyProtection="1">
      <alignment horizontal="center" wrapText="1"/>
    </xf>
    <xf numFmtId="3" fontId="14" fillId="0" borderId="0" xfId="0" applyNumberFormat="1" applyFont="1" applyFill="1" applyBorder="1" applyAlignment="1" applyProtection="1">
      <alignment horizontal="right"/>
    </xf>
    <xf numFmtId="3" fontId="14" fillId="0" borderId="0" xfId="0" applyNumberFormat="1" applyFont="1" applyFill="1" applyBorder="1" applyAlignment="1" applyProtection="1">
      <alignment horizontal="center" wrapText="1"/>
    </xf>
    <xf numFmtId="0" fontId="14" fillId="0" borderId="0" xfId="0" applyFont="1" applyFill="1" applyBorder="1"/>
    <xf numFmtId="3" fontId="14" fillId="0" borderId="0" xfId="0" applyNumberFormat="1" applyFont="1" applyFill="1" applyBorder="1" applyAlignment="1" applyProtection="1">
      <alignment horizontal="center" vertical="center" wrapText="1"/>
    </xf>
    <xf numFmtId="37" fontId="14" fillId="0" borderId="0" xfId="0" applyNumberFormat="1" applyFont="1" applyFill="1" applyBorder="1" applyAlignment="1" applyProtection="1">
      <alignment horizontal="center" wrapText="1"/>
    </xf>
    <xf numFmtId="168" fontId="14" fillId="0" borderId="0" xfId="0" applyNumberFormat="1" applyFont="1" applyFill="1" applyBorder="1" applyAlignment="1" applyProtection="1">
      <alignment horizontal="center" wrapText="1"/>
    </xf>
    <xf numFmtId="0" fontId="22" fillId="0" borderId="0" xfId="0" applyFont="1" applyFill="1" applyBorder="1" applyAlignment="1" applyProtection="1">
      <alignment horizontal="center" wrapText="1"/>
    </xf>
    <xf numFmtId="167" fontId="14" fillId="0" borderId="0" xfId="107" applyNumberFormat="1" applyFont="1" applyFill="1" applyBorder="1" applyAlignment="1" applyProtection="1">
      <alignment horizontal="center" wrapText="1"/>
    </xf>
    <xf numFmtId="43" fontId="14" fillId="0" borderId="0" xfId="107" applyFont="1" applyFill="1" applyBorder="1" applyAlignment="1" applyProtection="1">
      <alignment horizontal="center" wrapText="1"/>
    </xf>
    <xf numFmtId="1" fontId="14" fillId="0" borderId="0" xfId="107" applyNumberFormat="1" applyFont="1" applyFill="1" applyBorder="1" applyAlignment="1" applyProtection="1">
      <alignment horizontal="center" wrapText="1"/>
    </xf>
    <xf numFmtId="42" fontId="14" fillId="0" borderId="0" xfId="107" applyNumberFormat="1" applyFont="1" applyFill="1" applyBorder="1" applyAlignment="1" applyProtection="1">
      <alignment horizontal="center" wrapText="1"/>
    </xf>
    <xf numFmtId="166" fontId="14" fillId="0" borderId="0" xfId="164" applyNumberFormat="1" applyFont="1" applyFill="1" applyBorder="1" applyAlignment="1" applyProtection="1">
      <alignment horizontal="center" wrapText="1"/>
    </xf>
    <xf numFmtId="0" fontId="14" fillId="0" borderId="61" xfId="0" applyFont="1" applyFill="1" applyBorder="1"/>
    <xf numFmtId="3" fontId="14" fillId="0" borderId="19" xfId="0" applyNumberFormat="1" applyFont="1" applyFill="1" applyBorder="1"/>
    <xf numFmtId="166" fontId="14" fillId="0" borderId="19" xfId="0" applyNumberFormat="1" applyFont="1" applyFill="1" applyBorder="1"/>
    <xf numFmtId="43" fontId="14" fillId="0" borderId="19" xfId="0" applyNumberFormat="1" applyFont="1" applyFill="1" applyBorder="1"/>
    <xf numFmtId="43" fontId="14" fillId="0" borderId="62" xfId="0" applyNumberFormat="1" applyFont="1" applyFill="1" applyBorder="1"/>
    <xf numFmtId="168" fontId="15" fillId="0" borderId="0" xfId="170" applyNumberFormat="1" applyFont="1" applyFill="1" applyBorder="1"/>
    <xf numFmtId="0" fontId="18" fillId="0" borderId="110" xfId="0" applyFont="1" applyBorder="1" applyAlignment="1" applyProtection="1">
      <alignment horizontal="center" wrapText="1"/>
    </xf>
    <xf numFmtId="0" fontId="0" fillId="0" borderId="49" xfId="0" applyBorder="1"/>
    <xf numFmtId="0" fontId="18" fillId="0" borderId="12" xfId="0" applyFont="1" applyBorder="1" applyAlignment="1" applyProtection="1">
      <alignment horizontal="center" wrapText="1"/>
    </xf>
    <xf numFmtId="0" fontId="19" fillId="0" borderId="10" xfId="0" applyFont="1" applyBorder="1" applyProtection="1"/>
    <xf numFmtId="0" fontId="18" fillId="0" borderId="12" xfId="0" applyFont="1" applyBorder="1" applyAlignment="1">
      <alignment wrapText="1"/>
    </xf>
    <xf numFmtId="0" fontId="21" fillId="0" borderId="0" xfId="0" applyFont="1" applyAlignment="1" applyProtection="1">
      <alignment vertical="top" wrapText="1"/>
    </xf>
    <xf numFmtId="0" fontId="22" fillId="0" borderId="0" xfId="0" applyFont="1" applyAlignment="1" applyProtection="1">
      <alignment wrapText="1"/>
    </xf>
    <xf numFmtId="0" fontId="69" fillId="0" borderId="0" xfId="805" applyFill="1" applyAlignment="1" applyProtection="1">
      <alignment wrapText="1"/>
    </xf>
    <xf numFmtId="0" fontId="70" fillId="26" borderId="11" xfId="805" applyFont="1" applyFill="1" applyBorder="1" applyAlignment="1" applyProtection="1">
      <alignment horizontal="center" wrapText="1"/>
    </xf>
    <xf numFmtId="0" fontId="70" fillId="0" borderId="11" xfId="805" applyFont="1" applyBorder="1" applyAlignment="1" applyProtection="1">
      <alignment wrapText="1"/>
    </xf>
    <xf numFmtId="0" fontId="22" fillId="35" borderId="15" xfId="0" applyFont="1" applyFill="1" applyBorder="1" applyAlignment="1" applyProtection="1">
      <alignment horizontal="center" vertical="top" wrapText="1"/>
    </xf>
    <xf numFmtId="42" fontId="22" fillId="35" borderId="15" xfId="0" applyNumberFormat="1" applyFont="1" applyFill="1" applyBorder="1" applyAlignment="1" applyProtection="1">
      <alignment horizontal="center" vertical="top" wrapText="1"/>
    </xf>
    <xf numFmtId="0" fontId="21" fillId="0" borderId="0" xfId="0" applyFont="1" applyFill="1" applyProtection="1"/>
    <xf numFmtId="0" fontId="21" fillId="35" borderId="17" xfId="0" applyFont="1" applyFill="1" applyBorder="1" applyAlignment="1" applyProtection="1">
      <alignment horizontal="center" vertical="top" wrapText="1"/>
    </xf>
    <xf numFmtId="0" fontId="21" fillId="35" borderId="16" xfId="0" applyFont="1" applyFill="1" applyBorder="1" applyAlignment="1" applyProtection="1">
      <alignment horizontal="center" vertical="top" wrapText="1"/>
    </xf>
    <xf numFmtId="0" fontId="136" fillId="0" borderId="0" xfId="805" applyFont="1" applyFill="1" applyAlignment="1" applyProtection="1">
      <alignment wrapText="1"/>
    </xf>
    <xf numFmtId="0" fontId="21" fillId="0" borderId="0" xfId="0" applyFont="1" applyFill="1" applyBorder="1" applyProtection="1"/>
    <xf numFmtId="0" fontId="21" fillId="0" borderId="0" xfId="0" applyFont="1" applyProtection="1"/>
    <xf numFmtId="1" fontId="62" fillId="0" borderId="12" xfId="0" applyNumberFormat="1" applyFont="1" applyFill="1" applyBorder="1" applyAlignment="1" applyProtection="1">
      <alignment horizontal="center"/>
    </xf>
    <xf numFmtId="166" fontId="62" fillId="77" borderId="12" xfId="170" applyNumberFormat="1" applyFont="1" applyFill="1" applyBorder="1" applyAlignment="1" applyProtection="1"/>
    <xf numFmtId="9" fontId="59" fillId="77" borderId="0" xfId="109" applyNumberFormat="1" applyFont="1" applyFill="1" applyBorder="1" applyAlignment="1" applyProtection="1">
      <alignment horizontal="center"/>
    </xf>
    <xf numFmtId="166" fontId="62" fillId="0" borderId="111" xfId="170" applyNumberFormat="1" applyFont="1" applyFill="1" applyBorder="1" applyAlignment="1" applyProtection="1">
      <alignment horizontal="center"/>
    </xf>
    <xf numFmtId="166" fontId="62" fillId="0" borderId="112" xfId="170" applyNumberFormat="1" applyFont="1" applyFill="1" applyBorder="1" applyAlignment="1" applyProtection="1">
      <alignment horizontal="center"/>
    </xf>
    <xf numFmtId="0" fontId="59" fillId="0" borderId="113" xfId="0" applyFont="1" applyFill="1" applyBorder="1" applyProtection="1"/>
    <xf numFmtId="0" fontId="59" fillId="35" borderId="114" xfId="0" applyFont="1" applyFill="1" applyBorder="1" applyAlignment="1" applyProtection="1">
      <alignment horizontal="center" vertical="top" wrapText="1"/>
    </xf>
    <xf numFmtId="0" fontId="139" fillId="0" borderId="12" xfId="0" applyFont="1" applyFill="1" applyBorder="1" applyAlignment="1" applyProtection="1">
      <alignment horizontal="center" vertical="center"/>
    </xf>
    <xf numFmtId="0" fontId="139" fillId="26" borderId="12" xfId="0" applyFont="1" applyFill="1" applyBorder="1" applyAlignment="1" applyProtection="1">
      <alignment horizontal="center" vertical="center"/>
    </xf>
    <xf numFmtId="10" fontId="139" fillId="0" borderId="12" xfId="0" applyNumberFormat="1" applyFont="1" applyFill="1" applyBorder="1" applyAlignment="1" applyProtection="1">
      <alignment horizontal="center" vertical="center"/>
    </xf>
    <xf numFmtId="0" fontId="21" fillId="35" borderId="17" xfId="0" applyFont="1" applyFill="1" applyBorder="1" applyAlignment="1" applyProtection="1">
      <alignment horizontal="right" vertical="center" wrapText="1"/>
    </xf>
    <xf numFmtId="166" fontId="22" fillId="0" borderId="0" xfId="0" applyNumberFormat="1" applyFont="1" applyAlignment="1" applyProtection="1">
      <alignment wrapText="1"/>
    </xf>
    <xf numFmtId="0" fontId="70" fillId="0" borderId="0" xfId="805" applyFont="1" applyAlignment="1" applyProtection="1">
      <alignment horizontal="left"/>
    </xf>
    <xf numFmtId="44" fontId="129" fillId="74" borderId="11" xfId="4455" applyFont="1" applyFill="1" applyBorder="1" applyAlignment="1" applyProtection="1">
      <alignment horizontal="center" vertical="center"/>
      <protection locked="0"/>
    </xf>
    <xf numFmtId="0" fontId="14" fillId="78" borderId="0" xfId="0" applyFont="1" applyFill="1" applyProtection="1"/>
    <xf numFmtId="0" fontId="0" fillId="0" borderId="0" xfId="0" applyFont="1" applyAlignment="1" applyProtection="1">
      <alignment vertical="center"/>
      <protection hidden="1"/>
    </xf>
    <xf numFmtId="44" fontId="0" fillId="0" borderId="0" xfId="0" applyNumberFormat="1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44" fontId="59" fillId="0" borderId="0" xfId="0" applyNumberFormat="1" applyFont="1" applyFill="1" applyBorder="1" applyProtection="1"/>
    <xf numFmtId="0" fontId="30" fillId="0" borderId="75" xfId="0" applyFont="1" applyFill="1" applyBorder="1" applyProtection="1"/>
    <xf numFmtId="2" fontId="30" fillId="0" borderId="52" xfId="320" applyNumberFormat="1" applyFont="1" applyFill="1" applyBorder="1" applyProtection="1"/>
    <xf numFmtId="0" fontId="30" fillId="0" borderId="52" xfId="0" applyFont="1" applyFill="1" applyBorder="1" applyProtection="1"/>
    <xf numFmtId="0" fontId="14" fillId="0" borderId="12" xfId="0" applyFont="1" applyFill="1" applyBorder="1" applyAlignment="1" applyProtection="1">
      <alignment horizontal="center"/>
    </xf>
    <xf numFmtId="0" fontId="59" fillId="0" borderId="12" xfId="0" applyFont="1" applyFill="1" applyBorder="1" applyAlignment="1" applyProtection="1">
      <alignment horizontal="center"/>
    </xf>
    <xf numFmtId="166" fontId="18" fillId="0" borderId="0" xfId="164" applyNumberFormat="1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42" fontId="14" fillId="0" borderId="52" xfId="170" applyNumberFormat="1" applyFont="1" applyFill="1" applyBorder="1" applyAlignment="1" applyProtection="1"/>
    <xf numFmtId="0" fontId="14" fillId="26" borderId="0" xfId="0" applyFont="1" applyFill="1" applyBorder="1" applyProtection="1"/>
    <xf numFmtId="37" fontId="14" fillId="26" borderId="19" xfId="0" applyNumberFormat="1" applyFont="1" applyFill="1" applyBorder="1" applyProtection="1"/>
    <xf numFmtId="2" fontId="14" fillId="0" borderId="0" xfId="0" applyNumberFormat="1" applyFont="1" applyFill="1" applyBorder="1" applyProtection="1"/>
    <xf numFmtId="9" fontId="14" fillId="0" borderId="0" xfId="0" applyNumberFormat="1" applyFont="1" applyAlignment="1" applyProtection="1">
      <alignment horizontal="right"/>
    </xf>
    <xf numFmtId="10" fontId="14" fillId="0" borderId="0" xfId="0" applyNumberFormat="1" applyFont="1" applyProtection="1"/>
    <xf numFmtId="9" fontId="59" fillId="0" borderId="0" xfId="0" applyNumberFormat="1" applyFont="1" applyProtection="1"/>
    <xf numFmtId="0" fontId="69" fillId="0" borderId="16" xfId="805" applyFill="1" applyBorder="1" applyAlignment="1" applyProtection="1"/>
    <xf numFmtId="0" fontId="59" fillId="0" borderId="0" xfId="0" applyFont="1" applyFill="1" applyBorder="1" applyAlignment="1" applyProtection="1">
      <alignment horizontal="center"/>
    </xf>
    <xf numFmtId="0" fontId="69" fillId="80" borderId="24" xfId="805" applyNumberFormat="1" applyFill="1" applyBorder="1" applyAlignment="1" applyProtection="1">
      <alignment horizontal="center"/>
    </xf>
    <xf numFmtId="0" fontId="14" fillId="72" borderId="24" xfId="805" applyFont="1" applyFill="1" applyBorder="1" applyAlignment="1" applyProtection="1">
      <alignment horizontal="left"/>
    </xf>
    <xf numFmtId="0" fontId="69" fillId="80" borderId="0" xfId="805" applyFill="1" applyAlignment="1" applyProtection="1">
      <alignment horizontal="center"/>
    </xf>
    <xf numFmtId="166" fontId="20" fillId="30" borderId="16" xfId="107" applyNumberFormat="1" applyFont="1" applyFill="1" applyBorder="1" applyAlignment="1" applyProtection="1">
      <alignment horizontal="center"/>
    </xf>
    <xf numFmtId="166" fontId="15" fillId="0" borderId="24" xfId="164" applyNumberFormat="1" applyFont="1" applyFill="1" applyBorder="1" applyAlignment="1" applyProtection="1">
      <alignment horizontal="center"/>
    </xf>
    <xf numFmtId="166" fontId="30" fillId="0" borderId="24" xfId="174" applyNumberFormat="1" applyFont="1" applyFill="1" applyBorder="1" applyProtection="1"/>
    <xf numFmtId="166" fontId="15" fillId="0" borderId="26" xfId="107" applyNumberFormat="1" applyFont="1" applyFill="1" applyBorder="1" applyAlignment="1" applyProtection="1">
      <alignment horizontal="center"/>
    </xf>
    <xf numFmtId="166" fontId="15" fillId="0" borderId="115" xfId="107" applyNumberFormat="1" applyFont="1" applyFill="1" applyBorder="1" applyAlignment="1" applyProtection="1">
      <alignment horizontal="center"/>
    </xf>
    <xf numFmtId="166" fontId="15" fillId="0" borderId="19" xfId="107" applyNumberFormat="1" applyFont="1" applyFill="1" applyBorder="1" applyAlignment="1" applyProtection="1">
      <alignment horizontal="center"/>
    </xf>
    <xf numFmtId="166" fontId="64" fillId="0" borderId="24" xfId="164" applyNumberFormat="1" applyFont="1" applyFill="1" applyBorder="1" applyProtection="1"/>
    <xf numFmtId="166" fontId="15" fillId="0" borderId="24" xfId="169" applyNumberFormat="1" applyFont="1" applyFill="1" applyBorder="1" applyAlignment="1" applyProtection="1"/>
    <xf numFmtId="166" fontId="15" fillId="0" borderId="17" xfId="164" applyNumberFormat="1" applyFont="1" applyFill="1" applyBorder="1" applyAlignment="1" applyProtection="1">
      <alignment horizontal="center"/>
    </xf>
    <xf numFmtId="166" fontId="15" fillId="0" borderId="17" xfId="107" applyNumberFormat="1" applyFont="1" applyFill="1" applyBorder="1" applyAlignment="1" applyProtection="1">
      <alignment horizontal="center"/>
    </xf>
    <xf numFmtId="166" fontId="15" fillId="0" borderId="41" xfId="107" applyNumberFormat="1" applyFont="1" applyFill="1" applyBorder="1" applyAlignment="1" applyProtection="1">
      <alignment horizontal="center"/>
    </xf>
    <xf numFmtId="166" fontId="64" fillId="0" borderId="17" xfId="164" applyNumberFormat="1" applyFont="1" applyFill="1" applyBorder="1" applyProtection="1"/>
    <xf numFmtId="166" fontId="15" fillId="0" borderId="17" xfId="169" applyNumberFormat="1" applyFont="1" applyFill="1" applyBorder="1" applyAlignment="1" applyProtection="1"/>
    <xf numFmtId="44" fontId="15" fillId="0" borderId="17" xfId="169" applyNumberFormat="1" applyFont="1" applyFill="1" applyBorder="1" applyAlignment="1" applyProtection="1"/>
    <xf numFmtId="41" fontId="15" fillId="28" borderId="24" xfId="164" applyNumberFormat="1" applyFont="1" applyFill="1" applyBorder="1" applyAlignment="1" applyProtection="1">
      <alignment horizontal="center"/>
    </xf>
    <xf numFmtId="41" fontId="15" fillId="28" borderId="22" xfId="164" applyNumberFormat="1" applyFont="1" applyFill="1" applyBorder="1" applyAlignment="1" applyProtection="1">
      <alignment horizontal="center"/>
    </xf>
    <xf numFmtId="41" fontId="15" fillId="28" borderId="18" xfId="169" applyNumberFormat="1" applyFont="1" applyFill="1" applyBorder="1" applyAlignment="1" applyProtection="1"/>
    <xf numFmtId="0" fontId="15" fillId="28" borderId="18" xfId="0" applyFont="1" applyFill="1" applyBorder="1" applyAlignment="1" applyProtection="1">
      <alignment horizontal="left"/>
    </xf>
    <xf numFmtId="42" fontId="15" fillId="28" borderId="18" xfId="0" applyNumberFormat="1" applyFont="1" applyFill="1" applyBorder="1" applyAlignment="1" applyProtection="1">
      <alignment horizontal="center"/>
    </xf>
    <xf numFmtId="41" fontId="15" fillId="0" borderId="22" xfId="164" applyNumberFormat="1" applyFont="1" applyFill="1" applyBorder="1" applyProtection="1"/>
    <xf numFmtId="41" fontId="15" fillId="28" borderId="18" xfId="0" applyNumberFormat="1" applyFont="1" applyFill="1" applyBorder="1" applyAlignment="1" applyProtection="1">
      <alignment horizontal="center"/>
    </xf>
    <xf numFmtId="41" fontId="15" fillId="28" borderId="51" xfId="164" applyNumberFormat="1" applyFont="1" applyFill="1" applyBorder="1" applyAlignment="1" applyProtection="1">
      <alignment horizontal="center"/>
    </xf>
    <xf numFmtId="42" fontId="15" fillId="28" borderId="51" xfId="164" applyNumberFormat="1" applyFont="1" applyFill="1" applyBorder="1" applyAlignment="1" applyProtection="1">
      <alignment horizontal="center"/>
    </xf>
    <xf numFmtId="7" fontId="0" fillId="0" borderId="0" xfId="0" applyNumberFormat="1" applyProtection="1"/>
    <xf numFmtId="169" fontId="15" fillId="30" borderId="115" xfId="0" applyNumberFormat="1" applyFont="1" applyFill="1" applyBorder="1" applyAlignment="1" applyProtection="1">
      <alignment horizontal="center"/>
    </xf>
    <xf numFmtId="0" fontId="15" fillId="30" borderId="115" xfId="0" applyFont="1" applyFill="1" applyBorder="1" applyAlignment="1" applyProtection="1">
      <alignment horizontal="center"/>
    </xf>
    <xf numFmtId="0" fontId="15" fillId="28" borderId="115" xfId="0" applyFont="1" applyFill="1" applyBorder="1" applyAlignment="1" applyProtection="1">
      <alignment horizontal="center"/>
    </xf>
    <xf numFmtId="0" fontId="20" fillId="30" borderId="115" xfId="0" applyFont="1" applyFill="1" applyBorder="1" applyAlignment="1" applyProtection="1">
      <alignment horizontal="center"/>
    </xf>
    <xf numFmtId="0" fontId="15" fillId="30" borderId="14" xfId="0" applyFont="1" applyFill="1" applyBorder="1" applyAlignment="1" applyProtection="1">
      <alignment horizontal="center"/>
    </xf>
    <xf numFmtId="0" fontId="18" fillId="34" borderId="116" xfId="0" applyFont="1" applyFill="1" applyBorder="1" applyAlignment="1" applyProtection="1">
      <alignment horizontal="center"/>
    </xf>
    <xf numFmtId="0" fontId="15" fillId="27" borderId="25" xfId="0" applyFont="1" applyFill="1" applyBorder="1" applyAlignment="1" applyProtection="1">
      <alignment horizontal="center"/>
    </xf>
    <xf numFmtId="0" fontId="15" fillId="0" borderId="24" xfId="0" applyFont="1" applyFill="1" applyBorder="1" applyProtection="1"/>
    <xf numFmtId="0" fontId="15" fillId="26" borderId="14" xfId="0" applyFont="1" applyFill="1" applyBorder="1" applyProtection="1"/>
    <xf numFmtId="0" fontId="15" fillId="28" borderId="24" xfId="0" applyFont="1" applyFill="1" applyBorder="1" applyAlignment="1" applyProtection="1">
      <alignment horizontal="center"/>
    </xf>
    <xf numFmtId="0" fontId="69" fillId="75" borderId="24" xfId="805" applyFill="1" applyBorder="1" applyAlignment="1" applyProtection="1"/>
    <xf numFmtId="44" fontId="0" fillId="0" borderId="0" xfId="0" applyNumberFormat="1" applyFont="1" applyFill="1" applyAlignment="1" applyProtection="1">
      <alignment vertical="center"/>
      <protection hidden="1"/>
    </xf>
    <xf numFmtId="0" fontId="4" fillId="74" borderId="11" xfId="0" applyFont="1" applyFill="1" applyBorder="1" applyAlignment="1" applyProtection="1">
      <alignment horizontal="center" vertical="center"/>
      <protection locked="0"/>
    </xf>
    <xf numFmtId="0" fontId="14" fillId="0" borderId="11" xfId="0" applyFont="1" applyFill="1" applyBorder="1" applyAlignment="1" applyProtection="1">
      <alignment horizontal="center" wrapText="1"/>
    </xf>
    <xf numFmtId="37" fontId="14" fillId="74" borderId="11" xfId="107" applyNumberFormat="1" applyFont="1" applyFill="1" applyBorder="1" applyAlignment="1" applyProtection="1">
      <alignment horizontal="center" vertical="center"/>
      <protection locked="0"/>
    </xf>
    <xf numFmtId="0" fontId="14" fillId="74" borderId="11" xfId="107" applyNumberFormat="1" applyFont="1" applyFill="1" applyBorder="1" applyAlignment="1" applyProtection="1">
      <alignment horizontal="center" vertical="center"/>
      <protection locked="0"/>
    </xf>
    <xf numFmtId="44" fontId="14" fillId="74" borderId="11" xfId="4455" applyFont="1" applyFill="1" applyBorder="1" applyAlignment="1" applyProtection="1">
      <alignment horizontal="center" vertical="center"/>
      <protection locked="0"/>
    </xf>
    <xf numFmtId="0" fontId="14" fillId="74" borderId="11" xfId="0" applyFont="1" applyFill="1" applyBorder="1" applyAlignment="1" applyProtection="1">
      <alignment horizontal="center" vertical="center"/>
      <protection locked="0"/>
    </xf>
    <xf numFmtId="165" fontId="14" fillId="26" borderId="19" xfId="0" applyNumberFormat="1" applyFont="1" applyFill="1" applyBorder="1" applyProtection="1"/>
    <xf numFmtId="44" fontId="14" fillId="26" borderId="19" xfId="164" applyNumberFormat="1" applyFont="1" applyFill="1" applyBorder="1" applyAlignment="1" applyProtection="1">
      <alignment horizontal="center" wrapText="1"/>
    </xf>
    <xf numFmtId="167" fontId="14" fillId="26" borderId="19" xfId="107" applyNumberFormat="1" applyFont="1" applyFill="1" applyBorder="1" applyAlignment="1" applyProtection="1">
      <alignment horizontal="center" wrapText="1"/>
    </xf>
    <xf numFmtId="10" fontId="14" fillId="0" borderId="19" xfId="181" applyNumberFormat="1" applyFont="1" applyFill="1" applyBorder="1" applyAlignment="1" applyProtection="1"/>
    <xf numFmtId="166" fontId="14" fillId="26" borderId="19" xfId="164" applyNumberFormat="1" applyFont="1" applyFill="1" applyBorder="1" applyAlignment="1" applyProtection="1">
      <alignment horizontal="center" wrapText="1"/>
    </xf>
    <xf numFmtId="43" fontId="14" fillId="26" borderId="19" xfId="164" applyNumberFormat="1" applyFont="1" applyFill="1" applyBorder="1" applyAlignment="1" applyProtection="1">
      <alignment horizontal="center" wrapText="1"/>
    </xf>
    <xf numFmtId="42" fontId="14" fillId="0" borderId="19" xfId="181" applyNumberFormat="1" applyFont="1" applyFill="1" applyBorder="1" applyAlignment="1" applyProtection="1">
      <alignment horizontal="center"/>
    </xf>
    <xf numFmtId="2" fontId="14" fillId="26" borderId="19" xfId="0" applyNumberFormat="1" applyFont="1" applyFill="1" applyBorder="1" applyProtection="1"/>
    <xf numFmtId="0" fontId="14" fillId="0" borderId="119" xfId="107" applyNumberFormat="1" applyFont="1" applyFill="1" applyBorder="1" applyAlignment="1" applyProtection="1">
      <alignment horizontal="center"/>
    </xf>
    <xf numFmtId="0" fontId="4" fillId="79" borderId="11" xfId="0" applyFont="1" applyFill="1" applyBorder="1" applyAlignment="1" applyProtection="1">
      <alignment horizontal="center" vertical="center"/>
      <protection locked="0"/>
    </xf>
    <xf numFmtId="44" fontId="14" fillId="0" borderId="28" xfId="164" applyNumberFormat="1" applyFont="1" applyFill="1" applyBorder="1" applyProtection="1"/>
    <xf numFmtId="166" fontId="14" fillId="0" borderId="28" xfId="164" applyNumberFormat="1" applyFont="1" applyFill="1" applyBorder="1" applyProtection="1"/>
    <xf numFmtId="0" fontId="14" fillId="0" borderId="11" xfId="0" applyFont="1" applyFill="1" applyBorder="1" applyAlignment="1">
      <alignment horizont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37" fontId="14" fillId="0" borderId="11" xfId="107" applyNumberFormat="1" applyFont="1" applyFill="1" applyBorder="1" applyAlignment="1" applyProtection="1">
      <alignment horizontal="center" vertical="center"/>
      <protection locked="0"/>
    </xf>
    <xf numFmtId="0" fontId="14" fillId="0" borderId="11" xfId="107" applyNumberFormat="1" applyFont="1" applyFill="1" applyBorder="1" applyAlignment="1" applyProtection="1">
      <alignment horizontal="center" vertical="center"/>
      <protection locked="0"/>
    </xf>
    <xf numFmtId="44" fontId="14" fillId="0" borderId="11" xfId="4455" applyFont="1" applyFill="1" applyBorder="1" applyAlignment="1" applyProtection="1">
      <alignment horizontal="center" vertical="center"/>
      <protection locked="0"/>
    </xf>
    <xf numFmtId="44" fontId="4" fillId="0" borderId="19" xfId="4455" applyFont="1" applyFill="1" applyBorder="1" applyAlignment="1" applyProtection="1">
      <alignment horizontal="center" vertical="center"/>
      <protection hidden="1"/>
    </xf>
    <xf numFmtId="0" fontId="14" fillId="0" borderId="51" xfId="1237" applyNumberFormat="1" applyFont="1" applyFill="1" applyBorder="1"/>
    <xf numFmtId="0" fontId="14" fillId="0" borderId="51" xfId="1077" applyFont="1" applyFill="1" applyBorder="1" applyAlignment="1">
      <alignment horizontal="left"/>
    </xf>
    <xf numFmtId="167" fontId="0" fillId="0" borderId="0" xfId="107" applyNumberFormat="1" applyFont="1" applyFill="1"/>
    <xf numFmtId="42" fontId="14" fillId="0" borderId="51" xfId="1371" applyNumberFormat="1" applyFont="1" applyFill="1" applyBorder="1" applyAlignment="1">
      <alignment horizontal="left"/>
    </xf>
    <xf numFmtId="44" fontId="14" fillId="0" borderId="51" xfId="858" applyNumberFormat="1" applyFont="1" applyFill="1" applyBorder="1" applyAlignment="1">
      <alignment horizontal="left"/>
    </xf>
    <xf numFmtId="3" fontId="14" fillId="0" borderId="51" xfId="934" applyNumberFormat="1" applyFont="1" applyFill="1" applyBorder="1" applyAlignment="1">
      <alignment horizontal="left"/>
    </xf>
    <xf numFmtId="175" fontId="14" fillId="0" borderId="38" xfId="170" applyNumberFormat="1" applyFont="1" applyFill="1" applyBorder="1" applyAlignment="1" applyProtection="1">
      <alignment horizontal="left"/>
    </xf>
    <xf numFmtId="2" fontId="14" fillId="0" borderId="45" xfId="107" applyNumberFormat="1" applyFont="1" applyFill="1" applyBorder="1" applyAlignment="1" applyProtection="1">
      <alignment horizontal="center"/>
    </xf>
    <xf numFmtId="2" fontId="14" fillId="0" borderId="21" xfId="107" applyNumberFormat="1" applyFont="1" applyFill="1" applyBorder="1" applyAlignment="1" applyProtection="1">
      <alignment horizontal="center"/>
    </xf>
    <xf numFmtId="0" fontId="14" fillId="0" borderId="19" xfId="948" applyNumberFormat="1" applyFont="1" applyFill="1" applyBorder="1" applyAlignment="1"/>
    <xf numFmtId="0" fontId="14" fillId="0" borderId="19" xfId="1235" applyNumberFormat="1" applyFont="1" applyFill="1" applyBorder="1" applyAlignment="1"/>
    <xf numFmtId="0" fontId="14" fillId="0" borderId="19" xfId="982" applyNumberFormat="1" applyFont="1" applyFill="1" applyBorder="1" applyAlignment="1"/>
    <xf numFmtId="3" fontId="14" fillId="0" borderId="19" xfId="921" applyNumberFormat="1" applyFont="1" applyFill="1" applyBorder="1" applyAlignment="1"/>
    <xf numFmtId="42" fontId="14" fillId="0" borderId="19" xfId="1417" applyNumberFormat="1" applyFont="1" applyFill="1" applyBorder="1" applyAlignment="1"/>
    <xf numFmtId="167" fontId="14" fillId="0" borderId="19" xfId="107" applyNumberFormat="1" applyFont="1" applyFill="1" applyBorder="1" applyAlignment="1" applyProtection="1">
      <alignment horizontal="center"/>
    </xf>
    <xf numFmtId="42" fontId="14" fillId="0" borderId="19" xfId="164" applyNumberFormat="1" applyFont="1" applyFill="1" applyBorder="1" applyAlignment="1" applyProtection="1"/>
    <xf numFmtId="42" fontId="14" fillId="0" borderId="19" xfId="164" applyNumberFormat="1" applyFont="1" applyFill="1" applyBorder="1" applyAlignment="1" applyProtection="1">
      <protection locked="0"/>
    </xf>
    <xf numFmtId="42" fontId="14" fillId="0" borderId="38" xfId="107" applyNumberFormat="1" applyFont="1" applyFill="1" applyBorder="1" applyAlignment="1" applyProtection="1">
      <alignment horizontal="center"/>
    </xf>
    <xf numFmtId="42" fontId="14" fillId="0" borderId="38" xfId="164" applyNumberFormat="1" applyFont="1" applyFill="1" applyBorder="1" applyAlignment="1" applyProtection="1"/>
    <xf numFmtId="175" fontId="14" fillId="0" borderId="19" xfId="164" applyNumberFormat="1" applyFont="1" applyFill="1" applyBorder="1" applyAlignment="1" applyProtection="1"/>
    <xf numFmtId="42" fontId="14" fillId="0" borderId="19" xfId="1960" applyNumberFormat="1" applyFont="1" applyFill="1" applyBorder="1"/>
    <xf numFmtId="42" fontId="14" fillId="0" borderId="19" xfId="1961" applyNumberFormat="1" applyFont="1" applyFill="1" applyBorder="1"/>
    <xf numFmtId="39" fontId="14" fillId="0" borderId="19" xfId="0" applyNumberFormat="1" applyFont="1" applyFill="1" applyBorder="1" applyProtection="1"/>
    <xf numFmtId="37" fontId="4" fillId="0" borderId="11" xfId="107" applyNumberFormat="1" applyFont="1" applyFill="1" applyBorder="1" applyAlignment="1" applyProtection="1">
      <alignment horizontal="center" vertical="center"/>
      <protection locked="0" hidden="1"/>
    </xf>
    <xf numFmtId="42" fontId="14" fillId="0" borderId="19" xfId="0" applyNumberFormat="1" applyFont="1" applyFill="1" applyBorder="1" applyProtection="1"/>
    <xf numFmtId="37" fontId="14" fillId="0" borderId="19" xfId="0" applyNumberFormat="1" applyFont="1" applyFill="1" applyBorder="1" applyProtection="1"/>
    <xf numFmtId="44" fontId="14" fillId="0" borderId="0" xfId="0" applyNumberFormat="1" applyFont="1" applyFill="1" applyAlignment="1" applyProtection="1">
      <alignment vertical="center"/>
      <protection hidden="1"/>
    </xf>
    <xf numFmtId="42" fontId="14" fillId="0" borderId="19" xfId="164" applyNumberFormat="1" applyFont="1" applyFill="1" applyBorder="1" applyAlignment="1" applyProtection="1">
      <alignment horizontal="center" wrapText="1"/>
    </xf>
    <xf numFmtId="168" fontId="14" fillId="0" borderId="19" xfId="164" applyNumberFormat="1" applyFont="1" applyFill="1" applyBorder="1" applyAlignment="1" applyProtection="1">
      <alignment horizontal="center" wrapText="1"/>
    </xf>
    <xf numFmtId="39" fontId="14" fillId="0" borderId="19" xfId="0" applyNumberFormat="1" applyFont="1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center" vertical="center" wrapText="1"/>
      <protection locked="0"/>
    </xf>
    <xf numFmtId="42" fontId="14" fillId="0" borderId="75" xfId="1960" applyNumberFormat="1" applyFont="1" applyFill="1" applyBorder="1"/>
    <xf numFmtId="42" fontId="14" fillId="0" borderId="75" xfId="1961" applyNumberFormat="1" applyFont="1" applyFill="1" applyBorder="1"/>
    <xf numFmtId="0" fontId="14" fillId="0" borderId="11" xfId="0" applyFont="1" applyFill="1" applyBorder="1" applyAlignment="1" applyProtection="1">
      <alignment horizontal="center"/>
    </xf>
    <xf numFmtId="44" fontId="14" fillId="0" borderId="0" xfId="0" applyNumberFormat="1" applyFont="1" applyAlignment="1" applyProtection="1">
      <alignment vertical="center"/>
      <protection hidden="1"/>
    </xf>
    <xf numFmtId="0" fontId="69" fillId="0" borderId="15" xfId="805" applyNumberFormat="1" applyFill="1" applyBorder="1" applyAlignment="1" applyProtection="1"/>
    <xf numFmtId="0" fontId="30" fillId="0" borderId="11" xfId="0" applyNumberFormat="1" applyFont="1" applyFill="1" applyBorder="1"/>
    <xf numFmtId="2" fontId="30" fillId="0" borderId="52" xfId="107" applyNumberFormat="1" applyFont="1" applyFill="1" applyBorder="1" applyAlignment="1" applyProtection="1">
      <alignment horizontal="right"/>
    </xf>
    <xf numFmtId="0" fontId="69" fillId="0" borderId="24" xfId="805" applyNumberFormat="1" applyFill="1" applyBorder="1" applyAlignment="1" applyProtection="1"/>
    <xf numFmtId="0" fontId="14" fillId="0" borderId="38" xfId="1898" applyFont="1" applyFill="1" applyBorder="1"/>
    <xf numFmtId="0" fontId="14" fillId="0" borderId="38" xfId="1900" applyFont="1" applyFill="1" applyBorder="1"/>
    <xf numFmtId="0" fontId="14" fillId="0" borderId="38" xfId="1899" applyFont="1" applyFill="1" applyBorder="1"/>
    <xf numFmtId="0" fontId="14" fillId="0" borderId="38" xfId="0" applyFont="1" applyFill="1" applyBorder="1" applyAlignment="1" applyProtection="1">
      <alignment horizontal="center"/>
    </xf>
    <xf numFmtId="0" fontId="14" fillId="0" borderId="19" xfId="2002" applyFont="1" applyFill="1" applyBorder="1"/>
    <xf numFmtId="0" fontId="14" fillId="0" borderId="19" xfId="2003" applyFont="1" applyFill="1" applyBorder="1"/>
    <xf numFmtId="0" fontId="69" fillId="0" borderId="16" xfId="805" applyNumberFormat="1" applyFill="1" applyBorder="1" applyAlignment="1" applyProtection="1">
      <alignment horizontal="left"/>
    </xf>
    <xf numFmtId="0" fontId="14" fillId="0" borderId="19" xfId="1479" applyNumberFormat="1" applyFont="1" applyFill="1" applyBorder="1"/>
    <xf numFmtId="0" fontId="14" fillId="0" borderId="0" xfId="0" applyNumberFormat="1" applyFont="1" applyFill="1"/>
    <xf numFmtId="42" fontId="30" fillId="0" borderId="52" xfId="320" applyNumberFormat="1" applyFont="1" applyFill="1" applyBorder="1" applyAlignment="1" applyProtection="1">
      <alignment horizontal="right"/>
    </xf>
    <xf numFmtId="42" fontId="30" fillId="0" borderId="52" xfId="164" applyNumberFormat="1" applyFont="1" applyFill="1" applyBorder="1" applyAlignment="1" applyProtection="1">
      <alignment horizontal="right"/>
    </xf>
    <xf numFmtId="175" fontId="30" fillId="0" borderId="52" xfId="320" applyNumberFormat="1" applyFont="1" applyFill="1" applyBorder="1" applyAlignment="1" applyProtection="1">
      <alignment horizontal="right"/>
    </xf>
    <xf numFmtId="2" fontId="30" fillId="0" borderId="103" xfId="107" applyNumberFormat="1" applyFont="1" applyFill="1" applyBorder="1" applyAlignment="1" applyProtection="1">
      <alignment horizontal="center"/>
    </xf>
    <xf numFmtId="2" fontId="30" fillId="0" borderId="52" xfId="107" applyNumberFormat="1" applyFont="1" applyFill="1" applyBorder="1" applyAlignment="1" applyProtection="1">
      <alignment horizontal="center"/>
    </xf>
    <xf numFmtId="166" fontId="14" fillId="80" borderId="24" xfId="109" applyNumberFormat="1" applyFont="1" applyFill="1" applyBorder="1" applyAlignment="1" applyProtection="1">
      <alignment horizontal="center"/>
    </xf>
    <xf numFmtId="166" fontId="14" fillId="80" borderId="54" xfId="170" applyNumberFormat="1" applyFont="1" applyFill="1" applyBorder="1" applyProtection="1"/>
    <xf numFmtId="166" fontId="14" fillId="80" borderId="24" xfId="170" applyNumberFormat="1" applyFont="1" applyFill="1" applyBorder="1" applyAlignment="1" applyProtection="1">
      <alignment wrapText="1"/>
    </xf>
    <xf numFmtId="166" fontId="14" fillId="80" borderId="24" xfId="170" applyNumberFormat="1" applyFont="1" applyFill="1" applyBorder="1" applyProtection="1"/>
    <xf numFmtId="0" fontId="14" fillId="80" borderId="24" xfId="109" applyNumberFormat="1" applyFont="1" applyFill="1" applyBorder="1" applyAlignment="1" applyProtection="1">
      <alignment horizontal="center"/>
    </xf>
    <xf numFmtId="169" fontId="14" fillId="80" borderId="24" xfId="170" applyNumberFormat="1" applyFont="1" applyFill="1" applyBorder="1" applyProtection="1"/>
    <xf numFmtId="42" fontId="14" fillId="80" borderId="22" xfId="170" applyNumberFormat="1" applyFont="1" applyFill="1" applyBorder="1" applyProtection="1"/>
    <xf numFmtId="0" fontId="14" fillId="80" borderId="22" xfId="109" applyNumberFormat="1" applyFont="1" applyFill="1" applyBorder="1" applyAlignment="1" applyProtection="1">
      <alignment horizontal="center"/>
    </xf>
    <xf numFmtId="0" fontId="14" fillId="80" borderId="57" xfId="0" applyFont="1" applyFill="1" applyBorder="1"/>
    <xf numFmtId="0" fontId="30" fillId="80" borderId="24" xfId="0" applyFont="1" applyFill="1" applyBorder="1" applyAlignment="1" applyProtection="1">
      <alignment horizontal="left"/>
    </xf>
    <xf numFmtId="164" fontId="14" fillId="80" borderId="24" xfId="170" applyNumberFormat="1" applyFont="1" applyFill="1" applyBorder="1" applyAlignment="1" applyProtection="1">
      <alignment wrapText="1"/>
    </xf>
    <xf numFmtId="42" fontId="30" fillId="80" borderId="24" xfId="467" applyNumberFormat="1" applyFont="1" applyFill="1" applyBorder="1" applyProtection="1"/>
    <xf numFmtId="42" fontId="30" fillId="80" borderId="24" xfId="468" applyNumberFormat="1" applyFont="1" applyFill="1" applyBorder="1" applyProtection="1"/>
    <xf numFmtId="0" fontId="14" fillId="80" borderId="21" xfId="109" applyNumberFormat="1" applyFont="1" applyFill="1" applyBorder="1" applyAlignment="1" applyProtection="1">
      <alignment horizontal="left"/>
    </xf>
    <xf numFmtId="0" fontId="14" fillId="80" borderId="24" xfId="109" applyNumberFormat="1" applyFont="1" applyFill="1" applyBorder="1" applyAlignment="1" applyProtection="1">
      <alignment horizontal="left"/>
    </xf>
    <xf numFmtId="0" fontId="0" fillId="0" borderId="65" xfId="0" applyFill="1" applyBorder="1"/>
    <xf numFmtId="3" fontId="0" fillId="0" borderId="38" xfId="0" applyNumberFormat="1" applyFill="1" applyBorder="1"/>
    <xf numFmtId="166" fontId="0" fillId="0" borderId="38" xfId="0" applyNumberFormat="1" applyFill="1" applyBorder="1"/>
    <xf numFmtId="43" fontId="0" fillId="0" borderId="38" xfId="0" applyNumberFormat="1" applyFill="1" applyBorder="1"/>
    <xf numFmtId="43" fontId="0" fillId="0" borderId="66" xfId="0" applyNumberFormat="1" applyFill="1" applyBorder="1"/>
    <xf numFmtId="2" fontId="30" fillId="0" borderId="31" xfId="0" applyNumberFormat="1" applyFont="1" applyFill="1" applyBorder="1" applyProtection="1"/>
    <xf numFmtId="0" fontId="14" fillId="0" borderId="120" xfId="0" applyFont="1" applyFill="1" applyBorder="1" applyAlignment="1" applyProtection="1">
      <alignment horizontal="center"/>
    </xf>
    <xf numFmtId="0" fontId="14" fillId="0" borderId="19" xfId="1419" applyNumberFormat="1" applyFont="1" applyBorder="1"/>
    <xf numFmtId="0" fontId="14" fillId="0" borderId="19" xfId="1380" applyFont="1" applyBorder="1"/>
    <xf numFmtId="0" fontId="14" fillId="0" borderId="19" xfId="933" applyFont="1" applyBorder="1"/>
    <xf numFmtId="0" fontId="14" fillId="0" borderId="19" xfId="932" applyNumberFormat="1" applyFont="1" applyBorder="1"/>
    <xf numFmtId="44" fontId="14" fillId="0" borderId="19" xfId="857" applyNumberFormat="1" applyFont="1" applyBorder="1"/>
    <xf numFmtId="44" fontId="14" fillId="0" borderId="19" xfId="1379" applyNumberFormat="1" applyFont="1" applyBorder="1"/>
    <xf numFmtId="44" fontId="14" fillId="0" borderId="19" xfId="170" applyNumberFormat="1" applyFont="1" applyFill="1" applyBorder="1" applyAlignment="1" applyProtection="1"/>
    <xf numFmtId="3" fontId="14" fillId="0" borderId="19" xfId="170" applyNumberFormat="1" applyFont="1" applyFill="1" applyBorder="1" applyAlignment="1" applyProtection="1"/>
    <xf numFmtId="166" fontId="14" fillId="0" borderId="19" xfId="170" applyNumberFormat="1" applyFont="1" applyFill="1" applyBorder="1" applyAlignment="1" applyProtection="1"/>
    <xf numFmtId="166" fontId="14" fillId="0" borderId="19" xfId="107" applyNumberFormat="1" applyFont="1" applyFill="1" applyBorder="1" applyAlignment="1" applyProtection="1">
      <alignment horizontal="center"/>
    </xf>
    <xf numFmtId="1" fontId="14" fillId="0" borderId="11" xfId="109" applyNumberFormat="1" applyFont="1" applyFill="1" applyBorder="1" applyAlignment="1" applyProtection="1">
      <alignment horizontal="center"/>
    </xf>
    <xf numFmtId="42" fontId="64" fillId="0" borderId="50" xfId="421" applyNumberFormat="1" applyFont="1" applyFill="1" applyBorder="1" applyProtection="1"/>
    <xf numFmtId="37" fontId="129" fillId="74" borderId="11" xfId="2210" applyNumberFormat="1" applyFont="1" applyFill="1" applyBorder="1" applyAlignment="1" applyProtection="1">
      <alignment horizontal="center" vertical="center"/>
      <protection locked="0"/>
    </xf>
    <xf numFmtId="44" fontId="0" fillId="0" borderId="0" xfId="0" applyNumberFormat="1"/>
    <xf numFmtId="166" fontId="64" fillId="0" borderId="21" xfId="164" applyNumberFormat="1" applyFont="1" applyFill="1" applyBorder="1" applyProtection="1"/>
    <xf numFmtId="166" fontId="64" fillId="0" borderId="121" xfId="164" applyNumberFormat="1" applyFont="1" applyFill="1" applyBorder="1" applyProtection="1"/>
    <xf numFmtId="0" fontId="129" fillId="0" borderId="0" xfId="107" applyNumberFormat="1" applyFont="1" applyFill="1" applyBorder="1" applyAlignment="1" applyProtection="1">
      <alignment horizontal="center" vertical="center"/>
      <protection locked="0"/>
    </xf>
    <xf numFmtId="42" fontId="30" fillId="0" borderId="52" xfId="0" applyNumberFormat="1" applyFont="1" applyFill="1" applyBorder="1" applyProtection="1"/>
    <xf numFmtId="3" fontId="30" fillId="0" borderId="52" xfId="107" applyNumberFormat="1" applyFont="1" applyFill="1" applyBorder="1" applyAlignment="1" applyProtection="1">
      <alignment horizontal="right" wrapText="1"/>
    </xf>
    <xf numFmtId="0" fontId="3" fillId="0" borderId="11" xfId="0" applyFont="1" applyFill="1" applyBorder="1" applyAlignment="1" applyProtection="1">
      <alignment horizontal="center" vertical="center"/>
      <protection locked="0"/>
    </xf>
    <xf numFmtId="0" fontId="18" fillId="36" borderId="123" xfId="0" applyFont="1" applyFill="1" applyBorder="1"/>
    <xf numFmtId="3" fontId="18" fillId="36" borderId="124" xfId="0" applyNumberFormat="1" applyFont="1" applyFill="1" applyBorder="1"/>
    <xf numFmtId="166" fontId="18" fillId="36" borderId="124" xfId="0" applyNumberFormat="1" applyFont="1" applyFill="1" applyBorder="1"/>
    <xf numFmtId="4" fontId="18" fillId="36" borderId="124" xfId="0" applyNumberFormat="1" applyFont="1" applyFill="1" applyBorder="1"/>
    <xf numFmtId="4" fontId="18" fillId="36" borderId="125" xfId="0" applyNumberFormat="1" applyFont="1" applyFill="1" applyBorder="1"/>
    <xf numFmtId="4" fontId="18" fillId="36" borderId="126" xfId="0" applyNumberFormat="1" applyFont="1" applyFill="1" applyBorder="1"/>
    <xf numFmtId="166" fontId="67" fillId="0" borderId="50" xfId="164" applyNumberFormat="1" applyFont="1" applyFill="1" applyBorder="1" applyProtection="1"/>
    <xf numFmtId="166" fontId="3" fillId="0" borderId="18" xfId="164" applyNumberFormat="1" applyFont="1" applyFill="1" applyBorder="1" applyAlignment="1" applyProtection="1">
      <alignment horizontal="center"/>
    </xf>
    <xf numFmtId="3" fontId="18" fillId="37" borderId="38" xfId="0" applyNumberFormat="1" applyFont="1" applyFill="1" applyBorder="1"/>
    <xf numFmtId="166" fontId="18" fillId="37" borderId="38" xfId="0" applyNumberFormat="1" applyFont="1" applyFill="1" applyBorder="1"/>
    <xf numFmtId="43" fontId="18" fillId="37" borderId="38" xfId="0" applyNumberFormat="1" applyFont="1" applyFill="1" applyBorder="1"/>
    <xf numFmtId="43" fontId="18" fillId="37" borderId="108" xfId="0" applyNumberFormat="1" applyFont="1" applyFill="1" applyBorder="1"/>
    <xf numFmtId="43" fontId="18" fillId="37" borderId="106" xfId="0" applyNumberFormat="1" applyFont="1" applyFill="1" applyBorder="1"/>
    <xf numFmtId="43" fontId="18" fillId="37" borderId="109" xfId="0" applyNumberFormat="1" applyFont="1" applyFill="1" applyBorder="1"/>
    <xf numFmtId="0" fontId="18" fillId="0" borderId="104" xfId="0" applyFont="1" applyFill="1" applyBorder="1"/>
    <xf numFmtId="3" fontId="0" fillId="0" borderId="52" xfId="0" applyNumberFormat="1" applyFill="1" applyBorder="1"/>
    <xf numFmtId="166" fontId="0" fillId="0" borderId="52" xfId="0" applyNumberFormat="1" applyFill="1" applyBorder="1"/>
    <xf numFmtId="43" fontId="0" fillId="0" borderId="52" xfId="0" applyNumberFormat="1" applyFill="1" applyBorder="1"/>
    <xf numFmtId="43" fontId="0" fillId="0" borderId="99" xfId="0" applyNumberFormat="1" applyFill="1" applyBorder="1"/>
    <xf numFmtId="43" fontId="0" fillId="0" borderId="122" xfId="0" applyNumberFormat="1" applyFill="1" applyBorder="1"/>
    <xf numFmtId="0" fontId="18" fillId="0" borderId="61" xfId="0" applyFont="1" applyFill="1" applyBorder="1"/>
    <xf numFmtId="3" fontId="0" fillId="0" borderId="19" xfId="0" applyNumberFormat="1" applyFill="1" applyBorder="1"/>
    <xf numFmtId="166" fontId="0" fillId="0" borderId="19" xfId="0" applyNumberFormat="1" applyFill="1" applyBorder="1"/>
    <xf numFmtId="43" fontId="0" fillId="0" borderId="19" xfId="0" applyNumberFormat="1" applyFill="1" applyBorder="1"/>
    <xf numFmtId="43" fontId="0" fillId="0" borderId="118" xfId="0" applyNumberFormat="1" applyFill="1" applyBorder="1"/>
    <xf numFmtId="43" fontId="0" fillId="0" borderId="109" xfId="0" applyNumberFormat="1" applyFill="1" applyBorder="1"/>
    <xf numFmtId="0" fontId="14" fillId="0" borderId="127" xfId="0" applyFont="1" applyFill="1" applyBorder="1"/>
    <xf numFmtId="3" fontId="14" fillId="0" borderId="28" xfId="0" applyNumberFormat="1" applyFont="1" applyFill="1" applyBorder="1"/>
    <xf numFmtId="166" fontId="14" fillId="0" borderId="28" xfId="0" applyNumberFormat="1" applyFont="1" applyFill="1" applyBorder="1"/>
    <xf numFmtId="43" fontId="14" fillId="0" borderId="28" xfId="0" applyNumberFormat="1" applyFont="1" applyFill="1" applyBorder="1"/>
    <xf numFmtId="43" fontId="14" fillId="0" borderId="128" xfId="0" applyNumberFormat="1" applyFont="1" applyFill="1" applyBorder="1"/>
    <xf numFmtId="43" fontId="14" fillId="0" borderId="28" xfId="0" applyNumberFormat="1" applyFont="1" applyFill="1" applyBorder="1" applyAlignment="1">
      <alignment horizontal="center"/>
    </xf>
    <xf numFmtId="43" fontId="14" fillId="0" borderId="128" xfId="0" applyNumberFormat="1" applyFont="1" applyFill="1" applyBorder="1" applyAlignment="1">
      <alignment horizontal="center"/>
    </xf>
    <xf numFmtId="0" fontId="14" fillId="0" borderId="52" xfId="2153" applyFont="1" applyFill="1" applyBorder="1"/>
    <xf numFmtId="0" fontId="130" fillId="0" borderId="0" xfId="0" applyFont="1" applyFill="1" applyBorder="1" applyAlignment="1" applyProtection="1">
      <alignment horizontal="center" vertical="center"/>
      <protection locked="0"/>
    </xf>
    <xf numFmtId="44" fontId="129" fillId="0" borderId="0" xfId="4455" applyFont="1" applyFill="1" applyBorder="1" applyAlignment="1" applyProtection="1">
      <alignment horizontal="center" vertical="center"/>
      <protection locked="0"/>
    </xf>
    <xf numFmtId="0" fontId="69" fillId="0" borderId="0" xfId="805" applyFont="1" applyFill="1" applyAlignment="1" applyProtection="1">
      <alignment wrapText="1"/>
    </xf>
    <xf numFmtId="0" fontId="14" fillId="38" borderId="0" xfId="0" applyFont="1" applyFill="1" applyProtection="1"/>
    <xf numFmtId="0" fontId="141" fillId="0" borderId="7" xfId="4550" applyFont="1" applyFill="1" applyBorder="1" applyAlignment="1">
      <alignment wrapText="1"/>
    </xf>
    <xf numFmtId="0" fontId="141" fillId="0" borderId="7" xfId="4550" applyFont="1" applyFill="1" applyBorder="1" applyAlignment="1">
      <alignment wrapText="1"/>
    </xf>
    <xf numFmtId="168" fontId="14" fillId="38" borderId="0" xfId="0" applyNumberFormat="1" applyFont="1" applyFill="1" applyProtection="1"/>
    <xf numFmtId="42" fontId="14" fillId="38" borderId="0" xfId="0" applyNumberFormat="1" applyFont="1" applyFill="1" applyProtection="1"/>
    <xf numFmtId="0" fontId="14" fillId="0" borderId="0" xfId="0" applyFont="1" applyFill="1" applyBorder="1" applyAlignment="1" applyProtection="1">
      <alignment horizontal="center"/>
    </xf>
    <xf numFmtId="0" fontId="59" fillId="82" borderId="0" xfId="0" applyFont="1" applyFill="1" applyProtection="1"/>
    <xf numFmtId="166" fontId="14" fillId="0" borderId="0" xfId="0" applyNumberFormat="1" applyFont="1" applyFill="1" applyBorder="1" applyAlignment="1" applyProtection="1">
      <alignment horizontal="center" wrapText="1"/>
    </xf>
    <xf numFmtId="0" fontId="14" fillId="82" borderId="0" xfId="0" applyFont="1" applyFill="1" applyProtection="1"/>
    <xf numFmtId="166" fontId="59" fillId="0" borderId="0" xfId="0" applyNumberFormat="1" applyFont="1" applyFill="1" applyBorder="1" applyAlignment="1" applyProtection="1">
      <alignment horizontal="center" wrapText="1"/>
    </xf>
    <xf numFmtId="0" fontId="0" fillId="82" borderId="0" xfId="0" applyFill="1" applyProtection="1"/>
    <xf numFmtId="0" fontId="22" fillId="83" borderId="0" xfId="0" applyFont="1" applyFill="1" applyProtection="1"/>
    <xf numFmtId="0" fontId="51" fillId="0" borderId="7" xfId="4723" applyFont="1" applyFill="1" applyBorder="1" applyAlignment="1">
      <alignment wrapText="1"/>
    </xf>
    <xf numFmtId="0" fontId="51" fillId="0" borderId="7" xfId="4723" applyFont="1" applyFill="1" applyBorder="1" applyAlignment="1">
      <alignment horizontal="right" wrapText="1"/>
    </xf>
    <xf numFmtId="1" fontId="14" fillId="0" borderId="19" xfId="832" applyNumberFormat="1" applyFont="1" applyFill="1" applyBorder="1" applyAlignment="1" applyProtection="1">
      <alignment horizontal="center"/>
    </xf>
    <xf numFmtId="170" fontId="3" fillId="0" borderId="19" xfId="320" applyNumberFormat="1" applyFont="1" applyFill="1" applyBorder="1" applyAlignment="1" applyProtection="1"/>
    <xf numFmtId="167" fontId="14" fillId="0" borderId="19" xfId="832" applyNumberFormat="1" applyFont="1" applyFill="1" applyBorder="1" applyAlignment="1" applyProtection="1">
      <alignment horizontal="center"/>
    </xf>
    <xf numFmtId="0" fontId="14" fillId="82" borderId="0" xfId="0" applyFont="1" applyFill="1"/>
    <xf numFmtId="0" fontId="145" fillId="84" borderId="129" xfId="4723" applyFont="1" applyFill="1" applyBorder="1" applyAlignment="1">
      <alignment horizontal="center"/>
    </xf>
    <xf numFmtId="0" fontId="51" fillId="85" borderId="129" xfId="4723" applyFont="1" applyFill="1" applyBorder="1" applyAlignment="1">
      <alignment horizontal="center"/>
    </xf>
    <xf numFmtId="42" fontId="14" fillId="86" borderId="0" xfId="0" applyNumberFormat="1" applyFont="1" applyFill="1" applyBorder="1" applyAlignment="1" applyProtection="1">
      <alignment horizontal="center" wrapText="1"/>
    </xf>
    <xf numFmtId="167" fontId="30" fillId="0" borderId="52" xfId="832" applyNumberFormat="1" applyFont="1" applyFill="1" applyBorder="1" applyAlignment="1" applyProtection="1">
      <alignment horizontal="right"/>
    </xf>
    <xf numFmtId="43" fontId="30" fillId="0" borderId="52" xfId="832" applyNumberFormat="1" applyFont="1" applyFill="1" applyBorder="1" applyAlignment="1" applyProtection="1">
      <alignment horizontal="right"/>
    </xf>
    <xf numFmtId="42" fontId="30" fillId="0" borderId="52" xfId="875" applyNumberFormat="1" applyFont="1" applyFill="1" applyBorder="1" applyAlignment="1" applyProtection="1">
      <alignment horizontal="right"/>
    </xf>
    <xf numFmtId="0" fontId="59" fillId="82" borderId="0" xfId="0" applyFont="1" applyFill="1" applyAlignment="1" applyProtection="1">
      <alignment horizontal="center"/>
    </xf>
    <xf numFmtId="0" fontId="30" fillId="87" borderId="0" xfId="0" applyFont="1" applyFill="1" applyBorder="1" applyProtection="1"/>
    <xf numFmtId="0" fontId="30" fillId="87" borderId="19" xfId="107" applyNumberFormat="1" applyFont="1" applyFill="1" applyBorder="1" applyAlignment="1" applyProtection="1">
      <alignment horizontal="center"/>
    </xf>
    <xf numFmtId="166" fontId="30" fillId="87" borderId="19" xfId="164" applyNumberFormat="1" applyFont="1" applyFill="1" applyBorder="1" applyProtection="1"/>
    <xf numFmtId="167" fontId="30" fillId="87" borderId="19" xfId="107" applyNumberFormat="1" applyFont="1" applyFill="1" applyBorder="1" applyAlignment="1" applyProtection="1">
      <alignment horizontal="center" wrapText="1"/>
    </xf>
    <xf numFmtId="44" fontId="30" fillId="87" borderId="19" xfId="164" applyNumberFormat="1" applyFont="1" applyFill="1" applyBorder="1" applyProtection="1"/>
    <xf numFmtId="2" fontId="30" fillId="87" borderId="19" xfId="107" applyNumberFormat="1" applyFont="1" applyFill="1" applyBorder="1" applyAlignment="1" applyProtection="1">
      <alignment horizontal="center"/>
    </xf>
    <xf numFmtId="0" fontId="30" fillId="87" borderId="43" xfId="0" applyFont="1" applyFill="1" applyBorder="1" applyProtection="1"/>
    <xf numFmtId="0" fontId="30" fillId="87" borderId="19" xfId="0" applyFont="1" applyFill="1" applyBorder="1" applyProtection="1"/>
    <xf numFmtId="0" fontId="14" fillId="0" borderId="12" xfId="0" applyFont="1" applyFill="1" applyBorder="1" applyAlignment="1" applyProtection="1">
      <alignment horizontal="center"/>
    </xf>
    <xf numFmtId="178" fontId="51" fillId="0" borderId="7" xfId="4724" applyNumberFormat="1" applyFont="1" applyFill="1" applyBorder="1" applyAlignment="1">
      <alignment horizontal="right" wrapText="1"/>
    </xf>
    <xf numFmtId="43" fontId="51" fillId="0" borderId="7" xfId="107" applyFont="1" applyFill="1" applyBorder="1" applyAlignment="1">
      <alignment horizontal="right" wrapText="1"/>
    </xf>
    <xf numFmtId="166" fontId="14" fillId="0" borderId="52" xfId="170" applyNumberFormat="1" applyFont="1" applyFill="1" applyBorder="1" applyAlignment="1" applyProtection="1">
      <alignment horizontal="left"/>
    </xf>
    <xf numFmtId="42" fontId="64" fillId="0" borderId="18" xfId="164" applyNumberFormat="1" applyFont="1" applyFill="1" applyBorder="1" applyAlignment="1" applyProtection="1">
      <alignment horizontal="right"/>
    </xf>
    <xf numFmtId="37" fontId="18" fillId="30" borderId="24" xfId="109" applyNumberFormat="1" applyFont="1" applyFill="1" applyBorder="1" applyAlignment="1" applyProtection="1">
      <alignment horizontal="center"/>
    </xf>
    <xf numFmtId="0" fontId="64" fillId="0" borderId="18" xfId="0" applyFont="1" applyFill="1" applyBorder="1" applyAlignment="1" applyProtection="1">
      <alignment horizontal="center"/>
    </xf>
    <xf numFmtId="42" fontId="30" fillId="0" borderId="99" xfId="0" applyNumberFormat="1" applyFont="1" applyFill="1" applyBorder="1" applyProtection="1"/>
    <xf numFmtId="42" fontId="30" fillId="0" borderId="0" xfId="0" applyNumberFormat="1" applyFont="1" applyFill="1" applyBorder="1" applyProtection="1"/>
    <xf numFmtId="42" fontId="30" fillId="0" borderId="0" xfId="164" applyNumberFormat="1" applyFont="1" applyFill="1" applyBorder="1" applyProtection="1"/>
    <xf numFmtId="42" fontId="30" fillId="0" borderId="0" xfId="107" applyNumberFormat="1" applyFont="1" applyFill="1" applyBorder="1" applyAlignment="1" applyProtection="1">
      <alignment horizontal="center"/>
    </xf>
    <xf numFmtId="42" fontId="30" fillId="0" borderId="0" xfId="170" applyNumberFormat="1" applyFont="1" applyFill="1" applyBorder="1" applyAlignment="1" applyProtection="1">
      <alignment horizontal="center"/>
    </xf>
    <xf numFmtId="175" fontId="30" fillId="0" borderId="0" xfId="107" applyNumberFormat="1" applyFont="1" applyFill="1" applyBorder="1" applyAlignment="1" applyProtection="1">
      <alignment horizontal="center"/>
    </xf>
    <xf numFmtId="39" fontId="30" fillId="0" borderId="0" xfId="107" applyNumberFormat="1" applyFont="1" applyFill="1" applyBorder="1" applyAlignment="1" applyProtection="1">
      <alignment horizontal="center"/>
    </xf>
    <xf numFmtId="2" fontId="30" fillId="0" borderId="0" xfId="107" applyNumberFormat="1" applyFont="1" applyFill="1" applyBorder="1" applyAlignment="1" applyProtection="1">
      <alignment horizontal="center"/>
    </xf>
    <xf numFmtId="178" fontId="30" fillId="0" borderId="0" xfId="164" applyNumberFormat="1" applyFont="1" applyFill="1" applyBorder="1" applyProtection="1"/>
    <xf numFmtId="43" fontId="64" fillId="0" borderId="0" xfId="108" applyFont="1" applyFill="1" applyBorder="1" applyAlignment="1" applyProtection="1">
      <alignment horizontal="center"/>
    </xf>
    <xf numFmtId="42" fontId="62" fillId="0" borderId="12" xfId="164" applyNumberFormat="1" applyFont="1" applyFill="1" applyBorder="1" applyAlignment="1" applyProtection="1">
      <alignment horizontal="center" wrapText="1"/>
    </xf>
    <xf numFmtId="2" fontId="18" fillId="30" borderId="24" xfId="109" applyNumberFormat="1" applyFont="1" applyFill="1" applyBorder="1" applyAlignment="1" applyProtection="1">
      <alignment horizontal="center"/>
    </xf>
    <xf numFmtId="10" fontId="0" fillId="0" borderId="0" xfId="0" applyNumberFormat="1"/>
    <xf numFmtId="42" fontId="62" fillId="86" borderId="12" xfId="0" applyNumberFormat="1" applyFont="1" applyFill="1" applyBorder="1" applyAlignment="1" applyProtection="1">
      <alignment horizontal="center"/>
    </xf>
    <xf numFmtId="42" fontId="62" fillId="38" borderId="12" xfId="0" applyNumberFormat="1" applyFont="1" applyFill="1" applyBorder="1" applyAlignment="1" applyProtection="1">
      <alignment horizontal="center"/>
    </xf>
    <xf numFmtId="2" fontId="14" fillId="89" borderId="19" xfId="107" applyNumberFormat="1" applyFont="1" applyFill="1" applyBorder="1" applyAlignment="1" applyProtection="1">
      <alignment horizontal="center"/>
    </xf>
    <xf numFmtId="0" fontId="62" fillId="34" borderId="88" xfId="107" applyNumberFormat="1" applyFont="1" applyFill="1" applyBorder="1" applyAlignment="1" applyProtection="1">
      <alignment horizontal="center"/>
    </xf>
    <xf numFmtId="8" fontId="14" fillId="26" borderId="19" xfId="164" applyNumberFormat="1" applyFont="1" applyFill="1" applyBorder="1" applyAlignment="1" applyProtection="1">
      <alignment horizontal="center" wrapText="1"/>
    </xf>
    <xf numFmtId="0" fontId="14" fillId="0" borderId="17" xfId="107" applyNumberFormat="1" applyFont="1" applyFill="1" applyBorder="1" applyAlignment="1" applyProtection="1">
      <alignment horizontal="center"/>
    </xf>
    <xf numFmtId="167" fontId="62" fillId="34" borderId="97" xfId="107" applyNumberFormat="1" applyFont="1" applyFill="1" applyBorder="1" applyAlignment="1" applyProtection="1">
      <alignment horizontal="center" wrapText="1"/>
    </xf>
    <xf numFmtId="42" fontId="14" fillId="89" borderId="19" xfId="0" applyNumberFormat="1" applyFont="1" applyFill="1" applyBorder="1" applyAlignment="1"/>
    <xf numFmtId="42" fontId="14" fillId="89" borderId="19" xfId="164" applyNumberFormat="1" applyFont="1" applyFill="1" applyBorder="1" applyAlignment="1" applyProtection="1"/>
    <xf numFmtId="8" fontId="14" fillId="0" borderId="19" xfId="164" applyNumberFormat="1" applyFont="1" applyFill="1" applyBorder="1" applyAlignment="1" applyProtection="1"/>
    <xf numFmtId="42" fontId="14" fillId="89" borderId="19" xfId="107" applyNumberFormat="1" applyFont="1" applyFill="1" applyBorder="1" applyAlignment="1" applyProtection="1">
      <alignment horizontal="center"/>
    </xf>
    <xf numFmtId="0" fontId="14" fillId="0" borderId="0" xfId="1019" applyFont="1" applyBorder="1" applyAlignment="1">
      <alignment horizontal="left"/>
    </xf>
    <xf numFmtId="2" fontId="30" fillId="0" borderId="0" xfId="320" applyNumberFormat="1" applyFont="1" applyFill="1" applyBorder="1" applyAlignment="1" applyProtection="1">
      <alignment horizontal="left"/>
    </xf>
    <xf numFmtId="0" fontId="14" fillId="0" borderId="0" xfId="939" applyFont="1" applyFill="1" applyBorder="1" applyAlignment="1" applyProtection="1">
      <alignment horizontal="center"/>
      <protection locked="0"/>
    </xf>
    <xf numFmtId="167" fontId="14" fillId="0" borderId="0" xfId="832" applyNumberFormat="1" applyFont="1" applyFill="1" applyBorder="1" applyAlignment="1" applyProtection="1">
      <alignment horizontal="left"/>
    </xf>
    <xf numFmtId="167" fontId="14" fillId="0" borderId="0" xfId="107" applyNumberFormat="1" applyFont="1" applyFill="1" applyBorder="1" applyAlignment="1" applyProtection="1">
      <alignment horizontal="left" wrapText="1"/>
    </xf>
    <xf numFmtId="0" fontId="14" fillId="0" borderId="0" xfId="0" applyFont="1" applyBorder="1" applyAlignment="1" applyProtection="1">
      <alignment wrapText="1"/>
    </xf>
    <xf numFmtId="166" fontId="14" fillId="0" borderId="0" xfId="0" applyNumberFormat="1" applyFont="1" applyFill="1" applyBorder="1" applyAlignment="1" applyProtection="1"/>
    <xf numFmtId="37" fontId="14" fillId="0" borderId="0" xfId="107" applyNumberFormat="1" applyFont="1" applyFill="1" applyBorder="1" applyAlignment="1" applyProtection="1">
      <alignment wrapText="1"/>
    </xf>
    <xf numFmtId="166" fontId="14" fillId="0" borderId="0" xfId="164" applyNumberFormat="1" applyFont="1" applyFill="1" applyBorder="1" applyAlignment="1" applyProtection="1">
      <protection locked="0"/>
    </xf>
    <xf numFmtId="7" fontId="14" fillId="0" borderId="19" xfId="164" applyNumberFormat="1" applyFont="1" applyFill="1" applyBorder="1" applyAlignment="1" applyProtection="1"/>
    <xf numFmtId="0" fontId="51" fillId="0" borderId="7" xfId="4724" applyFont="1" applyFill="1" applyBorder="1" applyAlignment="1">
      <alignment wrapText="1"/>
    </xf>
    <xf numFmtId="0" fontId="51" fillId="0" borderId="7" xfId="4724" applyFont="1" applyFill="1" applyBorder="1" applyAlignment="1">
      <alignment horizontal="right" wrapText="1"/>
    </xf>
    <xf numFmtId="171" fontId="59" fillId="0" borderId="0" xfId="0" applyNumberFormat="1" applyFont="1" applyProtection="1"/>
    <xf numFmtId="0" fontId="14" fillId="0" borderId="0" xfId="0" applyFont="1" applyFill="1" applyBorder="1" applyAlignment="1" applyProtection="1">
      <alignment horizontal="right" wrapText="1"/>
    </xf>
    <xf numFmtId="42" fontId="73" fillId="0" borderId="0" xfId="0" applyNumberFormat="1" applyFont="1" applyProtection="1"/>
    <xf numFmtId="169" fontId="22" fillId="0" borderId="0" xfId="0" applyNumberFormat="1" applyFont="1" applyProtection="1"/>
    <xf numFmtId="0" fontId="0" fillId="0" borderId="0" xfId="0" applyNumberFormat="1"/>
    <xf numFmtId="37" fontId="59" fillId="0" borderId="0" xfId="0" applyNumberFormat="1" applyFont="1" applyProtection="1"/>
    <xf numFmtId="42" fontId="18" fillId="38" borderId="73" xfId="107" applyNumberFormat="1" applyFont="1" applyFill="1" applyBorder="1" applyAlignment="1" applyProtection="1">
      <alignment horizontal="right"/>
    </xf>
    <xf numFmtId="42" fontId="18" fillId="38" borderId="97" xfId="0" applyNumberFormat="1" applyFont="1" applyFill="1" applyBorder="1" applyAlignment="1" applyProtection="1">
      <alignment horizontal="center"/>
    </xf>
    <xf numFmtId="167" fontId="62" fillId="38" borderId="30" xfId="107" applyNumberFormat="1" applyFont="1" applyFill="1" applyBorder="1" applyAlignment="1" applyProtection="1">
      <alignment horizontal="center" wrapText="1"/>
    </xf>
    <xf numFmtId="1" fontId="22" fillId="0" borderId="0" xfId="0" applyNumberFormat="1" applyFont="1" applyProtection="1"/>
    <xf numFmtId="166" fontId="63" fillId="38" borderId="73" xfId="352" applyNumberFormat="1" applyFont="1" applyFill="1" applyBorder="1" applyAlignment="1" applyProtection="1">
      <alignment horizontal="right"/>
    </xf>
    <xf numFmtId="169" fontId="14" fillId="0" borderId="0" xfId="0" applyNumberFormat="1" applyFont="1" applyFill="1" applyProtection="1"/>
    <xf numFmtId="37" fontId="14" fillId="0" borderId="0" xfId="0" applyNumberFormat="1" applyFont="1"/>
    <xf numFmtId="42" fontId="14" fillId="0" borderId="11" xfId="0" applyNumberFormat="1" applyFont="1" applyBorder="1" applyProtection="1"/>
    <xf numFmtId="179" fontId="14" fillId="0" borderId="11" xfId="0" applyNumberFormat="1" applyFont="1" applyFill="1" applyBorder="1" applyProtection="1"/>
    <xf numFmtId="42" fontId="14" fillId="0" borderId="23" xfId="0" applyNumberFormat="1" applyFont="1" applyBorder="1" applyProtection="1"/>
    <xf numFmtId="42" fontId="14" fillId="0" borderId="131" xfId="0" applyNumberFormat="1" applyFont="1" applyBorder="1" applyProtection="1"/>
    <xf numFmtId="37" fontId="14" fillId="0" borderId="23" xfId="0" applyNumberFormat="1" applyFont="1" applyBorder="1" applyProtection="1"/>
    <xf numFmtId="37" fontId="14" fillId="0" borderId="131" xfId="0" applyNumberFormat="1" applyFont="1" applyBorder="1" applyProtection="1"/>
    <xf numFmtId="37" fontId="19" fillId="0" borderId="131" xfId="0" applyNumberFormat="1" applyFont="1" applyBorder="1" applyProtection="1"/>
    <xf numFmtId="37" fontId="19" fillId="0" borderId="23" xfId="0" applyNumberFormat="1" applyFont="1" applyBorder="1" applyProtection="1"/>
    <xf numFmtId="37" fontId="22" fillId="0" borderId="0" xfId="0" applyNumberFormat="1" applyFont="1" applyProtection="1"/>
    <xf numFmtId="166" fontId="18" fillId="38" borderId="73" xfId="109" applyNumberFormat="1" applyFont="1" applyFill="1" applyBorder="1" applyProtection="1"/>
    <xf numFmtId="42" fontId="19" fillId="0" borderId="131" xfId="0" applyNumberFormat="1" applyFont="1" applyFill="1" applyBorder="1" applyProtection="1"/>
    <xf numFmtId="37" fontId="19" fillId="0" borderId="23" xfId="0" applyNumberFormat="1" applyFont="1" applyFill="1" applyBorder="1" applyProtection="1"/>
    <xf numFmtId="42" fontId="19" fillId="0" borderId="11" xfId="0" applyNumberFormat="1" applyFont="1" applyFill="1" applyBorder="1" applyProtection="1"/>
    <xf numFmtId="0" fontId="0" fillId="0" borderId="0" xfId="0" applyAlignment="1">
      <alignment horizontal="left"/>
    </xf>
    <xf numFmtId="44" fontId="4" fillId="87" borderId="19" xfId="4455" applyFont="1" applyFill="1" applyBorder="1" applyAlignment="1" applyProtection="1">
      <alignment horizontal="center" vertical="center"/>
      <protection hidden="1"/>
    </xf>
    <xf numFmtId="44" fontId="30" fillId="0" borderId="52" xfId="320" applyNumberFormat="1" applyFont="1" applyFill="1" applyBorder="1" applyAlignment="1" applyProtection="1">
      <alignment horizontal="right"/>
    </xf>
    <xf numFmtId="0" fontId="146" fillId="0" borderId="0" xfId="0" applyFont="1" applyAlignment="1">
      <alignment horizontal="right" vertical="center" wrapText="1"/>
    </xf>
    <xf numFmtId="0" fontId="147" fillId="91" borderId="132" xfId="0" applyFont="1" applyFill="1" applyBorder="1" applyAlignment="1">
      <alignment vertical="center" wrapText="1"/>
    </xf>
    <xf numFmtId="0" fontId="146" fillId="0" borderId="0" xfId="0" applyFont="1" applyAlignment="1">
      <alignment vertical="center" wrapText="1"/>
    </xf>
    <xf numFmtId="44" fontId="14" fillId="0" borderId="19" xfId="4455" applyFont="1" applyFill="1" applyBorder="1" applyAlignment="1" applyProtection="1">
      <alignment horizontal="center" vertical="center"/>
      <protection locked="0"/>
    </xf>
    <xf numFmtId="166" fontId="30" fillId="78" borderId="19" xfId="164" applyNumberFormat="1" applyFont="1" applyFill="1" applyBorder="1" applyProtection="1"/>
    <xf numFmtId="1" fontId="14" fillId="0" borderId="0" xfId="0" applyNumberFormat="1" applyFont="1" applyFill="1" applyProtection="1"/>
    <xf numFmtId="0" fontId="14" fillId="0" borderId="75" xfId="1479" applyNumberFormat="1" applyFont="1" applyFill="1" applyBorder="1"/>
    <xf numFmtId="0" fontId="51" fillId="0" borderId="7" xfId="4740" applyFont="1" applyFill="1" applyBorder="1" applyAlignment="1">
      <alignment wrapText="1"/>
    </xf>
    <xf numFmtId="166" fontId="18" fillId="38" borderId="98" xfId="107" applyNumberFormat="1" applyFont="1" applyFill="1" applyBorder="1" applyProtection="1"/>
    <xf numFmtId="0" fontId="150" fillId="92" borderId="133" xfId="0" applyFont="1" applyFill="1" applyBorder="1"/>
    <xf numFmtId="0" fontId="150" fillId="92" borderId="134" xfId="0" applyFont="1" applyFill="1" applyBorder="1" applyAlignment="1">
      <alignment horizontal="left"/>
    </xf>
    <xf numFmtId="0" fontId="150" fillId="92" borderId="134" xfId="0" applyNumberFormat="1" applyFont="1" applyFill="1" applyBorder="1"/>
    <xf numFmtId="0" fontId="51" fillId="85" borderId="129" xfId="4740" applyFont="1" applyFill="1" applyBorder="1" applyAlignment="1">
      <alignment horizontal="center"/>
    </xf>
    <xf numFmtId="0" fontId="51" fillId="85" borderId="135" xfId="4741" applyFont="1" applyFill="1" applyBorder="1" applyAlignment="1">
      <alignment horizontal="center"/>
    </xf>
    <xf numFmtId="0" fontId="151" fillId="0" borderId="0" xfId="0" applyFont="1" applyAlignment="1">
      <alignment vertical="center"/>
    </xf>
    <xf numFmtId="0" fontId="147" fillId="93" borderId="136" xfId="0" applyFont="1" applyFill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0" xfId="0" applyFont="1" applyAlignment="1">
      <alignment horizontal="right" vertical="center"/>
    </xf>
    <xf numFmtId="167" fontId="14" fillId="0" borderId="137" xfId="107" applyNumberFormat="1" applyFont="1" applyFill="1" applyBorder="1" applyAlignment="1" applyProtection="1">
      <alignment horizontal="center" wrapText="1"/>
    </xf>
    <xf numFmtId="167" fontId="62" fillId="0" borderId="29" xfId="107" applyNumberFormat="1" applyFont="1" applyFill="1" applyBorder="1" applyAlignment="1" applyProtection="1">
      <alignment horizontal="center" wrapText="1"/>
    </xf>
    <xf numFmtId="166" fontId="14" fillId="0" borderId="29" xfId="164" applyNumberFormat="1" applyFont="1" applyFill="1" applyBorder="1" applyProtection="1"/>
    <xf numFmtId="0" fontId="61" fillId="87" borderId="0" xfId="0" applyFont="1" applyFill="1" applyBorder="1" applyProtection="1"/>
    <xf numFmtId="165" fontId="30" fillId="87" borderId="19" xfId="320" applyNumberFormat="1" applyFont="1" applyFill="1" applyBorder="1" applyAlignment="1" applyProtection="1">
      <alignment horizontal="right"/>
    </xf>
    <xf numFmtId="166" fontId="14" fillId="87" borderId="19" xfId="164" applyNumberFormat="1" applyFont="1" applyFill="1" applyBorder="1" applyProtection="1"/>
    <xf numFmtId="0" fontId="61" fillId="87" borderId="60" xfId="0" applyFont="1" applyFill="1" applyBorder="1" applyProtection="1"/>
    <xf numFmtId="0" fontId="61" fillId="87" borderId="38" xfId="0" applyFont="1" applyFill="1" applyBorder="1" applyProtection="1"/>
    <xf numFmtId="3" fontId="22" fillId="0" borderId="0" xfId="0" applyNumberFormat="1" applyFont="1" applyFill="1" applyBorder="1" applyProtection="1"/>
    <xf numFmtId="42" fontId="14" fillId="0" borderId="19" xfId="0" applyNumberFormat="1" applyFont="1" applyFill="1" applyBorder="1" applyAlignment="1"/>
    <xf numFmtId="42" fontId="14" fillId="0" borderId="19" xfId="107" applyNumberFormat="1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>
      <alignment horizontal="center" wrapText="1"/>
    </xf>
    <xf numFmtId="0" fontId="17" fillId="0" borderId="0" xfId="0" applyFont="1" applyFill="1" applyBorder="1" applyAlignment="1" applyProtection="1">
      <alignment horizontal="center"/>
    </xf>
    <xf numFmtId="0" fontId="17" fillId="0" borderId="0" xfId="0" applyFont="1" applyFill="1" applyBorder="1" applyAlignment="1">
      <alignment horizontal="center"/>
    </xf>
    <xf numFmtId="42" fontId="62" fillId="34" borderId="30" xfId="164" applyNumberFormat="1" applyFont="1" applyFill="1" applyBorder="1" applyProtection="1"/>
    <xf numFmtId="0" fontId="52" fillId="0" borderId="0" xfId="0" applyNumberFormat="1" applyFont="1" applyFill="1" applyBorder="1"/>
    <xf numFmtId="166" fontId="14" fillId="0" borderId="0" xfId="0" applyNumberFormat="1" applyFont="1" applyFill="1" applyProtection="1"/>
    <xf numFmtId="42" fontId="62" fillId="38" borderId="47" xfId="107" applyNumberFormat="1" applyFont="1" applyFill="1" applyBorder="1" applyProtection="1"/>
    <xf numFmtId="0" fontId="69" fillId="0" borderId="0" xfId="805" applyFill="1" applyAlignment="1" applyProtection="1"/>
    <xf numFmtId="164" fontId="14" fillId="0" borderId="24" xfId="170" applyNumberFormat="1" applyFont="1" applyFill="1" applyBorder="1" applyAlignment="1" applyProtection="1">
      <alignment wrapText="1"/>
    </xf>
    <xf numFmtId="42" fontId="30" fillId="0" borderId="24" xfId="467" applyNumberFormat="1" applyFont="1" applyFill="1" applyBorder="1" applyProtection="1"/>
    <xf numFmtId="8" fontId="64" fillId="0" borderId="18" xfId="169" applyNumberFormat="1" applyFont="1" applyFill="1" applyBorder="1" applyAlignment="1" applyProtection="1"/>
    <xf numFmtId="8" fontId="15" fillId="0" borderId="18" xfId="169" applyNumberFormat="1" applyFont="1" applyFill="1" applyBorder="1" applyAlignment="1" applyProtection="1"/>
    <xf numFmtId="0" fontId="14" fillId="0" borderId="24" xfId="805" applyFont="1" applyFill="1" applyBorder="1" applyAlignment="1" applyProtection="1"/>
    <xf numFmtId="0" fontId="14" fillId="28" borderId="18" xfId="0" applyFont="1" applyFill="1" applyBorder="1" applyAlignment="1" applyProtection="1">
      <alignment horizontal="left"/>
    </xf>
    <xf numFmtId="0" fontId="15" fillId="0" borderId="18" xfId="0" applyFont="1" applyFill="1" applyBorder="1" applyAlignment="1" applyProtection="1">
      <alignment horizontal="center"/>
    </xf>
    <xf numFmtId="41" fontId="15" fillId="0" borderId="18" xfId="0" applyNumberFormat="1" applyFont="1" applyFill="1" applyBorder="1" applyAlignment="1" applyProtection="1">
      <alignment horizontal="center"/>
    </xf>
    <xf numFmtId="42" fontId="15" fillId="0" borderId="18" xfId="0" applyNumberFormat="1" applyFont="1" applyFill="1" applyBorder="1" applyAlignment="1" applyProtection="1">
      <alignment horizontal="center"/>
    </xf>
    <xf numFmtId="0" fontId="14" fillId="0" borderId="18" xfId="0" applyFont="1" applyFill="1" applyBorder="1" applyAlignment="1" applyProtection="1">
      <alignment horizontal="left"/>
    </xf>
    <xf numFmtId="42" fontId="15" fillId="28" borderId="16" xfId="0" applyNumberFormat="1" applyFont="1" applyFill="1" applyBorder="1" applyAlignment="1" applyProtection="1">
      <alignment horizontal="center"/>
    </xf>
    <xf numFmtId="0" fontId="0" fillId="0" borderId="61" xfId="0" applyFill="1" applyBorder="1"/>
    <xf numFmtId="166" fontId="62" fillId="0" borderId="12" xfId="0" applyNumberFormat="1" applyFont="1" applyFill="1" applyBorder="1" applyAlignment="1" applyProtection="1">
      <alignment horizontal="center"/>
    </xf>
    <xf numFmtId="42" fontId="62" fillId="0" borderId="12" xfId="170" applyNumberFormat="1" applyFont="1" applyFill="1" applyBorder="1" applyAlignment="1" applyProtection="1">
      <alignment horizontal="center"/>
    </xf>
    <xf numFmtId="166" fontId="14" fillId="0" borderId="0" xfId="0" applyNumberFormat="1" applyFont="1" applyFill="1" applyBorder="1" applyProtection="1"/>
    <xf numFmtId="0" fontId="30" fillId="0" borderId="0" xfId="0" applyFont="1" applyFill="1" applyProtection="1"/>
    <xf numFmtId="0" fontId="14" fillId="0" borderId="24" xfId="0" applyFont="1" applyBorder="1"/>
    <xf numFmtId="171" fontId="64" fillId="0" borderId="0" xfId="0" applyNumberFormat="1" applyFont="1" applyFill="1" applyProtection="1"/>
    <xf numFmtId="0" fontId="0" fillId="0" borderId="12" xfId="0" applyFill="1" applyBorder="1" applyProtection="1"/>
    <xf numFmtId="0" fontId="14" fillId="0" borderId="0" xfId="0" applyFont="1" applyFill="1" applyBorder="1" applyAlignment="1" applyProtection="1">
      <alignment wrapText="1"/>
    </xf>
    <xf numFmtId="42" fontId="14" fillId="0" borderId="0" xfId="107" applyNumberFormat="1" applyFont="1" applyFill="1" applyBorder="1" applyAlignment="1" applyProtection="1">
      <alignment wrapText="1"/>
    </xf>
    <xf numFmtId="42" fontId="14" fillId="0" borderId="0" xfId="0" applyNumberFormat="1" applyFont="1" applyFill="1" applyBorder="1" applyAlignment="1" applyProtection="1">
      <alignment wrapText="1"/>
    </xf>
    <xf numFmtId="175" fontId="14" fillId="0" borderId="0" xfId="0" applyNumberFormat="1" applyFont="1" applyFill="1" applyBorder="1" applyAlignment="1" applyProtection="1">
      <alignment wrapText="1"/>
    </xf>
    <xf numFmtId="9" fontId="30" fillId="0" borderId="0" xfId="0" applyNumberFormat="1" applyFont="1" applyFill="1" applyBorder="1" applyProtection="1"/>
    <xf numFmtId="44" fontId="30" fillId="0" borderId="19" xfId="170" applyNumberFormat="1" applyFont="1" applyFill="1" applyBorder="1" applyAlignment="1" applyProtection="1">
      <alignment horizontal="center"/>
    </xf>
    <xf numFmtId="0" fontId="51" fillId="0" borderId="0" xfId="4724" applyFont="1" applyFill="1" applyBorder="1" applyAlignment="1">
      <alignment horizontal="center"/>
    </xf>
    <xf numFmtId="0" fontId="0" fillId="0" borderId="0" xfId="0" applyFill="1" applyBorder="1" applyAlignment="1" applyProtection="1">
      <alignment horizontal="center"/>
    </xf>
    <xf numFmtId="181" fontId="18" fillId="34" borderId="58" xfId="170" applyNumberFormat="1" applyFont="1" applyFill="1" applyBorder="1" applyProtection="1"/>
    <xf numFmtId="0" fontId="30" fillId="0" borderId="18" xfId="0" applyFont="1" applyFill="1" applyBorder="1" applyAlignment="1" applyProtection="1">
      <alignment horizontal="center"/>
    </xf>
    <xf numFmtId="0" fontId="30" fillId="0" borderId="115" xfId="0" applyFont="1" applyFill="1" applyBorder="1" applyAlignment="1" applyProtection="1">
      <alignment horizontal="center"/>
    </xf>
    <xf numFmtId="0" fontId="64" fillId="0" borderId="115" xfId="0" applyFont="1" applyFill="1" applyBorder="1" applyAlignment="1" applyProtection="1">
      <alignment horizontal="center"/>
    </xf>
    <xf numFmtId="0" fontId="15" fillId="0" borderId="115" xfId="0" applyFont="1" applyFill="1" applyBorder="1" applyAlignment="1" applyProtection="1">
      <alignment horizontal="center"/>
    </xf>
    <xf numFmtId="0" fontId="14" fillId="0" borderId="115" xfId="0" applyFont="1" applyFill="1" applyBorder="1" applyAlignment="1" applyProtection="1">
      <alignment horizontal="center"/>
    </xf>
    <xf numFmtId="0" fontId="15" fillId="0" borderId="117" xfId="0" applyFont="1" applyFill="1" applyBorder="1" applyAlignment="1" applyProtection="1">
      <alignment horizontal="center"/>
    </xf>
    <xf numFmtId="0" fontId="14" fillId="0" borderId="15" xfId="109" applyNumberFormat="1" applyFont="1" applyFill="1" applyBorder="1" applyAlignment="1" applyProtection="1">
      <alignment horizontal="center"/>
    </xf>
    <xf numFmtId="0" fontId="14" fillId="35" borderId="141" xfId="0" applyFont="1" applyFill="1" applyBorder="1" applyAlignment="1" applyProtection="1">
      <alignment horizontal="center" wrapText="1"/>
    </xf>
    <xf numFmtId="0" fontId="14" fillId="35" borderId="52" xfId="0" applyFont="1" applyFill="1" applyBorder="1" applyAlignment="1" applyProtection="1">
      <alignment horizontal="center" wrapText="1"/>
    </xf>
    <xf numFmtId="3" fontId="14" fillId="35" borderId="52" xfId="0" applyNumberFormat="1" applyFont="1" applyFill="1" applyBorder="1" applyAlignment="1" applyProtection="1">
      <alignment horizontal="center" wrapText="1"/>
    </xf>
    <xf numFmtId="42" fontId="14" fillId="35" borderId="52" xfId="0" applyNumberFormat="1" applyFont="1" applyFill="1" applyBorder="1" applyAlignment="1" applyProtection="1">
      <alignment horizontal="center" wrapText="1"/>
    </xf>
    <xf numFmtId="3" fontId="14" fillId="35" borderId="52" xfId="0" applyNumberFormat="1" applyFont="1" applyFill="1" applyBorder="1" applyAlignment="1" applyProtection="1">
      <alignment horizontal="right" wrapText="1"/>
    </xf>
    <xf numFmtId="175" fontId="14" fillId="35" borderId="52" xfId="0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 wrapText="1"/>
    </xf>
    <xf numFmtId="42" fontId="18" fillId="0" borderId="0" xfId="0" applyNumberFormat="1" applyFont="1" applyFill="1" applyBorder="1" applyAlignment="1" applyProtection="1">
      <alignment horizontal="center" wrapText="1"/>
    </xf>
    <xf numFmtId="3" fontId="18" fillId="0" borderId="0" xfId="0" applyNumberFormat="1" applyFont="1" applyFill="1" applyBorder="1" applyAlignment="1" applyProtection="1">
      <alignment horizontal="right" wrapText="1"/>
    </xf>
    <xf numFmtId="42" fontId="18" fillId="0" borderId="0" xfId="164" applyNumberFormat="1" applyFont="1" applyFill="1" applyBorder="1" applyAlignment="1" applyProtection="1">
      <alignment horizontal="center" wrapText="1"/>
    </xf>
    <xf numFmtId="42" fontId="18" fillId="0" borderId="0" xfId="164" applyNumberFormat="1" applyFont="1" applyFill="1" applyBorder="1" applyAlignment="1" applyProtection="1">
      <alignment horizontal="centerContinuous" wrapText="1"/>
    </xf>
    <xf numFmtId="0" fontId="30" fillId="0" borderId="51" xfId="0" applyFont="1" applyFill="1" applyBorder="1" applyProtection="1"/>
    <xf numFmtId="174" fontId="18" fillId="34" borderId="73" xfId="107" applyNumberFormat="1" applyFont="1" applyFill="1" applyBorder="1" applyAlignment="1" applyProtection="1">
      <alignment horizontal="center"/>
    </xf>
    <xf numFmtId="0" fontId="14" fillId="34" borderId="73" xfId="107" applyNumberFormat="1" applyFont="1" applyFill="1" applyBorder="1" applyAlignment="1" applyProtection="1">
      <alignment horizontal="center"/>
    </xf>
    <xf numFmtId="42" fontId="18" fillId="34" borderId="73" xfId="107" applyNumberFormat="1" applyFont="1" applyFill="1" applyBorder="1" applyAlignment="1" applyProtection="1">
      <alignment horizontal="center"/>
    </xf>
    <xf numFmtId="37" fontId="18" fillId="34" borderId="52" xfId="107" applyNumberFormat="1" applyFont="1" applyFill="1" applyBorder="1" applyAlignment="1" applyProtection="1">
      <alignment horizontal="center"/>
    </xf>
    <xf numFmtId="42" fontId="18" fillId="38" borderId="52" xfId="107" applyNumberFormat="1" applyFont="1" applyFill="1" applyBorder="1" applyAlignment="1" applyProtection="1">
      <alignment horizontal="center"/>
    </xf>
    <xf numFmtId="178" fontId="18" fillId="34" borderId="52" xfId="107" applyNumberFormat="1" applyFont="1" applyFill="1" applyBorder="1" applyAlignment="1" applyProtection="1">
      <alignment horizontal="center"/>
    </xf>
    <xf numFmtId="42" fontId="18" fillId="34" borderId="52" xfId="107" applyNumberFormat="1" applyFont="1" applyFill="1" applyBorder="1" applyAlignment="1" applyProtection="1">
      <alignment horizontal="center"/>
    </xf>
    <xf numFmtId="2" fontId="18" fillId="34" borderId="52" xfId="107" applyNumberFormat="1" applyFont="1" applyFill="1" applyBorder="1" applyAlignment="1" applyProtection="1">
      <alignment horizontal="center"/>
    </xf>
    <xf numFmtId="0" fontId="14" fillId="0" borderId="142" xfId="2153" applyFont="1" applyFill="1" applyBorder="1"/>
    <xf numFmtId="0" fontId="51" fillId="0" borderId="20" xfId="4742" applyFont="1" applyFill="1" applyBorder="1" applyAlignment="1">
      <alignment wrapText="1"/>
    </xf>
    <xf numFmtId="0" fontId="14" fillId="0" borderId="20" xfId="0" applyFont="1" applyFill="1" applyBorder="1" applyAlignment="1" applyProtection="1">
      <alignment horizontal="center" vertical="center"/>
      <protection hidden="1"/>
    </xf>
    <xf numFmtId="2" fontId="30" fillId="0" borderId="20" xfId="320" applyNumberFormat="1" applyFont="1" applyFill="1" applyBorder="1" applyProtection="1"/>
    <xf numFmtId="0" fontId="14" fillId="0" borderId="20" xfId="0" applyFont="1" applyFill="1" applyBorder="1" applyAlignment="1" applyProtection="1">
      <alignment horizontal="center" wrapText="1"/>
    </xf>
    <xf numFmtId="0" fontId="51" fillId="94" borderId="20" xfId="4724" applyFont="1" applyFill="1" applyBorder="1" applyAlignment="1">
      <alignment horizontal="center" wrapText="1"/>
    </xf>
    <xf numFmtId="37" fontId="3" fillId="0" borderId="20" xfId="107" applyNumberFormat="1" applyFont="1" applyFill="1" applyBorder="1" applyAlignment="1" applyProtection="1">
      <alignment horizontal="center" vertical="center"/>
      <protection hidden="1"/>
    </xf>
    <xf numFmtId="44" fontId="14" fillId="0" borderId="20" xfId="4455" applyFont="1" applyFill="1" applyBorder="1" applyAlignment="1" applyProtection="1">
      <alignment horizontal="center" vertical="center"/>
      <protection hidden="1"/>
    </xf>
    <xf numFmtId="42" fontId="30" fillId="0" borderId="20" xfId="0" applyNumberFormat="1" applyFont="1" applyFill="1" applyBorder="1" applyProtection="1"/>
    <xf numFmtId="3" fontId="30" fillId="0" borderId="20" xfId="107" applyNumberFormat="1" applyFont="1" applyFill="1" applyBorder="1" applyAlignment="1" applyProtection="1">
      <alignment horizontal="right" wrapText="1"/>
    </xf>
    <xf numFmtId="178" fontId="51" fillId="0" borderId="20" xfId="4724" applyNumberFormat="1" applyFont="1" applyFill="1" applyBorder="1" applyAlignment="1">
      <alignment horizontal="right" wrapText="1"/>
    </xf>
    <xf numFmtId="42" fontId="30" fillId="0" borderId="20" xfId="164" applyNumberFormat="1" applyFont="1" applyFill="1" applyBorder="1" applyProtection="1"/>
    <xf numFmtId="42" fontId="30" fillId="0" borderId="20" xfId="107" applyNumberFormat="1" applyFont="1" applyFill="1" applyBorder="1" applyAlignment="1" applyProtection="1">
      <alignment horizontal="center"/>
    </xf>
    <xf numFmtId="42" fontId="30" fillId="0" borderId="20" xfId="170" applyNumberFormat="1" applyFont="1" applyFill="1" applyBorder="1" applyAlignment="1" applyProtection="1">
      <alignment horizontal="center"/>
    </xf>
    <xf numFmtId="175" fontId="30" fillId="0" borderId="20" xfId="107" applyNumberFormat="1" applyFont="1" applyFill="1" applyBorder="1" applyAlignment="1" applyProtection="1">
      <alignment horizontal="center"/>
    </xf>
    <xf numFmtId="39" fontId="30" fillId="0" borderId="20" xfId="107" applyNumberFormat="1" applyFont="1" applyFill="1" applyBorder="1" applyAlignment="1" applyProtection="1">
      <alignment horizontal="center"/>
    </xf>
    <xf numFmtId="2" fontId="30" fillId="0" borderId="143" xfId="107" applyNumberFormat="1" applyFont="1" applyFill="1" applyBorder="1" applyAlignment="1" applyProtection="1">
      <alignment horizontal="center"/>
    </xf>
    <xf numFmtId="0" fontId="14" fillId="0" borderId="121" xfId="2153" applyFont="1" applyFill="1" applyBorder="1"/>
    <xf numFmtId="0" fontId="51" fillId="0" borderId="19" xfId="4742" applyFont="1" applyFill="1" applyBorder="1" applyAlignment="1">
      <alignment wrapText="1"/>
    </xf>
    <xf numFmtId="0" fontId="14" fillId="0" borderId="19" xfId="0" applyFont="1" applyFill="1" applyBorder="1" applyAlignment="1" applyProtection="1">
      <alignment horizontal="center" vertical="center"/>
      <protection hidden="1"/>
    </xf>
    <xf numFmtId="0" fontId="14" fillId="0" borderId="19" xfId="0" applyFont="1" applyFill="1" applyBorder="1" applyAlignment="1" applyProtection="1">
      <alignment horizontal="center" wrapText="1"/>
    </xf>
    <xf numFmtId="0" fontId="51" fillId="94" borderId="19" xfId="4724" applyFont="1" applyFill="1" applyBorder="1" applyAlignment="1">
      <alignment horizontal="center" wrapText="1"/>
    </xf>
    <xf numFmtId="37" fontId="3" fillId="0" borderId="19" xfId="107" applyNumberFormat="1" applyFont="1" applyFill="1" applyBorder="1" applyAlignment="1" applyProtection="1">
      <alignment horizontal="center" vertical="center"/>
      <protection hidden="1"/>
    </xf>
    <xf numFmtId="44" fontId="14" fillId="0" borderId="19" xfId="4455" applyFont="1" applyFill="1" applyBorder="1" applyAlignment="1" applyProtection="1">
      <alignment horizontal="center" vertical="center"/>
      <protection hidden="1"/>
    </xf>
    <xf numFmtId="178" fontId="51" fillId="0" borderId="19" xfId="4724" applyNumberFormat="1" applyFont="1" applyFill="1" applyBorder="1" applyAlignment="1">
      <alignment horizontal="right" wrapText="1"/>
    </xf>
    <xf numFmtId="2" fontId="30" fillId="0" borderId="21" xfId="107" applyNumberFormat="1" applyFont="1" applyFill="1" applyBorder="1" applyAlignment="1" applyProtection="1">
      <alignment horizontal="center"/>
    </xf>
    <xf numFmtId="0" fontId="3" fillId="0" borderId="19" xfId="0" applyFont="1" applyFill="1" applyBorder="1" applyAlignment="1" applyProtection="1">
      <alignment horizontal="center" vertical="center"/>
      <protection locked="0"/>
    </xf>
    <xf numFmtId="0" fontId="3" fillId="88" borderId="19" xfId="0" applyFont="1" applyFill="1" applyBorder="1" applyAlignment="1" applyProtection="1">
      <alignment horizontal="center" vertical="center"/>
      <protection locked="0"/>
    </xf>
    <xf numFmtId="0" fontId="3" fillId="87" borderId="19" xfId="0" applyFont="1" applyFill="1" applyBorder="1" applyAlignment="1" applyProtection="1">
      <alignment horizontal="center" vertical="center"/>
      <protection locked="0"/>
    </xf>
    <xf numFmtId="0" fontId="14" fillId="0" borderId="144" xfId="2153" applyFont="1" applyFill="1" applyBorder="1"/>
    <xf numFmtId="0" fontId="51" fillId="0" borderId="137" xfId="4742" applyFont="1" applyFill="1" applyBorder="1" applyAlignment="1">
      <alignment wrapText="1"/>
    </xf>
    <xf numFmtId="0" fontId="3" fillId="0" borderId="137" xfId="0" applyFont="1" applyFill="1" applyBorder="1" applyAlignment="1" applyProtection="1">
      <alignment horizontal="center" vertical="center"/>
      <protection locked="0"/>
    </xf>
    <xf numFmtId="2" fontId="30" fillId="0" borderId="137" xfId="320" applyNumberFormat="1" applyFont="1" applyFill="1" applyBorder="1" applyProtection="1"/>
    <xf numFmtId="0" fontId="14" fillId="0" borderId="137" xfId="0" applyFont="1" applyFill="1" applyBorder="1" applyAlignment="1" applyProtection="1">
      <alignment horizontal="center" wrapText="1"/>
    </xf>
    <xf numFmtId="0" fontId="51" fillId="94" borderId="137" xfId="4724" applyFont="1" applyFill="1" applyBorder="1" applyAlignment="1">
      <alignment horizontal="center" wrapText="1"/>
    </xf>
    <xf numFmtId="37" fontId="3" fillId="0" borderId="137" xfId="107" applyNumberFormat="1" applyFont="1" applyFill="1" applyBorder="1" applyAlignment="1" applyProtection="1">
      <alignment horizontal="center" vertical="center"/>
      <protection hidden="1"/>
    </xf>
    <xf numFmtId="44" fontId="14" fillId="0" borderId="137" xfId="4455" applyFont="1" applyFill="1" applyBorder="1" applyAlignment="1" applyProtection="1">
      <alignment horizontal="center" vertical="center"/>
      <protection hidden="1"/>
    </xf>
    <xf numFmtId="42" fontId="30" fillId="0" borderId="137" xfId="0" applyNumberFormat="1" applyFont="1" applyFill="1" applyBorder="1" applyProtection="1"/>
    <xf numFmtId="3" fontId="30" fillId="0" borderId="137" xfId="107" applyNumberFormat="1" applyFont="1" applyFill="1" applyBorder="1" applyAlignment="1" applyProtection="1">
      <alignment horizontal="right" wrapText="1"/>
    </xf>
    <xf numFmtId="178" fontId="51" fillId="0" borderId="137" xfId="4724" applyNumberFormat="1" applyFont="1" applyFill="1" applyBorder="1" applyAlignment="1">
      <alignment horizontal="right" wrapText="1"/>
    </xf>
    <xf numFmtId="42" fontId="30" fillId="0" borderId="137" xfId="164" applyNumberFormat="1" applyFont="1" applyFill="1" applyBorder="1" applyProtection="1"/>
    <xf numFmtId="42" fontId="30" fillId="0" borderId="137" xfId="107" applyNumberFormat="1" applyFont="1" applyFill="1" applyBorder="1" applyAlignment="1" applyProtection="1">
      <alignment horizontal="center"/>
    </xf>
    <xf numFmtId="42" fontId="30" fillId="0" borderId="137" xfId="170" applyNumberFormat="1" applyFont="1" applyFill="1" applyBorder="1" applyAlignment="1" applyProtection="1">
      <alignment horizontal="center"/>
    </xf>
    <xf numFmtId="175" fontId="30" fillId="0" borderId="137" xfId="107" applyNumberFormat="1" applyFont="1" applyFill="1" applyBorder="1" applyAlignment="1" applyProtection="1">
      <alignment horizontal="center"/>
    </xf>
    <xf numFmtId="39" fontId="30" fillId="0" borderId="137" xfId="107" applyNumberFormat="1" applyFont="1" applyFill="1" applyBorder="1" applyAlignment="1" applyProtection="1">
      <alignment horizontal="center"/>
    </xf>
    <xf numFmtId="2" fontId="30" fillId="0" borderId="145" xfId="107" applyNumberFormat="1" applyFont="1" applyFill="1" applyBorder="1" applyAlignment="1" applyProtection="1">
      <alignment horizontal="center"/>
    </xf>
    <xf numFmtId="0" fontId="153" fillId="0" borderId="0" xfId="0" applyFont="1"/>
    <xf numFmtId="0" fontId="153" fillId="0" borderId="0" xfId="0" applyFont="1" applyProtection="1"/>
    <xf numFmtId="3" fontId="153" fillId="0" borderId="0" xfId="0" applyNumberFormat="1" applyFont="1" applyProtection="1"/>
    <xf numFmtId="42" fontId="153" fillId="0" borderId="0" xfId="0" applyNumberFormat="1" applyFont="1" applyProtection="1"/>
    <xf numFmtId="42" fontId="153" fillId="0" borderId="0" xfId="0" applyNumberFormat="1" applyFont="1" applyFill="1" applyProtection="1"/>
    <xf numFmtId="175" fontId="153" fillId="0" borderId="0" xfId="0" applyNumberFormat="1" applyFont="1" applyFill="1" applyProtection="1"/>
    <xf numFmtId="0" fontId="153" fillId="0" borderId="0" xfId="0" applyFont="1" applyFill="1" applyProtection="1"/>
    <xf numFmtId="0" fontId="153" fillId="34" borderId="0" xfId="0" applyFont="1" applyFill="1" applyProtection="1"/>
    <xf numFmtId="10" fontId="153" fillId="34" borderId="0" xfId="0" applyNumberFormat="1" applyFont="1" applyFill="1" applyProtection="1"/>
    <xf numFmtId="0" fontId="153" fillId="0" borderId="0" xfId="0" applyFont="1" applyFill="1" applyBorder="1" applyProtection="1"/>
    <xf numFmtId="0" fontId="154" fillId="0" borderId="12" xfId="0" applyFont="1" applyFill="1" applyBorder="1" applyProtection="1"/>
    <xf numFmtId="42" fontId="154" fillId="0" borderId="12" xfId="0" applyNumberFormat="1" applyFont="1" applyFill="1" applyBorder="1" applyAlignment="1" applyProtection="1">
      <alignment horizontal="center"/>
    </xf>
    <xf numFmtId="42" fontId="154" fillId="0" borderId="12" xfId="164" applyNumberFormat="1" applyFont="1" applyFill="1" applyBorder="1" applyAlignment="1" applyProtection="1">
      <alignment horizontal="center" wrapText="1"/>
    </xf>
    <xf numFmtId="42" fontId="153" fillId="0" borderId="12" xfId="0" applyNumberFormat="1" applyFont="1" applyFill="1" applyBorder="1" applyAlignment="1" applyProtection="1">
      <alignment horizontal="center"/>
    </xf>
    <xf numFmtId="3" fontId="154" fillId="0" borderId="12" xfId="0" applyNumberFormat="1" applyFont="1" applyFill="1" applyBorder="1" applyAlignment="1" applyProtection="1">
      <alignment horizontal="center"/>
    </xf>
    <xf numFmtId="0" fontId="153" fillId="35" borderId="37" xfId="0" applyFont="1" applyFill="1" applyBorder="1" applyAlignment="1" applyProtection="1">
      <alignment horizontal="center" wrapText="1"/>
    </xf>
    <xf numFmtId="0" fontId="153" fillId="35" borderId="96" xfId="0" applyFont="1" applyFill="1" applyBorder="1" applyAlignment="1" applyProtection="1">
      <alignment horizontal="center" wrapText="1"/>
    </xf>
    <xf numFmtId="0" fontId="153" fillId="35" borderId="35" xfId="0" applyFont="1" applyFill="1" applyBorder="1" applyAlignment="1" applyProtection="1">
      <alignment horizontal="center" wrapText="1"/>
    </xf>
    <xf numFmtId="3" fontId="153" fillId="35" borderId="35" xfId="0" applyNumberFormat="1" applyFont="1" applyFill="1" applyBorder="1" applyAlignment="1" applyProtection="1">
      <alignment horizontal="center" wrapText="1"/>
    </xf>
    <xf numFmtId="42" fontId="153" fillId="35" borderId="35" xfId="0" applyNumberFormat="1" applyFont="1" applyFill="1" applyBorder="1" applyAlignment="1" applyProtection="1">
      <alignment horizontal="center" wrapText="1"/>
    </xf>
    <xf numFmtId="175" fontId="153" fillId="35" borderId="35" xfId="0" applyNumberFormat="1" applyFont="1" applyFill="1" applyBorder="1" applyAlignment="1" applyProtection="1">
      <alignment horizontal="center" wrapText="1"/>
    </xf>
    <xf numFmtId="0" fontId="153" fillId="0" borderId="19" xfId="107" applyNumberFormat="1" applyFont="1" applyFill="1" applyBorder="1" applyAlignment="1" applyProtection="1">
      <alignment horizontal="center"/>
    </xf>
    <xf numFmtId="0" fontId="153" fillId="0" borderId="19" xfId="2014" applyFont="1" applyBorder="1"/>
    <xf numFmtId="42" fontId="153" fillId="0" borderId="19" xfId="2020" applyNumberFormat="1" applyFont="1" applyBorder="1" applyAlignment="1"/>
    <xf numFmtId="3" fontId="153" fillId="0" borderId="19" xfId="107" applyNumberFormat="1" applyFont="1" applyFill="1" applyBorder="1" applyAlignment="1" applyProtection="1">
      <alignment horizontal="center" wrapText="1"/>
    </xf>
    <xf numFmtId="42" fontId="153" fillId="0" borderId="19" xfId="164" applyNumberFormat="1" applyFont="1" applyFill="1" applyBorder="1" applyProtection="1"/>
    <xf numFmtId="44" fontId="153" fillId="0" borderId="19" xfId="164" applyNumberFormat="1" applyFont="1" applyFill="1" applyBorder="1" applyProtection="1"/>
    <xf numFmtId="8" fontId="153" fillId="0" borderId="19" xfId="164" applyNumberFormat="1" applyFont="1" applyFill="1" applyBorder="1" applyProtection="1"/>
    <xf numFmtId="175" fontId="153" fillId="0" borderId="19" xfId="164" applyNumberFormat="1" applyFont="1" applyFill="1" applyBorder="1" applyProtection="1"/>
    <xf numFmtId="166" fontId="153" fillId="0" borderId="19" xfId="164" applyNumberFormat="1" applyFont="1" applyFill="1" applyBorder="1" applyProtection="1"/>
    <xf numFmtId="2" fontId="153" fillId="0" borderId="19" xfId="0" applyNumberFormat="1" applyFont="1" applyFill="1" applyBorder="1" applyAlignment="1" applyProtection="1">
      <alignment horizontal="center"/>
    </xf>
    <xf numFmtId="0" fontId="154" fillId="34" borderId="83" xfId="107" applyNumberFormat="1" applyFont="1" applyFill="1" applyBorder="1" applyAlignment="1" applyProtection="1">
      <alignment horizontal="center"/>
    </xf>
    <xf numFmtId="0" fontId="154" fillId="34" borderId="84" xfId="107" applyNumberFormat="1" applyFont="1" applyFill="1" applyBorder="1" applyAlignment="1" applyProtection="1">
      <alignment horizontal="center"/>
    </xf>
    <xf numFmtId="0" fontId="154" fillId="34" borderId="73" xfId="107" applyNumberFormat="1" applyFont="1" applyFill="1" applyBorder="1" applyAlignment="1" applyProtection="1">
      <alignment horizontal="left"/>
    </xf>
    <xf numFmtId="0" fontId="154" fillId="34" borderId="73" xfId="107" applyNumberFormat="1" applyFont="1" applyFill="1" applyBorder="1" applyAlignment="1" applyProtection="1">
      <alignment horizontal="center"/>
    </xf>
    <xf numFmtId="2" fontId="154" fillId="34" borderId="73" xfId="107" applyNumberFormat="1" applyFont="1" applyFill="1" applyBorder="1" applyAlignment="1" applyProtection="1">
      <alignment horizontal="center"/>
    </xf>
    <xf numFmtId="3" fontId="154" fillId="34" borderId="73" xfId="107" applyNumberFormat="1" applyFont="1" applyFill="1" applyBorder="1" applyAlignment="1" applyProtection="1">
      <alignment horizontal="center"/>
    </xf>
    <xf numFmtId="42" fontId="154" fillId="34" borderId="73" xfId="107" applyNumberFormat="1" applyFont="1" applyFill="1" applyBorder="1" applyAlignment="1" applyProtection="1">
      <alignment horizontal="center" wrapText="1"/>
    </xf>
    <xf numFmtId="42" fontId="154" fillId="34" borderId="73" xfId="164" applyNumberFormat="1" applyFont="1" applyFill="1" applyBorder="1" applyProtection="1"/>
    <xf numFmtId="42" fontId="154" fillId="38" borderId="73" xfId="164" applyNumberFormat="1" applyFont="1" applyFill="1" applyBorder="1" applyProtection="1"/>
    <xf numFmtId="8" fontId="154" fillId="34" borderId="73" xfId="164" applyNumberFormat="1" applyFont="1" applyFill="1" applyBorder="1" applyProtection="1"/>
    <xf numFmtId="175" fontId="154" fillId="34" borderId="73" xfId="164" applyNumberFormat="1" applyFont="1" applyFill="1" applyBorder="1" applyProtection="1"/>
    <xf numFmtId="166" fontId="154" fillId="34" borderId="73" xfId="164" applyNumberFormat="1" applyFont="1" applyFill="1" applyBorder="1" applyProtection="1"/>
    <xf numFmtId="2" fontId="154" fillId="34" borderId="97" xfId="0" applyNumberFormat="1" applyFont="1" applyFill="1" applyBorder="1" applyAlignment="1" applyProtection="1">
      <alignment horizontal="center"/>
    </xf>
    <xf numFmtId="0" fontId="153" fillId="0" borderId="142" xfId="107" applyNumberFormat="1" applyFont="1" applyFill="1" applyBorder="1" applyAlignment="1" applyProtection="1">
      <alignment horizontal="center"/>
    </xf>
    <xf numFmtId="0" fontId="153" fillId="0" borderId="20" xfId="2014" applyFont="1" applyBorder="1"/>
    <xf numFmtId="0" fontId="153" fillId="0" borderId="20" xfId="107" applyNumberFormat="1" applyFont="1" applyFill="1" applyBorder="1" applyAlignment="1" applyProtection="1">
      <alignment horizontal="center"/>
    </xf>
    <xf numFmtId="0" fontId="51" fillId="0" borderId="20" xfId="4724" applyFont="1" applyFill="1" applyBorder="1" applyAlignment="1">
      <alignment wrapText="1"/>
    </xf>
    <xf numFmtId="1" fontId="51" fillId="0" borderId="20" xfId="4724" applyNumberFormat="1" applyFont="1" applyFill="1" applyBorder="1" applyAlignment="1">
      <alignment horizontal="right" wrapText="1"/>
    </xf>
    <xf numFmtId="2" fontId="51" fillId="0" borderId="20" xfId="320" applyNumberFormat="1" applyFont="1" applyFill="1" applyBorder="1" applyProtection="1"/>
    <xf numFmtId="0" fontId="51" fillId="0" borderId="20" xfId="4724" applyFont="1" applyFill="1" applyBorder="1" applyAlignment="1">
      <alignment horizontal="right" wrapText="1"/>
    </xf>
    <xf numFmtId="42" fontId="153" fillId="0" borderId="20" xfId="2020" applyNumberFormat="1" applyFont="1" applyBorder="1" applyAlignment="1"/>
    <xf numFmtId="3" fontId="153" fillId="0" borderId="20" xfId="107" applyNumberFormat="1" applyFont="1" applyFill="1" applyBorder="1" applyAlignment="1" applyProtection="1">
      <alignment horizontal="center" wrapText="1"/>
    </xf>
    <xf numFmtId="42" fontId="153" fillId="0" borderId="20" xfId="164" applyNumberFormat="1" applyFont="1" applyFill="1" applyBorder="1" applyProtection="1"/>
    <xf numFmtId="44" fontId="153" fillId="0" borderId="20" xfId="164" applyNumberFormat="1" applyFont="1" applyFill="1" applyBorder="1" applyProtection="1"/>
    <xf numFmtId="8" fontId="153" fillId="0" borderId="20" xfId="164" applyNumberFormat="1" applyFont="1" applyFill="1" applyBorder="1" applyProtection="1"/>
    <xf numFmtId="175" fontId="153" fillId="0" borderId="20" xfId="164" applyNumberFormat="1" applyFont="1" applyFill="1" applyBorder="1" applyProtection="1"/>
    <xf numFmtId="166" fontId="153" fillId="0" borderId="20" xfId="164" applyNumberFormat="1" applyFont="1" applyFill="1" applyBorder="1" applyProtection="1"/>
    <xf numFmtId="2" fontId="153" fillId="0" borderId="20" xfId="0" applyNumberFormat="1" applyFont="1" applyFill="1" applyBorder="1" applyAlignment="1" applyProtection="1">
      <alignment horizontal="center"/>
    </xf>
    <xf numFmtId="2" fontId="153" fillId="0" borderId="143" xfId="0" applyNumberFormat="1" applyFont="1" applyFill="1" applyBorder="1" applyAlignment="1" applyProtection="1">
      <alignment horizontal="center"/>
    </xf>
    <xf numFmtId="0" fontId="153" fillId="0" borderId="121" xfId="107" applyNumberFormat="1" applyFont="1" applyFill="1" applyBorder="1" applyAlignment="1" applyProtection="1">
      <alignment horizontal="center"/>
    </xf>
    <xf numFmtId="0" fontId="51" fillId="0" borderId="19" xfId="4724" applyFont="1" applyFill="1" applyBorder="1" applyAlignment="1">
      <alignment wrapText="1"/>
    </xf>
    <xf numFmtId="1" fontId="51" fillId="0" borderId="19" xfId="4724" applyNumberFormat="1" applyFont="1" applyFill="1" applyBorder="1" applyAlignment="1">
      <alignment horizontal="right" wrapText="1"/>
    </xf>
    <xf numFmtId="2" fontId="51" fillId="0" borderId="19" xfId="320" applyNumberFormat="1" applyFont="1" applyFill="1" applyBorder="1" applyProtection="1"/>
    <xf numFmtId="0" fontId="51" fillId="0" borderId="19" xfId="4724" applyFont="1" applyFill="1" applyBorder="1" applyAlignment="1">
      <alignment horizontal="right" wrapText="1"/>
    </xf>
    <xf numFmtId="2" fontId="153" fillId="0" borderId="21" xfId="0" applyNumberFormat="1" applyFont="1" applyFill="1" applyBorder="1" applyAlignment="1" applyProtection="1">
      <alignment horizontal="center"/>
    </xf>
    <xf numFmtId="0" fontId="153" fillId="0" borderId="144" xfId="107" applyNumberFormat="1" applyFont="1" applyFill="1" applyBorder="1" applyAlignment="1" applyProtection="1">
      <alignment horizontal="center"/>
    </xf>
    <xf numFmtId="0" fontId="153" fillId="0" borderId="137" xfId="2014" applyFont="1" applyBorder="1"/>
    <xf numFmtId="0" fontId="153" fillId="0" borderId="137" xfId="107" applyNumberFormat="1" applyFont="1" applyFill="1" applyBorder="1" applyAlignment="1" applyProtection="1">
      <alignment horizontal="center"/>
    </xf>
    <xf numFmtId="0" fontId="51" fillId="0" borderId="137" xfId="4724" applyFont="1" applyFill="1" applyBorder="1" applyAlignment="1">
      <alignment wrapText="1"/>
    </xf>
    <xf numFmtId="1" fontId="51" fillId="0" borderId="137" xfId="4724" applyNumberFormat="1" applyFont="1" applyFill="1" applyBorder="1" applyAlignment="1">
      <alignment horizontal="right" wrapText="1"/>
    </xf>
    <xf numFmtId="2" fontId="51" fillId="0" borderId="137" xfId="320" applyNumberFormat="1" applyFont="1" applyFill="1" applyBorder="1" applyProtection="1"/>
    <xf numFmtId="0" fontId="51" fillId="0" borderId="137" xfId="4724" applyFont="1" applyFill="1" applyBorder="1" applyAlignment="1">
      <alignment horizontal="right" wrapText="1"/>
    </xf>
    <xf numFmtId="42" fontId="153" fillId="0" borderId="137" xfId="2020" applyNumberFormat="1" applyFont="1" applyBorder="1" applyAlignment="1"/>
    <xf numFmtId="3" fontId="153" fillId="0" borderId="137" xfId="107" applyNumberFormat="1" applyFont="1" applyFill="1" applyBorder="1" applyAlignment="1" applyProtection="1">
      <alignment horizontal="center" wrapText="1"/>
    </xf>
    <xf numFmtId="42" fontId="153" fillId="0" borderId="137" xfId="164" applyNumberFormat="1" applyFont="1" applyFill="1" applyBorder="1" applyProtection="1"/>
    <xf numFmtId="44" fontId="153" fillId="0" borderId="137" xfId="164" applyNumberFormat="1" applyFont="1" applyFill="1" applyBorder="1" applyProtection="1"/>
    <xf numFmtId="8" fontId="153" fillId="0" borderId="137" xfId="164" applyNumberFormat="1" applyFont="1" applyFill="1" applyBorder="1" applyProtection="1"/>
    <xf numFmtId="175" fontId="153" fillId="0" borderId="137" xfId="164" applyNumberFormat="1" applyFont="1" applyFill="1" applyBorder="1" applyProtection="1"/>
    <xf numFmtId="166" fontId="153" fillId="0" borderId="137" xfId="164" applyNumberFormat="1" applyFont="1" applyFill="1" applyBorder="1" applyProtection="1"/>
    <xf numFmtId="2" fontId="153" fillId="0" borderId="137" xfId="0" applyNumberFormat="1" applyFont="1" applyFill="1" applyBorder="1" applyAlignment="1" applyProtection="1">
      <alignment horizontal="center"/>
    </xf>
    <xf numFmtId="2" fontId="153" fillId="0" borderId="145" xfId="0" applyNumberFormat="1" applyFont="1" applyFill="1" applyBorder="1" applyAlignment="1" applyProtection="1">
      <alignment horizontal="center"/>
    </xf>
    <xf numFmtId="0" fontId="153" fillId="0" borderId="19" xfId="1990" applyFont="1" applyBorder="1"/>
    <xf numFmtId="0" fontId="153" fillId="0" borderId="19" xfId="1991" applyFont="1" applyBorder="1"/>
    <xf numFmtId="2" fontId="153" fillId="26" borderId="19" xfId="107" applyNumberFormat="1" applyFont="1" applyFill="1" applyBorder="1" applyAlignment="1" applyProtection="1">
      <alignment horizontal="center"/>
    </xf>
    <xf numFmtId="0" fontId="153" fillId="74" borderId="11" xfId="0" applyFont="1" applyFill="1" applyBorder="1" applyAlignment="1" applyProtection="1">
      <alignment horizontal="center" vertical="center"/>
      <protection locked="0"/>
    </xf>
    <xf numFmtId="37" fontId="153" fillId="74" borderId="11" xfId="107" applyNumberFormat="1" applyFont="1" applyFill="1" applyBorder="1" applyAlignment="1" applyProtection="1">
      <alignment horizontal="center" vertical="center"/>
      <protection locked="0"/>
    </xf>
    <xf numFmtId="0" fontId="153" fillId="74" borderId="11" xfId="107" applyNumberFormat="1" applyFont="1" applyFill="1" applyBorder="1" applyAlignment="1" applyProtection="1">
      <alignment horizontal="center" vertical="center"/>
      <protection locked="0"/>
    </xf>
    <xf numFmtId="44" fontId="153" fillId="74" borderId="11" xfId="4455" applyFont="1" applyFill="1" applyBorder="1" applyAlignment="1" applyProtection="1">
      <alignment horizontal="center" vertical="center"/>
      <protection locked="0"/>
    </xf>
    <xf numFmtId="3" fontId="153" fillId="0" borderId="19" xfId="1995" applyNumberFormat="1" applyFont="1" applyBorder="1"/>
    <xf numFmtId="10" fontId="153" fillId="0" borderId="19" xfId="107" applyNumberFormat="1" applyFont="1" applyFill="1" applyBorder="1" applyAlignment="1" applyProtection="1">
      <alignment horizontal="center"/>
    </xf>
    <xf numFmtId="166" fontId="153" fillId="26" borderId="19" xfId="164" applyNumberFormat="1" applyFont="1" applyFill="1" applyBorder="1" applyProtection="1"/>
    <xf numFmtId="44" fontId="153" fillId="26" borderId="19" xfId="164" applyNumberFormat="1" applyFont="1" applyFill="1" applyBorder="1" applyProtection="1"/>
    <xf numFmtId="2" fontId="153" fillId="0" borderId="19" xfId="0" applyNumberFormat="1" applyFont="1" applyFill="1" applyBorder="1" applyAlignment="1" applyProtection="1">
      <alignment horizontal="center" vertical="center"/>
    </xf>
    <xf numFmtId="2" fontId="153" fillId="0" borderId="19" xfId="107" applyNumberFormat="1" applyFont="1" applyFill="1" applyBorder="1" applyAlignment="1" applyProtection="1">
      <alignment horizontal="center"/>
    </xf>
    <xf numFmtId="42" fontId="154" fillId="34" borderId="73" xfId="107" applyNumberFormat="1" applyFont="1" applyFill="1" applyBorder="1" applyAlignment="1" applyProtection="1">
      <alignment horizontal="center"/>
    </xf>
    <xf numFmtId="3" fontId="154" fillId="34" borderId="73" xfId="107" applyNumberFormat="1" applyFont="1" applyFill="1" applyBorder="1" applyAlignment="1" applyProtection="1">
      <alignment horizontal="center" wrapText="1"/>
    </xf>
    <xf numFmtId="10" fontId="154" fillId="34" borderId="73" xfId="107" applyNumberFormat="1" applyFont="1" applyFill="1" applyBorder="1" applyAlignment="1" applyProtection="1">
      <alignment horizontal="center"/>
    </xf>
    <xf numFmtId="166" fontId="154" fillId="38" borderId="73" xfId="164" applyNumberFormat="1" applyFont="1" applyFill="1" applyBorder="1" applyProtection="1"/>
    <xf numFmtId="43" fontId="154" fillId="34" borderId="73" xfId="164" applyNumberFormat="1" applyFont="1" applyFill="1" applyBorder="1" applyAlignment="1" applyProtection="1">
      <alignment horizontal="center" wrapText="1"/>
    </xf>
    <xf numFmtId="43" fontId="154" fillId="34" borderId="73" xfId="164" applyNumberFormat="1" applyFont="1" applyFill="1" applyBorder="1" applyProtection="1"/>
    <xf numFmtId="39" fontId="154" fillId="34" borderId="97" xfId="0" applyNumberFormat="1" applyFont="1" applyFill="1" applyBorder="1" applyAlignment="1" applyProtection="1">
      <alignment horizontal="center" vertical="center"/>
    </xf>
    <xf numFmtId="39" fontId="154" fillId="34" borderId="73" xfId="0" applyNumberFormat="1" applyFont="1" applyFill="1" applyBorder="1" applyAlignment="1" applyProtection="1">
      <alignment horizontal="center" vertical="center"/>
    </xf>
    <xf numFmtId="0" fontId="152" fillId="74" borderId="11" xfId="0" applyFont="1" applyFill="1" applyBorder="1" applyAlignment="1" applyProtection="1">
      <alignment horizontal="center" vertical="center"/>
      <protection locked="0"/>
    </xf>
    <xf numFmtId="2" fontId="153" fillId="0" borderId="31" xfId="107" applyNumberFormat="1" applyFont="1" applyFill="1" applyBorder="1" applyAlignment="1" applyProtection="1">
      <alignment horizontal="center"/>
    </xf>
    <xf numFmtId="39" fontId="153" fillId="0" borderId="19" xfId="164" applyNumberFormat="1" applyFont="1" applyFill="1" applyBorder="1" applyProtection="1"/>
    <xf numFmtId="166" fontId="153" fillId="0" borderId="118" xfId="164" applyNumberFormat="1" applyFont="1" applyFill="1" applyBorder="1" applyProtection="1"/>
    <xf numFmtId="166" fontId="153" fillId="0" borderId="43" xfId="164" applyNumberFormat="1" applyFont="1" applyFill="1" applyBorder="1" applyProtection="1"/>
    <xf numFmtId="44" fontId="152" fillId="0" borderId="19" xfId="4455" applyFont="1" applyFill="1" applyBorder="1" applyAlignment="1" applyProtection="1">
      <alignment horizontal="center" vertical="center"/>
      <protection hidden="1"/>
    </xf>
    <xf numFmtId="0" fontId="154" fillId="34" borderId="146" xfId="107" applyNumberFormat="1" applyFont="1" applyFill="1" applyBorder="1" applyAlignment="1" applyProtection="1">
      <alignment horizontal="center"/>
    </xf>
    <xf numFmtId="0" fontId="154" fillId="34" borderId="147" xfId="107" applyNumberFormat="1" applyFont="1" applyFill="1" applyBorder="1" applyAlignment="1" applyProtection="1">
      <alignment horizontal="left"/>
    </xf>
    <xf numFmtId="2" fontId="154" fillId="34" borderId="147" xfId="107" applyNumberFormat="1" applyFont="1" applyFill="1" applyBorder="1" applyAlignment="1" applyProtection="1">
      <alignment horizontal="center"/>
    </xf>
    <xf numFmtId="0" fontId="154" fillId="34" borderId="147" xfId="107" applyNumberFormat="1" applyFont="1" applyFill="1" applyBorder="1" applyAlignment="1" applyProtection="1">
      <alignment horizontal="center"/>
    </xf>
    <xf numFmtId="3" fontId="154" fillId="34" borderId="73" xfId="164" applyNumberFormat="1" applyFont="1" applyFill="1" applyBorder="1" applyProtection="1"/>
    <xf numFmtId="37" fontId="154" fillId="34" borderId="73" xfId="164" applyNumberFormat="1" applyFont="1" applyFill="1" applyBorder="1" applyProtection="1"/>
    <xf numFmtId="2" fontId="154" fillId="34" borderId="146" xfId="107" applyNumberFormat="1" applyFont="1" applyFill="1" applyBorder="1" applyAlignment="1" applyProtection="1">
      <alignment horizontal="center"/>
    </xf>
    <xf numFmtId="0" fontId="153" fillId="0" borderId="142" xfId="1983" applyFont="1" applyBorder="1"/>
    <xf numFmtId="0" fontId="153" fillId="0" borderId="20" xfId="1983" applyFont="1" applyBorder="1"/>
    <xf numFmtId="0" fontId="153" fillId="0" borderId="20" xfId="1984" applyFont="1" applyBorder="1"/>
    <xf numFmtId="0" fontId="152" fillId="74" borderId="20" xfId="0" applyFont="1" applyFill="1" applyBorder="1" applyAlignment="1" applyProtection="1">
      <alignment horizontal="center" vertical="center"/>
      <protection locked="0"/>
    </xf>
    <xf numFmtId="2" fontId="153" fillId="0" borderId="20" xfId="107" applyNumberFormat="1" applyFont="1" applyFill="1" applyBorder="1" applyAlignment="1" applyProtection="1">
      <alignment horizontal="center"/>
    </xf>
    <xf numFmtId="37" fontId="153" fillId="74" borderId="20" xfId="107" applyNumberFormat="1" applyFont="1" applyFill="1" applyBorder="1" applyAlignment="1" applyProtection="1">
      <alignment horizontal="center" vertical="center"/>
      <protection locked="0"/>
    </xf>
    <xf numFmtId="0" fontId="153" fillId="74" borderId="20" xfId="107" applyNumberFormat="1" applyFont="1" applyFill="1" applyBorder="1" applyAlignment="1" applyProtection="1">
      <alignment horizontal="center" vertical="center"/>
      <protection locked="0"/>
    </xf>
    <xf numFmtId="44" fontId="153" fillId="74" borderId="20" xfId="4455" applyFont="1" applyFill="1" applyBorder="1" applyAlignment="1" applyProtection="1">
      <alignment horizontal="center" vertical="center"/>
      <protection locked="0"/>
    </xf>
    <xf numFmtId="39" fontId="153" fillId="0" borderId="20" xfId="164" applyNumberFormat="1" applyFont="1" applyFill="1" applyBorder="1" applyProtection="1"/>
    <xf numFmtId="44" fontId="152" fillId="0" borderId="20" xfId="4455" applyFont="1" applyFill="1" applyBorder="1" applyAlignment="1" applyProtection="1">
      <alignment horizontal="center" vertical="center"/>
      <protection hidden="1"/>
    </xf>
    <xf numFmtId="2" fontId="153" fillId="0" borderId="143" xfId="107" applyNumberFormat="1" applyFont="1" applyFill="1" applyBorder="1" applyAlignment="1" applyProtection="1">
      <alignment horizontal="center"/>
    </xf>
    <xf numFmtId="0" fontId="153" fillId="0" borderId="121" xfId="1983" applyFont="1" applyBorder="1"/>
    <xf numFmtId="0" fontId="153" fillId="0" borderId="19" xfId="1983" applyFont="1" applyBorder="1"/>
    <xf numFmtId="0" fontId="153" fillId="0" borderId="19" xfId="1984" applyFont="1" applyBorder="1"/>
    <xf numFmtId="0" fontId="152" fillId="74" borderId="19" xfId="0" applyFont="1" applyFill="1" applyBorder="1" applyAlignment="1" applyProtection="1">
      <alignment horizontal="center" vertical="center"/>
      <protection locked="0"/>
    </xf>
    <xf numFmtId="37" fontId="153" fillId="74" borderId="19" xfId="107" applyNumberFormat="1" applyFont="1" applyFill="1" applyBorder="1" applyAlignment="1" applyProtection="1">
      <alignment horizontal="center" vertical="center"/>
      <protection locked="0"/>
    </xf>
    <xf numFmtId="0" fontId="153" fillId="74" borderId="19" xfId="107" applyNumberFormat="1" applyFont="1" applyFill="1" applyBorder="1" applyAlignment="1" applyProtection="1">
      <alignment horizontal="center" vertical="center"/>
      <protection locked="0"/>
    </xf>
    <xf numFmtId="44" fontId="153" fillId="74" borderId="19" xfId="4455" applyFont="1" applyFill="1" applyBorder="1" applyAlignment="1" applyProtection="1">
      <alignment horizontal="center" vertical="center"/>
      <protection locked="0"/>
    </xf>
    <xf numFmtId="2" fontId="153" fillId="0" borderId="21" xfId="107" applyNumberFormat="1" applyFont="1" applyFill="1" applyBorder="1" applyAlignment="1" applyProtection="1">
      <alignment horizontal="center"/>
    </xf>
    <xf numFmtId="0" fontId="153" fillId="0" borderId="144" xfId="1983" applyFont="1" applyBorder="1"/>
    <xf numFmtId="0" fontId="153" fillId="0" borderId="137" xfId="1983" applyFont="1" applyBorder="1"/>
    <xf numFmtId="0" fontId="153" fillId="0" borderId="137" xfId="1984" applyFont="1" applyBorder="1"/>
    <xf numFmtId="0" fontId="152" fillId="74" borderId="137" xfId="0" applyFont="1" applyFill="1" applyBorder="1" applyAlignment="1" applyProtection="1">
      <alignment horizontal="center" vertical="center"/>
      <protection locked="0"/>
    </xf>
    <xf numFmtId="2" fontId="153" fillId="0" borderId="137" xfId="107" applyNumberFormat="1" applyFont="1" applyFill="1" applyBorder="1" applyAlignment="1" applyProtection="1">
      <alignment horizontal="center"/>
    </xf>
    <xf numFmtId="37" fontId="153" fillId="74" borderId="137" xfId="107" applyNumberFormat="1" applyFont="1" applyFill="1" applyBorder="1" applyAlignment="1" applyProtection="1">
      <alignment horizontal="center" vertical="center"/>
      <protection locked="0"/>
    </xf>
    <xf numFmtId="0" fontId="153" fillId="74" borderId="137" xfId="107" applyNumberFormat="1" applyFont="1" applyFill="1" applyBorder="1" applyAlignment="1" applyProtection="1">
      <alignment horizontal="center" vertical="center"/>
      <protection locked="0"/>
    </xf>
    <xf numFmtId="44" fontId="153" fillId="74" borderId="137" xfId="4455" applyFont="1" applyFill="1" applyBorder="1" applyAlignment="1" applyProtection="1">
      <alignment horizontal="center" vertical="center"/>
      <protection locked="0"/>
    </xf>
    <xf numFmtId="39" fontId="153" fillId="0" borderId="137" xfId="164" applyNumberFormat="1" applyFont="1" applyFill="1" applyBorder="1" applyProtection="1"/>
    <xf numFmtId="44" fontId="152" fillId="0" borderId="137" xfId="4455" applyFont="1" applyFill="1" applyBorder="1" applyAlignment="1" applyProtection="1">
      <alignment horizontal="center" vertical="center"/>
      <protection hidden="1"/>
    </xf>
    <xf numFmtId="2" fontId="153" fillId="0" borderId="145" xfId="107" applyNumberFormat="1" applyFont="1" applyFill="1" applyBorder="1" applyAlignment="1" applyProtection="1">
      <alignment horizontal="center"/>
    </xf>
    <xf numFmtId="0" fontId="153" fillId="0" borderId="19" xfId="1975" applyFont="1" applyFill="1" applyBorder="1"/>
    <xf numFmtId="0" fontId="153" fillId="0" borderId="19" xfId="1976" applyFont="1" applyFill="1" applyBorder="1"/>
    <xf numFmtId="2" fontId="153" fillId="0" borderId="19" xfId="107" applyNumberFormat="1" applyFont="1" applyFill="1" applyBorder="1" applyAlignment="1" applyProtection="1">
      <alignment horizontal="right"/>
    </xf>
    <xf numFmtId="0" fontId="153" fillId="0" borderId="19" xfId="0" applyFont="1" applyBorder="1" applyProtection="1"/>
    <xf numFmtId="0" fontId="153" fillId="0" borderId="11" xfId="107" applyNumberFormat="1" applyFont="1" applyFill="1" applyBorder="1" applyAlignment="1" applyProtection="1">
      <alignment horizontal="center" vertical="center"/>
      <protection locked="0"/>
    </xf>
    <xf numFmtId="44" fontId="153" fillId="0" borderId="19" xfId="0" applyNumberFormat="1" applyFont="1" applyFill="1" applyBorder="1" applyProtection="1"/>
    <xf numFmtId="167" fontId="153" fillId="0" borderId="19" xfId="107" applyNumberFormat="1" applyFont="1" applyFill="1" applyBorder="1" applyAlignment="1" applyProtection="1">
      <alignment horizontal="center" wrapText="1"/>
    </xf>
    <xf numFmtId="10" fontId="153" fillId="0" borderId="19" xfId="164" applyNumberFormat="1" applyFont="1" applyFill="1" applyBorder="1" applyAlignment="1" applyProtection="1"/>
    <xf numFmtId="166" fontId="153" fillId="0" borderId="19" xfId="164" applyNumberFormat="1" applyFont="1" applyFill="1" applyBorder="1" applyAlignment="1" applyProtection="1">
      <alignment horizontal="center" wrapText="1"/>
    </xf>
    <xf numFmtId="44" fontId="153" fillId="0" borderId="19" xfId="164" applyNumberFormat="1" applyFont="1" applyFill="1" applyBorder="1" applyAlignment="1" applyProtection="1">
      <alignment horizontal="center" wrapText="1"/>
    </xf>
    <xf numFmtId="0" fontId="152" fillId="0" borderId="11" xfId="0" applyFont="1" applyFill="1" applyBorder="1" applyAlignment="1" applyProtection="1">
      <alignment horizontal="center" vertical="center"/>
      <protection locked="0"/>
    </xf>
    <xf numFmtId="44" fontId="153" fillId="0" borderId="11" xfId="4455" applyFont="1" applyFill="1" applyBorder="1" applyAlignment="1" applyProtection="1">
      <alignment horizontal="center" vertical="center"/>
      <protection locked="0"/>
    </xf>
    <xf numFmtId="2" fontId="154" fillId="34" borderId="73" xfId="107" applyNumberFormat="1" applyFont="1" applyFill="1" applyBorder="1" applyAlignment="1" applyProtection="1">
      <alignment horizontal="right"/>
    </xf>
    <xf numFmtId="167" fontId="154" fillId="34" borderId="73" xfId="107" applyNumberFormat="1" applyFont="1" applyFill="1" applyBorder="1" applyAlignment="1" applyProtection="1">
      <alignment horizontal="center" wrapText="1"/>
    </xf>
    <xf numFmtId="0" fontId="153" fillId="0" borderId="142" xfId="1975" applyFont="1" applyFill="1" applyBorder="1"/>
    <xf numFmtId="0" fontId="153" fillId="0" borderId="20" xfId="1975" applyFont="1" applyFill="1" applyBorder="1"/>
    <xf numFmtId="0" fontId="153" fillId="0" borderId="20" xfId="1976" applyFont="1" applyFill="1" applyBorder="1"/>
    <xf numFmtId="0" fontId="152" fillId="0" borderId="20" xfId="1239" applyFont="1" applyFill="1" applyBorder="1" applyAlignment="1" applyProtection="1">
      <alignment horizontal="center" vertical="center"/>
    </xf>
    <xf numFmtId="0" fontId="152" fillId="0" borderId="20" xfId="1248" applyFont="1" applyFill="1" applyBorder="1" applyAlignment="1" applyProtection="1">
      <alignment horizontal="center" vertical="center"/>
    </xf>
    <xf numFmtId="2" fontId="153" fillId="0" borderId="20" xfId="107" applyNumberFormat="1" applyFont="1" applyFill="1" applyBorder="1" applyAlignment="1" applyProtection="1">
      <alignment horizontal="right"/>
    </xf>
    <xf numFmtId="0" fontId="153" fillId="0" borderId="20" xfId="0" applyFont="1" applyBorder="1" applyProtection="1"/>
    <xf numFmtId="0" fontId="153" fillId="94" borderId="20" xfId="1240" applyFont="1" applyFill="1" applyBorder="1" applyAlignment="1" applyProtection="1">
      <alignment horizontal="center" vertical="center"/>
      <protection locked="0"/>
    </xf>
    <xf numFmtId="0" fontId="153" fillId="0" borderId="20" xfId="107" applyNumberFormat="1" applyFont="1" applyFill="1" applyBorder="1" applyAlignment="1" applyProtection="1">
      <alignment horizontal="center" vertical="center"/>
      <protection locked="0"/>
    </xf>
    <xf numFmtId="44" fontId="153" fillId="0" borderId="20" xfId="4455" applyFont="1" applyFill="1" applyBorder="1" applyAlignment="1" applyProtection="1">
      <alignment horizontal="center" vertical="center"/>
    </xf>
    <xf numFmtId="44" fontId="153" fillId="0" borderId="20" xfId="0" applyNumberFormat="1" applyFont="1" applyFill="1" applyBorder="1" applyProtection="1"/>
    <xf numFmtId="167" fontId="153" fillId="0" borderId="20" xfId="107" applyNumberFormat="1" applyFont="1" applyFill="1" applyBorder="1" applyAlignment="1" applyProtection="1">
      <alignment horizontal="center" wrapText="1"/>
    </xf>
    <xf numFmtId="10" fontId="153" fillId="0" borderId="20" xfId="164" applyNumberFormat="1" applyFont="1" applyFill="1" applyBorder="1" applyAlignment="1" applyProtection="1"/>
    <xf numFmtId="166" fontId="153" fillId="0" borderId="20" xfId="164" applyNumberFormat="1" applyFont="1" applyFill="1" applyBorder="1" applyAlignment="1" applyProtection="1">
      <alignment horizontal="center" wrapText="1"/>
    </xf>
    <xf numFmtId="0" fontId="153" fillId="0" borderId="20" xfId="0" applyFont="1" applyBorder="1"/>
    <xf numFmtId="44" fontId="153" fillId="0" borderId="20" xfId="164" applyNumberFormat="1" applyFont="1" applyFill="1" applyBorder="1" applyAlignment="1" applyProtection="1">
      <alignment horizontal="center" wrapText="1"/>
    </xf>
    <xf numFmtId="0" fontId="153" fillId="0" borderId="121" xfId="1975" applyFont="1" applyFill="1" applyBorder="1"/>
    <xf numFmtId="0" fontId="152" fillId="0" borderId="19" xfId="1239" applyFont="1" applyFill="1" applyBorder="1" applyAlignment="1" applyProtection="1">
      <alignment horizontal="center" vertical="center"/>
    </xf>
    <xf numFmtId="0" fontId="152" fillId="0" borderId="19" xfId="1248" applyFont="1" applyFill="1" applyBorder="1" applyAlignment="1" applyProtection="1">
      <alignment horizontal="center" vertical="center"/>
    </xf>
    <xf numFmtId="37" fontId="153" fillId="94" borderId="19" xfId="2210" applyNumberFormat="1" applyFont="1" applyFill="1" applyBorder="1" applyAlignment="1" applyProtection="1">
      <alignment horizontal="center" vertical="center"/>
      <protection locked="0"/>
    </xf>
    <xf numFmtId="0" fontId="153" fillId="0" borderId="19" xfId="107" applyNumberFormat="1" applyFont="1" applyFill="1" applyBorder="1" applyAlignment="1" applyProtection="1">
      <alignment horizontal="center" vertical="center"/>
      <protection locked="0"/>
    </xf>
    <xf numFmtId="44" fontId="153" fillId="0" borderId="19" xfId="4455" applyFont="1" applyFill="1" applyBorder="1" applyAlignment="1" applyProtection="1">
      <alignment horizontal="center" vertical="center"/>
    </xf>
    <xf numFmtId="0" fontId="153" fillId="0" borderId="19" xfId="0" applyFont="1" applyBorder="1"/>
    <xf numFmtId="0" fontId="153" fillId="0" borderId="19" xfId="0" applyFont="1" applyFill="1" applyBorder="1" applyAlignment="1" applyProtection="1">
      <alignment horizontal="center" vertical="center"/>
      <protection locked="0"/>
    </xf>
    <xf numFmtId="0" fontId="152" fillId="0" borderId="19" xfId="0" applyFont="1" applyFill="1" applyBorder="1" applyAlignment="1" applyProtection="1">
      <alignment horizontal="center" vertical="center"/>
      <protection locked="0"/>
    </xf>
    <xf numFmtId="44" fontId="153" fillId="0" borderId="19" xfId="4455" applyFont="1" applyFill="1" applyBorder="1" applyAlignment="1" applyProtection="1">
      <alignment horizontal="center" vertical="center"/>
      <protection locked="0"/>
    </xf>
    <xf numFmtId="0" fontId="153" fillId="0" borderId="144" xfId="1975" applyFont="1" applyFill="1" applyBorder="1"/>
    <xf numFmtId="0" fontId="153" fillId="0" borderId="137" xfId="1975" applyFont="1" applyFill="1" applyBorder="1"/>
    <xf numFmtId="0" fontId="153" fillId="0" borderId="137" xfId="1976" applyFont="1" applyFill="1" applyBorder="1"/>
    <xf numFmtId="0" fontId="153" fillId="0" borderId="137" xfId="0" applyFont="1" applyFill="1" applyBorder="1" applyAlignment="1" applyProtection="1">
      <alignment horizontal="center" vertical="center"/>
      <protection locked="0"/>
    </xf>
    <xf numFmtId="0" fontId="152" fillId="0" borderId="137" xfId="0" applyFont="1" applyFill="1" applyBorder="1" applyAlignment="1" applyProtection="1">
      <alignment horizontal="center" vertical="center"/>
      <protection locked="0"/>
    </xf>
    <xf numFmtId="2" fontId="153" fillId="0" borderId="137" xfId="107" applyNumberFormat="1" applyFont="1" applyFill="1" applyBorder="1" applyAlignment="1" applyProtection="1">
      <alignment horizontal="right"/>
    </xf>
    <xf numFmtId="0" fontId="153" fillId="0" borderId="137" xfId="0" applyFont="1" applyBorder="1" applyProtection="1"/>
    <xf numFmtId="37" fontId="153" fillId="94" borderId="137" xfId="2210" applyNumberFormat="1" applyFont="1" applyFill="1" applyBorder="1" applyAlignment="1" applyProtection="1">
      <alignment horizontal="center" vertical="center"/>
      <protection locked="0"/>
    </xf>
    <xf numFmtId="0" fontId="153" fillId="0" borderId="137" xfId="107" applyNumberFormat="1" applyFont="1" applyFill="1" applyBorder="1" applyAlignment="1" applyProtection="1">
      <alignment horizontal="center" vertical="center"/>
      <protection locked="0"/>
    </xf>
    <xf numFmtId="44" fontId="153" fillId="0" borderId="137" xfId="4455" applyFont="1" applyFill="1" applyBorder="1" applyAlignment="1" applyProtection="1">
      <alignment horizontal="center" vertical="center"/>
      <protection locked="0"/>
    </xf>
    <xf numFmtId="44" fontId="153" fillId="0" borderId="137" xfId="0" applyNumberFormat="1" applyFont="1" applyFill="1" applyBorder="1" applyProtection="1"/>
    <xf numFmtId="167" fontId="153" fillId="0" borderId="137" xfId="107" applyNumberFormat="1" applyFont="1" applyFill="1" applyBorder="1" applyAlignment="1" applyProtection="1">
      <alignment horizontal="center" wrapText="1"/>
    </xf>
    <xf numFmtId="10" fontId="153" fillId="0" borderId="137" xfId="164" applyNumberFormat="1" applyFont="1" applyFill="1" applyBorder="1" applyAlignment="1" applyProtection="1"/>
    <xf numFmtId="166" fontId="153" fillId="0" borderId="137" xfId="164" applyNumberFormat="1" applyFont="1" applyFill="1" applyBorder="1" applyAlignment="1" applyProtection="1">
      <alignment horizontal="center" wrapText="1"/>
    </xf>
    <xf numFmtId="0" fontId="153" fillId="0" borderId="137" xfId="0" applyFont="1" applyBorder="1"/>
    <xf numFmtId="44" fontId="153" fillId="0" borderId="137" xfId="164" applyNumberFormat="1" applyFont="1" applyFill="1" applyBorder="1" applyAlignment="1" applyProtection="1">
      <alignment horizontal="center" wrapText="1"/>
    </xf>
    <xf numFmtId="0" fontId="153" fillId="0" borderId="19" xfId="1967" applyFont="1" applyFill="1" applyBorder="1"/>
    <xf numFmtId="0" fontId="153" fillId="0" borderId="19" xfId="1968" applyFont="1" applyFill="1" applyBorder="1"/>
    <xf numFmtId="0" fontId="153" fillId="0" borderId="11" xfId="0" applyFont="1" applyFill="1" applyBorder="1" applyAlignment="1" applyProtection="1">
      <alignment horizontal="center" wrapText="1"/>
    </xf>
    <xf numFmtId="37" fontId="153" fillId="0" borderId="11" xfId="107" applyNumberFormat="1" applyFont="1" applyFill="1" applyBorder="1" applyAlignment="1" applyProtection="1">
      <alignment horizontal="center" vertical="center"/>
      <protection locked="0"/>
    </xf>
    <xf numFmtId="175" fontId="153" fillId="0" borderId="19" xfId="1974" applyNumberFormat="1" applyFont="1" applyFill="1" applyBorder="1"/>
    <xf numFmtId="37" fontId="154" fillId="34" borderId="73" xfId="107" applyNumberFormat="1" applyFont="1" applyFill="1" applyBorder="1" applyAlignment="1" applyProtection="1">
      <alignment horizontal="center" wrapText="1"/>
    </xf>
    <xf numFmtId="44" fontId="154" fillId="34" borderId="73" xfId="164" applyNumberFormat="1" applyFont="1" applyFill="1" applyBorder="1" applyProtection="1"/>
    <xf numFmtId="2" fontId="154" fillId="34" borderId="97" xfId="107" applyNumberFormat="1" applyFont="1" applyFill="1" applyBorder="1" applyAlignment="1" applyProtection="1">
      <alignment horizontal="center"/>
    </xf>
    <xf numFmtId="0" fontId="153" fillId="0" borderId="0" xfId="0" applyFont="1" applyAlignment="1" applyProtection="1">
      <alignment vertical="center"/>
      <protection hidden="1"/>
    </xf>
    <xf numFmtId="0" fontId="153" fillId="0" borderId="0" xfId="0" applyFont="1" applyAlignment="1" applyProtection="1">
      <alignment horizontal="center" vertical="center"/>
      <protection hidden="1"/>
    </xf>
    <xf numFmtId="42" fontId="154" fillId="0" borderId="0" xfId="0" applyNumberFormat="1" applyFont="1" applyProtection="1"/>
    <xf numFmtId="0" fontId="153" fillId="0" borderId="0" xfId="0" applyNumberFormat="1" applyFont="1"/>
    <xf numFmtId="37" fontId="153" fillId="0" borderId="0" xfId="0" applyNumberFormat="1" applyFont="1" applyProtection="1"/>
    <xf numFmtId="0" fontId="153" fillId="0" borderId="28" xfId="1967" applyFont="1" applyFill="1" applyBorder="1"/>
    <xf numFmtId="0" fontId="153" fillId="0" borderId="28" xfId="1968" applyFont="1" applyFill="1" applyBorder="1"/>
    <xf numFmtId="0" fontId="152" fillId="0" borderId="15" xfId="0" applyFont="1" applyFill="1" applyBorder="1" applyAlignment="1" applyProtection="1">
      <alignment horizontal="center" vertical="center"/>
      <protection locked="0"/>
    </xf>
    <xf numFmtId="2" fontId="153" fillId="0" borderId="28" xfId="107" applyNumberFormat="1" applyFont="1" applyFill="1" applyBorder="1" applyAlignment="1" applyProtection="1">
      <alignment horizontal="center"/>
    </xf>
    <xf numFmtId="0" fontId="153" fillId="0" borderId="15" xfId="0" applyFont="1" applyFill="1" applyBorder="1" applyAlignment="1" applyProtection="1">
      <alignment horizontal="center" wrapText="1"/>
    </xf>
    <xf numFmtId="37" fontId="153" fillId="0" borderId="15" xfId="107" applyNumberFormat="1" applyFont="1" applyFill="1" applyBorder="1" applyAlignment="1" applyProtection="1">
      <alignment horizontal="center" vertical="center"/>
      <protection locked="0"/>
    </xf>
    <xf numFmtId="0" fontId="153" fillId="0" borderId="15" xfId="107" applyNumberFormat="1" applyFont="1" applyFill="1" applyBorder="1" applyAlignment="1" applyProtection="1">
      <alignment horizontal="center" vertical="center"/>
      <protection locked="0"/>
    </xf>
    <xf numFmtId="44" fontId="153" fillId="0" borderId="15" xfId="4455" applyFont="1" applyFill="1" applyBorder="1" applyAlignment="1" applyProtection="1">
      <alignment horizontal="center" vertical="center"/>
      <protection locked="0"/>
    </xf>
    <xf numFmtId="175" fontId="153" fillId="0" borderId="28" xfId="1974" applyNumberFormat="1" applyFont="1" applyFill="1" applyBorder="1"/>
    <xf numFmtId="42" fontId="153" fillId="0" borderId="28" xfId="164" applyNumberFormat="1" applyFont="1" applyFill="1" applyBorder="1" applyProtection="1"/>
    <xf numFmtId="3" fontId="153" fillId="0" borderId="28" xfId="107" applyNumberFormat="1" applyFont="1" applyFill="1" applyBorder="1" applyAlignment="1" applyProtection="1">
      <alignment horizontal="center" wrapText="1"/>
    </xf>
    <xf numFmtId="166" fontId="153" fillId="0" borderId="28" xfId="164" applyNumberFormat="1" applyFont="1" applyFill="1" applyBorder="1" applyProtection="1"/>
    <xf numFmtId="166" fontId="153" fillId="0" borderId="138" xfId="164" applyNumberFormat="1" applyFont="1" applyFill="1" applyBorder="1" applyProtection="1"/>
    <xf numFmtId="44" fontId="152" fillId="0" borderId="28" xfId="4455" applyFont="1" applyFill="1" applyBorder="1" applyAlignment="1" applyProtection="1">
      <alignment horizontal="center" vertical="center"/>
      <protection hidden="1"/>
    </xf>
    <xf numFmtId="166" fontId="153" fillId="0" borderId="44" xfId="164" applyNumberFormat="1" applyFont="1" applyFill="1" applyBorder="1" applyProtection="1"/>
    <xf numFmtId="44" fontId="153" fillId="0" borderId="28" xfId="164" applyNumberFormat="1" applyFont="1" applyFill="1" applyBorder="1" applyProtection="1"/>
    <xf numFmtId="0" fontId="153" fillId="0" borderId="142" xfId="1967" applyFont="1" applyFill="1" applyBorder="1"/>
    <xf numFmtId="0" fontId="153" fillId="0" borderId="20" xfId="1967" applyFont="1" applyFill="1" applyBorder="1"/>
    <xf numFmtId="0" fontId="153" fillId="0" borderId="20" xfId="1968" applyFont="1" applyFill="1" applyBorder="1"/>
    <xf numFmtId="0" fontId="152" fillId="0" borderId="20" xfId="0" applyFont="1" applyFill="1" applyBorder="1" applyAlignment="1" applyProtection="1">
      <alignment horizontal="center" vertical="center"/>
      <protection locked="0"/>
    </xf>
    <xf numFmtId="0" fontId="153" fillId="0" borderId="20" xfId="0" applyFont="1" applyFill="1" applyBorder="1" applyAlignment="1" applyProtection="1">
      <alignment horizontal="center" wrapText="1"/>
    </xf>
    <xf numFmtId="37" fontId="153" fillId="0" borderId="20" xfId="107" applyNumberFormat="1" applyFont="1" applyFill="1" applyBorder="1" applyAlignment="1" applyProtection="1">
      <alignment horizontal="center" vertical="center"/>
      <protection locked="0"/>
    </xf>
    <xf numFmtId="44" fontId="153" fillId="0" borderId="20" xfId="4455" applyFont="1" applyFill="1" applyBorder="1" applyAlignment="1" applyProtection="1">
      <alignment horizontal="center" vertical="center"/>
      <protection locked="0"/>
    </xf>
    <xf numFmtId="175" fontId="153" fillId="0" borderId="20" xfId="1974" applyNumberFormat="1" applyFont="1" applyFill="1" applyBorder="1"/>
    <xf numFmtId="0" fontId="153" fillId="0" borderId="121" xfId="1967" applyFont="1" applyFill="1" applyBorder="1"/>
    <xf numFmtId="0" fontId="153" fillId="0" borderId="19" xfId="0" applyFont="1" applyFill="1" applyBorder="1" applyAlignment="1" applyProtection="1">
      <alignment horizontal="center" wrapText="1"/>
    </xf>
    <xf numFmtId="37" fontId="153" fillId="0" borderId="19" xfId="107" applyNumberFormat="1" applyFont="1" applyFill="1" applyBorder="1" applyAlignment="1" applyProtection="1">
      <alignment horizontal="center" vertical="center"/>
      <protection locked="0"/>
    </xf>
    <xf numFmtId="0" fontId="152" fillId="0" borderId="19" xfId="0" applyFont="1" applyFill="1" applyBorder="1" applyAlignment="1" applyProtection="1">
      <alignment horizontal="center" vertical="center" wrapText="1"/>
      <protection locked="0"/>
    </xf>
    <xf numFmtId="0" fontId="153" fillId="0" borderId="144" xfId="1967" applyFont="1" applyFill="1" applyBorder="1"/>
    <xf numFmtId="0" fontId="153" fillId="0" borderId="137" xfId="1967" applyFont="1" applyFill="1" applyBorder="1"/>
    <xf numFmtId="0" fontId="153" fillId="0" borderId="137" xfId="1968" applyFont="1" applyFill="1" applyBorder="1"/>
    <xf numFmtId="0" fontId="153" fillId="0" borderId="137" xfId="0" applyFont="1" applyFill="1" applyBorder="1" applyAlignment="1" applyProtection="1">
      <alignment horizontal="center" wrapText="1"/>
    </xf>
    <xf numFmtId="37" fontId="153" fillId="0" borderId="137" xfId="107" applyNumberFormat="1" applyFont="1" applyFill="1" applyBorder="1" applyAlignment="1" applyProtection="1">
      <alignment horizontal="center" vertical="center"/>
      <protection locked="0"/>
    </xf>
    <xf numFmtId="175" fontId="153" fillId="0" borderId="137" xfId="1974" applyNumberFormat="1" applyFont="1" applyFill="1" applyBorder="1"/>
    <xf numFmtId="3" fontId="153" fillId="0" borderId="0" xfId="0" applyNumberFormat="1" applyFont="1" applyAlignment="1" applyProtection="1">
      <alignment horizontal="right"/>
    </xf>
    <xf numFmtId="0" fontId="153" fillId="0" borderId="19" xfId="2008" applyFont="1" applyFill="1" applyBorder="1"/>
    <xf numFmtId="0" fontId="153" fillId="0" borderId="19" xfId="2009" applyFont="1" applyFill="1" applyBorder="1"/>
    <xf numFmtId="0" fontId="152" fillId="74" borderId="11" xfId="0" applyFont="1" applyFill="1" applyBorder="1" applyAlignment="1" applyProtection="1">
      <alignment horizontal="center" vertical="center"/>
    </xf>
    <xf numFmtId="42" fontId="153" fillId="0" borderId="19" xfId="2013" applyNumberFormat="1" applyFont="1" applyFill="1" applyBorder="1"/>
    <xf numFmtId="3" fontId="153" fillId="0" borderId="19" xfId="107" applyNumberFormat="1" applyFont="1" applyFill="1" applyBorder="1" applyAlignment="1" applyProtection="1">
      <alignment horizontal="right" wrapText="1"/>
    </xf>
    <xf numFmtId="44" fontId="153" fillId="74" borderId="19" xfId="164" applyFont="1" applyFill="1" applyBorder="1" applyAlignment="1" applyProtection="1">
      <alignment horizontal="center" vertical="center"/>
      <protection locked="0"/>
    </xf>
    <xf numFmtId="3" fontId="154" fillId="34" borderId="73" xfId="107" applyNumberFormat="1" applyFont="1" applyFill="1" applyBorder="1" applyAlignment="1" applyProtection="1">
      <alignment horizontal="right" wrapText="1"/>
    </xf>
    <xf numFmtId="2" fontId="154" fillId="34" borderId="82" xfId="107" applyNumberFormat="1" applyFont="1" applyFill="1" applyBorder="1" applyAlignment="1" applyProtection="1">
      <alignment horizontal="center"/>
    </xf>
    <xf numFmtId="3" fontId="153" fillId="0" borderId="0" xfId="0" applyNumberFormat="1" applyFont="1" applyFill="1" applyAlignment="1" applyProtection="1">
      <alignment horizontal="right"/>
    </xf>
    <xf numFmtId="0" fontId="153" fillId="0" borderId="0" xfId="0" applyFont="1" applyFill="1" applyBorder="1" applyAlignment="1" applyProtection="1">
      <alignment horizontal="center" wrapText="1"/>
    </xf>
    <xf numFmtId="3" fontId="153" fillId="0" borderId="0" xfId="0" applyNumberFormat="1" applyFont="1" applyFill="1" applyBorder="1" applyAlignment="1" applyProtection="1">
      <alignment horizontal="center" wrapText="1"/>
    </xf>
    <xf numFmtId="42" fontId="153" fillId="0" borderId="0" xfId="0" applyNumberFormat="1" applyFont="1" applyFill="1" applyBorder="1" applyAlignment="1" applyProtection="1">
      <alignment horizontal="center" wrapText="1"/>
    </xf>
    <xf numFmtId="3" fontId="153" fillId="0" borderId="0" xfId="0" applyNumberFormat="1" applyFont="1" applyFill="1" applyBorder="1" applyAlignment="1" applyProtection="1">
      <alignment horizontal="right" wrapText="1"/>
    </xf>
    <xf numFmtId="166" fontId="153" fillId="0" borderId="0" xfId="0" applyNumberFormat="1" applyFont="1" applyFill="1" applyBorder="1" applyAlignment="1" applyProtection="1">
      <alignment horizontal="center" wrapText="1"/>
    </xf>
    <xf numFmtId="43" fontId="51" fillId="0" borderId="0" xfId="108" applyFont="1" applyFill="1" applyBorder="1" applyAlignment="1" applyProtection="1">
      <alignment horizontal="center"/>
    </xf>
    <xf numFmtId="171" fontId="153" fillId="0" borderId="0" xfId="0" applyNumberFormat="1" applyFont="1" applyProtection="1"/>
    <xf numFmtId="1" fontId="153" fillId="0" borderId="0" xfId="0" applyNumberFormat="1" applyFont="1" applyProtection="1"/>
    <xf numFmtId="0" fontId="153" fillId="0" borderId="142" xfId="2008" applyFont="1" applyFill="1" applyBorder="1"/>
    <xf numFmtId="0" fontId="153" fillId="0" borderId="20" xfId="2008" applyFont="1" applyFill="1" applyBorder="1"/>
    <xf numFmtId="0" fontId="153" fillId="0" borderId="20" xfId="2009" applyFont="1" applyFill="1" applyBorder="1"/>
    <xf numFmtId="0" fontId="152" fillId="74" borderId="20" xfId="0" applyFont="1" applyFill="1" applyBorder="1" applyAlignment="1" applyProtection="1">
      <alignment horizontal="center" vertical="center"/>
    </xf>
    <xf numFmtId="42" fontId="153" fillId="0" borderId="20" xfId="2013" applyNumberFormat="1" applyFont="1" applyFill="1" applyBorder="1"/>
    <xf numFmtId="3" fontId="153" fillId="0" borderId="20" xfId="107" applyNumberFormat="1" applyFont="1" applyFill="1" applyBorder="1" applyAlignment="1" applyProtection="1">
      <alignment horizontal="right" wrapText="1"/>
    </xf>
    <xf numFmtId="44" fontId="153" fillId="74" borderId="20" xfId="164" applyFont="1" applyFill="1" applyBorder="1" applyAlignment="1" applyProtection="1">
      <alignment horizontal="center" vertical="center"/>
      <protection locked="0"/>
    </xf>
    <xf numFmtId="0" fontId="153" fillId="0" borderId="121" xfId="2008" applyFont="1" applyFill="1" applyBorder="1"/>
    <xf numFmtId="0" fontId="152" fillId="74" borderId="19" xfId="0" applyFont="1" applyFill="1" applyBorder="1" applyAlignment="1" applyProtection="1">
      <alignment horizontal="center" vertical="center"/>
    </xf>
    <xf numFmtId="0" fontId="153" fillId="0" borderId="144" xfId="2008" applyFont="1" applyFill="1" applyBorder="1"/>
    <xf numFmtId="0" fontId="153" fillId="0" borderId="137" xfId="2008" applyFont="1" applyFill="1" applyBorder="1"/>
    <xf numFmtId="0" fontId="153" fillId="0" borderId="137" xfId="2009" applyFont="1" applyFill="1" applyBorder="1"/>
    <xf numFmtId="0" fontId="152" fillId="74" borderId="137" xfId="0" applyFont="1" applyFill="1" applyBorder="1" applyAlignment="1" applyProtection="1">
      <alignment horizontal="center" vertical="center"/>
    </xf>
    <xf numFmtId="42" fontId="153" fillId="0" borderId="137" xfId="2013" applyNumberFormat="1" applyFont="1" applyFill="1" applyBorder="1"/>
    <xf numFmtId="3" fontId="153" fillId="0" borderId="137" xfId="107" applyNumberFormat="1" applyFont="1" applyFill="1" applyBorder="1" applyAlignment="1" applyProtection="1">
      <alignment horizontal="right" wrapText="1"/>
    </xf>
    <xf numFmtId="44" fontId="153" fillId="74" borderId="137" xfId="164" applyFont="1" applyFill="1" applyBorder="1" applyAlignment="1" applyProtection="1">
      <alignment horizontal="center" vertical="center"/>
      <protection locked="0"/>
    </xf>
    <xf numFmtId="3" fontId="153" fillId="0" borderId="0" xfId="0" applyNumberFormat="1" applyFont="1" applyAlignment="1" applyProtection="1">
      <alignment horizontal="center" vertical="center"/>
    </xf>
    <xf numFmtId="168" fontId="153" fillId="0" borderId="0" xfId="0" applyNumberFormat="1" applyFont="1" applyFill="1" applyProtection="1"/>
    <xf numFmtId="42" fontId="153" fillId="0" borderId="19" xfId="1960" applyNumberFormat="1" applyFont="1" applyBorder="1"/>
    <xf numFmtId="42" fontId="153" fillId="0" borderId="19" xfId="1961" applyNumberFormat="1" applyFont="1" applyBorder="1"/>
    <xf numFmtId="39" fontId="153" fillId="26" borderId="19" xfId="0" applyNumberFormat="1" applyFont="1" applyFill="1" applyBorder="1" applyProtection="1"/>
    <xf numFmtId="42" fontId="153" fillId="26" borderId="19" xfId="0" applyNumberFormat="1" applyFont="1" applyFill="1" applyBorder="1" applyProtection="1"/>
    <xf numFmtId="37" fontId="153" fillId="26" borderId="19" xfId="0" applyNumberFormat="1" applyFont="1" applyFill="1" applyBorder="1" applyProtection="1"/>
    <xf numFmtId="42" fontId="153" fillId="0" borderId="19" xfId="170" applyNumberFormat="1" applyFont="1" applyFill="1" applyBorder="1" applyAlignment="1" applyProtection="1"/>
    <xf numFmtId="42" fontId="153" fillId="0" borderId="19" xfId="164" applyNumberFormat="1" applyFont="1" applyFill="1" applyBorder="1" applyAlignment="1" applyProtection="1">
      <alignment horizontal="center" wrapText="1"/>
    </xf>
    <xf numFmtId="8" fontId="153" fillId="0" borderId="19" xfId="164" applyNumberFormat="1" applyFont="1" applyFill="1" applyBorder="1" applyAlignment="1" applyProtection="1">
      <alignment horizontal="center" wrapText="1"/>
    </xf>
    <xf numFmtId="168" fontId="153" fillId="0" borderId="19" xfId="164" applyNumberFormat="1" applyFont="1" applyFill="1" applyBorder="1" applyAlignment="1" applyProtection="1">
      <alignment horizontal="center" wrapText="1"/>
    </xf>
    <xf numFmtId="39" fontId="153" fillId="0" borderId="19" xfId="0" applyNumberFormat="1" applyFont="1" applyFill="1" applyBorder="1" applyAlignment="1" applyProtection="1">
      <alignment horizontal="center"/>
    </xf>
    <xf numFmtId="1" fontId="154" fillId="34" borderId="73" xfId="107" applyNumberFormat="1" applyFont="1" applyFill="1" applyBorder="1" applyAlignment="1" applyProtection="1">
      <alignment horizontal="right"/>
    </xf>
    <xf numFmtId="1" fontId="153" fillId="34" borderId="73" xfId="107" applyNumberFormat="1" applyFont="1" applyFill="1" applyBorder="1" applyAlignment="1" applyProtection="1">
      <alignment horizontal="right"/>
    </xf>
    <xf numFmtId="3" fontId="154" fillId="34" borderId="73" xfId="107" applyNumberFormat="1" applyFont="1" applyFill="1" applyBorder="1" applyAlignment="1" applyProtection="1">
      <alignment horizontal="center" vertical="center"/>
    </xf>
    <xf numFmtId="3" fontId="154" fillId="34" borderId="73" xfId="107" applyNumberFormat="1" applyFont="1" applyFill="1" applyBorder="1" applyAlignment="1" applyProtection="1">
      <alignment horizontal="right"/>
    </xf>
    <xf numFmtId="42" fontId="154" fillId="34" borderId="73" xfId="107" applyNumberFormat="1" applyFont="1" applyFill="1" applyBorder="1" applyAlignment="1" applyProtection="1">
      <alignment horizontal="right"/>
    </xf>
    <xf numFmtId="37" fontId="154" fillId="34" borderId="73" xfId="107" applyNumberFormat="1" applyFont="1" applyFill="1" applyBorder="1" applyAlignment="1" applyProtection="1">
      <alignment horizontal="right"/>
    </xf>
    <xf numFmtId="42" fontId="154" fillId="38" borderId="73" xfId="107" applyNumberFormat="1" applyFont="1" applyFill="1" applyBorder="1" applyAlignment="1" applyProtection="1">
      <alignment horizontal="right"/>
    </xf>
    <xf numFmtId="42" fontId="154" fillId="38" borderId="97" xfId="0" applyNumberFormat="1" applyFont="1" applyFill="1" applyBorder="1" applyAlignment="1" applyProtection="1">
      <alignment horizontal="center"/>
    </xf>
    <xf numFmtId="42" fontId="154" fillId="34" borderId="97" xfId="0" applyNumberFormat="1" applyFont="1" applyFill="1" applyBorder="1" applyAlignment="1" applyProtection="1">
      <alignment horizontal="center"/>
    </xf>
    <xf numFmtId="168" fontId="154" fillId="34" borderId="97" xfId="0" applyNumberFormat="1" applyFont="1" applyFill="1" applyBorder="1" applyAlignment="1" applyProtection="1">
      <alignment horizontal="center"/>
    </xf>
    <xf numFmtId="42" fontId="153" fillId="0" borderId="142" xfId="1960" applyNumberFormat="1" applyFont="1" applyBorder="1"/>
    <xf numFmtId="42" fontId="153" fillId="0" borderId="20" xfId="1960" applyNumberFormat="1" applyFont="1" applyBorder="1"/>
    <xf numFmtId="42" fontId="153" fillId="0" borderId="20" xfId="1961" applyNumberFormat="1" applyFont="1" applyBorder="1"/>
    <xf numFmtId="39" fontId="153" fillId="26" borderId="20" xfId="0" applyNumberFormat="1" applyFont="1" applyFill="1" applyBorder="1" applyProtection="1"/>
    <xf numFmtId="0" fontId="153" fillId="74" borderId="20" xfId="0" applyFont="1" applyFill="1" applyBorder="1" applyAlignment="1" applyProtection="1">
      <alignment horizontal="center" vertical="center"/>
      <protection locked="0"/>
    </xf>
    <xf numFmtId="42" fontId="153" fillId="26" borderId="20" xfId="0" applyNumberFormat="1" applyFont="1" applyFill="1" applyBorder="1" applyProtection="1"/>
    <xf numFmtId="37" fontId="153" fillId="26" borderId="20" xfId="0" applyNumberFormat="1" applyFont="1" applyFill="1" applyBorder="1" applyProtection="1"/>
    <xf numFmtId="42" fontId="153" fillId="0" borderId="20" xfId="170" applyNumberFormat="1" applyFont="1" applyFill="1" applyBorder="1" applyAlignment="1" applyProtection="1"/>
    <xf numFmtId="42" fontId="153" fillId="0" borderId="20" xfId="164" applyNumberFormat="1" applyFont="1" applyFill="1" applyBorder="1" applyAlignment="1" applyProtection="1">
      <alignment horizontal="center" wrapText="1"/>
    </xf>
    <xf numFmtId="8" fontId="153" fillId="0" borderId="20" xfId="164" applyNumberFormat="1" applyFont="1" applyFill="1" applyBorder="1" applyAlignment="1" applyProtection="1">
      <alignment horizontal="center" wrapText="1"/>
    </xf>
    <xf numFmtId="168" fontId="153" fillId="0" borderId="20" xfId="164" applyNumberFormat="1" applyFont="1" applyFill="1" applyBorder="1" applyAlignment="1" applyProtection="1">
      <alignment horizontal="center" wrapText="1"/>
    </xf>
    <xf numFmtId="39" fontId="153" fillId="0" borderId="20" xfId="0" applyNumberFormat="1" applyFont="1" applyFill="1" applyBorder="1" applyAlignment="1" applyProtection="1">
      <alignment horizontal="center"/>
    </xf>
    <xf numFmtId="39" fontId="153" fillId="0" borderId="143" xfId="0" applyNumberFormat="1" applyFont="1" applyFill="1" applyBorder="1" applyAlignment="1" applyProtection="1">
      <alignment horizontal="center"/>
    </xf>
    <xf numFmtId="42" fontId="153" fillId="0" borderId="121" xfId="1960" applyNumberFormat="1" applyFont="1" applyBorder="1"/>
    <xf numFmtId="0" fontId="153" fillId="74" borderId="19" xfId="0" applyFont="1" applyFill="1" applyBorder="1" applyAlignment="1" applyProtection="1">
      <alignment horizontal="center" vertical="center"/>
      <protection locked="0"/>
    </xf>
    <xf numFmtId="39" fontId="153" fillId="0" borderId="21" xfId="0" applyNumberFormat="1" applyFont="1" applyFill="1" applyBorder="1" applyAlignment="1" applyProtection="1">
      <alignment horizontal="center"/>
    </xf>
    <xf numFmtId="42" fontId="153" fillId="0" borderId="144" xfId="1960" applyNumberFormat="1" applyFont="1" applyBorder="1"/>
    <xf numFmtId="42" fontId="153" fillId="0" borderId="137" xfId="1960" applyNumberFormat="1" applyFont="1" applyBorder="1"/>
    <xf numFmtId="42" fontId="153" fillId="0" borderId="137" xfId="1961" applyNumberFormat="1" applyFont="1" applyBorder="1"/>
    <xf numFmtId="39" fontId="153" fillId="26" borderId="137" xfId="0" applyNumberFormat="1" applyFont="1" applyFill="1" applyBorder="1" applyProtection="1"/>
    <xf numFmtId="0" fontId="153" fillId="74" borderId="137" xfId="0" applyFont="1" applyFill="1" applyBorder="1" applyAlignment="1" applyProtection="1">
      <alignment horizontal="center" vertical="center"/>
      <protection locked="0"/>
    </xf>
    <xf numFmtId="42" fontId="153" fillId="26" borderId="137" xfId="0" applyNumberFormat="1" applyFont="1" applyFill="1" applyBorder="1" applyProtection="1"/>
    <xf numFmtId="37" fontId="153" fillId="26" borderId="137" xfId="0" applyNumberFormat="1" applyFont="1" applyFill="1" applyBorder="1" applyProtection="1"/>
    <xf numFmtId="42" fontId="153" fillId="0" borderId="137" xfId="170" applyNumberFormat="1" applyFont="1" applyFill="1" applyBorder="1" applyAlignment="1" applyProtection="1"/>
    <xf numFmtId="42" fontId="153" fillId="0" borderId="137" xfId="164" applyNumberFormat="1" applyFont="1" applyFill="1" applyBorder="1" applyAlignment="1" applyProtection="1">
      <alignment horizontal="center" wrapText="1"/>
    </xf>
    <xf numFmtId="8" fontId="153" fillId="0" borderId="137" xfId="164" applyNumberFormat="1" applyFont="1" applyFill="1" applyBorder="1" applyAlignment="1" applyProtection="1">
      <alignment horizontal="center" wrapText="1"/>
    </xf>
    <xf numFmtId="168" fontId="153" fillId="0" borderId="137" xfId="164" applyNumberFormat="1" applyFont="1" applyFill="1" applyBorder="1" applyAlignment="1" applyProtection="1">
      <alignment horizontal="center" wrapText="1"/>
    </xf>
    <xf numFmtId="39" fontId="153" fillId="0" borderId="137" xfId="0" applyNumberFormat="1" applyFont="1" applyFill="1" applyBorder="1" applyAlignment="1" applyProtection="1">
      <alignment horizontal="center"/>
    </xf>
    <xf numFmtId="39" fontId="153" fillId="0" borderId="145" xfId="0" applyNumberFormat="1" applyFont="1" applyFill="1" applyBorder="1" applyAlignment="1" applyProtection="1">
      <alignment horizontal="center"/>
    </xf>
    <xf numFmtId="0" fontId="155" fillId="0" borderId="0" xfId="0" applyFont="1"/>
    <xf numFmtId="0" fontId="155" fillId="0" borderId="0" xfId="0" applyFont="1" applyProtection="1"/>
    <xf numFmtId="0" fontId="155" fillId="0" borderId="0" xfId="0" applyFont="1" applyFill="1" applyProtection="1"/>
    <xf numFmtId="0" fontId="155" fillId="34" borderId="0" xfId="0" applyFont="1" applyFill="1" applyProtection="1"/>
    <xf numFmtId="10" fontId="155" fillId="34" borderId="0" xfId="0" applyNumberFormat="1" applyFont="1" applyFill="1" applyProtection="1"/>
    <xf numFmtId="0" fontId="155" fillId="0" borderId="0" xfId="0" applyFont="1" applyFill="1" applyBorder="1" applyProtection="1"/>
    <xf numFmtId="0" fontId="156" fillId="0" borderId="12" xfId="0" applyFont="1" applyFill="1" applyBorder="1" applyProtection="1"/>
    <xf numFmtId="42" fontId="156" fillId="0" borderId="12" xfId="0" applyNumberFormat="1" applyFont="1" applyFill="1" applyBorder="1" applyAlignment="1" applyProtection="1">
      <alignment horizontal="center"/>
    </xf>
    <xf numFmtId="42" fontId="156" fillId="0" borderId="12" xfId="164" applyNumberFormat="1" applyFont="1" applyFill="1" applyBorder="1" applyAlignment="1" applyProtection="1">
      <alignment horizontal="center" wrapText="1"/>
    </xf>
    <xf numFmtId="42" fontId="155" fillId="0" borderId="12" xfId="0" applyNumberFormat="1" applyFont="1" applyFill="1" applyBorder="1" applyAlignment="1" applyProtection="1">
      <alignment horizontal="center"/>
    </xf>
    <xf numFmtId="3" fontId="156" fillId="0" borderId="12" xfId="0" applyNumberFormat="1" applyFont="1" applyFill="1" applyBorder="1" applyAlignment="1" applyProtection="1">
      <alignment horizontal="center"/>
    </xf>
    <xf numFmtId="0" fontId="155" fillId="35" borderId="37" xfId="0" applyFont="1" applyFill="1" applyBorder="1" applyAlignment="1" applyProtection="1">
      <alignment horizontal="center" wrapText="1"/>
    </xf>
    <xf numFmtId="0" fontId="155" fillId="35" borderId="96" xfId="0" applyFont="1" applyFill="1" applyBorder="1" applyAlignment="1" applyProtection="1">
      <alignment horizontal="center" wrapText="1"/>
    </xf>
    <xf numFmtId="0" fontId="155" fillId="35" borderId="35" xfId="0" applyFont="1" applyFill="1" applyBorder="1" applyAlignment="1" applyProtection="1">
      <alignment horizontal="center" wrapText="1"/>
    </xf>
    <xf numFmtId="3" fontId="155" fillId="35" borderId="35" xfId="0" applyNumberFormat="1" applyFont="1" applyFill="1" applyBorder="1" applyAlignment="1" applyProtection="1">
      <alignment horizontal="center" wrapText="1"/>
    </xf>
    <xf numFmtId="42" fontId="155" fillId="35" borderId="35" xfId="0" applyNumberFormat="1" applyFont="1" applyFill="1" applyBorder="1" applyAlignment="1" applyProtection="1">
      <alignment horizontal="center" wrapText="1"/>
    </xf>
    <xf numFmtId="175" fontId="155" fillId="35" borderId="35" xfId="0" applyNumberFormat="1" applyFont="1" applyFill="1" applyBorder="1" applyAlignment="1" applyProtection="1">
      <alignment horizontal="center" wrapText="1"/>
    </xf>
    <xf numFmtId="0" fontId="155" fillId="0" borderId="19" xfId="1946" applyFont="1" applyBorder="1"/>
    <xf numFmtId="0" fontId="155" fillId="0" borderId="19" xfId="1947" applyFont="1" applyBorder="1"/>
    <xf numFmtId="165" fontId="155" fillId="26" borderId="19" xfId="0" applyNumberFormat="1" applyFont="1" applyFill="1" applyBorder="1" applyProtection="1"/>
    <xf numFmtId="0" fontId="155" fillId="0" borderId="19" xfId="0" applyFont="1" applyFill="1" applyBorder="1" applyAlignment="1" applyProtection="1">
      <alignment horizontal="center"/>
    </xf>
    <xf numFmtId="44" fontId="155" fillId="26" borderId="19" xfId="164" applyNumberFormat="1" applyFont="1" applyFill="1" applyBorder="1" applyAlignment="1" applyProtection="1">
      <alignment horizontal="center" wrapText="1"/>
    </xf>
    <xf numFmtId="167" fontId="155" fillId="26" borderId="19" xfId="107" applyNumberFormat="1" applyFont="1" applyFill="1" applyBorder="1" applyAlignment="1" applyProtection="1">
      <alignment horizontal="center" wrapText="1"/>
    </xf>
    <xf numFmtId="10" fontId="155" fillId="0" borderId="19" xfId="181" applyNumberFormat="1" applyFont="1" applyFill="1" applyBorder="1" applyAlignment="1" applyProtection="1"/>
    <xf numFmtId="166" fontId="155" fillId="0" borderId="19" xfId="164" applyNumberFormat="1" applyFont="1" applyFill="1" applyBorder="1" applyAlignment="1" applyProtection="1">
      <alignment horizontal="center" wrapText="1"/>
    </xf>
    <xf numFmtId="43" fontId="155" fillId="0" borderId="19" xfId="164" applyNumberFormat="1" applyFont="1" applyFill="1" applyBorder="1" applyAlignment="1" applyProtection="1">
      <alignment horizontal="center" wrapText="1"/>
    </xf>
    <xf numFmtId="166" fontId="155" fillId="0" borderId="19" xfId="164" applyNumberFormat="1" applyFont="1" applyFill="1" applyBorder="1" applyProtection="1"/>
    <xf numFmtId="42" fontId="155" fillId="0" borderId="19" xfId="181" applyNumberFormat="1" applyFont="1" applyFill="1" applyBorder="1" applyAlignment="1" applyProtection="1">
      <alignment horizontal="center"/>
    </xf>
    <xf numFmtId="44" fontId="155" fillId="0" borderId="19" xfId="164" applyNumberFormat="1" applyFont="1" applyFill="1" applyBorder="1" applyProtection="1"/>
    <xf numFmtId="2" fontId="155" fillId="0" borderId="19" xfId="0" applyNumberFormat="1" applyFont="1" applyFill="1" applyBorder="1" applyProtection="1"/>
    <xf numFmtId="0" fontId="156" fillId="34" borderId="83" xfId="107" applyNumberFormat="1" applyFont="1" applyFill="1" applyBorder="1" applyAlignment="1" applyProtection="1">
      <alignment horizontal="center"/>
    </xf>
    <xf numFmtId="0" fontId="156" fillId="34" borderId="84" xfId="107" applyNumberFormat="1" applyFont="1" applyFill="1" applyBorder="1" applyAlignment="1" applyProtection="1">
      <alignment horizontal="center"/>
    </xf>
    <xf numFmtId="0" fontId="156" fillId="34" borderId="73" xfId="107" applyNumberFormat="1" applyFont="1" applyFill="1" applyBorder="1" applyAlignment="1" applyProtection="1">
      <alignment horizontal="left"/>
    </xf>
    <xf numFmtId="0" fontId="156" fillId="34" borderId="73" xfId="107" applyNumberFormat="1" applyFont="1" applyFill="1" applyBorder="1" applyAlignment="1" applyProtection="1">
      <alignment horizontal="center"/>
    </xf>
    <xf numFmtId="1" fontId="156" fillId="34" borderId="73" xfId="107" applyNumberFormat="1" applyFont="1" applyFill="1" applyBorder="1" applyAlignment="1" applyProtection="1">
      <alignment horizontal="right"/>
    </xf>
    <xf numFmtId="167" fontId="156" fillId="34" borderId="73" xfId="107" applyNumberFormat="1" applyFont="1" applyFill="1" applyBorder="1" applyAlignment="1" applyProtection="1">
      <alignment horizontal="center" wrapText="1"/>
    </xf>
    <xf numFmtId="10" fontId="156" fillId="34" borderId="73" xfId="107" applyNumberFormat="1" applyFont="1" applyFill="1" applyBorder="1" applyAlignment="1" applyProtection="1">
      <alignment horizontal="center"/>
    </xf>
    <xf numFmtId="166" fontId="156" fillId="38" borderId="73" xfId="164" applyNumberFormat="1" applyFont="1" applyFill="1" applyBorder="1" applyProtection="1"/>
    <xf numFmtId="166" fontId="156" fillId="38" borderId="73" xfId="164" applyNumberFormat="1" applyFont="1" applyFill="1" applyBorder="1" applyAlignment="1" applyProtection="1">
      <alignment wrapText="1"/>
    </xf>
    <xf numFmtId="166" fontId="156" fillId="34" borderId="73" xfId="164" applyNumberFormat="1" applyFont="1" applyFill="1" applyBorder="1" applyAlignment="1" applyProtection="1">
      <alignment wrapText="1"/>
    </xf>
    <xf numFmtId="44" fontId="156" fillId="34" borderId="73" xfId="164" applyNumberFormat="1" applyFont="1" applyFill="1" applyBorder="1" applyProtection="1"/>
    <xf numFmtId="42" fontId="156" fillId="34" borderId="73" xfId="164" applyNumberFormat="1" applyFont="1" applyFill="1" applyBorder="1" applyProtection="1"/>
    <xf numFmtId="166" fontId="156" fillId="34" borderId="73" xfId="164" applyNumberFormat="1" applyFont="1" applyFill="1" applyBorder="1" applyProtection="1"/>
    <xf numFmtId="2" fontId="156" fillId="34" borderId="97" xfId="0" applyNumberFormat="1" applyFont="1" applyFill="1" applyBorder="1" applyProtection="1"/>
    <xf numFmtId="0" fontId="155" fillId="0" borderId="0" xfId="0" applyFont="1" applyFill="1" applyBorder="1" applyAlignment="1" applyProtection="1">
      <alignment horizontal="center" wrapText="1"/>
    </xf>
    <xf numFmtId="166" fontId="155" fillId="0" borderId="0" xfId="0" applyNumberFormat="1" applyFont="1" applyFill="1" applyBorder="1" applyAlignment="1" applyProtection="1">
      <alignment horizontal="center" wrapText="1"/>
    </xf>
    <xf numFmtId="42" fontId="156" fillId="0" borderId="0" xfId="0" applyNumberFormat="1" applyFont="1" applyProtection="1"/>
    <xf numFmtId="3" fontId="155" fillId="0" borderId="0" xfId="0" applyNumberFormat="1" applyFont="1" applyProtection="1"/>
    <xf numFmtId="42" fontId="155" fillId="0" borderId="0" xfId="0" applyNumberFormat="1" applyFont="1" applyProtection="1"/>
    <xf numFmtId="169" fontId="155" fillId="0" borderId="0" xfId="0" applyNumberFormat="1" applyFont="1" applyProtection="1"/>
    <xf numFmtId="0" fontId="155" fillId="0" borderId="142" xfId="1946" applyFont="1" applyBorder="1"/>
    <xf numFmtId="0" fontId="155" fillId="0" borderId="20" xfId="1946" applyFont="1" applyBorder="1"/>
    <xf numFmtId="0" fontId="155" fillId="0" borderId="20" xfId="1947" applyFont="1" applyBorder="1"/>
    <xf numFmtId="0" fontId="157" fillId="74" borderId="20" xfId="1250" applyFont="1" applyFill="1" applyBorder="1" applyAlignment="1" applyProtection="1">
      <alignment horizontal="center" vertical="center"/>
      <protection locked="0"/>
    </xf>
    <xf numFmtId="0" fontId="157" fillId="74" borderId="20" xfId="0" applyFont="1" applyFill="1" applyBorder="1" applyAlignment="1" applyProtection="1">
      <alignment horizontal="center" vertical="center"/>
      <protection locked="0"/>
    </xf>
    <xf numFmtId="165" fontId="155" fillId="26" borderId="20" xfId="0" applyNumberFormat="1" applyFont="1" applyFill="1" applyBorder="1" applyProtection="1"/>
    <xf numFmtId="0" fontId="155" fillId="0" borderId="20" xfId="0" applyFont="1" applyFill="1" applyBorder="1" applyAlignment="1" applyProtection="1">
      <alignment horizontal="center"/>
    </xf>
    <xf numFmtId="37" fontId="155" fillId="74" borderId="20" xfId="107" applyNumberFormat="1" applyFont="1" applyFill="1" applyBorder="1" applyAlignment="1" applyProtection="1">
      <alignment horizontal="center" vertical="center"/>
      <protection locked="0"/>
    </xf>
    <xf numFmtId="0" fontId="155" fillId="74" borderId="20" xfId="107" applyNumberFormat="1" applyFont="1" applyFill="1" applyBorder="1" applyAlignment="1" applyProtection="1">
      <alignment horizontal="center" vertical="center"/>
      <protection locked="0"/>
    </xf>
    <xf numFmtId="44" fontId="155" fillId="26" borderId="20" xfId="164" applyNumberFormat="1" applyFont="1" applyFill="1" applyBorder="1" applyAlignment="1" applyProtection="1">
      <alignment horizontal="center" wrapText="1"/>
    </xf>
    <xf numFmtId="44" fontId="155" fillId="74" borderId="20" xfId="4455" applyFont="1" applyFill="1" applyBorder="1" applyAlignment="1" applyProtection="1">
      <alignment horizontal="center" vertical="center"/>
      <protection locked="0"/>
    </xf>
    <xf numFmtId="167" fontId="155" fillId="26" borderId="20" xfId="107" applyNumberFormat="1" applyFont="1" applyFill="1" applyBorder="1" applyAlignment="1" applyProtection="1">
      <alignment horizontal="center" wrapText="1"/>
    </xf>
    <xf numFmtId="10" fontId="155" fillId="0" borderId="20" xfId="181" applyNumberFormat="1" applyFont="1" applyFill="1" applyBorder="1" applyAlignment="1" applyProtection="1"/>
    <xf numFmtId="166" fontId="155" fillId="0" borderId="20" xfId="164" applyNumberFormat="1" applyFont="1" applyFill="1" applyBorder="1" applyAlignment="1" applyProtection="1">
      <alignment horizontal="center" wrapText="1"/>
    </xf>
    <xf numFmtId="43" fontId="155" fillId="0" borderId="20" xfId="164" applyNumberFormat="1" applyFont="1" applyFill="1" applyBorder="1" applyAlignment="1" applyProtection="1">
      <alignment horizontal="center" wrapText="1"/>
    </xf>
    <xf numFmtId="166" fontId="155" fillId="0" borderId="20" xfId="164" applyNumberFormat="1" applyFont="1" applyFill="1" applyBorder="1" applyProtection="1"/>
    <xf numFmtId="42" fontId="155" fillId="0" borderId="20" xfId="181" applyNumberFormat="1" applyFont="1" applyFill="1" applyBorder="1" applyAlignment="1" applyProtection="1">
      <alignment horizontal="center"/>
    </xf>
    <xf numFmtId="44" fontId="155" fillId="0" borderId="20" xfId="164" applyNumberFormat="1" applyFont="1" applyFill="1" applyBorder="1" applyProtection="1"/>
    <xf numFmtId="2" fontId="155" fillId="0" borderId="20" xfId="0" applyNumberFormat="1" applyFont="1" applyFill="1" applyBorder="1" applyProtection="1"/>
    <xf numFmtId="2" fontId="155" fillId="0" borderId="143" xfId="107" applyNumberFormat="1" applyFont="1" applyFill="1" applyBorder="1" applyAlignment="1" applyProtection="1">
      <alignment horizontal="center"/>
    </xf>
    <xf numFmtId="0" fontId="155" fillId="0" borderId="121" xfId="1946" applyFont="1" applyBorder="1"/>
    <xf numFmtId="0" fontId="157" fillId="74" borderId="19" xfId="1250" applyFont="1" applyFill="1" applyBorder="1" applyAlignment="1" applyProtection="1">
      <alignment horizontal="center" vertical="center"/>
      <protection locked="0"/>
    </xf>
    <xf numFmtId="0" fontId="157" fillId="74" borderId="19" xfId="0" applyFont="1" applyFill="1" applyBorder="1" applyAlignment="1" applyProtection="1">
      <alignment horizontal="center" vertical="center"/>
      <protection locked="0"/>
    </xf>
    <xf numFmtId="37" fontId="155" fillId="74" borderId="19" xfId="107" applyNumberFormat="1" applyFont="1" applyFill="1" applyBorder="1" applyAlignment="1" applyProtection="1">
      <alignment horizontal="center" vertical="center"/>
      <protection locked="0"/>
    </xf>
    <xf numFmtId="0" fontId="155" fillId="74" borderId="19" xfId="107" applyNumberFormat="1" applyFont="1" applyFill="1" applyBorder="1" applyAlignment="1" applyProtection="1">
      <alignment horizontal="center" vertical="center"/>
      <protection locked="0"/>
    </xf>
    <xf numFmtId="44" fontId="155" fillId="74" borderId="19" xfId="4455" applyFont="1" applyFill="1" applyBorder="1" applyAlignment="1" applyProtection="1">
      <alignment horizontal="center" vertical="center"/>
      <protection locked="0"/>
    </xf>
    <xf numFmtId="2" fontId="155" fillId="0" borderId="21" xfId="107" applyNumberFormat="1" applyFont="1" applyFill="1" applyBorder="1" applyAlignment="1" applyProtection="1">
      <alignment horizontal="center"/>
    </xf>
    <xf numFmtId="0" fontId="155" fillId="0" borderId="144" xfId="1946" applyFont="1" applyBorder="1"/>
    <xf numFmtId="0" fontId="155" fillId="0" borderId="137" xfId="1946" applyFont="1" applyBorder="1"/>
    <xf numFmtId="0" fontId="155" fillId="0" borderId="137" xfId="1947" applyFont="1" applyBorder="1"/>
    <xf numFmtId="0" fontId="157" fillId="74" borderId="137" xfId="1250" applyFont="1" applyFill="1" applyBorder="1" applyAlignment="1" applyProtection="1">
      <alignment horizontal="center" vertical="center"/>
      <protection locked="0"/>
    </xf>
    <xf numFmtId="0" fontId="157" fillId="74" borderId="137" xfId="0" applyFont="1" applyFill="1" applyBorder="1" applyAlignment="1" applyProtection="1">
      <alignment horizontal="center" vertical="center"/>
      <protection locked="0"/>
    </xf>
    <xf numFmtId="165" fontId="155" fillId="26" borderId="137" xfId="0" applyNumberFormat="1" applyFont="1" applyFill="1" applyBorder="1" applyProtection="1"/>
    <xf numFmtId="0" fontId="155" fillId="0" borderId="137" xfId="0" applyFont="1" applyFill="1" applyBorder="1" applyAlignment="1" applyProtection="1">
      <alignment horizontal="center"/>
    </xf>
    <xf numFmtId="37" fontId="155" fillId="74" borderId="137" xfId="107" applyNumberFormat="1" applyFont="1" applyFill="1" applyBorder="1" applyAlignment="1" applyProtection="1">
      <alignment horizontal="center" vertical="center"/>
      <protection locked="0"/>
    </xf>
    <xf numFmtId="0" fontId="155" fillId="74" borderId="137" xfId="107" applyNumberFormat="1" applyFont="1" applyFill="1" applyBorder="1" applyAlignment="1" applyProtection="1">
      <alignment horizontal="center" vertical="center"/>
      <protection locked="0"/>
    </xf>
    <xf numFmtId="44" fontId="155" fillId="74" borderId="137" xfId="4455" applyFont="1" applyFill="1" applyBorder="1" applyAlignment="1" applyProtection="1">
      <alignment horizontal="center" vertical="center"/>
      <protection locked="0"/>
    </xf>
    <xf numFmtId="44" fontId="155" fillId="26" borderId="137" xfId="164" applyNumberFormat="1" applyFont="1" applyFill="1" applyBorder="1" applyAlignment="1" applyProtection="1">
      <alignment horizontal="center" wrapText="1"/>
    </xf>
    <xf numFmtId="167" fontId="155" fillId="26" borderId="137" xfId="107" applyNumberFormat="1" applyFont="1" applyFill="1" applyBorder="1" applyAlignment="1" applyProtection="1">
      <alignment horizontal="center" wrapText="1"/>
    </xf>
    <xf numFmtId="10" fontId="155" fillId="0" borderId="137" xfId="181" applyNumberFormat="1" applyFont="1" applyFill="1" applyBorder="1" applyAlignment="1" applyProtection="1"/>
    <xf numFmtId="166" fontId="155" fillId="0" borderId="137" xfId="164" applyNumberFormat="1" applyFont="1" applyFill="1" applyBorder="1" applyAlignment="1" applyProtection="1">
      <alignment horizontal="center" wrapText="1"/>
    </xf>
    <xf numFmtId="43" fontId="155" fillId="0" borderId="137" xfId="164" applyNumberFormat="1" applyFont="1" applyFill="1" applyBorder="1" applyAlignment="1" applyProtection="1">
      <alignment horizontal="center" wrapText="1"/>
    </xf>
    <xf numFmtId="166" fontId="155" fillId="0" borderId="137" xfId="164" applyNumberFormat="1" applyFont="1" applyFill="1" applyBorder="1" applyProtection="1"/>
    <xf numFmtId="42" fontId="155" fillId="0" borderId="137" xfId="181" applyNumberFormat="1" applyFont="1" applyFill="1" applyBorder="1" applyAlignment="1" applyProtection="1">
      <alignment horizontal="center"/>
    </xf>
    <xf numFmtId="44" fontId="155" fillId="0" borderId="137" xfId="164" applyNumberFormat="1" applyFont="1" applyFill="1" applyBorder="1" applyProtection="1"/>
    <xf numFmtId="2" fontId="155" fillId="0" borderId="137" xfId="0" applyNumberFormat="1" applyFont="1" applyFill="1" applyBorder="1" applyProtection="1"/>
    <xf numFmtId="2" fontId="155" fillId="0" borderId="145" xfId="107" applyNumberFormat="1" applyFont="1" applyFill="1" applyBorder="1" applyAlignment="1" applyProtection="1">
      <alignment horizontal="center"/>
    </xf>
    <xf numFmtId="0" fontId="153" fillId="0" borderId="19" xfId="1946" applyFont="1" applyBorder="1"/>
    <xf numFmtId="0" fontId="153" fillId="0" borderId="19" xfId="1947" applyFont="1" applyBorder="1"/>
    <xf numFmtId="165" fontId="153" fillId="26" borderId="19" xfId="0" applyNumberFormat="1" applyFont="1" applyFill="1" applyBorder="1" applyProtection="1"/>
    <xf numFmtId="44" fontId="153" fillId="26" borderId="19" xfId="164" applyNumberFormat="1" applyFont="1" applyFill="1" applyBorder="1" applyAlignment="1" applyProtection="1">
      <alignment horizontal="center" wrapText="1"/>
    </xf>
    <xf numFmtId="167" fontId="153" fillId="26" borderId="19" xfId="107" applyNumberFormat="1" applyFont="1" applyFill="1" applyBorder="1" applyAlignment="1" applyProtection="1">
      <alignment horizontal="center" wrapText="1"/>
    </xf>
    <xf numFmtId="10" fontId="153" fillId="0" borderId="19" xfId="181" applyNumberFormat="1" applyFont="1" applyFill="1" applyBorder="1" applyAlignment="1" applyProtection="1"/>
    <xf numFmtId="43" fontId="153" fillId="0" borderId="19" xfId="164" applyNumberFormat="1" applyFont="1" applyFill="1" applyBorder="1" applyAlignment="1" applyProtection="1">
      <alignment horizontal="center" wrapText="1"/>
    </xf>
    <xf numFmtId="42" fontId="153" fillId="0" borderId="19" xfId="181" applyNumberFormat="1" applyFont="1" applyFill="1" applyBorder="1" applyAlignment="1" applyProtection="1">
      <alignment horizontal="center"/>
    </xf>
    <xf numFmtId="2" fontId="153" fillId="26" borderId="19" xfId="0" applyNumberFormat="1" applyFont="1" applyFill="1" applyBorder="1" applyProtection="1"/>
    <xf numFmtId="0" fontId="153" fillId="26" borderId="0" xfId="0" applyFont="1" applyFill="1" applyBorder="1" applyProtection="1"/>
    <xf numFmtId="166" fontId="154" fillId="38" borderId="73" xfId="164" applyNumberFormat="1" applyFont="1" applyFill="1" applyBorder="1" applyAlignment="1" applyProtection="1">
      <alignment wrapText="1"/>
    </xf>
    <xf numFmtId="166" fontId="154" fillId="34" borderId="73" xfId="164" applyNumberFormat="1" applyFont="1" applyFill="1" applyBorder="1" applyAlignment="1" applyProtection="1">
      <alignment wrapText="1"/>
    </xf>
    <xf numFmtId="2" fontId="154" fillId="34" borderId="97" xfId="0" applyNumberFormat="1" applyFont="1" applyFill="1" applyBorder="1" applyProtection="1"/>
    <xf numFmtId="0" fontId="154" fillId="0" borderId="0" xfId="0" applyFont="1" applyFill="1" applyBorder="1" applyProtection="1"/>
    <xf numFmtId="0" fontId="153" fillId="0" borderId="19" xfId="0" applyFont="1" applyFill="1" applyBorder="1" applyAlignment="1" applyProtection="1">
      <alignment horizontal="center"/>
    </xf>
    <xf numFmtId="2" fontId="153" fillId="0" borderId="19" xfId="0" applyNumberFormat="1" applyFont="1" applyFill="1" applyBorder="1" applyProtection="1"/>
    <xf numFmtId="166" fontId="153" fillId="0" borderId="0" xfId="0" applyNumberFormat="1" applyFont="1" applyProtection="1"/>
    <xf numFmtId="0" fontId="153" fillId="0" borderId="19" xfId="1930" applyFont="1" applyFill="1" applyBorder="1"/>
    <xf numFmtId="0" fontId="153" fillId="0" borderId="19" xfId="1931" applyFont="1" applyFill="1" applyBorder="1"/>
    <xf numFmtId="10" fontId="153" fillId="0" borderId="19" xfId="170" applyNumberFormat="1" applyFont="1" applyFill="1" applyBorder="1" applyAlignment="1" applyProtection="1"/>
    <xf numFmtId="166" fontId="153" fillId="0" borderId="19" xfId="0" applyNumberFormat="1" applyFont="1" applyFill="1" applyBorder="1" applyProtection="1"/>
    <xf numFmtId="3" fontId="52" fillId="34" borderId="73" xfId="352" applyNumberFormat="1" applyFont="1" applyFill="1" applyBorder="1" applyAlignment="1" applyProtection="1">
      <alignment horizontal="right"/>
    </xf>
    <xf numFmtId="42" fontId="52" fillId="34" borderId="73" xfId="352" applyNumberFormat="1" applyFont="1" applyFill="1" applyBorder="1" applyAlignment="1" applyProtection="1">
      <alignment horizontal="right"/>
    </xf>
    <xf numFmtId="3" fontId="52" fillId="38" borderId="73" xfId="352" applyNumberFormat="1" applyFont="1" applyFill="1" applyBorder="1" applyAlignment="1" applyProtection="1">
      <alignment horizontal="right"/>
    </xf>
    <xf numFmtId="166" fontId="52" fillId="34" borderId="73" xfId="352" applyNumberFormat="1" applyFont="1" applyFill="1" applyBorder="1" applyAlignment="1" applyProtection="1">
      <alignment horizontal="right"/>
    </xf>
    <xf numFmtId="166" fontId="154" fillId="34" borderId="73" xfId="164" applyNumberFormat="1" applyFont="1" applyFill="1" applyBorder="1" applyAlignment="1" applyProtection="1">
      <alignment horizontal="center" wrapText="1"/>
    </xf>
    <xf numFmtId="44" fontId="154" fillId="34" borderId="73" xfId="164" applyNumberFormat="1" applyFont="1" applyFill="1" applyBorder="1" applyAlignment="1" applyProtection="1">
      <alignment horizontal="center" wrapText="1"/>
    </xf>
    <xf numFmtId="166" fontId="154" fillId="34" borderId="73" xfId="107" applyNumberFormat="1" applyFont="1" applyFill="1" applyBorder="1" applyAlignment="1" applyProtection="1">
      <alignment horizontal="center"/>
    </xf>
    <xf numFmtId="39" fontId="154" fillId="34" borderId="73" xfId="164" applyNumberFormat="1" applyFont="1" applyFill="1" applyBorder="1" applyProtection="1"/>
    <xf numFmtId="166" fontId="153" fillId="0" borderId="0" xfId="0" applyNumberFormat="1" applyFont="1" applyFill="1" applyProtection="1"/>
    <xf numFmtId="0" fontId="51" fillId="0" borderId="0" xfId="0" applyFont="1" applyProtection="1"/>
    <xf numFmtId="44" fontId="153" fillId="0" borderId="0" xfId="0" applyNumberFormat="1" applyFont="1" applyFill="1" applyProtection="1"/>
    <xf numFmtId="0" fontId="153" fillId="0" borderId="0" xfId="0" applyFont="1" applyAlignment="1" applyProtection="1">
      <alignment wrapText="1"/>
    </xf>
    <xf numFmtId="0" fontId="158" fillId="0" borderId="27" xfId="0" applyFont="1" applyBorder="1" applyAlignment="1" applyProtection="1">
      <alignment wrapText="1"/>
    </xf>
    <xf numFmtId="0" fontId="158" fillId="0" borderId="27" xfId="0" applyFont="1" applyFill="1" applyBorder="1" applyAlignment="1" applyProtection="1">
      <alignment wrapText="1"/>
    </xf>
    <xf numFmtId="3" fontId="158" fillId="0" borderId="27" xfId="0" applyNumberFormat="1" applyFont="1" applyFill="1" applyBorder="1" applyAlignment="1" applyProtection="1">
      <alignment wrapText="1"/>
    </xf>
    <xf numFmtId="42" fontId="158" fillId="0" borderId="27" xfId="0" applyNumberFormat="1" applyFont="1" applyFill="1" applyBorder="1" applyAlignment="1" applyProtection="1">
      <alignment wrapText="1"/>
    </xf>
    <xf numFmtId="42" fontId="153" fillId="0" borderId="0" xfId="0" applyNumberFormat="1" applyFont="1" applyAlignment="1" applyProtection="1">
      <alignment wrapText="1"/>
    </xf>
    <xf numFmtId="0" fontId="153" fillId="0" borderId="0" xfId="0" applyFont="1" applyFill="1" applyAlignment="1" applyProtection="1">
      <alignment wrapText="1"/>
    </xf>
    <xf numFmtId="0" fontId="158" fillId="0" borderId="24" xfId="0" applyFont="1" applyBorder="1" applyAlignment="1" applyProtection="1">
      <alignment horizontal="right"/>
    </xf>
    <xf numFmtId="2" fontId="153" fillId="0" borderId="11" xfId="0" applyNumberFormat="1" applyFont="1" applyBorder="1"/>
    <xf numFmtId="2" fontId="153" fillId="0" borderId="11" xfId="0" applyNumberFormat="1" applyFont="1" applyBorder="1" applyProtection="1"/>
    <xf numFmtId="3" fontId="158" fillId="0" borderId="24" xfId="0" applyNumberFormat="1" applyFont="1" applyBorder="1" applyProtection="1"/>
    <xf numFmtId="42" fontId="158" fillId="0" borderId="24" xfId="0" applyNumberFormat="1" applyFont="1" applyBorder="1" applyProtection="1"/>
    <xf numFmtId="0" fontId="158" fillId="0" borderId="24" xfId="0" applyFont="1" applyBorder="1" applyProtection="1"/>
    <xf numFmtId="0" fontId="158" fillId="0" borderId="24" xfId="0" applyFont="1" applyBorder="1" applyAlignment="1" applyProtection="1">
      <alignment wrapText="1"/>
    </xf>
    <xf numFmtId="0" fontId="158" fillId="0" borderId="41" xfId="0" applyFont="1" applyBorder="1" applyAlignment="1" applyProtection="1">
      <alignment horizontal="right"/>
    </xf>
    <xf numFmtId="3" fontId="158" fillId="0" borderId="41" xfId="0" applyNumberFormat="1" applyFont="1" applyBorder="1" applyProtection="1"/>
    <xf numFmtId="42" fontId="158" fillId="0" borderId="41" xfId="0" applyNumberFormat="1" applyFont="1" applyBorder="1" applyProtection="1"/>
    <xf numFmtId="0" fontId="153" fillId="0" borderId="142" xfId="1930" applyFont="1" applyFill="1" applyBorder="1"/>
    <xf numFmtId="0" fontId="153" fillId="0" borderId="20" xfId="1930" applyFont="1" applyFill="1" applyBorder="1"/>
    <xf numFmtId="0" fontId="153" fillId="0" borderId="20" xfId="1931" applyFont="1" applyFill="1" applyBorder="1"/>
    <xf numFmtId="10" fontId="153" fillId="0" borderId="20" xfId="170" applyNumberFormat="1" applyFont="1" applyFill="1" applyBorder="1" applyAlignment="1" applyProtection="1"/>
    <xf numFmtId="166" fontId="153" fillId="0" borderId="20" xfId="0" applyNumberFormat="1" applyFont="1" applyFill="1" applyBorder="1" applyProtection="1"/>
    <xf numFmtId="0" fontId="153" fillId="0" borderId="121" xfId="1930" applyFont="1" applyFill="1" applyBorder="1"/>
    <xf numFmtId="0" fontId="153" fillId="0" borderId="144" xfId="1930" applyFont="1" applyFill="1" applyBorder="1"/>
    <xf numFmtId="0" fontId="153" fillId="0" borderId="137" xfId="1930" applyFont="1" applyFill="1" applyBorder="1"/>
    <xf numFmtId="0" fontId="153" fillId="0" borderId="137" xfId="1931" applyFont="1" applyFill="1" applyBorder="1"/>
    <xf numFmtId="10" fontId="153" fillId="0" borderId="137" xfId="170" applyNumberFormat="1" applyFont="1" applyFill="1" applyBorder="1" applyAlignment="1" applyProtection="1"/>
    <xf numFmtId="166" fontId="153" fillId="0" borderId="137" xfId="0" applyNumberFormat="1" applyFont="1" applyFill="1" applyBorder="1" applyProtection="1"/>
    <xf numFmtId="4" fontId="153" fillId="0" borderId="0" xfId="0" applyNumberFormat="1" applyFont="1" applyProtection="1"/>
    <xf numFmtId="42" fontId="152" fillId="0" borderId="0" xfId="0" applyNumberFormat="1" applyFont="1" applyProtection="1"/>
    <xf numFmtId="0" fontId="153" fillId="0" borderId="19" xfId="1922" applyFont="1" applyFill="1" applyBorder="1"/>
    <xf numFmtId="0" fontId="153" fillId="0" borderId="19" xfId="1923" applyFont="1" applyFill="1" applyBorder="1"/>
    <xf numFmtId="166" fontId="51" fillId="0" borderId="19" xfId="164" applyNumberFormat="1" applyFont="1" applyFill="1" applyBorder="1" applyProtection="1"/>
    <xf numFmtId="167" fontId="51" fillId="0" borderId="19" xfId="107" applyNumberFormat="1" applyFont="1" applyFill="1" applyBorder="1" applyAlignment="1" applyProtection="1">
      <alignment horizontal="center" wrapText="1"/>
    </xf>
    <xf numFmtId="44" fontId="51" fillId="0" borderId="19" xfId="164" applyNumberFormat="1" applyFont="1" applyFill="1" applyBorder="1" applyProtection="1"/>
    <xf numFmtId="2" fontId="51" fillId="0" borderId="19" xfId="107" applyNumberFormat="1" applyFont="1" applyFill="1" applyBorder="1" applyAlignment="1" applyProtection="1">
      <alignment horizontal="center"/>
    </xf>
    <xf numFmtId="0" fontId="153" fillId="87" borderId="19" xfId="1922" applyFont="1" applyFill="1" applyBorder="1"/>
    <xf numFmtId="0" fontId="153" fillId="87" borderId="19" xfId="1923" applyFont="1" applyFill="1" applyBorder="1"/>
    <xf numFmtId="2" fontId="51" fillId="87" borderId="19" xfId="320" applyNumberFormat="1" applyFont="1" applyFill="1" applyBorder="1" applyProtection="1"/>
    <xf numFmtId="166" fontId="51" fillId="87" borderId="19" xfId="164" applyNumberFormat="1" applyFont="1" applyFill="1" applyBorder="1" applyProtection="1"/>
    <xf numFmtId="167" fontId="51" fillId="87" borderId="19" xfId="107" applyNumberFormat="1" applyFont="1" applyFill="1" applyBorder="1" applyAlignment="1" applyProtection="1">
      <alignment horizontal="center" wrapText="1"/>
    </xf>
    <xf numFmtId="44" fontId="51" fillId="87" borderId="19" xfId="164" applyNumberFormat="1" applyFont="1" applyFill="1" applyBorder="1" applyProtection="1"/>
    <xf numFmtId="2" fontId="51" fillId="87" borderId="19" xfId="107" applyNumberFormat="1" applyFont="1" applyFill="1" applyBorder="1" applyAlignment="1" applyProtection="1">
      <alignment horizontal="center"/>
    </xf>
    <xf numFmtId="166" fontId="51" fillId="78" borderId="19" xfId="164" applyNumberFormat="1" applyFont="1" applyFill="1" applyBorder="1" applyProtection="1"/>
    <xf numFmtId="0" fontId="154" fillId="34" borderId="13" xfId="107" applyNumberFormat="1" applyFont="1" applyFill="1" applyBorder="1" applyAlignment="1" applyProtection="1">
      <alignment horizontal="center"/>
    </xf>
    <xf numFmtId="0" fontId="154" fillId="34" borderId="17" xfId="107" applyNumberFormat="1" applyFont="1" applyFill="1" applyBorder="1" applyAlignment="1" applyProtection="1">
      <alignment horizontal="center"/>
    </xf>
    <xf numFmtId="2" fontId="154" fillId="34" borderId="17" xfId="107" applyNumberFormat="1" applyFont="1" applyFill="1" applyBorder="1" applyAlignment="1" applyProtection="1">
      <alignment horizontal="right"/>
    </xf>
    <xf numFmtId="0" fontId="153" fillId="34" borderId="17" xfId="107" applyNumberFormat="1" applyFont="1" applyFill="1" applyBorder="1" applyAlignment="1" applyProtection="1">
      <alignment horizontal="center"/>
    </xf>
    <xf numFmtId="42" fontId="159" fillId="34" borderId="17" xfId="107" applyNumberFormat="1" applyFont="1" applyFill="1" applyBorder="1" applyAlignment="1" applyProtection="1">
      <alignment horizontal="center" wrapText="1"/>
    </xf>
    <xf numFmtId="167" fontId="154" fillId="34" borderId="17" xfId="107" applyNumberFormat="1" applyFont="1" applyFill="1" applyBorder="1" applyAlignment="1" applyProtection="1">
      <alignment horizontal="center" wrapText="1"/>
    </xf>
    <xf numFmtId="10" fontId="154" fillId="34" borderId="17" xfId="107" applyNumberFormat="1" applyFont="1" applyFill="1" applyBorder="1" applyAlignment="1" applyProtection="1">
      <alignment horizontal="center"/>
    </xf>
    <xf numFmtId="166" fontId="52" fillId="38" borderId="12" xfId="352" applyNumberFormat="1" applyFont="1" applyFill="1" applyBorder="1" applyAlignment="1" applyProtection="1">
      <alignment horizontal="right"/>
    </xf>
    <xf numFmtId="166" fontId="52" fillId="34" borderId="12" xfId="352" applyNumberFormat="1" applyFont="1" applyFill="1" applyBorder="1" applyAlignment="1" applyProtection="1">
      <alignment horizontal="right"/>
    </xf>
    <xf numFmtId="166" fontId="154" fillId="34" borderId="17" xfId="164" applyNumberFormat="1" applyFont="1" applyFill="1" applyBorder="1" applyAlignment="1" applyProtection="1">
      <alignment horizontal="center" wrapText="1"/>
    </xf>
    <xf numFmtId="44" fontId="153" fillId="0" borderId="0" xfId="0" applyNumberFormat="1" applyFont="1" applyProtection="1"/>
    <xf numFmtId="4" fontId="153" fillId="0" borderId="0" xfId="0" applyNumberFormat="1" applyFont="1" applyFill="1" applyBorder="1" applyAlignment="1" applyProtection="1">
      <alignment horizontal="center" wrapText="1"/>
    </xf>
    <xf numFmtId="42" fontId="152" fillId="0" borderId="0" xfId="0" applyNumberFormat="1" applyFont="1" applyFill="1" applyBorder="1" applyAlignment="1" applyProtection="1">
      <alignment horizontal="center" wrapText="1"/>
    </xf>
    <xf numFmtId="169" fontId="153" fillId="0" borderId="0" xfId="0" applyNumberFormat="1" applyFont="1" applyProtection="1"/>
    <xf numFmtId="44" fontId="154" fillId="34" borderId="147" xfId="164" applyNumberFormat="1" applyFont="1" applyFill="1" applyBorder="1" applyAlignment="1" applyProtection="1">
      <alignment horizontal="center" wrapText="1"/>
    </xf>
    <xf numFmtId="166" fontId="52" fillId="34" borderId="42" xfId="352" applyNumberFormat="1" applyFont="1" applyFill="1" applyBorder="1" applyAlignment="1" applyProtection="1">
      <alignment horizontal="right"/>
    </xf>
    <xf numFmtId="44" fontId="154" fillId="34" borderId="147" xfId="107" applyNumberFormat="1" applyFont="1" applyFill="1" applyBorder="1" applyAlignment="1" applyProtection="1">
      <alignment horizontal="center"/>
    </xf>
    <xf numFmtId="166" fontId="154" fillId="34" borderId="147" xfId="107" applyNumberFormat="1" applyFont="1" applyFill="1" applyBorder="1" applyAlignment="1" applyProtection="1">
      <alignment horizontal="center"/>
    </xf>
    <xf numFmtId="2" fontId="154" fillId="34" borderId="83" xfId="107" applyNumberFormat="1" applyFont="1" applyFill="1" applyBorder="1" applyAlignment="1" applyProtection="1">
      <alignment horizontal="center"/>
    </xf>
    <xf numFmtId="0" fontId="51" fillId="0" borderId="142" xfId="107" applyNumberFormat="1" applyFont="1" applyFill="1" applyBorder="1" applyAlignment="1" applyProtection="1">
      <alignment horizontal="center"/>
    </xf>
    <xf numFmtId="0" fontId="153" fillId="0" borderId="20" xfId="1922" applyFont="1" applyFill="1" applyBorder="1"/>
    <xf numFmtId="0" fontId="153" fillId="0" borderId="20" xfId="1923" applyFont="1" applyFill="1" applyBorder="1"/>
    <xf numFmtId="166" fontId="51" fillId="0" borderId="20" xfId="164" applyNumberFormat="1" applyFont="1" applyFill="1" applyBorder="1" applyProtection="1"/>
    <xf numFmtId="167" fontId="51" fillId="0" borderId="20" xfId="107" applyNumberFormat="1" applyFont="1" applyFill="1" applyBorder="1" applyAlignment="1" applyProtection="1">
      <alignment horizontal="center" wrapText="1"/>
    </xf>
    <xf numFmtId="44" fontId="51" fillId="0" borderId="20" xfId="164" applyNumberFormat="1" applyFont="1" applyFill="1" applyBorder="1" applyProtection="1"/>
    <xf numFmtId="2" fontId="51" fillId="0" borderId="20" xfId="107" applyNumberFormat="1" applyFont="1" applyFill="1" applyBorder="1" applyAlignment="1" applyProtection="1">
      <alignment horizontal="center"/>
    </xf>
    <xf numFmtId="2" fontId="51" fillId="0" borderId="143" xfId="107" applyNumberFormat="1" applyFont="1" applyFill="1" applyBorder="1" applyAlignment="1" applyProtection="1">
      <alignment horizontal="center"/>
    </xf>
    <xf numFmtId="0" fontId="51" fillId="0" borderId="121" xfId="107" applyNumberFormat="1" applyFont="1" applyFill="1" applyBorder="1" applyAlignment="1" applyProtection="1">
      <alignment horizontal="center"/>
    </xf>
    <xf numFmtId="2" fontId="51" fillId="0" borderId="21" xfId="107" applyNumberFormat="1" applyFont="1" applyFill="1" applyBorder="1" applyAlignment="1" applyProtection="1">
      <alignment horizontal="center"/>
    </xf>
    <xf numFmtId="0" fontId="51" fillId="87" borderId="121" xfId="107" applyNumberFormat="1" applyFont="1" applyFill="1" applyBorder="1" applyAlignment="1" applyProtection="1">
      <alignment horizontal="center"/>
    </xf>
    <xf numFmtId="0" fontId="159" fillId="87" borderId="19" xfId="0" applyFont="1" applyFill="1" applyBorder="1" applyAlignment="1" applyProtection="1">
      <alignment horizontal="center" vertical="center"/>
      <protection locked="0"/>
    </xf>
    <xf numFmtId="0" fontId="152" fillId="87" borderId="19" xfId="0" applyFont="1" applyFill="1" applyBorder="1" applyAlignment="1" applyProtection="1">
      <alignment horizontal="center" vertical="center"/>
      <protection locked="0"/>
    </xf>
    <xf numFmtId="37" fontId="153" fillId="87" borderId="19" xfId="107" applyNumberFormat="1" applyFont="1" applyFill="1" applyBorder="1" applyAlignment="1" applyProtection="1">
      <alignment horizontal="center" vertical="center"/>
      <protection locked="0"/>
    </xf>
    <xf numFmtId="0" fontId="153" fillId="87" borderId="19" xfId="107" applyNumberFormat="1" applyFont="1" applyFill="1" applyBorder="1" applyAlignment="1" applyProtection="1">
      <alignment horizontal="center" vertical="center"/>
      <protection locked="0"/>
    </xf>
    <xf numFmtId="44" fontId="153" fillId="87" borderId="19" xfId="4455" applyFont="1" applyFill="1" applyBorder="1" applyAlignment="1" applyProtection="1">
      <alignment horizontal="center" vertical="center"/>
      <protection locked="0"/>
    </xf>
    <xf numFmtId="2" fontId="51" fillId="87" borderId="21" xfId="107" applyNumberFormat="1" applyFont="1" applyFill="1" applyBorder="1" applyAlignment="1" applyProtection="1">
      <alignment horizontal="center"/>
    </xf>
    <xf numFmtId="0" fontId="152" fillId="74" borderId="19" xfId="0" applyFont="1" applyFill="1" applyBorder="1" applyAlignment="1" applyProtection="1">
      <alignment horizontal="center" vertical="center" wrapText="1"/>
      <protection locked="0"/>
    </xf>
    <xf numFmtId="0" fontId="51" fillId="0" borderId="144" xfId="107" applyNumberFormat="1" applyFont="1" applyFill="1" applyBorder="1" applyAlignment="1" applyProtection="1">
      <alignment horizontal="center"/>
    </xf>
    <xf numFmtId="0" fontId="153" fillId="0" borderId="137" xfId="1922" applyFont="1" applyFill="1" applyBorder="1"/>
    <xf numFmtId="0" fontId="153" fillId="0" borderId="137" xfId="1923" applyFont="1" applyFill="1" applyBorder="1"/>
    <xf numFmtId="166" fontId="51" fillId="0" borderId="137" xfId="164" applyNumberFormat="1" applyFont="1" applyFill="1" applyBorder="1" applyProtection="1"/>
    <xf numFmtId="167" fontId="51" fillId="0" borderId="137" xfId="107" applyNumberFormat="1" applyFont="1" applyFill="1" applyBorder="1" applyAlignment="1" applyProtection="1">
      <alignment horizontal="center" wrapText="1"/>
    </xf>
    <xf numFmtId="44" fontId="51" fillId="0" borderId="137" xfId="164" applyNumberFormat="1" applyFont="1" applyFill="1" applyBorder="1" applyProtection="1"/>
    <xf numFmtId="2" fontId="51" fillId="0" borderId="137" xfId="107" applyNumberFormat="1" applyFont="1" applyFill="1" applyBorder="1" applyAlignment="1" applyProtection="1">
      <alignment horizontal="center"/>
    </xf>
    <xf numFmtId="2" fontId="51" fillId="0" borderId="145" xfId="107" applyNumberFormat="1" applyFont="1" applyFill="1" applyBorder="1" applyAlignment="1" applyProtection="1">
      <alignment horizontal="center"/>
    </xf>
    <xf numFmtId="0" fontId="30" fillId="0" borderId="142" xfId="107" applyNumberFormat="1" applyFont="1" applyFill="1" applyBorder="1" applyAlignment="1" applyProtection="1">
      <alignment horizontal="center"/>
    </xf>
    <xf numFmtId="0" fontId="30" fillId="0" borderId="20" xfId="107" applyNumberFormat="1" applyFont="1" applyFill="1" applyBorder="1" applyAlignment="1" applyProtection="1">
      <alignment horizontal="center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165" fontId="30" fillId="0" borderId="20" xfId="320" applyNumberFormat="1" applyFont="1" applyFill="1" applyBorder="1" applyAlignment="1" applyProtection="1">
      <alignment horizontal="right"/>
    </xf>
    <xf numFmtId="3" fontId="22" fillId="90" borderId="20" xfId="0" applyNumberFormat="1" applyFont="1" applyFill="1" applyBorder="1" applyProtection="1"/>
    <xf numFmtId="37" fontId="14" fillId="0" borderId="20" xfId="107" applyNumberFormat="1" applyFont="1" applyFill="1" applyBorder="1" applyAlignment="1" applyProtection="1">
      <alignment horizontal="center" vertical="center"/>
      <protection locked="0"/>
    </xf>
    <xf numFmtId="0" fontId="14" fillId="0" borderId="20" xfId="107" applyNumberFormat="1" applyFont="1" applyFill="1" applyBorder="1" applyAlignment="1" applyProtection="1">
      <alignment horizontal="center" vertical="center"/>
      <protection locked="0"/>
    </xf>
    <xf numFmtId="44" fontId="14" fillId="0" borderId="20" xfId="4455" applyFont="1" applyFill="1" applyBorder="1" applyAlignment="1" applyProtection="1">
      <alignment horizontal="center" vertical="center"/>
      <protection locked="0"/>
    </xf>
    <xf numFmtId="166" fontId="14" fillId="0" borderId="20" xfId="164" applyNumberFormat="1" applyFont="1" applyFill="1" applyBorder="1" applyProtection="1"/>
    <xf numFmtId="167" fontId="30" fillId="0" borderId="20" xfId="107" applyNumberFormat="1" applyFont="1" applyFill="1" applyBorder="1" applyAlignment="1" applyProtection="1">
      <alignment horizontal="center" wrapText="1"/>
    </xf>
    <xf numFmtId="44" fontId="30" fillId="0" borderId="20" xfId="164" applyNumberFormat="1" applyFont="1" applyFill="1" applyBorder="1" applyProtection="1"/>
    <xf numFmtId="166" fontId="30" fillId="0" borderId="20" xfId="164" applyNumberFormat="1" applyFont="1" applyFill="1" applyBorder="1" applyProtection="1"/>
    <xf numFmtId="44" fontId="4" fillId="0" borderId="20" xfId="4455" applyFont="1" applyFill="1" applyBorder="1" applyAlignment="1" applyProtection="1">
      <alignment horizontal="center" vertical="center"/>
      <protection hidden="1"/>
    </xf>
    <xf numFmtId="2" fontId="30" fillId="0" borderId="20" xfId="107" applyNumberFormat="1" applyFont="1" applyFill="1" applyBorder="1" applyAlignment="1" applyProtection="1">
      <alignment horizontal="center"/>
    </xf>
    <xf numFmtId="0" fontId="30" fillId="0" borderId="121" xfId="107" applyNumberFormat="1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3" fontId="22" fillId="90" borderId="19" xfId="0" applyNumberFormat="1" applyFont="1" applyFill="1" applyBorder="1" applyProtection="1"/>
    <xf numFmtId="37" fontId="14" fillId="0" borderId="19" xfId="107" applyNumberFormat="1" applyFont="1" applyFill="1" applyBorder="1" applyAlignment="1" applyProtection="1">
      <alignment horizontal="center" vertical="center"/>
      <protection locked="0"/>
    </xf>
    <xf numFmtId="0" fontId="14" fillId="0" borderId="19" xfId="107" applyNumberFormat="1" applyFont="1" applyFill="1" applyBorder="1" applyAlignment="1" applyProtection="1">
      <alignment horizontal="center" vertical="center"/>
      <protection locked="0"/>
    </xf>
    <xf numFmtId="0" fontId="30" fillId="87" borderId="121" xfId="107" applyNumberFormat="1" applyFont="1" applyFill="1" applyBorder="1" applyAlignment="1" applyProtection="1">
      <alignment horizontal="center"/>
    </xf>
    <xf numFmtId="0" fontId="4" fillId="87" borderId="19" xfId="0" applyFont="1" applyFill="1" applyBorder="1" applyAlignment="1" applyProtection="1">
      <alignment horizontal="center" vertical="center"/>
      <protection locked="0"/>
    </xf>
    <xf numFmtId="3" fontId="22" fillId="87" borderId="19" xfId="0" applyNumberFormat="1" applyFont="1" applyFill="1" applyBorder="1" applyProtection="1"/>
    <xf numFmtId="37" fontId="14" fillId="87" borderId="19" xfId="107" applyNumberFormat="1" applyFont="1" applyFill="1" applyBorder="1" applyAlignment="1" applyProtection="1">
      <alignment horizontal="center" vertical="center"/>
      <protection locked="0"/>
    </xf>
    <xf numFmtId="0" fontId="14" fillId="87" borderId="19" xfId="107" applyNumberFormat="1" applyFont="1" applyFill="1" applyBorder="1" applyAlignment="1" applyProtection="1">
      <alignment horizontal="center" vertical="center"/>
      <protection locked="0"/>
    </xf>
    <xf numFmtId="44" fontId="14" fillId="87" borderId="19" xfId="4455" applyFont="1" applyFill="1" applyBorder="1" applyAlignment="1" applyProtection="1">
      <alignment horizontal="center" vertical="center"/>
      <protection locked="0"/>
    </xf>
    <xf numFmtId="2" fontId="30" fillId="87" borderId="21" xfId="107" applyNumberFormat="1" applyFont="1" applyFill="1" applyBorder="1" applyAlignment="1" applyProtection="1">
      <alignment horizontal="center"/>
    </xf>
    <xf numFmtId="0" fontId="30" fillId="0" borderId="144" xfId="107" applyNumberFormat="1" applyFont="1" applyFill="1" applyBorder="1" applyAlignment="1" applyProtection="1">
      <alignment horizontal="center"/>
    </xf>
    <xf numFmtId="0" fontId="30" fillId="0" borderId="137" xfId="107" applyNumberFormat="1" applyFont="1" applyFill="1" applyBorder="1" applyAlignment="1" applyProtection="1">
      <alignment horizontal="center"/>
    </xf>
    <xf numFmtId="0" fontId="4" fillId="0" borderId="137" xfId="0" applyFont="1" applyFill="1" applyBorder="1" applyAlignment="1" applyProtection="1">
      <alignment horizontal="center" vertical="center"/>
      <protection locked="0"/>
    </xf>
    <xf numFmtId="165" fontId="30" fillId="0" borderId="137" xfId="320" applyNumberFormat="1" applyFont="1" applyFill="1" applyBorder="1" applyAlignment="1" applyProtection="1">
      <alignment horizontal="right"/>
    </xf>
    <xf numFmtId="3" fontId="22" fillId="90" borderId="137" xfId="0" applyNumberFormat="1" applyFont="1" applyFill="1" applyBorder="1" applyProtection="1"/>
    <xf numFmtId="37" fontId="14" fillId="0" borderId="137" xfId="107" applyNumberFormat="1" applyFont="1" applyFill="1" applyBorder="1" applyAlignment="1" applyProtection="1">
      <alignment horizontal="center" vertical="center"/>
      <protection locked="0"/>
    </xf>
    <xf numFmtId="0" fontId="14" fillId="0" borderId="137" xfId="107" applyNumberFormat="1" applyFont="1" applyFill="1" applyBorder="1" applyAlignment="1" applyProtection="1">
      <alignment horizontal="center" vertical="center"/>
      <protection locked="0"/>
    </xf>
    <xf numFmtId="44" fontId="14" fillId="0" borderId="137" xfId="4455" applyFont="1" applyFill="1" applyBorder="1" applyAlignment="1" applyProtection="1">
      <alignment horizontal="center" vertical="center"/>
      <protection locked="0"/>
    </xf>
    <xf numFmtId="166" fontId="14" fillId="0" borderId="137" xfId="164" applyNumberFormat="1" applyFont="1" applyFill="1" applyBorder="1" applyProtection="1"/>
    <xf numFmtId="167" fontId="30" fillId="0" borderId="137" xfId="107" applyNumberFormat="1" applyFont="1" applyFill="1" applyBorder="1" applyAlignment="1" applyProtection="1">
      <alignment horizontal="center" wrapText="1"/>
    </xf>
    <xf numFmtId="44" fontId="30" fillId="0" borderId="137" xfId="164" applyNumberFormat="1" applyFont="1" applyFill="1" applyBorder="1" applyProtection="1"/>
    <xf numFmtId="166" fontId="30" fillId="0" borderId="137" xfId="164" applyNumberFormat="1" applyFont="1" applyFill="1" applyBorder="1" applyProtection="1"/>
    <xf numFmtId="44" fontId="4" fillId="0" borderId="137" xfId="4455" applyFont="1" applyFill="1" applyBorder="1" applyAlignment="1" applyProtection="1">
      <alignment horizontal="center" vertical="center"/>
      <protection hidden="1"/>
    </xf>
    <xf numFmtId="2" fontId="30" fillId="0" borderId="137" xfId="107" applyNumberFormat="1" applyFont="1" applyFill="1" applyBorder="1" applyAlignment="1" applyProtection="1">
      <alignment horizontal="center"/>
    </xf>
    <xf numFmtId="0" fontId="18" fillId="34" borderId="73" xfId="107" applyNumberFormat="1" applyFont="1" applyFill="1" applyBorder="1" applyAlignment="1" applyProtection="1">
      <alignment horizontal="left"/>
    </xf>
    <xf numFmtId="2" fontId="18" fillId="34" borderId="73" xfId="107" applyNumberFormat="1" applyFont="1" applyFill="1" applyBorder="1" applyAlignment="1" applyProtection="1">
      <alignment horizontal="left"/>
    </xf>
    <xf numFmtId="3" fontId="18" fillId="34" borderId="73" xfId="107" applyNumberFormat="1" applyFont="1" applyFill="1" applyBorder="1" applyAlignment="1" applyProtection="1">
      <alignment horizontal="left"/>
    </xf>
    <xf numFmtId="42" fontId="18" fillId="34" borderId="73" xfId="107" applyNumberFormat="1" applyFont="1" applyFill="1" applyBorder="1" applyAlignment="1" applyProtection="1">
      <alignment horizontal="left" wrapText="1"/>
    </xf>
    <xf numFmtId="42" fontId="18" fillId="38" borderId="73" xfId="107" applyNumberFormat="1" applyFont="1" applyFill="1" applyBorder="1" applyAlignment="1" applyProtection="1">
      <alignment horizontal="left" wrapText="1"/>
    </xf>
    <xf numFmtId="8" fontId="18" fillId="34" borderId="73" xfId="107" applyNumberFormat="1" applyFont="1" applyFill="1" applyBorder="1" applyAlignment="1" applyProtection="1">
      <alignment horizontal="left" wrapText="1"/>
    </xf>
    <xf numFmtId="175" fontId="18" fillId="34" borderId="73" xfId="107" applyNumberFormat="1" applyFont="1" applyFill="1" applyBorder="1" applyAlignment="1" applyProtection="1">
      <alignment horizontal="left" wrapText="1"/>
    </xf>
    <xf numFmtId="2" fontId="18" fillId="34" borderId="73" xfId="107" applyNumberFormat="1" applyFont="1" applyFill="1" applyBorder="1" applyAlignment="1" applyProtection="1">
      <alignment horizontal="center"/>
    </xf>
    <xf numFmtId="2" fontId="18" fillId="34" borderId="82" xfId="107" applyNumberFormat="1" applyFont="1" applyFill="1" applyBorder="1" applyAlignment="1" applyProtection="1">
      <alignment horizontal="center"/>
    </xf>
    <xf numFmtId="0" fontId="14" fillId="0" borderId="142" xfId="1430" applyFont="1" applyFill="1" applyBorder="1" applyAlignment="1" applyProtection="1">
      <alignment horizontal="left"/>
    </xf>
    <xf numFmtId="0" fontId="14" fillId="0" borderId="20" xfId="1237" applyNumberFormat="1" applyFont="1" applyFill="1" applyBorder="1"/>
    <xf numFmtId="0" fontId="14" fillId="0" borderId="20" xfId="939" applyFont="1" applyFill="1" applyBorder="1" applyAlignment="1" applyProtection="1">
      <alignment horizontal="center"/>
      <protection locked="0"/>
    </xf>
    <xf numFmtId="0" fontId="14" fillId="0" borderId="20" xfId="1077" applyFont="1" applyFill="1" applyBorder="1" applyAlignment="1">
      <alignment horizontal="left"/>
    </xf>
    <xf numFmtId="2" fontId="30" fillId="0" borderId="20" xfId="320" applyNumberFormat="1" applyFont="1" applyFill="1" applyBorder="1" applyAlignment="1" applyProtection="1">
      <alignment horizontal="left"/>
    </xf>
    <xf numFmtId="0" fontId="14" fillId="0" borderId="20" xfId="0" applyFont="1" applyFill="1" applyBorder="1" applyProtection="1"/>
    <xf numFmtId="0" fontId="149" fillId="0" borderId="20" xfId="4739" applyFont="1" applyFill="1" applyBorder="1" applyAlignment="1">
      <alignment horizontal="right" wrapText="1"/>
    </xf>
    <xf numFmtId="167" fontId="0" fillId="0" borderId="20" xfId="107" applyNumberFormat="1" applyFont="1" applyFill="1" applyBorder="1"/>
    <xf numFmtId="42" fontId="14" fillId="0" borderId="20" xfId="858" applyNumberFormat="1" applyFont="1" applyFill="1" applyBorder="1" applyAlignment="1">
      <alignment horizontal="left"/>
    </xf>
    <xf numFmtId="42" fontId="14" fillId="0" borderId="20" xfId="875" applyNumberFormat="1" applyFont="1" applyFill="1" applyBorder="1" applyAlignment="1" applyProtection="1">
      <alignment horizontal="left"/>
    </xf>
    <xf numFmtId="3" fontId="14" fillId="0" borderId="20" xfId="934" applyNumberFormat="1" applyFont="1" applyFill="1" applyBorder="1" applyAlignment="1">
      <alignment horizontal="left"/>
    </xf>
    <xf numFmtId="8" fontId="14" fillId="0" borderId="20" xfId="875" applyNumberFormat="1" applyFont="1" applyFill="1" applyBorder="1" applyAlignment="1" applyProtection="1">
      <alignment horizontal="left"/>
    </xf>
    <xf numFmtId="175" fontId="14" fillId="0" borderId="20" xfId="875" applyNumberFormat="1" applyFont="1" applyFill="1" applyBorder="1" applyAlignment="1" applyProtection="1">
      <alignment horizontal="left"/>
    </xf>
    <xf numFmtId="2" fontId="14" fillId="0" borderId="20" xfId="107" applyNumberFormat="1" applyFont="1" applyFill="1" applyBorder="1" applyAlignment="1" applyProtection="1">
      <alignment horizontal="center"/>
    </xf>
    <xf numFmtId="2" fontId="14" fillId="0" borderId="143" xfId="107" applyNumberFormat="1" applyFont="1" applyFill="1" applyBorder="1" applyAlignment="1" applyProtection="1">
      <alignment horizontal="center"/>
    </xf>
    <xf numFmtId="0" fontId="14" fillId="0" borderId="121" xfId="1430" applyFont="1" applyFill="1" applyBorder="1" applyAlignment="1" applyProtection="1">
      <alignment horizontal="left"/>
    </xf>
    <xf numFmtId="0" fontId="14" fillId="0" borderId="19" xfId="1237" applyNumberFormat="1" applyFont="1" applyFill="1" applyBorder="1"/>
    <xf numFmtId="0" fontId="14" fillId="0" borderId="19" xfId="939" applyFont="1" applyFill="1" applyBorder="1" applyAlignment="1" applyProtection="1">
      <alignment horizontal="center"/>
      <protection locked="0"/>
    </xf>
    <xf numFmtId="0" fontId="14" fillId="0" borderId="19" xfId="1077" applyFont="1" applyFill="1" applyBorder="1" applyAlignment="1">
      <alignment horizontal="left"/>
    </xf>
    <xf numFmtId="2" fontId="30" fillId="0" borderId="19" xfId="320" applyNumberFormat="1" applyFont="1" applyFill="1" applyBorder="1" applyAlignment="1" applyProtection="1">
      <alignment horizontal="left"/>
    </xf>
    <xf numFmtId="0" fontId="14" fillId="0" borderId="19" xfId="0" applyFont="1" applyFill="1" applyBorder="1" applyProtection="1"/>
    <xf numFmtId="0" fontId="149" fillId="0" borderId="19" xfId="4739" applyFont="1" applyFill="1" applyBorder="1" applyAlignment="1">
      <alignment horizontal="right" wrapText="1"/>
    </xf>
    <xf numFmtId="167" fontId="0" fillId="0" borderId="19" xfId="107" applyNumberFormat="1" applyFont="1" applyFill="1" applyBorder="1"/>
    <xf numFmtId="42" fontId="14" fillId="0" borderId="19" xfId="858" applyNumberFormat="1" applyFont="1" applyFill="1" applyBorder="1" applyAlignment="1">
      <alignment horizontal="left"/>
    </xf>
    <xf numFmtId="42" fontId="14" fillId="0" borderId="19" xfId="875" applyNumberFormat="1" applyFont="1" applyFill="1" applyBorder="1" applyAlignment="1" applyProtection="1">
      <alignment horizontal="left"/>
    </xf>
    <xf numFmtId="3" fontId="14" fillId="0" borderId="19" xfId="934" applyNumberFormat="1" applyFont="1" applyFill="1" applyBorder="1" applyAlignment="1">
      <alignment horizontal="left"/>
    </xf>
    <xf numFmtId="8" fontId="14" fillId="0" borderId="19" xfId="875" applyNumberFormat="1" applyFont="1" applyFill="1" applyBorder="1" applyAlignment="1" applyProtection="1">
      <alignment horizontal="left"/>
    </xf>
    <xf numFmtId="175" fontId="14" fillId="0" borderId="19" xfId="875" applyNumberFormat="1" applyFont="1" applyFill="1" applyBorder="1" applyAlignment="1" applyProtection="1">
      <alignment horizontal="left"/>
    </xf>
    <xf numFmtId="0" fontId="14" fillId="0" borderId="144" xfId="1430" applyFont="1" applyFill="1" applyBorder="1" applyAlignment="1" applyProtection="1">
      <alignment horizontal="left"/>
    </xf>
    <xf numFmtId="0" fontId="14" fillId="0" borderId="137" xfId="1237" applyNumberFormat="1" applyFont="1" applyFill="1" applyBorder="1"/>
    <xf numFmtId="0" fontId="14" fillId="0" borderId="137" xfId="939" applyFont="1" applyFill="1" applyBorder="1" applyAlignment="1" applyProtection="1">
      <alignment horizontal="center"/>
      <protection locked="0"/>
    </xf>
    <xf numFmtId="0" fontId="14" fillId="0" borderId="137" xfId="1077" applyFont="1" applyFill="1" applyBorder="1" applyAlignment="1">
      <alignment horizontal="left"/>
    </xf>
    <xf numFmtId="2" fontId="30" fillId="0" borderId="137" xfId="320" applyNumberFormat="1" applyFont="1" applyFill="1" applyBorder="1" applyAlignment="1" applyProtection="1">
      <alignment horizontal="left"/>
    </xf>
    <xf numFmtId="0" fontId="14" fillId="0" borderId="137" xfId="0" applyFont="1" applyFill="1" applyBorder="1" applyProtection="1"/>
    <xf numFmtId="0" fontId="149" fillId="0" borderId="137" xfId="4739" applyFont="1" applyFill="1" applyBorder="1" applyAlignment="1">
      <alignment horizontal="right" wrapText="1"/>
    </xf>
    <xf numFmtId="167" fontId="0" fillId="0" borderId="137" xfId="107" applyNumberFormat="1" applyFont="1" applyFill="1" applyBorder="1"/>
    <xf numFmtId="42" fontId="14" fillId="0" borderId="137" xfId="1430" applyNumberFormat="1" applyFont="1" applyFill="1" applyBorder="1" applyAlignment="1" applyProtection="1">
      <alignment horizontal="right"/>
    </xf>
    <xf numFmtId="42" fontId="14" fillId="0" borderId="137" xfId="858" applyNumberFormat="1" applyFont="1" applyFill="1" applyBorder="1" applyAlignment="1">
      <alignment horizontal="left"/>
    </xf>
    <xf numFmtId="42" fontId="14" fillId="0" borderId="137" xfId="875" applyNumberFormat="1" applyFont="1" applyFill="1" applyBorder="1" applyAlignment="1" applyProtection="1">
      <alignment horizontal="left"/>
    </xf>
    <xf numFmtId="3" fontId="14" fillId="0" borderId="137" xfId="934" applyNumberFormat="1" applyFont="1" applyFill="1" applyBorder="1" applyAlignment="1">
      <alignment horizontal="left"/>
    </xf>
    <xf numFmtId="8" fontId="14" fillId="0" borderId="137" xfId="875" applyNumberFormat="1" applyFont="1" applyFill="1" applyBorder="1" applyAlignment="1" applyProtection="1">
      <alignment horizontal="left"/>
    </xf>
    <xf numFmtId="175" fontId="14" fillId="0" borderId="137" xfId="875" applyNumberFormat="1" applyFont="1" applyFill="1" applyBorder="1" applyAlignment="1" applyProtection="1">
      <alignment horizontal="left"/>
    </xf>
    <xf numFmtId="2" fontId="14" fillId="0" borderId="137" xfId="107" applyNumberFormat="1" applyFont="1" applyFill="1" applyBorder="1" applyAlignment="1" applyProtection="1">
      <alignment horizontal="center"/>
    </xf>
    <xf numFmtId="2" fontId="14" fillId="0" borderId="145" xfId="107" applyNumberFormat="1" applyFont="1" applyFill="1" applyBorder="1" applyAlignment="1" applyProtection="1">
      <alignment horizontal="center"/>
    </xf>
    <xf numFmtId="0" fontId="31" fillId="0" borderId="0" xfId="0" applyFont="1" applyProtection="1"/>
    <xf numFmtId="3" fontId="31" fillId="0" borderId="0" xfId="0" applyNumberFormat="1" applyFont="1" applyProtection="1"/>
    <xf numFmtId="42" fontId="31" fillId="0" borderId="0" xfId="0" applyNumberFormat="1" applyFont="1" applyProtection="1"/>
    <xf numFmtId="42" fontId="31" fillId="0" borderId="0" xfId="0" applyNumberFormat="1" applyFont="1" applyFill="1" applyProtection="1"/>
    <xf numFmtId="175" fontId="31" fillId="0" borderId="0" xfId="0" applyNumberFormat="1" applyFont="1" applyFill="1" applyProtection="1"/>
    <xf numFmtId="0" fontId="31" fillId="0" borderId="0" xfId="0" applyFont="1" applyFill="1" applyProtection="1"/>
    <xf numFmtId="0" fontId="153" fillId="0" borderId="142" xfId="822" applyNumberFormat="1" applyFont="1" applyFill="1" applyBorder="1"/>
    <xf numFmtId="0" fontId="153" fillId="0" borderId="20" xfId="822" applyNumberFormat="1" applyFont="1" applyFill="1" applyBorder="1"/>
    <xf numFmtId="0" fontId="153" fillId="0" borderId="20" xfId="939" applyFont="1" applyFill="1" applyBorder="1" applyAlignment="1" applyProtection="1">
      <alignment horizontal="center"/>
      <protection locked="0"/>
    </xf>
    <xf numFmtId="0" fontId="153" fillId="0" borderId="20" xfId="1405" applyFont="1" applyFill="1" applyBorder="1"/>
    <xf numFmtId="0" fontId="153" fillId="0" borderId="20" xfId="1023" applyFont="1" applyFill="1" applyBorder="1"/>
    <xf numFmtId="0" fontId="153" fillId="0" borderId="20" xfId="1384" applyNumberFormat="1" applyFont="1" applyFill="1" applyBorder="1"/>
    <xf numFmtId="3" fontId="153" fillId="0" borderId="20" xfId="0" applyNumberFormat="1" applyFont="1" applyBorder="1" applyProtection="1"/>
    <xf numFmtId="169" fontId="153" fillId="0" borderId="20" xfId="0" applyNumberFormat="1" applyFont="1" applyBorder="1" applyProtection="1"/>
    <xf numFmtId="42" fontId="153" fillId="0" borderId="20" xfId="875" applyNumberFormat="1" applyFont="1" applyFill="1" applyBorder="1" applyAlignment="1" applyProtection="1"/>
    <xf numFmtId="3" fontId="153" fillId="0" borderId="20" xfId="1384" applyNumberFormat="1" applyFont="1" applyFill="1" applyBorder="1"/>
    <xf numFmtId="8" fontId="153" fillId="0" borderId="20" xfId="875" applyNumberFormat="1" applyFont="1" applyFill="1" applyBorder="1" applyAlignment="1" applyProtection="1"/>
    <xf numFmtId="175" fontId="153" fillId="0" borderId="20" xfId="875" applyNumberFormat="1" applyFont="1" applyFill="1" applyBorder="1" applyAlignment="1" applyProtection="1"/>
    <xf numFmtId="0" fontId="153" fillId="0" borderId="137" xfId="822" applyNumberFormat="1" applyFont="1" applyFill="1" applyBorder="1"/>
    <xf numFmtId="0" fontId="153" fillId="0" borderId="137" xfId="939" applyFont="1" applyFill="1" applyBorder="1" applyAlignment="1" applyProtection="1">
      <alignment horizontal="center"/>
      <protection locked="0"/>
    </xf>
    <xf numFmtId="0" fontId="153" fillId="0" borderId="137" xfId="1405" applyFont="1" applyFill="1" applyBorder="1"/>
    <xf numFmtId="0" fontId="153" fillId="0" borderId="137" xfId="1023" applyFont="1" applyFill="1" applyBorder="1"/>
    <xf numFmtId="0" fontId="153" fillId="0" borderId="137" xfId="1384" applyNumberFormat="1" applyFont="1" applyFill="1" applyBorder="1"/>
    <xf numFmtId="3" fontId="153" fillId="0" borderId="137" xfId="0" applyNumberFormat="1" applyFont="1" applyBorder="1" applyProtection="1"/>
    <xf numFmtId="169" fontId="153" fillId="0" borderId="137" xfId="0" applyNumberFormat="1" applyFont="1" applyBorder="1" applyProtection="1"/>
    <xf numFmtId="42" fontId="153" fillId="0" borderId="137" xfId="875" applyNumberFormat="1" applyFont="1" applyFill="1" applyBorder="1" applyAlignment="1" applyProtection="1"/>
    <xf numFmtId="3" fontId="153" fillId="0" borderId="137" xfId="1384" applyNumberFormat="1" applyFont="1" applyFill="1" applyBorder="1"/>
    <xf numFmtId="8" fontId="153" fillId="0" borderId="137" xfId="875" applyNumberFormat="1" applyFont="1" applyFill="1" applyBorder="1" applyAlignment="1" applyProtection="1"/>
    <xf numFmtId="175" fontId="153" fillId="0" borderId="137" xfId="875" applyNumberFormat="1" applyFont="1" applyFill="1" applyBorder="1" applyAlignment="1" applyProtection="1"/>
    <xf numFmtId="42" fontId="154" fillId="38" borderId="73" xfId="107" applyNumberFormat="1" applyFont="1" applyFill="1" applyBorder="1" applyAlignment="1" applyProtection="1">
      <alignment horizontal="center" wrapText="1"/>
    </xf>
    <xf numFmtId="8" fontId="154" fillId="34" borderId="73" xfId="107" applyNumberFormat="1" applyFont="1" applyFill="1" applyBorder="1" applyAlignment="1" applyProtection="1">
      <alignment horizontal="center" wrapText="1"/>
    </xf>
    <xf numFmtId="175" fontId="154" fillId="34" borderId="73" xfId="107" applyNumberFormat="1" applyFont="1" applyFill="1" applyBorder="1" applyAlignment="1" applyProtection="1">
      <alignment horizontal="center" wrapText="1"/>
    </xf>
    <xf numFmtId="0" fontId="154" fillId="0" borderId="0" xfId="0" applyFont="1" applyFill="1" applyProtection="1"/>
    <xf numFmtId="0" fontId="18" fillId="34" borderId="148" xfId="107" applyNumberFormat="1" applyFont="1" applyFill="1" applyBorder="1" applyAlignment="1" applyProtection="1">
      <alignment horizontal="center"/>
    </xf>
    <xf numFmtId="0" fontId="18" fillId="34" borderId="149" xfId="107" applyNumberFormat="1" applyFont="1" applyFill="1" applyBorder="1" applyAlignment="1" applyProtection="1">
      <alignment horizontal="center"/>
    </xf>
    <xf numFmtId="0" fontId="18" fillId="34" borderId="150" xfId="107" applyNumberFormat="1" applyFont="1" applyFill="1" applyBorder="1" applyAlignment="1" applyProtection="1">
      <alignment horizontal="left"/>
    </xf>
    <xf numFmtId="0" fontId="18" fillId="34" borderId="150" xfId="107" applyNumberFormat="1" applyFont="1" applyFill="1" applyBorder="1" applyAlignment="1" applyProtection="1">
      <alignment horizontal="center"/>
    </xf>
    <xf numFmtId="4" fontId="18" fillId="34" borderId="150" xfId="107" applyNumberFormat="1" applyFont="1" applyFill="1" applyBorder="1" applyAlignment="1" applyProtection="1">
      <alignment horizontal="center"/>
    </xf>
    <xf numFmtId="3" fontId="18" fillId="34" borderId="150" xfId="107" applyNumberFormat="1" applyFont="1" applyFill="1" applyBorder="1" applyAlignment="1" applyProtection="1">
      <alignment horizontal="center"/>
    </xf>
    <xf numFmtId="42" fontId="18" fillId="34" borderId="150" xfId="107" applyNumberFormat="1" applyFont="1" applyFill="1" applyBorder="1" applyAlignment="1" applyProtection="1">
      <alignment horizontal="center"/>
    </xf>
    <xf numFmtId="7" fontId="18" fillId="34" borderId="150" xfId="107" applyNumberFormat="1" applyFont="1" applyFill="1" applyBorder="1" applyAlignment="1" applyProtection="1">
      <alignment horizontal="center"/>
    </xf>
    <xf numFmtId="42" fontId="18" fillId="38" borderId="150" xfId="107" applyNumberFormat="1" applyFont="1" applyFill="1" applyBorder="1" applyAlignment="1" applyProtection="1">
      <alignment horizontal="center"/>
    </xf>
    <xf numFmtId="8" fontId="18" fillId="34" borderId="150" xfId="107" applyNumberFormat="1" applyFont="1" applyFill="1" applyBorder="1" applyAlignment="1" applyProtection="1">
      <alignment horizontal="center"/>
    </xf>
    <xf numFmtId="175" fontId="18" fillId="34" borderId="150" xfId="107" applyNumberFormat="1" applyFont="1" applyFill="1" applyBorder="1" applyAlignment="1" applyProtection="1">
      <alignment horizontal="center"/>
    </xf>
    <xf numFmtId="2" fontId="18" fillId="34" borderId="151" xfId="107" applyNumberFormat="1" applyFont="1" applyFill="1" applyBorder="1" applyAlignment="1" applyProtection="1">
      <alignment horizontal="center"/>
    </xf>
    <xf numFmtId="0" fontId="14" fillId="0" borderId="142" xfId="948" applyNumberFormat="1" applyFont="1" applyFill="1" applyBorder="1" applyAlignment="1"/>
    <xf numFmtId="0" fontId="14" fillId="0" borderId="20" xfId="1235" applyNumberFormat="1" applyFont="1" applyFill="1" applyBorder="1" applyAlignment="1"/>
    <xf numFmtId="0" fontId="14" fillId="0" borderId="20" xfId="982" applyNumberFormat="1" applyFont="1" applyFill="1" applyBorder="1" applyAlignment="1"/>
    <xf numFmtId="1" fontId="14" fillId="0" borderId="20" xfId="832" applyNumberFormat="1" applyFont="1" applyFill="1" applyBorder="1" applyAlignment="1" applyProtection="1">
      <alignment horizontal="center"/>
    </xf>
    <xf numFmtId="170" fontId="3" fillId="0" borderId="20" xfId="320" applyNumberFormat="1" applyFont="1" applyFill="1" applyBorder="1" applyAlignment="1" applyProtection="1"/>
    <xf numFmtId="0" fontId="14" fillId="0" borderId="20" xfId="0" applyFont="1" applyFill="1" applyBorder="1" applyAlignment="1" applyProtection="1">
      <alignment horizontal="center"/>
    </xf>
    <xf numFmtId="167" fontId="14" fillId="0" borderId="20" xfId="832" applyNumberFormat="1" applyFont="1" applyFill="1" applyBorder="1" applyAlignment="1" applyProtection="1">
      <alignment horizontal="center"/>
    </xf>
    <xf numFmtId="3" fontId="14" fillId="0" borderId="20" xfId="921" applyNumberFormat="1" applyFont="1" applyFill="1" applyBorder="1" applyAlignment="1"/>
    <xf numFmtId="42" fontId="14" fillId="0" borderId="20" xfId="1417" applyNumberFormat="1" applyFont="1" applyFill="1" applyBorder="1" applyAlignment="1"/>
    <xf numFmtId="42" fontId="14" fillId="0" borderId="20" xfId="0" applyNumberFormat="1" applyFont="1" applyFill="1" applyBorder="1" applyAlignment="1" applyProtection="1"/>
    <xf numFmtId="167" fontId="14" fillId="0" borderId="20" xfId="107" applyNumberFormat="1" applyFont="1" applyFill="1" applyBorder="1" applyAlignment="1" applyProtection="1">
      <alignment horizontal="center"/>
    </xf>
    <xf numFmtId="42" fontId="14" fillId="0" borderId="20" xfId="0" applyNumberFormat="1" applyFont="1" applyFill="1" applyBorder="1" applyAlignment="1"/>
    <xf numFmtId="42" fontId="14" fillId="0" borderId="20" xfId="164" applyNumberFormat="1" applyFont="1" applyFill="1" applyBorder="1" applyAlignment="1" applyProtection="1"/>
    <xf numFmtId="42" fontId="14" fillId="0" borderId="20" xfId="164" applyNumberFormat="1" applyFont="1" applyFill="1" applyBorder="1" applyAlignment="1" applyProtection="1">
      <protection locked="0"/>
    </xf>
    <xf numFmtId="42" fontId="14" fillId="0" borderId="20" xfId="107" applyNumberFormat="1" applyFont="1" applyFill="1" applyBorder="1" applyAlignment="1" applyProtection="1">
      <alignment horizontal="center"/>
    </xf>
    <xf numFmtId="8" fontId="14" fillId="0" borderId="20" xfId="164" applyNumberFormat="1" applyFont="1" applyFill="1" applyBorder="1" applyAlignment="1" applyProtection="1"/>
    <xf numFmtId="175" fontId="14" fillId="0" borderId="20" xfId="164" applyNumberFormat="1" applyFont="1" applyFill="1" applyBorder="1" applyAlignment="1" applyProtection="1"/>
    <xf numFmtId="0" fontId="14" fillId="0" borderId="121" xfId="948" applyNumberFormat="1" applyFont="1" applyFill="1" applyBorder="1" applyAlignment="1"/>
    <xf numFmtId="7" fontId="14" fillId="0" borderId="19" xfId="875" applyNumberFormat="1" applyFont="1" applyFill="1" applyBorder="1" applyAlignment="1" applyProtection="1">
      <protection locked="0"/>
    </xf>
    <xf numFmtId="169" fontId="0" fillId="0" borderId="19" xfId="0" applyNumberFormat="1" applyBorder="1"/>
    <xf numFmtId="0" fontId="0" fillId="0" borderId="19" xfId="0" applyNumberFormat="1" applyFill="1" applyBorder="1"/>
    <xf numFmtId="0" fontId="14" fillId="0" borderId="144" xfId="948" applyNumberFormat="1" applyFont="1" applyFill="1" applyBorder="1" applyAlignment="1"/>
    <xf numFmtId="0" fontId="14" fillId="0" borderId="137" xfId="1235" applyNumberFormat="1" applyFont="1" applyFill="1" applyBorder="1" applyAlignment="1"/>
    <xf numFmtId="0" fontId="14" fillId="0" borderId="137" xfId="982" applyNumberFormat="1" applyFont="1" applyFill="1" applyBorder="1" applyAlignment="1"/>
    <xf numFmtId="1" fontId="14" fillId="0" borderId="137" xfId="832" applyNumberFormat="1" applyFont="1" applyFill="1" applyBorder="1" applyAlignment="1" applyProtection="1">
      <alignment horizontal="center"/>
    </xf>
    <xf numFmtId="170" fontId="3" fillId="0" borderId="137" xfId="320" applyNumberFormat="1" applyFont="1" applyFill="1" applyBorder="1" applyAlignment="1" applyProtection="1"/>
    <xf numFmtId="0" fontId="14" fillId="0" borderId="137" xfId="0" applyFont="1" applyFill="1" applyBorder="1" applyAlignment="1" applyProtection="1">
      <alignment horizontal="center"/>
    </xf>
    <xf numFmtId="167" fontId="14" fillId="0" borderId="137" xfId="832" applyNumberFormat="1" applyFont="1" applyFill="1" applyBorder="1" applyAlignment="1" applyProtection="1">
      <alignment horizontal="center"/>
    </xf>
    <xf numFmtId="3" fontId="14" fillId="0" borderId="137" xfId="921" applyNumberFormat="1" applyFont="1" applyFill="1" applyBorder="1" applyAlignment="1"/>
    <xf numFmtId="7" fontId="14" fillId="0" borderId="137" xfId="875" applyNumberFormat="1" applyFont="1" applyFill="1" applyBorder="1" applyAlignment="1" applyProtection="1">
      <protection locked="0"/>
    </xf>
    <xf numFmtId="169" fontId="0" fillId="0" borderId="137" xfId="0" applyNumberFormat="1" applyBorder="1"/>
    <xf numFmtId="42" fontId="14" fillId="0" borderId="137" xfId="0" applyNumberFormat="1" applyFont="1" applyFill="1" applyBorder="1" applyAlignment="1" applyProtection="1"/>
    <xf numFmtId="167" fontId="14" fillId="0" borderId="137" xfId="107" applyNumberFormat="1" applyFont="1" applyFill="1" applyBorder="1" applyAlignment="1" applyProtection="1">
      <alignment horizontal="center"/>
    </xf>
    <xf numFmtId="42" fontId="14" fillId="0" borderId="137" xfId="0" applyNumberFormat="1" applyFont="1" applyFill="1" applyBorder="1" applyAlignment="1"/>
    <xf numFmtId="42" fontId="14" fillId="0" borderId="137" xfId="164" applyNumberFormat="1" applyFont="1" applyFill="1" applyBorder="1" applyAlignment="1" applyProtection="1"/>
    <xf numFmtId="42" fontId="14" fillId="0" borderId="137" xfId="164" applyNumberFormat="1" applyFont="1" applyFill="1" applyBorder="1" applyAlignment="1" applyProtection="1">
      <protection locked="0"/>
    </xf>
    <xf numFmtId="42" fontId="14" fillId="0" borderId="137" xfId="107" applyNumberFormat="1" applyFont="1" applyFill="1" applyBorder="1" applyAlignment="1" applyProtection="1">
      <alignment horizontal="center"/>
    </xf>
    <xf numFmtId="8" fontId="14" fillId="0" borderId="137" xfId="164" applyNumberFormat="1" applyFont="1" applyFill="1" applyBorder="1" applyAlignment="1" applyProtection="1"/>
    <xf numFmtId="175" fontId="14" fillId="0" borderId="137" xfId="164" applyNumberFormat="1" applyFont="1" applyFill="1" applyBorder="1" applyAlignment="1" applyProtection="1"/>
    <xf numFmtId="44" fontId="153" fillId="0" borderId="0" xfId="0" applyNumberFormat="1" applyFont="1" applyAlignment="1" applyProtection="1">
      <alignment horizontal="left"/>
    </xf>
    <xf numFmtId="0" fontId="153" fillId="0" borderId="19" xfId="948" applyNumberFormat="1" applyFont="1" applyFill="1" applyBorder="1" applyAlignment="1"/>
    <xf numFmtId="0" fontId="153" fillId="0" borderId="19" xfId="1235" applyNumberFormat="1" applyFont="1" applyFill="1" applyBorder="1" applyAlignment="1"/>
    <xf numFmtId="0" fontId="153" fillId="0" borderId="19" xfId="982" applyNumberFormat="1" applyFont="1" applyFill="1" applyBorder="1" applyAlignment="1"/>
    <xf numFmtId="0" fontId="153" fillId="0" borderId="17" xfId="939" applyFont="1" applyFill="1" applyBorder="1" applyAlignment="1" applyProtection="1">
      <alignment horizontal="center"/>
      <protection locked="0"/>
    </xf>
    <xf numFmtId="1" fontId="153" fillId="0" borderId="19" xfId="832" applyNumberFormat="1" applyFont="1" applyFill="1" applyBorder="1" applyAlignment="1" applyProtection="1">
      <alignment horizontal="center"/>
    </xf>
    <xf numFmtId="170" fontId="152" fillId="0" borderId="19" xfId="320" applyNumberFormat="1" applyFont="1" applyFill="1" applyBorder="1" applyAlignment="1" applyProtection="1"/>
    <xf numFmtId="167" fontId="153" fillId="0" borderId="19" xfId="832" applyNumberFormat="1" applyFont="1" applyFill="1" applyBorder="1" applyAlignment="1" applyProtection="1">
      <alignment horizontal="center"/>
    </xf>
    <xf numFmtId="3" fontId="153" fillId="0" borderId="19" xfId="921" applyNumberFormat="1" applyFont="1" applyFill="1" applyBorder="1" applyAlignment="1"/>
    <xf numFmtId="42" fontId="153" fillId="0" borderId="19" xfId="1417" applyNumberFormat="1" applyFont="1" applyFill="1" applyBorder="1" applyAlignment="1"/>
    <xf numFmtId="7" fontId="153" fillId="0" borderId="17" xfId="875" applyNumberFormat="1" applyFont="1" applyFill="1" applyBorder="1" applyAlignment="1" applyProtection="1">
      <protection locked="0"/>
    </xf>
    <xf numFmtId="42" fontId="153" fillId="0" borderId="19" xfId="0" applyNumberFormat="1" applyFont="1" applyFill="1" applyBorder="1" applyAlignment="1" applyProtection="1"/>
    <xf numFmtId="167" fontId="153" fillId="0" borderId="19" xfId="107" applyNumberFormat="1" applyFont="1" applyFill="1" applyBorder="1" applyAlignment="1" applyProtection="1">
      <alignment horizontal="center"/>
    </xf>
    <xf numFmtId="42" fontId="153" fillId="0" borderId="19" xfId="0" applyNumberFormat="1" applyFont="1" applyFill="1" applyBorder="1" applyAlignment="1"/>
    <xf numFmtId="42" fontId="153" fillId="0" borderId="19" xfId="164" applyNumberFormat="1" applyFont="1" applyFill="1" applyBorder="1" applyAlignment="1" applyProtection="1"/>
    <xf numFmtId="42" fontId="153" fillId="0" borderId="19" xfId="164" applyNumberFormat="1" applyFont="1" applyFill="1" applyBorder="1" applyAlignment="1" applyProtection="1">
      <protection locked="0"/>
    </xf>
    <xf numFmtId="42" fontId="153" fillId="0" borderId="38" xfId="107" applyNumberFormat="1" applyFont="1" applyFill="1" applyBorder="1" applyAlignment="1" applyProtection="1">
      <alignment horizontal="center"/>
    </xf>
    <xf numFmtId="42" fontId="153" fillId="0" borderId="38" xfId="164" applyNumberFormat="1" applyFont="1" applyFill="1" applyBorder="1" applyAlignment="1" applyProtection="1"/>
    <xf numFmtId="42" fontId="153" fillId="0" borderId="19" xfId="107" applyNumberFormat="1" applyFont="1" applyFill="1" applyBorder="1" applyAlignment="1" applyProtection="1">
      <alignment horizontal="center"/>
    </xf>
    <xf numFmtId="8" fontId="153" fillId="0" borderId="19" xfId="164" applyNumberFormat="1" applyFont="1" applyFill="1" applyBorder="1" applyAlignment="1" applyProtection="1"/>
    <xf numFmtId="175" fontId="153" fillId="0" borderId="19" xfId="164" applyNumberFormat="1" applyFont="1" applyFill="1" applyBorder="1" applyAlignment="1" applyProtection="1"/>
    <xf numFmtId="0" fontId="154" fillId="34" borderId="89" xfId="107" applyNumberFormat="1" applyFont="1" applyFill="1" applyBorder="1" applyAlignment="1" applyProtection="1">
      <alignment horizontal="center"/>
    </xf>
    <xf numFmtId="0" fontId="154" fillId="34" borderId="90" xfId="107" applyNumberFormat="1" applyFont="1" applyFill="1" applyBorder="1" applyAlignment="1" applyProtection="1">
      <alignment horizontal="center"/>
    </xf>
    <xf numFmtId="0" fontId="154" fillId="34" borderId="91" xfId="107" applyNumberFormat="1" applyFont="1" applyFill="1" applyBorder="1" applyAlignment="1" applyProtection="1">
      <alignment horizontal="left"/>
    </xf>
    <xf numFmtId="0" fontId="154" fillId="34" borderId="91" xfId="107" applyNumberFormat="1" applyFont="1" applyFill="1" applyBorder="1" applyAlignment="1" applyProtection="1">
      <alignment horizontal="center"/>
    </xf>
    <xf numFmtId="4" fontId="154" fillId="34" borderId="91" xfId="107" applyNumberFormat="1" applyFont="1" applyFill="1" applyBorder="1" applyAlignment="1" applyProtection="1">
      <alignment horizontal="center"/>
    </xf>
    <xf numFmtId="3" fontId="154" fillId="34" borderId="91" xfId="107" applyNumberFormat="1" applyFont="1" applyFill="1" applyBorder="1" applyAlignment="1" applyProtection="1">
      <alignment horizontal="center"/>
    </xf>
    <xf numFmtId="42" fontId="154" fillId="34" borderId="91" xfId="107" applyNumberFormat="1" applyFont="1" applyFill="1" applyBorder="1" applyAlignment="1" applyProtection="1">
      <alignment horizontal="center"/>
    </xf>
    <xf numFmtId="42" fontId="154" fillId="38" borderId="91" xfId="107" applyNumberFormat="1" applyFont="1" applyFill="1" applyBorder="1" applyAlignment="1" applyProtection="1">
      <alignment horizontal="center"/>
    </xf>
    <xf numFmtId="175" fontId="154" fillId="34" borderId="91" xfId="107" applyNumberFormat="1" applyFont="1" applyFill="1" applyBorder="1" applyAlignment="1" applyProtection="1">
      <alignment horizontal="center"/>
    </xf>
    <xf numFmtId="2" fontId="154" fillId="34" borderId="92" xfId="107" applyNumberFormat="1" applyFont="1" applyFill="1" applyBorder="1" applyAlignment="1" applyProtection="1">
      <alignment horizontal="center"/>
    </xf>
    <xf numFmtId="43" fontId="153" fillId="0" borderId="0" xfId="108" applyFont="1" applyFill="1" applyBorder="1" applyAlignment="1" applyProtection="1">
      <alignment horizontal="center"/>
    </xf>
    <xf numFmtId="44" fontId="153" fillId="0" borderId="0" xfId="0" applyNumberFormat="1" applyFont="1" applyFill="1" applyBorder="1" applyAlignment="1" applyProtection="1">
      <alignment horizontal="center" wrapText="1"/>
    </xf>
    <xf numFmtId="44" fontId="153" fillId="0" borderId="0" xfId="0" applyNumberFormat="1" applyFont="1" applyFill="1" applyBorder="1" applyAlignment="1" applyProtection="1">
      <alignment horizontal="left" wrapText="1"/>
    </xf>
    <xf numFmtId="0" fontId="159" fillId="92" borderId="133" xfId="0" applyFont="1" applyFill="1" applyBorder="1"/>
    <xf numFmtId="0" fontId="153" fillId="0" borderId="0" xfId="0" applyFont="1" applyAlignment="1">
      <alignment horizontal="left"/>
    </xf>
    <xf numFmtId="169" fontId="153" fillId="0" borderId="0" xfId="0" applyNumberFormat="1" applyFont="1"/>
    <xf numFmtId="0" fontId="159" fillId="92" borderId="134" xfId="0" applyFont="1" applyFill="1" applyBorder="1" applyAlignment="1">
      <alignment horizontal="left"/>
    </xf>
    <xf numFmtId="0" fontId="159" fillId="92" borderId="134" xfId="0" applyNumberFormat="1" applyFont="1" applyFill="1" applyBorder="1"/>
    <xf numFmtId="169" fontId="159" fillId="92" borderId="134" xfId="0" applyNumberFormat="1" applyFont="1" applyFill="1" applyBorder="1"/>
    <xf numFmtId="0" fontId="153" fillId="0" borderId="0" xfId="0" applyFont="1" applyFill="1" applyAlignment="1" applyProtection="1">
      <alignment horizontal="right"/>
    </xf>
    <xf numFmtId="0" fontId="154" fillId="0" borderId="0" xfId="0" applyFont="1" applyFill="1" applyAlignment="1" applyProtection="1">
      <alignment horizontal="right"/>
    </xf>
    <xf numFmtId="42" fontId="152" fillId="0" borderId="19" xfId="107" applyNumberFormat="1" applyFont="1" applyFill="1" applyBorder="1" applyAlignment="1" applyProtection="1">
      <alignment horizontal="center" vertical="center"/>
      <protection hidden="1"/>
    </xf>
    <xf numFmtId="2" fontId="51" fillId="0" borderId="19" xfId="0" applyNumberFormat="1" applyFont="1" applyFill="1" applyBorder="1" applyProtection="1"/>
    <xf numFmtId="0" fontId="154" fillId="34" borderId="32" xfId="107" applyNumberFormat="1" applyFont="1" applyFill="1" applyBorder="1" applyAlignment="1" applyProtection="1">
      <alignment horizontal="center"/>
    </xf>
    <xf numFmtId="0" fontId="154" fillId="34" borderId="88" xfId="107" applyNumberFormat="1" applyFont="1" applyFill="1" applyBorder="1" applyAlignment="1" applyProtection="1">
      <alignment horizontal="center"/>
    </xf>
    <xf numFmtId="0" fontId="154" fillId="34" borderId="30" xfId="107" applyNumberFormat="1" applyFont="1" applyFill="1" applyBorder="1" applyAlignment="1" applyProtection="1">
      <alignment horizontal="center"/>
    </xf>
    <xf numFmtId="3" fontId="154" fillId="34" borderId="30" xfId="107" applyNumberFormat="1" applyFont="1" applyFill="1" applyBorder="1" applyAlignment="1" applyProtection="1">
      <alignment horizontal="center"/>
    </xf>
    <xf numFmtId="2" fontId="52" fillId="34" borderId="97" xfId="0" applyNumberFormat="1" applyFont="1" applyFill="1" applyBorder="1" applyProtection="1"/>
    <xf numFmtId="5" fontId="154" fillId="38" borderId="73" xfId="107" applyNumberFormat="1" applyFont="1" applyFill="1" applyBorder="1" applyAlignment="1" applyProtection="1">
      <alignment horizontal="center" wrapText="1"/>
    </xf>
    <xf numFmtId="5" fontId="154" fillId="34" borderId="73" xfId="107" applyNumberFormat="1" applyFont="1" applyFill="1" applyBorder="1" applyAlignment="1" applyProtection="1">
      <alignment horizontal="center" wrapText="1"/>
    </xf>
    <xf numFmtId="0" fontId="152" fillId="79" borderId="20" xfId="0" applyFont="1" applyFill="1" applyBorder="1" applyAlignment="1" applyProtection="1">
      <alignment horizontal="center" vertical="center"/>
      <protection locked="0"/>
    </xf>
    <xf numFmtId="0" fontId="152" fillId="79" borderId="20" xfId="0" applyFont="1" applyFill="1" applyBorder="1" applyAlignment="1" applyProtection="1">
      <alignment horizontal="center" vertical="center"/>
    </xf>
    <xf numFmtId="0" fontId="154" fillId="0" borderId="20" xfId="0" applyFont="1" applyFill="1" applyBorder="1" applyAlignment="1" applyProtection="1">
      <alignment horizontal="center"/>
    </xf>
    <xf numFmtId="42" fontId="152" fillId="0" borderId="20" xfId="107" applyNumberFormat="1" applyFont="1" applyFill="1" applyBorder="1" applyAlignment="1" applyProtection="1">
      <alignment horizontal="center" vertical="center"/>
      <protection hidden="1"/>
    </xf>
    <xf numFmtId="2" fontId="51" fillId="0" borderId="20" xfId="0" applyNumberFormat="1" applyFont="1" applyFill="1" applyBorder="1" applyProtection="1"/>
    <xf numFmtId="2" fontId="51" fillId="0" borderId="143" xfId="0" applyNumberFormat="1" applyFont="1" applyFill="1" applyBorder="1" applyProtection="1"/>
    <xf numFmtId="0" fontId="152" fillId="79" borderId="19" xfId="0" applyFont="1" applyFill="1" applyBorder="1" applyAlignment="1" applyProtection="1">
      <alignment horizontal="center" vertical="center"/>
      <protection locked="0"/>
    </xf>
    <xf numFmtId="0" fontId="152" fillId="79" borderId="19" xfId="0" applyFont="1" applyFill="1" applyBorder="1" applyAlignment="1" applyProtection="1">
      <alignment horizontal="center" vertical="center"/>
    </xf>
    <xf numFmtId="0" fontId="154" fillId="0" borderId="19" xfId="0" applyFont="1" applyFill="1" applyBorder="1" applyAlignment="1" applyProtection="1">
      <alignment horizontal="center"/>
    </xf>
    <xf numFmtId="2" fontId="51" fillId="0" borderId="21" xfId="0" applyNumberFormat="1" applyFont="1" applyFill="1" applyBorder="1" applyProtection="1"/>
    <xf numFmtId="0" fontId="152" fillId="79" borderId="137" xfId="0" applyFont="1" applyFill="1" applyBorder="1" applyAlignment="1" applyProtection="1">
      <alignment horizontal="center" vertical="center"/>
      <protection locked="0"/>
    </xf>
    <xf numFmtId="0" fontId="152" fillId="79" borderId="137" xfId="0" applyFont="1" applyFill="1" applyBorder="1" applyAlignment="1" applyProtection="1">
      <alignment horizontal="center" vertical="center"/>
    </xf>
    <xf numFmtId="0" fontId="154" fillId="0" borderId="137" xfId="0" applyFont="1" applyFill="1" applyBorder="1" applyAlignment="1" applyProtection="1">
      <alignment horizontal="center"/>
    </xf>
    <xf numFmtId="42" fontId="152" fillId="0" borderId="137" xfId="107" applyNumberFormat="1" applyFont="1" applyFill="1" applyBorder="1" applyAlignment="1" applyProtection="1">
      <alignment horizontal="center" vertical="center"/>
      <protection hidden="1"/>
    </xf>
    <xf numFmtId="2" fontId="51" fillId="0" borderId="137" xfId="0" applyNumberFormat="1" applyFont="1" applyFill="1" applyBorder="1" applyProtection="1"/>
    <xf numFmtId="2" fontId="51" fillId="0" borderId="145" xfId="0" applyNumberFormat="1" applyFont="1" applyFill="1" applyBorder="1" applyProtection="1"/>
    <xf numFmtId="0" fontId="141" fillId="0" borderId="142" xfId="4550" applyFont="1" applyFill="1" applyBorder="1" applyAlignment="1">
      <alignment wrapText="1"/>
    </xf>
    <xf numFmtId="0" fontId="0" fillId="0" borderId="20" xfId="0" applyBorder="1" applyAlignment="1">
      <alignment horizontal="left"/>
    </xf>
    <xf numFmtId="0" fontId="0" fillId="0" borderId="20" xfId="0" applyFill="1" applyBorder="1"/>
    <xf numFmtId="0" fontId="0" fillId="0" borderId="20" xfId="0" applyBorder="1"/>
    <xf numFmtId="0" fontId="4" fillId="74" borderId="20" xfId="0" applyFont="1" applyFill="1" applyBorder="1" applyAlignment="1" applyProtection="1">
      <alignment horizontal="center" vertical="center"/>
      <protection locked="0"/>
    </xf>
    <xf numFmtId="39" fontId="14" fillId="26" borderId="20" xfId="0" applyNumberFormat="1" applyFont="1" applyFill="1" applyBorder="1" applyProtection="1"/>
    <xf numFmtId="1" fontId="14" fillId="74" borderId="20" xfId="107" applyNumberFormat="1" applyFont="1" applyFill="1" applyBorder="1" applyAlignment="1" applyProtection="1">
      <alignment horizontal="center" vertical="center"/>
      <protection locked="0"/>
    </xf>
    <xf numFmtId="44" fontId="14" fillId="74" borderId="20" xfId="4455" applyFont="1" applyFill="1" applyBorder="1" applyAlignment="1" applyProtection="1">
      <alignment horizontal="center" vertical="center"/>
      <protection locked="0"/>
    </xf>
    <xf numFmtId="42" fontId="14" fillId="26" borderId="20" xfId="0" applyNumberFormat="1" applyFont="1" applyFill="1" applyBorder="1" applyProtection="1"/>
    <xf numFmtId="42" fontId="14" fillId="0" borderId="20" xfId="170" applyNumberFormat="1" applyFont="1" applyFill="1" applyBorder="1" applyAlignment="1" applyProtection="1"/>
    <xf numFmtId="42" fontId="14" fillId="26" borderId="20" xfId="164" applyNumberFormat="1" applyFont="1" applyFill="1" applyBorder="1" applyAlignment="1" applyProtection="1">
      <alignment horizontal="center" wrapText="1"/>
    </xf>
    <xf numFmtId="8" fontId="14" fillId="26" borderId="20" xfId="164" applyNumberFormat="1" applyFont="1" applyFill="1" applyBorder="1" applyAlignment="1" applyProtection="1">
      <alignment horizontal="center" wrapText="1"/>
    </xf>
    <xf numFmtId="168" fontId="14" fillId="26" borderId="20" xfId="164" applyNumberFormat="1" applyFont="1" applyFill="1" applyBorder="1" applyAlignment="1" applyProtection="1">
      <alignment horizontal="center" wrapText="1"/>
    </xf>
    <xf numFmtId="39" fontId="14" fillId="26" borderId="20" xfId="0" applyNumberFormat="1" applyFont="1" applyFill="1" applyBorder="1" applyAlignment="1" applyProtection="1">
      <alignment horizontal="center"/>
    </xf>
    <xf numFmtId="39" fontId="14" fillId="26" borderId="143" xfId="0" applyNumberFormat="1" applyFont="1" applyFill="1" applyBorder="1" applyAlignment="1" applyProtection="1">
      <alignment horizontal="center"/>
    </xf>
    <xf numFmtId="0" fontId="141" fillId="0" borderId="121" xfId="4550" applyFont="1" applyFill="1" applyBorder="1" applyAlignment="1">
      <alignment wrapText="1"/>
    </xf>
    <xf numFmtId="0" fontId="0" fillId="0" borderId="19" xfId="0" applyBorder="1" applyAlignment="1">
      <alignment horizontal="left"/>
    </xf>
    <xf numFmtId="0" fontId="0" fillId="0" borderId="19" xfId="0" applyFill="1" applyBorder="1"/>
    <xf numFmtId="0" fontId="0" fillId="0" borderId="19" xfId="0" applyBorder="1"/>
    <xf numFmtId="0" fontId="4" fillId="74" borderId="19" xfId="0" applyFont="1" applyFill="1" applyBorder="1" applyAlignment="1" applyProtection="1">
      <alignment horizontal="center" vertical="center"/>
      <protection locked="0"/>
    </xf>
    <xf numFmtId="1" fontId="14" fillId="74" borderId="19" xfId="107" applyNumberFormat="1" applyFont="1" applyFill="1" applyBorder="1" applyAlignment="1" applyProtection="1">
      <alignment horizontal="center" vertical="center"/>
      <protection locked="0"/>
    </xf>
    <xf numFmtId="44" fontId="14" fillId="74" borderId="19" xfId="4455" applyFont="1" applyFill="1" applyBorder="1" applyAlignment="1" applyProtection="1">
      <alignment horizontal="center" vertical="center"/>
      <protection locked="0"/>
    </xf>
    <xf numFmtId="39" fontId="14" fillId="26" borderId="21" xfId="0" applyNumberFormat="1" applyFont="1" applyFill="1" applyBorder="1" applyAlignment="1" applyProtection="1">
      <alignment horizontal="center"/>
    </xf>
    <xf numFmtId="0" fontId="14" fillId="0" borderId="19" xfId="0" applyFont="1" applyBorder="1" applyProtection="1"/>
    <xf numFmtId="0" fontId="141" fillId="0" borderId="144" xfId="4550" applyFont="1" applyFill="1" applyBorder="1" applyAlignment="1">
      <alignment wrapText="1"/>
    </xf>
    <xf numFmtId="0" fontId="0" fillId="0" borderId="137" xfId="0" applyBorder="1" applyAlignment="1">
      <alignment horizontal="left"/>
    </xf>
    <xf numFmtId="0" fontId="0" fillId="0" borderId="137" xfId="0" applyFill="1" applyBorder="1"/>
    <xf numFmtId="0" fontId="0" fillId="0" borderId="137" xfId="0" applyBorder="1"/>
    <xf numFmtId="0" fontId="14" fillId="0" borderId="137" xfId="0" applyFont="1" applyBorder="1" applyProtection="1"/>
    <xf numFmtId="39" fontId="14" fillId="26" borderId="137" xfId="0" applyNumberFormat="1" applyFont="1" applyFill="1" applyBorder="1" applyProtection="1"/>
    <xf numFmtId="1" fontId="14" fillId="74" borderId="137" xfId="107" applyNumberFormat="1" applyFont="1" applyFill="1" applyBorder="1" applyAlignment="1" applyProtection="1">
      <alignment horizontal="center" vertical="center"/>
      <protection locked="0"/>
    </xf>
    <xf numFmtId="44" fontId="14" fillId="74" borderId="137" xfId="4455" applyFont="1" applyFill="1" applyBorder="1" applyAlignment="1" applyProtection="1">
      <alignment horizontal="center" vertical="center"/>
      <protection locked="0"/>
    </xf>
    <xf numFmtId="42" fontId="14" fillId="26" borderId="137" xfId="0" applyNumberFormat="1" applyFont="1" applyFill="1" applyBorder="1" applyProtection="1"/>
    <xf numFmtId="42" fontId="14" fillId="0" borderId="137" xfId="170" applyNumberFormat="1" applyFont="1" applyFill="1" applyBorder="1" applyAlignment="1" applyProtection="1"/>
    <xf numFmtId="42" fontId="14" fillId="26" borderId="137" xfId="164" applyNumberFormat="1" applyFont="1" applyFill="1" applyBorder="1" applyAlignment="1" applyProtection="1">
      <alignment horizontal="center" wrapText="1"/>
    </xf>
    <xf numFmtId="8" fontId="14" fillId="26" borderId="137" xfId="164" applyNumberFormat="1" applyFont="1" applyFill="1" applyBorder="1" applyAlignment="1" applyProtection="1">
      <alignment horizontal="center" wrapText="1"/>
    </xf>
    <xf numFmtId="168" fontId="14" fillId="26" borderId="137" xfId="164" applyNumberFormat="1" applyFont="1" applyFill="1" applyBorder="1" applyAlignment="1" applyProtection="1">
      <alignment horizontal="center" wrapText="1"/>
    </xf>
    <xf numFmtId="39" fontId="14" fillId="26" borderId="137" xfId="0" applyNumberFormat="1" applyFont="1" applyFill="1" applyBorder="1" applyAlignment="1" applyProtection="1">
      <alignment horizontal="center"/>
    </xf>
    <xf numFmtId="39" fontId="14" fillId="26" borderId="145" xfId="0" applyNumberFormat="1" applyFont="1" applyFill="1" applyBorder="1" applyAlignment="1" applyProtection="1">
      <alignment horizontal="center"/>
    </xf>
    <xf numFmtId="0" fontId="153" fillId="0" borderId="34" xfId="107" applyNumberFormat="1" applyFont="1" applyFill="1" applyBorder="1" applyAlignment="1" applyProtection="1">
      <alignment horizontal="center"/>
    </xf>
    <xf numFmtId="0" fontId="153" fillId="0" borderId="130" xfId="107" applyNumberFormat="1" applyFont="1" applyFill="1" applyBorder="1" applyAlignment="1" applyProtection="1">
      <alignment horizontal="center"/>
    </xf>
    <xf numFmtId="0" fontId="153" fillId="0" borderId="31" xfId="109" applyNumberFormat="1" applyFont="1" applyFill="1" applyBorder="1" applyAlignment="1" applyProtection="1">
      <alignment horizontal="left"/>
    </xf>
    <xf numFmtId="1" fontId="153" fillId="0" borderId="31" xfId="109" applyNumberFormat="1" applyFont="1" applyFill="1" applyBorder="1" applyAlignment="1" applyProtection="1">
      <alignment horizontal="center"/>
    </xf>
    <xf numFmtId="2" fontId="51" fillId="0" borderId="31" xfId="320" applyNumberFormat="1" applyFont="1" applyFill="1" applyBorder="1" applyProtection="1"/>
    <xf numFmtId="0" fontId="153" fillId="0" borderId="11" xfId="0" applyFont="1" applyFill="1" applyBorder="1" applyAlignment="1" applyProtection="1">
      <alignment horizontal="center"/>
    </xf>
    <xf numFmtId="167" fontId="153" fillId="0" borderId="31" xfId="109" applyNumberFormat="1" applyFont="1" applyFill="1" applyBorder="1" applyAlignment="1" applyProtection="1">
      <alignment horizontal="center"/>
    </xf>
    <xf numFmtId="167" fontId="153" fillId="0" borderId="0" xfId="107" applyNumberFormat="1" applyFont="1"/>
    <xf numFmtId="166" fontId="153" fillId="0" borderId="31" xfId="164" applyNumberFormat="1" applyFont="1" applyFill="1" applyBorder="1" applyProtection="1"/>
    <xf numFmtId="37" fontId="153" fillId="0" borderId="31" xfId="107" applyNumberFormat="1" applyFont="1" applyFill="1" applyBorder="1" applyAlignment="1" applyProtection="1">
      <alignment horizontal="center" wrapText="1"/>
    </xf>
    <xf numFmtId="166" fontId="51" fillId="0" borderId="56" xfId="185" applyNumberFormat="1" applyFont="1" applyFill="1" applyBorder="1" applyProtection="1"/>
    <xf numFmtId="8" fontId="153" fillId="0" borderId="31" xfId="164" applyNumberFormat="1" applyFont="1" applyFill="1" applyBorder="1" applyProtection="1"/>
    <xf numFmtId="44" fontId="153" fillId="0" borderId="31" xfId="164" applyNumberFormat="1" applyFont="1" applyFill="1" applyBorder="1" applyProtection="1"/>
    <xf numFmtId="2" fontId="153" fillId="0" borderId="40" xfId="0" applyNumberFormat="1" applyFont="1" applyFill="1" applyBorder="1" applyAlignment="1" applyProtection="1">
      <alignment horizontal="center"/>
    </xf>
    <xf numFmtId="0" fontId="154" fillId="34" borderId="30" xfId="107" applyNumberFormat="1" applyFont="1" applyFill="1" applyBorder="1" applyAlignment="1" applyProtection="1">
      <alignment horizontal="left"/>
    </xf>
    <xf numFmtId="2" fontId="154" fillId="34" borderId="30" xfId="107" applyNumberFormat="1" applyFont="1" applyFill="1" applyBorder="1" applyAlignment="1" applyProtection="1">
      <alignment horizontal="right"/>
    </xf>
    <xf numFmtId="37" fontId="154" fillId="34" borderId="30" xfId="107" applyNumberFormat="1" applyFont="1" applyFill="1" applyBorder="1" applyAlignment="1" applyProtection="1">
      <alignment horizontal="center" wrapText="1"/>
    </xf>
    <xf numFmtId="166" fontId="154" fillId="34" borderId="30" xfId="164" applyNumberFormat="1" applyFont="1" applyFill="1" applyBorder="1" applyAlignment="1" applyProtection="1">
      <alignment horizontal="center" wrapText="1"/>
    </xf>
    <xf numFmtId="166" fontId="154" fillId="38" borderId="30" xfId="164" applyNumberFormat="1" applyFont="1" applyFill="1" applyBorder="1" applyAlignment="1" applyProtection="1">
      <alignment horizontal="center" wrapText="1"/>
    </xf>
    <xf numFmtId="166" fontId="154" fillId="34" borderId="30" xfId="107" applyNumberFormat="1" applyFont="1" applyFill="1" applyBorder="1" applyAlignment="1" applyProtection="1">
      <alignment horizontal="center"/>
    </xf>
    <xf numFmtId="44" fontId="154" fillId="34" borderId="30" xfId="164" applyNumberFormat="1" applyFont="1" applyFill="1" applyBorder="1" applyAlignment="1" applyProtection="1">
      <alignment horizontal="center" wrapText="1"/>
    </xf>
    <xf numFmtId="44" fontId="154" fillId="34" borderId="30" xfId="164" applyNumberFormat="1" applyFont="1" applyFill="1" applyBorder="1" applyProtection="1"/>
    <xf numFmtId="2" fontId="154" fillId="34" borderId="39" xfId="0" applyNumberFormat="1" applyFont="1" applyFill="1" applyBorder="1" applyAlignment="1" applyProtection="1">
      <alignment horizontal="center"/>
    </xf>
    <xf numFmtId="0" fontId="160" fillId="0" borderId="0" xfId="805" applyFont="1" applyFill="1" applyAlignment="1" applyProtection="1">
      <alignment wrapText="1"/>
    </xf>
    <xf numFmtId="42" fontId="51" fillId="0" borderId="0" xfId="0" applyNumberFormat="1" applyFont="1" applyProtection="1"/>
    <xf numFmtId="3" fontId="51" fillId="0" borderId="0" xfId="0" applyNumberFormat="1" applyFont="1" applyProtection="1"/>
    <xf numFmtId="0" fontId="51" fillId="0" borderId="0" xfId="0" applyFont="1" applyFill="1" applyProtection="1"/>
    <xf numFmtId="0" fontId="51" fillId="0" borderId="0" xfId="0" applyFont="1" applyFill="1" applyBorder="1" applyProtection="1"/>
    <xf numFmtId="0" fontId="153" fillId="0" borderId="0" xfId="0" applyFont="1" applyFill="1" applyBorder="1" applyAlignment="1" applyProtection="1">
      <alignment wrapText="1"/>
    </xf>
    <xf numFmtId="42" fontId="154" fillId="0" borderId="12" xfId="0" applyNumberFormat="1" applyFont="1" applyFill="1" applyBorder="1" applyAlignment="1" applyProtection="1">
      <alignment horizontal="center" wrapText="1"/>
    </xf>
    <xf numFmtId="3" fontId="154" fillId="0" borderId="12" xfId="0" applyNumberFormat="1" applyFont="1" applyFill="1" applyBorder="1" applyAlignment="1" applyProtection="1">
      <alignment horizontal="right" wrapText="1"/>
    </xf>
    <xf numFmtId="42" fontId="153" fillId="0" borderId="12" xfId="0" applyNumberFormat="1" applyFont="1" applyFill="1" applyBorder="1" applyAlignment="1" applyProtection="1">
      <alignment horizontal="center" wrapText="1"/>
    </xf>
    <xf numFmtId="42" fontId="153" fillId="0" borderId="0" xfId="107" applyNumberFormat="1" applyFont="1" applyFill="1" applyBorder="1" applyAlignment="1" applyProtection="1">
      <alignment wrapText="1"/>
    </xf>
    <xf numFmtId="42" fontId="154" fillId="0" borderId="12" xfId="164" applyNumberFormat="1" applyFont="1" applyFill="1" applyBorder="1" applyAlignment="1" applyProtection="1">
      <alignment horizontal="centerContinuous" wrapText="1"/>
    </xf>
    <xf numFmtId="42" fontId="153" fillId="0" borderId="0" xfId="0" applyNumberFormat="1" applyFont="1" applyFill="1" applyBorder="1" applyAlignment="1" applyProtection="1">
      <alignment wrapText="1"/>
    </xf>
    <xf numFmtId="42" fontId="154" fillId="0" borderId="42" xfId="164" applyNumberFormat="1" applyFont="1" applyFill="1" applyBorder="1" applyAlignment="1" applyProtection="1">
      <alignment horizontal="center" wrapText="1"/>
    </xf>
    <xf numFmtId="175" fontId="153" fillId="0" borderId="0" xfId="0" applyNumberFormat="1" applyFont="1" applyFill="1" applyBorder="1" applyAlignment="1" applyProtection="1">
      <alignment wrapText="1"/>
    </xf>
    <xf numFmtId="0" fontId="52" fillId="0" borderId="0" xfId="0" applyFont="1" applyFill="1" applyBorder="1" applyAlignment="1" applyProtection="1"/>
    <xf numFmtId="43" fontId="51" fillId="0" borderId="0" xfId="107" applyFont="1" applyFill="1" applyBorder="1" applyAlignment="1" applyProtection="1"/>
    <xf numFmtId="0" fontId="51" fillId="0" borderId="75" xfId="0" applyFont="1" applyFill="1" applyBorder="1" applyProtection="1"/>
    <xf numFmtId="0" fontId="153" fillId="0" borderId="19" xfId="2137" applyFont="1" applyFill="1" applyBorder="1"/>
    <xf numFmtId="0" fontId="153" fillId="0" borderId="0" xfId="2137" applyFont="1" applyFill="1" applyBorder="1"/>
    <xf numFmtId="2" fontId="51" fillId="0" borderId="19" xfId="107" applyNumberFormat="1" applyFont="1" applyFill="1" applyBorder="1" applyAlignment="1" applyProtection="1">
      <alignment horizontal="right"/>
    </xf>
    <xf numFmtId="43" fontId="153" fillId="0" borderId="11" xfId="107" applyNumberFormat="1" applyFont="1" applyFill="1" applyBorder="1" applyAlignment="1" applyProtection="1">
      <alignment horizontal="center" vertical="center"/>
      <protection locked="0"/>
    </xf>
    <xf numFmtId="42" fontId="51" fillId="0" borderId="19" xfId="107" applyNumberFormat="1" applyFont="1" applyFill="1" applyBorder="1" applyProtection="1"/>
    <xf numFmtId="0" fontId="51" fillId="0" borderId="19" xfId="0" applyFont="1" applyFill="1" applyBorder="1" applyProtection="1"/>
    <xf numFmtId="44" fontId="51" fillId="0" borderId="19" xfId="107" applyNumberFormat="1" applyFont="1" applyFill="1" applyBorder="1" applyProtection="1"/>
    <xf numFmtId="0" fontId="51" fillId="0" borderId="0" xfId="0" applyFont="1" applyFill="1" applyBorder="1" applyAlignment="1" applyProtection="1">
      <alignment horizontal="center" wrapText="1"/>
    </xf>
    <xf numFmtId="0" fontId="51" fillId="0" borderId="0" xfId="0" applyFont="1" applyFill="1" applyBorder="1" applyAlignment="1" applyProtection="1">
      <alignment horizontal="center"/>
    </xf>
    <xf numFmtId="167" fontId="51" fillId="0" borderId="0" xfId="107" applyNumberFormat="1" applyFont="1" applyFill="1" applyBorder="1" applyAlignment="1" applyProtection="1">
      <alignment horizontal="center" wrapText="1"/>
    </xf>
    <xf numFmtId="42" fontId="51" fillId="0" borderId="0" xfId="164" applyNumberFormat="1" applyFont="1" applyFill="1" applyBorder="1" applyAlignment="1" applyProtection="1">
      <alignment horizontal="center" wrapText="1"/>
    </xf>
    <xf numFmtId="42" fontId="51" fillId="0" borderId="0" xfId="0" applyNumberFormat="1" applyFont="1" applyFill="1" applyBorder="1" applyAlignment="1" applyProtection="1">
      <alignment horizontal="center" wrapText="1"/>
    </xf>
    <xf numFmtId="43" fontId="51" fillId="0" borderId="0" xfId="107" applyFont="1" applyFill="1" applyBorder="1" applyAlignment="1" applyProtection="1">
      <alignment horizontal="center" wrapText="1"/>
    </xf>
    <xf numFmtId="37" fontId="51" fillId="0" borderId="0" xfId="0" applyNumberFormat="1" applyFont="1" applyProtection="1"/>
    <xf numFmtId="0" fontId="153" fillId="0" borderId="28" xfId="2137" applyFont="1" applyFill="1" applyBorder="1"/>
    <xf numFmtId="0" fontId="51" fillId="0" borderId="152" xfId="4724" applyFont="1" applyFill="1" applyBorder="1" applyAlignment="1">
      <alignment wrapText="1"/>
    </xf>
    <xf numFmtId="2" fontId="51" fillId="0" borderId="28" xfId="107" applyNumberFormat="1" applyFont="1" applyFill="1" applyBorder="1" applyAlignment="1" applyProtection="1">
      <alignment horizontal="right"/>
    </xf>
    <xf numFmtId="0" fontId="52" fillId="0" borderId="15" xfId="0" applyNumberFormat="1" applyFont="1" applyFill="1" applyBorder="1"/>
    <xf numFmtId="0" fontId="51" fillId="0" borderId="152" xfId="4724" applyFont="1" applyFill="1" applyBorder="1" applyAlignment="1">
      <alignment horizontal="right" wrapText="1"/>
    </xf>
    <xf numFmtId="43" fontId="153" fillId="0" borderId="15" xfId="107" applyNumberFormat="1" applyFont="1" applyFill="1" applyBorder="1" applyAlignment="1" applyProtection="1">
      <alignment horizontal="center" vertical="center"/>
      <protection locked="0"/>
    </xf>
    <xf numFmtId="42" fontId="51" fillId="0" borderId="28" xfId="107" applyNumberFormat="1" applyFont="1" applyFill="1" applyBorder="1" applyProtection="1"/>
    <xf numFmtId="43" fontId="51" fillId="0" borderId="152" xfId="107" applyFont="1" applyFill="1" applyBorder="1" applyAlignment="1">
      <alignment horizontal="right" wrapText="1"/>
    </xf>
    <xf numFmtId="178" fontId="51" fillId="0" borderId="152" xfId="4724" applyNumberFormat="1" applyFont="1" applyFill="1" applyBorder="1" applyAlignment="1">
      <alignment horizontal="right" wrapText="1"/>
    </xf>
    <xf numFmtId="2" fontId="51" fillId="0" borderId="28" xfId="107" applyNumberFormat="1" applyFont="1" applyFill="1" applyBorder="1" applyAlignment="1" applyProtection="1">
      <alignment horizontal="center"/>
    </xf>
    <xf numFmtId="167" fontId="52" fillId="34" borderId="83" xfId="107" applyNumberFormat="1" applyFont="1" applyFill="1" applyBorder="1" applyProtection="1"/>
    <xf numFmtId="167" fontId="52" fillId="34" borderId="84" xfId="107" applyNumberFormat="1" applyFont="1" applyFill="1" applyBorder="1" applyProtection="1"/>
    <xf numFmtId="167" fontId="52" fillId="34" borderId="73" xfId="107" applyNumberFormat="1" applyFont="1" applyFill="1" applyBorder="1" applyProtection="1"/>
    <xf numFmtId="167" fontId="52" fillId="34" borderId="73" xfId="107" applyNumberFormat="1" applyFont="1" applyFill="1" applyBorder="1" applyAlignment="1" applyProtection="1">
      <alignment horizontal="right"/>
    </xf>
    <xf numFmtId="167" fontId="51" fillId="34" borderId="73" xfId="107" applyNumberFormat="1" applyFont="1" applyFill="1" applyBorder="1" applyProtection="1"/>
    <xf numFmtId="42" fontId="52" fillId="34" borderId="73" xfId="164" applyNumberFormat="1" applyFont="1" applyFill="1" applyBorder="1" applyProtection="1"/>
    <xf numFmtId="3" fontId="52" fillId="34" borderId="73" xfId="164" applyNumberFormat="1" applyFont="1" applyFill="1" applyBorder="1" applyProtection="1"/>
    <xf numFmtId="3" fontId="52" fillId="38" borderId="73" xfId="164" applyNumberFormat="1" applyFont="1" applyFill="1" applyBorder="1" applyProtection="1"/>
    <xf numFmtId="2" fontId="52" fillId="34" borderId="82" xfId="164" applyNumberFormat="1" applyFont="1" applyFill="1" applyBorder="1" applyAlignment="1" applyProtection="1">
      <alignment horizontal="right"/>
    </xf>
    <xf numFmtId="2" fontId="52" fillId="34" borderId="73" xfId="164" applyNumberFormat="1" applyFont="1" applyFill="1" applyBorder="1" applyAlignment="1" applyProtection="1">
      <alignment horizontal="right"/>
    </xf>
    <xf numFmtId="0" fontId="153" fillId="0" borderId="142" xfId="2137" applyFont="1" applyFill="1" applyBorder="1"/>
    <xf numFmtId="0" fontId="153" fillId="0" borderId="20" xfId="2137" applyFont="1" applyFill="1" applyBorder="1"/>
    <xf numFmtId="2" fontId="51" fillId="0" borderId="20" xfId="107" applyNumberFormat="1" applyFont="1" applyFill="1" applyBorder="1" applyAlignment="1" applyProtection="1">
      <alignment horizontal="right"/>
    </xf>
    <xf numFmtId="0" fontId="52" fillId="0" borderId="20" xfId="0" applyNumberFormat="1" applyFont="1" applyFill="1" applyBorder="1"/>
    <xf numFmtId="43" fontId="153" fillId="0" borderId="20" xfId="107" applyNumberFormat="1" applyFont="1" applyFill="1" applyBorder="1" applyAlignment="1" applyProtection="1">
      <alignment horizontal="center" vertical="center"/>
      <protection locked="0"/>
    </xf>
    <xf numFmtId="42" fontId="51" fillId="0" borderId="20" xfId="107" applyNumberFormat="1" applyFont="1" applyFill="1" applyBorder="1" applyProtection="1"/>
    <xf numFmtId="43" fontId="51" fillId="0" borderId="20" xfId="107" applyFont="1" applyFill="1" applyBorder="1" applyAlignment="1">
      <alignment horizontal="right" wrapText="1"/>
    </xf>
    <xf numFmtId="0" fontId="153" fillId="0" borderId="121" xfId="2137" applyFont="1" applyFill="1" applyBorder="1"/>
    <xf numFmtId="0" fontId="52" fillId="0" borderId="19" xfId="0" applyNumberFormat="1" applyFont="1" applyFill="1" applyBorder="1"/>
    <xf numFmtId="43" fontId="153" fillId="0" borderId="19" xfId="107" applyNumberFormat="1" applyFont="1" applyFill="1" applyBorder="1" applyAlignment="1" applyProtection="1">
      <alignment horizontal="center" vertical="center"/>
      <protection locked="0"/>
    </xf>
    <xf numFmtId="43" fontId="51" fillId="0" borderId="19" xfId="107" applyFont="1" applyFill="1" applyBorder="1" applyAlignment="1">
      <alignment horizontal="right" wrapText="1"/>
    </xf>
    <xf numFmtId="0" fontId="153" fillId="0" borderId="144" xfId="2137" applyFont="1" applyFill="1" applyBorder="1"/>
    <xf numFmtId="0" fontId="153" fillId="0" borderId="137" xfId="2137" applyFont="1" applyFill="1" applyBorder="1"/>
    <xf numFmtId="2" fontId="51" fillId="0" borderId="137" xfId="107" applyNumberFormat="1" applyFont="1" applyFill="1" applyBorder="1" applyAlignment="1" applyProtection="1">
      <alignment horizontal="right"/>
    </xf>
    <xf numFmtId="0" fontId="52" fillId="0" borderId="137" xfId="0" applyNumberFormat="1" applyFont="1" applyFill="1" applyBorder="1"/>
    <xf numFmtId="43" fontId="153" fillId="0" borderId="137" xfId="107" applyNumberFormat="1" applyFont="1" applyFill="1" applyBorder="1" applyAlignment="1" applyProtection="1">
      <alignment horizontal="center" vertical="center"/>
      <protection locked="0"/>
    </xf>
    <xf numFmtId="42" fontId="51" fillId="0" borderId="137" xfId="107" applyNumberFormat="1" applyFont="1" applyFill="1" applyBorder="1" applyProtection="1"/>
    <xf numFmtId="43" fontId="51" fillId="0" borderId="137" xfId="107" applyFont="1" applyFill="1" applyBorder="1" applyAlignment="1">
      <alignment horizontal="right" wrapText="1"/>
    </xf>
    <xf numFmtId="0" fontId="154" fillId="0" borderId="12" xfId="0" applyFont="1" applyFill="1" applyBorder="1" applyAlignment="1" applyProtection="1">
      <alignment horizontal="center" wrapText="1"/>
    </xf>
    <xf numFmtId="0" fontId="153" fillId="0" borderId="12" xfId="0" applyFont="1" applyFill="1" applyBorder="1" applyAlignment="1" applyProtection="1">
      <alignment horizontal="center" wrapText="1"/>
    </xf>
    <xf numFmtId="0" fontId="153" fillId="0" borderId="0" xfId="0" applyFont="1" applyFill="1"/>
    <xf numFmtId="0" fontId="153" fillId="0" borderId="19" xfId="1904" applyFont="1" applyFill="1" applyBorder="1"/>
    <xf numFmtId="0" fontId="153" fillId="0" borderId="19" xfId="1905" applyFont="1" applyFill="1" applyBorder="1"/>
    <xf numFmtId="2" fontId="153" fillId="0" borderId="19" xfId="109" applyNumberFormat="1" applyFont="1" applyFill="1" applyBorder="1" applyAlignment="1" applyProtection="1">
      <alignment horizontal="right"/>
    </xf>
    <xf numFmtId="166" fontId="153" fillId="0" borderId="19" xfId="170" applyNumberFormat="1" applyFont="1" applyFill="1" applyBorder="1" applyProtection="1"/>
    <xf numFmtId="0" fontId="153" fillId="0" borderId="19" xfId="109" applyNumberFormat="1" applyFont="1" applyFill="1" applyBorder="1" applyAlignment="1" applyProtection="1">
      <alignment horizontal="center"/>
    </xf>
    <xf numFmtId="44" fontId="153" fillId="0" borderId="19" xfId="0" applyNumberFormat="1" applyFont="1" applyFill="1" applyBorder="1" applyAlignment="1" applyProtection="1">
      <alignment vertical="center"/>
      <protection hidden="1"/>
    </xf>
    <xf numFmtId="44" fontId="153" fillId="0" borderId="19" xfId="170" applyNumberFormat="1" applyFont="1" applyFill="1" applyBorder="1" applyProtection="1"/>
    <xf numFmtId="2" fontId="153" fillId="0" borderId="19" xfId="109" applyNumberFormat="1" applyFont="1" applyFill="1" applyBorder="1" applyAlignment="1" applyProtection="1">
      <alignment horizontal="center"/>
    </xf>
    <xf numFmtId="167" fontId="154" fillId="34" borderId="98" xfId="109" applyNumberFormat="1" applyFont="1" applyFill="1" applyBorder="1" applyProtection="1"/>
    <xf numFmtId="3" fontId="154" fillId="34" borderId="98" xfId="109" applyNumberFormat="1" applyFont="1" applyFill="1" applyBorder="1" applyProtection="1"/>
    <xf numFmtId="42" fontId="154" fillId="34" borderId="98" xfId="109" applyNumberFormat="1" applyFont="1" applyFill="1" applyBorder="1" applyProtection="1"/>
    <xf numFmtId="166" fontId="154" fillId="38" borderId="98" xfId="170" applyNumberFormat="1" applyFont="1" applyFill="1" applyBorder="1" applyProtection="1"/>
    <xf numFmtId="166" fontId="154" fillId="34" borderId="98" xfId="170" applyNumberFormat="1" applyFont="1" applyFill="1" applyBorder="1" applyProtection="1"/>
    <xf numFmtId="2" fontId="154" fillId="34" borderId="98" xfId="170" applyNumberFormat="1" applyFont="1" applyFill="1" applyBorder="1" applyAlignment="1" applyProtection="1">
      <alignment horizontal="center"/>
    </xf>
    <xf numFmtId="0" fontId="153" fillId="0" borderId="0" xfId="0" applyFont="1" applyFill="1" applyBorder="1" applyAlignment="1" applyProtection="1">
      <alignment horizontal="center"/>
    </xf>
    <xf numFmtId="167" fontId="153" fillId="0" borderId="0" xfId="107" applyNumberFormat="1" applyFont="1" applyFill="1" applyBorder="1" applyAlignment="1" applyProtection="1">
      <alignment horizontal="center" wrapText="1"/>
    </xf>
    <xf numFmtId="43" fontId="153" fillId="0" borderId="0" xfId="107" applyFont="1" applyFill="1" applyBorder="1" applyAlignment="1" applyProtection="1">
      <alignment horizontal="center" wrapText="1"/>
    </xf>
    <xf numFmtId="3" fontId="153" fillId="0" borderId="0" xfId="107" applyNumberFormat="1" applyFont="1" applyFill="1" applyBorder="1" applyAlignment="1" applyProtection="1">
      <alignment horizontal="center" wrapText="1"/>
    </xf>
    <xf numFmtId="42" fontId="153" fillId="0" borderId="0" xfId="107" applyNumberFormat="1" applyFont="1" applyFill="1" applyBorder="1" applyAlignment="1" applyProtection="1">
      <alignment horizontal="center" wrapText="1"/>
    </xf>
    <xf numFmtId="166" fontId="153" fillId="0" borderId="0" xfId="164" applyNumberFormat="1" applyFont="1" applyFill="1" applyBorder="1" applyAlignment="1" applyProtection="1">
      <alignment horizontal="center" wrapText="1"/>
    </xf>
    <xf numFmtId="0" fontId="153" fillId="0" borderId="142" xfId="1904" applyFont="1" applyFill="1" applyBorder="1"/>
    <xf numFmtId="0" fontId="153" fillId="0" borderId="20" xfId="1904" applyFont="1" applyFill="1" applyBorder="1"/>
    <xf numFmtId="0" fontId="153" fillId="0" borderId="20" xfId="1905" applyFont="1" applyFill="1" applyBorder="1"/>
    <xf numFmtId="2" fontId="153" fillId="0" borderId="20" xfId="109" applyNumberFormat="1" applyFont="1" applyFill="1" applyBorder="1" applyAlignment="1" applyProtection="1">
      <alignment horizontal="right"/>
    </xf>
    <xf numFmtId="0" fontId="51" fillId="0" borderId="20" xfId="0" applyNumberFormat="1" applyFont="1" applyFill="1" applyBorder="1"/>
    <xf numFmtId="166" fontId="153" fillId="0" borderId="20" xfId="170" applyNumberFormat="1" applyFont="1" applyFill="1" applyBorder="1" applyProtection="1"/>
    <xf numFmtId="0" fontId="153" fillId="0" borderId="20" xfId="109" applyNumberFormat="1" applyFont="1" applyFill="1" applyBorder="1" applyAlignment="1" applyProtection="1">
      <alignment horizontal="center"/>
    </xf>
    <xf numFmtId="10" fontId="153" fillId="0" borderId="20" xfId="181" applyNumberFormat="1" applyFont="1" applyFill="1" applyBorder="1" applyAlignment="1" applyProtection="1"/>
    <xf numFmtId="44" fontId="153" fillId="0" borderId="20" xfId="0" applyNumberFormat="1" applyFont="1" applyFill="1" applyBorder="1" applyAlignment="1" applyProtection="1">
      <alignment vertical="center"/>
      <protection hidden="1"/>
    </xf>
    <xf numFmtId="44" fontId="153" fillId="0" borderId="20" xfId="170" applyNumberFormat="1" applyFont="1" applyFill="1" applyBorder="1" applyProtection="1"/>
    <xf numFmtId="2" fontId="153" fillId="0" borderId="20" xfId="109" applyNumberFormat="1" applyFont="1" applyFill="1" applyBorder="1" applyAlignment="1" applyProtection="1">
      <alignment horizontal="center"/>
    </xf>
    <xf numFmtId="2" fontId="153" fillId="0" borderId="143" xfId="109" applyNumberFormat="1" applyFont="1" applyFill="1" applyBorder="1" applyAlignment="1" applyProtection="1">
      <alignment horizontal="center"/>
    </xf>
    <xf numFmtId="0" fontId="153" fillId="0" borderId="121" xfId="1904" applyFont="1" applyFill="1" applyBorder="1"/>
    <xf numFmtId="0" fontId="51" fillId="0" borderId="19" xfId="0" applyNumberFormat="1" applyFont="1" applyFill="1" applyBorder="1"/>
    <xf numFmtId="2" fontId="153" fillId="0" borderId="21" xfId="109" applyNumberFormat="1" applyFont="1" applyFill="1" applyBorder="1" applyAlignment="1" applyProtection="1">
      <alignment horizontal="center"/>
    </xf>
    <xf numFmtId="0" fontId="153" fillId="0" borderId="144" xfId="1904" applyFont="1" applyFill="1" applyBorder="1"/>
    <xf numFmtId="0" fontId="153" fillId="0" borderId="137" xfId="1904" applyFont="1" applyFill="1" applyBorder="1"/>
    <xf numFmtId="0" fontId="153" fillId="0" borderId="137" xfId="1905" applyFont="1" applyFill="1" applyBorder="1"/>
    <xf numFmtId="2" fontId="153" fillId="0" borderId="137" xfId="109" applyNumberFormat="1" applyFont="1" applyFill="1" applyBorder="1" applyAlignment="1" applyProtection="1">
      <alignment horizontal="right"/>
    </xf>
    <xf numFmtId="0" fontId="51" fillId="0" borderId="137" xfId="0" applyNumberFormat="1" applyFont="1" applyFill="1" applyBorder="1"/>
    <xf numFmtId="166" fontId="153" fillId="0" borderId="137" xfId="170" applyNumberFormat="1" applyFont="1" applyFill="1" applyBorder="1" applyProtection="1"/>
    <xf numFmtId="0" fontId="153" fillId="0" borderId="137" xfId="109" applyNumberFormat="1" applyFont="1" applyFill="1" applyBorder="1" applyAlignment="1" applyProtection="1">
      <alignment horizontal="center"/>
    </xf>
    <xf numFmtId="10" fontId="153" fillId="0" borderId="137" xfId="181" applyNumberFormat="1" applyFont="1" applyFill="1" applyBorder="1" applyAlignment="1" applyProtection="1"/>
    <xf numFmtId="44" fontId="153" fillId="0" borderId="137" xfId="0" applyNumberFormat="1" applyFont="1" applyFill="1" applyBorder="1" applyAlignment="1" applyProtection="1">
      <alignment vertical="center"/>
      <protection hidden="1"/>
    </xf>
    <xf numFmtId="44" fontId="153" fillId="0" borderId="137" xfId="170" applyNumberFormat="1" applyFont="1" applyFill="1" applyBorder="1" applyProtection="1"/>
    <xf numFmtId="2" fontId="153" fillId="0" borderId="137" xfId="109" applyNumberFormat="1" applyFont="1" applyFill="1" applyBorder="1" applyAlignment="1" applyProtection="1">
      <alignment horizontal="center"/>
    </xf>
    <xf numFmtId="2" fontId="153" fillId="0" borderId="145" xfId="109" applyNumberFormat="1" applyFont="1" applyFill="1" applyBorder="1" applyAlignment="1" applyProtection="1">
      <alignment horizontal="center"/>
    </xf>
    <xf numFmtId="167" fontId="154" fillId="34" borderId="32" xfId="107" applyNumberFormat="1" applyFont="1" applyFill="1" applyBorder="1" applyProtection="1"/>
    <xf numFmtId="167" fontId="154" fillId="34" borderId="30" xfId="107" applyNumberFormat="1" applyFont="1" applyFill="1" applyBorder="1" applyProtection="1"/>
    <xf numFmtId="167" fontId="154" fillId="34" borderId="83" xfId="107" applyNumberFormat="1" applyFont="1" applyFill="1" applyBorder="1" applyProtection="1"/>
    <xf numFmtId="167" fontId="154" fillId="34" borderId="84" xfId="107" applyNumberFormat="1" applyFont="1" applyFill="1" applyBorder="1" applyProtection="1"/>
    <xf numFmtId="167" fontId="154" fillId="34" borderId="73" xfId="107" applyNumberFormat="1" applyFont="1" applyFill="1" applyBorder="1" applyProtection="1"/>
    <xf numFmtId="44" fontId="154" fillId="34" borderId="73" xfId="107" applyNumberFormat="1" applyFont="1" applyFill="1" applyBorder="1" applyProtection="1"/>
    <xf numFmtId="44" fontId="154" fillId="38" borderId="73" xfId="107" applyNumberFormat="1" applyFont="1" applyFill="1" applyBorder="1" applyProtection="1"/>
    <xf numFmtId="2" fontId="154" fillId="34" borderId="82" xfId="164" applyNumberFormat="1" applyFont="1" applyFill="1" applyBorder="1" applyAlignment="1" applyProtection="1">
      <alignment horizontal="right"/>
    </xf>
    <xf numFmtId="2" fontId="154" fillId="34" borderId="73" xfId="164" applyNumberFormat="1" applyFont="1" applyFill="1" applyBorder="1" applyAlignment="1" applyProtection="1">
      <alignment horizontal="right"/>
    </xf>
    <xf numFmtId="0" fontId="153" fillId="0" borderId="142" xfId="1911" applyFont="1" applyBorder="1"/>
    <xf numFmtId="0" fontId="153" fillId="0" borderId="20" xfId="1911" applyFont="1" applyBorder="1"/>
    <xf numFmtId="0" fontId="153" fillId="0" borderId="20" xfId="1912" applyFont="1" applyBorder="1"/>
    <xf numFmtId="0" fontId="51" fillId="0" borderId="20" xfId="4550" applyFont="1" applyFill="1" applyBorder="1" applyAlignment="1">
      <alignment horizontal="right" wrapText="1"/>
    </xf>
    <xf numFmtId="0" fontId="153" fillId="0" borderId="121" xfId="1911" applyFont="1" applyBorder="1"/>
    <xf numFmtId="0" fontId="153" fillId="0" borderId="19" xfId="1911" applyFont="1" applyBorder="1"/>
    <xf numFmtId="0" fontId="153" fillId="0" borderId="19" xfId="1912" applyFont="1" applyBorder="1"/>
    <xf numFmtId="0" fontId="51" fillId="0" borderId="19" xfId="4550" applyFont="1" applyFill="1" applyBorder="1" applyAlignment="1">
      <alignment horizontal="right" wrapText="1"/>
    </xf>
    <xf numFmtId="0" fontId="153" fillId="0" borderId="144" xfId="1911" applyFont="1" applyBorder="1"/>
    <xf numFmtId="0" fontId="153" fillId="0" borderId="137" xfId="1911" applyFont="1" applyBorder="1"/>
    <xf numFmtId="0" fontId="153" fillId="0" borderId="137" xfId="1912" applyFont="1" applyBorder="1"/>
    <xf numFmtId="0" fontId="51" fillId="0" borderId="137" xfId="4550" applyFont="1" applyFill="1" applyBorder="1" applyAlignment="1">
      <alignment horizontal="right" wrapText="1"/>
    </xf>
    <xf numFmtId="0" fontId="153" fillId="81" borderId="0" xfId="0" applyFont="1" applyFill="1" applyProtection="1"/>
    <xf numFmtId="0" fontId="153" fillId="31" borderId="0" xfId="0" applyFont="1" applyFill="1" applyProtection="1"/>
    <xf numFmtId="43" fontId="153" fillId="0" borderId="0" xfId="107" applyFont="1" applyFill="1" applyBorder="1" applyAlignment="1" applyProtection="1"/>
    <xf numFmtId="0" fontId="153" fillId="0" borderId="19" xfId="2002" applyFont="1" applyFill="1" applyBorder="1"/>
    <xf numFmtId="0" fontId="153" fillId="0" borderId="19" xfId="2003" applyFont="1" applyFill="1" applyBorder="1"/>
    <xf numFmtId="42" fontId="153" fillId="0" borderId="19" xfId="170" applyNumberFormat="1" applyFont="1" applyFill="1" applyBorder="1" applyProtection="1"/>
    <xf numFmtId="0" fontId="153" fillId="0" borderId="19" xfId="109" applyNumberFormat="1" applyFont="1" applyFill="1" applyBorder="1" applyAlignment="1" applyProtection="1">
      <alignment horizontal="right"/>
    </xf>
    <xf numFmtId="166" fontId="153" fillId="0" borderId="118" xfId="170" applyNumberFormat="1" applyFont="1" applyFill="1" applyBorder="1" applyProtection="1"/>
    <xf numFmtId="166" fontId="153" fillId="0" borderId="43" xfId="170" applyNumberFormat="1" applyFont="1" applyFill="1" applyBorder="1" applyProtection="1"/>
    <xf numFmtId="0" fontId="153" fillId="0" borderId="38" xfId="0" applyFont="1" applyBorder="1" applyProtection="1"/>
    <xf numFmtId="167" fontId="154" fillId="34" borderId="83" xfId="109" applyNumberFormat="1" applyFont="1" applyFill="1" applyBorder="1" applyProtection="1"/>
    <xf numFmtId="167" fontId="154" fillId="34" borderId="84" xfId="109" applyNumberFormat="1" applyFont="1" applyFill="1" applyBorder="1" applyProtection="1"/>
    <xf numFmtId="167" fontId="154" fillId="34" borderId="73" xfId="109" applyNumberFormat="1" applyFont="1" applyFill="1" applyBorder="1" applyProtection="1"/>
    <xf numFmtId="1" fontId="154" fillId="34" borderId="73" xfId="109" applyNumberFormat="1" applyFont="1" applyFill="1" applyBorder="1" applyProtection="1"/>
    <xf numFmtId="42" fontId="154" fillId="34" borderId="73" xfId="109" applyNumberFormat="1" applyFont="1" applyFill="1" applyBorder="1" applyProtection="1"/>
    <xf numFmtId="166" fontId="154" fillId="38" borderId="73" xfId="109" applyNumberFormat="1" applyFont="1" applyFill="1" applyBorder="1" applyProtection="1"/>
    <xf numFmtId="166" fontId="154" fillId="34" borderId="73" xfId="109" applyNumberFormat="1" applyFont="1" applyFill="1" applyBorder="1" applyProtection="1"/>
    <xf numFmtId="44" fontId="154" fillId="34" borderId="73" xfId="109" applyNumberFormat="1" applyFont="1" applyFill="1" applyBorder="1" applyProtection="1"/>
    <xf numFmtId="2" fontId="154" fillId="34" borderId="97" xfId="170" applyNumberFormat="1" applyFont="1" applyFill="1" applyBorder="1" applyAlignment="1" applyProtection="1">
      <alignment horizontal="center"/>
    </xf>
    <xf numFmtId="2" fontId="154" fillId="34" borderId="73" xfId="170" applyNumberFormat="1" applyFont="1" applyFill="1" applyBorder="1" applyAlignment="1" applyProtection="1">
      <alignment horizontal="center"/>
    </xf>
    <xf numFmtId="0" fontId="154" fillId="0" borderId="28" xfId="0" applyFont="1" applyBorder="1" applyProtection="1"/>
    <xf numFmtId="1" fontId="153" fillId="0" borderId="0" xfId="107" applyNumberFormat="1" applyFont="1" applyFill="1" applyBorder="1" applyAlignment="1" applyProtection="1">
      <alignment horizontal="center" wrapText="1"/>
    </xf>
    <xf numFmtId="0" fontId="153" fillId="0" borderId="0" xfId="0" applyFont="1" applyFill="1" applyBorder="1"/>
    <xf numFmtId="0" fontId="153" fillId="0" borderId="38" xfId="0" applyFont="1" applyFill="1" applyBorder="1" applyProtection="1"/>
    <xf numFmtId="0" fontId="153" fillId="0" borderId="19" xfId="1900" applyFont="1" applyFill="1" applyBorder="1"/>
    <xf numFmtId="0" fontId="153" fillId="0" borderId="19" xfId="1899" applyFont="1" applyFill="1" applyBorder="1"/>
    <xf numFmtId="166" fontId="153" fillId="0" borderId="19" xfId="170" applyNumberFormat="1" applyFont="1" applyFill="1" applyBorder="1" applyAlignment="1" applyProtection="1">
      <alignment horizontal="left"/>
    </xf>
    <xf numFmtId="44" fontId="153" fillId="0" borderId="19" xfId="164" applyFont="1" applyFill="1" applyBorder="1" applyAlignment="1" applyProtection="1">
      <alignment horizontal="center" vertical="center"/>
      <protection locked="0"/>
    </xf>
    <xf numFmtId="2" fontId="154" fillId="34" borderId="30" xfId="164" applyNumberFormat="1" applyFont="1" applyFill="1" applyBorder="1" applyAlignment="1" applyProtection="1">
      <alignment horizontal="center"/>
    </xf>
    <xf numFmtId="0" fontId="153" fillId="0" borderId="60" xfId="0" applyFont="1" applyFill="1" applyBorder="1" applyProtection="1"/>
    <xf numFmtId="167" fontId="154" fillId="34" borderId="73" xfId="107" applyNumberFormat="1" applyFont="1" applyFill="1" applyBorder="1" applyAlignment="1" applyProtection="1">
      <alignment horizontal="left"/>
    </xf>
    <xf numFmtId="167" fontId="153" fillId="34" borderId="73" xfId="107" applyNumberFormat="1" applyFont="1" applyFill="1" applyBorder="1" applyProtection="1"/>
    <xf numFmtId="10" fontId="154" fillId="34" borderId="73" xfId="107" applyNumberFormat="1" applyFont="1" applyFill="1" applyBorder="1" applyProtection="1"/>
    <xf numFmtId="2" fontId="154" fillId="34" borderId="82" xfId="164" applyNumberFormat="1" applyFont="1" applyFill="1" applyBorder="1" applyAlignment="1" applyProtection="1">
      <alignment horizontal="center"/>
    </xf>
    <xf numFmtId="2" fontId="154" fillId="34" borderId="73" xfId="164" applyNumberFormat="1" applyFont="1" applyFill="1" applyBorder="1" applyAlignment="1" applyProtection="1">
      <alignment horizontal="center"/>
    </xf>
    <xf numFmtId="0" fontId="153" fillId="0" borderId="142" xfId="1898" applyFont="1" applyFill="1" applyBorder="1"/>
    <xf numFmtId="0" fontId="153" fillId="0" borderId="20" xfId="1900" applyFont="1" applyFill="1" applyBorder="1"/>
    <xf numFmtId="0" fontId="153" fillId="0" borderId="20" xfId="1899" applyFont="1" applyFill="1" applyBorder="1"/>
    <xf numFmtId="0" fontId="153" fillId="0" borderId="20" xfId="0" applyFont="1" applyFill="1" applyBorder="1" applyProtection="1"/>
    <xf numFmtId="0" fontId="153" fillId="0" borderId="20" xfId="0" applyFont="1" applyFill="1" applyBorder="1" applyAlignment="1" applyProtection="1">
      <alignment horizontal="center"/>
    </xf>
    <xf numFmtId="166" fontId="153" fillId="0" borderId="20" xfId="170" applyNumberFormat="1" applyFont="1" applyFill="1" applyBorder="1" applyAlignment="1" applyProtection="1">
      <alignment horizontal="left"/>
    </xf>
    <xf numFmtId="44" fontId="153" fillId="0" borderId="20" xfId="170" applyNumberFormat="1" applyFont="1" applyFill="1" applyBorder="1" applyAlignment="1" applyProtection="1">
      <alignment horizontal="left"/>
    </xf>
    <xf numFmtId="0" fontId="153" fillId="0" borderId="121" xfId="1898" applyFont="1" applyFill="1" applyBorder="1"/>
    <xf numFmtId="0" fontId="153" fillId="0" borderId="19" xfId="0" applyFont="1" applyFill="1" applyBorder="1" applyProtection="1"/>
    <xf numFmtId="44" fontId="153" fillId="0" borderId="19" xfId="170" applyNumberFormat="1" applyFont="1" applyFill="1" applyBorder="1" applyAlignment="1" applyProtection="1">
      <alignment horizontal="left"/>
    </xf>
    <xf numFmtId="0" fontId="153" fillId="0" borderId="144" xfId="1898" applyFont="1" applyFill="1" applyBorder="1"/>
    <xf numFmtId="0" fontId="153" fillId="0" borderId="137" xfId="1900" applyFont="1" applyFill="1" applyBorder="1"/>
    <xf numFmtId="0" fontId="153" fillId="0" borderId="137" xfId="1899" applyFont="1" applyFill="1" applyBorder="1"/>
    <xf numFmtId="0" fontId="153" fillId="0" borderId="137" xfId="0" applyFont="1" applyFill="1" applyBorder="1" applyProtection="1"/>
    <xf numFmtId="0" fontId="153" fillId="0" borderId="137" xfId="0" applyFont="1" applyFill="1" applyBorder="1" applyAlignment="1" applyProtection="1">
      <alignment horizontal="center"/>
    </xf>
    <xf numFmtId="166" fontId="153" fillId="0" borderId="137" xfId="170" applyNumberFormat="1" applyFont="1" applyFill="1" applyBorder="1" applyAlignment="1" applyProtection="1">
      <alignment horizontal="left"/>
    </xf>
    <xf numFmtId="44" fontId="153" fillId="0" borderId="137" xfId="170" applyNumberFormat="1" applyFont="1" applyFill="1" applyBorder="1" applyAlignment="1" applyProtection="1">
      <alignment horizontal="left"/>
    </xf>
    <xf numFmtId="167" fontId="153" fillId="0" borderId="140" xfId="107" applyNumberFormat="1" applyFont="1" applyFill="1" applyBorder="1" applyAlignment="1" applyProtection="1">
      <alignment horizontal="center" wrapText="1"/>
    </xf>
    <xf numFmtId="43" fontId="153" fillId="0" borderId="140" xfId="107" applyFont="1" applyFill="1" applyBorder="1" applyAlignment="1" applyProtection="1">
      <alignment horizontal="center" wrapText="1"/>
    </xf>
    <xf numFmtId="166" fontId="153" fillId="0" borderId="140" xfId="107" applyNumberFormat="1" applyFont="1" applyFill="1" applyBorder="1" applyAlignment="1" applyProtection="1">
      <alignment horizontal="center"/>
    </xf>
    <xf numFmtId="166" fontId="153" fillId="0" borderId="140" xfId="164" applyNumberFormat="1" applyFont="1" applyFill="1" applyBorder="1" applyProtection="1"/>
    <xf numFmtId="166" fontId="153" fillId="0" borderId="140" xfId="164" applyNumberFormat="1" applyFont="1" applyFill="1" applyBorder="1" applyAlignment="1" applyProtection="1">
      <alignment horizontal="center" wrapText="1"/>
    </xf>
    <xf numFmtId="44" fontId="153" fillId="0" borderId="140" xfId="164" applyNumberFormat="1" applyFont="1" applyFill="1" applyBorder="1" applyProtection="1"/>
    <xf numFmtId="2" fontId="153" fillId="0" borderId="140" xfId="107" applyNumberFormat="1" applyFont="1" applyFill="1" applyBorder="1" applyAlignment="1" applyProtection="1">
      <alignment horizontal="center"/>
    </xf>
    <xf numFmtId="0" fontId="154" fillId="34" borderId="73" xfId="0" applyFont="1" applyFill="1" applyBorder="1" applyAlignment="1" applyProtection="1">
      <alignment horizontal="center"/>
    </xf>
    <xf numFmtId="0" fontId="153" fillId="34" borderId="73" xfId="0" applyFont="1" applyFill="1" applyBorder="1" applyAlignment="1" applyProtection="1">
      <alignment horizontal="center" wrapText="1"/>
    </xf>
    <xf numFmtId="167" fontId="154" fillId="34" borderId="73" xfId="109" applyNumberFormat="1" applyFont="1" applyFill="1" applyBorder="1" applyAlignment="1" applyProtection="1">
      <alignment horizontal="center"/>
    </xf>
    <xf numFmtId="39" fontId="154" fillId="34" borderId="73" xfId="170" applyNumberFormat="1" applyFont="1" applyFill="1" applyBorder="1" applyAlignment="1" applyProtection="1"/>
    <xf numFmtId="44" fontId="154" fillId="34" borderId="73" xfId="170" applyNumberFormat="1" applyFont="1" applyFill="1" applyBorder="1" applyAlignment="1" applyProtection="1"/>
    <xf numFmtId="167" fontId="154" fillId="34" borderId="73" xfId="107" applyNumberFormat="1" applyFont="1" applyFill="1" applyBorder="1" applyAlignment="1" applyProtection="1">
      <alignment horizontal="center"/>
    </xf>
    <xf numFmtId="0" fontId="154" fillId="26" borderId="0" xfId="0" applyFont="1" applyFill="1" applyProtection="1"/>
    <xf numFmtId="0" fontId="153" fillId="0" borderId="139" xfId="0" applyFont="1" applyFill="1" applyBorder="1" applyAlignment="1" applyProtection="1">
      <alignment horizontal="center" wrapText="1"/>
    </xf>
    <xf numFmtId="0" fontId="153" fillId="0" borderId="140" xfId="0" applyFont="1" applyFill="1" applyBorder="1" applyAlignment="1" applyProtection="1">
      <alignment horizontal="center" wrapText="1"/>
    </xf>
    <xf numFmtId="0" fontId="152" fillId="0" borderId="140" xfId="0" applyFont="1" applyFill="1" applyBorder="1" applyAlignment="1" applyProtection="1">
      <alignment horizontal="center" vertical="center"/>
      <protection locked="0"/>
    </xf>
    <xf numFmtId="0" fontId="153" fillId="94" borderId="140" xfId="0" applyFont="1" applyFill="1" applyBorder="1" applyProtection="1"/>
    <xf numFmtId="0" fontId="153" fillId="0" borderId="140" xfId="0" applyFont="1" applyBorder="1" applyProtection="1"/>
    <xf numFmtId="44" fontId="153" fillId="0" borderId="140" xfId="4455" applyFont="1" applyFill="1" applyBorder="1" applyAlignment="1" applyProtection="1">
      <alignment horizontal="center" vertical="center"/>
      <protection locked="0"/>
    </xf>
    <xf numFmtId="0" fontId="153" fillId="0" borderId="140" xfId="0" applyFont="1" applyFill="1" applyBorder="1" applyProtection="1"/>
    <xf numFmtId="2" fontId="153" fillId="0" borderId="120" xfId="107" applyNumberFormat="1" applyFont="1" applyFill="1" applyBorder="1" applyAlignment="1" applyProtection="1">
      <alignment horizontal="center"/>
    </xf>
    <xf numFmtId="171" fontId="154" fillId="38" borderId="73" xfId="107" applyNumberFormat="1" applyFont="1" applyFill="1" applyBorder="1" applyAlignment="1" applyProtection="1">
      <alignment horizontal="center"/>
    </xf>
    <xf numFmtId="171" fontId="154" fillId="34" borderId="73" xfId="107" applyNumberFormat="1" applyFont="1" applyFill="1" applyBorder="1" applyAlignment="1" applyProtection="1">
      <alignment horizontal="center"/>
    </xf>
    <xf numFmtId="1" fontId="154" fillId="34" borderId="73" xfId="107" applyNumberFormat="1" applyFont="1" applyFill="1" applyBorder="1" applyProtection="1"/>
    <xf numFmtId="0" fontId="153" fillId="0" borderId="139" xfId="1898" applyFont="1" applyFill="1" applyBorder="1"/>
    <xf numFmtId="0" fontId="153" fillId="0" borderId="140" xfId="1900" applyFont="1" applyFill="1" applyBorder="1"/>
    <xf numFmtId="0" fontId="153" fillId="0" borderId="140" xfId="1899" applyFont="1" applyFill="1" applyBorder="1"/>
    <xf numFmtId="0" fontId="52" fillId="0" borderId="140" xfId="0" applyNumberFormat="1" applyFont="1" applyBorder="1"/>
    <xf numFmtId="37" fontId="153" fillId="0" borderId="140" xfId="107" applyNumberFormat="1" applyFont="1" applyFill="1" applyBorder="1" applyAlignment="1" applyProtection="1">
      <alignment horizontal="center" vertical="center"/>
      <protection locked="0"/>
    </xf>
    <xf numFmtId="0" fontId="153" fillId="0" borderId="140" xfId="107" applyNumberFormat="1" applyFont="1" applyFill="1" applyBorder="1" applyAlignment="1" applyProtection="1">
      <alignment horizontal="center" vertical="center"/>
      <protection locked="0"/>
    </xf>
    <xf numFmtId="0" fontId="153" fillId="0" borderId="140" xfId="0" applyFont="1" applyFill="1" applyBorder="1" applyAlignment="1" applyProtection="1">
      <alignment horizontal="center"/>
    </xf>
    <xf numFmtId="44" fontId="153" fillId="0" borderId="140" xfId="0" applyNumberFormat="1" applyFont="1" applyFill="1" applyBorder="1" applyAlignment="1" applyProtection="1">
      <alignment vertical="center"/>
      <protection hidden="1"/>
    </xf>
    <xf numFmtId="166" fontId="153" fillId="0" borderId="140" xfId="170" applyNumberFormat="1" applyFont="1" applyFill="1" applyBorder="1" applyAlignment="1" applyProtection="1">
      <alignment horizontal="left"/>
    </xf>
    <xf numFmtId="44" fontId="153" fillId="0" borderId="140" xfId="170" applyNumberFormat="1" applyFont="1" applyFill="1" applyBorder="1" applyAlignment="1" applyProtection="1">
      <alignment horizontal="left"/>
    </xf>
    <xf numFmtId="2" fontId="153" fillId="0" borderId="140" xfId="109" applyNumberFormat="1" applyFont="1" applyFill="1" applyBorder="1" applyAlignment="1" applyProtection="1">
      <alignment horizontal="center"/>
    </xf>
    <xf numFmtId="2" fontId="153" fillId="0" borderId="120" xfId="109" applyNumberFormat="1" applyFont="1" applyFill="1" applyBorder="1" applyAlignment="1" applyProtection="1">
      <alignment horizontal="center"/>
    </xf>
    <xf numFmtId="0" fontId="153" fillId="0" borderId="19" xfId="1874" applyFont="1" applyFill="1" applyBorder="1"/>
    <xf numFmtId="0" fontId="153" fillId="0" borderId="19" xfId="1875" applyFont="1" applyFill="1" applyBorder="1"/>
    <xf numFmtId="3" fontId="153" fillId="0" borderId="19" xfId="0" applyNumberFormat="1" applyFont="1" applyFill="1" applyBorder="1" applyAlignment="1" applyProtection="1">
      <alignment horizontal="center"/>
    </xf>
    <xf numFmtId="0" fontId="153" fillId="0" borderId="0" xfId="0" applyFont="1" applyFill="1" applyAlignment="1" applyProtection="1">
      <alignment horizontal="left"/>
    </xf>
    <xf numFmtId="0" fontId="153" fillId="87" borderId="0" xfId="0" applyFont="1" applyFill="1" applyAlignment="1" applyProtection="1">
      <alignment horizontal="left"/>
    </xf>
    <xf numFmtId="0" fontId="153" fillId="87" borderId="19" xfId="1874" applyFont="1" applyFill="1" applyBorder="1"/>
    <xf numFmtId="0" fontId="153" fillId="87" borderId="19" xfId="1875" applyFont="1" applyFill="1" applyBorder="1"/>
    <xf numFmtId="2" fontId="153" fillId="87" borderId="19" xfId="109" applyNumberFormat="1" applyFont="1" applyFill="1" applyBorder="1" applyAlignment="1" applyProtection="1">
      <alignment horizontal="right"/>
    </xf>
    <xf numFmtId="42" fontId="153" fillId="87" borderId="19" xfId="164" applyNumberFormat="1" applyFont="1" applyFill="1" applyBorder="1" applyProtection="1"/>
    <xf numFmtId="3" fontId="153" fillId="87" borderId="19" xfId="0" applyNumberFormat="1" applyFont="1" applyFill="1" applyBorder="1" applyAlignment="1" applyProtection="1">
      <alignment horizontal="center"/>
    </xf>
    <xf numFmtId="44" fontId="153" fillId="87" borderId="19" xfId="170" applyNumberFormat="1" applyFont="1" applyFill="1" applyBorder="1" applyAlignment="1" applyProtection="1">
      <alignment horizontal="left"/>
    </xf>
    <xf numFmtId="166" fontId="153" fillId="87" borderId="19" xfId="170" applyNumberFormat="1" applyFont="1" applyFill="1" applyBorder="1" applyAlignment="1" applyProtection="1">
      <alignment horizontal="left"/>
    </xf>
    <xf numFmtId="44" fontId="152" fillId="87" borderId="19" xfId="4455" applyFont="1" applyFill="1" applyBorder="1" applyAlignment="1" applyProtection="1">
      <alignment horizontal="center" vertical="center"/>
      <protection hidden="1"/>
    </xf>
    <xf numFmtId="2" fontId="153" fillId="87" borderId="19" xfId="109" applyNumberFormat="1" applyFont="1" applyFill="1" applyBorder="1" applyAlignment="1" applyProtection="1">
      <alignment horizontal="center"/>
    </xf>
    <xf numFmtId="166" fontId="153" fillId="78" borderId="19" xfId="170" applyNumberFormat="1" applyFont="1" applyFill="1" applyBorder="1" applyAlignment="1" applyProtection="1">
      <alignment horizontal="left"/>
    </xf>
    <xf numFmtId="167" fontId="153" fillId="34" borderId="73" xfId="109" applyNumberFormat="1" applyFont="1" applyFill="1" applyBorder="1" applyProtection="1"/>
    <xf numFmtId="3" fontId="154" fillId="34" borderId="73" xfId="109" applyNumberFormat="1" applyFont="1" applyFill="1" applyBorder="1" applyProtection="1"/>
    <xf numFmtId="2" fontId="154" fillId="34" borderId="82" xfId="170" applyNumberFormat="1" applyFont="1" applyFill="1" applyBorder="1" applyAlignment="1" applyProtection="1">
      <alignment horizontal="center"/>
    </xf>
    <xf numFmtId="0" fontId="154" fillId="0" borderId="0" xfId="0" applyFont="1" applyProtection="1"/>
    <xf numFmtId="180" fontId="153" fillId="0" borderId="0" xfId="0" applyNumberFormat="1" applyFont="1" applyProtection="1"/>
    <xf numFmtId="0" fontId="153" fillId="0" borderId="0" xfId="0" applyFont="1" applyAlignment="1" applyProtection="1">
      <alignment horizontal="left"/>
    </xf>
    <xf numFmtId="37" fontId="153" fillId="0" borderId="0" xfId="107" applyNumberFormat="1" applyFont="1" applyFill="1" applyBorder="1" applyAlignment="1" applyProtection="1">
      <alignment horizontal="center" vertical="center"/>
      <protection locked="0"/>
    </xf>
    <xf numFmtId="0" fontId="153" fillId="0" borderId="142" xfId="109" applyNumberFormat="1" applyFont="1" applyFill="1" applyBorder="1" applyAlignment="1" applyProtection="1">
      <alignment horizontal="left"/>
    </xf>
    <xf numFmtId="0" fontId="153" fillId="0" borderId="20" xfId="1874" applyFont="1" applyFill="1" applyBorder="1"/>
    <xf numFmtId="0" fontId="153" fillId="0" borderId="20" xfId="1875" applyFont="1" applyFill="1" applyBorder="1"/>
    <xf numFmtId="3" fontId="153" fillId="0" borderId="20" xfId="0" applyNumberFormat="1" applyFont="1" applyFill="1" applyBorder="1" applyAlignment="1" applyProtection="1">
      <alignment horizontal="center"/>
    </xf>
    <xf numFmtId="0" fontId="153" fillId="0" borderId="121" xfId="109" applyNumberFormat="1" applyFont="1" applyFill="1" applyBorder="1" applyAlignment="1" applyProtection="1">
      <alignment horizontal="left"/>
    </xf>
    <xf numFmtId="0" fontId="153" fillId="87" borderId="121" xfId="109" applyNumberFormat="1" applyFont="1" applyFill="1" applyBorder="1" applyAlignment="1" applyProtection="1">
      <alignment horizontal="left"/>
    </xf>
    <xf numFmtId="2" fontId="153" fillId="87" borderId="21" xfId="109" applyNumberFormat="1" applyFont="1" applyFill="1" applyBorder="1" applyAlignment="1" applyProtection="1">
      <alignment horizontal="center"/>
    </xf>
    <xf numFmtId="0" fontId="153" fillId="87" borderId="144" xfId="109" applyNumberFormat="1" applyFont="1" applyFill="1" applyBorder="1" applyAlignment="1" applyProtection="1">
      <alignment horizontal="left"/>
    </xf>
    <xf numFmtId="0" fontId="153" fillId="87" borderId="137" xfId="1874" applyFont="1" applyFill="1" applyBorder="1"/>
    <xf numFmtId="0" fontId="153" fillId="87" borderId="137" xfId="1875" applyFont="1" applyFill="1" applyBorder="1"/>
    <xf numFmtId="0" fontId="152" fillId="87" borderId="137" xfId="0" applyFont="1" applyFill="1" applyBorder="1" applyAlignment="1" applyProtection="1">
      <alignment horizontal="center" vertical="center"/>
      <protection locked="0"/>
    </xf>
    <xf numFmtId="2" fontId="153" fillId="87" borderId="137" xfId="109" applyNumberFormat="1" applyFont="1" applyFill="1" applyBorder="1" applyAlignment="1" applyProtection="1">
      <alignment horizontal="right"/>
    </xf>
    <xf numFmtId="0" fontId="153" fillId="87" borderId="137" xfId="107" applyNumberFormat="1" applyFont="1" applyFill="1" applyBorder="1" applyAlignment="1" applyProtection="1">
      <alignment horizontal="center" vertical="center"/>
      <protection locked="0"/>
    </xf>
    <xf numFmtId="44" fontId="153" fillId="87" borderId="137" xfId="4455" applyFont="1" applyFill="1" applyBorder="1" applyAlignment="1" applyProtection="1">
      <alignment horizontal="center" vertical="center"/>
      <protection locked="0"/>
    </xf>
    <xf numFmtId="42" fontId="153" fillId="87" borderId="137" xfId="164" applyNumberFormat="1" applyFont="1" applyFill="1" applyBorder="1" applyProtection="1"/>
    <xf numFmtId="3" fontId="153" fillId="87" borderId="137" xfId="0" applyNumberFormat="1" applyFont="1" applyFill="1" applyBorder="1" applyAlignment="1" applyProtection="1">
      <alignment horizontal="center"/>
    </xf>
    <xf numFmtId="44" fontId="153" fillId="87" borderId="137" xfId="170" applyNumberFormat="1" applyFont="1" applyFill="1" applyBorder="1" applyAlignment="1" applyProtection="1">
      <alignment horizontal="left"/>
    </xf>
    <xf numFmtId="166" fontId="153" fillId="87" borderId="137" xfId="170" applyNumberFormat="1" applyFont="1" applyFill="1" applyBorder="1" applyAlignment="1" applyProtection="1">
      <alignment horizontal="left"/>
    </xf>
    <xf numFmtId="44" fontId="152" fillId="87" borderId="137" xfId="4455" applyFont="1" applyFill="1" applyBorder="1" applyAlignment="1" applyProtection="1">
      <alignment horizontal="center" vertical="center"/>
      <protection hidden="1"/>
    </xf>
    <xf numFmtId="2" fontId="153" fillId="87" borderId="137" xfId="109" applyNumberFormat="1" applyFont="1" applyFill="1" applyBorder="1" applyAlignment="1" applyProtection="1">
      <alignment horizontal="center"/>
    </xf>
    <xf numFmtId="2" fontId="153" fillId="87" borderId="145" xfId="109" applyNumberFormat="1" applyFont="1" applyFill="1" applyBorder="1" applyAlignment="1" applyProtection="1">
      <alignment horizontal="center"/>
    </xf>
    <xf numFmtId="5" fontId="154" fillId="38" borderId="73" xfId="107" applyNumberFormat="1" applyFont="1" applyFill="1" applyBorder="1" applyAlignment="1" applyProtection="1">
      <alignment horizontal="center"/>
    </xf>
    <xf numFmtId="0" fontId="153" fillId="0" borderId="142" xfId="0" applyFont="1" applyFill="1" applyBorder="1" applyAlignment="1" applyProtection="1">
      <alignment horizontal="center" wrapText="1"/>
    </xf>
    <xf numFmtId="43" fontId="153" fillId="0" borderId="20" xfId="107" applyFont="1" applyFill="1" applyBorder="1" applyAlignment="1" applyProtection="1">
      <alignment horizontal="center" wrapText="1"/>
    </xf>
    <xf numFmtId="166" fontId="153" fillId="0" borderId="20" xfId="107" applyNumberFormat="1" applyFont="1" applyFill="1" applyBorder="1" applyAlignment="1" applyProtection="1">
      <alignment horizontal="center"/>
    </xf>
    <xf numFmtId="0" fontId="153" fillId="0" borderId="144" xfId="0" applyFont="1" applyFill="1" applyBorder="1" applyAlignment="1" applyProtection="1">
      <alignment horizontal="center" wrapText="1"/>
    </xf>
    <xf numFmtId="43" fontId="153" fillId="0" borderId="137" xfId="107" applyFont="1" applyFill="1" applyBorder="1" applyAlignment="1" applyProtection="1">
      <alignment horizontal="center" wrapText="1"/>
    </xf>
    <xf numFmtId="166" fontId="153" fillId="0" borderId="137" xfId="107" applyNumberFormat="1" applyFont="1" applyFill="1" applyBorder="1" applyAlignment="1" applyProtection="1">
      <alignment horizontal="center"/>
    </xf>
    <xf numFmtId="0" fontId="154" fillId="0" borderId="0" xfId="0" applyFont="1" applyFill="1" applyBorder="1" applyAlignment="1" applyProtection="1">
      <alignment horizontal="center"/>
    </xf>
    <xf numFmtId="42" fontId="154" fillId="0" borderId="0" xfId="0" applyNumberFormat="1" applyFont="1" applyFill="1" applyBorder="1" applyAlignment="1" applyProtection="1">
      <alignment horizontal="center"/>
    </xf>
    <xf numFmtId="166" fontId="154" fillId="0" borderId="0" xfId="164" applyNumberFormat="1" applyFont="1" applyFill="1" applyBorder="1" applyAlignment="1" applyProtection="1">
      <alignment horizontal="centerContinuous"/>
    </xf>
    <xf numFmtId="166" fontId="154" fillId="0" borderId="0" xfId="164" applyNumberFormat="1" applyFont="1" applyFill="1" applyBorder="1" applyAlignment="1" applyProtection="1">
      <alignment horizontal="center"/>
    </xf>
    <xf numFmtId="0" fontId="154" fillId="0" borderId="42" xfId="0" applyFont="1" applyFill="1" applyBorder="1" applyAlignment="1" applyProtection="1"/>
    <xf numFmtId="166" fontId="154" fillId="0" borderId="42" xfId="164" applyNumberFormat="1" applyFont="1" applyFill="1" applyBorder="1" applyAlignment="1" applyProtection="1"/>
    <xf numFmtId="0" fontId="153" fillId="82" borderId="0" xfId="0" applyFont="1" applyFill="1" applyProtection="1"/>
    <xf numFmtId="0" fontId="153" fillId="35" borderId="35" xfId="0" applyFont="1" applyFill="1" applyBorder="1" applyAlignment="1" applyProtection="1">
      <alignment horizontal="center"/>
    </xf>
    <xf numFmtId="167" fontId="153" fillId="35" borderId="35" xfId="107" applyNumberFormat="1" applyFont="1" applyFill="1" applyBorder="1" applyAlignment="1" applyProtection="1">
      <alignment horizontal="center" wrapText="1"/>
    </xf>
    <xf numFmtId="43" fontId="153" fillId="35" borderId="35" xfId="107" applyFont="1" applyFill="1" applyBorder="1" applyAlignment="1" applyProtection="1">
      <alignment horizontal="center" wrapText="1"/>
    </xf>
    <xf numFmtId="3" fontId="153" fillId="35" borderId="35" xfId="107" applyNumberFormat="1" applyFont="1" applyFill="1" applyBorder="1" applyAlignment="1" applyProtection="1">
      <alignment horizontal="center" wrapText="1"/>
    </xf>
    <xf numFmtId="42" fontId="153" fillId="35" borderId="35" xfId="107" applyNumberFormat="1" applyFont="1" applyFill="1" applyBorder="1" applyAlignment="1" applyProtection="1">
      <alignment horizontal="center" wrapText="1"/>
    </xf>
    <xf numFmtId="166" fontId="153" fillId="35" borderId="35" xfId="164" applyNumberFormat="1" applyFont="1" applyFill="1" applyBorder="1" applyAlignment="1" applyProtection="1">
      <alignment horizontal="center" wrapText="1"/>
    </xf>
    <xf numFmtId="43" fontId="153" fillId="35" borderId="36" xfId="107" applyFont="1" applyFill="1" applyBorder="1" applyAlignment="1" applyProtection="1">
      <alignment horizontal="center" wrapText="1"/>
    </xf>
    <xf numFmtId="0" fontId="153" fillId="26" borderId="0" xfId="0" applyFont="1" applyFill="1" applyProtection="1"/>
    <xf numFmtId="167" fontId="154" fillId="38" borderId="73" xfId="109" applyNumberFormat="1" applyFont="1" applyFill="1" applyBorder="1" applyProtection="1"/>
    <xf numFmtId="3" fontId="153" fillId="0" borderId="0" xfId="0" applyNumberFormat="1" applyFont="1" applyFill="1" applyProtection="1"/>
    <xf numFmtId="37" fontId="153" fillId="0" borderId="0" xfId="0" applyNumberFormat="1" applyFont="1" applyFill="1" applyProtection="1"/>
    <xf numFmtId="0" fontId="153" fillId="0" borderId="20" xfId="0" applyFont="1" applyFill="1" applyBorder="1"/>
    <xf numFmtId="0" fontId="153" fillId="26" borderId="20" xfId="0" applyFont="1" applyFill="1" applyBorder="1" applyAlignment="1" applyProtection="1">
      <alignment horizontal="center"/>
    </xf>
    <xf numFmtId="0" fontId="153" fillId="0" borderId="19" xfId="0" applyFont="1" applyFill="1" applyBorder="1"/>
    <xf numFmtId="0" fontId="153" fillId="0" borderId="144" xfId="109" applyNumberFormat="1" applyFont="1" applyFill="1" applyBorder="1" applyAlignment="1" applyProtection="1">
      <alignment horizontal="left"/>
    </xf>
    <xf numFmtId="0" fontId="153" fillId="0" borderId="137" xfId="1874" applyFont="1" applyFill="1" applyBorder="1"/>
    <xf numFmtId="0" fontId="153" fillId="0" borderId="137" xfId="0" applyFont="1" applyFill="1" applyBorder="1"/>
    <xf numFmtId="166" fontId="153" fillId="0" borderId="0" xfId="0" applyNumberFormat="1" applyFont="1"/>
    <xf numFmtId="0" fontId="153" fillId="82" borderId="0" xfId="0" applyFont="1" applyFill="1"/>
    <xf numFmtId="0" fontId="153" fillId="0" borderId="0" xfId="0" applyNumberFormat="1" applyFont="1" applyFill="1"/>
    <xf numFmtId="0" fontId="153" fillId="0" borderId="0" xfId="0" applyNumberFormat="1" applyFont="1" applyFill="1" applyAlignment="1">
      <alignment horizontal="left"/>
    </xf>
    <xf numFmtId="0" fontId="153" fillId="0" borderId="17" xfId="0" applyFont="1" applyFill="1" applyBorder="1" applyAlignment="1" applyProtection="1">
      <alignment horizontal="center" wrapText="1"/>
      <protection locked="0"/>
    </xf>
    <xf numFmtId="37" fontId="153" fillId="0" borderId="19" xfId="832" applyNumberFormat="1" applyFont="1" applyFill="1" applyBorder="1" applyAlignment="1" applyProtection="1">
      <alignment horizontal="right"/>
    </xf>
    <xf numFmtId="166" fontId="51" fillId="0" borderId="19" xfId="320" applyNumberFormat="1" applyFont="1" applyFill="1" applyBorder="1" applyProtection="1"/>
    <xf numFmtId="166" fontId="51" fillId="0" borderId="19" xfId="320" applyNumberFormat="1" applyFont="1" applyFill="1" applyBorder="1"/>
    <xf numFmtId="166" fontId="153" fillId="0" borderId="19" xfId="164" applyNumberFormat="1" applyFont="1" applyFill="1" applyBorder="1" applyProtection="1">
      <protection locked="0"/>
    </xf>
    <xf numFmtId="44" fontId="51" fillId="0" borderId="19" xfId="320" applyNumberFormat="1" applyFont="1" applyFill="1" applyBorder="1"/>
    <xf numFmtId="0" fontId="153" fillId="26" borderId="0" xfId="0" applyFont="1" applyFill="1"/>
    <xf numFmtId="37" fontId="154" fillId="34" borderId="30" xfId="107" applyNumberFormat="1" applyFont="1" applyFill="1" applyBorder="1" applyAlignment="1" applyProtection="1">
      <alignment horizontal="right"/>
    </xf>
    <xf numFmtId="166" fontId="154" fillId="34" borderId="30" xfId="107" applyNumberFormat="1" applyFont="1" applyFill="1" applyBorder="1" applyProtection="1"/>
    <xf numFmtId="166" fontId="154" fillId="34" borderId="30" xfId="107" applyNumberFormat="1" applyFont="1" applyFill="1" applyBorder="1" applyAlignment="1" applyProtection="1">
      <alignment horizontal="right"/>
    </xf>
    <xf numFmtId="37" fontId="153" fillId="0" borderId="0" xfId="0" applyNumberFormat="1" applyFont="1"/>
    <xf numFmtId="0" fontId="14" fillId="0" borderId="118" xfId="1479" applyNumberFormat="1" applyFont="1" applyFill="1" applyBorder="1"/>
    <xf numFmtId="0" fontId="14" fillId="0" borderId="0" xfId="1479" applyNumberFormat="1" applyFont="1" applyFill="1" applyBorder="1"/>
    <xf numFmtId="0" fontId="14" fillId="0" borderId="142" xfId="1479" applyNumberFormat="1" applyFont="1" applyFill="1" applyBorder="1"/>
    <xf numFmtId="1" fontId="14" fillId="0" borderId="20" xfId="836" applyNumberFormat="1" applyFont="1" applyFill="1" applyBorder="1" applyAlignment="1" applyProtection="1">
      <alignment horizontal="center"/>
      <protection locked="0"/>
    </xf>
    <xf numFmtId="2" fontId="30" fillId="0" borderId="20" xfId="107" applyNumberFormat="1" applyFont="1" applyFill="1" applyBorder="1" applyAlignment="1" applyProtection="1">
      <alignment horizontal="right"/>
    </xf>
    <xf numFmtId="0" fontId="14" fillId="0" borderId="20" xfId="0" applyFont="1" applyFill="1" applyBorder="1" applyAlignment="1" applyProtection="1">
      <alignment horizontal="center" wrapText="1"/>
      <protection locked="0"/>
    </xf>
    <xf numFmtId="167" fontId="30" fillId="0" borderId="20" xfId="832" applyNumberFormat="1" applyFont="1" applyFill="1" applyBorder="1" applyAlignment="1" applyProtection="1">
      <alignment horizontal="center"/>
    </xf>
    <xf numFmtId="37" fontId="14" fillId="0" borderId="20" xfId="0" applyNumberFormat="1" applyFont="1" applyFill="1" applyBorder="1" applyProtection="1"/>
    <xf numFmtId="166" fontId="14" fillId="0" borderId="20" xfId="0" applyNumberFormat="1" applyFont="1" applyFill="1" applyBorder="1" applyProtection="1"/>
    <xf numFmtId="166" fontId="14" fillId="0" borderId="20" xfId="1481" applyNumberFormat="1" applyFont="1" applyFill="1" applyBorder="1"/>
    <xf numFmtId="166" fontId="30" fillId="0" borderId="20" xfId="320" applyNumberFormat="1" applyFont="1" applyFill="1" applyBorder="1" applyProtection="1"/>
    <xf numFmtId="3" fontId="14" fillId="0" borderId="20" xfId="1500" applyNumberFormat="1" applyFont="1" applyFill="1" applyBorder="1"/>
    <xf numFmtId="166" fontId="30" fillId="0" borderId="20" xfId="875" applyNumberFormat="1" applyFont="1" applyFill="1" applyBorder="1" applyAlignment="1" applyProtection="1"/>
    <xf numFmtId="0" fontId="14" fillId="0" borderId="144" xfId="1479" applyNumberFormat="1" applyFont="1" applyFill="1" applyBorder="1"/>
    <xf numFmtId="1" fontId="14" fillId="0" borderId="137" xfId="836" applyNumberFormat="1" applyFont="1" applyFill="1" applyBorder="1" applyAlignment="1" applyProtection="1">
      <alignment horizontal="center"/>
      <protection locked="0"/>
    </xf>
    <xf numFmtId="2" fontId="30" fillId="0" borderId="137" xfId="107" applyNumberFormat="1" applyFont="1" applyFill="1" applyBorder="1" applyAlignment="1" applyProtection="1">
      <alignment horizontal="right"/>
    </xf>
    <xf numFmtId="0" fontId="14" fillId="0" borderId="137" xfId="0" applyFont="1" applyFill="1" applyBorder="1" applyAlignment="1" applyProtection="1">
      <alignment horizontal="center" wrapText="1"/>
      <protection locked="0"/>
    </xf>
    <xf numFmtId="167" fontId="30" fillId="0" borderId="137" xfId="832" applyNumberFormat="1" applyFont="1" applyFill="1" applyBorder="1" applyAlignment="1" applyProtection="1">
      <alignment horizontal="center"/>
    </xf>
    <xf numFmtId="37" fontId="14" fillId="0" borderId="137" xfId="0" applyNumberFormat="1" applyFont="1" applyFill="1" applyBorder="1" applyProtection="1"/>
    <xf numFmtId="166" fontId="14" fillId="0" borderId="137" xfId="0" applyNumberFormat="1" applyFont="1" applyFill="1" applyBorder="1" applyProtection="1"/>
    <xf numFmtId="166" fontId="14" fillId="0" borderId="137" xfId="1481" applyNumberFormat="1" applyFont="1" applyFill="1" applyBorder="1"/>
    <xf numFmtId="166" fontId="30" fillId="0" borderId="137" xfId="320" applyNumberFormat="1" applyFont="1" applyFill="1" applyBorder="1" applyProtection="1"/>
    <xf numFmtId="3" fontId="14" fillId="0" borderId="137" xfId="1500" applyNumberFormat="1" applyFont="1" applyFill="1" applyBorder="1"/>
    <xf numFmtId="166" fontId="30" fillId="0" borderId="137" xfId="875" applyNumberFormat="1" applyFont="1" applyFill="1" applyBorder="1" applyAlignment="1" applyProtection="1"/>
    <xf numFmtId="165" fontId="51" fillId="0" borderId="19" xfId="0" applyNumberFormat="1" applyFont="1" applyFill="1" applyBorder="1" applyProtection="1"/>
    <xf numFmtId="3" fontId="153" fillId="0" borderId="19" xfId="1872" applyNumberFormat="1" applyFont="1" applyFill="1" applyBorder="1"/>
    <xf numFmtId="9" fontId="153" fillId="0" borderId="19" xfId="164" applyNumberFormat="1" applyFont="1" applyFill="1" applyBorder="1" applyProtection="1"/>
    <xf numFmtId="44" fontId="153" fillId="78" borderId="19" xfId="4455" applyFont="1" applyFill="1" applyBorder="1" applyAlignment="1" applyProtection="1">
      <alignment horizontal="center" vertical="center"/>
      <protection locked="0"/>
    </xf>
    <xf numFmtId="44" fontId="153" fillId="0" borderId="19" xfId="164" applyFont="1" applyFill="1" applyBorder="1" applyAlignment="1" applyProtection="1">
      <alignment horizontal="center" vertical="center"/>
    </xf>
    <xf numFmtId="3" fontId="154" fillId="34" borderId="73" xfId="107" applyNumberFormat="1" applyFont="1" applyFill="1" applyBorder="1" applyProtection="1"/>
    <xf numFmtId="42" fontId="154" fillId="34" borderId="73" xfId="107" applyNumberFormat="1" applyFont="1" applyFill="1" applyBorder="1" applyProtection="1"/>
    <xf numFmtId="37" fontId="154" fillId="34" borderId="73" xfId="107" applyNumberFormat="1" applyFont="1" applyFill="1" applyBorder="1" applyProtection="1"/>
    <xf numFmtId="166" fontId="154" fillId="34" borderId="73" xfId="107" applyNumberFormat="1" applyFont="1" applyFill="1" applyBorder="1" applyProtection="1"/>
    <xf numFmtId="166" fontId="154" fillId="38" borderId="73" xfId="107" applyNumberFormat="1" applyFont="1" applyFill="1" applyBorder="1" applyProtection="1"/>
    <xf numFmtId="39" fontId="154" fillId="34" borderId="82" xfId="164" applyNumberFormat="1" applyFont="1" applyFill="1" applyBorder="1" applyAlignment="1" applyProtection="1">
      <alignment horizontal="right"/>
    </xf>
    <xf numFmtId="39" fontId="154" fillId="34" borderId="73" xfId="164" applyNumberFormat="1" applyFont="1" applyFill="1" applyBorder="1" applyAlignment="1" applyProtection="1">
      <alignment horizontal="right"/>
    </xf>
    <xf numFmtId="3" fontId="153" fillId="0" borderId="0" xfId="0" applyNumberFormat="1" applyFont="1" applyFill="1" applyBorder="1" applyProtection="1"/>
    <xf numFmtId="2" fontId="153" fillId="0" borderId="43" xfId="107" applyNumberFormat="1" applyFont="1" applyFill="1" applyBorder="1" applyAlignment="1" applyProtection="1">
      <alignment horizontal="center"/>
    </xf>
    <xf numFmtId="165" fontId="51" fillId="0" borderId="20" xfId="0" applyNumberFormat="1" applyFont="1" applyFill="1" applyBorder="1" applyProtection="1"/>
    <xf numFmtId="3" fontId="153" fillId="0" borderId="20" xfId="0" applyNumberFormat="1" applyFont="1" applyFill="1" applyBorder="1" applyProtection="1"/>
    <xf numFmtId="44" fontId="153" fillId="78" borderId="20" xfId="4455" applyFont="1" applyFill="1" applyBorder="1" applyAlignment="1" applyProtection="1">
      <alignment horizontal="center" vertical="center"/>
      <protection locked="0"/>
    </xf>
    <xf numFmtId="3" fontId="153" fillId="0" borderId="20" xfId="1872" applyNumberFormat="1" applyFont="1" applyFill="1" applyBorder="1"/>
    <xf numFmtId="9" fontId="153" fillId="0" borderId="20" xfId="164" applyNumberFormat="1" applyFont="1" applyFill="1" applyBorder="1" applyProtection="1"/>
    <xf numFmtId="44" fontId="153" fillId="0" borderId="20" xfId="164" applyFont="1" applyFill="1" applyBorder="1" applyAlignment="1" applyProtection="1">
      <alignment horizontal="center" vertical="center"/>
      <protection locked="0"/>
    </xf>
    <xf numFmtId="166" fontId="153" fillId="0" borderId="143" xfId="164" applyNumberFormat="1" applyFont="1" applyFill="1" applyBorder="1" applyProtection="1"/>
    <xf numFmtId="3" fontId="153" fillId="0" borderId="19" xfId="0" applyNumberFormat="1" applyFont="1" applyFill="1" applyBorder="1" applyProtection="1"/>
    <xf numFmtId="166" fontId="153" fillId="0" borderId="21" xfId="164" applyNumberFormat="1" applyFont="1" applyFill="1" applyBorder="1" applyProtection="1"/>
    <xf numFmtId="165" fontId="51" fillId="0" borderId="137" xfId="0" applyNumberFormat="1" applyFont="1" applyFill="1" applyBorder="1" applyProtection="1"/>
    <xf numFmtId="3" fontId="153" fillId="0" borderId="137" xfId="0" applyNumberFormat="1" applyFont="1" applyFill="1" applyBorder="1" applyProtection="1"/>
    <xf numFmtId="3" fontId="153" fillId="0" borderId="137" xfId="1872" applyNumberFormat="1" applyFont="1" applyFill="1" applyBorder="1"/>
    <xf numFmtId="9" fontId="153" fillId="0" borderId="137" xfId="164" applyNumberFormat="1" applyFont="1" applyFill="1" applyBorder="1" applyProtection="1"/>
    <xf numFmtId="44" fontId="153" fillId="0" borderId="137" xfId="164" applyFont="1" applyFill="1" applyBorder="1" applyAlignment="1" applyProtection="1">
      <alignment horizontal="center" vertical="center"/>
    </xf>
    <xf numFmtId="44" fontId="153" fillId="0" borderId="137" xfId="164" applyFont="1" applyFill="1" applyBorder="1" applyAlignment="1" applyProtection="1">
      <alignment horizontal="center" vertical="center"/>
      <protection locked="0"/>
    </xf>
    <xf numFmtId="166" fontId="153" fillId="0" borderId="145" xfId="164" applyNumberFormat="1" applyFont="1" applyFill="1" applyBorder="1" applyProtection="1"/>
    <xf numFmtId="0" fontId="69" fillId="0" borderId="24" xfId="805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69" fillId="0" borderId="49" xfId="805" applyFill="1" applyBorder="1" applyAlignment="1" applyProtection="1">
      <alignment horizontal="center" vertical="center" wrapText="1"/>
    </xf>
    <xf numFmtId="0" fontId="69" fillId="0" borderId="0" xfId="805" applyFill="1" applyBorder="1" applyAlignment="1" applyProtection="1">
      <alignment horizontal="center" vertical="center" wrapText="1"/>
    </xf>
    <xf numFmtId="42" fontId="19" fillId="0" borderId="23" xfId="0" applyNumberFormat="1" applyFont="1" applyBorder="1" applyAlignment="1" applyProtection="1">
      <alignment horizontal="center"/>
    </xf>
    <xf numFmtId="42" fontId="19" fillId="0" borderId="131" xfId="0" applyNumberFormat="1" applyFont="1" applyBorder="1" applyAlignment="1" applyProtection="1">
      <alignment horizontal="center"/>
    </xf>
    <xf numFmtId="42" fontId="19" fillId="0" borderId="11" xfId="0" applyNumberFormat="1" applyFont="1" applyBorder="1" applyAlignment="1" applyProtection="1">
      <alignment horizontal="center"/>
    </xf>
    <xf numFmtId="166" fontId="154" fillId="0" borderId="0" xfId="164" applyNumberFormat="1" applyFont="1" applyFill="1" applyBorder="1" applyAlignment="1" applyProtection="1">
      <alignment horizontal="center"/>
    </xf>
    <xf numFmtId="0" fontId="153" fillId="0" borderId="0" xfId="0" applyFont="1" applyFill="1" applyBorder="1" applyAlignment="1" applyProtection="1">
      <alignment horizontal="center"/>
    </xf>
    <xf numFmtId="166" fontId="18" fillId="0" borderId="0" xfId="164" applyNumberFormat="1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0" fontId="69" fillId="0" borderId="24" xfId="805" applyNumberFormat="1" applyFont="1" applyFill="1" applyBorder="1" applyAlignment="1" applyProtection="1">
      <alignment horizontal="left"/>
    </xf>
  </cellXfs>
  <cellStyles count="4743">
    <cellStyle name="20% - Accent1 2" xfId="1"/>
    <cellStyle name="20% - Accent1 2 2" xfId="1425"/>
    <cellStyle name="20% - Accent1 3" xfId="2"/>
    <cellStyle name="20% - Accent1 4" xfId="929"/>
    <cellStyle name="20% - Accent1 4 2" xfId="2025"/>
    <cellStyle name="20% - Accent1 4 2 2" xfId="2898"/>
    <cellStyle name="20% - Accent1 4 2 2 2" xfId="4389"/>
    <cellStyle name="20% - Accent1 4 2 3" xfId="3650"/>
    <cellStyle name="20% - Accent1 4 3" xfId="2168"/>
    <cellStyle name="20% - Accent1 4 3 2" xfId="2931"/>
    <cellStyle name="20% - Accent1 4 3 2 2" xfId="4420"/>
    <cellStyle name="20% - Accent1 4 3 3" xfId="3681"/>
    <cellStyle name="20% - Accent1 4 4" xfId="2314"/>
    <cellStyle name="20% - Accent1 4 4 2" xfId="3809"/>
    <cellStyle name="20% - Accent1 4 5" xfId="3070"/>
    <cellStyle name="20% - Accent1 5" xfId="1098"/>
    <cellStyle name="20% - Accent1 5 2" xfId="2026"/>
    <cellStyle name="20% - Accent1 5 2 2" xfId="2899"/>
    <cellStyle name="20% - Accent1 5 2 2 2" xfId="4390"/>
    <cellStyle name="20% - Accent1 5 2 3" xfId="3651"/>
    <cellStyle name="20% - Accent1 5 3" xfId="2169"/>
    <cellStyle name="20% - Accent1 5 3 2" xfId="2932"/>
    <cellStyle name="20% - Accent1 5 3 2 2" xfId="4421"/>
    <cellStyle name="20% - Accent1 5 3 3" xfId="3682"/>
    <cellStyle name="20% - Accent1 5 4" xfId="2413"/>
    <cellStyle name="20% - Accent1 5 4 2" xfId="3908"/>
    <cellStyle name="20% - Accent1 5 5" xfId="3169"/>
    <cellStyle name="20% - Accent1 6" xfId="1365"/>
    <cellStyle name="20% - Accent1 6 2" xfId="2511"/>
    <cellStyle name="20% - Accent1 6 2 2" xfId="4005"/>
    <cellStyle name="20% - Accent1 6 3" xfId="3266"/>
    <cellStyle name="20% - Accent1 7" xfId="2024"/>
    <cellStyle name="20% - Accent2 2" xfId="3"/>
    <cellStyle name="20% - Accent2 2 2" xfId="1445"/>
    <cellStyle name="20% - Accent2 3" xfId="4"/>
    <cellStyle name="20% - Accent2 4" xfId="928"/>
    <cellStyle name="20% - Accent2 4 2" xfId="2028"/>
    <cellStyle name="20% - Accent2 4 2 2" xfId="2900"/>
    <cellStyle name="20% - Accent2 4 2 2 2" xfId="4391"/>
    <cellStyle name="20% - Accent2 4 2 3" xfId="3652"/>
    <cellStyle name="20% - Accent2 4 3" xfId="2170"/>
    <cellStyle name="20% - Accent2 4 3 2" xfId="2933"/>
    <cellStyle name="20% - Accent2 4 3 2 2" xfId="4422"/>
    <cellStyle name="20% - Accent2 4 3 3" xfId="3683"/>
    <cellStyle name="20% - Accent2 4 4" xfId="2313"/>
    <cellStyle name="20% - Accent2 4 4 2" xfId="3808"/>
    <cellStyle name="20% - Accent2 4 5" xfId="3069"/>
    <cellStyle name="20% - Accent2 5" xfId="1409"/>
    <cellStyle name="20% - Accent2 5 2" xfId="2029"/>
    <cellStyle name="20% - Accent2 5 2 2" xfId="2901"/>
    <cellStyle name="20% - Accent2 5 2 2 2" xfId="4392"/>
    <cellStyle name="20% - Accent2 5 2 3" xfId="3653"/>
    <cellStyle name="20% - Accent2 5 3" xfId="2171"/>
    <cellStyle name="20% - Accent2 5 3 2" xfId="2934"/>
    <cellStyle name="20% - Accent2 5 3 2 2" xfId="4423"/>
    <cellStyle name="20% - Accent2 5 3 3" xfId="3684"/>
    <cellStyle name="20% - Accent2 5 4" xfId="2518"/>
    <cellStyle name="20% - Accent2 5 4 2" xfId="4012"/>
    <cellStyle name="20% - Accent2 5 5" xfId="3273"/>
    <cellStyle name="20% - Accent2 6" xfId="998"/>
    <cellStyle name="20% - Accent2 6 2" xfId="2340"/>
    <cellStyle name="20% - Accent2 6 2 2" xfId="3835"/>
    <cellStyle name="20% - Accent2 6 3" xfId="3096"/>
    <cellStyle name="20% - Accent2 7" xfId="2027"/>
    <cellStyle name="20% - Accent3 2" xfId="5"/>
    <cellStyle name="20% - Accent3 2 2" xfId="1423"/>
    <cellStyle name="20% - Accent3 3" xfId="6"/>
    <cellStyle name="20% - Accent3 4" xfId="1440"/>
    <cellStyle name="20% - Accent3 4 2" xfId="2031"/>
    <cellStyle name="20% - Accent3 4 2 2" xfId="2902"/>
    <cellStyle name="20% - Accent3 4 2 2 2" xfId="4393"/>
    <cellStyle name="20% - Accent3 4 2 3" xfId="3654"/>
    <cellStyle name="20% - Accent3 4 3" xfId="2172"/>
    <cellStyle name="20% - Accent3 4 3 2" xfId="2935"/>
    <cellStyle name="20% - Accent3 4 3 2 2" xfId="4424"/>
    <cellStyle name="20% - Accent3 4 3 3" xfId="3685"/>
    <cellStyle name="20% - Accent3 4 4" xfId="2523"/>
    <cellStyle name="20% - Accent3 4 4 2" xfId="4016"/>
    <cellStyle name="20% - Accent3 4 5" xfId="3277"/>
    <cellStyle name="20% - Accent3 5" xfId="1388"/>
    <cellStyle name="20% - Accent3 5 2" xfId="2032"/>
    <cellStyle name="20% - Accent3 5 2 2" xfId="2903"/>
    <cellStyle name="20% - Accent3 5 2 2 2" xfId="4394"/>
    <cellStyle name="20% - Accent3 5 2 3" xfId="3655"/>
    <cellStyle name="20% - Accent3 5 3" xfId="2173"/>
    <cellStyle name="20% - Accent3 5 3 2" xfId="2936"/>
    <cellStyle name="20% - Accent3 5 3 2 2" xfId="4425"/>
    <cellStyle name="20% - Accent3 5 3 3" xfId="3686"/>
    <cellStyle name="20% - Accent3 5 4" xfId="2515"/>
    <cellStyle name="20% - Accent3 5 4 2" xfId="4009"/>
    <cellStyle name="20% - Accent3 5 5" xfId="3270"/>
    <cellStyle name="20% - Accent3 6" xfId="922"/>
    <cellStyle name="20% - Accent3 6 2" xfId="2312"/>
    <cellStyle name="20% - Accent3 6 2 2" xfId="3807"/>
    <cellStyle name="20% - Accent3 6 3" xfId="3068"/>
    <cellStyle name="20% - Accent3 7" xfId="2030"/>
    <cellStyle name="20% - Accent4 2" xfId="7"/>
    <cellStyle name="20% - Accent4 2 2" xfId="1230"/>
    <cellStyle name="20% - Accent4 3" xfId="8"/>
    <cellStyle name="20% - Accent4 4" xfId="1383"/>
    <cellStyle name="20% - Accent4 4 2" xfId="2034"/>
    <cellStyle name="20% - Accent4 4 2 2" xfId="2904"/>
    <cellStyle name="20% - Accent4 4 2 2 2" xfId="4395"/>
    <cellStyle name="20% - Accent4 4 2 3" xfId="3656"/>
    <cellStyle name="20% - Accent4 4 3" xfId="2174"/>
    <cellStyle name="20% - Accent4 4 3 2" xfId="2937"/>
    <cellStyle name="20% - Accent4 4 3 2 2" xfId="4426"/>
    <cellStyle name="20% - Accent4 4 3 3" xfId="3687"/>
    <cellStyle name="20% - Accent4 4 4" xfId="2514"/>
    <cellStyle name="20% - Accent4 4 4 2" xfId="4008"/>
    <cellStyle name="20% - Accent4 4 5" xfId="3269"/>
    <cellStyle name="20% - Accent4 5" xfId="872"/>
    <cellStyle name="20% - Accent4 5 2" xfId="2035"/>
    <cellStyle name="20% - Accent4 5 2 2" xfId="2905"/>
    <cellStyle name="20% - Accent4 5 2 2 2" xfId="4396"/>
    <cellStyle name="20% - Accent4 5 2 3" xfId="3657"/>
    <cellStyle name="20% - Accent4 5 3" xfId="2175"/>
    <cellStyle name="20% - Accent4 5 3 2" xfId="2938"/>
    <cellStyle name="20% - Accent4 5 3 2 2" xfId="4427"/>
    <cellStyle name="20% - Accent4 5 3 3" xfId="3688"/>
    <cellStyle name="20% - Accent4 5 4" xfId="2311"/>
    <cellStyle name="20% - Accent4 5 4 2" xfId="3806"/>
    <cellStyle name="20% - Accent4 5 5" xfId="3067"/>
    <cellStyle name="20% - Accent4 6" xfId="997"/>
    <cellStyle name="20% - Accent4 6 2" xfId="2339"/>
    <cellStyle name="20% - Accent4 6 2 2" xfId="3834"/>
    <cellStyle name="20% - Accent4 6 3" xfId="3095"/>
    <cellStyle name="20% - Accent4 7" xfId="2033"/>
    <cellStyle name="20% - Accent5 2" xfId="9"/>
    <cellStyle name="20% - Accent5 2 2" xfId="1407"/>
    <cellStyle name="20% - Accent5 3" xfId="10"/>
    <cellStyle name="20% - Accent5 4" xfId="1437"/>
    <cellStyle name="20% - Accent5 4 2" xfId="2037"/>
    <cellStyle name="20% - Accent5 4 2 2" xfId="2906"/>
    <cellStyle name="20% - Accent5 4 2 2 2" xfId="4397"/>
    <cellStyle name="20% - Accent5 4 2 3" xfId="3658"/>
    <cellStyle name="20% - Accent5 4 3" xfId="2176"/>
    <cellStyle name="20% - Accent5 4 3 2" xfId="2939"/>
    <cellStyle name="20% - Accent5 4 3 2 2" xfId="4428"/>
    <cellStyle name="20% - Accent5 4 3 3" xfId="3689"/>
    <cellStyle name="20% - Accent5 4 4" xfId="2522"/>
    <cellStyle name="20% - Accent5 4 4 2" xfId="4015"/>
    <cellStyle name="20% - Accent5 4 5" xfId="3276"/>
    <cellStyle name="20% - Accent5 5" xfId="2036"/>
    <cellStyle name="20% - Accent6 2" xfId="11"/>
    <cellStyle name="20% - Accent6 2 2" xfId="1025"/>
    <cellStyle name="20% - Accent6 3" xfId="12"/>
    <cellStyle name="20% - Accent6 4" xfId="1204"/>
    <cellStyle name="20% - Accent6 4 2" xfId="2039"/>
    <cellStyle name="20% - Accent6 4 2 2" xfId="2907"/>
    <cellStyle name="20% - Accent6 4 2 2 2" xfId="4398"/>
    <cellStyle name="20% - Accent6 4 2 3" xfId="3659"/>
    <cellStyle name="20% - Accent6 4 3" xfId="2177"/>
    <cellStyle name="20% - Accent6 4 3 2" xfId="2940"/>
    <cellStyle name="20% - Accent6 4 3 2 2" xfId="4429"/>
    <cellStyle name="20% - Accent6 4 3 3" xfId="3690"/>
    <cellStyle name="20% - Accent6 4 4" xfId="2414"/>
    <cellStyle name="20% - Accent6 4 4 2" xfId="3909"/>
    <cellStyle name="20% - Accent6 4 5" xfId="3170"/>
    <cellStyle name="20% - Accent6 5" xfId="1462"/>
    <cellStyle name="20% - Accent6 5 2" xfId="2040"/>
    <cellStyle name="20% - Accent6 5 2 2" xfId="2908"/>
    <cellStyle name="20% - Accent6 5 2 2 2" xfId="4399"/>
    <cellStyle name="20% - Accent6 5 2 3" xfId="3660"/>
    <cellStyle name="20% - Accent6 5 3" xfId="2178"/>
    <cellStyle name="20% - Accent6 5 3 2" xfId="2941"/>
    <cellStyle name="20% - Accent6 5 3 2 2" xfId="4430"/>
    <cellStyle name="20% - Accent6 5 3 3" xfId="3691"/>
    <cellStyle name="20% - Accent6 5 4" xfId="2527"/>
    <cellStyle name="20% - Accent6 5 4 2" xfId="4020"/>
    <cellStyle name="20% - Accent6 5 5" xfId="3281"/>
    <cellStyle name="20% - Accent6 6" xfId="1382"/>
    <cellStyle name="20% - Accent6 6 2" xfId="2513"/>
    <cellStyle name="20% - Accent6 6 2 2" xfId="4007"/>
    <cellStyle name="20% - Accent6 6 3" xfId="3268"/>
    <cellStyle name="20% - Accent6 7" xfId="2038"/>
    <cellStyle name="40% - Accent1 2" xfId="13"/>
    <cellStyle name="40% - Accent1 2 2" xfId="923"/>
    <cellStyle name="40% - Accent1 3" xfId="14"/>
    <cellStyle name="40% - Accent1 4" xfId="1459"/>
    <cellStyle name="40% - Accent1 4 2" xfId="2042"/>
    <cellStyle name="40% - Accent1 4 2 2" xfId="2909"/>
    <cellStyle name="40% - Accent1 4 2 2 2" xfId="4400"/>
    <cellStyle name="40% - Accent1 4 2 3" xfId="3661"/>
    <cellStyle name="40% - Accent1 4 3" xfId="2179"/>
    <cellStyle name="40% - Accent1 4 3 2" xfId="2942"/>
    <cellStyle name="40% - Accent1 4 3 2 2" xfId="4431"/>
    <cellStyle name="40% - Accent1 4 3 3" xfId="3692"/>
    <cellStyle name="40% - Accent1 4 4" xfId="2525"/>
    <cellStyle name="40% - Accent1 4 4 2" xfId="4018"/>
    <cellStyle name="40% - Accent1 4 5" xfId="3279"/>
    <cellStyle name="40% - Accent1 5" xfId="1427"/>
    <cellStyle name="40% - Accent1 5 2" xfId="2043"/>
    <cellStyle name="40% - Accent1 5 2 2" xfId="2910"/>
    <cellStyle name="40% - Accent1 5 2 2 2" xfId="4401"/>
    <cellStyle name="40% - Accent1 5 2 3" xfId="3662"/>
    <cellStyle name="40% - Accent1 5 3" xfId="2180"/>
    <cellStyle name="40% - Accent1 5 3 2" xfId="2943"/>
    <cellStyle name="40% - Accent1 5 3 2 2" xfId="4432"/>
    <cellStyle name="40% - Accent1 5 3 3" xfId="3693"/>
    <cellStyle name="40% - Accent1 5 4" xfId="2520"/>
    <cellStyle name="40% - Accent1 5 4 2" xfId="4014"/>
    <cellStyle name="40% - Accent1 5 5" xfId="3275"/>
    <cellStyle name="40% - Accent1 6" xfId="1366"/>
    <cellStyle name="40% - Accent1 6 2" xfId="2512"/>
    <cellStyle name="40% - Accent1 6 2 2" xfId="4006"/>
    <cellStyle name="40% - Accent1 6 3" xfId="3267"/>
    <cellStyle name="40% - Accent1 7" xfId="2041"/>
    <cellStyle name="40% - Accent2 2" xfId="15"/>
    <cellStyle name="40% - Accent2 2 2" xfId="1460"/>
    <cellStyle name="40% - Accent2 3" xfId="16"/>
    <cellStyle name="40% - Accent2 4" xfId="931"/>
    <cellStyle name="40% - Accent2 4 2" xfId="2045"/>
    <cellStyle name="40% - Accent2 4 2 2" xfId="2911"/>
    <cellStyle name="40% - Accent2 4 2 2 2" xfId="4402"/>
    <cellStyle name="40% - Accent2 4 2 3" xfId="3663"/>
    <cellStyle name="40% - Accent2 4 3" xfId="2181"/>
    <cellStyle name="40% - Accent2 4 3 2" xfId="2944"/>
    <cellStyle name="40% - Accent2 4 3 2 2" xfId="4433"/>
    <cellStyle name="40% - Accent2 4 3 3" xfId="3694"/>
    <cellStyle name="40% - Accent2 4 4" xfId="2316"/>
    <cellStyle name="40% - Accent2 4 4 2" xfId="3811"/>
    <cellStyle name="40% - Accent2 4 5" xfId="3072"/>
    <cellStyle name="40% - Accent2 5" xfId="2044"/>
    <cellStyle name="40% - Accent3 2" xfId="17"/>
    <cellStyle name="40% - Accent3 2 2" xfId="1207"/>
    <cellStyle name="40% - Accent3 3" xfId="18"/>
    <cellStyle name="40% - Accent3 4" xfId="1402"/>
    <cellStyle name="40% - Accent3 4 2" xfId="2047"/>
    <cellStyle name="40% - Accent3 4 2 2" xfId="2912"/>
    <cellStyle name="40% - Accent3 4 2 2 2" xfId="4403"/>
    <cellStyle name="40% - Accent3 4 2 3" xfId="3664"/>
    <cellStyle name="40% - Accent3 4 3" xfId="2182"/>
    <cellStyle name="40% - Accent3 4 3 2" xfId="2945"/>
    <cellStyle name="40% - Accent3 4 3 2 2" xfId="4434"/>
    <cellStyle name="40% - Accent3 4 3 3" xfId="3695"/>
    <cellStyle name="40% - Accent3 4 4" xfId="2516"/>
    <cellStyle name="40% - Accent3 4 4 2" xfId="4010"/>
    <cellStyle name="40% - Accent3 4 5" xfId="3271"/>
    <cellStyle name="40% - Accent3 5" xfId="1461"/>
    <cellStyle name="40% - Accent3 5 2" xfId="2048"/>
    <cellStyle name="40% - Accent3 5 2 2" xfId="2913"/>
    <cellStyle name="40% - Accent3 5 2 2 2" xfId="4404"/>
    <cellStyle name="40% - Accent3 5 2 3" xfId="3665"/>
    <cellStyle name="40% - Accent3 5 3" xfId="2183"/>
    <cellStyle name="40% - Accent3 5 3 2" xfId="2946"/>
    <cellStyle name="40% - Accent3 5 3 2 2" xfId="4435"/>
    <cellStyle name="40% - Accent3 5 3 3" xfId="3696"/>
    <cellStyle name="40% - Accent3 5 4" xfId="2526"/>
    <cellStyle name="40% - Accent3 5 4 2" xfId="4019"/>
    <cellStyle name="40% - Accent3 5 5" xfId="3280"/>
    <cellStyle name="40% - Accent3 6" xfId="1015"/>
    <cellStyle name="40% - Accent3 6 2" xfId="2351"/>
    <cellStyle name="40% - Accent3 6 2 2" xfId="3846"/>
    <cellStyle name="40% - Accent3 6 3" xfId="3107"/>
    <cellStyle name="40% - Accent3 7" xfId="2046"/>
    <cellStyle name="40% - Accent4 2" xfId="19"/>
    <cellStyle name="40% - Accent4 2 2" xfId="1433"/>
    <cellStyle name="40% - Accent4 3" xfId="20"/>
    <cellStyle name="40% - Accent4 4" xfId="1357"/>
    <cellStyle name="40% - Accent4 4 2" xfId="2050"/>
    <cellStyle name="40% - Accent4 4 2 2" xfId="2914"/>
    <cellStyle name="40% - Accent4 4 2 2 2" xfId="4405"/>
    <cellStyle name="40% - Accent4 4 2 3" xfId="3666"/>
    <cellStyle name="40% - Accent4 4 3" xfId="2184"/>
    <cellStyle name="40% - Accent4 4 3 2" xfId="2947"/>
    <cellStyle name="40% - Accent4 4 3 2 2" xfId="4436"/>
    <cellStyle name="40% - Accent4 4 3 3" xfId="3697"/>
    <cellStyle name="40% - Accent4 4 4" xfId="2509"/>
    <cellStyle name="40% - Accent4 4 4 2" xfId="4003"/>
    <cellStyle name="40% - Accent4 4 5" xfId="3264"/>
    <cellStyle name="40% - Accent4 5" xfId="813"/>
    <cellStyle name="40% - Accent4 5 2" xfId="2051"/>
    <cellStyle name="40% - Accent4 5 2 2" xfId="2915"/>
    <cellStyle name="40% - Accent4 5 2 2 2" xfId="4406"/>
    <cellStyle name="40% - Accent4 5 2 3" xfId="3667"/>
    <cellStyle name="40% - Accent4 5 3" xfId="2185"/>
    <cellStyle name="40% - Accent4 5 3 2" xfId="2948"/>
    <cellStyle name="40% - Accent4 5 3 2 2" xfId="4437"/>
    <cellStyle name="40% - Accent4 5 3 3" xfId="3698"/>
    <cellStyle name="40% - Accent4 5 4" xfId="2309"/>
    <cellStyle name="40% - Accent4 5 4 2" xfId="3804"/>
    <cellStyle name="40% - Accent4 5 5" xfId="3065"/>
    <cellStyle name="40% - Accent4 6" xfId="817"/>
    <cellStyle name="40% - Accent4 6 2" xfId="2310"/>
    <cellStyle name="40% - Accent4 6 2 2" xfId="3805"/>
    <cellStyle name="40% - Accent4 6 3" xfId="3066"/>
    <cellStyle name="40% - Accent4 7" xfId="2049"/>
    <cellStyle name="40% - Accent5 2" xfId="21"/>
    <cellStyle name="40% - Accent5 2 2" xfId="1354"/>
    <cellStyle name="40% - Accent5 3" xfId="22"/>
    <cellStyle name="40% - Accent5 4" xfId="1355"/>
    <cellStyle name="40% - Accent5 4 2" xfId="2053"/>
    <cellStyle name="40% - Accent5 4 2 2" xfId="2917"/>
    <cellStyle name="40% - Accent5 4 2 2 2" xfId="4407"/>
    <cellStyle name="40% - Accent5 4 2 3" xfId="3668"/>
    <cellStyle name="40% - Accent5 4 3" xfId="2186"/>
    <cellStyle name="40% - Accent5 4 3 2" xfId="2949"/>
    <cellStyle name="40% - Accent5 4 3 2 2" xfId="4438"/>
    <cellStyle name="40% - Accent5 4 3 3" xfId="3699"/>
    <cellStyle name="40% - Accent5 4 4" xfId="2508"/>
    <cellStyle name="40% - Accent5 4 4 2" xfId="4002"/>
    <cellStyle name="40% - Accent5 4 5" xfId="3263"/>
    <cellStyle name="40% - Accent5 5" xfId="2052"/>
    <cellStyle name="40% - Accent6 2" xfId="23"/>
    <cellStyle name="40% - Accent6 2 2" xfId="1399"/>
    <cellStyle name="40% - Accent6 3" xfId="24"/>
    <cellStyle name="40% - Accent6 4" xfId="1415"/>
    <cellStyle name="40% - Accent6 4 2" xfId="2055"/>
    <cellStyle name="40% - Accent6 4 2 2" xfId="2918"/>
    <cellStyle name="40% - Accent6 4 2 2 2" xfId="4408"/>
    <cellStyle name="40% - Accent6 4 2 3" xfId="3669"/>
    <cellStyle name="40% - Accent6 4 3" xfId="2187"/>
    <cellStyle name="40% - Accent6 4 3 2" xfId="2950"/>
    <cellStyle name="40% - Accent6 4 3 2 2" xfId="4439"/>
    <cellStyle name="40% - Accent6 4 3 3" xfId="3700"/>
    <cellStyle name="40% - Accent6 4 4" xfId="2519"/>
    <cellStyle name="40% - Accent6 4 4 2" xfId="4013"/>
    <cellStyle name="40% - Accent6 4 5" xfId="3274"/>
    <cellStyle name="40% - Accent6 5" xfId="1360"/>
    <cellStyle name="40% - Accent6 5 2" xfId="2056"/>
    <cellStyle name="40% - Accent6 5 2 2" xfId="2919"/>
    <cellStyle name="40% - Accent6 5 2 2 2" xfId="4409"/>
    <cellStyle name="40% - Accent6 5 2 3" xfId="3670"/>
    <cellStyle name="40% - Accent6 5 3" xfId="2188"/>
    <cellStyle name="40% - Accent6 5 3 2" xfId="2951"/>
    <cellStyle name="40% - Accent6 5 3 2 2" xfId="4440"/>
    <cellStyle name="40% - Accent6 5 3 3" xfId="3701"/>
    <cellStyle name="40% - Accent6 5 4" xfId="2510"/>
    <cellStyle name="40% - Accent6 5 4 2" xfId="4004"/>
    <cellStyle name="40% - Accent6 5 5" xfId="3265"/>
    <cellStyle name="40% - Accent6 6" xfId="1458"/>
    <cellStyle name="40% - Accent6 6 2" xfId="2524"/>
    <cellStyle name="40% - Accent6 6 2 2" xfId="4017"/>
    <cellStyle name="40% - Accent6 6 3" xfId="3278"/>
    <cellStyle name="40% - Accent6 7" xfId="2054"/>
    <cellStyle name="60% - Accent1 2" xfId="25"/>
    <cellStyle name="60% - Accent1 2 2" xfId="1373"/>
    <cellStyle name="60% - Accent1 3" xfId="26"/>
    <cellStyle name="60% - Accent1 4" xfId="1358"/>
    <cellStyle name="60% - Accent1 5" xfId="1421"/>
    <cellStyle name="60% - Accent1 6" xfId="1469"/>
    <cellStyle name="60% - Accent1 7" xfId="2057"/>
    <cellStyle name="60% - Accent2 2" xfId="27"/>
    <cellStyle name="60% - Accent2 2 2" xfId="1375"/>
    <cellStyle name="60% - Accent2 3" xfId="28"/>
    <cellStyle name="60% - Accent2 4" xfId="1024"/>
    <cellStyle name="60% - Accent2 5" xfId="2058"/>
    <cellStyle name="60% - Accent3 2" xfId="29"/>
    <cellStyle name="60% - Accent3 2 2" xfId="1420"/>
    <cellStyle name="60% - Accent3 3" xfId="30"/>
    <cellStyle name="60% - Accent3 4" xfId="1438"/>
    <cellStyle name="60% - Accent3 5" xfId="1470"/>
    <cellStyle name="60% - Accent3 6" xfId="1206"/>
    <cellStyle name="60% - Accent3 7" xfId="2059"/>
    <cellStyle name="60% - Accent4 2" xfId="31"/>
    <cellStyle name="60% - Accent4 2 2" xfId="1457"/>
    <cellStyle name="60% - Accent4 3" xfId="32"/>
    <cellStyle name="60% - Accent4 4" xfId="947"/>
    <cellStyle name="60% - Accent4 5" xfId="1424"/>
    <cellStyle name="60% - Accent4 6" xfId="1467"/>
    <cellStyle name="60% - Accent4 7" xfId="2060"/>
    <cellStyle name="60% - Accent5 2" xfId="33"/>
    <cellStyle name="60% - Accent5 2 2" xfId="999"/>
    <cellStyle name="60% - Accent5 3" xfId="34"/>
    <cellStyle name="60% - Accent5 4" xfId="1385"/>
    <cellStyle name="60% - Accent5 5" xfId="2061"/>
    <cellStyle name="60% - Accent6 2" xfId="35"/>
    <cellStyle name="60% - Accent6 2 2" xfId="1464"/>
    <cellStyle name="60% - Accent6 3" xfId="36"/>
    <cellStyle name="60% - Accent6 4" xfId="1455"/>
    <cellStyle name="60% - Accent6 5" xfId="1209"/>
    <cellStyle name="60% - Accent6 6" xfId="1397"/>
    <cellStyle name="60% - Accent6 7" xfId="2062"/>
    <cellStyle name="Accent1 2" xfId="37"/>
    <cellStyle name="Accent1 2 2" xfId="1359"/>
    <cellStyle name="Accent1 3" xfId="38"/>
    <cellStyle name="Accent1 4" xfId="1435"/>
    <cellStyle name="Accent1 5" xfId="1439"/>
    <cellStyle name="Accent1 6" xfId="1410"/>
    <cellStyle name="Accent1 7" xfId="2064"/>
    <cellStyle name="Accent2 2" xfId="39"/>
    <cellStyle name="Accent2 2 2" xfId="1468"/>
    <cellStyle name="Accent2 3" xfId="40"/>
    <cellStyle name="Accent2 4" xfId="1426"/>
    <cellStyle name="Accent2 5" xfId="2065"/>
    <cellStyle name="Accent3 2" xfId="41"/>
    <cellStyle name="Accent3 2 2" xfId="819"/>
    <cellStyle name="Accent3 3" xfId="42"/>
    <cellStyle name="Accent3 4" xfId="1442"/>
    <cellStyle name="Accent3 5" xfId="2066"/>
    <cellStyle name="Accent4 2" xfId="43"/>
    <cellStyle name="Accent4 2 2" xfId="935"/>
    <cellStyle name="Accent4 3" xfId="44"/>
    <cellStyle name="Accent4 4" xfId="1448"/>
    <cellStyle name="Accent4 5" xfId="1370"/>
    <cellStyle name="Accent4 6" xfId="871"/>
    <cellStyle name="Accent4 7" xfId="2067"/>
    <cellStyle name="Accent5 2" xfId="45"/>
    <cellStyle name="Accent5 2 2" xfId="1474"/>
    <cellStyle name="Accent5 3" xfId="46"/>
    <cellStyle name="Accent5 4" xfId="1472"/>
    <cellStyle name="Accent5 5" xfId="2068"/>
    <cellStyle name="Accent6 2" xfId="47"/>
    <cellStyle name="Accent6 2 2" xfId="1471"/>
    <cellStyle name="Accent6 3" xfId="48"/>
    <cellStyle name="Accent6 4" xfId="1475"/>
    <cellStyle name="Accent6 5" xfId="2069"/>
    <cellStyle name="Bad" xfId="806" builtinId="27" customBuiltin="1"/>
    <cellStyle name="Bad 2" xfId="49"/>
    <cellStyle name="Bad 2 2" xfId="823"/>
    <cellStyle name="Bad 3" xfId="50"/>
    <cellStyle name="Bad 4" xfId="2071"/>
    <cellStyle name="Bad 5" xfId="2070"/>
    <cellStyle name="Calculation 2" xfId="51"/>
    <cellStyle name="Calculation 2 2" xfId="52"/>
    <cellStyle name="Calculation 2 2 10" xfId="53"/>
    <cellStyle name="Calculation 2 2 11" xfId="54"/>
    <cellStyle name="Calculation 2 2 12" xfId="55"/>
    <cellStyle name="Calculation 2 2 13" xfId="56"/>
    <cellStyle name="Calculation 2 2 14" xfId="57"/>
    <cellStyle name="Calculation 2 2 15" xfId="58"/>
    <cellStyle name="Calculation 2 2 16" xfId="996"/>
    <cellStyle name="Calculation 2 2 2" xfId="59"/>
    <cellStyle name="Calculation 2 2 3" xfId="60"/>
    <cellStyle name="Calculation 2 2 4" xfId="61"/>
    <cellStyle name="Calculation 2 2 5" xfId="62"/>
    <cellStyle name="Calculation 2 2 6" xfId="63"/>
    <cellStyle name="Calculation 2 2 7" xfId="64"/>
    <cellStyle name="Calculation 2 2 8" xfId="65"/>
    <cellStyle name="Calculation 2 2 9" xfId="66"/>
    <cellStyle name="Calculation 2 3" xfId="67"/>
    <cellStyle name="Calculation 2 4" xfId="68"/>
    <cellStyle name="Calculation 2 5" xfId="69"/>
    <cellStyle name="Calculation 3" xfId="70"/>
    <cellStyle name="Calculation 3 2" xfId="71"/>
    <cellStyle name="Calculation 3 2 10" xfId="72"/>
    <cellStyle name="Calculation 3 2 11" xfId="73"/>
    <cellStyle name="Calculation 3 2 12" xfId="74"/>
    <cellStyle name="Calculation 3 2 13" xfId="75"/>
    <cellStyle name="Calculation 3 2 14" xfId="76"/>
    <cellStyle name="Calculation 3 2 15" xfId="77"/>
    <cellStyle name="Calculation 3 2 2" xfId="78"/>
    <cellStyle name="Calculation 3 2 3" xfId="79"/>
    <cellStyle name="Calculation 3 2 4" xfId="80"/>
    <cellStyle name="Calculation 3 2 5" xfId="81"/>
    <cellStyle name="Calculation 3 2 6" xfId="82"/>
    <cellStyle name="Calculation 3 2 7" xfId="83"/>
    <cellStyle name="Calculation 3 2 8" xfId="84"/>
    <cellStyle name="Calculation 3 2 9" xfId="85"/>
    <cellStyle name="Calculation 3 3" xfId="86"/>
    <cellStyle name="Calculation 3 4" xfId="87"/>
    <cellStyle name="Calculation 3 5" xfId="88"/>
    <cellStyle name="Calculation 4" xfId="1473"/>
    <cellStyle name="Calculation 5" xfId="987"/>
    <cellStyle name="Calculation 6" xfId="1476"/>
    <cellStyle name="Calculation 7" xfId="2072"/>
    <cellStyle name="Check Cell" xfId="808" builtinId="23" customBuiltin="1"/>
    <cellStyle name="Check Cell 2" xfId="89"/>
    <cellStyle name="Check Cell 2 2" xfId="90"/>
    <cellStyle name="Check Cell 2 2 2" xfId="91"/>
    <cellStyle name="Check Cell 2 2 3" xfId="92"/>
    <cellStyle name="Check Cell 2 3" xfId="93"/>
    <cellStyle name="Check Cell 2 3 2" xfId="94"/>
    <cellStyle name="Check Cell 2 3 3" xfId="95"/>
    <cellStyle name="Check Cell 2 4" xfId="96"/>
    <cellStyle name="Check Cell 2 4 2" xfId="97"/>
    <cellStyle name="Check Cell 2 5" xfId="1447"/>
    <cellStyle name="Check Cell 3" xfId="98"/>
    <cellStyle name="Check Cell 3 2" xfId="99"/>
    <cellStyle name="Check Cell 3 2 2" xfId="100"/>
    <cellStyle name="Check Cell 3 2 3" xfId="101"/>
    <cellStyle name="Check Cell 3 3" xfId="102"/>
    <cellStyle name="Check Cell 3 3 2" xfId="103"/>
    <cellStyle name="Check Cell 3 3 3" xfId="104"/>
    <cellStyle name="Check Cell 3 4" xfId="105"/>
    <cellStyle name="Check Cell 3 4 2" xfId="106"/>
    <cellStyle name="Check Cell 4" xfId="2074"/>
    <cellStyle name="Check Cell 5" xfId="2073"/>
    <cellStyle name="Comma" xfId="107" builtinId="3"/>
    <cellStyle name="Comma 10" xfId="108"/>
    <cellStyle name="Comma 10 2" xfId="109"/>
    <cellStyle name="Comma 10 2 2" xfId="110"/>
    <cellStyle name="Comma 10 2 2 2" xfId="832"/>
    <cellStyle name="Comma 10 2 3" xfId="831"/>
    <cellStyle name="Comma 10 3" xfId="111"/>
    <cellStyle name="Comma 10 3 2" xfId="833"/>
    <cellStyle name="Comma 10 4" xfId="112"/>
    <cellStyle name="Comma 10 4 2" xfId="113"/>
    <cellStyle name="Comma 10 4 2 2" xfId="834"/>
    <cellStyle name="Comma 10 5" xfId="830"/>
    <cellStyle name="Comma 11" xfId="114"/>
    <cellStyle name="Comma 11 2" xfId="115"/>
    <cellStyle name="Comma 11 2 2" xfId="836"/>
    <cellStyle name="Comma 11 3" xfId="116"/>
    <cellStyle name="Comma 11 3 2" xfId="837"/>
    <cellStyle name="Comma 11 4" xfId="835"/>
    <cellStyle name="Comma 12" xfId="117"/>
    <cellStyle name="Comma 12 2" xfId="838"/>
    <cellStyle name="Comma 12 2 2" xfId="2076"/>
    <cellStyle name="Comma 12 3" xfId="2075"/>
    <cellStyle name="Comma 12 4" xfId="4458"/>
    <cellStyle name="Comma 12 5" xfId="4518"/>
    <cellStyle name="Comma 13" xfId="829"/>
    <cellStyle name="Comma 13 2" xfId="4511"/>
    <cellStyle name="Comma 13 3" xfId="4519"/>
    <cellStyle name="Comma 14" xfId="2210"/>
    <cellStyle name="Comma 15" xfId="2971"/>
    <cellStyle name="Comma 16" xfId="4517"/>
    <cellStyle name="Comma 2" xfId="118"/>
    <cellStyle name="Comma 2 2" xfId="119"/>
    <cellStyle name="Comma 2 2 2" xfId="120"/>
    <cellStyle name="Comma 2 2 2 2" xfId="841"/>
    <cellStyle name="Comma 2 2 3" xfId="840"/>
    <cellStyle name="Comma 2 3" xfId="121"/>
    <cellStyle name="Comma 2 3 2" xfId="122"/>
    <cellStyle name="Comma 2 3 2 2" xfId="843"/>
    <cellStyle name="Comma 2 3 3" xfId="842"/>
    <cellStyle name="Comma 2 4" xfId="123"/>
    <cellStyle name="Comma 2 4 2" xfId="124"/>
    <cellStyle name="Comma 2 4 2 2" xfId="845"/>
    <cellStyle name="Comma 2 4 3" xfId="844"/>
    <cellStyle name="Comma 2 5" xfId="125"/>
    <cellStyle name="Comma 2 5 2" xfId="126"/>
    <cellStyle name="Comma 2 5 2 2" xfId="847"/>
    <cellStyle name="Comma 2 5 3" xfId="846"/>
    <cellStyle name="Comma 2 6" xfId="127"/>
    <cellStyle name="Comma 2 7" xfId="128"/>
    <cellStyle name="Comma 2 7 2" xfId="129"/>
    <cellStyle name="Comma 2 7 2 2" xfId="849"/>
    <cellStyle name="Comma 2 7 3" xfId="130"/>
    <cellStyle name="Comma 2 7 3 2" xfId="850"/>
    <cellStyle name="Comma 2 7 4" xfId="131"/>
    <cellStyle name="Comma 2 7 5" xfId="848"/>
    <cellStyle name="Comma 2 8" xfId="132"/>
    <cellStyle name="Comma 2 9" xfId="839"/>
    <cellStyle name="Comma 3" xfId="133"/>
    <cellStyle name="Comma 3 2" xfId="134"/>
    <cellStyle name="Comma 3 3" xfId="135"/>
    <cellStyle name="Comma 3 3 2" xfId="136"/>
    <cellStyle name="Comma 3 3 2 2" xfId="852"/>
    <cellStyle name="Comma 3 3 3" xfId="851"/>
    <cellStyle name="Comma 3 4" xfId="137"/>
    <cellStyle name="Comma 3 4 2" xfId="853"/>
    <cellStyle name="Comma 3 5" xfId="138"/>
    <cellStyle name="Comma 3 5 2" xfId="854"/>
    <cellStyle name="Comma 4" xfId="139"/>
    <cellStyle name="Comma 4 2" xfId="140"/>
    <cellStyle name="Comma 4 2 2" xfId="141"/>
    <cellStyle name="Comma 4 2 2 2" xfId="856"/>
    <cellStyle name="Comma 4 2 3" xfId="855"/>
    <cellStyle name="Comma 4 3" xfId="142"/>
    <cellStyle name="Comma 4 3 2" xfId="143"/>
    <cellStyle name="Comma 4 3 3" xfId="144"/>
    <cellStyle name="Comma 4 3 4" xfId="145"/>
    <cellStyle name="Comma 4 3 4 2" xfId="859"/>
    <cellStyle name="Comma 4 4" xfId="146"/>
    <cellStyle name="Comma 4 4 2" xfId="860"/>
    <cellStyle name="Comma 5" xfId="147"/>
    <cellStyle name="Comma 6" xfId="148"/>
    <cellStyle name="Comma 6 2" xfId="149"/>
    <cellStyle name="Comma 6 2 2" xfId="150"/>
    <cellStyle name="Comma 6 2 2 2" xfId="863"/>
    <cellStyle name="Comma 6 2 3" xfId="862"/>
    <cellStyle name="Comma 6 3" xfId="151"/>
    <cellStyle name="Comma 6 3 2" xfId="864"/>
    <cellStyle name="Comma 6 4" xfId="861"/>
    <cellStyle name="Comma 7" xfId="152"/>
    <cellStyle name="Comma 8" xfId="153"/>
    <cellStyle name="Comma 8 2" xfId="154"/>
    <cellStyle name="Comma 8 3" xfId="155"/>
    <cellStyle name="Comma 8 4" xfId="156"/>
    <cellStyle name="Comma 9" xfId="157"/>
    <cellStyle name="Comma 9 2" xfId="158"/>
    <cellStyle name="Comma 9 2 2" xfId="159"/>
    <cellStyle name="Comma 9 2 3" xfId="160"/>
    <cellStyle name="Comma 9 3" xfId="161"/>
    <cellStyle name="Comma 9 4" xfId="162"/>
    <cellStyle name="Comma 9 5" xfId="163"/>
    <cellStyle name="Currency" xfId="164" builtinId="4"/>
    <cellStyle name="Currency 10" xfId="165"/>
    <cellStyle name="Currency 10 2" xfId="166"/>
    <cellStyle name="Currency 10 3" xfId="167"/>
    <cellStyle name="Currency 10 4" xfId="168"/>
    <cellStyle name="Currency 11" xfId="169"/>
    <cellStyle name="Currency 11 2" xfId="170"/>
    <cellStyle name="Currency 11 2 2" xfId="171"/>
    <cellStyle name="Currency 11 2 2 2" xfId="875"/>
    <cellStyle name="Currency 11 2 3" xfId="874"/>
    <cellStyle name="Currency 11 3" xfId="172"/>
    <cellStyle name="Currency 11 3 2" xfId="876"/>
    <cellStyle name="Currency 11 4" xfId="173"/>
    <cellStyle name="Currency 11 4 2" xfId="877"/>
    <cellStyle name="Currency 11 5" xfId="873"/>
    <cellStyle name="Currency 12" xfId="174"/>
    <cellStyle name="Currency 12 2" xfId="175"/>
    <cellStyle name="Currency 12 2 2" xfId="176"/>
    <cellStyle name="Currency 12 2 3" xfId="177"/>
    <cellStyle name="Currency 12 3" xfId="178"/>
    <cellStyle name="Currency 12 4" xfId="179"/>
    <cellStyle name="Currency 12 5" xfId="180"/>
    <cellStyle name="Currency 13" xfId="181"/>
    <cellStyle name="Currency 13 2" xfId="182"/>
    <cellStyle name="Currency 13 2 2" xfId="880"/>
    <cellStyle name="Currency 13 3" xfId="183"/>
    <cellStyle name="Currency 13 3 2" xfId="881"/>
    <cellStyle name="Currency 13 4" xfId="184"/>
    <cellStyle name="Currency 13 5" xfId="879"/>
    <cellStyle name="Currency 14" xfId="185"/>
    <cellStyle name="Currency 14 2" xfId="882"/>
    <cellStyle name="Currency 14 2 2" xfId="2077"/>
    <cellStyle name="Currency 14 3" xfId="814"/>
    <cellStyle name="Currency 14 4" xfId="4459"/>
    <cellStyle name="Currency 14 5" xfId="4521"/>
    <cellStyle name="Currency 15" xfId="870"/>
    <cellStyle name="Currency 15 2" xfId="2078"/>
    <cellStyle name="Currency 16" xfId="2212"/>
    <cellStyle name="Currency 16 2" xfId="4455"/>
    <cellStyle name="Currency 17" xfId="2972"/>
    <cellStyle name="Currency 18" xfId="4452"/>
    <cellStyle name="Currency 19" xfId="4520"/>
    <cellStyle name="Currency 2" xfId="186"/>
    <cellStyle name="Currency 2 10" xfId="187"/>
    <cellStyle name="Currency 2 10 2" xfId="2079"/>
    <cellStyle name="Currency 2 11" xfId="883"/>
    <cellStyle name="Currency 2 2" xfId="188"/>
    <cellStyle name="Currency 2 2 2" xfId="189"/>
    <cellStyle name="Currency 2 2 2 2" xfId="190"/>
    <cellStyle name="Currency 2 2 2 2 2" xfId="886"/>
    <cellStyle name="Currency 2 2 2 3" xfId="885"/>
    <cellStyle name="Currency 2 2 3" xfId="191"/>
    <cellStyle name="Currency 2 2 3 2" xfId="192"/>
    <cellStyle name="Currency 2 2 3 2 2" xfId="888"/>
    <cellStyle name="Currency 2 2 3 3" xfId="887"/>
    <cellStyle name="Currency 2 2 4" xfId="193"/>
    <cellStyle name="Currency 2 2 4 2" xfId="889"/>
    <cellStyle name="Currency 2 2 5" xfId="194"/>
    <cellStyle name="Currency 2 2 5 2" xfId="890"/>
    <cellStyle name="Currency 2 2 6" xfId="884"/>
    <cellStyle name="Currency 2 3" xfId="195"/>
    <cellStyle name="Currency 2 3 2" xfId="196"/>
    <cellStyle name="Currency 2 3 2 2" xfId="892"/>
    <cellStyle name="Currency 2 3 3" xfId="891"/>
    <cellStyle name="Currency 2 4" xfId="197"/>
    <cellStyle name="Currency 2 4 2" xfId="198"/>
    <cellStyle name="Currency 2 4 2 2" xfId="894"/>
    <cellStyle name="Currency 2 4 3" xfId="893"/>
    <cellStyle name="Currency 2 5" xfId="199"/>
    <cellStyle name="Currency 2 5 2" xfId="200"/>
    <cellStyle name="Currency 2 5 2 2" xfId="896"/>
    <cellStyle name="Currency 2 5 3" xfId="895"/>
    <cellStyle name="Currency 2 6" xfId="201"/>
    <cellStyle name="Currency 2 7" xfId="202"/>
    <cellStyle name="Currency 2 7 2" xfId="203"/>
    <cellStyle name="Currency 2 8" xfId="204"/>
    <cellStyle name="Currency 2 9" xfId="205"/>
    <cellStyle name="Currency 2 9 2" xfId="206"/>
    <cellStyle name="Currency 2 9 2 2" xfId="899"/>
    <cellStyle name="Currency 2 9 3" xfId="207"/>
    <cellStyle name="Currency 2 9 3 2" xfId="900"/>
    <cellStyle name="Currency 2 9 4" xfId="208"/>
    <cellStyle name="Currency 2 9 5" xfId="898"/>
    <cellStyle name="Currency 3" xfId="209"/>
    <cellStyle name="Currency 3 2" xfId="210"/>
    <cellStyle name="Currency 3 3" xfId="211"/>
    <cellStyle name="Currency 3 3 2" xfId="212"/>
    <cellStyle name="Currency 3 3 2 2" xfId="902"/>
    <cellStyle name="Currency 3 3 3" xfId="901"/>
    <cellStyle name="Currency 3 4" xfId="213"/>
    <cellStyle name="Currency 3 4 2" xfId="903"/>
    <cellStyle name="Currency 3 4 3" xfId="2081"/>
    <cellStyle name="Currency 3 5" xfId="214"/>
    <cellStyle name="Currency 3 5 2" xfId="904"/>
    <cellStyle name="Currency 3 6" xfId="2080"/>
    <cellStyle name="Currency 4" xfId="215"/>
    <cellStyle name="Currency 4 2" xfId="216"/>
    <cellStyle name="Currency 4 2 2" xfId="217"/>
    <cellStyle name="Currency 4 2 2 2" xfId="906"/>
    <cellStyle name="Currency 4 2 3" xfId="905"/>
    <cellStyle name="Currency 4 3" xfId="218"/>
    <cellStyle name="Currency 4 3 2" xfId="219"/>
    <cellStyle name="Currency 4 3 3" xfId="220"/>
    <cellStyle name="Currency 4 3 4" xfId="221"/>
    <cellStyle name="Currency 4 3 4 2" xfId="908"/>
    <cellStyle name="Currency 4 4" xfId="222"/>
    <cellStyle name="Currency 4 4 2" xfId="909"/>
    <cellStyle name="Currency 5" xfId="223"/>
    <cellStyle name="Currency 5 2" xfId="224"/>
    <cellStyle name="Currency 5 2 2" xfId="225"/>
    <cellStyle name="Currency 5 2 2 2" xfId="226"/>
    <cellStyle name="Currency 5 2 2 2 2" xfId="913"/>
    <cellStyle name="Currency 5 2 2 3" xfId="912"/>
    <cellStyle name="Currency 5 2 3" xfId="227"/>
    <cellStyle name="Currency 5 2 3 2" xfId="914"/>
    <cellStyle name="Currency 5 2 4" xfId="911"/>
    <cellStyle name="Currency 5 3" xfId="228"/>
    <cellStyle name="Currency 5 3 2" xfId="915"/>
    <cellStyle name="Currency 5 4" xfId="910"/>
    <cellStyle name="Currency 6" xfId="229"/>
    <cellStyle name="Currency 7" xfId="230"/>
    <cellStyle name="Currency 8" xfId="231"/>
    <cellStyle name="Currency 8 2" xfId="232"/>
    <cellStyle name="Currency 9" xfId="233"/>
    <cellStyle name="Data Field" xfId="234"/>
    <cellStyle name="Data Field 2" xfId="235"/>
    <cellStyle name="Data Field 2 2" xfId="918"/>
    <cellStyle name="Data Field 3" xfId="917"/>
    <cellStyle name="Data Name" xfId="236"/>
    <cellStyle name="Data Name 2" xfId="237"/>
    <cellStyle name="Data Name 2 2" xfId="920"/>
    <cellStyle name="Data Name 3" xfId="919"/>
    <cellStyle name="Date/Time" xfId="238"/>
    <cellStyle name="Euro" xfId="1349"/>
    <cellStyle name="Euro 2" xfId="827"/>
    <cellStyle name="Explanatory Text" xfId="809" builtinId="53" customBuiltin="1"/>
    <cellStyle name="Explanatory Text 2" xfId="239"/>
    <cellStyle name="Explanatory Text 2 2" xfId="820"/>
    <cellStyle name="Explanatory Text 3" xfId="240"/>
    <cellStyle name="Explanatory Text 4" xfId="2083"/>
    <cellStyle name="Explanatory Text 5" xfId="2082"/>
    <cellStyle name="Good 2" xfId="241"/>
    <cellStyle name="Good 2 2" xfId="924"/>
    <cellStyle name="Good 3" xfId="242"/>
    <cellStyle name="Good 4" xfId="1465"/>
    <cellStyle name="Good 5" xfId="2084"/>
    <cellStyle name="Grey" xfId="1363"/>
    <cellStyle name="Grey 2" xfId="1466"/>
    <cellStyle name="Heading" xfId="243"/>
    <cellStyle name="Heading 1 2" xfId="244"/>
    <cellStyle name="Heading 1 2 2" xfId="1205"/>
    <cellStyle name="Heading 1 3" xfId="245"/>
    <cellStyle name="Heading 1 4" xfId="1414"/>
    <cellStyle name="Heading 1 5" xfId="927"/>
    <cellStyle name="Heading 1 6" xfId="1236"/>
    <cellStyle name="Heading 1 7" xfId="2085"/>
    <cellStyle name="Heading 2 2" xfId="246"/>
    <cellStyle name="Heading 2 2 2" xfId="1412"/>
    <cellStyle name="Heading 2 3" xfId="247"/>
    <cellStyle name="Heading 2 4" xfId="1021"/>
    <cellStyle name="Heading 2 5" xfId="1063"/>
    <cellStyle name="Heading 2 6" xfId="1463"/>
    <cellStyle name="Heading 2 7" xfId="2086"/>
    <cellStyle name="Heading 3 2" xfId="248"/>
    <cellStyle name="Heading 3 2 2" xfId="249"/>
    <cellStyle name="Heading 3 2 2 2" xfId="250"/>
    <cellStyle name="Heading 3 2 2 3" xfId="251"/>
    <cellStyle name="Heading 3 2 2 4" xfId="1434"/>
    <cellStyle name="Heading 3 2 3" xfId="252"/>
    <cellStyle name="Heading 3 2 4" xfId="253"/>
    <cellStyle name="Heading 3 3" xfId="254"/>
    <cellStyle name="Heading 3 3 2" xfId="255"/>
    <cellStyle name="Heading 3 3 2 2" xfId="256"/>
    <cellStyle name="Heading 3 3 2 3" xfId="257"/>
    <cellStyle name="Heading 3 3 3" xfId="258"/>
    <cellStyle name="Heading 3 3 4" xfId="259"/>
    <cellStyle name="Heading 3 4" xfId="1436"/>
    <cellStyle name="Heading 3 5" xfId="1387"/>
    <cellStyle name="Heading 3 6" xfId="1391"/>
    <cellStyle name="Heading 3 7" xfId="2087"/>
    <cellStyle name="Heading 4 2" xfId="260"/>
    <cellStyle name="Heading 4 2 2" xfId="812"/>
    <cellStyle name="Heading 4 3" xfId="261"/>
    <cellStyle name="Heading 4 4" xfId="1477"/>
    <cellStyle name="Heading 4 5" xfId="1361"/>
    <cellStyle name="Heading 4 6" xfId="1009"/>
    <cellStyle name="Heading 4 7" xfId="2088"/>
    <cellStyle name="Hyperlink" xfId="805" builtinId="8"/>
    <cellStyle name="Hyperlink 10" xfId="262"/>
    <cellStyle name="Hyperlink 11" xfId="826"/>
    <cellStyle name="Hyperlink 2" xfId="263"/>
    <cellStyle name="Hyperlink 2 2" xfId="264"/>
    <cellStyle name="Hyperlink 2 2 2" xfId="1369"/>
    <cellStyle name="Hyperlink 2_ResWXMF_FY10v2_0" xfId="265"/>
    <cellStyle name="Hyperlink 3" xfId="266"/>
    <cellStyle name="Hyperlink 3 2" xfId="267"/>
    <cellStyle name="Hyperlink 3 2 2" xfId="268"/>
    <cellStyle name="Hyperlink 3 2 3" xfId="269"/>
    <cellStyle name="Hyperlink 3 2 4" xfId="270"/>
    <cellStyle name="Hyperlink 3 3" xfId="271"/>
    <cellStyle name="Hyperlink 4" xfId="272"/>
    <cellStyle name="Hyperlink 5" xfId="273"/>
    <cellStyle name="Hyperlink 5 2" xfId="4522"/>
    <cellStyle name="Hyperlink 6" xfId="274"/>
    <cellStyle name="Hyperlink 7" xfId="275"/>
    <cellStyle name="Hyperlink 7 2" xfId="4510"/>
    <cellStyle name="Hyperlink 8" xfId="276"/>
    <cellStyle name="Hyperlink 8 2" xfId="4516"/>
    <cellStyle name="Hyperlink 9" xfId="277"/>
    <cellStyle name="Input [yellow]" xfId="1443"/>
    <cellStyle name="Input [yellow] 2" xfId="1378"/>
    <cellStyle name="Input 10" xfId="2090"/>
    <cellStyle name="Input 11" xfId="2091"/>
    <cellStyle name="Input 12" xfId="2089"/>
    <cellStyle name="Input 13" xfId="2063"/>
    <cellStyle name="Input 14" xfId="2193"/>
    <cellStyle name="Input 15" xfId="2190"/>
    <cellStyle name="Input 16" xfId="2192"/>
    <cellStyle name="Input 17" xfId="2189"/>
    <cellStyle name="Input 18" xfId="2191"/>
    <cellStyle name="Input 2" xfId="278"/>
    <cellStyle name="Input 2 2" xfId="279"/>
    <cellStyle name="Input 2 2 10" xfId="280"/>
    <cellStyle name="Input 2 2 11" xfId="281"/>
    <cellStyle name="Input 2 2 12" xfId="282"/>
    <cellStyle name="Input 2 2 13" xfId="283"/>
    <cellStyle name="Input 2 2 14" xfId="284"/>
    <cellStyle name="Input 2 2 15" xfId="285"/>
    <cellStyle name="Input 2 2 16" xfId="1203"/>
    <cellStyle name="Input 2 2 2" xfId="286"/>
    <cellStyle name="Input 2 2 3" xfId="287"/>
    <cellStyle name="Input 2 2 4" xfId="288"/>
    <cellStyle name="Input 2 2 5" xfId="289"/>
    <cellStyle name="Input 2 2 6" xfId="290"/>
    <cellStyle name="Input 2 2 7" xfId="291"/>
    <cellStyle name="Input 2 2 8" xfId="292"/>
    <cellStyle name="Input 2 2 9" xfId="293"/>
    <cellStyle name="Input 2 3" xfId="294"/>
    <cellStyle name="Input 2 4" xfId="295"/>
    <cellStyle name="Input 2 5" xfId="296"/>
    <cellStyle name="Input 3" xfId="297"/>
    <cellStyle name="Input 3 2" xfId="298"/>
    <cellStyle name="Input 3 2 10" xfId="299"/>
    <cellStyle name="Input 3 2 11" xfId="300"/>
    <cellStyle name="Input 3 2 12" xfId="301"/>
    <cellStyle name="Input 3 2 13" xfId="302"/>
    <cellStyle name="Input 3 2 14" xfId="303"/>
    <cellStyle name="Input 3 2 15" xfId="304"/>
    <cellStyle name="Input 3 2 16" xfId="1416"/>
    <cellStyle name="Input 3 2 2" xfId="305"/>
    <cellStyle name="Input 3 2 3" xfId="306"/>
    <cellStyle name="Input 3 2 4" xfId="307"/>
    <cellStyle name="Input 3 2 5" xfId="308"/>
    <cellStyle name="Input 3 2 6" xfId="309"/>
    <cellStyle name="Input 3 2 7" xfId="310"/>
    <cellStyle name="Input 3 2 8" xfId="311"/>
    <cellStyle name="Input 3 2 9" xfId="312"/>
    <cellStyle name="Input 3 3" xfId="313"/>
    <cellStyle name="Input 3 4" xfId="314"/>
    <cellStyle name="Input 3 5" xfId="315"/>
    <cellStyle name="Input 4" xfId="821"/>
    <cellStyle name="Input 4 2" xfId="1400"/>
    <cellStyle name="Input 5" xfId="1422"/>
    <cellStyle name="Input 6" xfId="907"/>
    <cellStyle name="Input 7" xfId="1234"/>
    <cellStyle name="Input 8" xfId="1456"/>
    <cellStyle name="Input 8 2" xfId="2092"/>
    <cellStyle name="Input 9" xfId="2093"/>
    <cellStyle name="Linked Cell" xfId="807" builtinId="24" customBuiltin="1"/>
    <cellStyle name="Linked Cell 2" xfId="316"/>
    <cellStyle name="Linked Cell 2 2" xfId="1231"/>
    <cellStyle name="Linked Cell 3" xfId="317"/>
    <cellStyle name="Linked Cell 4" xfId="2095"/>
    <cellStyle name="Linked Cell 5" xfId="2094"/>
    <cellStyle name="Neutral 2" xfId="318"/>
    <cellStyle name="Neutral 2 2" xfId="1374"/>
    <cellStyle name="Neutral 3" xfId="319"/>
    <cellStyle name="Neutral 4" xfId="1376"/>
    <cellStyle name="Neutral 5" xfId="2096"/>
    <cellStyle name="Normal" xfId="0" builtinId="0"/>
    <cellStyle name="Normal - Style1" xfId="1444"/>
    <cellStyle name="Normal 10" xfId="320"/>
    <cellStyle name="Normal 10 2" xfId="321"/>
    <cellStyle name="Normal 10 2 2" xfId="322"/>
    <cellStyle name="Normal 10 2 3" xfId="323"/>
    <cellStyle name="Normal 10 2 4" xfId="324"/>
    <cellStyle name="Normal 10 3" xfId="325"/>
    <cellStyle name="Normal 100" xfId="1022"/>
    <cellStyle name="Normal 101" xfId="824"/>
    <cellStyle name="Normal 102" xfId="1430"/>
    <cellStyle name="Normal 103" xfId="1479"/>
    <cellStyle name="Normal 104" xfId="1577"/>
    <cellStyle name="Normal 105" xfId="1670"/>
    <cellStyle name="Normal 106" xfId="1576"/>
    <cellStyle name="Normal 107" xfId="1480"/>
    <cellStyle name="Normal 108" xfId="1575"/>
    <cellStyle name="Normal 109" xfId="1481"/>
    <cellStyle name="Normal 11" xfId="326"/>
    <cellStyle name="Normal 11 2" xfId="327"/>
    <cellStyle name="Normal 110" xfId="1500"/>
    <cellStyle name="Normal 111" xfId="1671"/>
    <cellStyle name="Normal 112" xfId="1856"/>
    <cellStyle name="Normal 113" xfId="1857"/>
    <cellStyle name="Normal 114" xfId="1858"/>
    <cellStyle name="Normal 115" xfId="1859"/>
    <cellStyle name="Normal 116" xfId="1860"/>
    <cellStyle name="Normal 117" xfId="1861"/>
    <cellStyle name="Normal 118" xfId="1862"/>
    <cellStyle name="Normal 119" xfId="1863"/>
    <cellStyle name="Normal 12" xfId="328"/>
    <cellStyle name="Normal 120" xfId="1864"/>
    <cellStyle name="Normal 121" xfId="1865"/>
    <cellStyle name="Normal 122" xfId="1866"/>
    <cellStyle name="Normal 123" xfId="1867"/>
    <cellStyle name="Normal 124" xfId="1868"/>
    <cellStyle name="Normal 125" xfId="1869"/>
    <cellStyle name="Normal 126" xfId="1870"/>
    <cellStyle name="Normal 127" xfId="1871"/>
    <cellStyle name="Normal 128" xfId="1872"/>
    <cellStyle name="Normal 129" xfId="1873"/>
    <cellStyle name="Normal 13" xfId="329"/>
    <cellStyle name="Normal 13 2" xfId="330"/>
    <cellStyle name="Normal 13 2 2" xfId="331"/>
    <cellStyle name="Normal 13 2 2 2" xfId="939"/>
    <cellStyle name="Normal 13 2 3" xfId="938"/>
    <cellStyle name="Normal 13 3" xfId="332"/>
    <cellStyle name="Normal 13 3 2" xfId="940"/>
    <cellStyle name="Normal 13 4" xfId="333"/>
    <cellStyle name="Normal 13 4 2" xfId="941"/>
    <cellStyle name="Normal 13 5" xfId="937"/>
    <cellStyle name="Normal 13_CE_Workbook_7_18_2012_MultiTab" xfId="334"/>
    <cellStyle name="Normal 130" xfId="1874"/>
    <cellStyle name="Normal 131" xfId="1875"/>
    <cellStyle name="Normal 132" xfId="1876"/>
    <cellStyle name="Normal 133" xfId="1877"/>
    <cellStyle name="Normal 134" xfId="1878"/>
    <cellStyle name="Normal 135" xfId="1879"/>
    <cellStyle name="Normal 136" xfId="1880"/>
    <cellStyle name="Normal 137" xfId="1881"/>
    <cellStyle name="Normal 138" xfId="1882"/>
    <cellStyle name="Normal 139" xfId="1883"/>
    <cellStyle name="Normal 14" xfId="335"/>
    <cellStyle name="Normal 14 10" xfId="336"/>
    <cellStyle name="Normal 14 11" xfId="337"/>
    <cellStyle name="Normal 14 2" xfId="338"/>
    <cellStyle name="Normal 14 2 2" xfId="339"/>
    <cellStyle name="Normal 14 2 2 2" xfId="340"/>
    <cellStyle name="Normal 14 2 2 2 2" xfId="944"/>
    <cellStyle name="Normal 14 2 2 3" xfId="943"/>
    <cellStyle name="Normal 14 2 3" xfId="341"/>
    <cellStyle name="Normal 14 2 3 2" xfId="945"/>
    <cellStyle name="Normal 14 2 4" xfId="342"/>
    <cellStyle name="Normal 14 2 4 2" xfId="946"/>
    <cellStyle name="Normal 14 2 5" xfId="942"/>
    <cellStyle name="Normal 14 2_CE_Workbook_7_18_2012_MultiTab" xfId="343"/>
    <cellStyle name="Normal 14 3" xfId="344"/>
    <cellStyle name="Normal 14 4" xfId="345"/>
    <cellStyle name="Normal 14 5" xfId="346"/>
    <cellStyle name="Normal 14 6" xfId="347"/>
    <cellStyle name="Normal 14 7" xfId="348"/>
    <cellStyle name="Normal 14 8" xfId="349"/>
    <cellStyle name="Normal 14 9" xfId="350"/>
    <cellStyle name="Normal 14_CE_Workbook_7_18_2012_MultiTab" xfId="351"/>
    <cellStyle name="Normal 140" xfId="1884"/>
    <cellStyle name="Normal 141" xfId="1885"/>
    <cellStyle name="Normal 142" xfId="1886"/>
    <cellStyle name="Normal 143" xfId="1887"/>
    <cellStyle name="Normal 144" xfId="1888"/>
    <cellStyle name="Normal 145" xfId="1889"/>
    <cellStyle name="Normal 146" xfId="1890"/>
    <cellStyle name="Normal 147" xfId="1891"/>
    <cellStyle name="Normal 148" xfId="1892"/>
    <cellStyle name="Normal 149" xfId="1893"/>
    <cellStyle name="Normal 15" xfId="352"/>
    <cellStyle name="Normal 15 2" xfId="353"/>
    <cellStyle name="Normal 15 2 2" xfId="354"/>
    <cellStyle name="Normal 15 2 3" xfId="355"/>
    <cellStyle name="Normal 15 2 4" xfId="356"/>
    <cellStyle name="Normal 15 3" xfId="357"/>
    <cellStyle name="Normal 15 4" xfId="358"/>
    <cellStyle name="Normal 150" xfId="1894"/>
    <cellStyle name="Normal 151" xfId="1895"/>
    <cellStyle name="Normal 152" xfId="1896"/>
    <cellStyle name="Normal 153" xfId="1897"/>
    <cellStyle name="Normal 154" xfId="1898"/>
    <cellStyle name="Normal 155" xfId="1899"/>
    <cellStyle name="Normal 156" xfId="1900"/>
    <cellStyle name="Normal 157" xfId="1901"/>
    <cellStyle name="Normal 158" xfId="1902"/>
    <cellStyle name="Normal 159" xfId="1903"/>
    <cellStyle name="Normal 16" xfId="359"/>
    <cellStyle name="Normal 16 2" xfId="360"/>
    <cellStyle name="Normal 16 2 2" xfId="950"/>
    <cellStyle name="Normal 16 3" xfId="361"/>
    <cellStyle name="Normal 16 3 2" xfId="951"/>
    <cellStyle name="Normal 16 4" xfId="949"/>
    <cellStyle name="Normal 16 5" xfId="1095"/>
    <cellStyle name="Normal 16 5 2" xfId="2410"/>
    <cellStyle name="Normal 16 5 2 2" xfId="3905"/>
    <cellStyle name="Normal 16 5 3" xfId="3166"/>
    <cellStyle name="Normal 16 6" xfId="2097"/>
    <cellStyle name="Normal 16 6 2" xfId="2920"/>
    <cellStyle name="Normal 16 6 2 2" xfId="4410"/>
    <cellStyle name="Normal 16 6 3" xfId="3671"/>
    <cellStyle name="Normal 16 7" xfId="2194"/>
    <cellStyle name="Normal 16 7 2" xfId="2952"/>
    <cellStyle name="Normal 16 7 2 2" xfId="4441"/>
    <cellStyle name="Normal 16 7 3" xfId="3702"/>
    <cellStyle name="Normal 16 8" xfId="4523"/>
    <cellStyle name="Normal 160" xfId="1904"/>
    <cellStyle name="Normal 161" xfId="1905"/>
    <cellStyle name="Normal 162" xfId="1906"/>
    <cellStyle name="Normal 163" xfId="1907"/>
    <cellStyle name="Normal 164" xfId="1908"/>
    <cellStyle name="Normal 165" xfId="1909"/>
    <cellStyle name="Normal 166" xfId="1910"/>
    <cellStyle name="Normal 167" xfId="1911"/>
    <cellStyle name="Normal 168" xfId="1912"/>
    <cellStyle name="Normal 169" xfId="1913"/>
    <cellStyle name="Normal 17" xfId="362"/>
    <cellStyle name="Normal 17 2" xfId="363"/>
    <cellStyle name="Normal 17 2 2" xfId="953"/>
    <cellStyle name="Normal 17 3" xfId="952"/>
    <cellStyle name="Normal 17 4" xfId="1404"/>
    <cellStyle name="Normal 17 4 2" xfId="2517"/>
    <cellStyle name="Normal 17 4 2 2" xfId="4011"/>
    <cellStyle name="Normal 17 4 3" xfId="3272"/>
    <cellStyle name="Normal 17 5" xfId="2098"/>
    <cellStyle name="Normal 17 5 2" xfId="2921"/>
    <cellStyle name="Normal 17 5 2 2" xfId="4411"/>
    <cellStyle name="Normal 17 5 3" xfId="3672"/>
    <cellStyle name="Normal 17 6" xfId="2195"/>
    <cellStyle name="Normal 17 6 2" xfId="2953"/>
    <cellStyle name="Normal 17 6 2 2" xfId="4442"/>
    <cellStyle name="Normal 17 6 3" xfId="3703"/>
    <cellStyle name="Normal 17 7" xfId="4524"/>
    <cellStyle name="Normal 170" xfId="1914"/>
    <cellStyle name="Normal 171" xfId="1915"/>
    <cellStyle name="Normal 172" xfId="1916"/>
    <cellStyle name="Normal 173" xfId="1917"/>
    <cellStyle name="Normal 174" xfId="1918"/>
    <cellStyle name="Normal 175" xfId="1919"/>
    <cellStyle name="Normal 176" xfId="1920"/>
    <cellStyle name="Normal 177" xfId="1921"/>
    <cellStyle name="Normal 178" xfId="1922"/>
    <cellStyle name="Normal 179" xfId="1923"/>
    <cellStyle name="Normal 18" xfId="364"/>
    <cellStyle name="Normal 18 10" xfId="4460"/>
    <cellStyle name="Normal 18 11" xfId="4525"/>
    <cellStyle name="Normal 18 2" xfId="1251"/>
    <cellStyle name="Normal 18 2 2" xfId="1578"/>
    <cellStyle name="Normal 18 2 2 2" xfId="2620"/>
    <cellStyle name="Normal 18 2 2 2 2" xfId="4113"/>
    <cellStyle name="Normal 18 2 2 3" xfId="3374"/>
    <cellStyle name="Normal 18 2 3" xfId="1764"/>
    <cellStyle name="Normal 18 2 3 2" xfId="2804"/>
    <cellStyle name="Normal 18 2 3 2 2" xfId="4297"/>
    <cellStyle name="Normal 18 2 3 3" xfId="3558"/>
    <cellStyle name="Normal 18 2 4" xfId="2415"/>
    <cellStyle name="Normal 18 2 4 2" xfId="3910"/>
    <cellStyle name="Normal 18 2 5" xfId="3171"/>
    <cellStyle name="Normal 18 3" xfId="954"/>
    <cellStyle name="Normal 18 3 2" xfId="2317"/>
    <cellStyle name="Normal 18 3 2 2" xfId="3812"/>
    <cellStyle name="Normal 18 3 3" xfId="3073"/>
    <cellStyle name="Normal 18 4" xfId="1482"/>
    <cellStyle name="Normal 18 4 2" xfId="2528"/>
    <cellStyle name="Normal 18 4 2 2" xfId="4021"/>
    <cellStyle name="Normal 18 4 3" xfId="3282"/>
    <cellStyle name="Normal 18 5" xfId="1672"/>
    <cellStyle name="Normal 18 5 2" xfId="2712"/>
    <cellStyle name="Normal 18 5 2 2" xfId="4205"/>
    <cellStyle name="Normal 18 5 3" xfId="3466"/>
    <cellStyle name="Normal 18 6" xfId="2099"/>
    <cellStyle name="Normal 18 6 2" xfId="2922"/>
    <cellStyle name="Normal 18 6 2 2" xfId="4412"/>
    <cellStyle name="Normal 18 6 3" xfId="3673"/>
    <cellStyle name="Normal 18 7" xfId="2196"/>
    <cellStyle name="Normal 18 7 2" xfId="2954"/>
    <cellStyle name="Normal 18 7 2 2" xfId="4443"/>
    <cellStyle name="Normal 18 7 3" xfId="3704"/>
    <cellStyle name="Normal 18 8" xfId="2215"/>
    <cellStyle name="Normal 18 8 2" xfId="3712"/>
    <cellStyle name="Normal 18 9" xfId="2973"/>
    <cellStyle name="Normal 180" xfId="1924"/>
    <cellStyle name="Normal 181" xfId="1925"/>
    <cellStyle name="Normal 182" xfId="1926"/>
    <cellStyle name="Normal 183" xfId="1927"/>
    <cellStyle name="Normal 184" xfId="1928"/>
    <cellStyle name="Normal 185" xfId="1929"/>
    <cellStyle name="Normal 186" xfId="1930"/>
    <cellStyle name="Normal 187" xfId="1931"/>
    <cellStyle name="Normal 188" xfId="1932"/>
    <cellStyle name="Normal 189" xfId="1933"/>
    <cellStyle name="Normal 19" xfId="365"/>
    <cellStyle name="Normal 19 2" xfId="955"/>
    <cellStyle name="Normal 19 3" xfId="930"/>
    <cellStyle name="Normal 19 3 2" xfId="2315"/>
    <cellStyle name="Normal 19 3 2 2" xfId="3810"/>
    <cellStyle name="Normal 19 3 3" xfId="3071"/>
    <cellStyle name="Normal 19 4" xfId="4526"/>
    <cellStyle name="Normal 190" xfId="1934"/>
    <cellStyle name="Normal 191" xfId="1935"/>
    <cellStyle name="Normal 192" xfId="1936"/>
    <cellStyle name="Normal 193" xfId="1937"/>
    <cellStyle name="Normal 194" xfId="1938"/>
    <cellStyle name="Normal 195" xfId="1939"/>
    <cellStyle name="Normal 196" xfId="1940"/>
    <cellStyle name="Normal 197" xfId="1941"/>
    <cellStyle name="Normal 198" xfId="1942"/>
    <cellStyle name="Normal 199" xfId="1943"/>
    <cellStyle name="Normal 2" xfId="366"/>
    <cellStyle name="Normal 2 10" xfId="956"/>
    <cellStyle name="Normal 2 11" xfId="2100"/>
    <cellStyle name="Normal 2 12" xfId="4461"/>
    <cellStyle name="Normal 2 2" xfId="367"/>
    <cellStyle name="Normal 2 2 2" xfId="368"/>
    <cellStyle name="Normal 2 2 2 2" xfId="369"/>
    <cellStyle name="Normal 2 2 2 2 2" xfId="959"/>
    <cellStyle name="Normal 2 2 2 3" xfId="958"/>
    <cellStyle name="Normal 2 2 3" xfId="370"/>
    <cellStyle name="Normal 2 2 3 10" xfId="2197"/>
    <cellStyle name="Normal 2 2 3 10 2" xfId="2955"/>
    <cellStyle name="Normal 2 2 3 10 2 2" xfId="4444"/>
    <cellStyle name="Normal 2 2 3 10 3" xfId="3705"/>
    <cellStyle name="Normal 2 2 3 11" xfId="2216"/>
    <cellStyle name="Normal 2 2 3 11 2" xfId="3713"/>
    <cellStyle name="Normal 2 2 3 12" xfId="2974"/>
    <cellStyle name="Normal 2 2 3 13" xfId="4527"/>
    <cellStyle name="Normal 2 2 3 2" xfId="371"/>
    <cellStyle name="Normal 2 2 3 2 10" xfId="2975"/>
    <cellStyle name="Normal 2 2 3 2 11" xfId="4463"/>
    <cellStyle name="Normal 2 2 3 2 2" xfId="372"/>
    <cellStyle name="Normal 2 2 3 2 2 2" xfId="1254"/>
    <cellStyle name="Normal 2 2 3 2 2 2 2" xfId="1581"/>
    <cellStyle name="Normal 2 2 3 2 2 2 2 2" xfId="2623"/>
    <cellStyle name="Normal 2 2 3 2 2 2 2 2 2" xfId="4116"/>
    <cellStyle name="Normal 2 2 3 2 2 2 2 3" xfId="3377"/>
    <cellStyle name="Normal 2 2 3 2 2 2 3" xfId="1767"/>
    <cellStyle name="Normal 2 2 3 2 2 2 3 2" xfId="2807"/>
    <cellStyle name="Normal 2 2 3 2 2 2 3 2 2" xfId="4300"/>
    <cellStyle name="Normal 2 2 3 2 2 2 3 3" xfId="3561"/>
    <cellStyle name="Normal 2 2 3 2 2 2 4" xfId="2418"/>
    <cellStyle name="Normal 2 2 3 2 2 2 4 2" xfId="3913"/>
    <cellStyle name="Normal 2 2 3 2 2 2 5" xfId="3174"/>
    <cellStyle name="Normal 2 2 3 2 2 3" xfId="962"/>
    <cellStyle name="Normal 2 2 3 2 2 3 2" xfId="2320"/>
    <cellStyle name="Normal 2 2 3 2 2 3 2 2" xfId="3815"/>
    <cellStyle name="Normal 2 2 3 2 2 3 3" xfId="3076"/>
    <cellStyle name="Normal 2 2 3 2 2 4" xfId="1485"/>
    <cellStyle name="Normal 2 2 3 2 2 4 2" xfId="2531"/>
    <cellStyle name="Normal 2 2 3 2 2 4 2 2" xfId="4024"/>
    <cellStyle name="Normal 2 2 3 2 2 4 3" xfId="3285"/>
    <cellStyle name="Normal 2 2 3 2 2 5" xfId="1675"/>
    <cellStyle name="Normal 2 2 3 2 2 5 2" xfId="2715"/>
    <cellStyle name="Normal 2 2 3 2 2 5 2 2" xfId="4208"/>
    <cellStyle name="Normal 2 2 3 2 2 5 3" xfId="3469"/>
    <cellStyle name="Normal 2 2 3 2 2 6" xfId="2218"/>
    <cellStyle name="Normal 2 2 3 2 2 6 2" xfId="3715"/>
    <cellStyle name="Normal 2 2 3 2 2 7" xfId="2976"/>
    <cellStyle name="Normal 2 2 3 2 3" xfId="373"/>
    <cellStyle name="Normal 2 2 3 2 3 2" xfId="1255"/>
    <cellStyle name="Normal 2 2 3 2 3 2 2" xfId="1582"/>
    <cellStyle name="Normal 2 2 3 2 3 2 2 2" xfId="2624"/>
    <cellStyle name="Normal 2 2 3 2 3 2 2 2 2" xfId="4117"/>
    <cellStyle name="Normal 2 2 3 2 3 2 2 3" xfId="3378"/>
    <cellStyle name="Normal 2 2 3 2 3 2 3" xfId="1768"/>
    <cellStyle name="Normal 2 2 3 2 3 2 3 2" xfId="2808"/>
    <cellStyle name="Normal 2 2 3 2 3 2 3 2 2" xfId="4301"/>
    <cellStyle name="Normal 2 2 3 2 3 2 3 3" xfId="3562"/>
    <cellStyle name="Normal 2 2 3 2 3 2 4" xfId="2419"/>
    <cellStyle name="Normal 2 2 3 2 3 2 4 2" xfId="3914"/>
    <cellStyle name="Normal 2 2 3 2 3 2 5" xfId="3175"/>
    <cellStyle name="Normal 2 2 3 2 3 3" xfId="963"/>
    <cellStyle name="Normal 2 2 3 2 3 3 2" xfId="2321"/>
    <cellStyle name="Normal 2 2 3 2 3 3 2 2" xfId="3816"/>
    <cellStyle name="Normal 2 2 3 2 3 3 3" xfId="3077"/>
    <cellStyle name="Normal 2 2 3 2 3 4" xfId="1486"/>
    <cellStyle name="Normal 2 2 3 2 3 4 2" xfId="2532"/>
    <cellStyle name="Normal 2 2 3 2 3 4 2 2" xfId="4025"/>
    <cellStyle name="Normal 2 2 3 2 3 4 3" xfId="3286"/>
    <cellStyle name="Normal 2 2 3 2 3 5" xfId="1676"/>
    <cellStyle name="Normal 2 2 3 2 3 5 2" xfId="2716"/>
    <cellStyle name="Normal 2 2 3 2 3 5 2 2" xfId="4209"/>
    <cellStyle name="Normal 2 2 3 2 3 5 3" xfId="3470"/>
    <cellStyle name="Normal 2 2 3 2 3 6" xfId="2219"/>
    <cellStyle name="Normal 2 2 3 2 3 6 2" xfId="3716"/>
    <cellStyle name="Normal 2 2 3 2 3 7" xfId="2977"/>
    <cellStyle name="Normal 2 2 3 2 4" xfId="374"/>
    <cellStyle name="Normal 2 2 3 2 5" xfId="1253"/>
    <cellStyle name="Normal 2 2 3 2 5 2" xfId="1580"/>
    <cellStyle name="Normal 2 2 3 2 5 2 2" xfId="2622"/>
    <cellStyle name="Normal 2 2 3 2 5 2 2 2" xfId="4115"/>
    <cellStyle name="Normal 2 2 3 2 5 2 3" xfId="3376"/>
    <cellStyle name="Normal 2 2 3 2 5 3" xfId="1766"/>
    <cellStyle name="Normal 2 2 3 2 5 3 2" xfId="2806"/>
    <cellStyle name="Normal 2 2 3 2 5 3 2 2" xfId="4299"/>
    <cellStyle name="Normal 2 2 3 2 5 3 3" xfId="3560"/>
    <cellStyle name="Normal 2 2 3 2 5 4" xfId="2417"/>
    <cellStyle name="Normal 2 2 3 2 5 4 2" xfId="3912"/>
    <cellStyle name="Normal 2 2 3 2 5 5" xfId="3173"/>
    <cellStyle name="Normal 2 2 3 2 6" xfId="961"/>
    <cellStyle name="Normal 2 2 3 2 6 2" xfId="2319"/>
    <cellStyle name="Normal 2 2 3 2 6 2 2" xfId="3814"/>
    <cellStyle name="Normal 2 2 3 2 6 3" xfId="3075"/>
    <cellStyle name="Normal 2 2 3 2 7" xfId="1484"/>
    <cellStyle name="Normal 2 2 3 2 7 2" xfId="2530"/>
    <cellStyle name="Normal 2 2 3 2 7 2 2" xfId="4023"/>
    <cellStyle name="Normal 2 2 3 2 7 3" xfId="3284"/>
    <cellStyle name="Normal 2 2 3 2 8" xfId="1674"/>
    <cellStyle name="Normal 2 2 3 2 8 2" xfId="2714"/>
    <cellStyle name="Normal 2 2 3 2 8 2 2" xfId="4207"/>
    <cellStyle name="Normal 2 2 3 2 8 3" xfId="3468"/>
    <cellStyle name="Normal 2 2 3 2 9" xfId="2217"/>
    <cellStyle name="Normal 2 2 3 2 9 2" xfId="3714"/>
    <cellStyle name="Normal 2 2 3 3" xfId="375"/>
    <cellStyle name="Normal 2 2 3 3 2" xfId="1256"/>
    <cellStyle name="Normal 2 2 3 3 2 2" xfId="1583"/>
    <cellStyle name="Normal 2 2 3 3 2 2 2" xfId="2625"/>
    <cellStyle name="Normal 2 2 3 3 2 2 2 2" xfId="4118"/>
    <cellStyle name="Normal 2 2 3 3 2 2 3" xfId="3379"/>
    <cellStyle name="Normal 2 2 3 3 2 3" xfId="1769"/>
    <cellStyle name="Normal 2 2 3 3 2 3 2" xfId="2809"/>
    <cellStyle name="Normal 2 2 3 3 2 3 2 2" xfId="4302"/>
    <cellStyle name="Normal 2 2 3 3 2 3 3" xfId="3563"/>
    <cellStyle name="Normal 2 2 3 3 2 4" xfId="2420"/>
    <cellStyle name="Normal 2 2 3 3 2 4 2" xfId="3915"/>
    <cellStyle name="Normal 2 2 3 3 2 5" xfId="3176"/>
    <cellStyle name="Normal 2 2 3 3 3" xfId="964"/>
    <cellStyle name="Normal 2 2 3 3 3 2" xfId="2322"/>
    <cellStyle name="Normal 2 2 3 3 3 2 2" xfId="3817"/>
    <cellStyle name="Normal 2 2 3 3 3 3" xfId="3078"/>
    <cellStyle name="Normal 2 2 3 3 4" xfId="1487"/>
    <cellStyle name="Normal 2 2 3 3 4 2" xfId="2533"/>
    <cellStyle name="Normal 2 2 3 3 4 2 2" xfId="4026"/>
    <cellStyle name="Normal 2 2 3 3 4 3" xfId="3287"/>
    <cellStyle name="Normal 2 2 3 3 5" xfId="1677"/>
    <cellStyle name="Normal 2 2 3 3 5 2" xfId="2717"/>
    <cellStyle name="Normal 2 2 3 3 5 2 2" xfId="4210"/>
    <cellStyle name="Normal 2 2 3 3 5 3" xfId="3471"/>
    <cellStyle name="Normal 2 2 3 3 6" xfId="2220"/>
    <cellStyle name="Normal 2 2 3 3 6 2" xfId="3717"/>
    <cellStyle name="Normal 2 2 3 3 7" xfId="2978"/>
    <cellStyle name="Normal 2 2 3 3 8" xfId="4464"/>
    <cellStyle name="Normal 2 2 3 4" xfId="376"/>
    <cellStyle name="Normal 2 2 3 5" xfId="1252"/>
    <cellStyle name="Normal 2 2 3 5 2" xfId="1579"/>
    <cellStyle name="Normal 2 2 3 5 2 2" xfId="2621"/>
    <cellStyle name="Normal 2 2 3 5 2 2 2" xfId="4114"/>
    <cellStyle name="Normal 2 2 3 5 2 3" xfId="3375"/>
    <cellStyle name="Normal 2 2 3 5 3" xfId="1765"/>
    <cellStyle name="Normal 2 2 3 5 3 2" xfId="2805"/>
    <cellStyle name="Normal 2 2 3 5 3 2 2" xfId="4298"/>
    <cellStyle name="Normal 2 2 3 5 3 3" xfId="3559"/>
    <cellStyle name="Normal 2 2 3 5 4" xfId="2416"/>
    <cellStyle name="Normal 2 2 3 5 4 2" xfId="3911"/>
    <cellStyle name="Normal 2 2 3 5 5" xfId="3172"/>
    <cellStyle name="Normal 2 2 3 6" xfId="960"/>
    <cellStyle name="Normal 2 2 3 6 2" xfId="2318"/>
    <cellStyle name="Normal 2 2 3 6 2 2" xfId="3813"/>
    <cellStyle name="Normal 2 2 3 6 3" xfId="3074"/>
    <cellStyle name="Normal 2 2 3 7" xfId="1483"/>
    <cellStyle name="Normal 2 2 3 7 2" xfId="2529"/>
    <cellStyle name="Normal 2 2 3 7 2 2" xfId="4022"/>
    <cellStyle name="Normal 2 2 3 7 3" xfId="3283"/>
    <cellStyle name="Normal 2 2 3 8" xfId="1673"/>
    <cellStyle name="Normal 2 2 3 8 2" xfId="2713"/>
    <cellStyle name="Normal 2 2 3 8 2 2" xfId="4206"/>
    <cellStyle name="Normal 2 2 3 8 3" xfId="3467"/>
    <cellStyle name="Normal 2 2 3 9" xfId="2101"/>
    <cellStyle name="Normal 2 2 3 9 2" xfId="2923"/>
    <cellStyle name="Normal 2 2 3 9 2 2" xfId="4413"/>
    <cellStyle name="Normal 2 2 3 9 3" xfId="3674"/>
    <cellStyle name="Normal 2 2 4" xfId="377"/>
    <cellStyle name="Normal 2 2 4 2" xfId="378"/>
    <cellStyle name="Normal 2 2 4 2 2" xfId="966"/>
    <cellStyle name="Normal 2 2 4 3" xfId="379"/>
    <cellStyle name="Normal 2 2 4 3 2" xfId="967"/>
    <cellStyle name="Normal 2 2 4 4" xfId="380"/>
    <cellStyle name="Normal 2 2 4 4 2" xfId="1257"/>
    <cellStyle name="Normal 2 2 4 4 2 2" xfId="1584"/>
    <cellStyle name="Normal 2 2 4 4 2 2 2" xfId="2626"/>
    <cellStyle name="Normal 2 2 4 4 2 2 2 2" xfId="4119"/>
    <cellStyle name="Normal 2 2 4 4 2 2 3" xfId="3380"/>
    <cellStyle name="Normal 2 2 4 4 2 3" xfId="1770"/>
    <cellStyle name="Normal 2 2 4 4 2 3 2" xfId="2810"/>
    <cellStyle name="Normal 2 2 4 4 2 3 2 2" xfId="4303"/>
    <cellStyle name="Normal 2 2 4 4 2 3 3" xfId="3564"/>
    <cellStyle name="Normal 2 2 4 4 2 4" xfId="2421"/>
    <cellStyle name="Normal 2 2 4 4 2 4 2" xfId="3916"/>
    <cellStyle name="Normal 2 2 4 4 2 5" xfId="3177"/>
    <cellStyle name="Normal 2 2 4 4 3" xfId="968"/>
    <cellStyle name="Normal 2 2 4 4 3 2" xfId="2323"/>
    <cellStyle name="Normal 2 2 4 4 3 2 2" xfId="3818"/>
    <cellStyle name="Normal 2 2 4 4 3 3" xfId="3079"/>
    <cellStyle name="Normal 2 2 4 4 4" xfId="1488"/>
    <cellStyle name="Normal 2 2 4 4 4 2" xfId="2534"/>
    <cellStyle name="Normal 2 2 4 4 4 2 2" xfId="4027"/>
    <cellStyle name="Normal 2 2 4 4 4 3" xfId="3288"/>
    <cellStyle name="Normal 2 2 4 4 5" xfId="1678"/>
    <cellStyle name="Normal 2 2 4 4 5 2" xfId="2718"/>
    <cellStyle name="Normal 2 2 4 4 5 2 2" xfId="4211"/>
    <cellStyle name="Normal 2 2 4 4 5 3" xfId="3472"/>
    <cellStyle name="Normal 2 2 4 4 6" xfId="2221"/>
    <cellStyle name="Normal 2 2 4 4 6 2" xfId="3718"/>
    <cellStyle name="Normal 2 2 4 4 7" xfId="2979"/>
    <cellStyle name="Normal 2 2 4 5" xfId="965"/>
    <cellStyle name="Normal 2 2 5" xfId="381"/>
    <cellStyle name="Normal 2 2 5 2" xfId="1258"/>
    <cellStyle name="Normal 2 2 5 2 2" xfId="1585"/>
    <cellStyle name="Normal 2 2 5 2 2 2" xfId="2627"/>
    <cellStyle name="Normal 2 2 5 2 2 2 2" xfId="4120"/>
    <cellStyle name="Normal 2 2 5 2 2 3" xfId="3381"/>
    <cellStyle name="Normal 2 2 5 2 3" xfId="1771"/>
    <cellStyle name="Normal 2 2 5 2 3 2" xfId="2811"/>
    <cellStyle name="Normal 2 2 5 2 3 2 2" xfId="4304"/>
    <cellStyle name="Normal 2 2 5 2 3 3" xfId="3565"/>
    <cellStyle name="Normal 2 2 5 2 4" xfId="2422"/>
    <cellStyle name="Normal 2 2 5 2 4 2" xfId="3917"/>
    <cellStyle name="Normal 2 2 5 2 5" xfId="3178"/>
    <cellStyle name="Normal 2 2 5 3" xfId="969"/>
    <cellStyle name="Normal 2 2 5 3 2" xfId="2324"/>
    <cellStyle name="Normal 2 2 5 3 2 2" xfId="3819"/>
    <cellStyle name="Normal 2 2 5 3 3" xfId="3080"/>
    <cellStyle name="Normal 2 2 5 4" xfId="1489"/>
    <cellStyle name="Normal 2 2 5 4 2" xfId="2535"/>
    <cellStyle name="Normal 2 2 5 4 2 2" xfId="4028"/>
    <cellStyle name="Normal 2 2 5 4 3" xfId="3289"/>
    <cellStyle name="Normal 2 2 5 5" xfId="1679"/>
    <cellStyle name="Normal 2 2 5 5 2" xfId="2719"/>
    <cellStyle name="Normal 2 2 5 5 2 2" xfId="4212"/>
    <cellStyle name="Normal 2 2 5 5 3" xfId="3473"/>
    <cellStyle name="Normal 2 2 5 6" xfId="2222"/>
    <cellStyle name="Normal 2 2 5 6 2" xfId="3719"/>
    <cellStyle name="Normal 2 2 5 7" xfId="2980"/>
    <cellStyle name="Normal 2 2 6" xfId="957"/>
    <cellStyle name="Normal 2 2 7" xfId="4462"/>
    <cellStyle name="Normal 2 2_18230684" xfId="382"/>
    <cellStyle name="Normal 2 3" xfId="383"/>
    <cellStyle name="Normal 2 3 2" xfId="384"/>
    <cellStyle name="Normal 2 3 2 2" xfId="385"/>
    <cellStyle name="Normal 2 3 2 2 2" xfId="972"/>
    <cellStyle name="Normal 2 3 2 3" xfId="971"/>
    <cellStyle name="Normal 2 3 3" xfId="386"/>
    <cellStyle name="Normal 2 3 3 2" xfId="973"/>
    <cellStyle name="Normal 2 3 4" xfId="387"/>
    <cellStyle name="Normal 2 3 4 2" xfId="974"/>
    <cellStyle name="Normal 2 3 5" xfId="970"/>
    <cellStyle name="Normal 2 3_CE_Workbook_7_18_2012_MultiTab" xfId="388"/>
    <cellStyle name="Normal 2 4" xfId="389"/>
    <cellStyle name="Normal 2 4 2" xfId="390"/>
    <cellStyle name="Normal 2 4 2 2" xfId="976"/>
    <cellStyle name="Normal 2 4 3" xfId="975"/>
    <cellStyle name="Normal 2 5" xfId="391"/>
    <cellStyle name="Normal 2 5 10" xfId="2223"/>
    <cellStyle name="Normal 2 5 10 2" xfId="3720"/>
    <cellStyle name="Normal 2 5 11" xfId="2981"/>
    <cellStyle name="Normal 2 5 12" xfId="4528"/>
    <cellStyle name="Normal 2 5 2" xfId="392"/>
    <cellStyle name="Normal 2 5 2 10" xfId="2198"/>
    <cellStyle name="Normal 2 5 2 10 2" xfId="2956"/>
    <cellStyle name="Normal 2 5 2 10 2 2" xfId="4445"/>
    <cellStyle name="Normal 2 5 2 10 3" xfId="3706"/>
    <cellStyle name="Normal 2 5 2 11" xfId="2224"/>
    <cellStyle name="Normal 2 5 2 11 2" xfId="3721"/>
    <cellStyle name="Normal 2 5 2 12" xfId="2982"/>
    <cellStyle name="Normal 2 5 2 13" xfId="4529"/>
    <cellStyle name="Normal 2 5 2 2" xfId="393"/>
    <cellStyle name="Normal 2 5 2 2 10" xfId="2983"/>
    <cellStyle name="Normal 2 5 2 2 11" xfId="4465"/>
    <cellStyle name="Normal 2 5 2 2 2" xfId="394"/>
    <cellStyle name="Normal 2 5 2 2 2 2" xfId="1262"/>
    <cellStyle name="Normal 2 5 2 2 2 2 2" xfId="1589"/>
    <cellStyle name="Normal 2 5 2 2 2 2 2 2" xfId="2631"/>
    <cellStyle name="Normal 2 5 2 2 2 2 2 2 2" xfId="4124"/>
    <cellStyle name="Normal 2 5 2 2 2 2 2 3" xfId="3385"/>
    <cellStyle name="Normal 2 5 2 2 2 2 3" xfId="1775"/>
    <cellStyle name="Normal 2 5 2 2 2 2 3 2" xfId="2815"/>
    <cellStyle name="Normal 2 5 2 2 2 2 3 2 2" xfId="4308"/>
    <cellStyle name="Normal 2 5 2 2 2 2 3 3" xfId="3569"/>
    <cellStyle name="Normal 2 5 2 2 2 2 4" xfId="2426"/>
    <cellStyle name="Normal 2 5 2 2 2 2 4 2" xfId="3921"/>
    <cellStyle name="Normal 2 5 2 2 2 2 5" xfId="3182"/>
    <cellStyle name="Normal 2 5 2 2 2 3" xfId="980"/>
    <cellStyle name="Normal 2 5 2 2 2 3 2" xfId="2328"/>
    <cellStyle name="Normal 2 5 2 2 2 3 2 2" xfId="3823"/>
    <cellStyle name="Normal 2 5 2 2 2 3 3" xfId="3084"/>
    <cellStyle name="Normal 2 5 2 2 2 4" xfId="1493"/>
    <cellStyle name="Normal 2 5 2 2 2 4 2" xfId="2539"/>
    <cellStyle name="Normal 2 5 2 2 2 4 2 2" xfId="4032"/>
    <cellStyle name="Normal 2 5 2 2 2 4 3" xfId="3293"/>
    <cellStyle name="Normal 2 5 2 2 2 5" xfId="1683"/>
    <cellStyle name="Normal 2 5 2 2 2 5 2" xfId="2723"/>
    <cellStyle name="Normal 2 5 2 2 2 5 2 2" xfId="4216"/>
    <cellStyle name="Normal 2 5 2 2 2 5 3" xfId="3477"/>
    <cellStyle name="Normal 2 5 2 2 2 6" xfId="2226"/>
    <cellStyle name="Normal 2 5 2 2 2 6 2" xfId="3723"/>
    <cellStyle name="Normal 2 5 2 2 2 7" xfId="2984"/>
    <cellStyle name="Normal 2 5 2 2 3" xfId="395"/>
    <cellStyle name="Normal 2 5 2 2 3 2" xfId="1263"/>
    <cellStyle name="Normal 2 5 2 2 3 2 2" xfId="1590"/>
    <cellStyle name="Normal 2 5 2 2 3 2 2 2" xfId="2632"/>
    <cellStyle name="Normal 2 5 2 2 3 2 2 2 2" xfId="4125"/>
    <cellStyle name="Normal 2 5 2 2 3 2 2 3" xfId="3386"/>
    <cellStyle name="Normal 2 5 2 2 3 2 3" xfId="1776"/>
    <cellStyle name="Normal 2 5 2 2 3 2 3 2" xfId="2816"/>
    <cellStyle name="Normal 2 5 2 2 3 2 3 2 2" xfId="4309"/>
    <cellStyle name="Normal 2 5 2 2 3 2 3 3" xfId="3570"/>
    <cellStyle name="Normal 2 5 2 2 3 2 4" xfId="2427"/>
    <cellStyle name="Normal 2 5 2 2 3 2 4 2" xfId="3922"/>
    <cellStyle name="Normal 2 5 2 2 3 2 5" xfId="3183"/>
    <cellStyle name="Normal 2 5 2 2 3 3" xfId="981"/>
    <cellStyle name="Normal 2 5 2 2 3 3 2" xfId="2329"/>
    <cellStyle name="Normal 2 5 2 2 3 3 2 2" xfId="3824"/>
    <cellStyle name="Normal 2 5 2 2 3 3 3" xfId="3085"/>
    <cellStyle name="Normal 2 5 2 2 3 4" xfId="1494"/>
    <cellStyle name="Normal 2 5 2 2 3 4 2" xfId="2540"/>
    <cellStyle name="Normal 2 5 2 2 3 4 2 2" xfId="4033"/>
    <cellStyle name="Normal 2 5 2 2 3 4 3" xfId="3294"/>
    <cellStyle name="Normal 2 5 2 2 3 5" xfId="1684"/>
    <cellStyle name="Normal 2 5 2 2 3 5 2" xfId="2724"/>
    <cellStyle name="Normal 2 5 2 2 3 5 2 2" xfId="4217"/>
    <cellStyle name="Normal 2 5 2 2 3 5 3" xfId="3478"/>
    <cellStyle name="Normal 2 5 2 2 3 6" xfId="2227"/>
    <cellStyle name="Normal 2 5 2 2 3 6 2" xfId="3724"/>
    <cellStyle name="Normal 2 5 2 2 3 7" xfId="2985"/>
    <cellStyle name="Normal 2 5 2 2 4" xfId="396"/>
    <cellStyle name="Normal 2 5 2 2 5" xfId="1261"/>
    <cellStyle name="Normal 2 5 2 2 5 2" xfId="1588"/>
    <cellStyle name="Normal 2 5 2 2 5 2 2" xfId="2630"/>
    <cellStyle name="Normal 2 5 2 2 5 2 2 2" xfId="4123"/>
    <cellStyle name="Normal 2 5 2 2 5 2 3" xfId="3384"/>
    <cellStyle name="Normal 2 5 2 2 5 3" xfId="1774"/>
    <cellStyle name="Normal 2 5 2 2 5 3 2" xfId="2814"/>
    <cellStyle name="Normal 2 5 2 2 5 3 2 2" xfId="4307"/>
    <cellStyle name="Normal 2 5 2 2 5 3 3" xfId="3568"/>
    <cellStyle name="Normal 2 5 2 2 5 4" xfId="2425"/>
    <cellStyle name="Normal 2 5 2 2 5 4 2" xfId="3920"/>
    <cellStyle name="Normal 2 5 2 2 5 5" xfId="3181"/>
    <cellStyle name="Normal 2 5 2 2 6" xfId="979"/>
    <cellStyle name="Normal 2 5 2 2 6 2" xfId="2327"/>
    <cellStyle name="Normal 2 5 2 2 6 2 2" xfId="3822"/>
    <cellStyle name="Normal 2 5 2 2 6 3" xfId="3083"/>
    <cellStyle name="Normal 2 5 2 2 7" xfId="1492"/>
    <cellStyle name="Normal 2 5 2 2 7 2" xfId="2538"/>
    <cellStyle name="Normal 2 5 2 2 7 2 2" xfId="4031"/>
    <cellStyle name="Normal 2 5 2 2 7 3" xfId="3292"/>
    <cellStyle name="Normal 2 5 2 2 8" xfId="1682"/>
    <cellStyle name="Normal 2 5 2 2 8 2" xfId="2722"/>
    <cellStyle name="Normal 2 5 2 2 8 2 2" xfId="4215"/>
    <cellStyle name="Normal 2 5 2 2 8 3" xfId="3476"/>
    <cellStyle name="Normal 2 5 2 2 9" xfId="2225"/>
    <cellStyle name="Normal 2 5 2 2 9 2" xfId="3722"/>
    <cellStyle name="Normal 2 5 2 3" xfId="397"/>
    <cellStyle name="Normal 2 5 2 3 2" xfId="1264"/>
    <cellStyle name="Normal 2 5 2 3 2 2" xfId="1591"/>
    <cellStyle name="Normal 2 5 2 3 2 2 2" xfId="2633"/>
    <cellStyle name="Normal 2 5 2 3 2 2 2 2" xfId="4126"/>
    <cellStyle name="Normal 2 5 2 3 2 2 3" xfId="3387"/>
    <cellStyle name="Normal 2 5 2 3 2 3" xfId="1777"/>
    <cellStyle name="Normal 2 5 2 3 2 3 2" xfId="2817"/>
    <cellStyle name="Normal 2 5 2 3 2 3 2 2" xfId="4310"/>
    <cellStyle name="Normal 2 5 2 3 2 3 3" xfId="3571"/>
    <cellStyle name="Normal 2 5 2 3 2 4" xfId="2428"/>
    <cellStyle name="Normal 2 5 2 3 2 4 2" xfId="3923"/>
    <cellStyle name="Normal 2 5 2 3 2 5" xfId="3184"/>
    <cellStyle name="Normal 2 5 2 3 3" xfId="983"/>
    <cellStyle name="Normal 2 5 2 3 3 2" xfId="2330"/>
    <cellStyle name="Normal 2 5 2 3 3 2 2" xfId="3825"/>
    <cellStyle name="Normal 2 5 2 3 3 3" xfId="3086"/>
    <cellStyle name="Normal 2 5 2 3 4" xfId="1495"/>
    <cellStyle name="Normal 2 5 2 3 4 2" xfId="2541"/>
    <cellStyle name="Normal 2 5 2 3 4 2 2" xfId="4034"/>
    <cellStyle name="Normal 2 5 2 3 4 3" xfId="3295"/>
    <cellStyle name="Normal 2 5 2 3 5" xfId="1685"/>
    <cellStyle name="Normal 2 5 2 3 5 2" xfId="2725"/>
    <cellStyle name="Normal 2 5 2 3 5 2 2" xfId="4218"/>
    <cellStyle name="Normal 2 5 2 3 5 3" xfId="3479"/>
    <cellStyle name="Normal 2 5 2 3 6" xfId="2228"/>
    <cellStyle name="Normal 2 5 2 3 6 2" xfId="3725"/>
    <cellStyle name="Normal 2 5 2 3 7" xfId="2986"/>
    <cellStyle name="Normal 2 5 2 3 8" xfId="4466"/>
    <cellStyle name="Normal 2 5 2 4" xfId="398"/>
    <cellStyle name="Normal 2 5 2 5" xfId="1260"/>
    <cellStyle name="Normal 2 5 2 5 2" xfId="1587"/>
    <cellStyle name="Normal 2 5 2 5 2 2" xfId="2629"/>
    <cellStyle name="Normal 2 5 2 5 2 2 2" xfId="4122"/>
    <cellStyle name="Normal 2 5 2 5 2 3" xfId="3383"/>
    <cellStyle name="Normal 2 5 2 5 3" xfId="1773"/>
    <cellStyle name="Normal 2 5 2 5 3 2" xfId="2813"/>
    <cellStyle name="Normal 2 5 2 5 3 2 2" xfId="4306"/>
    <cellStyle name="Normal 2 5 2 5 3 3" xfId="3567"/>
    <cellStyle name="Normal 2 5 2 5 4" xfId="2424"/>
    <cellStyle name="Normal 2 5 2 5 4 2" xfId="3919"/>
    <cellStyle name="Normal 2 5 2 5 5" xfId="3180"/>
    <cellStyle name="Normal 2 5 2 6" xfId="978"/>
    <cellStyle name="Normal 2 5 2 6 2" xfId="2326"/>
    <cellStyle name="Normal 2 5 2 6 2 2" xfId="3821"/>
    <cellStyle name="Normal 2 5 2 6 3" xfId="3082"/>
    <cellStyle name="Normal 2 5 2 7" xfId="1491"/>
    <cellStyle name="Normal 2 5 2 7 2" xfId="2537"/>
    <cellStyle name="Normal 2 5 2 7 2 2" xfId="4030"/>
    <cellStyle name="Normal 2 5 2 7 3" xfId="3291"/>
    <cellStyle name="Normal 2 5 2 8" xfId="1681"/>
    <cellStyle name="Normal 2 5 2 8 2" xfId="2721"/>
    <cellStyle name="Normal 2 5 2 8 2 2" xfId="4214"/>
    <cellStyle name="Normal 2 5 2 8 3" xfId="3475"/>
    <cellStyle name="Normal 2 5 2 9" xfId="2102"/>
    <cellStyle name="Normal 2 5 2 9 2" xfId="2924"/>
    <cellStyle name="Normal 2 5 2 9 2 2" xfId="4414"/>
    <cellStyle name="Normal 2 5 2 9 3" xfId="3675"/>
    <cellStyle name="Normal 2 5 3" xfId="399"/>
    <cellStyle name="Normal 2 5 3 10" xfId="2987"/>
    <cellStyle name="Normal 2 5 3 11" xfId="4467"/>
    <cellStyle name="Normal 2 5 3 2" xfId="400"/>
    <cellStyle name="Normal 2 5 3 2 2" xfId="1266"/>
    <cellStyle name="Normal 2 5 3 2 2 2" xfId="1593"/>
    <cellStyle name="Normal 2 5 3 2 2 2 2" xfId="2635"/>
    <cellStyle name="Normal 2 5 3 2 2 2 2 2" xfId="4128"/>
    <cellStyle name="Normal 2 5 3 2 2 2 3" xfId="3389"/>
    <cellStyle name="Normal 2 5 3 2 2 3" xfId="1779"/>
    <cellStyle name="Normal 2 5 3 2 2 3 2" xfId="2819"/>
    <cellStyle name="Normal 2 5 3 2 2 3 2 2" xfId="4312"/>
    <cellStyle name="Normal 2 5 3 2 2 3 3" xfId="3573"/>
    <cellStyle name="Normal 2 5 3 2 2 4" xfId="2430"/>
    <cellStyle name="Normal 2 5 3 2 2 4 2" xfId="3925"/>
    <cellStyle name="Normal 2 5 3 2 2 5" xfId="3186"/>
    <cellStyle name="Normal 2 5 3 2 3" xfId="985"/>
    <cellStyle name="Normal 2 5 3 2 3 2" xfId="2332"/>
    <cellStyle name="Normal 2 5 3 2 3 2 2" xfId="3827"/>
    <cellStyle name="Normal 2 5 3 2 3 3" xfId="3088"/>
    <cellStyle name="Normal 2 5 3 2 4" xfId="1497"/>
    <cellStyle name="Normal 2 5 3 2 4 2" xfId="2543"/>
    <cellStyle name="Normal 2 5 3 2 4 2 2" xfId="4036"/>
    <cellStyle name="Normal 2 5 3 2 4 3" xfId="3297"/>
    <cellStyle name="Normal 2 5 3 2 5" xfId="1687"/>
    <cellStyle name="Normal 2 5 3 2 5 2" xfId="2727"/>
    <cellStyle name="Normal 2 5 3 2 5 2 2" xfId="4220"/>
    <cellStyle name="Normal 2 5 3 2 5 3" xfId="3481"/>
    <cellStyle name="Normal 2 5 3 2 6" xfId="2230"/>
    <cellStyle name="Normal 2 5 3 2 6 2" xfId="3727"/>
    <cellStyle name="Normal 2 5 3 2 7" xfId="2988"/>
    <cellStyle name="Normal 2 5 3 3" xfId="401"/>
    <cellStyle name="Normal 2 5 3 3 2" xfId="1267"/>
    <cellStyle name="Normal 2 5 3 3 2 2" xfId="1594"/>
    <cellStyle name="Normal 2 5 3 3 2 2 2" xfId="2636"/>
    <cellStyle name="Normal 2 5 3 3 2 2 2 2" xfId="4129"/>
    <cellStyle name="Normal 2 5 3 3 2 2 3" xfId="3390"/>
    <cellStyle name="Normal 2 5 3 3 2 3" xfId="1780"/>
    <cellStyle name="Normal 2 5 3 3 2 3 2" xfId="2820"/>
    <cellStyle name="Normal 2 5 3 3 2 3 2 2" xfId="4313"/>
    <cellStyle name="Normal 2 5 3 3 2 3 3" xfId="3574"/>
    <cellStyle name="Normal 2 5 3 3 2 4" xfId="2431"/>
    <cellStyle name="Normal 2 5 3 3 2 4 2" xfId="3926"/>
    <cellStyle name="Normal 2 5 3 3 2 5" xfId="3187"/>
    <cellStyle name="Normal 2 5 3 3 3" xfId="986"/>
    <cellStyle name="Normal 2 5 3 3 3 2" xfId="2333"/>
    <cellStyle name="Normal 2 5 3 3 3 2 2" xfId="3828"/>
    <cellStyle name="Normal 2 5 3 3 3 3" xfId="3089"/>
    <cellStyle name="Normal 2 5 3 3 4" xfId="1498"/>
    <cellStyle name="Normal 2 5 3 3 4 2" xfId="2544"/>
    <cellStyle name="Normal 2 5 3 3 4 2 2" xfId="4037"/>
    <cellStyle name="Normal 2 5 3 3 4 3" xfId="3298"/>
    <cellStyle name="Normal 2 5 3 3 5" xfId="1688"/>
    <cellStyle name="Normal 2 5 3 3 5 2" xfId="2728"/>
    <cellStyle name="Normal 2 5 3 3 5 2 2" xfId="4221"/>
    <cellStyle name="Normal 2 5 3 3 5 3" xfId="3482"/>
    <cellStyle name="Normal 2 5 3 3 6" xfId="2231"/>
    <cellStyle name="Normal 2 5 3 3 6 2" xfId="3728"/>
    <cellStyle name="Normal 2 5 3 3 7" xfId="2989"/>
    <cellStyle name="Normal 2 5 3 4" xfId="402"/>
    <cellStyle name="Normal 2 5 3 5" xfId="1265"/>
    <cellStyle name="Normal 2 5 3 5 2" xfId="1592"/>
    <cellStyle name="Normal 2 5 3 5 2 2" xfId="2634"/>
    <cellStyle name="Normal 2 5 3 5 2 2 2" xfId="4127"/>
    <cellStyle name="Normal 2 5 3 5 2 3" xfId="3388"/>
    <cellStyle name="Normal 2 5 3 5 3" xfId="1778"/>
    <cellStyle name="Normal 2 5 3 5 3 2" xfId="2818"/>
    <cellStyle name="Normal 2 5 3 5 3 2 2" xfId="4311"/>
    <cellStyle name="Normal 2 5 3 5 3 3" xfId="3572"/>
    <cellStyle name="Normal 2 5 3 5 4" xfId="2429"/>
    <cellStyle name="Normal 2 5 3 5 4 2" xfId="3924"/>
    <cellStyle name="Normal 2 5 3 5 5" xfId="3185"/>
    <cellStyle name="Normal 2 5 3 6" xfId="984"/>
    <cellStyle name="Normal 2 5 3 6 2" xfId="2331"/>
    <cellStyle name="Normal 2 5 3 6 2 2" xfId="3826"/>
    <cellStyle name="Normal 2 5 3 6 3" xfId="3087"/>
    <cellStyle name="Normal 2 5 3 7" xfId="1496"/>
    <cellStyle name="Normal 2 5 3 7 2" xfId="2542"/>
    <cellStyle name="Normal 2 5 3 7 2 2" xfId="4035"/>
    <cellStyle name="Normal 2 5 3 7 3" xfId="3296"/>
    <cellStyle name="Normal 2 5 3 8" xfId="1686"/>
    <cellStyle name="Normal 2 5 3 8 2" xfId="2726"/>
    <cellStyle name="Normal 2 5 3 8 2 2" xfId="4219"/>
    <cellStyle name="Normal 2 5 3 8 3" xfId="3480"/>
    <cellStyle name="Normal 2 5 3 9" xfId="2229"/>
    <cellStyle name="Normal 2 5 3 9 2" xfId="3726"/>
    <cellStyle name="Normal 2 5 4" xfId="403"/>
    <cellStyle name="Normal 2 5 4 2" xfId="1268"/>
    <cellStyle name="Normal 2 5 4 2 2" xfId="1595"/>
    <cellStyle name="Normal 2 5 4 2 2 2" xfId="2637"/>
    <cellStyle name="Normal 2 5 4 2 2 2 2" xfId="4130"/>
    <cellStyle name="Normal 2 5 4 2 2 3" xfId="3391"/>
    <cellStyle name="Normal 2 5 4 2 3" xfId="1781"/>
    <cellStyle name="Normal 2 5 4 2 3 2" xfId="2821"/>
    <cellStyle name="Normal 2 5 4 2 3 2 2" xfId="4314"/>
    <cellStyle name="Normal 2 5 4 2 3 3" xfId="3575"/>
    <cellStyle name="Normal 2 5 4 2 4" xfId="2432"/>
    <cellStyle name="Normal 2 5 4 2 4 2" xfId="3927"/>
    <cellStyle name="Normal 2 5 4 2 5" xfId="3188"/>
    <cellStyle name="Normal 2 5 4 3" xfId="988"/>
    <cellStyle name="Normal 2 5 4 3 2" xfId="2334"/>
    <cellStyle name="Normal 2 5 4 3 2 2" xfId="3829"/>
    <cellStyle name="Normal 2 5 4 3 3" xfId="3090"/>
    <cellStyle name="Normal 2 5 4 4" xfId="1499"/>
    <cellStyle name="Normal 2 5 4 4 2" xfId="2545"/>
    <cellStyle name="Normal 2 5 4 4 2 2" xfId="4038"/>
    <cellStyle name="Normal 2 5 4 4 3" xfId="3299"/>
    <cellStyle name="Normal 2 5 4 5" xfId="1689"/>
    <cellStyle name="Normal 2 5 4 5 2" xfId="2729"/>
    <cellStyle name="Normal 2 5 4 5 2 2" xfId="4222"/>
    <cellStyle name="Normal 2 5 4 5 3" xfId="3483"/>
    <cellStyle name="Normal 2 5 4 6" xfId="2232"/>
    <cellStyle name="Normal 2 5 4 6 2" xfId="3729"/>
    <cellStyle name="Normal 2 5 4 7" xfId="2990"/>
    <cellStyle name="Normal 2 5 4 8" xfId="4468"/>
    <cellStyle name="Normal 2 5 5" xfId="404"/>
    <cellStyle name="Normal 2 5 6" xfId="1259"/>
    <cellStyle name="Normal 2 5 6 2" xfId="1586"/>
    <cellStyle name="Normal 2 5 6 2 2" xfId="2628"/>
    <cellStyle name="Normal 2 5 6 2 2 2" xfId="4121"/>
    <cellStyle name="Normal 2 5 6 2 3" xfId="3382"/>
    <cellStyle name="Normal 2 5 6 3" xfId="1772"/>
    <cellStyle name="Normal 2 5 6 3 2" xfId="2812"/>
    <cellStyle name="Normal 2 5 6 3 2 2" xfId="4305"/>
    <cellStyle name="Normal 2 5 6 3 3" xfId="3566"/>
    <cellStyle name="Normal 2 5 6 4" xfId="2423"/>
    <cellStyle name="Normal 2 5 6 4 2" xfId="3918"/>
    <cellStyle name="Normal 2 5 6 5" xfId="3179"/>
    <cellStyle name="Normal 2 5 7" xfId="977"/>
    <cellStyle name="Normal 2 5 7 2" xfId="2325"/>
    <cellStyle name="Normal 2 5 7 2 2" xfId="3820"/>
    <cellStyle name="Normal 2 5 7 3" xfId="3081"/>
    <cellStyle name="Normal 2 5 8" xfId="1490"/>
    <cellStyle name="Normal 2 5 8 2" xfId="2536"/>
    <cellStyle name="Normal 2 5 8 2 2" xfId="4029"/>
    <cellStyle name="Normal 2 5 8 3" xfId="3290"/>
    <cellStyle name="Normal 2 5 9" xfId="1680"/>
    <cellStyle name="Normal 2 5 9 2" xfId="2720"/>
    <cellStyle name="Normal 2 5 9 2 2" xfId="4213"/>
    <cellStyle name="Normal 2 5 9 3" xfId="3474"/>
    <cellStyle name="Normal 2 5_CE_Workbook_7_18_2012_MultiTab" xfId="405"/>
    <cellStyle name="Normal 2 6" xfId="406"/>
    <cellStyle name="Normal 2 6 2" xfId="407"/>
    <cellStyle name="Normal 2 7" xfId="408"/>
    <cellStyle name="Normal 2 8" xfId="409"/>
    <cellStyle name="Normal 2 8 2" xfId="410"/>
    <cellStyle name="Normal 2 8 2 2" xfId="990"/>
    <cellStyle name="Normal 2 8 3" xfId="411"/>
    <cellStyle name="Normal 2 8 3 2" xfId="991"/>
    <cellStyle name="Normal 2 8 4" xfId="412"/>
    <cellStyle name="Normal 2 8 4 2" xfId="1269"/>
    <cellStyle name="Normal 2 8 4 2 2" xfId="1596"/>
    <cellStyle name="Normal 2 8 4 2 2 2" xfId="2638"/>
    <cellStyle name="Normal 2 8 4 2 2 2 2" xfId="4131"/>
    <cellStyle name="Normal 2 8 4 2 2 3" xfId="3392"/>
    <cellStyle name="Normal 2 8 4 2 3" xfId="1782"/>
    <cellStyle name="Normal 2 8 4 2 3 2" xfId="2822"/>
    <cellStyle name="Normal 2 8 4 2 3 2 2" xfId="4315"/>
    <cellStyle name="Normal 2 8 4 2 3 3" xfId="3576"/>
    <cellStyle name="Normal 2 8 4 2 4" xfId="2433"/>
    <cellStyle name="Normal 2 8 4 2 4 2" xfId="3928"/>
    <cellStyle name="Normal 2 8 4 2 5" xfId="3189"/>
    <cellStyle name="Normal 2 8 4 3" xfId="992"/>
    <cellStyle name="Normal 2 8 4 3 2" xfId="2335"/>
    <cellStyle name="Normal 2 8 4 3 2 2" xfId="3830"/>
    <cellStyle name="Normal 2 8 4 3 3" xfId="3091"/>
    <cellStyle name="Normal 2 8 4 4" xfId="1501"/>
    <cellStyle name="Normal 2 8 4 4 2" xfId="2546"/>
    <cellStyle name="Normal 2 8 4 4 2 2" xfId="4039"/>
    <cellStyle name="Normal 2 8 4 4 3" xfId="3300"/>
    <cellStyle name="Normal 2 8 4 5" xfId="1690"/>
    <cellStyle name="Normal 2 8 4 5 2" xfId="2730"/>
    <cellStyle name="Normal 2 8 4 5 2 2" xfId="4223"/>
    <cellStyle name="Normal 2 8 4 5 3" xfId="3484"/>
    <cellStyle name="Normal 2 8 4 6" xfId="2233"/>
    <cellStyle name="Normal 2 8 4 6 2" xfId="3730"/>
    <cellStyle name="Normal 2 8 4 7" xfId="2991"/>
    <cellStyle name="Normal 2 8 5" xfId="989"/>
    <cellStyle name="Normal 2 9" xfId="413"/>
    <cellStyle name="Normal 2 9 2" xfId="1270"/>
    <cellStyle name="Normal 2 9 2 2" xfId="1597"/>
    <cellStyle name="Normal 2 9 2 2 2" xfId="2639"/>
    <cellStyle name="Normal 2 9 2 2 2 2" xfId="4132"/>
    <cellStyle name="Normal 2 9 2 2 3" xfId="3393"/>
    <cellStyle name="Normal 2 9 2 3" xfId="1783"/>
    <cellStyle name="Normal 2 9 2 3 2" xfId="2823"/>
    <cellStyle name="Normal 2 9 2 3 2 2" xfId="4316"/>
    <cellStyle name="Normal 2 9 2 3 3" xfId="3577"/>
    <cellStyle name="Normal 2 9 2 4" xfId="2434"/>
    <cellStyle name="Normal 2 9 2 4 2" xfId="3929"/>
    <cellStyle name="Normal 2 9 2 5" xfId="3190"/>
    <cellStyle name="Normal 2 9 3" xfId="993"/>
    <cellStyle name="Normal 2 9 3 2" xfId="2336"/>
    <cellStyle name="Normal 2 9 3 2 2" xfId="3831"/>
    <cellStyle name="Normal 2 9 3 3" xfId="3092"/>
    <cellStyle name="Normal 2 9 4" xfId="1502"/>
    <cellStyle name="Normal 2 9 4 2" xfId="2547"/>
    <cellStyle name="Normal 2 9 4 2 2" xfId="4040"/>
    <cellStyle name="Normal 2 9 4 3" xfId="3301"/>
    <cellStyle name="Normal 2 9 5" xfId="1691"/>
    <cellStyle name="Normal 2 9 5 2" xfId="2731"/>
    <cellStyle name="Normal 2 9 5 2 2" xfId="4224"/>
    <cellStyle name="Normal 2 9 5 3" xfId="3485"/>
    <cellStyle name="Normal 2 9 6" xfId="2234"/>
    <cellStyle name="Normal 2 9 6 2" xfId="3731"/>
    <cellStyle name="Normal 2 9 7" xfId="2992"/>
    <cellStyle name="Normal 2_18230684" xfId="414"/>
    <cellStyle name="Normal 20" xfId="415"/>
    <cellStyle name="Normal 20 2" xfId="1271"/>
    <cellStyle name="Normal 20 2 2" xfId="1598"/>
    <cellStyle name="Normal 20 2 2 2" xfId="2640"/>
    <cellStyle name="Normal 20 2 2 2 2" xfId="4133"/>
    <cellStyle name="Normal 20 2 2 3" xfId="3394"/>
    <cellStyle name="Normal 20 2 3" xfId="1784"/>
    <cellStyle name="Normal 20 2 3 2" xfId="2824"/>
    <cellStyle name="Normal 20 2 3 2 2" xfId="4317"/>
    <cellStyle name="Normal 20 2 3 3" xfId="3578"/>
    <cellStyle name="Normal 20 2 4" xfId="2104"/>
    <cellStyle name="Normal 20 2 5" xfId="2435"/>
    <cellStyle name="Normal 20 2 5 2" xfId="3930"/>
    <cellStyle name="Normal 20 2 6" xfId="3191"/>
    <cellStyle name="Normal 20 3" xfId="994"/>
    <cellStyle name="Normal 20 3 2" xfId="2337"/>
    <cellStyle name="Normal 20 3 2 2" xfId="3832"/>
    <cellStyle name="Normal 20 3 3" xfId="3093"/>
    <cellStyle name="Normal 20 4" xfId="1503"/>
    <cellStyle name="Normal 20 4 2" xfId="2548"/>
    <cellStyle name="Normal 20 4 2 2" xfId="4041"/>
    <cellStyle name="Normal 20 4 3" xfId="3302"/>
    <cellStyle name="Normal 20 5" xfId="1692"/>
    <cellStyle name="Normal 20 5 2" xfId="2732"/>
    <cellStyle name="Normal 20 5 2 2" xfId="4225"/>
    <cellStyle name="Normal 20 5 3" xfId="3486"/>
    <cellStyle name="Normal 20 6" xfId="2103"/>
    <cellStyle name="Normal 20 7" xfId="2235"/>
    <cellStyle name="Normal 20 7 2" xfId="3732"/>
    <cellStyle name="Normal 20 8" xfId="2993"/>
    <cellStyle name="Normal 20 9" xfId="4469"/>
    <cellStyle name="Normal 200" xfId="1944"/>
    <cellStyle name="Normal 201" xfId="1945"/>
    <cellStyle name="Normal 202" xfId="1946"/>
    <cellStyle name="Normal 203" xfId="1947"/>
    <cellStyle name="Normal 204" xfId="1948"/>
    <cellStyle name="Normal 205" xfId="1949"/>
    <cellStyle name="Normal 206" xfId="1950"/>
    <cellStyle name="Normal 207" xfId="1951"/>
    <cellStyle name="Normal 208" xfId="1952"/>
    <cellStyle name="Normal 209" xfId="1953"/>
    <cellStyle name="Normal 21" xfId="416"/>
    <cellStyle name="Normal 21 2" xfId="1272"/>
    <cellStyle name="Normal 21 2 2" xfId="1599"/>
    <cellStyle name="Normal 21 2 2 2" xfId="2641"/>
    <cellStyle name="Normal 21 2 2 2 2" xfId="4134"/>
    <cellStyle name="Normal 21 2 2 3" xfId="3395"/>
    <cellStyle name="Normal 21 2 3" xfId="1785"/>
    <cellStyle name="Normal 21 2 3 2" xfId="2825"/>
    <cellStyle name="Normal 21 2 3 2 2" xfId="4318"/>
    <cellStyle name="Normal 21 2 3 3" xfId="3579"/>
    <cellStyle name="Normal 21 2 4" xfId="2106"/>
    <cellStyle name="Normal 21 2 5" xfId="2436"/>
    <cellStyle name="Normal 21 2 5 2" xfId="3931"/>
    <cellStyle name="Normal 21 2 6" xfId="3192"/>
    <cellStyle name="Normal 21 3" xfId="995"/>
    <cellStyle name="Normal 21 3 2" xfId="2338"/>
    <cellStyle name="Normal 21 3 2 2" xfId="3833"/>
    <cellStyle name="Normal 21 3 3" xfId="3094"/>
    <cellStyle name="Normal 21 4" xfId="1504"/>
    <cellStyle name="Normal 21 4 2" xfId="2549"/>
    <cellStyle name="Normal 21 4 2 2" xfId="4042"/>
    <cellStyle name="Normal 21 4 3" xfId="3303"/>
    <cellStyle name="Normal 21 5" xfId="1693"/>
    <cellStyle name="Normal 21 5 2" xfId="2733"/>
    <cellStyle name="Normal 21 5 2 2" xfId="4226"/>
    <cellStyle name="Normal 21 5 3" xfId="3487"/>
    <cellStyle name="Normal 21 6" xfId="2105"/>
    <cellStyle name="Normal 21 7" xfId="2236"/>
    <cellStyle name="Normal 21 7 2" xfId="3733"/>
    <cellStyle name="Normal 21 8" xfId="2994"/>
    <cellStyle name="Normal 21 9" xfId="4470"/>
    <cellStyle name="Normal 210" xfId="1954"/>
    <cellStyle name="Normal 211" xfId="1955"/>
    <cellStyle name="Normal 212" xfId="1956"/>
    <cellStyle name="Normal 213" xfId="1957"/>
    <cellStyle name="Normal 214" xfId="1958"/>
    <cellStyle name="Normal 215" xfId="1959"/>
    <cellStyle name="Normal 216" xfId="1960"/>
    <cellStyle name="Normal 217" xfId="1961"/>
    <cellStyle name="Normal 218" xfId="1962"/>
    <cellStyle name="Normal 219" xfId="1963"/>
    <cellStyle name="Normal 22" xfId="417"/>
    <cellStyle name="Normal 22 2" xfId="418"/>
    <cellStyle name="Normal 22 2 2" xfId="2108"/>
    <cellStyle name="Normal 22 3" xfId="2107"/>
    <cellStyle name="Normal 22 4" xfId="4457"/>
    <cellStyle name="Normal 220" xfId="1964"/>
    <cellStyle name="Normal 221" xfId="1965"/>
    <cellStyle name="Normal 222" xfId="1967"/>
    <cellStyle name="Normal 223" xfId="1968"/>
    <cellStyle name="Normal 224" xfId="1969"/>
    <cellStyle name="Normal 225" xfId="1970"/>
    <cellStyle name="Normal 226" xfId="1971"/>
    <cellStyle name="Normal 227" xfId="1972"/>
    <cellStyle name="Normal 228" xfId="1973"/>
    <cellStyle name="Normal 229" xfId="1974"/>
    <cellStyle name="Normal 23" xfId="419"/>
    <cellStyle name="Normal 23 2" xfId="2109"/>
    <cellStyle name="Normal 23 2 2" xfId="4512"/>
    <cellStyle name="Normal 23 3" xfId="4507"/>
    <cellStyle name="Normal 230" xfId="1975"/>
    <cellStyle name="Normal 231" xfId="1976"/>
    <cellStyle name="Normal 232" xfId="1977"/>
    <cellStyle name="Normal 233" xfId="1978"/>
    <cellStyle name="Normal 234" xfId="1979"/>
    <cellStyle name="Normal 235" xfId="1980"/>
    <cellStyle name="Normal 236" xfId="1981"/>
    <cellStyle name="Normal 237" xfId="1982"/>
    <cellStyle name="Normal 238" xfId="1983"/>
    <cellStyle name="Normal 239" xfId="1984"/>
    <cellStyle name="Normal 24" xfId="420"/>
    <cellStyle name="Normal 24 2" xfId="2110"/>
    <cellStyle name="Normal 24 2 2" xfId="4513"/>
    <cellStyle name="Normal 24 3" xfId="4508"/>
    <cellStyle name="Normal 240" xfId="1985"/>
    <cellStyle name="Normal 241" xfId="1986"/>
    <cellStyle name="Normal 242" xfId="1987"/>
    <cellStyle name="Normal 243" xfId="1988"/>
    <cellStyle name="Normal 244" xfId="1989"/>
    <cellStyle name="Normal 245" xfId="1990"/>
    <cellStyle name="Normal 246" xfId="1991"/>
    <cellStyle name="Normal 247" xfId="1992"/>
    <cellStyle name="Normal 248" xfId="1993"/>
    <cellStyle name="Normal 249" xfId="1994"/>
    <cellStyle name="Normal 25" xfId="421"/>
    <cellStyle name="Normal 25 2" xfId="2111"/>
    <cellStyle name="Normal 25 2 2" xfId="4514"/>
    <cellStyle name="Normal 25 3" xfId="4509"/>
    <cellStyle name="Normal 250" xfId="1995"/>
    <cellStyle name="Normal 251" xfId="1996"/>
    <cellStyle name="Normal 252" xfId="1997"/>
    <cellStyle name="Normal 253" xfId="1998"/>
    <cellStyle name="Normal 254" xfId="1999"/>
    <cellStyle name="Normal 255" xfId="2000"/>
    <cellStyle name="Normal 256" xfId="2001"/>
    <cellStyle name="Normal 257" xfId="2002"/>
    <cellStyle name="Normal 258" xfId="2003"/>
    <cellStyle name="Normal 259" xfId="2004"/>
    <cellStyle name="Normal 26" xfId="422"/>
    <cellStyle name="Normal 26 2" xfId="4454"/>
    <cellStyle name="Normal 260" xfId="2005"/>
    <cellStyle name="Normal 261" xfId="2006"/>
    <cellStyle name="Normal 262" xfId="2007"/>
    <cellStyle name="Normal 263" xfId="2008"/>
    <cellStyle name="Normal 264" xfId="2009"/>
    <cellStyle name="Normal 265" xfId="2010"/>
    <cellStyle name="Normal 266" xfId="2011"/>
    <cellStyle name="Normal 267" xfId="2012"/>
    <cellStyle name="Normal 268" xfId="2013"/>
    <cellStyle name="Normal 269" xfId="2014"/>
    <cellStyle name="Normal 27" xfId="423"/>
    <cellStyle name="Normal 27 2" xfId="4515"/>
    <cellStyle name="Normal 270" xfId="2015"/>
    <cellStyle name="Normal 271" xfId="2016"/>
    <cellStyle name="Normal 272" xfId="2017"/>
    <cellStyle name="Normal 273" xfId="2018"/>
    <cellStyle name="Normal 274" xfId="2019"/>
    <cellStyle name="Normal 275" xfId="2020"/>
    <cellStyle name="Normal 276" xfId="2021"/>
    <cellStyle name="Normal 277" xfId="2022"/>
    <cellStyle name="Normal 278" xfId="2023"/>
    <cellStyle name="Normal 279" xfId="2136"/>
    <cellStyle name="Normal 28" xfId="424"/>
    <cellStyle name="Normal 280" xfId="2137"/>
    <cellStyle name="Normal 281" xfId="2138"/>
    <cellStyle name="Normal 282" xfId="2139"/>
    <cellStyle name="Normal 283" xfId="2140"/>
    <cellStyle name="Normal 284" xfId="2141"/>
    <cellStyle name="Normal 285" xfId="2142"/>
    <cellStyle name="Normal 286" xfId="2143"/>
    <cellStyle name="Normal 287" xfId="2144"/>
    <cellStyle name="Normal 288" xfId="2145"/>
    <cellStyle name="Normal 289" xfId="2146"/>
    <cellStyle name="Normal 29" xfId="425"/>
    <cellStyle name="Normal 290" xfId="2147"/>
    <cellStyle name="Normal 291" xfId="2148"/>
    <cellStyle name="Normal 292" xfId="2149"/>
    <cellStyle name="Normal 293" xfId="2150"/>
    <cellStyle name="Normal 294" xfId="2151"/>
    <cellStyle name="Normal 295" xfId="2152"/>
    <cellStyle name="Normal 296" xfId="2153"/>
    <cellStyle name="Normal 297" xfId="2154"/>
    <cellStyle name="Normal 298" xfId="2155"/>
    <cellStyle name="Normal 299" xfId="2156"/>
    <cellStyle name="Normal 3" xfId="426"/>
    <cellStyle name="Normal 3 10" xfId="427"/>
    <cellStyle name="Normal 3 11" xfId="2112"/>
    <cellStyle name="Normal 3 12" xfId="4471"/>
    <cellStyle name="Normal 3 2" xfId="428"/>
    <cellStyle name="Normal 3 2 2" xfId="429"/>
    <cellStyle name="Normal 3 2 2 2" xfId="430"/>
    <cellStyle name="Normal 3 2 2 2 2" xfId="1001"/>
    <cellStyle name="Normal 3 2 2 3" xfId="1000"/>
    <cellStyle name="Normal 3 3" xfId="431"/>
    <cellStyle name="Normal 3 3 2" xfId="432"/>
    <cellStyle name="Normal 3 3 2 2" xfId="1003"/>
    <cellStyle name="Normal 3 3 3" xfId="1002"/>
    <cellStyle name="Normal 3 4" xfId="433"/>
    <cellStyle name="Normal 3 5" xfId="434"/>
    <cellStyle name="Normal 3 5 10" xfId="2237"/>
    <cellStyle name="Normal 3 5 10 2" xfId="3734"/>
    <cellStyle name="Normal 3 5 11" xfId="2995"/>
    <cellStyle name="Normal 3 5 12" xfId="4530"/>
    <cellStyle name="Normal 3 5 2" xfId="435"/>
    <cellStyle name="Normal 3 5 2 10" xfId="2199"/>
    <cellStyle name="Normal 3 5 2 10 2" xfId="2957"/>
    <cellStyle name="Normal 3 5 2 10 2 2" xfId="4446"/>
    <cellStyle name="Normal 3 5 2 10 3" xfId="3707"/>
    <cellStyle name="Normal 3 5 2 11" xfId="2238"/>
    <cellStyle name="Normal 3 5 2 11 2" xfId="3735"/>
    <cellStyle name="Normal 3 5 2 12" xfId="2996"/>
    <cellStyle name="Normal 3 5 2 13" xfId="4531"/>
    <cellStyle name="Normal 3 5 2 2" xfId="436"/>
    <cellStyle name="Normal 3 5 2 2 10" xfId="2997"/>
    <cellStyle name="Normal 3 5 2 2 11" xfId="4472"/>
    <cellStyle name="Normal 3 5 2 2 2" xfId="437"/>
    <cellStyle name="Normal 3 5 2 2 2 2" xfId="1276"/>
    <cellStyle name="Normal 3 5 2 2 2 2 2" xfId="1603"/>
    <cellStyle name="Normal 3 5 2 2 2 2 2 2" xfId="2645"/>
    <cellStyle name="Normal 3 5 2 2 2 2 2 2 2" xfId="4138"/>
    <cellStyle name="Normal 3 5 2 2 2 2 2 3" xfId="3399"/>
    <cellStyle name="Normal 3 5 2 2 2 2 3" xfId="1789"/>
    <cellStyle name="Normal 3 5 2 2 2 2 3 2" xfId="2829"/>
    <cellStyle name="Normal 3 5 2 2 2 2 3 2 2" xfId="4322"/>
    <cellStyle name="Normal 3 5 2 2 2 2 3 3" xfId="3583"/>
    <cellStyle name="Normal 3 5 2 2 2 2 4" xfId="2440"/>
    <cellStyle name="Normal 3 5 2 2 2 2 4 2" xfId="3935"/>
    <cellStyle name="Normal 3 5 2 2 2 2 5" xfId="3196"/>
    <cellStyle name="Normal 3 5 2 2 2 3" xfId="1007"/>
    <cellStyle name="Normal 3 5 2 2 2 3 2" xfId="2344"/>
    <cellStyle name="Normal 3 5 2 2 2 3 2 2" xfId="3839"/>
    <cellStyle name="Normal 3 5 2 2 2 3 3" xfId="3100"/>
    <cellStyle name="Normal 3 5 2 2 2 4" xfId="1508"/>
    <cellStyle name="Normal 3 5 2 2 2 4 2" xfId="2553"/>
    <cellStyle name="Normal 3 5 2 2 2 4 2 2" xfId="4046"/>
    <cellStyle name="Normal 3 5 2 2 2 4 3" xfId="3307"/>
    <cellStyle name="Normal 3 5 2 2 2 5" xfId="1697"/>
    <cellStyle name="Normal 3 5 2 2 2 5 2" xfId="2737"/>
    <cellStyle name="Normal 3 5 2 2 2 5 2 2" xfId="4230"/>
    <cellStyle name="Normal 3 5 2 2 2 5 3" xfId="3491"/>
    <cellStyle name="Normal 3 5 2 2 2 6" xfId="2240"/>
    <cellStyle name="Normal 3 5 2 2 2 6 2" xfId="3737"/>
    <cellStyle name="Normal 3 5 2 2 2 7" xfId="2998"/>
    <cellStyle name="Normal 3 5 2 2 3" xfId="438"/>
    <cellStyle name="Normal 3 5 2 2 3 2" xfId="1277"/>
    <cellStyle name="Normal 3 5 2 2 3 2 2" xfId="1604"/>
    <cellStyle name="Normal 3 5 2 2 3 2 2 2" xfId="2646"/>
    <cellStyle name="Normal 3 5 2 2 3 2 2 2 2" xfId="4139"/>
    <cellStyle name="Normal 3 5 2 2 3 2 2 3" xfId="3400"/>
    <cellStyle name="Normal 3 5 2 2 3 2 3" xfId="1790"/>
    <cellStyle name="Normal 3 5 2 2 3 2 3 2" xfId="2830"/>
    <cellStyle name="Normal 3 5 2 2 3 2 3 2 2" xfId="4323"/>
    <cellStyle name="Normal 3 5 2 2 3 2 3 3" xfId="3584"/>
    <cellStyle name="Normal 3 5 2 2 3 2 4" xfId="2441"/>
    <cellStyle name="Normal 3 5 2 2 3 2 4 2" xfId="3936"/>
    <cellStyle name="Normal 3 5 2 2 3 2 5" xfId="3197"/>
    <cellStyle name="Normal 3 5 2 2 3 3" xfId="1008"/>
    <cellStyle name="Normal 3 5 2 2 3 3 2" xfId="2345"/>
    <cellStyle name="Normal 3 5 2 2 3 3 2 2" xfId="3840"/>
    <cellStyle name="Normal 3 5 2 2 3 3 3" xfId="3101"/>
    <cellStyle name="Normal 3 5 2 2 3 4" xfId="1509"/>
    <cellStyle name="Normal 3 5 2 2 3 4 2" xfId="2554"/>
    <cellStyle name="Normal 3 5 2 2 3 4 2 2" xfId="4047"/>
    <cellStyle name="Normal 3 5 2 2 3 4 3" xfId="3308"/>
    <cellStyle name="Normal 3 5 2 2 3 5" xfId="1698"/>
    <cellStyle name="Normal 3 5 2 2 3 5 2" xfId="2738"/>
    <cellStyle name="Normal 3 5 2 2 3 5 2 2" xfId="4231"/>
    <cellStyle name="Normal 3 5 2 2 3 5 3" xfId="3492"/>
    <cellStyle name="Normal 3 5 2 2 3 6" xfId="2241"/>
    <cellStyle name="Normal 3 5 2 2 3 6 2" xfId="3738"/>
    <cellStyle name="Normal 3 5 2 2 3 7" xfId="2999"/>
    <cellStyle name="Normal 3 5 2 2 4" xfId="439"/>
    <cellStyle name="Normal 3 5 2 2 5" xfId="1275"/>
    <cellStyle name="Normal 3 5 2 2 5 2" xfId="1602"/>
    <cellStyle name="Normal 3 5 2 2 5 2 2" xfId="2644"/>
    <cellStyle name="Normal 3 5 2 2 5 2 2 2" xfId="4137"/>
    <cellStyle name="Normal 3 5 2 2 5 2 3" xfId="3398"/>
    <cellStyle name="Normal 3 5 2 2 5 3" xfId="1788"/>
    <cellStyle name="Normal 3 5 2 2 5 3 2" xfId="2828"/>
    <cellStyle name="Normal 3 5 2 2 5 3 2 2" xfId="4321"/>
    <cellStyle name="Normal 3 5 2 2 5 3 3" xfId="3582"/>
    <cellStyle name="Normal 3 5 2 2 5 4" xfId="2439"/>
    <cellStyle name="Normal 3 5 2 2 5 4 2" xfId="3934"/>
    <cellStyle name="Normal 3 5 2 2 5 5" xfId="3195"/>
    <cellStyle name="Normal 3 5 2 2 6" xfId="1006"/>
    <cellStyle name="Normal 3 5 2 2 6 2" xfId="2343"/>
    <cellStyle name="Normal 3 5 2 2 6 2 2" xfId="3838"/>
    <cellStyle name="Normal 3 5 2 2 6 3" xfId="3099"/>
    <cellStyle name="Normal 3 5 2 2 7" xfId="1507"/>
    <cellStyle name="Normal 3 5 2 2 7 2" xfId="2552"/>
    <cellStyle name="Normal 3 5 2 2 7 2 2" xfId="4045"/>
    <cellStyle name="Normal 3 5 2 2 7 3" xfId="3306"/>
    <cellStyle name="Normal 3 5 2 2 8" xfId="1696"/>
    <cellStyle name="Normal 3 5 2 2 8 2" xfId="2736"/>
    <cellStyle name="Normal 3 5 2 2 8 2 2" xfId="4229"/>
    <cellStyle name="Normal 3 5 2 2 8 3" xfId="3490"/>
    <cellStyle name="Normal 3 5 2 2 9" xfId="2239"/>
    <cellStyle name="Normal 3 5 2 2 9 2" xfId="3736"/>
    <cellStyle name="Normal 3 5 2 3" xfId="440"/>
    <cellStyle name="Normal 3 5 2 3 2" xfId="1278"/>
    <cellStyle name="Normal 3 5 2 3 2 2" xfId="1605"/>
    <cellStyle name="Normal 3 5 2 3 2 2 2" xfId="2647"/>
    <cellStyle name="Normal 3 5 2 3 2 2 2 2" xfId="4140"/>
    <cellStyle name="Normal 3 5 2 3 2 2 3" xfId="3401"/>
    <cellStyle name="Normal 3 5 2 3 2 3" xfId="1791"/>
    <cellStyle name="Normal 3 5 2 3 2 3 2" xfId="2831"/>
    <cellStyle name="Normal 3 5 2 3 2 3 2 2" xfId="4324"/>
    <cellStyle name="Normal 3 5 2 3 2 3 3" xfId="3585"/>
    <cellStyle name="Normal 3 5 2 3 2 4" xfId="2442"/>
    <cellStyle name="Normal 3 5 2 3 2 4 2" xfId="3937"/>
    <cellStyle name="Normal 3 5 2 3 2 5" xfId="3198"/>
    <cellStyle name="Normal 3 5 2 3 3" xfId="1010"/>
    <cellStyle name="Normal 3 5 2 3 3 2" xfId="2346"/>
    <cellStyle name="Normal 3 5 2 3 3 2 2" xfId="3841"/>
    <cellStyle name="Normal 3 5 2 3 3 3" xfId="3102"/>
    <cellStyle name="Normal 3 5 2 3 4" xfId="1510"/>
    <cellStyle name="Normal 3 5 2 3 4 2" xfId="2555"/>
    <cellStyle name="Normal 3 5 2 3 4 2 2" xfId="4048"/>
    <cellStyle name="Normal 3 5 2 3 4 3" xfId="3309"/>
    <cellStyle name="Normal 3 5 2 3 5" xfId="1699"/>
    <cellStyle name="Normal 3 5 2 3 5 2" xfId="2739"/>
    <cellStyle name="Normal 3 5 2 3 5 2 2" xfId="4232"/>
    <cellStyle name="Normal 3 5 2 3 5 3" xfId="3493"/>
    <cellStyle name="Normal 3 5 2 3 6" xfId="2242"/>
    <cellStyle name="Normal 3 5 2 3 6 2" xfId="3739"/>
    <cellStyle name="Normal 3 5 2 3 7" xfId="3000"/>
    <cellStyle name="Normal 3 5 2 3 8" xfId="4473"/>
    <cellStyle name="Normal 3 5 2 4" xfId="441"/>
    <cellStyle name="Normal 3 5 2 5" xfId="1274"/>
    <cellStyle name="Normal 3 5 2 5 2" xfId="1601"/>
    <cellStyle name="Normal 3 5 2 5 2 2" xfId="2643"/>
    <cellStyle name="Normal 3 5 2 5 2 2 2" xfId="4136"/>
    <cellStyle name="Normal 3 5 2 5 2 3" xfId="3397"/>
    <cellStyle name="Normal 3 5 2 5 3" xfId="1787"/>
    <cellStyle name="Normal 3 5 2 5 3 2" xfId="2827"/>
    <cellStyle name="Normal 3 5 2 5 3 2 2" xfId="4320"/>
    <cellStyle name="Normal 3 5 2 5 3 3" xfId="3581"/>
    <cellStyle name="Normal 3 5 2 5 4" xfId="2438"/>
    <cellStyle name="Normal 3 5 2 5 4 2" xfId="3933"/>
    <cellStyle name="Normal 3 5 2 5 5" xfId="3194"/>
    <cellStyle name="Normal 3 5 2 6" xfId="1005"/>
    <cellStyle name="Normal 3 5 2 6 2" xfId="2342"/>
    <cellStyle name="Normal 3 5 2 6 2 2" xfId="3837"/>
    <cellStyle name="Normal 3 5 2 6 3" xfId="3098"/>
    <cellStyle name="Normal 3 5 2 7" xfId="1506"/>
    <cellStyle name="Normal 3 5 2 7 2" xfId="2551"/>
    <cellStyle name="Normal 3 5 2 7 2 2" xfId="4044"/>
    <cellStyle name="Normal 3 5 2 7 3" xfId="3305"/>
    <cellStyle name="Normal 3 5 2 8" xfId="1695"/>
    <cellStyle name="Normal 3 5 2 8 2" xfId="2735"/>
    <cellStyle name="Normal 3 5 2 8 2 2" xfId="4228"/>
    <cellStyle name="Normal 3 5 2 8 3" xfId="3489"/>
    <cellStyle name="Normal 3 5 2 9" xfId="2113"/>
    <cellStyle name="Normal 3 5 2 9 2" xfId="2925"/>
    <cellStyle name="Normal 3 5 2 9 2 2" xfId="4415"/>
    <cellStyle name="Normal 3 5 2 9 3" xfId="3676"/>
    <cellStyle name="Normal 3 5 3" xfId="442"/>
    <cellStyle name="Normal 3 5 3 10" xfId="3001"/>
    <cellStyle name="Normal 3 5 3 11" xfId="4474"/>
    <cellStyle name="Normal 3 5 3 2" xfId="443"/>
    <cellStyle name="Normal 3 5 3 2 2" xfId="1280"/>
    <cellStyle name="Normal 3 5 3 2 2 2" xfId="1607"/>
    <cellStyle name="Normal 3 5 3 2 2 2 2" xfId="2649"/>
    <cellStyle name="Normal 3 5 3 2 2 2 2 2" xfId="4142"/>
    <cellStyle name="Normal 3 5 3 2 2 2 3" xfId="3403"/>
    <cellStyle name="Normal 3 5 3 2 2 3" xfId="1793"/>
    <cellStyle name="Normal 3 5 3 2 2 3 2" xfId="2833"/>
    <cellStyle name="Normal 3 5 3 2 2 3 2 2" xfId="4326"/>
    <cellStyle name="Normal 3 5 3 2 2 3 3" xfId="3587"/>
    <cellStyle name="Normal 3 5 3 2 2 4" xfId="2444"/>
    <cellStyle name="Normal 3 5 3 2 2 4 2" xfId="3939"/>
    <cellStyle name="Normal 3 5 3 2 2 5" xfId="3200"/>
    <cellStyle name="Normal 3 5 3 2 3" xfId="1012"/>
    <cellStyle name="Normal 3 5 3 2 3 2" xfId="2348"/>
    <cellStyle name="Normal 3 5 3 2 3 2 2" xfId="3843"/>
    <cellStyle name="Normal 3 5 3 2 3 3" xfId="3104"/>
    <cellStyle name="Normal 3 5 3 2 4" xfId="1512"/>
    <cellStyle name="Normal 3 5 3 2 4 2" xfId="2557"/>
    <cellStyle name="Normal 3 5 3 2 4 2 2" xfId="4050"/>
    <cellStyle name="Normal 3 5 3 2 4 3" xfId="3311"/>
    <cellStyle name="Normal 3 5 3 2 5" xfId="1701"/>
    <cellStyle name="Normal 3 5 3 2 5 2" xfId="2741"/>
    <cellStyle name="Normal 3 5 3 2 5 2 2" xfId="4234"/>
    <cellStyle name="Normal 3 5 3 2 5 3" xfId="3495"/>
    <cellStyle name="Normal 3 5 3 2 6" xfId="2244"/>
    <cellStyle name="Normal 3 5 3 2 6 2" xfId="3741"/>
    <cellStyle name="Normal 3 5 3 2 7" xfId="3002"/>
    <cellStyle name="Normal 3 5 3 3" xfId="444"/>
    <cellStyle name="Normal 3 5 3 3 2" xfId="1281"/>
    <cellStyle name="Normal 3 5 3 3 2 2" xfId="1608"/>
    <cellStyle name="Normal 3 5 3 3 2 2 2" xfId="2650"/>
    <cellStyle name="Normal 3 5 3 3 2 2 2 2" xfId="4143"/>
    <cellStyle name="Normal 3 5 3 3 2 2 3" xfId="3404"/>
    <cellStyle name="Normal 3 5 3 3 2 3" xfId="1794"/>
    <cellStyle name="Normal 3 5 3 3 2 3 2" xfId="2834"/>
    <cellStyle name="Normal 3 5 3 3 2 3 2 2" xfId="4327"/>
    <cellStyle name="Normal 3 5 3 3 2 3 3" xfId="3588"/>
    <cellStyle name="Normal 3 5 3 3 2 4" xfId="2445"/>
    <cellStyle name="Normal 3 5 3 3 2 4 2" xfId="3940"/>
    <cellStyle name="Normal 3 5 3 3 2 5" xfId="3201"/>
    <cellStyle name="Normal 3 5 3 3 3" xfId="1013"/>
    <cellStyle name="Normal 3 5 3 3 3 2" xfId="2349"/>
    <cellStyle name="Normal 3 5 3 3 3 2 2" xfId="3844"/>
    <cellStyle name="Normal 3 5 3 3 3 3" xfId="3105"/>
    <cellStyle name="Normal 3 5 3 3 4" xfId="1513"/>
    <cellStyle name="Normal 3 5 3 3 4 2" xfId="2558"/>
    <cellStyle name="Normal 3 5 3 3 4 2 2" xfId="4051"/>
    <cellStyle name="Normal 3 5 3 3 4 3" xfId="3312"/>
    <cellStyle name="Normal 3 5 3 3 5" xfId="1702"/>
    <cellStyle name="Normal 3 5 3 3 5 2" xfId="2742"/>
    <cellStyle name="Normal 3 5 3 3 5 2 2" xfId="4235"/>
    <cellStyle name="Normal 3 5 3 3 5 3" xfId="3496"/>
    <cellStyle name="Normal 3 5 3 3 6" xfId="2245"/>
    <cellStyle name="Normal 3 5 3 3 6 2" xfId="3742"/>
    <cellStyle name="Normal 3 5 3 3 7" xfId="3003"/>
    <cellStyle name="Normal 3 5 3 4" xfId="445"/>
    <cellStyle name="Normal 3 5 3 5" xfId="1279"/>
    <cellStyle name="Normal 3 5 3 5 2" xfId="1606"/>
    <cellStyle name="Normal 3 5 3 5 2 2" xfId="2648"/>
    <cellStyle name="Normal 3 5 3 5 2 2 2" xfId="4141"/>
    <cellStyle name="Normal 3 5 3 5 2 3" xfId="3402"/>
    <cellStyle name="Normal 3 5 3 5 3" xfId="1792"/>
    <cellStyle name="Normal 3 5 3 5 3 2" xfId="2832"/>
    <cellStyle name="Normal 3 5 3 5 3 2 2" xfId="4325"/>
    <cellStyle name="Normal 3 5 3 5 3 3" xfId="3586"/>
    <cellStyle name="Normal 3 5 3 5 4" xfId="2443"/>
    <cellStyle name="Normal 3 5 3 5 4 2" xfId="3938"/>
    <cellStyle name="Normal 3 5 3 5 5" xfId="3199"/>
    <cellStyle name="Normal 3 5 3 6" xfId="1011"/>
    <cellStyle name="Normal 3 5 3 6 2" xfId="2347"/>
    <cellStyle name="Normal 3 5 3 6 2 2" xfId="3842"/>
    <cellStyle name="Normal 3 5 3 6 3" xfId="3103"/>
    <cellStyle name="Normal 3 5 3 7" xfId="1511"/>
    <cellStyle name="Normal 3 5 3 7 2" xfId="2556"/>
    <cellStyle name="Normal 3 5 3 7 2 2" xfId="4049"/>
    <cellStyle name="Normal 3 5 3 7 3" xfId="3310"/>
    <cellStyle name="Normal 3 5 3 8" xfId="1700"/>
    <cellStyle name="Normal 3 5 3 8 2" xfId="2740"/>
    <cellStyle name="Normal 3 5 3 8 2 2" xfId="4233"/>
    <cellStyle name="Normal 3 5 3 8 3" xfId="3494"/>
    <cellStyle name="Normal 3 5 3 9" xfId="2243"/>
    <cellStyle name="Normal 3 5 3 9 2" xfId="3740"/>
    <cellStyle name="Normal 3 5 4" xfId="446"/>
    <cellStyle name="Normal 3 5 4 2" xfId="1282"/>
    <cellStyle name="Normal 3 5 4 2 2" xfId="1609"/>
    <cellStyle name="Normal 3 5 4 2 2 2" xfId="2651"/>
    <cellStyle name="Normal 3 5 4 2 2 2 2" xfId="4144"/>
    <cellStyle name="Normal 3 5 4 2 2 3" xfId="3405"/>
    <cellStyle name="Normal 3 5 4 2 3" xfId="1795"/>
    <cellStyle name="Normal 3 5 4 2 3 2" xfId="2835"/>
    <cellStyle name="Normal 3 5 4 2 3 2 2" xfId="4328"/>
    <cellStyle name="Normal 3 5 4 2 3 3" xfId="3589"/>
    <cellStyle name="Normal 3 5 4 2 4" xfId="2446"/>
    <cellStyle name="Normal 3 5 4 2 4 2" xfId="3941"/>
    <cellStyle name="Normal 3 5 4 2 5" xfId="3202"/>
    <cellStyle name="Normal 3 5 4 3" xfId="1014"/>
    <cellStyle name="Normal 3 5 4 3 2" xfId="2350"/>
    <cellStyle name="Normal 3 5 4 3 2 2" xfId="3845"/>
    <cellStyle name="Normal 3 5 4 3 3" xfId="3106"/>
    <cellStyle name="Normal 3 5 4 4" xfId="1514"/>
    <cellStyle name="Normal 3 5 4 4 2" xfId="2559"/>
    <cellStyle name="Normal 3 5 4 4 2 2" xfId="4052"/>
    <cellStyle name="Normal 3 5 4 4 3" xfId="3313"/>
    <cellStyle name="Normal 3 5 4 5" xfId="1703"/>
    <cellStyle name="Normal 3 5 4 5 2" xfId="2743"/>
    <cellStyle name="Normal 3 5 4 5 2 2" xfId="4236"/>
    <cellStyle name="Normal 3 5 4 5 3" xfId="3497"/>
    <cellStyle name="Normal 3 5 4 6" xfId="2246"/>
    <cellStyle name="Normal 3 5 4 6 2" xfId="3743"/>
    <cellStyle name="Normal 3 5 4 7" xfId="3004"/>
    <cellStyle name="Normal 3 5 4 8" xfId="4475"/>
    <cellStyle name="Normal 3 5 5" xfId="447"/>
    <cellStyle name="Normal 3 5 6" xfId="1273"/>
    <cellStyle name="Normal 3 5 6 2" xfId="1600"/>
    <cellStyle name="Normal 3 5 6 2 2" xfId="2642"/>
    <cellStyle name="Normal 3 5 6 2 2 2" xfId="4135"/>
    <cellStyle name="Normal 3 5 6 2 3" xfId="3396"/>
    <cellStyle name="Normal 3 5 6 3" xfId="1786"/>
    <cellStyle name="Normal 3 5 6 3 2" xfId="2826"/>
    <cellStyle name="Normal 3 5 6 3 2 2" xfId="4319"/>
    <cellStyle name="Normal 3 5 6 3 3" xfId="3580"/>
    <cellStyle name="Normal 3 5 6 4" xfId="2437"/>
    <cellStyle name="Normal 3 5 6 4 2" xfId="3932"/>
    <cellStyle name="Normal 3 5 6 5" xfId="3193"/>
    <cellStyle name="Normal 3 5 7" xfId="1004"/>
    <cellStyle name="Normal 3 5 7 2" xfId="2341"/>
    <cellStyle name="Normal 3 5 7 2 2" xfId="3836"/>
    <cellStyle name="Normal 3 5 7 3" xfId="3097"/>
    <cellStyle name="Normal 3 5 8" xfId="1505"/>
    <cellStyle name="Normal 3 5 8 2" xfId="2550"/>
    <cellStyle name="Normal 3 5 8 2 2" xfId="4043"/>
    <cellStyle name="Normal 3 5 8 3" xfId="3304"/>
    <cellStyle name="Normal 3 5 9" xfId="1694"/>
    <cellStyle name="Normal 3 5 9 2" xfId="2734"/>
    <cellStyle name="Normal 3 5 9 2 2" xfId="4227"/>
    <cellStyle name="Normal 3 5 9 3" xfId="3488"/>
    <cellStyle name="Normal 3 5_CE_Workbook_7_18_2012_MultiTab" xfId="448"/>
    <cellStyle name="Normal 3 6" xfId="449"/>
    <cellStyle name="Normal 3 6 2" xfId="450"/>
    <cellStyle name="Normal 3 6 2 2" xfId="451"/>
    <cellStyle name="Normal 3 6 2 3" xfId="452"/>
    <cellStyle name="Normal 3 6 2 4" xfId="453"/>
    <cellStyle name="Normal 3 6 3" xfId="454"/>
    <cellStyle name="Normal 3 7" xfId="455"/>
    <cellStyle name="Normal 3 7 2" xfId="1431"/>
    <cellStyle name="Normal 3 8" xfId="456"/>
    <cellStyle name="Normal 3 8 2" xfId="457"/>
    <cellStyle name="Normal 3 8 2 2" xfId="1283"/>
    <cellStyle name="Normal 3 8 2 2 2" xfId="1610"/>
    <cellStyle name="Normal 3 8 2 2 2 2" xfId="2652"/>
    <cellStyle name="Normal 3 8 2 2 2 2 2" xfId="4145"/>
    <cellStyle name="Normal 3 8 2 2 2 3" xfId="3406"/>
    <cellStyle name="Normal 3 8 2 2 3" xfId="1796"/>
    <cellStyle name="Normal 3 8 2 2 3 2" xfId="2836"/>
    <cellStyle name="Normal 3 8 2 2 3 2 2" xfId="4329"/>
    <cellStyle name="Normal 3 8 2 2 3 3" xfId="3590"/>
    <cellStyle name="Normal 3 8 2 2 4" xfId="2447"/>
    <cellStyle name="Normal 3 8 2 2 4 2" xfId="3942"/>
    <cellStyle name="Normal 3 8 2 2 5" xfId="3203"/>
    <cellStyle name="Normal 3 8 2 3" xfId="1017"/>
    <cellStyle name="Normal 3 8 2 3 2" xfId="2352"/>
    <cellStyle name="Normal 3 8 2 3 2 2" xfId="3847"/>
    <cellStyle name="Normal 3 8 2 3 3" xfId="3108"/>
    <cellStyle name="Normal 3 8 2 4" xfId="1515"/>
    <cellStyle name="Normal 3 8 2 4 2" xfId="2560"/>
    <cellStyle name="Normal 3 8 2 4 2 2" xfId="4053"/>
    <cellStyle name="Normal 3 8 2 4 3" xfId="3314"/>
    <cellStyle name="Normal 3 8 2 5" xfId="1704"/>
    <cellStyle name="Normal 3 8 2 5 2" xfId="2744"/>
    <cellStyle name="Normal 3 8 2 5 2 2" xfId="4237"/>
    <cellStyle name="Normal 3 8 2 5 3" xfId="3498"/>
    <cellStyle name="Normal 3 8 2 6" xfId="2247"/>
    <cellStyle name="Normal 3 8 2 6 2" xfId="3744"/>
    <cellStyle name="Normal 3 8 2 7" xfId="3005"/>
    <cellStyle name="Normal 3 9" xfId="458"/>
    <cellStyle name="Normal 3 9 2" xfId="1284"/>
    <cellStyle name="Normal 3 9 2 2" xfId="1611"/>
    <cellStyle name="Normal 3 9 2 2 2" xfId="2653"/>
    <cellStyle name="Normal 3 9 2 2 2 2" xfId="4146"/>
    <cellStyle name="Normal 3 9 2 2 3" xfId="3407"/>
    <cellStyle name="Normal 3 9 2 3" xfId="1797"/>
    <cellStyle name="Normal 3 9 2 3 2" xfId="2837"/>
    <cellStyle name="Normal 3 9 2 3 2 2" xfId="4330"/>
    <cellStyle name="Normal 3 9 2 3 3" xfId="3591"/>
    <cellStyle name="Normal 3 9 2 4" xfId="2448"/>
    <cellStyle name="Normal 3 9 2 4 2" xfId="3943"/>
    <cellStyle name="Normal 3 9 2 5" xfId="3204"/>
    <cellStyle name="Normal 3 9 3" xfId="1018"/>
    <cellStyle name="Normal 3 9 3 2" xfId="2353"/>
    <cellStyle name="Normal 3 9 3 2 2" xfId="3848"/>
    <cellStyle name="Normal 3 9 3 3" xfId="3109"/>
    <cellStyle name="Normal 3 9 4" xfId="1516"/>
    <cellStyle name="Normal 3 9 4 2" xfId="2561"/>
    <cellStyle name="Normal 3 9 4 2 2" xfId="4054"/>
    <cellStyle name="Normal 3 9 4 3" xfId="3315"/>
    <cellStyle name="Normal 3 9 5" xfId="1705"/>
    <cellStyle name="Normal 3 9 5 2" xfId="2745"/>
    <cellStyle name="Normal 3 9 5 2 2" xfId="4238"/>
    <cellStyle name="Normal 3 9 5 3" xfId="3499"/>
    <cellStyle name="Normal 3 9 6" xfId="2248"/>
    <cellStyle name="Normal 3 9 6 2" xfId="3745"/>
    <cellStyle name="Normal 3 9 7" xfId="3006"/>
    <cellStyle name="Normal 3_18230684" xfId="459"/>
    <cellStyle name="Normal 30" xfId="460"/>
    <cellStyle name="Normal 300" xfId="2157"/>
    <cellStyle name="Normal 301" xfId="2158"/>
    <cellStyle name="Normal 302" xfId="2159"/>
    <cellStyle name="Normal 303" xfId="2160"/>
    <cellStyle name="Normal 304" xfId="2161"/>
    <cellStyle name="Normal 305" xfId="2162"/>
    <cellStyle name="Normal 306" xfId="2163"/>
    <cellStyle name="Normal 307" xfId="2164"/>
    <cellStyle name="Normal 308" xfId="2165"/>
    <cellStyle name="Normal 309" xfId="2166"/>
    <cellStyle name="Normal 31" xfId="461"/>
    <cellStyle name="Normal 310" xfId="2167"/>
    <cellStyle name="Normal 311" xfId="2205"/>
    <cellStyle name="Normal 312" xfId="2206"/>
    <cellStyle name="Normal 313" xfId="2204"/>
    <cellStyle name="Normal 314" xfId="2207"/>
    <cellStyle name="Normal 315" xfId="2209"/>
    <cellStyle name="Normal 316" xfId="2896"/>
    <cellStyle name="Normal 317" xfId="2963"/>
    <cellStyle name="Normal 318" xfId="2962"/>
    <cellStyle name="Normal 319" xfId="2964"/>
    <cellStyle name="Normal 32" xfId="462"/>
    <cellStyle name="Normal 320" xfId="2208"/>
    <cellStyle name="Normal 321" xfId="2930"/>
    <cellStyle name="Normal 322" xfId="2214"/>
    <cellStyle name="Normal 323" xfId="2267"/>
    <cellStyle name="Normal 324" xfId="2521"/>
    <cellStyle name="Normal 325" xfId="2213"/>
    <cellStyle name="Normal 326" xfId="2967"/>
    <cellStyle name="Normal 327" xfId="2507"/>
    <cellStyle name="Normal 328" xfId="2211"/>
    <cellStyle name="Normal 329" xfId="2966"/>
    <cellStyle name="Normal 33" xfId="463"/>
    <cellStyle name="Normal 330" xfId="2897"/>
    <cellStyle name="Normal 331" xfId="2308"/>
    <cellStyle name="Normal 332" xfId="2916"/>
    <cellStyle name="Normal 333" xfId="2968"/>
    <cellStyle name="Normal 334" xfId="2965"/>
    <cellStyle name="Normal 335" xfId="2970"/>
    <cellStyle name="Normal 336" xfId="2969"/>
    <cellStyle name="Normal 337" xfId="4451"/>
    <cellStyle name="Normal 338" xfId="4506"/>
    <cellStyle name="Normal 339" xfId="4548"/>
    <cellStyle name="Normal 34" xfId="464"/>
    <cellStyle name="Normal 340" xfId="4549"/>
    <cellStyle name="Normal 341" xfId="4551"/>
    <cellStyle name="Normal 342" xfId="4552"/>
    <cellStyle name="Normal 343" xfId="4553"/>
    <cellStyle name="Normal 344" xfId="4554"/>
    <cellStyle name="Normal 345" xfId="4555"/>
    <cellStyle name="Normal 346" xfId="4556"/>
    <cellStyle name="Normal 347" xfId="4557"/>
    <cellStyle name="Normal 348" xfId="4559"/>
    <cellStyle name="Normal 349" xfId="4560"/>
    <cellStyle name="Normal 35" xfId="465"/>
    <cellStyle name="Normal 350" xfId="4561"/>
    <cellStyle name="Normal 351" xfId="4562"/>
    <cellStyle name="Normal 352" xfId="4563"/>
    <cellStyle name="Normal 353" xfId="4564"/>
    <cellStyle name="Normal 354" xfId="4565"/>
    <cellStyle name="Normal 355" xfId="4566"/>
    <cellStyle name="Normal 356" xfId="4567"/>
    <cellStyle name="Normal 357" xfId="4568"/>
    <cellStyle name="Normal 358" xfId="4569"/>
    <cellStyle name="Normal 359" xfId="4558"/>
    <cellStyle name="Normal 36" xfId="466"/>
    <cellStyle name="Normal 360" xfId="4571"/>
    <cellStyle name="Normal 361" xfId="4572"/>
    <cellStyle name="Normal 362" xfId="4573"/>
    <cellStyle name="Normal 363" xfId="4574"/>
    <cellStyle name="Normal 364" xfId="4575"/>
    <cellStyle name="Normal 365" xfId="4576"/>
    <cellStyle name="Normal 366" xfId="4577"/>
    <cellStyle name="Normal 367" xfId="4578"/>
    <cellStyle name="Normal 368" xfId="4579"/>
    <cellStyle name="Normal 369" xfId="4570"/>
    <cellStyle name="Normal 37" xfId="467"/>
    <cellStyle name="Normal 370" xfId="4580"/>
    <cellStyle name="Normal 371" xfId="4581"/>
    <cellStyle name="Normal 372" xfId="4582"/>
    <cellStyle name="Normal 373" xfId="4583"/>
    <cellStyle name="Normal 374" xfId="4584"/>
    <cellStyle name="Normal 375" xfId="4585"/>
    <cellStyle name="Normal 376" xfId="4586"/>
    <cellStyle name="Normal 377" xfId="4587"/>
    <cellStyle name="Normal 378" xfId="4588"/>
    <cellStyle name="Normal 379" xfId="4589"/>
    <cellStyle name="Normal 38" xfId="468"/>
    <cellStyle name="Normal 380" xfId="4590"/>
    <cellStyle name="Normal 381" xfId="4591"/>
    <cellStyle name="Normal 382" xfId="4592"/>
    <cellStyle name="Normal 383" xfId="4593"/>
    <cellStyle name="Normal 384" xfId="4594"/>
    <cellStyle name="Normal 385" xfId="4596"/>
    <cellStyle name="Normal 386" xfId="4597"/>
    <cellStyle name="Normal 387" xfId="4598"/>
    <cellStyle name="Normal 388" xfId="4599"/>
    <cellStyle name="Normal 389" xfId="4600"/>
    <cellStyle name="Normal 39" xfId="469"/>
    <cellStyle name="Normal 390" xfId="4601"/>
    <cellStyle name="Normal 391" xfId="4602"/>
    <cellStyle name="Normal 392" xfId="4603"/>
    <cellStyle name="Normal 393" xfId="4604"/>
    <cellStyle name="Normal 394" xfId="4605"/>
    <cellStyle name="Normal 395" xfId="4606"/>
    <cellStyle name="Normal 396" xfId="4607"/>
    <cellStyle name="Normal 397" xfId="4595"/>
    <cellStyle name="Normal 398" xfId="4608"/>
    <cellStyle name="Normal 399" xfId="4609"/>
    <cellStyle name="Normal 4" xfId="470"/>
    <cellStyle name="Normal 4 10" xfId="1517"/>
    <cellStyle name="Normal 4 10 2" xfId="2562"/>
    <cellStyle name="Normal 4 10 2 2" xfId="4055"/>
    <cellStyle name="Normal 4 10 3" xfId="3316"/>
    <cellStyle name="Normal 4 11" xfId="1706"/>
    <cellStyle name="Normal 4 11 2" xfId="2746"/>
    <cellStyle name="Normal 4 11 2 2" xfId="4239"/>
    <cellStyle name="Normal 4 11 3" xfId="3500"/>
    <cellStyle name="Normal 4 12" xfId="2114"/>
    <cellStyle name="Normal 4 13" xfId="2249"/>
    <cellStyle name="Normal 4 13 2" xfId="3746"/>
    <cellStyle name="Normal 4 14" xfId="3007"/>
    <cellStyle name="Normal 4 15" xfId="4476"/>
    <cellStyle name="Normal 4 16" xfId="4532"/>
    <cellStyle name="Normal 4 2" xfId="471"/>
    <cellStyle name="Normal 4 2 10" xfId="2250"/>
    <cellStyle name="Normal 4 2 10 2" xfId="3747"/>
    <cellStyle name="Normal 4 2 11" xfId="3008"/>
    <cellStyle name="Normal 4 2 12" xfId="4477"/>
    <cellStyle name="Normal 4 2 13" xfId="4533"/>
    <cellStyle name="Normal 4 2 2" xfId="472"/>
    <cellStyle name="Normal 4 2 2 2" xfId="473"/>
    <cellStyle name="Normal 4 2 2 2 2" xfId="1029"/>
    <cellStyle name="Normal 4 2 2 3" xfId="1028"/>
    <cellStyle name="Normal 4 2 3" xfId="474"/>
    <cellStyle name="Normal 4 2 3 10" xfId="2251"/>
    <cellStyle name="Normal 4 2 3 10 2" xfId="3748"/>
    <cellStyle name="Normal 4 2 3 11" xfId="3009"/>
    <cellStyle name="Normal 4 2 3 12" xfId="4534"/>
    <cellStyle name="Normal 4 2 3 2" xfId="475"/>
    <cellStyle name="Normal 4 2 3 2 10" xfId="2200"/>
    <cellStyle name="Normal 4 2 3 2 10 2" xfId="2958"/>
    <cellStyle name="Normal 4 2 3 2 10 2 2" xfId="4447"/>
    <cellStyle name="Normal 4 2 3 2 10 3" xfId="3708"/>
    <cellStyle name="Normal 4 2 3 2 11" xfId="2252"/>
    <cellStyle name="Normal 4 2 3 2 11 2" xfId="3749"/>
    <cellStyle name="Normal 4 2 3 2 12" xfId="3010"/>
    <cellStyle name="Normal 4 2 3 2 13" xfId="4535"/>
    <cellStyle name="Normal 4 2 3 2 2" xfId="476"/>
    <cellStyle name="Normal 4 2 3 2 2 10" xfId="3011"/>
    <cellStyle name="Normal 4 2 3 2 2 11" xfId="4478"/>
    <cellStyle name="Normal 4 2 3 2 2 2" xfId="477"/>
    <cellStyle name="Normal 4 2 3 2 2 2 2" xfId="1290"/>
    <cellStyle name="Normal 4 2 3 2 2 2 2 2" xfId="1617"/>
    <cellStyle name="Normal 4 2 3 2 2 2 2 2 2" xfId="2659"/>
    <cellStyle name="Normal 4 2 3 2 2 2 2 2 2 2" xfId="4152"/>
    <cellStyle name="Normal 4 2 3 2 2 2 2 2 3" xfId="3413"/>
    <cellStyle name="Normal 4 2 3 2 2 2 2 3" xfId="1803"/>
    <cellStyle name="Normal 4 2 3 2 2 2 2 3 2" xfId="2843"/>
    <cellStyle name="Normal 4 2 3 2 2 2 2 3 2 2" xfId="4336"/>
    <cellStyle name="Normal 4 2 3 2 2 2 2 3 3" xfId="3597"/>
    <cellStyle name="Normal 4 2 3 2 2 2 2 4" xfId="2454"/>
    <cellStyle name="Normal 4 2 3 2 2 2 2 4 2" xfId="3949"/>
    <cellStyle name="Normal 4 2 3 2 2 2 2 5" xfId="3210"/>
    <cellStyle name="Normal 4 2 3 2 2 2 3" xfId="1033"/>
    <cellStyle name="Normal 4 2 3 2 2 2 3 2" xfId="2359"/>
    <cellStyle name="Normal 4 2 3 2 2 2 3 2 2" xfId="3854"/>
    <cellStyle name="Normal 4 2 3 2 2 2 3 3" xfId="3115"/>
    <cellStyle name="Normal 4 2 3 2 2 2 4" xfId="1522"/>
    <cellStyle name="Normal 4 2 3 2 2 2 4 2" xfId="2567"/>
    <cellStyle name="Normal 4 2 3 2 2 2 4 2 2" xfId="4060"/>
    <cellStyle name="Normal 4 2 3 2 2 2 4 3" xfId="3321"/>
    <cellStyle name="Normal 4 2 3 2 2 2 5" xfId="1711"/>
    <cellStyle name="Normal 4 2 3 2 2 2 5 2" xfId="2751"/>
    <cellStyle name="Normal 4 2 3 2 2 2 5 2 2" xfId="4244"/>
    <cellStyle name="Normal 4 2 3 2 2 2 5 3" xfId="3505"/>
    <cellStyle name="Normal 4 2 3 2 2 2 6" xfId="2254"/>
    <cellStyle name="Normal 4 2 3 2 2 2 6 2" xfId="3751"/>
    <cellStyle name="Normal 4 2 3 2 2 2 7" xfId="3012"/>
    <cellStyle name="Normal 4 2 3 2 2 3" xfId="478"/>
    <cellStyle name="Normal 4 2 3 2 2 3 2" xfId="1291"/>
    <cellStyle name="Normal 4 2 3 2 2 3 2 2" xfId="1618"/>
    <cellStyle name="Normal 4 2 3 2 2 3 2 2 2" xfId="2660"/>
    <cellStyle name="Normal 4 2 3 2 2 3 2 2 2 2" xfId="4153"/>
    <cellStyle name="Normal 4 2 3 2 2 3 2 2 3" xfId="3414"/>
    <cellStyle name="Normal 4 2 3 2 2 3 2 3" xfId="1804"/>
    <cellStyle name="Normal 4 2 3 2 2 3 2 3 2" xfId="2844"/>
    <cellStyle name="Normal 4 2 3 2 2 3 2 3 2 2" xfId="4337"/>
    <cellStyle name="Normal 4 2 3 2 2 3 2 3 3" xfId="3598"/>
    <cellStyle name="Normal 4 2 3 2 2 3 2 4" xfId="2455"/>
    <cellStyle name="Normal 4 2 3 2 2 3 2 4 2" xfId="3950"/>
    <cellStyle name="Normal 4 2 3 2 2 3 2 5" xfId="3211"/>
    <cellStyle name="Normal 4 2 3 2 2 3 3" xfId="1034"/>
    <cellStyle name="Normal 4 2 3 2 2 3 3 2" xfId="2360"/>
    <cellStyle name="Normal 4 2 3 2 2 3 3 2 2" xfId="3855"/>
    <cellStyle name="Normal 4 2 3 2 2 3 3 3" xfId="3116"/>
    <cellStyle name="Normal 4 2 3 2 2 3 4" xfId="1523"/>
    <cellStyle name="Normal 4 2 3 2 2 3 4 2" xfId="2568"/>
    <cellStyle name="Normal 4 2 3 2 2 3 4 2 2" xfId="4061"/>
    <cellStyle name="Normal 4 2 3 2 2 3 4 3" xfId="3322"/>
    <cellStyle name="Normal 4 2 3 2 2 3 5" xfId="1712"/>
    <cellStyle name="Normal 4 2 3 2 2 3 5 2" xfId="2752"/>
    <cellStyle name="Normal 4 2 3 2 2 3 5 2 2" xfId="4245"/>
    <cellStyle name="Normal 4 2 3 2 2 3 5 3" xfId="3506"/>
    <cellStyle name="Normal 4 2 3 2 2 3 6" xfId="2255"/>
    <cellStyle name="Normal 4 2 3 2 2 3 6 2" xfId="3752"/>
    <cellStyle name="Normal 4 2 3 2 2 3 7" xfId="3013"/>
    <cellStyle name="Normal 4 2 3 2 2 4" xfId="479"/>
    <cellStyle name="Normal 4 2 3 2 2 5" xfId="1289"/>
    <cellStyle name="Normal 4 2 3 2 2 5 2" xfId="1616"/>
    <cellStyle name="Normal 4 2 3 2 2 5 2 2" xfId="2658"/>
    <cellStyle name="Normal 4 2 3 2 2 5 2 2 2" xfId="4151"/>
    <cellStyle name="Normal 4 2 3 2 2 5 2 3" xfId="3412"/>
    <cellStyle name="Normal 4 2 3 2 2 5 3" xfId="1802"/>
    <cellStyle name="Normal 4 2 3 2 2 5 3 2" xfId="2842"/>
    <cellStyle name="Normal 4 2 3 2 2 5 3 2 2" xfId="4335"/>
    <cellStyle name="Normal 4 2 3 2 2 5 3 3" xfId="3596"/>
    <cellStyle name="Normal 4 2 3 2 2 5 4" xfId="2453"/>
    <cellStyle name="Normal 4 2 3 2 2 5 4 2" xfId="3948"/>
    <cellStyle name="Normal 4 2 3 2 2 5 5" xfId="3209"/>
    <cellStyle name="Normal 4 2 3 2 2 6" xfId="1032"/>
    <cellStyle name="Normal 4 2 3 2 2 6 2" xfId="2358"/>
    <cellStyle name="Normal 4 2 3 2 2 6 2 2" xfId="3853"/>
    <cellStyle name="Normal 4 2 3 2 2 6 3" xfId="3114"/>
    <cellStyle name="Normal 4 2 3 2 2 7" xfId="1521"/>
    <cellStyle name="Normal 4 2 3 2 2 7 2" xfId="2566"/>
    <cellStyle name="Normal 4 2 3 2 2 7 2 2" xfId="4059"/>
    <cellStyle name="Normal 4 2 3 2 2 7 3" xfId="3320"/>
    <cellStyle name="Normal 4 2 3 2 2 8" xfId="1710"/>
    <cellStyle name="Normal 4 2 3 2 2 8 2" xfId="2750"/>
    <cellStyle name="Normal 4 2 3 2 2 8 2 2" xfId="4243"/>
    <cellStyle name="Normal 4 2 3 2 2 8 3" xfId="3504"/>
    <cellStyle name="Normal 4 2 3 2 2 9" xfId="2253"/>
    <cellStyle name="Normal 4 2 3 2 2 9 2" xfId="3750"/>
    <cellStyle name="Normal 4 2 3 2 3" xfId="480"/>
    <cellStyle name="Normal 4 2 3 2 3 2" xfId="1292"/>
    <cellStyle name="Normal 4 2 3 2 3 2 2" xfId="1619"/>
    <cellStyle name="Normal 4 2 3 2 3 2 2 2" xfId="2661"/>
    <cellStyle name="Normal 4 2 3 2 3 2 2 2 2" xfId="4154"/>
    <cellStyle name="Normal 4 2 3 2 3 2 2 3" xfId="3415"/>
    <cellStyle name="Normal 4 2 3 2 3 2 3" xfId="1805"/>
    <cellStyle name="Normal 4 2 3 2 3 2 3 2" xfId="2845"/>
    <cellStyle name="Normal 4 2 3 2 3 2 3 2 2" xfId="4338"/>
    <cellStyle name="Normal 4 2 3 2 3 2 3 3" xfId="3599"/>
    <cellStyle name="Normal 4 2 3 2 3 2 4" xfId="2456"/>
    <cellStyle name="Normal 4 2 3 2 3 2 4 2" xfId="3951"/>
    <cellStyle name="Normal 4 2 3 2 3 2 5" xfId="3212"/>
    <cellStyle name="Normal 4 2 3 2 3 3" xfId="1035"/>
    <cellStyle name="Normal 4 2 3 2 3 3 2" xfId="2361"/>
    <cellStyle name="Normal 4 2 3 2 3 3 2 2" xfId="3856"/>
    <cellStyle name="Normal 4 2 3 2 3 3 3" xfId="3117"/>
    <cellStyle name="Normal 4 2 3 2 3 4" xfId="1524"/>
    <cellStyle name="Normal 4 2 3 2 3 4 2" xfId="2569"/>
    <cellStyle name="Normal 4 2 3 2 3 4 2 2" xfId="4062"/>
    <cellStyle name="Normal 4 2 3 2 3 4 3" xfId="3323"/>
    <cellStyle name="Normal 4 2 3 2 3 5" xfId="1713"/>
    <cellStyle name="Normal 4 2 3 2 3 5 2" xfId="2753"/>
    <cellStyle name="Normal 4 2 3 2 3 5 2 2" xfId="4246"/>
    <cellStyle name="Normal 4 2 3 2 3 5 3" xfId="3507"/>
    <cellStyle name="Normal 4 2 3 2 3 6" xfId="2256"/>
    <cellStyle name="Normal 4 2 3 2 3 6 2" xfId="3753"/>
    <cellStyle name="Normal 4 2 3 2 3 7" xfId="3014"/>
    <cellStyle name="Normal 4 2 3 2 3 8" xfId="4479"/>
    <cellStyle name="Normal 4 2 3 2 4" xfId="481"/>
    <cellStyle name="Normal 4 2 3 2 5" xfId="1288"/>
    <cellStyle name="Normal 4 2 3 2 5 2" xfId="1615"/>
    <cellStyle name="Normal 4 2 3 2 5 2 2" xfId="2657"/>
    <cellStyle name="Normal 4 2 3 2 5 2 2 2" xfId="4150"/>
    <cellStyle name="Normal 4 2 3 2 5 2 3" xfId="3411"/>
    <cellStyle name="Normal 4 2 3 2 5 3" xfId="1801"/>
    <cellStyle name="Normal 4 2 3 2 5 3 2" xfId="2841"/>
    <cellStyle name="Normal 4 2 3 2 5 3 2 2" xfId="4334"/>
    <cellStyle name="Normal 4 2 3 2 5 3 3" xfId="3595"/>
    <cellStyle name="Normal 4 2 3 2 5 4" xfId="2452"/>
    <cellStyle name="Normal 4 2 3 2 5 4 2" xfId="3947"/>
    <cellStyle name="Normal 4 2 3 2 5 5" xfId="3208"/>
    <cellStyle name="Normal 4 2 3 2 6" xfId="1031"/>
    <cellStyle name="Normal 4 2 3 2 6 2" xfId="2357"/>
    <cellStyle name="Normal 4 2 3 2 6 2 2" xfId="3852"/>
    <cellStyle name="Normal 4 2 3 2 6 3" xfId="3113"/>
    <cellStyle name="Normal 4 2 3 2 7" xfId="1520"/>
    <cellStyle name="Normal 4 2 3 2 7 2" xfId="2565"/>
    <cellStyle name="Normal 4 2 3 2 7 2 2" xfId="4058"/>
    <cellStyle name="Normal 4 2 3 2 7 3" xfId="3319"/>
    <cellStyle name="Normal 4 2 3 2 8" xfId="1709"/>
    <cellStyle name="Normal 4 2 3 2 8 2" xfId="2749"/>
    <cellStyle name="Normal 4 2 3 2 8 2 2" xfId="4242"/>
    <cellStyle name="Normal 4 2 3 2 8 3" xfId="3503"/>
    <cellStyle name="Normal 4 2 3 2 9" xfId="2115"/>
    <cellStyle name="Normal 4 2 3 2 9 2" xfId="2926"/>
    <cellStyle name="Normal 4 2 3 2 9 2 2" xfId="4416"/>
    <cellStyle name="Normal 4 2 3 2 9 3" xfId="3677"/>
    <cellStyle name="Normal 4 2 3 3" xfId="482"/>
    <cellStyle name="Normal 4 2 3 3 10" xfId="3015"/>
    <cellStyle name="Normal 4 2 3 3 11" xfId="4480"/>
    <cellStyle name="Normal 4 2 3 3 2" xfId="483"/>
    <cellStyle name="Normal 4 2 3 3 2 2" xfId="1294"/>
    <cellStyle name="Normal 4 2 3 3 2 2 2" xfId="1621"/>
    <cellStyle name="Normal 4 2 3 3 2 2 2 2" xfId="2663"/>
    <cellStyle name="Normal 4 2 3 3 2 2 2 2 2" xfId="4156"/>
    <cellStyle name="Normal 4 2 3 3 2 2 2 3" xfId="3417"/>
    <cellStyle name="Normal 4 2 3 3 2 2 3" xfId="1807"/>
    <cellStyle name="Normal 4 2 3 3 2 2 3 2" xfId="2847"/>
    <cellStyle name="Normal 4 2 3 3 2 2 3 2 2" xfId="4340"/>
    <cellStyle name="Normal 4 2 3 3 2 2 3 3" xfId="3601"/>
    <cellStyle name="Normal 4 2 3 3 2 2 4" xfId="2458"/>
    <cellStyle name="Normal 4 2 3 3 2 2 4 2" xfId="3953"/>
    <cellStyle name="Normal 4 2 3 3 2 2 5" xfId="3214"/>
    <cellStyle name="Normal 4 2 3 3 2 3" xfId="1037"/>
    <cellStyle name="Normal 4 2 3 3 2 3 2" xfId="2363"/>
    <cellStyle name="Normal 4 2 3 3 2 3 2 2" xfId="3858"/>
    <cellStyle name="Normal 4 2 3 3 2 3 3" xfId="3119"/>
    <cellStyle name="Normal 4 2 3 3 2 4" xfId="1526"/>
    <cellStyle name="Normal 4 2 3 3 2 4 2" xfId="2571"/>
    <cellStyle name="Normal 4 2 3 3 2 4 2 2" xfId="4064"/>
    <cellStyle name="Normal 4 2 3 3 2 4 3" xfId="3325"/>
    <cellStyle name="Normal 4 2 3 3 2 5" xfId="1715"/>
    <cellStyle name="Normal 4 2 3 3 2 5 2" xfId="2755"/>
    <cellStyle name="Normal 4 2 3 3 2 5 2 2" xfId="4248"/>
    <cellStyle name="Normal 4 2 3 3 2 5 3" xfId="3509"/>
    <cellStyle name="Normal 4 2 3 3 2 6" xfId="2258"/>
    <cellStyle name="Normal 4 2 3 3 2 6 2" xfId="3755"/>
    <cellStyle name="Normal 4 2 3 3 2 7" xfId="3016"/>
    <cellStyle name="Normal 4 2 3 3 3" xfId="484"/>
    <cellStyle name="Normal 4 2 3 3 3 2" xfId="1295"/>
    <cellStyle name="Normal 4 2 3 3 3 2 2" xfId="1622"/>
    <cellStyle name="Normal 4 2 3 3 3 2 2 2" xfId="2664"/>
    <cellStyle name="Normal 4 2 3 3 3 2 2 2 2" xfId="4157"/>
    <cellStyle name="Normal 4 2 3 3 3 2 2 3" xfId="3418"/>
    <cellStyle name="Normal 4 2 3 3 3 2 3" xfId="1808"/>
    <cellStyle name="Normal 4 2 3 3 3 2 3 2" xfId="2848"/>
    <cellStyle name="Normal 4 2 3 3 3 2 3 2 2" xfId="4341"/>
    <cellStyle name="Normal 4 2 3 3 3 2 3 3" xfId="3602"/>
    <cellStyle name="Normal 4 2 3 3 3 2 4" xfId="2459"/>
    <cellStyle name="Normal 4 2 3 3 3 2 4 2" xfId="3954"/>
    <cellStyle name="Normal 4 2 3 3 3 2 5" xfId="3215"/>
    <cellStyle name="Normal 4 2 3 3 3 3" xfId="1038"/>
    <cellStyle name="Normal 4 2 3 3 3 3 2" xfId="2364"/>
    <cellStyle name="Normal 4 2 3 3 3 3 2 2" xfId="3859"/>
    <cellStyle name="Normal 4 2 3 3 3 3 3" xfId="3120"/>
    <cellStyle name="Normal 4 2 3 3 3 4" xfId="1527"/>
    <cellStyle name="Normal 4 2 3 3 3 4 2" xfId="2572"/>
    <cellStyle name="Normal 4 2 3 3 3 4 2 2" xfId="4065"/>
    <cellStyle name="Normal 4 2 3 3 3 4 3" xfId="3326"/>
    <cellStyle name="Normal 4 2 3 3 3 5" xfId="1716"/>
    <cellStyle name="Normal 4 2 3 3 3 5 2" xfId="2756"/>
    <cellStyle name="Normal 4 2 3 3 3 5 2 2" xfId="4249"/>
    <cellStyle name="Normal 4 2 3 3 3 5 3" xfId="3510"/>
    <cellStyle name="Normal 4 2 3 3 3 6" xfId="2259"/>
    <cellStyle name="Normal 4 2 3 3 3 6 2" xfId="3756"/>
    <cellStyle name="Normal 4 2 3 3 3 7" xfId="3017"/>
    <cellStyle name="Normal 4 2 3 3 4" xfId="485"/>
    <cellStyle name="Normal 4 2 3 3 5" xfId="1293"/>
    <cellStyle name="Normal 4 2 3 3 5 2" xfId="1620"/>
    <cellStyle name="Normal 4 2 3 3 5 2 2" xfId="2662"/>
    <cellStyle name="Normal 4 2 3 3 5 2 2 2" xfId="4155"/>
    <cellStyle name="Normal 4 2 3 3 5 2 3" xfId="3416"/>
    <cellStyle name="Normal 4 2 3 3 5 3" xfId="1806"/>
    <cellStyle name="Normal 4 2 3 3 5 3 2" xfId="2846"/>
    <cellStyle name="Normal 4 2 3 3 5 3 2 2" xfId="4339"/>
    <cellStyle name="Normal 4 2 3 3 5 3 3" xfId="3600"/>
    <cellStyle name="Normal 4 2 3 3 5 4" xfId="2457"/>
    <cellStyle name="Normal 4 2 3 3 5 4 2" xfId="3952"/>
    <cellStyle name="Normal 4 2 3 3 5 5" xfId="3213"/>
    <cellStyle name="Normal 4 2 3 3 6" xfId="1036"/>
    <cellStyle name="Normal 4 2 3 3 6 2" xfId="2362"/>
    <cellStyle name="Normal 4 2 3 3 6 2 2" xfId="3857"/>
    <cellStyle name="Normal 4 2 3 3 6 3" xfId="3118"/>
    <cellStyle name="Normal 4 2 3 3 7" xfId="1525"/>
    <cellStyle name="Normal 4 2 3 3 7 2" xfId="2570"/>
    <cellStyle name="Normal 4 2 3 3 7 2 2" xfId="4063"/>
    <cellStyle name="Normal 4 2 3 3 7 3" xfId="3324"/>
    <cellStyle name="Normal 4 2 3 3 8" xfId="1714"/>
    <cellStyle name="Normal 4 2 3 3 8 2" xfId="2754"/>
    <cellStyle name="Normal 4 2 3 3 8 2 2" xfId="4247"/>
    <cellStyle name="Normal 4 2 3 3 8 3" xfId="3508"/>
    <cellStyle name="Normal 4 2 3 3 9" xfId="2257"/>
    <cellStyle name="Normal 4 2 3 3 9 2" xfId="3754"/>
    <cellStyle name="Normal 4 2 3 4" xfId="486"/>
    <cellStyle name="Normal 4 2 3 4 2" xfId="1296"/>
    <cellStyle name="Normal 4 2 3 4 2 2" xfId="1623"/>
    <cellStyle name="Normal 4 2 3 4 2 2 2" xfId="2665"/>
    <cellStyle name="Normal 4 2 3 4 2 2 2 2" xfId="4158"/>
    <cellStyle name="Normal 4 2 3 4 2 2 3" xfId="3419"/>
    <cellStyle name="Normal 4 2 3 4 2 3" xfId="1809"/>
    <cellStyle name="Normal 4 2 3 4 2 3 2" xfId="2849"/>
    <cellStyle name="Normal 4 2 3 4 2 3 2 2" xfId="4342"/>
    <cellStyle name="Normal 4 2 3 4 2 3 3" xfId="3603"/>
    <cellStyle name="Normal 4 2 3 4 2 4" xfId="2460"/>
    <cellStyle name="Normal 4 2 3 4 2 4 2" xfId="3955"/>
    <cellStyle name="Normal 4 2 3 4 2 5" xfId="3216"/>
    <cellStyle name="Normal 4 2 3 4 3" xfId="1039"/>
    <cellStyle name="Normal 4 2 3 4 3 2" xfId="2365"/>
    <cellStyle name="Normal 4 2 3 4 3 2 2" xfId="3860"/>
    <cellStyle name="Normal 4 2 3 4 3 3" xfId="3121"/>
    <cellStyle name="Normal 4 2 3 4 4" xfId="1528"/>
    <cellStyle name="Normal 4 2 3 4 4 2" xfId="2573"/>
    <cellStyle name="Normal 4 2 3 4 4 2 2" xfId="4066"/>
    <cellStyle name="Normal 4 2 3 4 4 3" xfId="3327"/>
    <cellStyle name="Normal 4 2 3 4 5" xfId="1717"/>
    <cellStyle name="Normal 4 2 3 4 5 2" xfId="2757"/>
    <cellStyle name="Normal 4 2 3 4 5 2 2" xfId="4250"/>
    <cellStyle name="Normal 4 2 3 4 5 3" xfId="3511"/>
    <cellStyle name="Normal 4 2 3 4 6" xfId="2260"/>
    <cellStyle name="Normal 4 2 3 4 6 2" xfId="3757"/>
    <cellStyle name="Normal 4 2 3 4 7" xfId="3018"/>
    <cellStyle name="Normal 4 2 3 4 8" xfId="4481"/>
    <cellStyle name="Normal 4 2 3 5" xfId="487"/>
    <cellStyle name="Normal 4 2 3 6" xfId="1287"/>
    <cellStyle name="Normal 4 2 3 6 2" xfId="1614"/>
    <cellStyle name="Normal 4 2 3 6 2 2" xfId="2656"/>
    <cellStyle name="Normal 4 2 3 6 2 2 2" xfId="4149"/>
    <cellStyle name="Normal 4 2 3 6 2 3" xfId="3410"/>
    <cellStyle name="Normal 4 2 3 6 3" xfId="1800"/>
    <cellStyle name="Normal 4 2 3 6 3 2" xfId="2840"/>
    <cellStyle name="Normal 4 2 3 6 3 2 2" xfId="4333"/>
    <cellStyle name="Normal 4 2 3 6 3 3" xfId="3594"/>
    <cellStyle name="Normal 4 2 3 6 4" xfId="2451"/>
    <cellStyle name="Normal 4 2 3 6 4 2" xfId="3946"/>
    <cellStyle name="Normal 4 2 3 6 5" xfId="3207"/>
    <cellStyle name="Normal 4 2 3 7" xfId="1030"/>
    <cellStyle name="Normal 4 2 3 7 2" xfId="2356"/>
    <cellStyle name="Normal 4 2 3 7 2 2" xfId="3851"/>
    <cellStyle name="Normal 4 2 3 7 3" xfId="3112"/>
    <cellStyle name="Normal 4 2 3 8" xfId="1519"/>
    <cellStyle name="Normal 4 2 3 8 2" xfId="2564"/>
    <cellStyle name="Normal 4 2 3 8 2 2" xfId="4057"/>
    <cellStyle name="Normal 4 2 3 8 3" xfId="3318"/>
    <cellStyle name="Normal 4 2 3 9" xfId="1708"/>
    <cellStyle name="Normal 4 2 3 9 2" xfId="2748"/>
    <cellStyle name="Normal 4 2 3 9 2 2" xfId="4241"/>
    <cellStyle name="Normal 4 2 3 9 3" xfId="3502"/>
    <cellStyle name="Normal 4 2 3_CE_Workbook_7_18_2012_MultiTab" xfId="488"/>
    <cellStyle name="Normal 4 2 4" xfId="489"/>
    <cellStyle name="Normal 4 2 4 10" xfId="3019"/>
    <cellStyle name="Normal 4 2 4 11" xfId="4536"/>
    <cellStyle name="Normal 4 2 4 2" xfId="490"/>
    <cellStyle name="Normal 4 2 4 2 10" xfId="3020"/>
    <cellStyle name="Normal 4 2 4 2 11" xfId="4482"/>
    <cellStyle name="Normal 4 2 4 2 2" xfId="491"/>
    <cellStyle name="Normal 4 2 4 2 2 2" xfId="1299"/>
    <cellStyle name="Normal 4 2 4 2 2 2 2" xfId="1626"/>
    <cellStyle name="Normal 4 2 4 2 2 2 2 2" xfId="2668"/>
    <cellStyle name="Normal 4 2 4 2 2 2 2 2 2" xfId="4161"/>
    <cellStyle name="Normal 4 2 4 2 2 2 2 3" xfId="3422"/>
    <cellStyle name="Normal 4 2 4 2 2 2 3" xfId="1812"/>
    <cellStyle name="Normal 4 2 4 2 2 2 3 2" xfId="2852"/>
    <cellStyle name="Normal 4 2 4 2 2 2 3 2 2" xfId="4345"/>
    <cellStyle name="Normal 4 2 4 2 2 2 3 3" xfId="3606"/>
    <cellStyle name="Normal 4 2 4 2 2 2 4" xfId="2463"/>
    <cellStyle name="Normal 4 2 4 2 2 2 4 2" xfId="3958"/>
    <cellStyle name="Normal 4 2 4 2 2 2 5" xfId="3219"/>
    <cellStyle name="Normal 4 2 4 2 2 3" xfId="1042"/>
    <cellStyle name="Normal 4 2 4 2 2 3 2" xfId="2368"/>
    <cellStyle name="Normal 4 2 4 2 2 3 2 2" xfId="3863"/>
    <cellStyle name="Normal 4 2 4 2 2 3 3" xfId="3124"/>
    <cellStyle name="Normal 4 2 4 2 2 4" xfId="1531"/>
    <cellStyle name="Normal 4 2 4 2 2 4 2" xfId="2576"/>
    <cellStyle name="Normal 4 2 4 2 2 4 2 2" xfId="4069"/>
    <cellStyle name="Normal 4 2 4 2 2 4 3" xfId="3330"/>
    <cellStyle name="Normal 4 2 4 2 2 5" xfId="1720"/>
    <cellStyle name="Normal 4 2 4 2 2 5 2" xfId="2760"/>
    <cellStyle name="Normal 4 2 4 2 2 5 2 2" xfId="4253"/>
    <cellStyle name="Normal 4 2 4 2 2 5 3" xfId="3514"/>
    <cellStyle name="Normal 4 2 4 2 2 6" xfId="2263"/>
    <cellStyle name="Normal 4 2 4 2 2 6 2" xfId="3760"/>
    <cellStyle name="Normal 4 2 4 2 2 7" xfId="3021"/>
    <cellStyle name="Normal 4 2 4 2 3" xfId="492"/>
    <cellStyle name="Normal 4 2 4 2 3 2" xfId="1300"/>
    <cellStyle name="Normal 4 2 4 2 3 2 2" xfId="1627"/>
    <cellStyle name="Normal 4 2 4 2 3 2 2 2" xfId="2669"/>
    <cellStyle name="Normal 4 2 4 2 3 2 2 2 2" xfId="4162"/>
    <cellStyle name="Normal 4 2 4 2 3 2 2 3" xfId="3423"/>
    <cellStyle name="Normal 4 2 4 2 3 2 3" xfId="1813"/>
    <cellStyle name="Normal 4 2 4 2 3 2 3 2" xfId="2853"/>
    <cellStyle name="Normal 4 2 4 2 3 2 3 2 2" xfId="4346"/>
    <cellStyle name="Normal 4 2 4 2 3 2 3 3" xfId="3607"/>
    <cellStyle name="Normal 4 2 4 2 3 2 4" xfId="2464"/>
    <cellStyle name="Normal 4 2 4 2 3 2 4 2" xfId="3959"/>
    <cellStyle name="Normal 4 2 4 2 3 2 5" xfId="3220"/>
    <cellStyle name="Normal 4 2 4 2 3 3" xfId="1043"/>
    <cellStyle name="Normal 4 2 4 2 3 3 2" xfId="2369"/>
    <cellStyle name="Normal 4 2 4 2 3 3 2 2" xfId="3864"/>
    <cellStyle name="Normal 4 2 4 2 3 3 3" xfId="3125"/>
    <cellStyle name="Normal 4 2 4 2 3 4" xfId="1532"/>
    <cellStyle name="Normal 4 2 4 2 3 4 2" xfId="2577"/>
    <cellStyle name="Normal 4 2 4 2 3 4 2 2" xfId="4070"/>
    <cellStyle name="Normal 4 2 4 2 3 4 3" xfId="3331"/>
    <cellStyle name="Normal 4 2 4 2 3 5" xfId="1721"/>
    <cellStyle name="Normal 4 2 4 2 3 5 2" xfId="2761"/>
    <cellStyle name="Normal 4 2 4 2 3 5 2 2" xfId="4254"/>
    <cellStyle name="Normal 4 2 4 2 3 5 3" xfId="3515"/>
    <cellStyle name="Normal 4 2 4 2 3 6" xfId="2264"/>
    <cellStyle name="Normal 4 2 4 2 3 6 2" xfId="3761"/>
    <cellStyle name="Normal 4 2 4 2 3 7" xfId="3022"/>
    <cellStyle name="Normal 4 2 4 2 4" xfId="493"/>
    <cellStyle name="Normal 4 2 4 2 5" xfId="1298"/>
    <cellStyle name="Normal 4 2 4 2 5 2" xfId="1625"/>
    <cellStyle name="Normal 4 2 4 2 5 2 2" xfId="2667"/>
    <cellStyle name="Normal 4 2 4 2 5 2 2 2" xfId="4160"/>
    <cellStyle name="Normal 4 2 4 2 5 2 3" xfId="3421"/>
    <cellStyle name="Normal 4 2 4 2 5 3" xfId="1811"/>
    <cellStyle name="Normal 4 2 4 2 5 3 2" xfId="2851"/>
    <cellStyle name="Normal 4 2 4 2 5 3 2 2" xfId="4344"/>
    <cellStyle name="Normal 4 2 4 2 5 3 3" xfId="3605"/>
    <cellStyle name="Normal 4 2 4 2 5 4" xfId="2462"/>
    <cellStyle name="Normal 4 2 4 2 5 4 2" xfId="3957"/>
    <cellStyle name="Normal 4 2 4 2 5 5" xfId="3218"/>
    <cellStyle name="Normal 4 2 4 2 6" xfId="1041"/>
    <cellStyle name="Normal 4 2 4 2 6 2" xfId="2367"/>
    <cellStyle name="Normal 4 2 4 2 6 2 2" xfId="3862"/>
    <cellStyle name="Normal 4 2 4 2 6 3" xfId="3123"/>
    <cellStyle name="Normal 4 2 4 2 7" xfId="1530"/>
    <cellStyle name="Normal 4 2 4 2 7 2" xfId="2575"/>
    <cellStyle name="Normal 4 2 4 2 7 2 2" xfId="4068"/>
    <cellStyle name="Normal 4 2 4 2 7 3" xfId="3329"/>
    <cellStyle name="Normal 4 2 4 2 8" xfId="1719"/>
    <cellStyle name="Normal 4 2 4 2 8 2" xfId="2759"/>
    <cellStyle name="Normal 4 2 4 2 8 2 2" xfId="4252"/>
    <cellStyle name="Normal 4 2 4 2 8 3" xfId="3513"/>
    <cellStyle name="Normal 4 2 4 2 9" xfId="2262"/>
    <cellStyle name="Normal 4 2 4 2 9 2" xfId="3759"/>
    <cellStyle name="Normal 4 2 4 3" xfId="494"/>
    <cellStyle name="Normal 4 2 4 3 2" xfId="1301"/>
    <cellStyle name="Normal 4 2 4 3 2 2" xfId="1628"/>
    <cellStyle name="Normal 4 2 4 3 2 2 2" xfId="2670"/>
    <cellStyle name="Normal 4 2 4 3 2 2 2 2" xfId="4163"/>
    <cellStyle name="Normal 4 2 4 3 2 2 3" xfId="3424"/>
    <cellStyle name="Normal 4 2 4 3 2 3" xfId="1814"/>
    <cellStyle name="Normal 4 2 4 3 2 3 2" xfId="2854"/>
    <cellStyle name="Normal 4 2 4 3 2 3 2 2" xfId="4347"/>
    <cellStyle name="Normal 4 2 4 3 2 3 3" xfId="3608"/>
    <cellStyle name="Normal 4 2 4 3 2 4" xfId="2465"/>
    <cellStyle name="Normal 4 2 4 3 2 4 2" xfId="3960"/>
    <cellStyle name="Normal 4 2 4 3 2 5" xfId="3221"/>
    <cellStyle name="Normal 4 2 4 3 3" xfId="1044"/>
    <cellStyle name="Normal 4 2 4 3 3 2" xfId="2370"/>
    <cellStyle name="Normal 4 2 4 3 3 2 2" xfId="3865"/>
    <cellStyle name="Normal 4 2 4 3 3 3" xfId="3126"/>
    <cellStyle name="Normal 4 2 4 3 4" xfId="1533"/>
    <cellStyle name="Normal 4 2 4 3 4 2" xfId="2578"/>
    <cellStyle name="Normal 4 2 4 3 4 2 2" xfId="4071"/>
    <cellStyle name="Normal 4 2 4 3 4 3" xfId="3332"/>
    <cellStyle name="Normal 4 2 4 3 5" xfId="1722"/>
    <cellStyle name="Normal 4 2 4 3 5 2" xfId="2762"/>
    <cellStyle name="Normal 4 2 4 3 5 2 2" xfId="4255"/>
    <cellStyle name="Normal 4 2 4 3 5 3" xfId="3516"/>
    <cellStyle name="Normal 4 2 4 3 6" xfId="2265"/>
    <cellStyle name="Normal 4 2 4 3 6 2" xfId="3762"/>
    <cellStyle name="Normal 4 2 4 3 7" xfId="3023"/>
    <cellStyle name="Normal 4 2 4 3 8" xfId="4483"/>
    <cellStyle name="Normal 4 2 4 4" xfId="495"/>
    <cellStyle name="Normal 4 2 4 5" xfId="1297"/>
    <cellStyle name="Normal 4 2 4 5 2" xfId="1624"/>
    <cellStyle name="Normal 4 2 4 5 2 2" xfId="2666"/>
    <cellStyle name="Normal 4 2 4 5 2 2 2" xfId="4159"/>
    <cellStyle name="Normal 4 2 4 5 2 3" xfId="3420"/>
    <cellStyle name="Normal 4 2 4 5 3" xfId="1810"/>
    <cellStyle name="Normal 4 2 4 5 3 2" xfId="2850"/>
    <cellStyle name="Normal 4 2 4 5 3 2 2" xfId="4343"/>
    <cellStyle name="Normal 4 2 4 5 3 3" xfId="3604"/>
    <cellStyle name="Normal 4 2 4 5 4" xfId="2461"/>
    <cellStyle name="Normal 4 2 4 5 4 2" xfId="3956"/>
    <cellStyle name="Normal 4 2 4 5 5" xfId="3217"/>
    <cellStyle name="Normal 4 2 4 6" xfId="1040"/>
    <cellStyle name="Normal 4 2 4 6 2" xfId="2366"/>
    <cellStyle name="Normal 4 2 4 6 2 2" xfId="3861"/>
    <cellStyle name="Normal 4 2 4 6 3" xfId="3122"/>
    <cellStyle name="Normal 4 2 4 7" xfId="1529"/>
    <cellStyle name="Normal 4 2 4 7 2" xfId="2574"/>
    <cellStyle name="Normal 4 2 4 7 2 2" xfId="4067"/>
    <cellStyle name="Normal 4 2 4 7 3" xfId="3328"/>
    <cellStyle name="Normal 4 2 4 8" xfId="1718"/>
    <cellStyle name="Normal 4 2 4 8 2" xfId="2758"/>
    <cellStyle name="Normal 4 2 4 8 2 2" xfId="4251"/>
    <cellStyle name="Normal 4 2 4 8 3" xfId="3512"/>
    <cellStyle name="Normal 4 2 4 9" xfId="2261"/>
    <cellStyle name="Normal 4 2 4 9 2" xfId="3758"/>
    <cellStyle name="Normal 4 2 5" xfId="496"/>
    <cellStyle name="Normal 4 2 5 2" xfId="1302"/>
    <cellStyle name="Normal 4 2 5 2 2" xfId="1629"/>
    <cellStyle name="Normal 4 2 5 2 2 2" xfId="2671"/>
    <cellStyle name="Normal 4 2 5 2 2 2 2" xfId="4164"/>
    <cellStyle name="Normal 4 2 5 2 2 3" xfId="3425"/>
    <cellStyle name="Normal 4 2 5 2 3" xfId="1815"/>
    <cellStyle name="Normal 4 2 5 2 3 2" xfId="2855"/>
    <cellStyle name="Normal 4 2 5 2 3 2 2" xfId="4348"/>
    <cellStyle name="Normal 4 2 5 2 3 3" xfId="3609"/>
    <cellStyle name="Normal 4 2 5 2 4" xfId="2466"/>
    <cellStyle name="Normal 4 2 5 2 4 2" xfId="3961"/>
    <cellStyle name="Normal 4 2 5 2 5" xfId="3222"/>
    <cellStyle name="Normal 4 2 5 3" xfId="1045"/>
    <cellStyle name="Normal 4 2 5 3 2" xfId="2371"/>
    <cellStyle name="Normal 4 2 5 3 2 2" xfId="3866"/>
    <cellStyle name="Normal 4 2 5 3 3" xfId="3127"/>
    <cellStyle name="Normal 4 2 5 4" xfId="1534"/>
    <cellStyle name="Normal 4 2 5 4 2" xfId="2579"/>
    <cellStyle name="Normal 4 2 5 4 2 2" xfId="4072"/>
    <cellStyle name="Normal 4 2 5 4 3" xfId="3333"/>
    <cellStyle name="Normal 4 2 5 5" xfId="1723"/>
    <cellStyle name="Normal 4 2 5 5 2" xfId="2763"/>
    <cellStyle name="Normal 4 2 5 5 2 2" xfId="4256"/>
    <cellStyle name="Normal 4 2 5 5 3" xfId="3517"/>
    <cellStyle name="Normal 4 2 5 6" xfId="2266"/>
    <cellStyle name="Normal 4 2 5 6 2" xfId="3763"/>
    <cellStyle name="Normal 4 2 5 7" xfId="3024"/>
    <cellStyle name="Normal 4 2 5 8" xfId="4484"/>
    <cellStyle name="Normal 4 2 6" xfId="1286"/>
    <cellStyle name="Normal 4 2 6 2" xfId="1613"/>
    <cellStyle name="Normal 4 2 6 2 2" xfId="2655"/>
    <cellStyle name="Normal 4 2 6 2 2 2" xfId="4148"/>
    <cellStyle name="Normal 4 2 6 2 3" xfId="3409"/>
    <cellStyle name="Normal 4 2 6 3" xfId="1799"/>
    <cellStyle name="Normal 4 2 6 3 2" xfId="2839"/>
    <cellStyle name="Normal 4 2 6 3 2 2" xfId="4332"/>
    <cellStyle name="Normal 4 2 6 3 3" xfId="3593"/>
    <cellStyle name="Normal 4 2 6 4" xfId="2450"/>
    <cellStyle name="Normal 4 2 6 4 2" xfId="3945"/>
    <cellStyle name="Normal 4 2 6 5" xfId="3206"/>
    <cellStyle name="Normal 4 2 7" xfId="1027"/>
    <cellStyle name="Normal 4 2 7 2" xfId="2355"/>
    <cellStyle name="Normal 4 2 7 2 2" xfId="3850"/>
    <cellStyle name="Normal 4 2 7 3" xfId="3111"/>
    <cellStyle name="Normal 4 2 8" xfId="1518"/>
    <cellStyle name="Normal 4 2 8 2" xfId="2563"/>
    <cellStyle name="Normal 4 2 8 2 2" xfId="4056"/>
    <cellStyle name="Normal 4 2 8 3" xfId="3317"/>
    <cellStyle name="Normal 4 2 9" xfId="1707"/>
    <cellStyle name="Normal 4 2 9 2" xfId="2747"/>
    <cellStyle name="Normal 4 2 9 2 2" xfId="4240"/>
    <cellStyle name="Normal 4 2 9 3" xfId="3501"/>
    <cellStyle name="Normal 4 2_CE_Workbook_7_18_2012_MultiTab" xfId="497"/>
    <cellStyle name="Normal 4 3" xfId="498"/>
    <cellStyle name="Normal 4 3 2" xfId="499"/>
    <cellStyle name="Normal 4 3 2 2" xfId="500"/>
    <cellStyle name="Normal 4 3 2 2 2" xfId="1048"/>
    <cellStyle name="Normal 4 3 2 3" xfId="1047"/>
    <cellStyle name="Normal 4 3 3" xfId="501"/>
    <cellStyle name="Normal 4 3 3 2" xfId="1049"/>
    <cellStyle name="Normal 4 3 4" xfId="502"/>
    <cellStyle name="Normal 4 3 4 2" xfId="1050"/>
    <cellStyle name="Normal 4 3 5" xfId="1046"/>
    <cellStyle name="Normal 4 3_CE_Workbook_7_18_2012_MultiTab" xfId="503"/>
    <cellStyle name="Normal 4 4" xfId="504"/>
    <cellStyle name="Normal 4 4 2" xfId="505"/>
    <cellStyle name="Normal 4 4 2 2" xfId="1052"/>
    <cellStyle name="Normal 4 4 3" xfId="1051"/>
    <cellStyle name="Normal 4 5" xfId="506"/>
    <cellStyle name="Normal 4 5 10" xfId="2268"/>
    <cellStyle name="Normal 4 5 10 2" xfId="3764"/>
    <cellStyle name="Normal 4 5 11" xfId="3025"/>
    <cellStyle name="Normal 4 5 12" xfId="4537"/>
    <cellStyle name="Normal 4 5 2" xfId="507"/>
    <cellStyle name="Normal 4 5 2 10" xfId="2201"/>
    <cellStyle name="Normal 4 5 2 10 2" xfId="2959"/>
    <cellStyle name="Normal 4 5 2 10 2 2" xfId="4448"/>
    <cellStyle name="Normal 4 5 2 10 3" xfId="3709"/>
    <cellStyle name="Normal 4 5 2 11" xfId="2269"/>
    <cellStyle name="Normal 4 5 2 11 2" xfId="3765"/>
    <cellStyle name="Normal 4 5 2 12" xfId="3026"/>
    <cellStyle name="Normal 4 5 2 13" xfId="4538"/>
    <cellStyle name="Normal 4 5 2 2" xfId="508"/>
    <cellStyle name="Normal 4 5 2 2 10" xfId="3027"/>
    <cellStyle name="Normal 4 5 2 2 11" xfId="4485"/>
    <cellStyle name="Normal 4 5 2 2 2" xfId="509"/>
    <cellStyle name="Normal 4 5 2 2 2 2" xfId="1306"/>
    <cellStyle name="Normal 4 5 2 2 2 2 2" xfId="1633"/>
    <cellStyle name="Normal 4 5 2 2 2 2 2 2" xfId="2675"/>
    <cellStyle name="Normal 4 5 2 2 2 2 2 2 2" xfId="4168"/>
    <cellStyle name="Normal 4 5 2 2 2 2 2 3" xfId="3429"/>
    <cellStyle name="Normal 4 5 2 2 2 2 3" xfId="1819"/>
    <cellStyle name="Normal 4 5 2 2 2 2 3 2" xfId="2859"/>
    <cellStyle name="Normal 4 5 2 2 2 2 3 2 2" xfId="4352"/>
    <cellStyle name="Normal 4 5 2 2 2 2 3 3" xfId="3613"/>
    <cellStyle name="Normal 4 5 2 2 2 2 4" xfId="2470"/>
    <cellStyle name="Normal 4 5 2 2 2 2 4 2" xfId="3965"/>
    <cellStyle name="Normal 4 5 2 2 2 2 5" xfId="3226"/>
    <cellStyle name="Normal 4 5 2 2 2 3" xfId="1056"/>
    <cellStyle name="Normal 4 5 2 2 2 3 2" xfId="2375"/>
    <cellStyle name="Normal 4 5 2 2 2 3 2 2" xfId="3870"/>
    <cellStyle name="Normal 4 5 2 2 2 3 3" xfId="3131"/>
    <cellStyle name="Normal 4 5 2 2 2 4" xfId="1538"/>
    <cellStyle name="Normal 4 5 2 2 2 4 2" xfId="2583"/>
    <cellStyle name="Normal 4 5 2 2 2 4 2 2" xfId="4076"/>
    <cellStyle name="Normal 4 5 2 2 2 4 3" xfId="3337"/>
    <cellStyle name="Normal 4 5 2 2 2 5" xfId="1727"/>
    <cellStyle name="Normal 4 5 2 2 2 5 2" xfId="2767"/>
    <cellStyle name="Normal 4 5 2 2 2 5 2 2" xfId="4260"/>
    <cellStyle name="Normal 4 5 2 2 2 5 3" xfId="3521"/>
    <cellStyle name="Normal 4 5 2 2 2 6" xfId="2271"/>
    <cellStyle name="Normal 4 5 2 2 2 6 2" xfId="3767"/>
    <cellStyle name="Normal 4 5 2 2 2 7" xfId="3028"/>
    <cellStyle name="Normal 4 5 2 2 3" xfId="510"/>
    <cellStyle name="Normal 4 5 2 2 3 2" xfId="1307"/>
    <cellStyle name="Normal 4 5 2 2 3 2 2" xfId="1634"/>
    <cellStyle name="Normal 4 5 2 2 3 2 2 2" xfId="2676"/>
    <cellStyle name="Normal 4 5 2 2 3 2 2 2 2" xfId="4169"/>
    <cellStyle name="Normal 4 5 2 2 3 2 2 3" xfId="3430"/>
    <cellStyle name="Normal 4 5 2 2 3 2 3" xfId="1820"/>
    <cellStyle name="Normal 4 5 2 2 3 2 3 2" xfId="2860"/>
    <cellStyle name="Normal 4 5 2 2 3 2 3 2 2" xfId="4353"/>
    <cellStyle name="Normal 4 5 2 2 3 2 3 3" xfId="3614"/>
    <cellStyle name="Normal 4 5 2 2 3 2 4" xfId="2471"/>
    <cellStyle name="Normal 4 5 2 2 3 2 4 2" xfId="3966"/>
    <cellStyle name="Normal 4 5 2 2 3 2 5" xfId="3227"/>
    <cellStyle name="Normal 4 5 2 2 3 3" xfId="1057"/>
    <cellStyle name="Normal 4 5 2 2 3 3 2" xfId="2376"/>
    <cellStyle name="Normal 4 5 2 2 3 3 2 2" xfId="3871"/>
    <cellStyle name="Normal 4 5 2 2 3 3 3" xfId="3132"/>
    <cellStyle name="Normal 4 5 2 2 3 4" xfId="1539"/>
    <cellStyle name="Normal 4 5 2 2 3 4 2" xfId="2584"/>
    <cellStyle name="Normal 4 5 2 2 3 4 2 2" xfId="4077"/>
    <cellStyle name="Normal 4 5 2 2 3 4 3" xfId="3338"/>
    <cellStyle name="Normal 4 5 2 2 3 5" xfId="1728"/>
    <cellStyle name="Normal 4 5 2 2 3 5 2" xfId="2768"/>
    <cellStyle name="Normal 4 5 2 2 3 5 2 2" xfId="4261"/>
    <cellStyle name="Normal 4 5 2 2 3 5 3" xfId="3522"/>
    <cellStyle name="Normal 4 5 2 2 3 6" xfId="2272"/>
    <cellStyle name="Normal 4 5 2 2 3 6 2" xfId="3768"/>
    <cellStyle name="Normal 4 5 2 2 3 7" xfId="3029"/>
    <cellStyle name="Normal 4 5 2 2 4" xfId="511"/>
    <cellStyle name="Normal 4 5 2 2 5" xfId="1305"/>
    <cellStyle name="Normal 4 5 2 2 5 2" xfId="1632"/>
    <cellStyle name="Normal 4 5 2 2 5 2 2" xfId="2674"/>
    <cellStyle name="Normal 4 5 2 2 5 2 2 2" xfId="4167"/>
    <cellStyle name="Normal 4 5 2 2 5 2 3" xfId="3428"/>
    <cellStyle name="Normal 4 5 2 2 5 3" xfId="1818"/>
    <cellStyle name="Normal 4 5 2 2 5 3 2" xfId="2858"/>
    <cellStyle name="Normal 4 5 2 2 5 3 2 2" xfId="4351"/>
    <cellStyle name="Normal 4 5 2 2 5 3 3" xfId="3612"/>
    <cellStyle name="Normal 4 5 2 2 5 4" xfId="2469"/>
    <cellStyle name="Normal 4 5 2 2 5 4 2" xfId="3964"/>
    <cellStyle name="Normal 4 5 2 2 5 5" xfId="3225"/>
    <cellStyle name="Normal 4 5 2 2 6" xfId="1055"/>
    <cellStyle name="Normal 4 5 2 2 6 2" xfId="2374"/>
    <cellStyle name="Normal 4 5 2 2 6 2 2" xfId="3869"/>
    <cellStyle name="Normal 4 5 2 2 6 3" xfId="3130"/>
    <cellStyle name="Normal 4 5 2 2 7" xfId="1537"/>
    <cellStyle name="Normal 4 5 2 2 7 2" xfId="2582"/>
    <cellStyle name="Normal 4 5 2 2 7 2 2" xfId="4075"/>
    <cellStyle name="Normal 4 5 2 2 7 3" xfId="3336"/>
    <cellStyle name="Normal 4 5 2 2 8" xfId="1726"/>
    <cellStyle name="Normal 4 5 2 2 8 2" xfId="2766"/>
    <cellStyle name="Normal 4 5 2 2 8 2 2" xfId="4259"/>
    <cellStyle name="Normal 4 5 2 2 8 3" xfId="3520"/>
    <cellStyle name="Normal 4 5 2 2 9" xfId="2270"/>
    <cellStyle name="Normal 4 5 2 2 9 2" xfId="3766"/>
    <cellStyle name="Normal 4 5 2 3" xfId="512"/>
    <cellStyle name="Normal 4 5 2 3 2" xfId="1308"/>
    <cellStyle name="Normal 4 5 2 3 2 2" xfId="1635"/>
    <cellStyle name="Normal 4 5 2 3 2 2 2" xfId="2677"/>
    <cellStyle name="Normal 4 5 2 3 2 2 2 2" xfId="4170"/>
    <cellStyle name="Normal 4 5 2 3 2 2 3" xfId="3431"/>
    <cellStyle name="Normal 4 5 2 3 2 3" xfId="1821"/>
    <cellStyle name="Normal 4 5 2 3 2 3 2" xfId="2861"/>
    <cellStyle name="Normal 4 5 2 3 2 3 2 2" xfId="4354"/>
    <cellStyle name="Normal 4 5 2 3 2 3 3" xfId="3615"/>
    <cellStyle name="Normal 4 5 2 3 2 4" xfId="2472"/>
    <cellStyle name="Normal 4 5 2 3 2 4 2" xfId="3967"/>
    <cellStyle name="Normal 4 5 2 3 2 5" xfId="3228"/>
    <cellStyle name="Normal 4 5 2 3 3" xfId="1058"/>
    <cellStyle name="Normal 4 5 2 3 3 2" xfId="2377"/>
    <cellStyle name="Normal 4 5 2 3 3 2 2" xfId="3872"/>
    <cellStyle name="Normal 4 5 2 3 3 3" xfId="3133"/>
    <cellStyle name="Normal 4 5 2 3 4" xfId="1540"/>
    <cellStyle name="Normal 4 5 2 3 4 2" xfId="2585"/>
    <cellStyle name="Normal 4 5 2 3 4 2 2" xfId="4078"/>
    <cellStyle name="Normal 4 5 2 3 4 3" xfId="3339"/>
    <cellStyle name="Normal 4 5 2 3 5" xfId="1729"/>
    <cellStyle name="Normal 4 5 2 3 5 2" xfId="2769"/>
    <cellStyle name="Normal 4 5 2 3 5 2 2" xfId="4262"/>
    <cellStyle name="Normal 4 5 2 3 5 3" xfId="3523"/>
    <cellStyle name="Normal 4 5 2 3 6" xfId="2273"/>
    <cellStyle name="Normal 4 5 2 3 6 2" xfId="3769"/>
    <cellStyle name="Normal 4 5 2 3 7" xfId="3030"/>
    <cellStyle name="Normal 4 5 2 3 8" xfId="4486"/>
    <cellStyle name="Normal 4 5 2 4" xfId="513"/>
    <cellStyle name="Normal 4 5 2 5" xfId="1304"/>
    <cellStyle name="Normal 4 5 2 5 2" xfId="1631"/>
    <cellStyle name="Normal 4 5 2 5 2 2" xfId="2673"/>
    <cellStyle name="Normal 4 5 2 5 2 2 2" xfId="4166"/>
    <cellStyle name="Normal 4 5 2 5 2 3" xfId="3427"/>
    <cellStyle name="Normal 4 5 2 5 3" xfId="1817"/>
    <cellStyle name="Normal 4 5 2 5 3 2" xfId="2857"/>
    <cellStyle name="Normal 4 5 2 5 3 2 2" xfId="4350"/>
    <cellStyle name="Normal 4 5 2 5 3 3" xfId="3611"/>
    <cellStyle name="Normal 4 5 2 5 4" xfId="2468"/>
    <cellStyle name="Normal 4 5 2 5 4 2" xfId="3963"/>
    <cellStyle name="Normal 4 5 2 5 5" xfId="3224"/>
    <cellStyle name="Normal 4 5 2 6" xfId="1054"/>
    <cellStyle name="Normal 4 5 2 6 2" xfId="2373"/>
    <cellStyle name="Normal 4 5 2 6 2 2" xfId="3868"/>
    <cellStyle name="Normal 4 5 2 6 3" xfId="3129"/>
    <cellStyle name="Normal 4 5 2 7" xfId="1536"/>
    <cellStyle name="Normal 4 5 2 7 2" xfId="2581"/>
    <cellStyle name="Normal 4 5 2 7 2 2" xfId="4074"/>
    <cellStyle name="Normal 4 5 2 7 3" xfId="3335"/>
    <cellStyle name="Normal 4 5 2 8" xfId="1725"/>
    <cellStyle name="Normal 4 5 2 8 2" xfId="2765"/>
    <cellStyle name="Normal 4 5 2 8 2 2" xfId="4258"/>
    <cellStyle name="Normal 4 5 2 8 3" xfId="3519"/>
    <cellStyle name="Normal 4 5 2 9" xfId="2116"/>
    <cellStyle name="Normal 4 5 2 9 2" xfId="2927"/>
    <cellStyle name="Normal 4 5 2 9 2 2" xfId="4417"/>
    <cellStyle name="Normal 4 5 2 9 3" xfId="3678"/>
    <cellStyle name="Normal 4 5 3" xfId="514"/>
    <cellStyle name="Normal 4 5 3 10" xfId="3031"/>
    <cellStyle name="Normal 4 5 3 11" xfId="4487"/>
    <cellStyle name="Normal 4 5 3 2" xfId="515"/>
    <cellStyle name="Normal 4 5 3 2 2" xfId="1310"/>
    <cellStyle name="Normal 4 5 3 2 2 2" xfId="1637"/>
    <cellStyle name="Normal 4 5 3 2 2 2 2" xfId="2679"/>
    <cellStyle name="Normal 4 5 3 2 2 2 2 2" xfId="4172"/>
    <cellStyle name="Normal 4 5 3 2 2 2 3" xfId="3433"/>
    <cellStyle name="Normal 4 5 3 2 2 3" xfId="1823"/>
    <cellStyle name="Normal 4 5 3 2 2 3 2" xfId="2863"/>
    <cellStyle name="Normal 4 5 3 2 2 3 2 2" xfId="4356"/>
    <cellStyle name="Normal 4 5 3 2 2 3 3" xfId="3617"/>
    <cellStyle name="Normal 4 5 3 2 2 4" xfId="2474"/>
    <cellStyle name="Normal 4 5 3 2 2 4 2" xfId="3969"/>
    <cellStyle name="Normal 4 5 3 2 2 5" xfId="3230"/>
    <cellStyle name="Normal 4 5 3 2 3" xfId="1060"/>
    <cellStyle name="Normal 4 5 3 2 3 2" xfId="2379"/>
    <cellStyle name="Normal 4 5 3 2 3 2 2" xfId="3874"/>
    <cellStyle name="Normal 4 5 3 2 3 3" xfId="3135"/>
    <cellStyle name="Normal 4 5 3 2 4" xfId="1542"/>
    <cellStyle name="Normal 4 5 3 2 4 2" xfId="2587"/>
    <cellStyle name="Normal 4 5 3 2 4 2 2" xfId="4080"/>
    <cellStyle name="Normal 4 5 3 2 4 3" xfId="3341"/>
    <cellStyle name="Normal 4 5 3 2 5" xfId="1731"/>
    <cellStyle name="Normal 4 5 3 2 5 2" xfId="2771"/>
    <cellStyle name="Normal 4 5 3 2 5 2 2" xfId="4264"/>
    <cellStyle name="Normal 4 5 3 2 5 3" xfId="3525"/>
    <cellStyle name="Normal 4 5 3 2 6" xfId="2275"/>
    <cellStyle name="Normal 4 5 3 2 6 2" xfId="3771"/>
    <cellStyle name="Normal 4 5 3 2 7" xfId="3032"/>
    <cellStyle name="Normal 4 5 3 3" xfId="516"/>
    <cellStyle name="Normal 4 5 3 3 2" xfId="1311"/>
    <cellStyle name="Normal 4 5 3 3 2 2" xfId="1638"/>
    <cellStyle name="Normal 4 5 3 3 2 2 2" xfId="2680"/>
    <cellStyle name="Normal 4 5 3 3 2 2 2 2" xfId="4173"/>
    <cellStyle name="Normal 4 5 3 3 2 2 3" xfId="3434"/>
    <cellStyle name="Normal 4 5 3 3 2 3" xfId="1824"/>
    <cellStyle name="Normal 4 5 3 3 2 3 2" xfId="2864"/>
    <cellStyle name="Normal 4 5 3 3 2 3 2 2" xfId="4357"/>
    <cellStyle name="Normal 4 5 3 3 2 3 3" xfId="3618"/>
    <cellStyle name="Normal 4 5 3 3 2 4" xfId="2475"/>
    <cellStyle name="Normal 4 5 3 3 2 4 2" xfId="3970"/>
    <cellStyle name="Normal 4 5 3 3 2 5" xfId="3231"/>
    <cellStyle name="Normal 4 5 3 3 3" xfId="1061"/>
    <cellStyle name="Normal 4 5 3 3 3 2" xfId="2380"/>
    <cellStyle name="Normal 4 5 3 3 3 2 2" xfId="3875"/>
    <cellStyle name="Normal 4 5 3 3 3 3" xfId="3136"/>
    <cellStyle name="Normal 4 5 3 3 4" xfId="1543"/>
    <cellStyle name="Normal 4 5 3 3 4 2" xfId="2588"/>
    <cellStyle name="Normal 4 5 3 3 4 2 2" xfId="4081"/>
    <cellStyle name="Normal 4 5 3 3 4 3" xfId="3342"/>
    <cellStyle name="Normal 4 5 3 3 5" xfId="1732"/>
    <cellStyle name="Normal 4 5 3 3 5 2" xfId="2772"/>
    <cellStyle name="Normal 4 5 3 3 5 2 2" xfId="4265"/>
    <cellStyle name="Normal 4 5 3 3 5 3" xfId="3526"/>
    <cellStyle name="Normal 4 5 3 3 6" xfId="2276"/>
    <cellStyle name="Normal 4 5 3 3 6 2" xfId="3772"/>
    <cellStyle name="Normal 4 5 3 3 7" xfId="3033"/>
    <cellStyle name="Normal 4 5 3 4" xfId="517"/>
    <cellStyle name="Normal 4 5 3 5" xfId="1309"/>
    <cellStyle name="Normal 4 5 3 5 2" xfId="1636"/>
    <cellStyle name="Normal 4 5 3 5 2 2" xfId="2678"/>
    <cellStyle name="Normal 4 5 3 5 2 2 2" xfId="4171"/>
    <cellStyle name="Normal 4 5 3 5 2 3" xfId="3432"/>
    <cellStyle name="Normal 4 5 3 5 3" xfId="1822"/>
    <cellStyle name="Normal 4 5 3 5 3 2" xfId="2862"/>
    <cellStyle name="Normal 4 5 3 5 3 2 2" xfId="4355"/>
    <cellStyle name="Normal 4 5 3 5 3 3" xfId="3616"/>
    <cellStyle name="Normal 4 5 3 5 4" xfId="2473"/>
    <cellStyle name="Normal 4 5 3 5 4 2" xfId="3968"/>
    <cellStyle name="Normal 4 5 3 5 5" xfId="3229"/>
    <cellStyle name="Normal 4 5 3 6" xfId="1059"/>
    <cellStyle name="Normal 4 5 3 6 2" xfId="2378"/>
    <cellStyle name="Normal 4 5 3 6 2 2" xfId="3873"/>
    <cellStyle name="Normal 4 5 3 6 3" xfId="3134"/>
    <cellStyle name="Normal 4 5 3 7" xfId="1541"/>
    <cellStyle name="Normal 4 5 3 7 2" xfId="2586"/>
    <cellStyle name="Normal 4 5 3 7 2 2" xfId="4079"/>
    <cellStyle name="Normal 4 5 3 7 3" xfId="3340"/>
    <cellStyle name="Normal 4 5 3 8" xfId="1730"/>
    <cellStyle name="Normal 4 5 3 8 2" xfId="2770"/>
    <cellStyle name="Normal 4 5 3 8 2 2" xfId="4263"/>
    <cellStyle name="Normal 4 5 3 8 3" xfId="3524"/>
    <cellStyle name="Normal 4 5 3 9" xfId="2274"/>
    <cellStyle name="Normal 4 5 3 9 2" xfId="3770"/>
    <cellStyle name="Normal 4 5 4" xfId="518"/>
    <cellStyle name="Normal 4 5 4 2" xfId="1312"/>
    <cellStyle name="Normal 4 5 4 2 2" xfId="1639"/>
    <cellStyle name="Normal 4 5 4 2 2 2" xfId="2681"/>
    <cellStyle name="Normal 4 5 4 2 2 2 2" xfId="4174"/>
    <cellStyle name="Normal 4 5 4 2 2 3" xfId="3435"/>
    <cellStyle name="Normal 4 5 4 2 3" xfId="1825"/>
    <cellStyle name="Normal 4 5 4 2 3 2" xfId="2865"/>
    <cellStyle name="Normal 4 5 4 2 3 2 2" xfId="4358"/>
    <cellStyle name="Normal 4 5 4 2 3 3" xfId="3619"/>
    <cellStyle name="Normal 4 5 4 2 4" xfId="2476"/>
    <cellStyle name="Normal 4 5 4 2 4 2" xfId="3971"/>
    <cellStyle name="Normal 4 5 4 2 5" xfId="3232"/>
    <cellStyle name="Normal 4 5 4 3" xfId="1062"/>
    <cellStyle name="Normal 4 5 4 3 2" xfId="2381"/>
    <cellStyle name="Normal 4 5 4 3 2 2" xfId="3876"/>
    <cellStyle name="Normal 4 5 4 3 3" xfId="3137"/>
    <cellStyle name="Normal 4 5 4 4" xfId="1544"/>
    <cellStyle name="Normal 4 5 4 4 2" xfId="2589"/>
    <cellStyle name="Normal 4 5 4 4 2 2" xfId="4082"/>
    <cellStyle name="Normal 4 5 4 4 3" xfId="3343"/>
    <cellStyle name="Normal 4 5 4 5" xfId="1733"/>
    <cellStyle name="Normal 4 5 4 5 2" xfId="2773"/>
    <cellStyle name="Normal 4 5 4 5 2 2" xfId="4266"/>
    <cellStyle name="Normal 4 5 4 5 3" xfId="3527"/>
    <cellStyle name="Normal 4 5 4 6" xfId="2277"/>
    <cellStyle name="Normal 4 5 4 6 2" xfId="3773"/>
    <cellStyle name="Normal 4 5 4 7" xfId="3034"/>
    <cellStyle name="Normal 4 5 4 8" xfId="4488"/>
    <cellStyle name="Normal 4 5 5" xfId="519"/>
    <cellStyle name="Normal 4 5 6" xfId="1303"/>
    <cellStyle name="Normal 4 5 6 2" xfId="1630"/>
    <cellStyle name="Normal 4 5 6 2 2" xfId="2672"/>
    <cellStyle name="Normal 4 5 6 2 2 2" xfId="4165"/>
    <cellStyle name="Normal 4 5 6 2 3" xfId="3426"/>
    <cellStyle name="Normal 4 5 6 3" xfId="1816"/>
    <cellStyle name="Normal 4 5 6 3 2" xfId="2856"/>
    <cellStyle name="Normal 4 5 6 3 2 2" xfId="4349"/>
    <cellStyle name="Normal 4 5 6 3 3" xfId="3610"/>
    <cellStyle name="Normal 4 5 6 4" xfId="2467"/>
    <cellStyle name="Normal 4 5 6 4 2" xfId="3962"/>
    <cellStyle name="Normal 4 5 6 5" xfId="3223"/>
    <cellStyle name="Normal 4 5 7" xfId="1053"/>
    <cellStyle name="Normal 4 5 7 2" xfId="2372"/>
    <cellStyle name="Normal 4 5 7 2 2" xfId="3867"/>
    <cellStyle name="Normal 4 5 7 3" xfId="3128"/>
    <cellStyle name="Normal 4 5 8" xfId="1535"/>
    <cellStyle name="Normal 4 5 8 2" xfId="2580"/>
    <cellStyle name="Normal 4 5 8 2 2" xfId="4073"/>
    <cellStyle name="Normal 4 5 8 3" xfId="3334"/>
    <cellStyle name="Normal 4 5 9" xfId="1724"/>
    <cellStyle name="Normal 4 5 9 2" xfId="2764"/>
    <cellStyle name="Normal 4 5 9 2 2" xfId="4257"/>
    <cellStyle name="Normal 4 5 9 3" xfId="3518"/>
    <cellStyle name="Normal 4 5_CE_Workbook_7_18_2012_MultiTab" xfId="520"/>
    <cellStyle name="Normal 4 6" xfId="521"/>
    <cellStyle name="Normal 4 6 10" xfId="2278"/>
    <cellStyle name="Normal 4 6 10 2" xfId="3774"/>
    <cellStyle name="Normal 4 6 11" xfId="3035"/>
    <cellStyle name="Normal 4 6 12" xfId="4539"/>
    <cellStyle name="Normal 4 6 2" xfId="522"/>
    <cellStyle name="Normal 4 6 2 10" xfId="3036"/>
    <cellStyle name="Normal 4 6 2 11" xfId="4489"/>
    <cellStyle name="Normal 4 6 2 2" xfId="523"/>
    <cellStyle name="Normal 4 6 2 2 2" xfId="1315"/>
    <cellStyle name="Normal 4 6 2 2 2 2" xfId="1642"/>
    <cellStyle name="Normal 4 6 2 2 2 2 2" xfId="2684"/>
    <cellStyle name="Normal 4 6 2 2 2 2 2 2" xfId="4177"/>
    <cellStyle name="Normal 4 6 2 2 2 2 3" xfId="3438"/>
    <cellStyle name="Normal 4 6 2 2 2 3" xfId="1828"/>
    <cellStyle name="Normal 4 6 2 2 2 3 2" xfId="2868"/>
    <cellStyle name="Normal 4 6 2 2 2 3 2 2" xfId="4361"/>
    <cellStyle name="Normal 4 6 2 2 2 3 3" xfId="3622"/>
    <cellStyle name="Normal 4 6 2 2 2 4" xfId="2479"/>
    <cellStyle name="Normal 4 6 2 2 2 4 2" xfId="3974"/>
    <cellStyle name="Normal 4 6 2 2 2 5" xfId="3235"/>
    <cellStyle name="Normal 4 6 2 2 3" xfId="1066"/>
    <cellStyle name="Normal 4 6 2 2 3 2" xfId="2384"/>
    <cellStyle name="Normal 4 6 2 2 3 2 2" xfId="3879"/>
    <cellStyle name="Normal 4 6 2 2 3 3" xfId="3140"/>
    <cellStyle name="Normal 4 6 2 2 4" xfId="1547"/>
    <cellStyle name="Normal 4 6 2 2 4 2" xfId="2592"/>
    <cellStyle name="Normal 4 6 2 2 4 2 2" xfId="4085"/>
    <cellStyle name="Normal 4 6 2 2 4 3" xfId="3346"/>
    <cellStyle name="Normal 4 6 2 2 5" xfId="1736"/>
    <cellStyle name="Normal 4 6 2 2 5 2" xfId="2776"/>
    <cellStyle name="Normal 4 6 2 2 5 2 2" xfId="4269"/>
    <cellStyle name="Normal 4 6 2 2 5 3" xfId="3530"/>
    <cellStyle name="Normal 4 6 2 2 6" xfId="2280"/>
    <cellStyle name="Normal 4 6 2 2 6 2" xfId="3776"/>
    <cellStyle name="Normal 4 6 2 2 7" xfId="3037"/>
    <cellStyle name="Normal 4 6 2 3" xfId="524"/>
    <cellStyle name="Normal 4 6 2 3 2" xfId="1316"/>
    <cellStyle name="Normal 4 6 2 3 2 2" xfId="1643"/>
    <cellStyle name="Normal 4 6 2 3 2 2 2" xfId="2685"/>
    <cellStyle name="Normal 4 6 2 3 2 2 2 2" xfId="4178"/>
    <cellStyle name="Normal 4 6 2 3 2 2 3" xfId="3439"/>
    <cellStyle name="Normal 4 6 2 3 2 3" xfId="1829"/>
    <cellStyle name="Normal 4 6 2 3 2 3 2" xfId="2869"/>
    <cellStyle name="Normal 4 6 2 3 2 3 2 2" xfId="4362"/>
    <cellStyle name="Normal 4 6 2 3 2 3 3" xfId="3623"/>
    <cellStyle name="Normal 4 6 2 3 2 4" xfId="2480"/>
    <cellStyle name="Normal 4 6 2 3 2 4 2" xfId="3975"/>
    <cellStyle name="Normal 4 6 2 3 2 5" xfId="3236"/>
    <cellStyle name="Normal 4 6 2 3 3" xfId="1067"/>
    <cellStyle name="Normal 4 6 2 3 3 2" xfId="2385"/>
    <cellStyle name="Normal 4 6 2 3 3 2 2" xfId="3880"/>
    <cellStyle name="Normal 4 6 2 3 3 3" xfId="3141"/>
    <cellStyle name="Normal 4 6 2 3 4" xfId="1548"/>
    <cellStyle name="Normal 4 6 2 3 4 2" xfId="2593"/>
    <cellStyle name="Normal 4 6 2 3 4 2 2" xfId="4086"/>
    <cellStyle name="Normal 4 6 2 3 4 3" xfId="3347"/>
    <cellStyle name="Normal 4 6 2 3 5" xfId="1737"/>
    <cellStyle name="Normal 4 6 2 3 5 2" xfId="2777"/>
    <cellStyle name="Normal 4 6 2 3 5 2 2" xfId="4270"/>
    <cellStyle name="Normal 4 6 2 3 5 3" xfId="3531"/>
    <cellStyle name="Normal 4 6 2 3 6" xfId="2281"/>
    <cellStyle name="Normal 4 6 2 3 6 2" xfId="3777"/>
    <cellStyle name="Normal 4 6 2 3 7" xfId="3038"/>
    <cellStyle name="Normal 4 6 2 4" xfId="525"/>
    <cellStyle name="Normal 4 6 2 5" xfId="1314"/>
    <cellStyle name="Normal 4 6 2 5 2" xfId="1641"/>
    <cellStyle name="Normal 4 6 2 5 2 2" xfId="2683"/>
    <cellStyle name="Normal 4 6 2 5 2 2 2" xfId="4176"/>
    <cellStyle name="Normal 4 6 2 5 2 3" xfId="3437"/>
    <cellStyle name="Normal 4 6 2 5 3" xfId="1827"/>
    <cellStyle name="Normal 4 6 2 5 3 2" xfId="2867"/>
    <cellStyle name="Normal 4 6 2 5 3 2 2" xfId="4360"/>
    <cellStyle name="Normal 4 6 2 5 3 3" xfId="3621"/>
    <cellStyle name="Normal 4 6 2 5 4" xfId="2478"/>
    <cellStyle name="Normal 4 6 2 5 4 2" xfId="3973"/>
    <cellStyle name="Normal 4 6 2 5 5" xfId="3234"/>
    <cellStyle name="Normal 4 6 2 6" xfId="1065"/>
    <cellStyle name="Normal 4 6 2 6 2" xfId="2383"/>
    <cellStyle name="Normal 4 6 2 6 2 2" xfId="3878"/>
    <cellStyle name="Normal 4 6 2 6 3" xfId="3139"/>
    <cellStyle name="Normal 4 6 2 7" xfId="1546"/>
    <cellStyle name="Normal 4 6 2 7 2" xfId="2591"/>
    <cellStyle name="Normal 4 6 2 7 2 2" xfId="4084"/>
    <cellStyle name="Normal 4 6 2 7 3" xfId="3345"/>
    <cellStyle name="Normal 4 6 2 8" xfId="1735"/>
    <cellStyle name="Normal 4 6 2 8 2" xfId="2775"/>
    <cellStyle name="Normal 4 6 2 8 2 2" xfId="4268"/>
    <cellStyle name="Normal 4 6 2 8 3" xfId="3529"/>
    <cellStyle name="Normal 4 6 2 9" xfId="2279"/>
    <cellStyle name="Normal 4 6 2 9 2" xfId="3775"/>
    <cellStyle name="Normal 4 6 3" xfId="526"/>
    <cellStyle name="Normal 4 6 3 2" xfId="1317"/>
    <cellStyle name="Normal 4 6 3 2 2" xfId="1644"/>
    <cellStyle name="Normal 4 6 3 2 2 2" xfId="2686"/>
    <cellStyle name="Normal 4 6 3 2 2 2 2" xfId="4179"/>
    <cellStyle name="Normal 4 6 3 2 2 3" xfId="3440"/>
    <cellStyle name="Normal 4 6 3 2 3" xfId="1830"/>
    <cellStyle name="Normal 4 6 3 2 3 2" xfId="2870"/>
    <cellStyle name="Normal 4 6 3 2 3 2 2" xfId="4363"/>
    <cellStyle name="Normal 4 6 3 2 3 3" xfId="3624"/>
    <cellStyle name="Normal 4 6 3 2 4" xfId="2481"/>
    <cellStyle name="Normal 4 6 3 2 4 2" xfId="3976"/>
    <cellStyle name="Normal 4 6 3 2 5" xfId="3237"/>
    <cellStyle name="Normal 4 6 3 3" xfId="1068"/>
    <cellStyle name="Normal 4 6 3 3 2" xfId="2386"/>
    <cellStyle name="Normal 4 6 3 3 2 2" xfId="3881"/>
    <cellStyle name="Normal 4 6 3 3 3" xfId="3142"/>
    <cellStyle name="Normal 4 6 3 4" xfId="1549"/>
    <cellStyle name="Normal 4 6 3 4 2" xfId="2594"/>
    <cellStyle name="Normal 4 6 3 4 2 2" xfId="4087"/>
    <cellStyle name="Normal 4 6 3 4 3" xfId="3348"/>
    <cellStyle name="Normal 4 6 3 5" xfId="1738"/>
    <cellStyle name="Normal 4 6 3 5 2" xfId="2778"/>
    <cellStyle name="Normal 4 6 3 5 2 2" xfId="4271"/>
    <cellStyle name="Normal 4 6 3 5 3" xfId="3532"/>
    <cellStyle name="Normal 4 6 3 6" xfId="2282"/>
    <cellStyle name="Normal 4 6 3 6 2" xfId="3778"/>
    <cellStyle name="Normal 4 6 3 7" xfId="3039"/>
    <cellStyle name="Normal 4 6 3 8" xfId="4490"/>
    <cellStyle name="Normal 4 6 4" xfId="527"/>
    <cellStyle name="Normal 4 6 5" xfId="1313"/>
    <cellStyle name="Normal 4 6 5 2" xfId="1640"/>
    <cellStyle name="Normal 4 6 5 2 2" xfId="2682"/>
    <cellStyle name="Normal 4 6 5 2 2 2" xfId="4175"/>
    <cellStyle name="Normal 4 6 5 2 3" xfId="3436"/>
    <cellStyle name="Normal 4 6 5 3" xfId="1826"/>
    <cellStyle name="Normal 4 6 5 3 2" xfId="2866"/>
    <cellStyle name="Normal 4 6 5 3 2 2" xfId="4359"/>
    <cellStyle name="Normal 4 6 5 3 3" xfId="3620"/>
    <cellStyle name="Normal 4 6 5 4" xfId="2477"/>
    <cellStyle name="Normal 4 6 5 4 2" xfId="3972"/>
    <cellStyle name="Normal 4 6 5 5" xfId="3233"/>
    <cellStyle name="Normal 4 6 6" xfId="1064"/>
    <cellStyle name="Normal 4 6 6 2" xfId="2382"/>
    <cellStyle name="Normal 4 6 6 2 2" xfId="3877"/>
    <cellStyle name="Normal 4 6 6 3" xfId="3138"/>
    <cellStyle name="Normal 4 6 7" xfId="1545"/>
    <cellStyle name="Normal 4 6 7 2" xfId="2590"/>
    <cellStyle name="Normal 4 6 7 2 2" xfId="4083"/>
    <cellStyle name="Normal 4 6 7 3" xfId="3344"/>
    <cellStyle name="Normal 4 6 8" xfId="1734"/>
    <cellStyle name="Normal 4 6 8 2" xfId="2774"/>
    <cellStyle name="Normal 4 6 8 2 2" xfId="4267"/>
    <cellStyle name="Normal 4 6 8 3" xfId="3528"/>
    <cellStyle name="Normal 4 6 9" xfId="2117"/>
    <cellStyle name="Normal 4 7" xfId="528"/>
    <cellStyle name="Normal 4 7 2" xfId="1318"/>
    <cellStyle name="Normal 4 7 2 2" xfId="1645"/>
    <cellStyle name="Normal 4 7 2 2 2" xfId="2687"/>
    <cellStyle name="Normal 4 7 2 2 2 2" xfId="4180"/>
    <cellStyle name="Normal 4 7 2 2 3" xfId="3441"/>
    <cellStyle name="Normal 4 7 2 3" xfId="1831"/>
    <cellStyle name="Normal 4 7 2 3 2" xfId="2871"/>
    <cellStyle name="Normal 4 7 2 3 2 2" xfId="4364"/>
    <cellStyle name="Normal 4 7 2 3 3" xfId="3625"/>
    <cellStyle name="Normal 4 7 2 4" xfId="2482"/>
    <cellStyle name="Normal 4 7 2 4 2" xfId="3977"/>
    <cellStyle name="Normal 4 7 2 5" xfId="3238"/>
    <cellStyle name="Normal 4 7 3" xfId="1069"/>
    <cellStyle name="Normal 4 7 3 2" xfId="2387"/>
    <cellStyle name="Normal 4 7 3 2 2" xfId="3882"/>
    <cellStyle name="Normal 4 7 3 3" xfId="3143"/>
    <cellStyle name="Normal 4 7 4" xfId="1550"/>
    <cellStyle name="Normal 4 7 4 2" xfId="2595"/>
    <cellStyle name="Normal 4 7 4 2 2" xfId="4088"/>
    <cellStyle name="Normal 4 7 4 3" xfId="3349"/>
    <cellStyle name="Normal 4 7 5" xfId="1739"/>
    <cellStyle name="Normal 4 7 5 2" xfId="2779"/>
    <cellStyle name="Normal 4 7 5 2 2" xfId="4272"/>
    <cellStyle name="Normal 4 7 5 3" xfId="3533"/>
    <cellStyle name="Normal 4 7 6" xfId="2118"/>
    <cellStyle name="Normal 4 7 7" xfId="2283"/>
    <cellStyle name="Normal 4 7 7 2" xfId="3779"/>
    <cellStyle name="Normal 4 7 8" xfId="3040"/>
    <cellStyle name="Normal 4 7 9" xfId="4491"/>
    <cellStyle name="Normal 4 8" xfId="1285"/>
    <cellStyle name="Normal 4 8 2" xfId="1612"/>
    <cellStyle name="Normal 4 8 2 2" xfId="2654"/>
    <cellStyle name="Normal 4 8 2 2 2" xfId="4147"/>
    <cellStyle name="Normal 4 8 2 3" xfId="3408"/>
    <cellStyle name="Normal 4 8 3" xfId="1798"/>
    <cellStyle name="Normal 4 8 3 2" xfId="2838"/>
    <cellStyle name="Normal 4 8 3 2 2" xfId="4331"/>
    <cellStyle name="Normal 4 8 3 3" xfId="3592"/>
    <cellStyle name="Normal 4 8 4" xfId="2449"/>
    <cellStyle name="Normal 4 8 4 2" xfId="3944"/>
    <cellStyle name="Normal 4 8 5" xfId="3205"/>
    <cellStyle name="Normal 4 9" xfId="1026"/>
    <cellStyle name="Normal 4 9 2" xfId="2354"/>
    <cellStyle name="Normal 4 9 2 2" xfId="3849"/>
    <cellStyle name="Normal 4 9 3" xfId="3110"/>
    <cellStyle name="Normal 4_CE_Workbook_7_18_2012_MultiTab" xfId="529"/>
    <cellStyle name="Normal 40" xfId="811"/>
    <cellStyle name="Normal 40 2" xfId="1232"/>
    <cellStyle name="Normal 400" xfId="4610"/>
    <cellStyle name="Normal 401" xfId="4611"/>
    <cellStyle name="Normal 402" xfId="4612"/>
    <cellStyle name="Normal 403" xfId="4613"/>
    <cellStyle name="Normal 404" xfId="4614"/>
    <cellStyle name="Normal 405" xfId="4615"/>
    <cellStyle name="Normal 406" xfId="4616"/>
    <cellStyle name="Normal 407" xfId="4617"/>
    <cellStyle name="Normal 408" xfId="4618"/>
    <cellStyle name="Normal 409" xfId="4619"/>
    <cellStyle name="Normal 41" xfId="1238"/>
    <cellStyle name="Normal 41 2" xfId="1016"/>
    <cellStyle name="Normal 410" xfId="4621"/>
    <cellStyle name="Normal 411" xfId="4622"/>
    <cellStyle name="Normal 412" xfId="4623"/>
    <cellStyle name="Normal 413" xfId="4624"/>
    <cellStyle name="Normal 414" xfId="4625"/>
    <cellStyle name="Normal 415" xfId="4626"/>
    <cellStyle name="Normal 416" xfId="4620"/>
    <cellStyle name="Normal 417" xfId="4627"/>
    <cellStyle name="Normal 418" xfId="4628"/>
    <cellStyle name="Normal 419" xfId="4629"/>
    <cellStyle name="Normal 42" xfId="1249"/>
    <cellStyle name="Normal 42 2" xfId="1352"/>
    <cellStyle name="Normal 420" xfId="4630"/>
    <cellStyle name="Normal 421" xfId="4631"/>
    <cellStyle name="Normal 422" xfId="4632"/>
    <cellStyle name="Normal 423" xfId="4633"/>
    <cellStyle name="Normal 424" xfId="4634"/>
    <cellStyle name="Normal 425" xfId="4635"/>
    <cellStyle name="Normal 426" xfId="4636"/>
    <cellStyle name="Normal 427" xfId="4637"/>
    <cellStyle name="Normal 428" xfId="4638"/>
    <cellStyle name="Normal 429" xfId="4639"/>
    <cellStyle name="Normal 43" xfId="1239"/>
    <cellStyle name="Normal 43 2" xfId="925"/>
    <cellStyle name="Normal 430" xfId="4640"/>
    <cellStyle name="Normal 431" xfId="4641"/>
    <cellStyle name="Normal 432" xfId="4642"/>
    <cellStyle name="Normal 433" xfId="4643"/>
    <cellStyle name="Normal 434" xfId="4644"/>
    <cellStyle name="Normal 435" xfId="4645"/>
    <cellStyle name="Normal 436" xfId="4646"/>
    <cellStyle name="Normal 437" xfId="4647"/>
    <cellStyle name="Normal 438" xfId="4648"/>
    <cellStyle name="Normal 439" xfId="4649"/>
    <cellStyle name="Normal 44" xfId="1248"/>
    <cellStyle name="Normal 44 2" xfId="816"/>
    <cellStyle name="Normal 440" xfId="4650"/>
    <cellStyle name="Normal 441" xfId="4651"/>
    <cellStyle name="Normal 442" xfId="4652"/>
    <cellStyle name="Normal 443" xfId="4653"/>
    <cellStyle name="Normal 444" xfId="4654"/>
    <cellStyle name="Normal 445" xfId="4655"/>
    <cellStyle name="Normal 446" xfId="4656"/>
    <cellStyle name="Normal 447" xfId="4657"/>
    <cellStyle name="Normal 448" xfId="4658"/>
    <cellStyle name="Normal 449" xfId="4659"/>
    <cellStyle name="Normal 45" xfId="1240"/>
    <cellStyle name="Normal 45 2" xfId="828"/>
    <cellStyle name="Normal 450" xfId="4660"/>
    <cellStyle name="Normal 451" xfId="4661"/>
    <cellStyle name="Normal 452" xfId="4662"/>
    <cellStyle name="Normal 453" xfId="4663"/>
    <cellStyle name="Normal 454" xfId="4664"/>
    <cellStyle name="Normal 455" xfId="4665"/>
    <cellStyle name="Normal 456" xfId="4666"/>
    <cellStyle name="Normal 457" xfId="4667"/>
    <cellStyle name="Normal 458" xfId="4668"/>
    <cellStyle name="Normal 459" xfId="4669"/>
    <cellStyle name="Normal 46" xfId="1247"/>
    <cellStyle name="Normal 46 2" xfId="1356"/>
    <cellStyle name="Normal 460" xfId="4670"/>
    <cellStyle name="Normal 461" xfId="4671"/>
    <cellStyle name="Normal 462" xfId="4672"/>
    <cellStyle name="Normal 463" xfId="4673"/>
    <cellStyle name="Normal 464" xfId="4674"/>
    <cellStyle name="Normal 465" xfId="4675"/>
    <cellStyle name="Normal 466" xfId="4676"/>
    <cellStyle name="Normal 467" xfId="4677"/>
    <cellStyle name="Normal 468" xfId="4678"/>
    <cellStyle name="Normal 469" xfId="4679"/>
    <cellStyle name="Normal 47" xfId="1241"/>
    <cellStyle name="Normal 47 2" xfId="1381"/>
    <cellStyle name="Normal 470" xfId="4680"/>
    <cellStyle name="Normal 471" xfId="4681"/>
    <cellStyle name="Normal 472" xfId="4682"/>
    <cellStyle name="Normal 473" xfId="4683"/>
    <cellStyle name="Normal 474" xfId="4684"/>
    <cellStyle name="Normal 475" xfId="4685"/>
    <cellStyle name="Normal 476" xfId="4686"/>
    <cellStyle name="Normal 477" xfId="4687"/>
    <cellStyle name="Normal 478" xfId="4688"/>
    <cellStyle name="Normal 479" xfId="4689"/>
    <cellStyle name="Normal 48" xfId="1246"/>
    <cellStyle name="Normal 48 2" xfId="1088"/>
    <cellStyle name="Normal 480" xfId="4690"/>
    <cellStyle name="Normal 481" xfId="4691"/>
    <cellStyle name="Normal 482" xfId="4692"/>
    <cellStyle name="Normal 483" xfId="4693"/>
    <cellStyle name="Normal 484" xfId="4694"/>
    <cellStyle name="Normal 485" xfId="4695"/>
    <cellStyle name="Normal 486" xfId="4696"/>
    <cellStyle name="Normal 487" xfId="4697"/>
    <cellStyle name="Normal 488" xfId="4698"/>
    <cellStyle name="Normal 489" xfId="4699"/>
    <cellStyle name="Normal 49" xfId="1242"/>
    <cellStyle name="Normal 49 2" xfId="867"/>
    <cellStyle name="Normal 490" xfId="4700"/>
    <cellStyle name="Normal 491" xfId="4701"/>
    <cellStyle name="Normal 492" xfId="4702"/>
    <cellStyle name="Normal 493" xfId="4703"/>
    <cellStyle name="Normal 494" xfId="4704"/>
    <cellStyle name="Normal 495" xfId="4705"/>
    <cellStyle name="Normal 496" xfId="4706"/>
    <cellStyle name="Normal 497" xfId="4707"/>
    <cellStyle name="Normal 498" xfId="4708"/>
    <cellStyle name="Normal 499" xfId="4709"/>
    <cellStyle name="Normal 5" xfId="530"/>
    <cellStyle name="Normal 5 10" xfId="531"/>
    <cellStyle name="Normal 5 11" xfId="1319"/>
    <cellStyle name="Normal 5 11 2" xfId="1646"/>
    <cellStyle name="Normal 5 11 2 2" xfId="2688"/>
    <cellStyle name="Normal 5 11 2 2 2" xfId="4181"/>
    <cellStyle name="Normal 5 11 2 3" xfId="3442"/>
    <cellStyle name="Normal 5 11 3" xfId="1832"/>
    <cellStyle name="Normal 5 11 3 2" xfId="2872"/>
    <cellStyle name="Normal 5 11 3 2 2" xfId="4365"/>
    <cellStyle name="Normal 5 11 3 3" xfId="3626"/>
    <cellStyle name="Normal 5 11 4" xfId="2483"/>
    <cellStyle name="Normal 5 11 4 2" xfId="3978"/>
    <cellStyle name="Normal 5 11 5" xfId="3239"/>
    <cellStyle name="Normal 5 12" xfId="1070"/>
    <cellStyle name="Normal 5 12 2" xfId="2388"/>
    <cellStyle name="Normal 5 12 2 2" xfId="3883"/>
    <cellStyle name="Normal 5 12 3" xfId="3144"/>
    <cellStyle name="Normal 5 13" xfId="1551"/>
    <cellStyle name="Normal 5 13 2" xfId="2596"/>
    <cellStyle name="Normal 5 13 2 2" xfId="4089"/>
    <cellStyle name="Normal 5 13 3" xfId="3350"/>
    <cellStyle name="Normal 5 14" xfId="1740"/>
    <cellStyle name="Normal 5 14 2" xfId="2780"/>
    <cellStyle name="Normal 5 14 2 2" xfId="4273"/>
    <cellStyle name="Normal 5 14 3" xfId="3534"/>
    <cellStyle name="Normal 5 15" xfId="2284"/>
    <cellStyle name="Normal 5 15 2" xfId="3780"/>
    <cellStyle name="Normal 5 16" xfId="3041"/>
    <cellStyle name="Normal 5 17" xfId="4492"/>
    <cellStyle name="Normal 5 18" xfId="4540"/>
    <cellStyle name="Normal 5 2" xfId="532"/>
    <cellStyle name="Normal 5 2 2" xfId="533"/>
    <cellStyle name="Normal 5 2 2 2" xfId="534"/>
    <cellStyle name="Normal 5 2 2 3" xfId="535"/>
    <cellStyle name="Normal 5 2 2 4" xfId="536"/>
    <cellStyle name="Normal 5 2 3" xfId="537"/>
    <cellStyle name="Normal 5 3" xfId="538"/>
    <cellStyle name="Normal 5 3 10" xfId="2285"/>
    <cellStyle name="Normal 5 3 10 2" xfId="3781"/>
    <cellStyle name="Normal 5 3 11" xfId="3042"/>
    <cellStyle name="Normal 5 3 12" xfId="4541"/>
    <cellStyle name="Normal 5 3 2" xfId="539"/>
    <cellStyle name="Normal 5 3 2 10" xfId="2202"/>
    <cellStyle name="Normal 5 3 2 10 2" xfId="2960"/>
    <cellStyle name="Normal 5 3 2 10 2 2" xfId="4449"/>
    <cellStyle name="Normal 5 3 2 10 3" xfId="3710"/>
    <cellStyle name="Normal 5 3 2 11" xfId="2286"/>
    <cellStyle name="Normal 5 3 2 11 2" xfId="3782"/>
    <cellStyle name="Normal 5 3 2 12" xfId="3043"/>
    <cellStyle name="Normal 5 3 2 13" xfId="4542"/>
    <cellStyle name="Normal 5 3 2 2" xfId="540"/>
    <cellStyle name="Normal 5 3 2 2 10" xfId="3044"/>
    <cellStyle name="Normal 5 3 2 2 11" xfId="4493"/>
    <cellStyle name="Normal 5 3 2 2 2" xfId="541"/>
    <cellStyle name="Normal 5 3 2 2 2 2" xfId="1323"/>
    <cellStyle name="Normal 5 3 2 2 2 2 2" xfId="1650"/>
    <cellStyle name="Normal 5 3 2 2 2 2 2 2" xfId="2692"/>
    <cellStyle name="Normal 5 3 2 2 2 2 2 2 2" xfId="4185"/>
    <cellStyle name="Normal 5 3 2 2 2 2 2 3" xfId="3446"/>
    <cellStyle name="Normal 5 3 2 2 2 2 3" xfId="1836"/>
    <cellStyle name="Normal 5 3 2 2 2 2 3 2" xfId="2876"/>
    <cellStyle name="Normal 5 3 2 2 2 2 3 2 2" xfId="4369"/>
    <cellStyle name="Normal 5 3 2 2 2 2 3 3" xfId="3630"/>
    <cellStyle name="Normal 5 3 2 2 2 2 4" xfId="2487"/>
    <cellStyle name="Normal 5 3 2 2 2 2 4 2" xfId="3982"/>
    <cellStyle name="Normal 5 3 2 2 2 2 5" xfId="3243"/>
    <cellStyle name="Normal 5 3 2 2 2 3" xfId="1074"/>
    <cellStyle name="Normal 5 3 2 2 2 3 2" xfId="2392"/>
    <cellStyle name="Normal 5 3 2 2 2 3 2 2" xfId="3887"/>
    <cellStyle name="Normal 5 3 2 2 2 3 3" xfId="3148"/>
    <cellStyle name="Normal 5 3 2 2 2 4" xfId="1555"/>
    <cellStyle name="Normal 5 3 2 2 2 4 2" xfId="2600"/>
    <cellStyle name="Normal 5 3 2 2 2 4 2 2" xfId="4093"/>
    <cellStyle name="Normal 5 3 2 2 2 4 3" xfId="3354"/>
    <cellStyle name="Normal 5 3 2 2 2 5" xfId="1744"/>
    <cellStyle name="Normal 5 3 2 2 2 5 2" xfId="2784"/>
    <cellStyle name="Normal 5 3 2 2 2 5 2 2" xfId="4277"/>
    <cellStyle name="Normal 5 3 2 2 2 5 3" xfId="3538"/>
    <cellStyle name="Normal 5 3 2 2 2 6" xfId="2288"/>
    <cellStyle name="Normal 5 3 2 2 2 6 2" xfId="3784"/>
    <cellStyle name="Normal 5 3 2 2 2 7" xfId="3045"/>
    <cellStyle name="Normal 5 3 2 2 3" xfId="542"/>
    <cellStyle name="Normal 5 3 2 2 3 2" xfId="1324"/>
    <cellStyle name="Normal 5 3 2 2 3 2 2" xfId="1651"/>
    <cellStyle name="Normal 5 3 2 2 3 2 2 2" xfId="2693"/>
    <cellStyle name="Normal 5 3 2 2 3 2 2 2 2" xfId="4186"/>
    <cellStyle name="Normal 5 3 2 2 3 2 2 3" xfId="3447"/>
    <cellStyle name="Normal 5 3 2 2 3 2 3" xfId="1837"/>
    <cellStyle name="Normal 5 3 2 2 3 2 3 2" xfId="2877"/>
    <cellStyle name="Normal 5 3 2 2 3 2 3 2 2" xfId="4370"/>
    <cellStyle name="Normal 5 3 2 2 3 2 3 3" xfId="3631"/>
    <cellStyle name="Normal 5 3 2 2 3 2 4" xfId="2488"/>
    <cellStyle name="Normal 5 3 2 2 3 2 4 2" xfId="3983"/>
    <cellStyle name="Normal 5 3 2 2 3 2 5" xfId="3244"/>
    <cellStyle name="Normal 5 3 2 2 3 3" xfId="1075"/>
    <cellStyle name="Normal 5 3 2 2 3 3 2" xfId="2393"/>
    <cellStyle name="Normal 5 3 2 2 3 3 2 2" xfId="3888"/>
    <cellStyle name="Normal 5 3 2 2 3 3 3" xfId="3149"/>
    <cellStyle name="Normal 5 3 2 2 3 4" xfId="1556"/>
    <cellStyle name="Normal 5 3 2 2 3 4 2" xfId="2601"/>
    <cellStyle name="Normal 5 3 2 2 3 4 2 2" xfId="4094"/>
    <cellStyle name="Normal 5 3 2 2 3 4 3" xfId="3355"/>
    <cellStyle name="Normal 5 3 2 2 3 5" xfId="1745"/>
    <cellStyle name="Normal 5 3 2 2 3 5 2" xfId="2785"/>
    <cellStyle name="Normal 5 3 2 2 3 5 2 2" xfId="4278"/>
    <cellStyle name="Normal 5 3 2 2 3 5 3" xfId="3539"/>
    <cellStyle name="Normal 5 3 2 2 3 6" xfId="2289"/>
    <cellStyle name="Normal 5 3 2 2 3 6 2" xfId="3785"/>
    <cellStyle name="Normal 5 3 2 2 3 7" xfId="3046"/>
    <cellStyle name="Normal 5 3 2 2 4" xfId="543"/>
    <cellStyle name="Normal 5 3 2 2 5" xfId="1322"/>
    <cellStyle name="Normal 5 3 2 2 5 2" xfId="1649"/>
    <cellStyle name="Normal 5 3 2 2 5 2 2" xfId="2691"/>
    <cellStyle name="Normal 5 3 2 2 5 2 2 2" xfId="4184"/>
    <cellStyle name="Normal 5 3 2 2 5 2 3" xfId="3445"/>
    <cellStyle name="Normal 5 3 2 2 5 3" xfId="1835"/>
    <cellStyle name="Normal 5 3 2 2 5 3 2" xfId="2875"/>
    <cellStyle name="Normal 5 3 2 2 5 3 2 2" xfId="4368"/>
    <cellStyle name="Normal 5 3 2 2 5 3 3" xfId="3629"/>
    <cellStyle name="Normal 5 3 2 2 5 4" xfId="2486"/>
    <cellStyle name="Normal 5 3 2 2 5 4 2" xfId="3981"/>
    <cellStyle name="Normal 5 3 2 2 5 5" xfId="3242"/>
    <cellStyle name="Normal 5 3 2 2 6" xfId="1073"/>
    <cellStyle name="Normal 5 3 2 2 6 2" xfId="2391"/>
    <cellStyle name="Normal 5 3 2 2 6 2 2" xfId="3886"/>
    <cellStyle name="Normal 5 3 2 2 6 3" xfId="3147"/>
    <cellStyle name="Normal 5 3 2 2 7" xfId="1554"/>
    <cellStyle name="Normal 5 3 2 2 7 2" xfId="2599"/>
    <cellStyle name="Normal 5 3 2 2 7 2 2" xfId="4092"/>
    <cellStyle name="Normal 5 3 2 2 7 3" xfId="3353"/>
    <cellStyle name="Normal 5 3 2 2 8" xfId="1743"/>
    <cellStyle name="Normal 5 3 2 2 8 2" xfId="2783"/>
    <cellStyle name="Normal 5 3 2 2 8 2 2" xfId="4276"/>
    <cellStyle name="Normal 5 3 2 2 8 3" xfId="3537"/>
    <cellStyle name="Normal 5 3 2 2 9" xfId="2287"/>
    <cellStyle name="Normal 5 3 2 2 9 2" xfId="3783"/>
    <cellStyle name="Normal 5 3 2 3" xfId="544"/>
    <cellStyle name="Normal 5 3 2 3 2" xfId="1325"/>
    <cellStyle name="Normal 5 3 2 3 2 2" xfId="1652"/>
    <cellStyle name="Normal 5 3 2 3 2 2 2" xfId="2694"/>
    <cellStyle name="Normal 5 3 2 3 2 2 2 2" xfId="4187"/>
    <cellStyle name="Normal 5 3 2 3 2 2 3" xfId="3448"/>
    <cellStyle name="Normal 5 3 2 3 2 3" xfId="1838"/>
    <cellStyle name="Normal 5 3 2 3 2 3 2" xfId="2878"/>
    <cellStyle name="Normal 5 3 2 3 2 3 2 2" xfId="4371"/>
    <cellStyle name="Normal 5 3 2 3 2 3 3" xfId="3632"/>
    <cellStyle name="Normal 5 3 2 3 2 4" xfId="2489"/>
    <cellStyle name="Normal 5 3 2 3 2 4 2" xfId="3984"/>
    <cellStyle name="Normal 5 3 2 3 2 5" xfId="3245"/>
    <cellStyle name="Normal 5 3 2 3 3" xfId="1076"/>
    <cellStyle name="Normal 5 3 2 3 3 2" xfId="2394"/>
    <cellStyle name="Normal 5 3 2 3 3 2 2" xfId="3889"/>
    <cellStyle name="Normal 5 3 2 3 3 3" xfId="3150"/>
    <cellStyle name="Normal 5 3 2 3 4" xfId="1557"/>
    <cellStyle name="Normal 5 3 2 3 4 2" xfId="2602"/>
    <cellStyle name="Normal 5 3 2 3 4 2 2" xfId="4095"/>
    <cellStyle name="Normal 5 3 2 3 4 3" xfId="3356"/>
    <cellStyle name="Normal 5 3 2 3 5" xfId="1746"/>
    <cellStyle name="Normal 5 3 2 3 5 2" xfId="2786"/>
    <cellStyle name="Normal 5 3 2 3 5 2 2" xfId="4279"/>
    <cellStyle name="Normal 5 3 2 3 5 3" xfId="3540"/>
    <cellStyle name="Normal 5 3 2 3 6" xfId="2290"/>
    <cellStyle name="Normal 5 3 2 3 6 2" xfId="3786"/>
    <cellStyle name="Normal 5 3 2 3 7" xfId="3047"/>
    <cellStyle name="Normal 5 3 2 3 8" xfId="4494"/>
    <cellStyle name="Normal 5 3 2 4" xfId="545"/>
    <cellStyle name="Normal 5 3 2 5" xfId="1321"/>
    <cellStyle name="Normal 5 3 2 5 2" xfId="1648"/>
    <cellStyle name="Normal 5 3 2 5 2 2" xfId="2690"/>
    <cellStyle name="Normal 5 3 2 5 2 2 2" xfId="4183"/>
    <cellStyle name="Normal 5 3 2 5 2 3" xfId="3444"/>
    <cellStyle name="Normal 5 3 2 5 3" xfId="1834"/>
    <cellStyle name="Normal 5 3 2 5 3 2" xfId="2874"/>
    <cellStyle name="Normal 5 3 2 5 3 2 2" xfId="4367"/>
    <cellStyle name="Normal 5 3 2 5 3 3" xfId="3628"/>
    <cellStyle name="Normal 5 3 2 5 4" xfId="2485"/>
    <cellStyle name="Normal 5 3 2 5 4 2" xfId="3980"/>
    <cellStyle name="Normal 5 3 2 5 5" xfId="3241"/>
    <cellStyle name="Normal 5 3 2 6" xfId="1072"/>
    <cellStyle name="Normal 5 3 2 6 2" xfId="2390"/>
    <cellStyle name="Normal 5 3 2 6 2 2" xfId="3885"/>
    <cellStyle name="Normal 5 3 2 6 3" xfId="3146"/>
    <cellStyle name="Normal 5 3 2 7" xfId="1553"/>
    <cellStyle name="Normal 5 3 2 7 2" xfId="2598"/>
    <cellStyle name="Normal 5 3 2 7 2 2" xfId="4091"/>
    <cellStyle name="Normal 5 3 2 7 3" xfId="3352"/>
    <cellStyle name="Normal 5 3 2 8" xfId="1742"/>
    <cellStyle name="Normal 5 3 2 8 2" xfId="2782"/>
    <cellStyle name="Normal 5 3 2 8 2 2" xfId="4275"/>
    <cellStyle name="Normal 5 3 2 8 3" xfId="3536"/>
    <cellStyle name="Normal 5 3 2 9" xfId="2119"/>
    <cellStyle name="Normal 5 3 2 9 2" xfId="2928"/>
    <cellStyle name="Normal 5 3 2 9 2 2" xfId="4418"/>
    <cellStyle name="Normal 5 3 2 9 3" xfId="3679"/>
    <cellStyle name="Normal 5 3 3" xfId="546"/>
    <cellStyle name="Normal 5 3 3 10" xfId="3048"/>
    <cellStyle name="Normal 5 3 3 11" xfId="4495"/>
    <cellStyle name="Normal 5 3 3 2" xfId="547"/>
    <cellStyle name="Normal 5 3 3 2 2" xfId="1327"/>
    <cellStyle name="Normal 5 3 3 2 2 2" xfId="1654"/>
    <cellStyle name="Normal 5 3 3 2 2 2 2" xfId="2696"/>
    <cellStyle name="Normal 5 3 3 2 2 2 2 2" xfId="4189"/>
    <cellStyle name="Normal 5 3 3 2 2 2 3" xfId="3450"/>
    <cellStyle name="Normal 5 3 3 2 2 3" xfId="1840"/>
    <cellStyle name="Normal 5 3 3 2 2 3 2" xfId="2880"/>
    <cellStyle name="Normal 5 3 3 2 2 3 2 2" xfId="4373"/>
    <cellStyle name="Normal 5 3 3 2 2 3 3" xfId="3634"/>
    <cellStyle name="Normal 5 3 3 2 2 4" xfId="2491"/>
    <cellStyle name="Normal 5 3 3 2 2 4 2" xfId="3986"/>
    <cellStyle name="Normal 5 3 3 2 2 5" xfId="3247"/>
    <cellStyle name="Normal 5 3 3 2 3" xfId="1079"/>
    <cellStyle name="Normal 5 3 3 2 3 2" xfId="2396"/>
    <cellStyle name="Normal 5 3 3 2 3 2 2" xfId="3891"/>
    <cellStyle name="Normal 5 3 3 2 3 3" xfId="3152"/>
    <cellStyle name="Normal 5 3 3 2 4" xfId="1559"/>
    <cellStyle name="Normal 5 3 3 2 4 2" xfId="2604"/>
    <cellStyle name="Normal 5 3 3 2 4 2 2" xfId="4097"/>
    <cellStyle name="Normal 5 3 3 2 4 3" xfId="3358"/>
    <cellStyle name="Normal 5 3 3 2 5" xfId="1748"/>
    <cellStyle name="Normal 5 3 3 2 5 2" xfId="2788"/>
    <cellStyle name="Normal 5 3 3 2 5 2 2" xfId="4281"/>
    <cellStyle name="Normal 5 3 3 2 5 3" xfId="3542"/>
    <cellStyle name="Normal 5 3 3 2 6" xfId="2292"/>
    <cellStyle name="Normal 5 3 3 2 6 2" xfId="3788"/>
    <cellStyle name="Normal 5 3 3 2 7" xfId="3049"/>
    <cellStyle name="Normal 5 3 3 3" xfId="548"/>
    <cellStyle name="Normal 5 3 3 3 2" xfId="1328"/>
    <cellStyle name="Normal 5 3 3 3 2 2" xfId="1655"/>
    <cellStyle name="Normal 5 3 3 3 2 2 2" xfId="2697"/>
    <cellStyle name="Normal 5 3 3 3 2 2 2 2" xfId="4190"/>
    <cellStyle name="Normal 5 3 3 3 2 2 3" xfId="3451"/>
    <cellStyle name="Normal 5 3 3 3 2 3" xfId="1841"/>
    <cellStyle name="Normal 5 3 3 3 2 3 2" xfId="2881"/>
    <cellStyle name="Normal 5 3 3 3 2 3 2 2" xfId="4374"/>
    <cellStyle name="Normal 5 3 3 3 2 3 3" xfId="3635"/>
    <cellStyle name="Normal 5 3 3 3 2 4" xfId="2492"/>
    <cellStyle name="Normal 5 3 3 3 2 4 2" xfId="3987"/>
    <cellStyle name="Normal 5 3 3 3 2 5" xfId="3248"/>
    <cellStyle name="Normal 5 3 3 3 3" xfId="1080"/>
    <cellStyle name="Normal 5 3 3 3 3 2" xfId="2397"/>
    <cellStyle name="Normal 5 3 3 3 3 2 2" xfId="3892"/>
    <cellStyle name="Normal 5 3 3 3 3 3" xfId="3153"/>
    <cellStyle name="Normal 5 3 3 3 4" xfId="1560"/>
    <cellStyle name="Normal 5 3 3 3 4 2" xfId="2605"/>
    <cellStyle name="Normal 5 3 3 3 4 2 2" xfId="4098"/>
    <cellStyle name="Normal 5 3 3 3 4 3" xfId="3359"/>
    <cellStyle name="Normal 5 3 3 3 5" xfId="1749"/>
    <cellStyle name="Normal 5 3 3 3 5 2" xfId="2789"/>
    <cellStyle name="Normal 5 3 3 3 5 2 2" xfId="4282"/>
    <cellStyle name="Normal 5 3 3 3 5 3" xfId="3543"/>
    <cellStyle name="Normal 5 3 3 3 6" xfId="2293"/>
    <cellStyle name="Normal 5 3 3 3 6 2" xfId="3789"/>
    <cellStyle name="Normal 5 3 3 3 7" xfId="3050"/>
    <cellStyle name="Normal 5 3 3 4" xfId="549"/>
    <cellStyle name="Normal 5 3 3 5" xfId="1326"/>
    <cellStyle name="Normal 5 3 3 5 2" xfId="1653"/>
    <cellStyle name="Normal 5 3 3 5 2 2" xfId="2695"/>
    <cellStyle name="Normal 5 3 3 5 2 2 2" xfId="4188"/>
    <cellStyle name="Normal 5 3 3 5 2 3" xfId="3449"/>
    <cellStyle name="Normal 5 3 3 5 3" xfId="1839"/>
    <cellStyle name="Normal 5 3 3 5 3 2" xfId="2879"/>
    <cellStyle name="Normal 5 3 3 5 3 2 2" xfId="4372"/>
    <cellStyle name="Normal 5 3 3 5 3 3" xfId="3633"/>
    <cellStyle name="Normal 5 3 3 5 4" xfId="2490"/>
    <cellStyle name="Normal 5 3 3 5 4 2" xfId="3985"/>
    <cellStyle name="Normal 5 3 3 5 5" xfId="3246"/>
    <cellStyle name="Normal 5 3 3 6" xfId="1078"/>
    <cellStyle name="Normal 5 3 3 6 2" xfId="2395"/>
    <cellStyle name="Normal 5 3 3 6 2 2" xfId="3890"/>
    <cellStyle name="Normal 5 3 3 6 3" xfId="3151"/>
    <cellStyle name="Normal 5 3 3 7" xfId="1558"/>
    <cellStyle name="Normal 5 3 3 7 2" xfId="2603"/>
    <cellStyle name="Normal 5 3 3 7 2 2" xfId="4096"/>
    <cellStyle name="Normal 5 3 3 7 3" xfId="3357"/>
    <cellStyle name="Normal 5 3 3 8" xfId="1747"/>
    <cellStyle name="Normal 5 3 3 8 2" xfId="2787"/>
    <cellStyle name="Normal 5 3 3 8 2 2" xfId="4280"/>
    <cellStyle name="Normal 5 3 3 8 3" xfId="3541"/>
    <cellStyle name="Normal 5 3 3 9" xfId="2291"/>
    <cellStyle name="Normal 5 3 3 9 2" xfId="3787"/>
    <cellStyle name="Normal 5 3 4" xfId="550"/>
    <cellStyle name="Normal 5 3 4 2" xfId="1329"/>
    <cellStyle name="Normal 5 3 4 2 2" xfId="1656"/>
    <cellStyle name="Normal 5 3 4 2 2 2" xfId="2698"/>
    <cellStyle name="Normal 5 3 4 2 2 2 2" xfId="4191"/>
    <cellStyle name="Normal 5 3 4 2 2 3" xfId="3452"/>
    <cellStyle name="Normal 5 3 4 2 3" xfId="1842"/>
    <cellStyle name="Normal 5 3 4 2 3 2" xfId="2882"/>
    <cellStyle name="Normal 5 3 4 2 3 2 2" xfId="4375"/>
    <cellStyle name="Normal 5 3 4 2 3 3" xfId="3636"/>
    <cellStyle name="Normal 5 3 4 2 4" xfId="2493"/>
    <cellStyle name="Normal 5 3 4 2 4 2" xfId="3988"/>
    <cellStyle name="Normal 5 3 4 2 5" xfId="3249"/>
    <cellStyle name="Normal 5 3 4 3" xfId="1081"/>
    <cellStyle name="Normal 5 3 4 3 2" xfId="2398"/>
    <cellStyle name="Normal 5 3 4 3 2 2" xfId="3893"/>
    <cellStyle name="Normal 5 3 4 3 3" xfId="3154"/>
    <cellStyle name="Normal 5 3 4 4" xfId="1561"/>
    <cellStyle name="Normal 5 3 4 4 2" xfId="2606"/>
    <cellStyle name="Normal 5 3 4 4 2 2" xfId="4099"/>
    <cellStyle name="Normal 5 3 4 4 3" xfId="3360"/>
    <cellStyle name="Normal 5 3 4 5" xfId="1750"/>
    <cellStyle name="Normal 5 3 4 5 2" xfId="2790"/>
    <cellStyle name="Normal 5 3 4 5 2 2" xfId="4283"/>
    <cellStyle name="Normal 5 3 4 5 3" xfId="3544"/>
    <cellStyle name="Normal 5 3 4 6" xfId="2294"/>
    <cellStyle name="Normal 5 3 4 6 2" xfId="3790"/>
    <cellStyle name="Normal 5 3 4 7" xfId="3051"/>
    <cellStyle name="Normal 5 3 4 8" xfId="4496"/>
    <cellStyle name="Normal 5 3 5" xfId="551"/>
    <cellStyle name="Normal 5 3 6" xfId="1320"/>
    <cellStyle name="Normal 5 3 6 2" xfId="1647"/>
    <cellStyle name="Normal 5 3 6 2 2" xfId="2689"/>
    <cellStyle name="Normal 5 3 6 2 2 2" xfId="4182"/>
    <cellStyle name="Normal 5 3 6 2 3" xfId="3443"/>
    <cellStyle name="Normal 5 3 6 3" xfId="1833"/>
    <cellStyle name="Normal 5 3 6 3 2" xfId="2873"/>
    <cellStyle name="Normal 5 3 6 3 2 2" xfId="4366"/>
    <cellStyle name="Normal 5 3 6 3 3" xfId="3627"/>
    <cellStyle name="Normal 5 3 6 4" xfId="2484"/>
    <cellStyle name="Normal 5 3 6 4 2" xfId="3979"/>
    <cellStyle name="Normal 5 3 6 5" xfId="3240"/>
    <cellStyle name="Normal 5 3 7" xfId="1071"/>
    <cellStyle name="Normal 5 3 7 2" xfId="2389"/>
    <cellStyle name="Normal 5 3 7 2 2" xfId="3884"/>
    <cellStyle name="Normal 5 3 7 3" xfId="3145"/>
    <cellStyle name="Normal 5 3 8" xfId="1552"/>
    <cellStyle name="Normal 5 3 8 2" xfId="2597"/>
    <cellStyle name="Normal 5 3 8 2 2" xfId="4090"/>
    <cellStyle name="Normal 5 3 8 3" xfId="3351"/>
    <cellStyle name="Normal 5 3 9" xfId="1741"/>
    <cellStyle name="Normal 5 3 9 2" xfId="2781"/>
    <cellStyle name="Normal 5 3 9 2 2" xfId="4274"/>
    <cellStyle name="Normal 5 3 9 3" xfId="3535"/>
    <cellStyle name="Normal 5 3_CE_Workbook_7_18_2012_MultiTab" xfId="552"/>
    <cellStyle name="Normal 5 4" xfId="553"/>
    <cellStyle name="Normal 5 5" xfId="554"/>
    <cellStyle name="Normal 5 5 10" xfId="3052"/>
    <cellStyle name="Normal 5 5 11" xfId="4543"/>
    <cellStyle name="Normal 5 5 2" xfId="555"/>
    <cellStyle name="Normal 5 5 2 10" xfId="3053"/>
    <cellStyle name="Normal 5 5 2 11" xfId="4497"/>
    <cellStyle name="Normal 5 5 2 2" xfId="556"/>
    <cellStyle name="Normal 5 5 2 2 2" xfId="1332"/>
    <cellStyle name="Normal 5 5 2 2 2 2" xfId="1659"/>
    <cellStyle name="Normal 5 5 2 2 2 2 2" xfId="2701"/>
    <cellStyle name="Normal 5 5 2 2 2 2 2 2" xfId="4194"/>
    <cellStyle name="Normal 5 5 2 2 2 2 3" xfId="3455"/>
    <cellStyle name="Normal 5 5 2 2 2 3" xfId="1845"/>
    <cellStyle name="Normal 5 5 2 2 2 3 2" xfId="2885"/>
    <cellStyle name="Normal 5 5 2 2 2 3 2 2" xfId="4378"/>
    <cellStyle name="Normal 5 5 2 2 2 3 3" xfId="3639"/>
    <cellStyle name="Normal 5 5 2 2 2 4" xfId="2496"/>
    <cellStyle name="Normal 5 5 2 2 2 4 2" xfId="3991"/>
    <cellStyle name="Normal 5 5 2 2 2 5" xfId="3252"/>
    <cellStyle name="Normal 5 5 2 2 3" xfId="1084"/>
    <cellStyle name="Normal 5 5 2 2 3 2" xfId="2401"/>
    <cellStyle name="Normal 5 5 2 2 3 2 2" xfId="3896"/>
    <cellStyle name="Normal 5 5 2 2 3 3" xfId="3157"/>
    <cellStyle name="Normal 5 5 2 2 4" xfId="1564"/>
    <cellStyle name="Normal 5 5 2 2 4 2" xfId="2609"/>
    <cellStyle name="Normal 5 5 2 2 4 2 2" xfId="4102"/>
    <cellStyle name="Normal 5 5 2 2 4 3" xfId="3363"/>
    <cellStyle name="Normal 5 5 2 2 5" xfId="1753"/>
    <cellStyle name="Normal 5 5 2 2 5 2" xfId="2793"/>
    <cellStyle name="Normal 5 5 2 2 5 2 2" xfId="4286"/>
    <cellStyle name="Normal 5 5 2 2 5 3" xfId="3547"/>
    <cellStyle name="Normal 5 5 2 2 6" xfId="2297"/>
    <cellStyle name="Normal 5 5 2 2 6 2" xfId="3793"/>
    <cellStyle name="Normal 5 5 2 2 7" xfId="3054"/>
    <cellStyle name="Normal 5 5 2 3" xfId="557"/>
    <cellStyle name="Normal 5 5 2 3 2" xfId="1333"/>
    <cellStyle name="Normal 5 5 2 3 2 2" xfId="1660"/>
    <cellStyle name="Normal 5 5 2 3 2 2 2" xfId="2702"/>
    <cellStyle name="Normal 5 5 2 3 2 2 2 2" xfId="4195"/>
    <cellStyle name="Normal 5 5 2 3 2 2 3" xfId="3456"/>
    <cellStyle name="Normal 5 5 2 3 2 3" xfId="1846"/>
    <cellStyle name="Normal 5 5 2 3 2 3 2" xfId="2886"/>
    <cellStyle name="Normal 5 5 2 3 2 3 2 2" xfId="4379"/>
    <cellStyle name="Normal 5 5 2 3 2 3 3" xfId="3640"/>
    <cellStyle name="Normal 5 5 2 3 2 4" xfId="2497"/>
    <cellStyle name="Normal 5 5 2 3 2 4 2" xfId="3992"/>
    <cellStyle name="Normal 5 5 2 3 2 5" xfId="3253"/>
    <cellStyle name="Normal 5 5 2 3 3" xfId="1085"/>
    <cellStyle name="Normal 5 5 2 3 3 2" xfId="2402"/>
    <cellStyle name="Normal 5 5 2 3 3 2 2" xfId="3897"/>
    <cellStyle name="Normal 5 5 2 3 3 3" xfId="3158"/>
    <cellStyle name="Normal 5 5 2 3 4" xfId="1565"/>
    <cellStyle name="Normal 5 5 2 3 4 2" xfId="2610"/>
    <cellStyle name="Normal 5 5 2 3 4 2 2" xfId="4103"/>
    <cellStyle name="Normal 5 5 2 3 4 3" xfId="3364"/>
    <cellStyle name="Normal 5 5 2 3 5" xfId="1754"/>
    <cellStyle name="Normal 5 5 2 3 5 2" xfId="2794"/>
    <cellStyle name="Normal 5 5 2 3 5 2 2" xfId="4287"/>
    <cellStyle name="Normal 5 5 2 3 5 3" xfId="3548"/>
    <cellStyle name="Normal 5 5 2 3 6" xfId="2298"/>
    <cellStyle name="Normal 5 5 2 3 6 2" xfId="3794"/>
    <cellStyle name="Normal 5 5 2 3 7" xfId="3055"/>
    <cellStyle name="Normal 5 5 2 4" xfId="558"/>
    <cellStyle name="Normal 5 5 2 5" xfId="1331"/>
    <cellStyle name="Normal 5 5 2 5 2" xfId="1658"/>
    <cellStyle name="Normal 5 5 2 5 2 2" xfId="2700"/>
    <cellStyle name="Normal 5 5 2 5 2 2 2" xfId="4193"/>
    <cellStyle name="Normal 5 5 2 5 2 3" xfId="3454"/>
    <cellStyle name="Normal 5 5 2 5 3" xfId="1844"/>
    <cellStyle name="Normal 5 5 2 5 3 2" xfId="2884"/>
    <cellStyle name="Normal 5 5 2 5 3 2 2" xfId="4377"/>
    <cellStyle name="Normal 5 5 2 5 3 3" xfId="3638"/>
    <cellStyle name="Normal 5 5 2 5 4" xfId="2495"/>
    <cellStyle name="Normal 5 5 2 5 4 2" xfId="3990"/>
    <cellStyle name="Normal 5 5 2 5 5" xfId="3251"/>
    <cellStyle name="Normal 5 5 2 6" xfId="1083"/>
    <cellStyle name="Normal 5 5 2 6 2" xfId="2400"/>
    <cellStyle name="Normal 5 5 2 6 2 2" xfId="3895"/>
    <cellStyle name="Normal 5 5 2 6 3" xfId="3156"/>
    <cellStyle name="Normal 5 5 2 7" xfId="1563"/>
    <cellStyle name="Normal 5 5 2 7 2" xfId="2608"/>
    <cellStyle name="Normal 5 5 2 7 2 2" xfId="4101"/>
    <cellStyle name="Normal 5 5 2 7 3" xfId="3362"/>
    <cellStyle name="Normal 5 5 2 8" xfId="1752"/>
    <cellStyle name="Normal 5 5 2 8 2" xfId="2792"/>
    <cellStyle name="Normal 5 5 2 8 2 2" xfId="4285"/>
    <cellStyle name="Normal 5 5 2 8 3" xfId="3546"/>
    <cellStyle name="Normal 5 5 2 9" xfId="2296"/>
    <cellStyle name="Normal 5 5 2 9 2" xfId="3792"/>
    <cellStyle name="Normal 5 5 3" xfId="559"/>
    <cellStyle name="Normal 5 5 3 2" xfId="1334"/>
    <cellStyle name="Normal 5 5 3 2 2" xfId="1661"/>
    <cellStyle name="Normal 5 5 3 2 2 2" xfId="2703"/>
    <cellStyle name="Normal 5 5 3 2 2 2 2" xfId="4196"/>
    <cellStyle name="Normal 5 5 3 2 2 3" xfId="3457"/>
    <cellStyle name="Normal 5 5 3 2 3" xfId="1847"/>
    <cellStyle name="Normal 5 5 3 2 3 2" xfId="2887"/>
    <cellStyle name="Normal 5 5 3 2 3 2 2" xfId="4380"/>
    <cellStyle name="Normal 5 5 3 2 3 3" xfId="3641"/>
    <cellStyle name="Normal 5 5 3 2 4" xfId="2498"/>
    <cellStyle name="Normal 5 5 3 2 4 2" xfId="3993"/>
    <cellStyle name="Normal 5 5 3 2 5" xfId="3254"/>
    <cellStyle name="Normal 5 5 3 3" xfId="1087"/>
    <cellStyle name="Normal 5 5 3 3 2" xfId="2403"/>
    <cellStyle name="Normal 5 5 3 3 2 2" xfId="3898"/>
    <cellStyle name="Normal 5 5 3 3 3" xfId="3159"/>
    <cellStyle name="Normal 5 5 3 4" xfId="1566"/>
    <cellStyle name="Normal 5 5 3 4 2" xfId="2611"/>
    <cellStyle name="Normal 5 5 3 4 2 2" xfId="4104"/>
    <cellStyle name="Normal 5 5 3 4 3" xfId="3365"/>
    <cellStyle name="Normal 5 5 3 5" xfId="1755"/>
    <cellStyle name="Normal 5 5 3 5 2" xfId="2795"/>
    <cellStyle name="Normal 5 5 3 5 2 2" xfId="4288"/>
    <cellStyle name="Normal 5 5 3 5 3" xfId="3549"/>
    <cellStyle name="Normal 5 5 3 6" xfId="2299"/>
    <cellStyle name="Normal 5 5 3 6 2" xfId="3795"/>
    <cellStyle name="Normal 5 5 3 7" xfId="3056"/>
    <cellStyle name="Normal 5 5 3 8" xfId="4498"/>
    <cellStyle name="Normal 5 5 4" xfId="560"/>
    <cellStyle name="Normal 5 5 5" xfId="1330"/>
    <cellStyle name="Normal 5 5 5 2" xfId="1657"/>
    <cellStyle name="Normal 5 5 5 2 2" xfId="2699"/>
    <cellStyle name="Normal 5 5 5 2 2 2" xfId="4192"/>
    <cellStyle name="Normal 5 5 5 2 3" xfId="3453"/>
    <cellStyle name="Normal 5 5 5 3" xfId="1843"/>
    <cellStyle name="Normal 5 5 5 3 2" xfId="2883"/>
    <cellStyle name="Normal 5 5 5 3 2 2" xfId="4376"/>
    <cellStyle name="Normal 5 5 5 3 3" xfId="3637"/>
    <cellStyle name="Normal 5 5 5 4" xfId="2494"/>
    <cellStyle name="Normal 5 5 5 4 2" xfId="3989"/>
    <cellStyle name="Normal 5 5 5 5" xfId="3250"/>
    <cellStyle name="Normal 5 5 6" xfId="1082"/>
    <cellStyle name="Normal 5 5 6 2" xfId="2399"/>
    <cellStyle name="Normal 5 5 6 2 2" xfId="3894"/>
    <cellStyle name="Normal 5 5 6 3" xfId="3155"/>
    <cellStyle name="Normal 5 5 7" xfId="1562"/>
    <cellStyle name="Normal 5 5 7 2" xfId="2607"/>
    <cellStyle name="Normal 5 5 7 2 2" xfId="4100"/>
    <cellStyle name="Normal 5 5 7 3" xfId="3361"/>
    <cellStyle name="Normal 5 5 8" xfId="1751"/>
    <cellStyle name="Normal 5 5 8 2" xfId="2791"/>
    <cellStyle name="Normal 5 5 8 2 2" xfId="4284"/>
    <cellStyle name="Normal 5 5 8 3" xfId="3545"/>
    <cellStyle name="Normal 5 5 9" xfId="2295"/>
    <cellStyle name="Normal 5 5 9 2" xfId="3791"/>
    <cellStyle name="Normal 5 6" xfId="561"/>
    <cellStyle name="Normal 5 6 2" xfId="1335"/>
    <cellStyle name="Normal 5 6 2 2" xfId="1662"/>
    <cellStyle name="Normal 5 6 2 2 2" xfId="2704"/>
    <cellStyle name="Normal 5 6 2 2 2 2" xfId="4197"/>
    <cellStyle name="Normal 5 6 2 2 3" xfId="3458"/>
    <cellStyle name="Normal 5 6 2 3" xfId="1848"/>
    <cellStyle name="Normal 5 6 2 3 2" xfId="2888"/>
    <cellStyle name="Normal 5 6 2 3 2 2" xfId="4381"/>
    <cellStyle name="Normal 5 6 2 3 3" xfId="3642"/>
    <cellStyle name="Normal 5 6 2 4" xfId="2499"/>
    <cellStyle name="Normal 5 6 2 4 2" xfId="3994"/>
    <cellStyle name="Normal 5 6 2 5" xfId="3255"/>
    <cellStyle name="Normal 5 6 3" xfId="1089"/>
    <cellStyle name="Normal 5 6 3 2" xfId="2404"/>
    <cellStyle name="Normal 5 6 3 2 2" xfId="3899"/>
    <cellStyle name="Normal 5 6 3 3" xfId="3160"/>
    <cellStyle name="Normal 5 6 4" xfId="1567"/>
    <cellStyle name="Normal 5 6 4 2" xfId="2612"/>
    <cellStyle name="Normal 5 6 4 2 2" xfId="4105"/>
    <cellStyle name="Normal 5 6 4 3" xfId="3366"/>
    <cellStyle name="Normal 5 6 5" xfId="1756"/>
    <cellStyle name="Normal 5 6 5 2" xfId="2796"/>
    <cellStyle name="Normal 5 6 5 2 2" xfId="4289"/>
    <cellStyle name="Normal 5 6 5 3" xfId="3550"/>
    <cellStyle name="Normal 5 6 6" xfId="2300"/>
    <cellStyle name="Normal 5 6 6 2" xfId="3796"/>
    <cellStyle name="Normal 5 6 7" xfId="3057"/>
    <cellStyle name="Normal 5 6 8" xfId="4499"/>
    <cellStyle name="Normal 5 7" xfId="562"/>
    <cellStyle name="Normal 5 8" xfId="563"/>
    <cellStyle name="Normal 5 9" xfId="564"/>
    <cellStyle name="Normal 5_CE_Workbook_7_18_2012_MultiTab" xfId="565"/>
    <cellStyle name="Normal 50" xfId="1245"/>
    <cellStyle name="Normal 50 2" xfId="1392"/>
    <cellStyle name="Normal 500" xfId="4710"/>
    <cellStyle name="Normal 501" xfId="4711"/>
    <cellStyle name="Normal 502" xfId="4712"/>
    <cellStyle name="Normal 503" xfId="4713"/>
    <cellStyle name="Normal 504" xfId="4714"/>
    <cellStyle name="Normal 505" xfId="4715"/>
    <cellStyle name="Normal 506" xfId="4716"/>
    <cellStyle name="Normal 507" xfId="4717"/>
    <cellStyle name="Normal 508" xfId="4718"/>
    <cellStyle name="Normal 509" xfId="4719"/>
    <cellStyle name="Normal 51" xfId="1243"/>
    <cellStyle name="Normal 51 2" xfId="1364"/>
    <cellStyle name="Normal 510" xfId="4720"/>
    <cellStyle name="Normal 511" xfId="4721"/>
    <cellStyle name="Normal 512" xfId="4722"/>
    <cellStyle name="Normal 513" xfId="4725"/>
    <cellStyle name="Normal 514" xfId="4726"/>
    <cellStyle name="Normal 515" xfId="4727"/>
    <cellStyle name="Normal 516" xfId="4728"/>
    <cellStyle name="Normal 517" xfId="4729"/>
    <cellStyle name="Normal 518" xfId="4730"/>
    <cellStyle name="Normal 519" xfId="4731"/>
    <cellStyle name="Normal 52" xfId="1244"/>
    <cellStyle name="Normal 52 2" xfId="1020"/>
    <cellStyle name="Normal 520" xfId="4732"/>
    <cellStyle name="Normal 521" xfId="4733"/>
    <cellStyle name="Normal 522" xfId="4734"/>
    <cellStyle name="Normal 523" xfId="4735"/>
    <cellStyle name="Normal 524" xfId="4736"/>
    <cellStyle name="Normal 525" xfId="4737"/>
    <cellStyle name="Normal 526" xfId="4738"/>
    <cellStyle name="Normal 53" xfId="1250"/>
    <cellStyle name="Normal 53 2" xfId="1233"/>
    <cellStyle name="Normal 54" xfId="1345"/>
    <cellStyle name="Normal 54 2" xfId="1451"/>
    <cellStyle name="Normal 55" xfId="1348"/>
    <cellStyle name="Normal 55 2" xfId="1454"/>
    <cellStyle name="Normal 56" xfId="1344"/>
    <cellStyle name="Normal 56 2" xfId="1450"/>
    <cellStyle name="Normal 57" xfId="1347"/>
    <cellStyle name="Normal 57 2" xfId="1453"/>
    <cellStyle name="Normal 58" xfId="1343"/>
    <cellStyle name="Normal 58 2" xfId="1449"/>
    <cellStyle name="Normal 59" xfId="1346"/>
    <cellStyle name="Normal 59 2" xfId="1452"/>
    <cellStyle name="Normal 6" xfId="566"/>
    <cellStyle name="Normal 6 10" xfId="4500"/>
    <cellStyle name="Normal 6 11" xfId="4544"/>
    <cellStyle name="Normal 6 2" xfId="567"/>
    <cellStyle name="Normal 6 2 10" xfId="2203"/>
    <cellStyle name="Normal 6 2 10 2" xfId="2961"/>
    <cellStyle name="Normal 6 2 10 2 2" xfId="4450"/>
    <cellStyle name="Normal 6 2 10 3" xfId="3711"/>
    <cellStyle name="Normal 6 2 11" xfId="2302"/>
    <cellStyle name="Normal 6 2 11 2" xfId="3798"/>
    <cellStyle name="Normal 6 2 12" xfId="3059"/>
    <cellStyle name="Normal 6 2 13" xfId="4545"/>
    <cellStyle name="Normal 6 2 2" xfId="568"/>
    <cellStyle name="Normal 6 2 2 10" xfId="3060"/>
    <cellStyle name="Normal 6 2 2 11" xfId="4501"/>
    <cellStyle name="Normal 6 2 2 2" xfId="569"/>
    <cellStyle name="Normal 6 2 2 2 2" xfId="1339"/>
    <cellStyle name="Normal 6 2 2 2 2 2" xfId="1666"/>
    <cellStyle name="Normal 6 2 2 2 2 2 2" xfId="2708"/>
    <cellStyle name="Normal 6 2 2 2 2 2 2 2" xfId="4201"/>
    <cellStyle name="Normal 6 2 2 2 2 2 3" xfId="3462"/>
    <cellStyle name="Normal 6 2 2 2 2 3" xfId="1852"/>
    <cellStyle name="Normal 6 2 2 2 2 3 2" xfId="2892"/>
    <cellStyle name="Normal 6 2 2 2 2 3 2 2" xfId="4385"/>
    <cellStyle name="Normal 6 2 2 2 2 3 3" xfId="3646"/>
    <cellStyle name="Normal 6 2 2 2 2 4" xfId="2503"/>
    <cellStyle name="Normal 6 2 2 2 2 4 2" xfId="3998"/>
    <cellStyle name="Normal 6 2 2 2 2 5" xfId="3259"/>
    <cellStyle name="Normal 6 2 2 2 3" xfId="1093"/>
    <cellStyle name="Normal 6 2 2 2 3 2" xfId="2408"/>
    <cellStyle name="Normal 6 2 2 2 3 2 2" xfId="3903"/>
    <cellStyle name="Normal 6 2 2 2 3 3" xfId="3164"/>
    <cellStyle name="Normal 6 2 2 2 4" xfId="1571"/>
    <cellStyle name="Normal 6 2 2 2 4 2" xfId="2616"/>
    <cellStyle name="Normal 6 2 2 2 4 2 2" xfId="4109"/>
    <cellStyle name="Normal 6 2 2 2 4 3" xfId="3370"/>
    <cellStyle name="Normal 6 2 2 2 5" xfId="1760"/>
    <cellStyle name="Normal 6 2 2 2 5 2" xfId="2800"/>
    <cellStyle name="Normal 6 2 2 2 5 2 2" xfId="4293"/>
    <cellStyle name="Normal 6 2 2 2 5 3" xfId="3554"/>
    <cellStyle name="Normal 6 2 2 2 6" xfId="2304"/>
    <cellStyle name="Normal 6 2 2 2 6 2" xfId="3800"/>
    <cellStyle name="Normal 6 2 2 2 7" xfId="3061"/>
    <cellStyle name="Normal 6 2 2 3" xfId="570"/>
    <cellStyle name="Normal 6 2 2 3 2" xfId="1340"/>
    <cellStyle name="Normal 6 2 2 3 2 2" xfId="1667"/>
    <cellStyle name="Normal 6 2 2 3 2 2 2" xfId="2709"/>
    <cellStyle name="Normal 6 2 2 3 2 2 2 2" xfId="4202"/>
    <cellStyle name="Normal 6 2 2 3 2 2 3" xfId="3463"/>
    <cellStyle name="Normal 6 2 2 3 2 3" xfId="1853"/>
    <cellStyle name="Normal 6 2 2 3 2 3 2" xfId="2893"/>
    <cellStyle name="Normal 6 2 2 3 2 3 2 2" xfId="4386"/>
    <cellStyle name="Normal 6 2 2 3 2 3 3" xfId="3647"/>
    <cellStyle name="Normal 6 2 2 3 2 4" xfId="2504"/>
    <cellStyle name="Normal 6 2 2 3 2 4 2" xfId="3999"/>
    <cellStyle name="Normal 6 2 2 3 2 5" xfId="3260"/>
    <cellStyle name="Normal 6 2 2 3 3" xfId="1094"/>
    <cellStyle name="Normal 6 2 2 3 3 2" xfId="2409"/>
    <cellStyle name="Normal 6 2 2 3 3 2 2" xfId="3904"/>
    <cellStyle name="Normal 6 2 2 3 3 3" xfId="3165"/>
    <cellStyle name="Normal 6 2 2 3 4" xfId="1572"/>
    <cellStyle name="Normal 6 2 2 3 4 2" xfId="2617"/>
    <cellStyle name="Normal 6 2 2 3 4 2 2" xfId="4110"/>
    <cellStyle name="Normal 6 2 2 3 4 3" xfId="3371"/>
    <cellStyle name="Normal 6 2 2 3 5" xfId="1761"/>
    <cellStyle name="Normal 6 2 2 3 5 2" xfId="2801"/>
    <cellStyle name="Normal 6 2 2 3 5 2 2" xfId="4294"/>
    <cellStyle name="Normal 6 2 2 3 5 3" xfId="3555"/>
    <cellStyle name="Normal 6 2 2 3 6" xfId="2305"/>
    <cellStyle name="Normal 6 2 2 3 6 2" xfId="3801"/>
    <cellStyle name="Normal 6 2 2 3 7" xfId="3062"/>
    <cellStyle name="Normal 6 2 2 4" xfId="571"/>
    <cellStyle name="Normal 6 2 2 5" xfId="1338"/>
    <cellStyle name="Normal 6 2 2 5 2" xfId="1665"/>
    <cellStyle name="Normal 6 2 2 5 2 2" xfId="2707"/>
    <cellStyle name="Normal 6 2 2 5 2 2 2" xfId="4200"/>
    <cellStyle name="Normal 6 2 2 5 2 3" xfId="3461"/>
    <cellStyle name="Normal 6 2 2 5 3" xfId="1851"/>
    <cellStyle name="Normal 6 2 2 5 3 2" xfId="2891"/>
    <cellStyle name="Normal 6 2 2 5 3 2 2" xfId="4384"/>
    <cellStyle name="Normal 6 2 2 5 3 3" xfId="3645"/>
    <cellStyle name="Normal 6 2 2 5 4" xfId="2502"/>
    <cellStyle name="Normal 6 2 2 5 4 2" xfId="3997"/>
    <cellStyle name="Normal 6 2 2 5 5" xfId="3258"/>
    <cellStyle name="Normal 6 2 2 6" xfId="1092"/>
    <cellStyle name="Normal 6 2 2 6 2" xfId="2407"/>
    <cellStyle name="Normal 6 2 2 6 2 2" xfId="3902"/>
    <cellStyle name="Normal 6 2 2 6 3" xfId="3163"/>
    <cellStyle name="Normal 6 2 2 7" xfId="1570"/>
    <cellStyle name="Normal 6 2 2 7 2" xfId="2615"/>
    <cellStyle name="Normal 6 2 2 7 2 2" xfId="4108"/>
    <cellStyle name="Normal 6 2 2 7 3" xfId="3369"/>
    <cellStyle name="Normal 6 2 2 8" xfId="1759"/>
    <cellStyle name="Normal 6 2 2 8 2" xfId="2799"/>
    <cellStyle name="Normal 6 2 2 8 2 2" xfId="4292"/>
    <cellStyle name="Normal 6 2 2 8 3" xfId="3553"/>
    <cellStyle name="Normal 6 2 2 9" xfId="2303"/>
    <cellStyle name="Normal 6 2 2 9 2" xfId="3799"/>
    <cellStyle name="Normal 6 2 3" xfId="572"/>
    <cellStyle name="Normal 6 2 3 2" xfId="1341"/>
    <cellStyle name="Normal 6 2 3 2 2" xfId="1668"/>
    <cellStyle name="Normal 6 2 3 2 2 2" xfId="2710"/>
    <cellStyle name="Normal 6 2 3 2 2 2 2" xfId="4203"/>
    <cellStyle name="Normal 6 2 3 2 2 3" xfId="3464"/>
    <cellStyle name="Normal 6 2 3 2 3" xfId="1854"/>
    <cellStyle name="Normal 6 2 3 2 3 2" xfId="2894"/>
    <cellStyle name="Normal 6 2 3 2 3 2 2" xfId="4387"/>
    <cellStyle name="Normal 6 2 3 2 3 3" xfId="3648"/>
    <cellStyle name="Normal 6 2 3 2 4" xfId="2505"/>
    <cellStyle name="Normal 6 2 3 2 4 2" xfId="4000"/>
    <cellStyle name="Normal 6 2 3 2 5" xfId="3261"/>
    <cellStyle name="Normal 6 2 3 3" xfId="1096"/>
    <cellStyle name="Normal 6 2 3 3 2" xfId="2411"/>
    <cellStyle name="Normal 6 2 3 3 2 2" xfId="3906"/>
    <cellStyle name="Normal 6 2 3 3 3" xfId="3167"/>
    <cellStyle name="Normal 6 2 3 4" xfId="1573"/>
    <cellStyle name="Normal 6 2 3 4 2" xfId="2618"/>
    <cellStyle name="Normal 6 2 3 4 2 2" xfId="4111"/>
    <cellStyle name="Normal 6 2 3 4 3" xfId="3372"/>
    <cellStyle name="Normal 6 2 3 5" xfId="1762"/>
    <cellStyle name="Normal 6 2 3 5 2" xfId="2802"/>
    <cellStyle name="Normal 6 2 3 5 2 2" xfId="4295"/>
    <cellStyle name="Normal 6 2 3 5 3" xfId="3556"/>
    <cellStyle name="Normal 6 2 3 6" xfId="2306"/>
    <cellStyle name="Normal 6 2 3 6 2" xfId="3802"/>
    <cellStyle name="Normal 6 2 3 7" xfId="3063"/>
    <cellStyle name="Normal 6 2 3 8" xfId="4502"/>
    <cellStyle name="Normal 6 2 4" xfId="573"/>
    <cellStyle name="Normal 6 2 5" xfId="1337"/>
    <cellStyle name="Normal 6 2 5 2" xfId="1664"/>
    <cellStyle name="Normal 6 2 5 2 2" xfId="2706"/>
    <cellStyle name="Normal 6 2 5 2 2 2" xfId="4199"/>
    <cellStyle name="Normal 6 2 5 2 3" xfId="3460"/>
    <cellStyle name="Normal 6 2 5 3" xfId="1850"/>
    <cellStyle name="Normal 6 2 5 3 2" xfId="2890"/>
    <cellStyle name="Normal 6 2 5 3 2 2" xfId="4383"/>
    <cellStyle name="Normal 6 2 5 3 3" xfId="3644"/>
    <cellStyle name="Normal 6 2 5 4" xfId="2501"/>
    <cellStyle name="Normal 6 2 5 4 2" xfId="3996"/>
    <cellStyle name="Normal 6 2 5 5" xfId="3257"/>
    <cellStyle name="Normal 6 2 6" xfId="1091"/>
    <cellStyle name="Normal 6 2 6 2" xfId="2406"/>
    <cellStyle name="Normal 6 2 6 2 2" xfId="3901"/>
    <cellStyle name="Normal 6 2 6 3" xfId="3162"/>
    <cellStyle name="Normal 6 2 7" xfId="1569"/>
    <cellStyle name="Normal 6 2 7 2" xfId="2614"/>
    <cellStyle name="Normal 6 2 7 2 2" xfId="4107"/>
    <cellStyle name="Normal 6 2 7 3" xfId="3368"/>
    <cellStyle name="Normal 6 2 8" xfId="1758"/>
    <cellStyle name="Normal 6 2 8 2" xfId="2798"/>
    <cellStyle name="Normal 6 2 8 2 2" xfId="4291"/>
    <cellStyle name="Normal 6 2 8 3" xfId="3552"/>
    <cellStyle name="Normal 6 2 9" xfId="2120"/>
    <cellStyle name="Normal 6 2 9 2" xfId="2929"/>
    <cellStyle name="Normal 6 2 9 2 2" xfId="4419"/>
    <cellStyle name="Normal 6 2 9 3" xfId="3680"/>
    <cellStyle name="Normal 6 3" xfId="574"/>
    <cellStyle name="Normal 6 3 2" xfId="1342"/>
    <cellStyle name="Normal 6 3 2 2" xfId="1669"/>
    <cellStyle name="Normal 6 3 2 2 2" xfId="2711"/>
    <cellStyle name="Normal 6 3 2 2 2 2" xfId="4204"/>
    <cellStyle name="Normal 6 3 2 2 3" xfId="3465"/>
    <cellStyle name="Normal 6 3 2 3" xfId="1855"/>
    <cellStyle name="Normal 6 3 2 3 2" xfId="2895"/>
    <cellStyle name="Normal 6 3 2 3 2 2" xfId="4388"/>
    <cellStyle name="Normal 6 3 2 3 3" xfId="3649"/>
    <cellStyle name="Normal 6 3 2 4" xfId="2506"/>
    <cellStyle name="Normal 6 3 2 4 2" xfId="4001"/>
    <cellStyle name="Normal 6 3 2 5" xfId="3262"/>
    <cellStyle name="Normal 6 3 3" xfId="1097"/>
    <cellStyle name="Normal 6 3 3 2" xfId="2412"/>
    <cellStyle name="Normal 6 3 3 2 2" xfId="3907"/>
    <cellStyle name="Normal 6 3 3 3" xfId="3168"/>
    <cellStyle name="Normal 6 3 4" xfId="1574"/>
    <cellStyle name="Normal 6 3 4 2" xfId="2619"/>
    <cellStyle name="Normal 6 3 4 2 2" xfId="4112"/>
    <cellStyle name="Normal 6 3 4 3" xfId="3373"/>
    <cellStyle name="Normal 6 3 5" xfId="1763"/>
    <cellStyle name="Normal 6 3 5 2" xfId="2803"/>
    <cellStyle name="Normal 6 3 5 2 2" xfId="4296"/>
    <cellStyle name="Normal 6 3 5 3" xfId="3557"/>
    <cellStyle name="Normal 6 3 6" xfId="2307"/>
    <cellStyle name="Normal 6 3 6 2" xfId="3803"/>
    <cellStyle name="Normal 6 3 7" xfId="3064"/>
    <cellStyle name="Normal 6 3 8" xfId="4503"/>
    <cellStyle name="Normal 6 4" xfId="1336"/>
    <cellStyle name="Normal 6 4 2" xfId="1663"/>
    <cellStyle name="Normal 6 4 2 2" xfId="2705"/>
    <cellStyle name="Normal 6 4 2 2 2" xfId="4198"/>
    <cellStyle name="Normal 6 4 2 3" xfId="3459"/>
    <cellStyle name="Normal 6 4 3" xfId="1849"/>
    <cellStyle name="Normal 6 4 3 2" xfId="2889"/>
    <cellStyle name="Normal 6 4 3 2 2" xfId="4382"/>
    <cellStyle name="Normal 6 4 3 3" xfId="3643"/>
    <cellStyle name="Normal 6 4 4" xfId="2500"/>
    <cellStyle name="Normal 6 4 4 2" xfId="3995"/>
    <cellStyle name="Normal 6 4 5" xfId="3256"/>
    <cellStyle name="Normal 6 5" xfId="1090"/>
    <cellStyle name="Normal 6 5 2" xfId="2405"/>
    <cellStyle name="Normal 6 5 2 2" xfId="3900"/>
    <cellStyle name="Normal 6 5 3" xfId="3161"/>
    <cellStyle name="Normal 6 6" xfId="1568"/>
    <cellStyle name="Normal 6 6 2" xfId="2613"/>
    <cellStyle name="Normal 6 6 2 2" xfId="4106"/>
    <cellStyle name="Normal 6 6 3" xfId="3367"/>
    <cellStyle name="Normal 6 7" xfId="1757"/>
    <cellStyle name="Normal 6 7 2" xfId="2797"/>
    <cellStyle name="Normal 6 7 2 2" xfId="4290"/>
    <cellStyle name="Normal 6 7 3" xfId="3551"/>
    <cellStyle name="Normal 6 8" xfId="2301"/>
    <cellStyle name="Normal 6 8 2" xfId="3797"/>
    <cellStyle name="Normal 6 9" xfId="3058"/>
    <cellStyle name="Normal 6_CE_Workbook_7_18_2012_MultiTab" xfId="575"/>
    <cellStyle name="Normal 60" xfId="810"/>
    <cellStyle name="Normal 61" xfId="1237"/>
    <cellStyle name="Normal 62" xfId="1411"/>
    <cellStyle name="Normal 63" xfId="1077"/>
    <cellStyle name="Normal 64" xfId="1393"/>
    <cellStyle name="Normal 65" xfId="934"/>
    <cellStyle name="Normal 66" xfId="1371"/>
    <cellStyle name="Normal 67" xfId="858"/>
    <cellStyle name="Normal 68" xfId="1396"/>
    <cellStyle name="Normal 69" xfId="822"/>
    <cellStyle name="Normal 7" xfId="576"/>
    <cellStyle name="Normal 7 2" xfId="577"/>
    <cellStyle name="Normal 7 2 2" xfId="1100"/>
    <cellStyle name="Normal 7 3" xfId="1099"/>
    <cellStyle name="Normal 70" xfId="1405"/>
    <cellStyle name="Normal 71" xfId="1023"/>
    <cellStyle name="Normal 72" xfId="1384"/>
    <cellStyle name="Normal 73" xfId="926"/>
    <cellStyle name="Normal 74" xfId="897"/>
    <cellStyle name="Normal 75" xfId="815"/>
    <cellStyle name="Normal 76" xfId="948"/>
    <cellStyle name="Normal 77" xfId="1235"/>
    <cellStyle name="Normal 78" xfId="982"/>
    <cellStyle name="Normal 79" xfId="1086"/>
    <cellStyle name="Normal 8" xfId="578"/>
    <cellStyle name="Normal 8 2" xfId="579"/>
    <cellStyle name="Normal 8 2 2" xfId="1102"/>
    <cellStyle name="Normal 8 3" xfId="580"/>
    <cellStyle name="Normal 8 3 2" xfId="1103"/>
    <cellStyle name="Normal 8 4" xfId="1101"/>
    <cellStyle name="Normal 8_Duplicate Delete" xfId="581"/>
    <cellStyle name="Normal 80" xfId="921"/>
    <cellStyle name="Normal 81" xfId="1417"/>
    <cellStyle name="Normal 82" xfId="1377"/>
    <cellStyle name="Normal 83" xfId="1419"/>
    <cellStyle name="Normal 84" xfId="1380"/>
    <cellStyle name="Normal 85" xfId="865"/>
    <cellStyle name="Normal 86" xfId="933"/>
    <cellStyle name="Normal 87" xfId="932"/>
    <cellStyle name="Normal 88" xfId="857"/>
    <cellStyle name="Normal 89" xfId="1379"/>
    <cellStyle name="Normal 9" xfId="582"/>
    <cellStyle name="Normal 9 2" xfId="583"/>
    <cellStyle name="Normal 9 2 2" xfId="584"/>
    <cellStyle name="Normal 9 2 2 2" xfId="1106"/>
    <cellStyle name="Normal 9 2 3" xfId="1105"/>
    <cellStyle name="Normal 9 3" xfId="585"/>
    <cellStyle name="Normal 9 3 2" xfId="1107"/>
    <cellStyle name="Normal 9 4" xfId="1104"/>
    <cellStyle name="Normal 9_18230684" xfId="586"/>
    <cellStyle name="Normal 90" xfId="1446"/>
    <cellStyle name="Normal 91" xfId="1432"/>
    <cellStyle name="Normal 92" xfId="1350"/>
    <cellStyle name="Normal 93" xfId="1019"/>
    <cellStyle name="Normal 94" xfId="1441"/>
    <cellStyle name="Normal 95" xfId="1368"/>
    <cellStyle name="Normal 96" xfId="878"/>
    <cellStyle name="Normal 97" xfId="1353"/>
    <cellStyle name="Normal 98" xfId="1208"/>
    <cellStyle name="Normal 99" xfId="866"/>
    <cellStyle name="Normal_All_2015" xfId="4742"/>
    <cellStyle name="Normal_EESSavings1_26_2015" xfId="4723"/>
    <cellStyle name="Normal_EESSavings1_26_2015 2" xfId="4550"/>
    <cellStyle name="Normal_Sheet1" xfId="4724"/>
    <cellStyle name="Normal_Sheet1_1" xfId="4739"/>
    <cellStyle name="Normal_Sheet2" xfId="4740"/>
    <cellStyle name="Normal_Sheet3" xfId="4741"/>
    <cellStyle name="Note 2" xfId="587"/>
    <cellStyle name="Note 2 2" xfId="588"/>
    <cellStyle name="Note 2 2 2" xfId="589"/>
    <cellStyle name="Note 2 2 2 10" xfId="590"/>
    <cellStyle name="Note 2 2 2 10 2" xfId="1111"/>
    <cellStyle name="Note 2 2 2 11" xfId="591"/>
    <cellStyle name="Note 2 2 2 11 2" xfId="1112"/>
    <cellStyle name="Note 2 2 2 12" xfId="592"/>
    <cellStyle name="Note 2 2 2 12 2" xfId="1113"/>
    <cellStyle name="Note 2 2 2 13" xfId="593"/>
    <cellStyle name="Note 2 2 2 13 2" xfId="1114"/>
    <cellStyle name="Note 2 2 2 14" xfId="594"/>
    <cellStyle name="Note 2 2 2 14 2" xfId="1115"/>
    <cellStyle name="Note 2 2 2 15" xfId="595"/>
    <cellStyle name="Note 2 2 2 15 2" xfId="1116"/>
    <cellStyle name="Note 2 2 2 16" xfId="1110"/>
    <cellStyle name="Note 2 2 2 2" xfId="596"/>
    <cellStyle name="Note 2 2 2 2 2" xfId="1117"/>
    <cellStyle name="Note 2 2 2 3" xfId="597"/>
    <cellStyle name="Note 2 2 2 3 2" xfId="1118"/>
    <cellStyle name="Note 2 2 2 4" xfId="598"/>
    <cellStyle name="Note 2 2 2 4 2" xfId="1119"/>
    <cellStyle name="Note 2 2 2 5" xfId="599"/>
    <cellStyle name="Note 2 2 2 5 2" xfId="1120"/>
    <cellStyle name="Note 2 2 2 6" xfId="600"/>
    <cellStyle name="Note 2 2 2 6 2" xfId="1121"/>
    <cellStyle name="Note 2 2 2 7" xfId="601"/>
    <cellStyle name="Note 2 2 2 7 2" xfId="1122"/>
    <cellStyle name="Note 2 2 2 8" xfId="602"/>
    <cellStyle name="Note 2 2 2 8 2" xfId="1123"/>
    <cellStyle name="Note 2 2 2 9" xfId="603"/>
    <cellStyle name="Note 2 2 2 9 2" xfId="1124"/>
    <cellStyle name="Note 2 2 3" xfId="604"/>
    <cellStyle name="Note 2 2 3 2" xfId="1125"/>
    <cellStyle name="Note 2 2 4" xfId="605"/>
    <cellStyle name="Note 2 2 4 2" xfId="1126"/>
    <cellStyle name="Note 2 2 5" xfId="606"/>
    <cellStyle name="Note 2 2 5 2" xfId="1127"/>
    <cellStyle name="Note 2 2 6" xfId="1109"/>
    <cellStyle name="Note 2 3" xfId="607"/>
    <cellStyle name="Note 2 3 10" xfId="608"/>
    <cellStyle name="Note 2 3 10 2" xfId="1129"/>
    <cellStyle name="Note 2 3 11" xfId="609"/>
    <cellStyle name="Note 2 3 11 2" xfId="1130"/>
    <cellStyle name="Note 2 3 12" xfId="610"/>
    <cellStyle name="Note 2 3 12 2" xfId="1131"/>
    <cellStyle name="Note 2 3 13" xfId="611"/>
    <cellStyle name="Note 2 3 13 2" xfId="1132"/>
    <cellStyle name="Note 2 3 14" xfId="612"/>
    <cellStyle name="Note 2 3 14 2" xfId="1133"/>
    <cellStyle name="Note 2 3 15" xfId="613"/>
    <cellStyle name="Note 2 3 15 2" xfId="1134"/>
    <cellStyle name="Note 2 3 16" xfId="1128"/>
    <cellStyle name="Note 2 3 2" xfId="614"/>
    <cellStyle name="Note 2 3 2 2" xfId="1135"/>
    <cellStyle name="Note 2 3 3" xfId="615"/>
    <cellStyle name="Note 2 3 3 2" xfId="1136"/>
    <cellStyle name="Note 2 3 4" xfId="616"/>
    <cellStyle name="Note 2 3 4 2" xfId="1137"/>
    <cellStyle name="Note 2 3 5" xfId="617"/>
    <cellStyle name="Note 2 3 5 2" xfId="1138"/>
    <cellStyle name="Note 2 3 6" xfId="618"/>
    <cellStyle name="Note 2 3 6 2" xfId="1139"/>
    <cellStyle name="Note 2 3 7" xfId="619"/>
    <cellStyle name="Note 2 3 7 2" xfId="1140"/>
    <cellStyle name="Note 2 3 8" xfId="620"/>
    <cellStyle name="Note 2 3 8 2" xfId="1141"/>
    <cellStyle name="Note 2 3 9" xfId="621"/>
    <cellStyle name="Note 2 3 9 2" xfId="1142"/>
    <cellStyle name="Note 2 4" xfId="622"/>
    <cellStyle name="Note 2 4 2" xfId="1143"/>
    <cellStyle name="Note 2 5" xfId="623"/>
    <cellStyle name="Note 2 5 2" xfId="1144"/>
    <cellStyle name="Note 2 6" xfId="624"/>
    <cellStyle name="Note 2 6 2" xfId="1145"/>
    <cellStyle name="Note 2 7" xfId="1108"/>
    <cellStyle name="Note 3" xfId="625"/>
    <cellStyle name="Note 3 2" xfId="626"/>
    <cellStyle name="Note 3 2 2" xfId="627"/>
    <cellStyle name="Note 3 2 2 10" xfId="628"/>
    <cellStyle name="Note 3 2 2 10 2" xfId="1149"/>
    <cellStyle name="Note 3 2 2 11" xfId="629"/>
    <cellStyle name="Note 3 2 2 11 2" xfId="1150"/>
    <cellStyle name="Note 3 2 2 12" xfId="630"/>
    <cellStyle name="Note 3 2 2 12 2" xfId="1151"/>
    <cellStyle name="Note 3 2 2 13" xfId="631"/>
    <cellStyle name="Note 3 2 2 13 2" xfId="1152"/>
    <cellStyle name="Note 3 2 2 14" xfId="632"/>
    <cellStyle name="Note 3 2 2 14 2" xfId="1153"/>
    <cellStyle name="Note 3 2 2 15" xfId="633"/>
    <cellStyle name="Note 3 2 2 15 2" xfId="1154"/>
    <cellStyle name="Note 3 2 2 16" xfId="1148"/>
    <cellStyle name="Note 3 2 2 2" xfId="634"/>
    <cellStyle name="Note 3 2 2 2 2" xfId="1155"/>
    <cellStyle name="Note 3 2 2 3" xfId="635"/>
    <cellStyle name="Note 3 2 2 3 2" xfId="1156"/>
    <cellStyle name="Note 3 2 2 4" xfId="636"/>
    <cellStyle name="Note 3 2 2 4 2" xfId="1157"/>
    <cellStyle name="Note 3 2 2 5" xfId="637"/>
    <cellStyle name="Note 3 2 2 5 2" xfId="1158"/>
    <cellStyle name="Note 3 2 2 6" xfId="638"/>
    <cellStyle name="Note 3 2 2 6 2" xfId="1159"/>
    <cellStyle name="Note 3 2 2 7" xfId="639"/>
    <cellStyle name="Note 3 2 2 7 2" xfId="1160"/>
    <cellStyle name="Note 3 2 2 8" xfId="640"/>
    <cellStyle name="Note 3 2 2 8 2" xfId="1161"/>
    <cellStyle name="Note 3 2 2 9" xfId="641"/>
    <cellStyle name="Note 3 2 2 9 2" xfId="1162"/>
    <cellStyle name="Note 3 2 3" xfId="642"/>
    <cellStyle name="Note 3 2 3 2" xfId="1163"/>
    <cellStyle name="Note 3 2 4" xfId="643"/>
    <cellStyle name="Note 3 2 4 2" xfId="1164"/>
    <cellStyle name="Note 3 2 5" xfId="644"/>
    <cellStyle name="Note 3 2 5 2" xfId="1165"/>
    <cellStyle name="Note 3 2 6" xfId="1147"/>
    <cellStyle name="Note 3 3" xfId="645"/>
    <cellStyle name="Note 3 3 10" xfId="646"/>
    <cellStyle name="Note 3 3 10 2" xfId="1167"/>
    <cellStyle name="Note 3 3 11" xfId="647"/>
    <cellStyle name="Note 3 3 11 2" xfId="1168"/>
    <cellStyle name="Note 3 3 12" xfId="648"/>
    <cellStyle name="Note 3 3 12 2" xfId="1169"/>
    <cellStyle name="Note 3 3 13" xfId="649"/>
    <cellStyle name="Note 3 3 13 2" xfId="1170"/>
    <cellStyle name="Note 3 3 14" xfId="650"/>
    <cellStyle name="Note 3 3 14 2" xfId="1171"/>
    <cellStyle name="Note 3 3 15" xfId="651"/>
    <cellStyle name="Note 3 3 15 2" xfId="1172"/>
    <cellStyle name="Note 3 3 16" xfId="1166"/>
    <cellStyle name="Note 3 3 2" xfId="652"/>
    <cellStyle name="Note 3 3 2 2" xfId="1173"/>
    <cellStyle name="Note 3 3 3" xfId="653"/>
    <cellStyle name="Note 3 3 3 2" xfId="1174"/>
    <cellStyle name="Note 3 3 4" xfId="654"/>
    <cellStyle name="Note 3 3 4 2" xfId="1175"/>
    <cellStyle name="Note 3 3 5" xfId="655"/>
    <cellStyle name="Note 3 3 5 2" xfId="1176"/>
    <cellStyle name="Note 3 3 6" xfId="656"/>
    <cellStyle name="Note 3 3 6 2" xfId="1177"/>
    <cellStyle name="Note 3 3 7" xfId="657"/>
    <cellStyle name="Note 3 3 7 2" xfId="1178"/>
    <cellStyle name="Note 3 3 8" xfId="658"/>
    <cellStyle name="Note 3 3 8 2" xfId="1179"/>
    <cellStyle name="Note 3 3 9" xfId="659"/>
    <cellStyle name="Note 3 3 9 2" xfId="1180"/>
    <cellStyle name="Note 3 4" xfId="660"/>
    <cellStyle name="Note 3 4 2" xfId="1181"/>
    <cellStyle name="Note 3 5" xfId="661"/>
    <cellStyle name="Note 3 5 2" xfId="1182"/>
    <cellStyle name="Note 3 6" xfId="662"/>
    <cellStyle name="Note 3 6 2" xfId="1183"/>
    <cellStyle name="Note 3 7" xfId="1146"/>
    <cellStyle name="Note 4" xfId="663"/>
    <cellStyle name="Note 4 2" xfId="664"/>
    <cellStyle name="Note 4 2 10" xfId="665"/>
    <cellStyle name="Note 4 2 10 2" xfId="1186"/>
    <cellStyle name="Note 4 2 11" xfId="666"/>
    <cellStyle name="Note 4 2 11 2" xfId="1187"/>
    <cellStyle name="Note 4 2 12" xfId="667"/>
    <cellStyle name="Note 4 2 12 2" xfId="1188"/>
    <cellStyle name="Note 4 2 13" xfId="668"/>
    <cellStyle name="Note 4 2 13 2" xfId="1189"/>
    <cellStyle name="Note 4 2 14" xfId="669"/>
    <cellStyle name="Note 4 2 14 2" xfId="1190"/>
    <cellStyle name="Note 4 2 15" xfId="670"/>
    <cellStyle name="Note 4 2 15 2" xfId="1191"/>
    <cellStyle name="Note 4 2 16" xfId="1185"/>
    <cellStyle name="Note 4 2 2" xfId="671"/>
    <cellStyle name="Note 4 2 2 2" xfId="1192"/>
    <cellStyle name="Note 4 2 3" xfId="672"/>
    <cellStyle name="Note 4 2 3 2" xfId="1193"/>
    <cellStyle name="Note 4 2 4" xfId="673"/>
    <cellStyle name="Note 4 2 4 2" xfId="1194"/>
    <cellStyle name="Note 4 2 5" xfId="674"/>
    <cellStyle name="Note 4 2 5 2" xfId="1195"/>
    <cellStyle name="Note 4 2 6" xfId="675"/>
    <cellStyle name="Note 4 2 6 2" xfId="1196"/>
    <cellStyle name="Note 4 2 7" xfId="676"/>
    <cellStyle name="Note 4 2 7 2" xfId="1197"/>
    <cellStyle name="Note 4 2 8" xfId="677"/>
    <cellStyle name="Note 4 2 8 2" xfId="1198"/>
    <cellStyle name="Note 4 2 9" xfId="678"/>
    <cellStyle name="Note 4 2 9 2" xfId="1199"/>
    <cellStyle name="Note 4 3" xfId="679"/>
    <cellStyle name="Note 4 3 2" xfId="1200"/>
    <cellStyle name="Note 4 4" xfId="680"/>
    <cellStyle name="Note 4 4 2" xfId="1201"/>
    <cellStyle name="Note 4 5" xfId="681"/>
    <cellStyle name="Note 4 5 2" xfId="1202"/>
    <cellStyle name="Note 4 6" xfId="1184"/>
    <cellStyle name="Note 5" xfId="1394"/>
    <cellStyle name="Note 6" xfId="1429"/>
    <cellStyle name="Note 7" xfId="868"/>
    <cellStyle name="Note 8" xfId="2121"/>
    <cellStyle name="Output 2" xfId="682"/>
    <cellStyle name="Output 2 2" xfId="683"/>
    <cellStyle name="Output 2 2 10" xfId="684"/>
    <cellStyle name="Output 2 2 11" xfId="685"/>
    <cellStyle name="Output 2 2 12" xfId="686"/>
    <cellStyle name="Output 2 2 13" xfId="687"/>
    <cellStyle name="Output 2 2 14" xfId="688"/>
    <cellStyle name="Output 2 2 15" xfId="689"/>
    <cellStyle name="Output 2 2 16" xfId="916"/>
    <cellStyle name="Output 2 2 2" xfId="690"/>
    <cellStyle name="Output 2 2 3" xfId="691"/>
    <cellStyle name="Output 2 2 4" xfId="692"/>
    <cellStyle name="Output 2 2 5" xfId="693"/>
    <cellStyle name="Output 2 2 6" xfId="694"/>
    <cellStyle name="Output 2 2 7" xfId="695"/>
    <cellStyle name="Output 2 2 8" xfId="696"/>
    <cellStyle name="Output 2 2 9" xfId="697"/>
    <cellStyle name="Output 2 3" xfId="698"/>
    <cellStyle name="Output 2 4" xfId="699"/>
    <cellStyle name="Output 2 5" xfId="700"/>
    <cellStyle name="Output 3" xfId="701"/>
    <cellStyle name="Output 3 2" xfId="702"/>
    <cellStyle name="Output 3 2 10" xfId="703"/>
    <cellStyle name="Output 3 2 11" xfId="704"/>
    <cellStyle name="Output 3 2 12" xfId="705"/>
    <cellStyle name="Output 3 2 13" xfId="706"/>
    <cellStyle name="Output 3 2 14" xfId="707"/>
    <cellStyle name="Output 3 2 15" xfId="708"/>
    <cellStyle name="Output 3 2 2" xfId="709"/>
    <cellStyle name="Output 3 2 3" xfId="710"/>
    <cellStyle name="Output 3 2 4" xfId="711"/>
    <cellStyle name="Output 3 2 5" xfId="712"/>
    <cellStyle name="Output 3 2 6" xfId="713"/>
    <cellStyle name="Output 3 2 7" xfId="714"/>
    <cellStyle name="Output 3 2 8" xfId="715"/>
    <cellStyle name="Output 3 2 9" xfId="716"/>
    <cellStyle name="Output 3 3" xfId="717"/>
    <cellStyle name="Output 3 4" xfId="718"/>
    <cellStyle name="Output 3 5" xfId="719"/>
    <cellStyle name="Output 4" xfId="1418"/>
    <cellStyle name="Output 5" xfId="936"/>
    <cellStyle name="Output 6" xfId="818"/>
    <cellStyle name="Output 7" xfId="2122"/>
    <cellStyle name="Percent [2]" xfId="1367"/>
    <cellStyle name="Percent [2] 2" xfId="1390"/>
    <cellStyle name="Percent 10" xfId="720"/>
    <cellStyle name="Percent 10 2" xfId="721"/>
    <cellStyle name="Percent 10 2 2" xfId="1210"/>
    <cellStyle name="Percent 10 3" xfId="722"/>
    <cellStyle name="Percent 10 3 2" xfId="1211"/>
    <cellStyle name="Percent 10 4" xfId="4546"/>
    <cellStyle name="Percent 11" xfId="723"/>
    <cellStyle name="Percent 11 2" xfId="1212"/>
    <cellStyle name="Percent 11 2 2" xfId="2123"/>
    <cellStyle name="Percent 11 3" xfId="1403"/>
    <cellStyle name="Percent 11 4" xfId="4504"/>
    <cellStyle name="Percent 11 5" xfId="4547"/>
    <cellStyle name="Percent 12" xfId="1401"/>
    <cellStyle name="Percent 12 2" xfId="2124"/>
    <cellStyle name="Percent 12 3" xfId="4456"/>
    <cellStyle name="Percent 13" xfId="1478"/>
    <cellStyle name="Percent 13 2" xfId="2125"/>
    <cellStyle name="Percent 14" xfId="2126"/>
    <cellStyle name="Percent 14 2" xfId="2127"/>
    <cellStyle name="Percent 15" xfId="2128"/>
    <cellStyle name="Percent 16" xfId="2129"/>
    <cellStyle name="Percent 17" xfId="2130"/>
    <cellStyle name="Percent 18" xfId="2131"/>
    <cellStyle name="Percent 19" xfId="4453"/>
    <cellStyle name="Percent 2" xfId="724"/>
    <cellStyle name="Percent 2 10" xfId="2132"/>
    <cellStyle name="Percent 2 2" xfId="725"/>
    <cellStyle name="Percent 2 2 2" xfId="726"/>
    <cellStyle name="Percent 2 2 2 2" xfId="1215"/>
    <cellStyle name="Percent 2 2 3" xfId="1214"/>
    <cellStyle name="Percent 2 3" xfId="727"/>
    <cellStyle name="Percent 2 3 2" xfId="728"/>
    <cellStyle name="Percent 2 3 2 2" xfId="1217"/>
    <cellStyle name="Percent 2 3 3" xfId="1216"/>
    <cellStyle name="Percent 2 4" xfId="729"/>
    <cellStyle name="Percent 2 4 2" xfId="730"/>
    <cellStyle name="Percent 2 4 2 2" xfId="1219"/>
    <cellStyle name="Percent 2 4 3" xfId="1218"/>
    <cellStyle name="Percent 2 5" xfId="731"/>
    <cellStyle name="Percent 2 5 2" xfId="732"/>
    <cellStyle name="Percent 2 5 2 2" xfId="1221"/>
    <cellStyle name="Percent 2 5 3" xfId="1220"/>
    <cellStyle name="Percent 2 6" xfId="733"/>
    <cellStyle name="Percent 2 6 2" xfId="1372"/>
    <cellStyle name="Percent 2 7" xfId="734"/>
    <cellStyle name="Percent 2 7 2" xfId="735"/>
    <cellStyle name="Percent 2 7 2 2" xfId="1223"/>
    <cellStyle name="Percent 2 7 3" xfId="736"/>
    <cellStyle name="Percent 2 7 3 2" xfId="1224"/>
    <cellStyle name="Percent 2 7 4" xfId="737"/>
    <cellStyle name="Percent 2 7 5" xfId="1222"/>
    <cellStyle name="Percent 2 8" xfId="738"/>
    <cellStyle name="Percent 2 9" xfId="1213"/>
    <cellStyle name="Percent 20" xfId="4505"/>
    <cellStyle name="Percent 3" xfId="739"/>
    <cellStyle name="Percent 3 2" xfId="825"/>
    <cellStyle name="Percent 3 2 2" xfId="2133"/>
    <cellStyle name="Percent 4" xfId="740"/>
    <cellStyle name="Percent 4 2" xfId="741"/>
    <cellStyle name="Percent 4 3" xfId="1428"/>
    <cellStyle name="Percent 5" xfId="742"/>
    <cellStyle name="Percent 5 2" xfId="743"/>
    <cellStyle name="Percent 5 3" xfId="1406"/>
    <cellStyle name="Percent 6" xfId="744"/>
    <cellStyle name="Percent 7" xfId="745"/>
    <cellStyle name="Percent 7 2" xfId="746"/>
    <cellStyle name="Percent 7 3" xfId="747"/>
    <cellStyle name="Percent 7 4" xfId="748"/>
    <cellStyle name="Percent 8" xfId="749"/>
    <cellStyle name="Percent 8 2" xfId="750"/>
    <cellStyle name="Percent 8 2 2" xfId="751"/>
    <cellStyle name="Percent 8 2 2 2" xfId="1227"/>
    <cellStyle name="Percent 8 2 3" xfId="1226"/>
    <cellStyle name="Percent 8 3" xfId="752"/>
    <cellStyle name="Percent 8 3 2" xfId="1228"/>
    <cellStyle name="Percent 8 4" xfId="753"/>
    <cellStyle name="Percent 8 4 2" xfId="1229"/>
    <cellStyle name="Percent 8 5" xfId="1225"/>
    <cellStyle name="Percent 9" xfId="754"/>
    <cellStyle name="Percent 9 2" xfId="755"/>
    <cellStyle name="Percent 9 2 2" xfId="756"/>
    <cellStyle name="Percent 9 2 3" xfId="757"/>
    <cellStyle name="Percent 9 3" xfId="758"/>
    <cellStyle name="Percent 9 4" xfId="759"/>
    <cellStyle name="Percent 9 5" xfId="760"/>
    <cellStyle name="Title" xfId="1966" builtinId="15" customBuiltin="1"/>
    <cellStyle name="Title 2" xfId="761"/>
    <cellStyle name="Title 3" xfId="762"/>
    <cellStyle name="Title 4" xfId="1398"/>
    <cellStyle name="Title 5" xfId="1386"/>
    <cellStyle name="Title 6" xfId="1389"/>
    <cellStyle name="Total 2" xfId="763"/>
    <cellStyle name="Total 2 2" xfId="764"/>
    <cellStyle name="Total 2 2 10" xfId="765"/>
    <cellStyle name="Total 2 2 11" xfId="766"/>
    <cellStyle name="Total 2 2 12" xfId="767"/>
    <cellStyle name="Total 2 2 13" xfId="768"/>
    <cellStyle name="Total 2 2 14" xfId="769"/>
    <cellStyle name="Total 2 2 15" xfId="770"/>
    <cellStyle name="Total 2 2 16" xfId="1413"/>
    <cellStyle name="Total 2 2 2" xfId="771"/>
    <cellStyle name="Total 2 2 3" xfId="772"/>
    <cellStyle name="Total 2 2 4" xfId="773"/>
    <cellStyle name="Total 2 2 5" xfId="774"/>
    <cellStyle name="Total 2 2 6" xfId="775"/>
    <cellStyle name="Total 2 2 7" xfId="776"/>
    <cellStyle name="Total 2 2 8" xfId="777"/>
    <cellStyle name="Total 2 2 9" xfId="778"/>
    <cellStyle name="Total 2 3" xfId="779"/>
    <cellStyle name="Total 2 4" xfId="780"/>
    <cellStyle name="Total 2 5" xfId="781"/>
    <cellStyle name="Total 3" xfId="782"/>
    <cellStyle name="Total 3 2" xfId="783"/>
    <cellStyle name="Total 3 2 10" xfId="784"/>
    <cellStyle name="Total 3 2 11" xfId="785"/>
    <cellStyle name="Total 3 2 12" xfId="786"/>
    <cellStyle name="Total 3 2 13" xfId="787"/>
    <cellStyle name="Total 3 2 14" xfId="788"/>
    <cellStyle name="Total 3 2 15" xfId="789"/>
    <cellStyle name="Total 3 2 2" xfId="790"/>
    <cellStyle name="Total 3 2 3" xfId="791"/>
    <cellStyle name="Total 3 2 4" xfId="792"/>
    <cellStyle name="Total 3 2 5" xfId="793"/>
    <cellStyle name="Total 3 2 6" xfId="794"/>
    <cellStyle name="Total 3 2 7" xfId="795"/>
    <cellStyle name="Total 3 2 8" xfId="796"/>
    <cellStyle name="Total 3 2 9" xfId="797"/>
    <cellStyle name="Total 3 3" xfId="798"/>
    <cellStyle name="Total 3 4" xfId="799"/>
    <cellStyle name="Total 3 5" xfId="800"/>
    <cellStyle name="Total 4" xfId="1351"/>
    <cellStyle name="Total 5" xfId="1362"/>
    <cellStyle name="Total 6" xfId="869"/>
    <cellStyle name="Total 7" xfId="2134"/>
    <cellStyle name="Warning Text 2" xfId="801"/>
    <cellStyle name="Warning Text 2 2" xfId="1408"/>
    <cellStyle name="Warning Text 3" xfId="802"/>
    <cellStyle name="Warning Text 4" xfId="1395"/>
    <cellStyle name="Warning Text 5" xfId="2135"/>
    <cellStyle name="표준_ENERGY CONSUMP" xfId="803"/>
    <cellStyle name="常规_海外市场服务网站资料操作BOM" xfId="804"/>
  </cellStyles>
  <dxfs count="687"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FFFF99"/>
      <color rgb="FFFFFFCC"/>
      <color rgb="FFC3D9D7"/>
      <color rgb="FFC3C0C0"/>
      <color rgb="FF83AFB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6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5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39</xdr:row>
      <xdr:rowOff>9524</xdr:rowOff>
    </xdr:from>
    <xdr:ext cx="7858125" cy="781240"/>
    <xdr:sp macro="" textlink="">
      <xdr:nvSpPr>
        <xdr:cNvPr id="2" name="TextBox 1"/>
        <xdr:cNvSpPr txBox="1"/>
      </xdr:nvSpPr>
      <xdr:spPr>
        <a:xfrm>
          <a:off x="619125" y="6553199"/>
          <a:ext cx="7858125" cy="78124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This table contains the Present Value, in dollars, of one therm saved over the course of the measure life, by end use. For example: The value for a single family space heating measure that saves one therm each year, over a seven year time frame, is $4.30. This is today’s value of those 7 yearly therm savings. In other words, it is the value I am willing to pay-today- for one therm of energy savings each year, for seven years.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39</xdr:row>
      <xdr:rowOff>28575</xdr:rowOff>
    </xdr:from>
    <xdr:ext cx="9372599" cy="609013"/>
    <xdr:sp macro="" textlink="">
      <xdr:nvSpPr>
        <xdr:cNvPr id="2" name="TextBox 1"/>
        <xdr:cNvSpPr txBox="1"/>
      </xdr:nvSpPr>
      <xdr:spPr>
        <a:xfrm>
          <a:off x="638175" y="6762750"/>
          <a:ext cx="9372599" cy="60901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This table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represents the avoided cost of electricity.  It is the present value of one kWh saved, over the measure life, by end use.  For example: The value for a single family space heating measure that saves one kWh each year, over a seven year time frame, is 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78¢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This is today’s value of those 7 yearly kWh savings. In other words, it is the value I am willing to pay-today- for one kWh of energy savings each year, for seven years.</a:t>
          </a:r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.puget.com\sopscci\2-Budget%20&amp;%20Administration\WUTC_Filing_Program_Planning\2014-2015%20Biennium\Exhibit%201_Budgets%20and%20Savings\Available%20copies\Exhibit%201_Ver12.75_0814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.puget.com\sopsc\1-Biennial%20Planning\2014-2015\Planning%20Teams\14-15%20--%20templates%20&amp;%20support%20documents\REM_Program_Planner\Master_File\2014(15)ProgramPlanner_REM_RetailChannel_MAST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.puget.com\sopsc\1-Biennial%20Planning\2014-2015\Planning%20Teams\14-15%20--%20templates%20&amp;%20support%20documents\REM_Program_Planner\Master_File\2014(15)ProgramPlanner_REM_DealerChannel_MASTE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2-Budget%20&amp;%20Administration/Reporting/WUTC/2015/2015%20Annual%20Report_File%20March%201-2016/Exhibits/Exhibit%202/Copy%20of%202015BEM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.puget.com\sopsc\1-Biennial%20Planning\2014-2015\Planning%20Teams\14-15%20--%20templates%20&amp;%20support%20documents\REM_Program_Planner\Master_File\2014(15)ProgramPlanner_REM_BtoBChannel_MASTE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\SOPSC\Users\reblan\Documents\2015%20ACP\Copy%20of%202015_REM_Program_Planner_MASTER_Rebecc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 history"/>
      <sheetName val="Budget Category Descriptions"/>
      <sheetName val="2014-2015 Portfolio View"/>
      <sheetName val="Portfolio--2014 only"/>
      <sheetName val="Portfolio--2015 only"/>
      <sheetName val="2-yr Sector View Electric"/>
      <sheetName val="2014 Sector View Elect"/>
      <sheetName val="2015 Sector View Elect"/>
      <sheetName val="Two-yr Sector View Gas"/>
      <sheetName val="2014 Sector View Gas"/>
      <sheetName val="2015 Sector View Gas"/>
      <sheetName val=" LIW Detail_REM E201_Elec"/>
      <sheetName val="REM E214 Title Tab "/>
      <sheetName val="HomePrint Detail_REM_E214 Elec"/>
      <sheetName val="WaterHea_Detail_REM_E214 Elec"/>
      <sheetName val="Wx_Detail_REM E214 Elec"/>
      <sheetName val="SpcHeat Detail_REM_E214 Elec"/>
      <sheetName val="HmAppplc_Detail_REM_E214 Elec"/>
      <sheetName val="ShwrHead_Detail_REM_E214  Elec"/>
      <sheetName val="Lighting Detail_REM_E214 Elec"/>
      <sheetName val="MHDS Detail_REM_E214 Elec."/>
      <sheetName val="ARRAWx Detail_REM_E214 Elec"/>
      <sheetName val="HER Detail_REM_E214 elec."/>
      <sheetName val="SFNC Detail_REM E215 Elec"/>
      <sheetName val="NCMfgHome Detail_REM E215 Elec"/>
      <sheetName val="FuelConv Detail_REM E216 Elec"/>
      <sheetName val="MF Retr Detail_REM E217 Elec"/>
      <sheetName val="MFNC Detail_REM E218 Elec"/>
      <sheetName val="LIW Detail_REM G201 Gas"/>
      <sheetName val="REM Gas Sch 214 Title"/>
      <sheetName val="HmPrint Detail_REM G214 Gas"/>
      <sheetName val="WtrHeat Detail_REM G214 Gas"/>
      <sheetName val="Wx Detail_REM G214 Gas"/>
      <sheetName val="SpHeat Detail_REM G214 Gas"/>
      <sheetName val="ShwrHead Detail_REM G214 Gas"/>
      <sheetName val="HmApplSvgs Detail_REM G214 Gas"/>
      <sheetName val="MHDS Detail_REM G214 Gas"/>
      <sheetName val="WebTstat Detail_REM G214 Gas"/>
      <sheetName val="HER Detail_REM G214 gas"/>
      <sheetName val="SFNC Detail_REM G215 Gas"/>
      <sheetName val="NCMfgHomes Detail_REM G215 Gas"/>
      <sheetName val="MF Retr Detail_REM G217 Gas"/>
      <sheetName val="MFNC Detail_REM G218 Gas"/>
      <sheetName val="Pilots E249 Elec"/>
      <sheetName val="CI Retr Detail_BEM E250 Elec"/>
      <sheetName val="CI NC Detail_BEM E251 Elec"/>
      <sheetName val="RCM Detail_BEM E253 Elec"/>
      <sheetName val="Cancelled--SBL_Sch 255 Elec"/>
      <sheetName val="LPSD_Detail_BEM E258 Elec"/>
      <sheetName val="TechEval Detail_BEM E261 Elec"/>
      <sheetName val="Rebates Detail_BEM E262 Elec"/>
      <sheetName val="Pilots Detail G249 Gas"/>
      <sheetName val="CI Retr Detail_BEM G250 Gas"/>
      <sheetName val="CI NC Detail_BEM G251 Gas"/>
      <sheetName val="RCM Detail_BEM 253 Gas"/>
      <sheetName val="TechEval Detail_BEM G261 Gas"/>
      <sheetName val="Rebates Detail_BEM G262 Gas"/>
      <sheetName val="NEEA Detail_E254 elec"/>
      <sheetName val="T&amp;D Detail_Reg E292 elec"/>
      <sheetName val="Portf Suppt Cust Eng Elec Title"/>
      <sheetName val="Engy Adv Detail_PSCE  Elec"/>
      <sheetName val="Events Detail_PSCE Elec"/>
      <sheetName val="Brochures Detail_PSCE Elec"/>
      <sheetName val="Educatn Detail_PSCE E202 Elec"/>
      <sheetName val="Port Suppt_Web Exp Elec Title"/>
      <sheetName val="CustOnline Detail_PSWE_Elec"/>
      <sheetName val="Mkt Intgn Detail_PSWE_Elec"/>
      <sheetName val="ABS Detail_PSWE_Elec"/>
      <sheetName val="EEC Detail_PS_Elec"/>
      <sheetName val="TradeAlly Detail_PS_ Elec"/>
      <sheetName val="Port Supp Cust Engage Gas Title"/>
      <sheetName val="Engy Adv Detail_PSCE_Gas"/>
      <sheetName val="Events Detail_PSCE_Gas"/>
      <sheetName val="Brochure Detail_PSCE_Gas"/>
      <sheetName val="Eductn Detail_PSCE_G207 Gas"/>
      <sheetName val="Port Supp_Web Exp Gas Title"/>
      <sheetName val="CustOnline Detail_PSWE_Gas"/>
      <sheetName val="Mkt Intg Detail_PSWE_Gas"/>
      <sheetName val="ABS Detail_PSWE_Gas"/>
      <sheetName val="EEC Detail_PS_Gas"/>
      <sheetName val="TradeAlly Detail_PS_gas"/>
      <sheetName val="SuppCrv Detail_R&amp;C_Elec"/>
      <sheetName val="Strat Plan Detail_R&amp;C_Elec"/>
      <sheetName val="Mktg Resch Detail_PS_ Elec"/>
      <sheetName val="Eval Detail_R&amp;C_Elec"/>
      <sheetName val="BECAR Detail_R&amp;C Elec"/>
      <sheetName val="VTeam Detail_R&amp;C_Elec"/>
      <sheetName val="ProgDev Detail_R&amp;C_ Elec"/>
      <sheetName val="Supp Crv Detail_R&amp;C_gas"/>
      <sheetName val="Strat Pln Detail_R&amp;C_Gas"/>
      <sheetName val="Mktg Rsch Detail_PS_gas"/>
      <sheetName val="Eval Detail_R&amp;C_Gas"/>
      <sheetName val="Vteam Detail_R&amp;C_Gas"/>
      <sheetName val="ProgDev Detail_R&amp;C_Gas"/>
      <sheetName val="Net Mtr Details_Oth Elec E150"/>
      <sheetName val="Cancelled_Oth Elec_Renw Ed E248"/>
      <sheetName val="CI Load Details_Oth Elec E271"/>
      <sheetName val="Suspended_Oth Elec_Res DR"/>
      <sheetName val="BEM In-house savings"/>
      <sheetName val="BEM Contracted 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4">
          <cell r="R54">
            <v>587025.7919999999</v>
          </cell>
        </row>
        <row r="55">
          <cell r="R55">
            <v>143059</v>
          </cell>
        </row>
      </sheetData>
      <sheetData sheetId="6" refreshError="1"/>
      <sheetData sheetId="7" refreshError="1"/>
      <sheetData sheetId="8" refreshError="1">
        <row r="46">
          <cell r="R46">
            <v>396466.27600000001</v>
          </cell>
        </row>
        <row r="47">
          <cell r="R47">
            <v>23904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up"/>
      <sheetName val="Spending_Breakout"/>
      <sheetName val="18230440"/>
      <sheetName val="18230434"/>
      <sheetName val="Measure Life Values"/>
      <sheetName val="Savings Terms"/>
      <sheetName val="Load Shape Terms"/>
      <sheetName val="18230434G"/>
      <sheetName val="18230435"/>
      <sheetName val="18230700"/>
      <sheetName val="18230461"/>
      <sheetName val="18230738"/>
      <sheetName val="18230687"/>
      <sheetName val="Comments"/>
      <sheetName val="Troubleshooting"/>
      <sheetName val="CE_Res_Elect"/>
      <sheetName val="CE_Res_ElectWO"/>
      <sheetName val="CE_Res_Gas"/>
      <sheetName val="CE_Res_GasWO"/>
      <sheetName val="budget_targets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5">
          <cell r="D5">
            <v>1</v>
          </cell>
        </row>
        <row r="6">
          <cell r="D6">
            <v>2</v>
          </cell>
        </row>
        <row r="7">
          <cell r="D7">
            <v>3</v>
          </cell>
        </row>
        <row r="8">
          <cell r="D8">
            <v>4</v>
          </cell>
        </row>
        <row r="9">
          <cell r="D9">
            <v>5</v>
          </cell>
        </row>
        <row r="10">
          <cell r="D10">
            <v>6</v>
          </cell>
        </row>
        <row r="11">
          <cell r="D11">
            <v>7</v>
          </cell>
        </row>
        <row r="12">
          <cell r="D12">
            <v>8</v>
          </cell>
        </row>
        <row r="13">
          <cell r="D13">
            <v>9</v>
          </cell>
        </row>
        <row r="14">
          <cell r="D14">
            <v>10</v>
          </cell>
        </row>
        <row r="15">
          <cell r="D15">
            <v>11</v>
          </cell>
        </row>
        <row r="16">
          <cell r="D16">
            <v>12</v>
          </cell>
        </row>
        <row r="17">
          <cell r="D17">
            <v>13</v>
          </cell>
        </row>
        <row r="18">
          <cell r="D18">
            <v>14</v>
          </cell>
        </row>
        <row r="19">
          <cell r="D19">
            <v>15</v>
          </cell>
        </row>
        <row r="20">
          <cell r="D20">
            <v>16</v>
          </cell>
        </row>
        <row r="21">
          <cell r="D21">
            <v>17</v>
          </cell>
        </row>
        <row r="22">
          <cell r="D22">
            <v>18</v>
          </cell>
        </row>
        <row r="23">
          <cell r="D23">
            <v>19</v>
          </cell>
        </row>
        <row r="24">
          <cell r="D24">
            <v>20</v>
          </cell>
        </row>
        <row r="25">
          <cell r="D25">
            <v>21</v>
          </cell>
        </row>
        <row r="26">
          <cell r="D26">
            <v>22</v>
          </cell>
        </row>
        <row r="27">
          <cell r="D27">
            <v>23</v>
          </cell>
        </row>
        <row r="28">
          <cell r="D28">
            <v>24</v>
          </cell>
        </row>
        <row r="29">
          <cell r="D29">
            <v>25</v>
          </cell>
        </row>
        <row r="30">
          <cell r="D30">
            <v>26</v>
          </cell>
        </row>
        <row r="31">
          <cell r="D31">
            <v>27</v>
          </cell>
        </row>
        <row r="32">
          <cell r="D32">
            <v>28</v>
          </cell>
        </row>
        <row r="33">
          <cell r="D33">
            <v>29</v>
          </cell>
        </row>
        <row r="34">
          <cell r="D34">
            <v>30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up"/>
      <sheetName val="Spending_Breakout"/>
      <sheetName val="18230625"/>
      <sheetName val="Measure Life Values"/>
      <sheetName val="Savings Terms"/>
      <sheetName val="Load Shape Terms"/>
      <sheetName val="18230626"/>
      <sheetName val="18230634"/>
      <sheetName val="18230628"/>
      <sheetName val="18230638"/>
      <sheetName val="18230627"/>
      <sheetName val="18230637"/>
      <sheetName val="18230612"/>
      <sheetName val="Comments"/>
      <sheetName val="Troubleshooting"/>
      <sheetName val="CE_Res_Gas"/>
      <sheetName val="CE_Res_GasWO"/>
      <sheetName val="CE_Res_ElectWO"/>
      <sheetName val="CE_Res_Elect"/>
      <sheetName val="budget_targets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5">
          <cell r="D5">
            <v>1</v>
          </cell>
        </row>
        <row r="6">
          <cell r="D6">
            <v>2</v>
          </cell>
        </row>
        <row r="7">
          <cell r="D7">
            <v>3</v>
          </cell>
        </row>
        <row r="8">
          <cell r="D8">
            <v>4</v>
          </cell>
        </row>
        <row r="9">
          <cell r="D9">
            <v>5</v>
          </cell>
        </row>
        <row r="10">
          <cell r="D10">
            <v>6</v>
          </cell>
        </row>
        <row r="11">
          <cell r="D11">
            <v>7</v>
          </cell>
        </row>
        <row r="12">
          <cell r="D12">
            <v>8</v>
          </cell>
        </row>
        <row r="13">
          <cell r="D13">
            <v>9</v>
          </cell>
        </row>
        <row r="14">
          <cell r="D14">
            <v>10</v>
          </cell>
        </row>
        <row r="15">
          <cell r="D15">
            <v>11</v>
          </cell>
        </row>
        <row r="16">
          <cell r="D16">
            <v>12</v>
          </cell>
        </row>
        <row r="17">
          <cell r="D17">
            <v>13</v>
          </cell>
        </row>
        <row r="18">
          <cell r="D18">
            <v>14</v>
          </cell>
        </row>
        <row r="19">
          <cell r="D19">
            <v>15</v>
          </cell>
        </row>
        <row r="20">
          <cell r="D20">
            <v>16</v>
          </cell>
        </row>
        <row r="21">
          <cell r="D21">
            <v>17</v>
          </cell>
        </row>
        <row r="22">
          <cell r="D22">
            <v>18</v>
          </cell>
        </row>
        <row r="23">
          <cell r="D23">
            <v>19</v>
          </cell>
        </row>
        <row r="24">
          <cell r="D24">
            <v>20</v>
          </cell>
        </row>
        <row r="25">
          <cell r="D25">
            <v>21</v>
          </cell>
        </row>
        <row r="26">
          <cell r="D26">
            <v>22</v>
          </cell>
        </row>
        <row r="27">
          <cell r="D27">
            <v>23</v>
          </cell>
        </row>
        <row r="28">
          <cell r="D28">
            <v>24</v>
          </cell>
        </row>
        <row r="29">
          <cell r="D29">
            <v>25</v>
          </cell>
        </row>
        <row r="30">
          <cell r="D30">
            <v>26</v>
          </cell>
        </row>
        <row r="31">
          <cell r="D31">
            <v>27</v>
          </cell>
        </row>
        <row r="32">
          <cell r="D32">
            <v>28</v>
          </cell>
        </row>
        <row r="33">
          <cell r="D33">
            <v>29</v>
          </cell>
        </row>
        <row r="34">
          <cell r="D34">
            <v>30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Rebates Pivot G Frozen"/>
      <sheetName val="Rebates Pivot E Frozen"/>
      <sheetName val="Rebates Pivot"/>
      <sheetName val="CI Retrofit Pivot"/>
      <sheetName val="Report"/>
      <sheetName val="Lookup for Load Sha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G2" t="str">
            <v>Lighting fixtures plus controls</v>
          </cell>
          <cell r="H2">
            <v>2293</v>
          </cell>
          <cell r="I2" t="str">
            <v>300 SW 7TH ST RENTON, WA 98057</v>
          </cell>
          <cell r="J2">
            <v>834961</v>
          </cell>
          <cell r="K2">
            <v>7000833860</v>
          </cell>
          <cell r="L2" t="str">
            <v>LFPC</v>
          </cell>
          <cell r="M2">
            <v>0</v>
          </cell>
          <cell r="N2">
            <v>11464</v>
          </cell>
          <cell r="P2" t="str">
            <v>C_I</v>
          </cell>
          <cell r="R2" t="str">
            <v>26E-C-KV</v>
          </cell>
          <cell r="S2" t="str">
            <v>E250 &amp; G250 - C&amp;I Retro</v>
          </cell>
          <cell r="T2" t="str">
            <v>RENTON</v>
          </cell>
          <cell r="U2" t="str">
            <v>Audit Grant/Rebate</v>
          </cell>
          <cell r="V2">
            <v>18230724</v>
          </cell>
          <cell r="W2" t="str">
            <v>Other</v>
          </cell>
          <cell r="X2">
            <v>40539</v>
          </cell>
          <cell r="Y2" t="str">
            <v>Lighting - Commercial</v>
          </cell>
          <cell r="Z2" t="str">
            <v>LTG</v>
          </cell>
          <cell r="AA2">
            <v>6225</v>
          </cell>
          <cell r="AB2">
            <v>200001413562</v>
          </cell>
          <cell r="AC2" t="str">
            <v>Renton School District #403</v>
          </cell>
          <cell r="AD2" t="str">
            <v>1101 HOQUIAM AVE NE RENTON, WA 98059</v>
          </cell>
          <cell r="AE2" t="str">
            <v>1101 HOQUIAM AVE NE</v>
          </cell>
          <cell r="AG2">
            <v>98059</v>
          </cell>
          <cell r="AH2" t="str">
            <v>School (K-12)</v>
          </cell>
          <cell r="AI2">
            <v>1</v>
          </cell>
          <cell r="AJ2" t="str">
            <v>Masonry</v>
          </cell>
          <cell r="AK2">
            <v>3</v>
          </cell>
          <cell r="AL2">
            <v>1</v>
          </cell>
          <cell r="AM2" t="str">
            <v>Renton School District #403</v>
          </cell>
          <cell r="AN2" t="str">
            <v>RENTON SCHOOL DISTRICT 403</v>
          </cell>
          <cell r="AO2" t="str">
            <v>Trane</v>
          </cell>
          <cell r="AP2">
            <v>11</v>
          </cell>
        </row>
        <row r="3">
          <cell r="G3" t="str">
            <v>Whole bldg prescriptive - electric</v>
          </cell>
          <cell r="H3">
            <v>11396</v>
          </cell>
          <cell r="I3" t="str">
            <v>33330 8TH AVE S FEDERAL WAY, WA 98003</v>
          </cell>
          <cell r="J3">
            <v>851485</v>
          </cell>
          <cell r="K3">
            <v>7000333395</v>
          </cell>
          <cell r="L3" t="str">
            <v>WBLDG PE</v>
          </cell>
          <cell r="M3">
            <v>0</v>
          </cell>
          <cell r="N3">
            <v>3855</v>
          </cell>
          <cell r="P3" t="str">
            <v>C NC</v>
          </cell>
          <cell r="Q3" t="str">
            <v>G31</v>
          </cell>
          <cell r="R3" t="str">
            <v>24E-C</v>
          </cell>
          <cell r="S3" t="str">
            <v>E251 G251 Comml New Constr</v>
          </cell>
          <cell r="T3" t="str">
            <v>FEDERAL WAY</v>
          </cell>
          <cell r="U3" t="str">
            <v>Audit Grant/Rebate</v>
          </cell>
          <cell r="V3">
            <v>18230715</v>
          </cell>
          <cell r="W3" t="str">
            <v>Other</v>
          </cell>
          <cell r="X3">
            <v>40813</v>
          </cell>
          <cell r="Y3" t="str">
            <v>Whole Building</v>
          </cell>
          <cell r="Z3" t="str">
            <v>SH</v>
          </cell>
          <cell r="AA3">
            <v>11396</v>
          </cell>
          <cell r="AB3">
            <v>200008942746</v>
          </cell>
          <cell r="AC3" t="str">
            <v>Federal Way School District</v>
          </cell>
          <cell r="AD3" t="str">
            <v>1415 SW 314TH ST FEDERAL WAY, WA 98023</v>
          </cell>
          <cell r="AE3" t="str">
            <v>1415 SW 314TH ST</v>
          </cell>
          <cell r="AG3">
            <v>98023</v>
          </cell>
          <cell r="AH3" t="str">
            <v>School (K-12)</v>
          </cell>
          <cell r="AI3">
            <v>0</v>
          </cell>
          <cell r="AK3">
            <v>0</v>
          </cell>
          <cell r="AL3">
            <v>1</v>
          </cell>
          <cell r="AM3" t="str">
            <v>Federal Way School District</v>
          </cell>
          <cell r="AN3" t="str">
            <v>FEDERAL WAY SCHOOL DISTRICT</v>
          </cell>
          <cell r="AP3">
            <v>14</v>
          </cell>
        </row>
        <row r="4">
          <cell r="G4" t="str">
            <v>Whole building - prescriptive gas</v>
          </cell>
          <cell r="H4">
            <v>58048</v>
          </cell>
          <cell r="I4" t="str">
            <v>33330 8TH AVE S FEDERAL WAY, WA 98003</v>
          </cell>
          <cell r="J4">
            <v>851485</v>
          </cell>
          <cell r="K4">
            <v>7000333395</v>
          </cell>
          <cell r="L4" t="str">
            <v>WBLDG PG</v>
          </cell>
          <cell r="M4">
            <v>0</v>
          </cell>
          <cell r="O4">
            <v>3357</v>
          </cell>
          <cell r="P4" t="str">
            <v>C NC</v>
          </cell>
          <cell r="Q4" t="str">
            <v>G31</v>
          </cell>
          <cell r="R4" t="str">
            <v>24E-C</v>
          </cell>
          <cell r="S4" t="str">
            <v>E251 G251 Comml New Constr</v>
          </cell>
          <cell r="T4" t="str">
            <v>FEDERAL WAY</v>
          </cell>
          <cell r="U4" t="str">
            <v>Audit Grant/Rebate</v>
          </cell>
          <cell r="V4">
            <v>18230706</v>
          </cell>
          <cell r="W4" t="str">
            <v>Other</v>
          </cell>
          <cell r="X4">
            <v>40813</v>
          </cell>
          <cell r="Y4" t="str">
            <v>Whole Building</v>
          </cell>
          <cell r="Z4" t="str">
            <v>SH</v>
          </cell>
          <cell r="AA4">
            <v>58048</v>
          </cell>
          <cell r="AB4">
            <v>200008942746</v>
          </cell>
          <cell r="AC4" t="str">
            <v>Federal Way School District</v>
          </cell>
          <cell r="AD4" t="str">
            <v>1415 SW 314TH ST FEDERAL WAY, WA 98023</v>
          </cell>
          <cell r="AE4" t="str">
            <v>1415 SW 314TH ST</v>
          </cell>
          <cell r="AG4">
            <v>98023</v>
          </cell>
          <cell r="AH4" t="str">
            <v>School (K-12)</v>
          </cell>
          <cell r="AI4">
            <v>0</v>
          </cell>
          <cell r="AK4">
            <v>0</v>
          </cell>
          <cell r="AL4">
            <v>1</v>
          </cell>
          <cell r="AM4" t="str">
            <v>Federal Way School District</v>
          </cell>
          <cell r="AN4" t="str">
            <v>FEDERAL WAY SCHOOL DISTRICT</v>
          </cell>
          <cell r="AP4">
            <v>14</v>
          </cell>
        </row>
        <row r="5">
          <cell r="G5" t="str">
            <v>Year 3 Performance Incentive</v>
          </cell>
          <cell r="H5">
            <v>0</v>
          </cell>
          <cell r="I5" t="str">
            <v>1102 BROADWAY 302 TACOMA, WA 98402</v>
          </cell>
          <cell r="J5">
            <v>853760</v>
          </cell>
          <cell r="K5">
            <v>7000883798</v>
          </cell>
          <cell r="L5" t="str">
            <v>PERF3</v>
          </cell>
          <cell r="M5">
            <v>0</v>
          </cell>
          <cell r="N5">
            <v>21658</v>
          </cell>
          <cell r="P5" t="str">
            <v>RCM</v>
          </cell>
          <cell r="Q5" t="str">
            <v>41G-C2</v>
          </cell>
          <cell r="R5">
            <v>24</v>
          </cell>
          <cell r="S5" t="str">
            <v>E253 or G253 - RCM</v>
          </cell>
          <cell r="T5" t="str">
            <v>TACOMA</v>
          </cell>
          <cell r="U5" t="str">
            <v>Audit Grant/Rebate</v>
          </cell>
          <cell r="V5">
            <v>18230723</v>
          </cell>
          <cell r="W5" t="str">
            <v>Commercial Structure</v>
          </cell>
          <cell r="X5">
            <v>40798</v>
          </cell>
          <cell r="Y5" t="str">
            <v>O and M</v>
          </cell>
          <cell r="AA5">
            <v>917.07</v>
          </cell>
          <cell r="AB5">
            <v>200006029876</v>
          </cell>
          <cell r="AC5" t="str">
            <v>Pierce County</v>
          </cell>
          <cell r="AD5" t="str">
            <v>701 S NOLLMEYER LN TACOMA, WA 98402</v>
          </cell>
          <cell r="AE5" t="str">
            <v>701 S NOLLMEYER LN</v>
          </cell>
          <cell r="AG5">
            <v>98402</v>
          </cell>
          <cell r="AH5" t="str">
            <v>Other</v>
          </cell>
          <cell r="AI5">
            <v>1</v>
          </cell>
          <cell r="AJ5" t="str">
            <v>Masonry</v>
          </cell>
          <cell r="AK5">
            <v>0</v>
          </cell>
          <cell r="AL5">
            <v>0</v>
          </cell>
          <cell r="AM5" t="str">
            <v>Pierce County</v>
          </cell>
          <cell r="AN5" t="str">
            <v>PIERCE COUNTY</v>
          </cell>
          <cell r="AP5">
            <v>1</v>
          </cell>
        </row>
        <row r="6">
          <cell r="G6" t="str">
            <v>Year 3 Performance Incentive - GAS</v>
          </cell>
          <cell r="H6">
            <v>0</v>
          </cell>
          <cell r="I6" t="str">
            <v>1102 BROADWAY 302 TACOMA, WA 98402</v>
          </cell>
          <cell r="J6">
            <v>853760</v>
          </cell>
          <cell r="K6">
            <v>7000883798</v>
          </cell>
          <cell r="L6" t="str">
            <v>PERF3 G</v>
          </cell>
          <cell r="M6">
            <v>0</v>
          </cell>
          <cell r="O6">
            <v>6556</v>
          </cell>
          <cell r="P6" t="str">
            <v>RCM</v>
          </cell>
          <cell r="Q6" t="str">
            <v>41G-C2</v>
          </cell>
          <cell r="R6">
            <v>24</v>
          </cell>
          <cell r="S6" t="str">
            <v>E253 or G253 - RCM</v>
          </cell>
          <cell r="T6" t="str">
            <v>TACOMA</v>
          </cell>
          <cell r="U6" t="str">
            <v>Audit Grant/Rebate</v>
          </cell>
          <cell r="V6">
            <v>18230691</v>
          </cell>
          <cell r="W6" t="str">
            <v>Commercial Structure</v>
          </cell>
          <cell r="X6">
            <v>40798</v>
          </cell>
          <cell r="Y6" t="str">
            <v>O and M</v>
          </cell>
          <cell r="AA6">
            <v>8132.85</v>
          </cell>
          <cell r="AB6">
            <v>200006029876</v>
          </cell>
          <cell r="AC6" t="str">
            <v>Pierce County</v>
          </cell>
          <cell r="AD6" t="str">
            <v>701 S NOLLMEYER LN TACOMA, WA 98402</v>
          </cell>
          <cell r="AE6" t="str">
            <v>701 S NOLLMEYER LN</v>
          </cell>
          <cell r="AG6">
            <v>98402</v>
          </cell>
          <cell r="AH6" t="str">
            <v>Other</v>
          </cell>
          <cell r="AI6">
            <v>1</v>
          </cell>
          <cell r="AJ6" t="str">
            <v>Masonry</v>
          </cell>
          <cell r="AK6">
            <v>0</v>
          </cell>
          <cell r="AL6">
            <v>0</v>
          </cell>
          <cell r="AM6" t="str">
            <v>Pierce County</v>
          </cell>
          <cell r="AN6" t="str">
            <v>PIERCE COUNTY</v>
          </cell>
          <cell r="AP6">
            <v>1</v>
          </cell>
        </row>
        <row r="7">
          <cell r="G7" t="str">
            <v>Process modification - gas</v>
          </cell>
          <cell r="H7">
            <v>70790</v>
          </cell>
          <cell r="I7" t="str">
            <v>PO BOX 24978 SEATTLE, WA 98124</v>
          </cell>
          <cell r="J7">
            <v>851680</v>
          </cell>
          <cell r="K7">
            <v>7001068999</v>
          </cell>
          <cell r="L7" t="str">
            <v>PROC G</v>
          </cell>
          <cell r="M7">
            <v>1</v>
          </cell>
          <cell r="O7">
            <v>14158</v>
          </cell>
          <cell r="P7" t="str">
            <v>C_I</v>
          </cell>
          <cell r="Q7" t="str">
            <v>31G-C</v>
          </cell>
          <cell r="S7" t="str">
            <v>E250 &amp; G250 - C&amp;I Retro</v>
          </cell>
          <cell r="T7" t="str">
            <v>SEATTLE</v>
          </cell>
          <cell r="U7" t="str">
            <v>Audit Grant/Rebate</v>
          </cell>
          <cell r="V7">
            <v>18230731</v>
          </cell>
          <cell r="W7" t="str">
            <v>Other</v>
          </cell>
          <cell r="X7">
            <v>40837</v>
          </cell>
          <cell r="Y7" t="str">
            <v>Process, Commercial</v>
          </cell>
          <cell r="Z7">
            <v>3</v>
          </cell>
          <cell r="AA7">
            <v>184017</v>
          </cell>
          <cell r="AB7">
            <v>200014115188</v>
          </cell>
          <cell r="AC7" t="str">
            <v>Northwest Seafood Processors Inc</v>
          </cell>
          <cell r="AD7" t="str">
            <v>210 SW MICHIGAN ST SEATTLE, WA 98106</v>
          </cell>
          <cell r="AE7" t="str">
            <v>210 SW MICHIGAN ST</v>
          </cell>
          <cell r="AG7">
            <v>98106</v>
          </cell>
          <cell r="AH7" t="str">
            <v>Food Processing</v>
          </cell>
          <cell r="AI7">
            <v>0</v>
          </cell>
          <cell r="AK7">
            <v>0</v>
          </cell>
          <cell r="AL7">
            <v>1</v>
          </cell>
          <cell r="AM7" t="str">
            <v>Northwest Seafood Processors Inc</v>
          </cell>
          <cell r="AN7" t="str">
            <v>NORTHWEST SEAFOOD PROCESSORS INC</v>
          </cell>
          <cell r="AO7" t="str">
            <v>Ecotope Inc.</v>
          </cell>
          <cell r="AP7">
            <v>15</v>
          </cell>
        </row>
        <row r="8">
          <cell r="G8" t="str">
            <v>New Construction Commissioning - Electric</v>
          </cell>
          <cell r="H8">
            <v>16392</v>
          </cell>
          <cell r="I8" t="str">
            <v>12801 84TH AVE NE KIRKLAND, WA 98034</v>
          </cell>
          <cell r="J8">
            <v>855900</v>
          </cell>
          <cell r="K8">
            <v>7001509787</v>
          </cell>
          <cell r="L8" t="str">
            <v>NC COMM E</v>
          </cell>
          <cell r="M8">
            <v>1</v>
          </cell>
          <cell r="N8">
            <v>23517</v>
          </cell>
          <cell r="P8" t="str">
            <v>C NC</v>
          </cell>
          <cell r="Q8" t="str">
            <v>31G-C</v>
          </cell>
          <cell r="R8">
            <v>25</v>
          </cell>
          <cell r="S8" t="str">
            <v>E251 G251 Comml New Constr</v>
          </cell>
          <cell r="T8" t="str">
            <v>KIRKLAND</v>
          </cell>
          <cell r="U8" t="str">
            <v>Audit Grant/Rebate</v>
          </cell>
          <cell r="V8">
            <v>18230715</v>
          </cell>
          <cell r="W8" t="str">
            <v>Other</v>
          </cell>
          <cell r="X8">
            <v>40854</v>
          </cell>
          <cell r="Y8" t="str">
            <v>O and M</v>
          </cell>
          <cell r="Z8">
            <v>3</v>
          </cell>
          <cell r="AA8">
            <v>16392</v>
          </cell>
          <cell r="AB8">
            <v>200016473403</v>
          </cell>
          <cell r="AC8" t="str">
            <v>Lake Washington School District</v>
          </cell>
          <cell r="AD8" t="str">
            <v>12801 84TH AVE NE KIRKLAND, WA 98034</v>
          </cell>
          <cell r="AE8" t="str">
            <v>12801 84TH AVE NE</v>
          </cell>
          <cell r="AG8">
            <v>98034</v>
          </cell>
          <cell r="AH8" t="str">
            <v>School (K-12)</v>
          </cell>
          <cell r="AI8">
            <v>0</v>
          </cell>
          <cell r="AK8">
            <v>0</v>
          </cell>
          <cell r="AL8">
            <v>1</v>
          </cell>
          <cell r="AM8" t="str">
            <v>Lake Washington School District</v>
          </cell>
          <cell r="AN8" t="str">
            <v>LAKE WASHINGTON SCHOOL DISTRICT</v>
          </cell>
          <cell r="AP8">
            <v>5</v>
          </cell>
        </row>
        <row r="9">
          <cell r="G9" t="str">
            <v>New Construction Commissioning - Gas</v>
          </cell>
          <cell r="H9">
            <v>325</v>
          </cell>
          <cell r="I9" t="str">
            <v>12801 84TH AVE NE KIRKLAND, WA 98034</v>
          </cell>
          <cell r="J9">
            <v>855900</v>
          </cell>
          <cell r="K9">
            <v>7001509787</v>
          </cell>
          <cell r="L9" t="str">
            <v>NC COMM G</v>
          </cell>
          <cell r="M9">
            <v>1</v>
          </cell>
          <cell r="O9">
            <v>44</v>
          </cell>
          <cell r="P9" t="str">
            <v>C NC</v>
          </cell>
          <cell r="Q9" t="str">
            <v>31G-C</v>
          </cell>
          <cell r="R9">
            <v>25</v>
          </cell>
          <cell r="S9" t="str">
            <v>E251 G251 Comml New Constr</v>
          </cell>
          <cell r="T9" t="str">
            <v>KIRKLAND</v>
          </cell>
          <cell r="U9" t="str">
            <v>Audit Grant/Rebate</v>
          </cell>
          <cell r="V9">
            <v>18230706</v>
          </cell>
          <cell r="W9" t="str">
            <v>Other</v>
          </cell>
          <cell r="X9">
            <v>40854</v>
          </cell>
          <cell r="Y9" t="str">
            <v>O and M</v>
          </cell>
          <cell r="Z9">
            <v>1</v>
          </cell>
          <cell r="AA9">
            <v>325</v>
          </cell>
          <cell r="AB9">
            <v>200016473403</v>
          </cell>
          <cell r="AC9" t="str">
            <v>Lake Washington School District</v>
          </cell>
          <cell r="AD9" t="str">
            <v>12801 84TH AVE NE KIRKLAND, WA 98034</v>
          </cell>
          <cell r="AE9" t="str">
            <v>12801 84TH AVE NE</v>
          </cell>
          <cell r="AG9">
            <v>98034</v>
          </cell>
          <cell r="AH9" t="str">
            <v>School (K-12)</v>
          </cell>
          <cell r="AI9">
            <v>0</v>
          </cell>
          <cell r="AK9">
            <v>0</v>
          </cell>
          <cell r="AL9">
            <v>1</v>
          </cell>
          <cell r="AM9" t="str">
            <v>Lake Washington School District</v>
          </cell>
          <cell r="AN9" t="str">
            <v>LAKE WASHINGTON SCHOOL DISTRICT</v>
          </cell>
          <cell r="AP9">
            <v>5</v>
          </cell>
        </row>
        <row r="10">
          <cell r="G10" t="str">
            <v>VFD - pumps</v>
          </cell>
          <cell r="H10">
            <v>11524</v>
          </cell>
          <cell r="I10" t="str">
            <v>1339 GRIFFIN AVE ENUMCLAW, WA 98022</v>
          </cell>
          <cell r="J10">
            <v>859676</v>
          </cell>
          <cell r="K10">
            <v>7001339610</v>
          </cell>
          <cell r="L10" t="str">
            <v>PVFP</v>
          </cell>
          <cell r="M10">
            <v>1</v>
          </cell>
          <cell r="N10">
            <v>38414</v>
          </cell>
          <cell r="P10" t="str">
            <v>C_I</v>
          </cell>
          <cell r="R10" t="str">
            <v>25E-C-DM</v>
          </cell>
          <cell r="S10" t="str">
            <v>E250 &amp; G250 - C&amp;I Retro</v>
          </cell>
          <cell r="T10" t="str">
            <v>ENUMCLAW</v>
          </cell>
          <cell r="U10" t="str">
            <v>Audit Grant/Rebate</v>
          </cell>
          <cell r="V10">
            <v>18230711</v>
          </cell>
          <cell r="W10" t="str">
            <v>Other</v>
          </cell>
          <cell r="X10">
            <v>42143</v>
          </cell>
          <cell r="Y10" t="str">
            <v>Motors - Commercial</v>
          </cell>
          <cell r="Z10" t="str">
            <v>MISC</v>
          </cell>
          <cell r="AA10">
            <v>24706</v>
          </cell>
          <cell r="AB10">
            <v>200002515027</v>
          </cell>
          <cell r="AC10" t="str">
            <v>CITY OF ENUMCLAW, ENUMCLAW AQUATIC CENTER</v>
          </cell>
          <cell r="AD10" t="str">
            <v>420 SEMANSKI ST POOL ENUMCLAW, WA 98022</v>
          </cell>
          <cell r="AE10" t="str">
            <v>420 SEMANSKI ST POOL</v>
          </cell>
          <cell r="AG10">
            <v>98022</v>
          </cell>
          <cell r="AH10" t="str">
            <v>Other</v>
          </cell>
          <cell r="AI10">
            <v>0</v>
          </cell>
          <cell r="AK10">
            <v>0</v>
          </cell>
          <cell r="AL10">
            <v>1</v>
          </cell>
          <cell r="AM10" t="str">
            <v>CITY OF ENUMCLAW, ENUMCLAW AQUATIC CENTER</v>
          </cell>
          <cell r="AN10" t="str">
            <v>CITY OF ENUMCLAW</v>
          </cell>
          <cell r="AO10" t="str">
            <v>Aquatic Specialty Services</v>
          </cell>
          <cell r="AP10">
            <v>15</v>
          </cell>
        </row>
        <row r="11">
          <cell r="G11" t="str">
            <v>Post Occupancy Commissioning - Electric</v>
          </cell>
          <cell r="H11">
            <v>12485</v>
          </cell>
          <cell r="I11" t="str">
            <v>11212 NE 112TH ST KIRKLAND, WA 98033</v>
          </cell>
          <cell r="J11">
            <v>855884</v>
          </cell>
          <cell r="K11">
            <v>7001137814</v>
          </cell>
          <cell r="L11" t="str">
            <v>PO COMM</v>
          </cell>
          <cell r="M11">
            <v>1</v>
          </cell>
          <cell r="N11">
            <v>16335</v>
          </cell>
          <cell r="P11" t="str">
            <v>C NC</v>
          </cell>
          <cell r="Q11">
            <v>41</v>
          </cell>
          <cell r="R11" t="str">
            <v>25E-C-KV</v>
          </cell>
          <cell r="S11" t="str">
            <v>E251 G251 Comml New Constr</v>
          </cell>
          <cell r="T11" t="str">
            <v>KIRKLAND</v>
          </cell>
          <cell r="U11" t="str">
            <v>Audit Grant/Rebate</v>
          </cell>
          <cell r="V11">
            <v>18230715</v>
          </cell>
          <cell r="W11" t="str">
            <v>Other</v>
          </cell>
          <cell r="X11">
            <v>40877</v>
          </cell>
          <cell r="Y11" t="str">
            <v>O and M</v>
          </cell>
          <cell r="Z11">
            <v>3</v>
          </cell>
          <cell r="AA11">
            <v>12485</v>
          </cell>
          <cell r="AB11">
            <v>220004659243</v>
          </cell>
          <cell r="AC11" t="str">
            <v>LAKE WASHINGTON SCHOOL DISTRICT</v>
          </cell>
          <cell r="AD11" t="str">
            <v>11212 NE 112TH ST KIRKLAND, WA 98033</v>
          </cell>
          <cell r="AE11" t="str">
            <v>11212 NE 112TH ST</v>
          </cell>
          <cell r="AG11">
            <v>98033</v>
          </cell>
          <cell r="AH11" t="str">
            <v>School (K-12)</v>
          </cell>
          <cell r="AI11">
            <v>0</v>
          </cell>
          <cell r="AK11">
            <v>0</v>
          </cell>
          <cell r="AL11">
            <v>1</v>
          </cell>
          <cell r="AM11" t="str">
            <v>LAKE WASHINGTON SCHOOL DISTRICT</v>
          </cell>
          <cell r="AN11" t="str">
            <v>LAKE WASHINGTON SCHOOL DISTRICT</v>
          </cell>
          <cell r="AP11">
            <v>5</v>
          </cell>
        </row>
        <row r="12">
          <cell r="G12" t="str">
            <v>Post Occupancy Commissioning - Gas</v>
          </cell>
          <cell r="H12">
            <v>4371</v>
          </cell>
          <cell r="I12" t="str">
            <v>11212 NE 112TH ST KIRKLAND, WA 98033</v>
          </cell>
          <cell r="J12">
            <v>855884</v>
          </cell>
          <cell r="K12">
            <v>7001137814</v>
          </cell>
          <cell r="L12" t="str">
            <v>PO COMM G</v>
          </cell>
          <cell r="M12">
            <v>1</v>
          </cell>
          <cell r="O12">
            <v>540</v>
          </cell>
          <cell r="P12" t="str">
            <v>C NC</v>
          </cell>
          <cell r="Q12">
            <v>41</v>
          </cell>
          <cell r="R12" t="str">
            <v>25E-C-KV</v>
          </cell>
          <cell r="S12" t="str">
            <v>E251 G251 Comml New Constr</v>
          </cell>
          <cell r="T12" t="str">
            <v>KIRKLAND</v>
          </cell>
          <cell r="U12" t="str">
            <v>Audit Grant/Rebate</v>
          </cell>
          <cell r="V12">
            <v>18230706</v>
          </cell>
          <cell r="W12" t="str">
            <v>Other</v>
          </cell>
          <cell r="X12">
            <v>40877</v>
          </cell>
          <cell r="Y12" t="str">
            <v>O and M</v>
          </cell>
          <cell r="Z12">
            <v>1</v>
          </cell>
          <cell r="AA12">
            <v>4371</v>
          </cell>
          <cell r="AB12">
            <v>220004659243</v>
          </cell>
          <cell r="AC12" t="str">
            <v>LAKE WASHINGTON SCHOOL DISTRICT</v>
          </cell>
          <cell r="AD12" t="str">
            <v>11212 NE 112TH ST KIRKLAND, WA 98033</v>
          </cell>
          <cell r="AE12" t="str">
            <v>11212 NE 112TH ST</v>
          </cell>
          <cell r="AG12">
            <v>98033</v>
          </cell>
          <cell r="AH12" t="str">
            <v>School (K-12)</v>
          </cell>
          <cell r="AI12">
            <v>0</v>
          </cell>
          <cell r="AK12">
            <v>0</v>
          </cell>
          <cell r="AL12">
            <v>1</v>
          </cell>
          <cell r="AM12" t="str">
            <v>LAKE WASHINGTON SCHOOL DISTRICT</v>
          </cell>
          <cell r="AN12" t="str">
            <v>LAKE WASHINGTON SCHOOL DISTRICT</v>
          </cell>
          <cell r="AP12">
            <v>5</v>
          </cell>
        </row>
        <row r="13">
          <cell r="G13" t="str">
            <v>Commissioning, electric - Final 50%</v>
          </cell>
          <cell r="H13">
            <v>15488</v>
          </cell>
          <cell r="I13" t="str">
            <v>11511 NE 10TH ST BELLEVUE, WA 98004</v>
          </cell>
          <cell r="J13">
            <v>858398</v>
          </cell>
          <cell r="K13">
            <v>7001285799</v>
          </cell>
          <cell r="L13" t="str">
            <v>COMM FR</v>
          </cell>
          <cell r="M13">
            <v>1</v>
          </cell>
          <cell r="N13">
            <v>292364</v>
          </cell>
          <cell r="P13" t="str">
            <v>C_I</v>
          </cell>
          <cell r="Q13" t="str">
            <v>41G-C2</v>
          </cell>
          <cell r="R13" t="str">
            <v>26E-C-KV</v>
          </cell>
          <cell r="S13" t="str">
            <v>E250 &amp; G250 - C&amp;I Retro</v>
          </cell>
          <cell r="T13" t="str">
            <v>BELLEVUE</v>
          </cell>
          <cell r="U13" t="str">
            <v>Audit Grant/Rebate</v>
          </cell>
          <cell r="V13">
            <v>18230711</v>
          </cell>
          <cell r="W13" t="str">
            <v>Other</v>
          </cell>
          <cell r="X13">
            <v>42317</v>
          </cell>
          <cell r="Y13" t="str">
            <v>O and M</v>
          </cell>
          <cell r="Z13" t="str">
            <v>MISC</v>
          </cell>
          <cell r="AA13">
            <v>34310</v>
          </cell>
          <cell r="AB13">
            <v>200015823228</v>
          </cell>
          <cell r="AC13" t="str">
            <v>Group Health Cooperative</v>
          </cell>
          <cell r="AD13" t="str">
            <v>11511 NE 10TH ST BELLEVUE, WA 98004</v>
          </cell>
          <cell r="AE13" t="str">
            <v>11511 NE 10TH ST</v>
          </cell>
          <cell r="AG13">
            <v>98004</v>
          </cell>
          <cell r="AH13" t="str">
            <v>Hospital</v>
          </cell>
          <cell r="AI13">
            <v>0</v>
          </cell>
          <cell r="AK13">
            <v>0</v>
          </cell>
          <cell r="AL13">
            <v>1</v>
          </cell>
          <cell r="AM13" t="str">
            <v>Engineering Economics Inc</v>
          </cell>
          <cell r="AN13" t="str">
            <v>ENGINEERING ECONOMICS INC</v>
          </cell>
          <cell r="AO13" t="str">
            <v>ENGINEERING ECONOMICS INC</v>
          </cell>
          <cell r="AP13">
            <v>5</v>
          </cell>
        </row>
        <row r="14">
          <cell r="G14" t="str">
            <v>Commissioning, gas - Final 50%</v>
          </cell>
          <cell r="H14">
            <v>3441</v>
          </cell>
          <cell r="I14" t="str">
            <v>11511 NE 10TH ST BELLEVUE, WA 98004</v>
          </cell>
          <cell r="J14">
            <v>858398</v>
          </cell>
          <cell r="K14">
            <v>7001285799</v>
          </cell>
          <cell r="L14" t="str">
            <v>COMM FRG</v>
          </cell>
          <cell r="M14">
            <v>1</v>
          </cell>
          <cell r="O14">
            <v>27451</v>
          </cell>
          <cell r="P14" t="str">
            <v>C_I</v>
          </cell>
          <cell r="Q14" t="str">
            <v>41G-C2</v>
          </cell>
          <cell r="R14" t="str">
            <v>26E-C-KV</v>
          </cell>
          <cell r="S14" t="str">
            <v>E250 &amp; G250 - C&amp;I Retro</v>
          </cell>
          <cell r="T14" t="str">
            <v>BELLEVUE</v>
          </cell>
          <cell r="U14" t="str">
            <v>Audit Grant/Rebate</v>
          </cell>
          <cell r="V14">
            <v>18230731</v>
          </cell>
          <cell r="W14" t="str">
            <v>Other</v>
          </cell>
          <cell r="X14">
            <v>42317</v>
          </cell>
          <cell r="Y14" t="str">
            <v>O and M</v>
          </cell>
          <cell r="Z14" t="str">
            <v>SH</v>
          </cell>
          <cell r="AA14">
            <v>7623</v>
          </cell>
          <cell r="AB14">
            <v>200015823228</v>
          </cell>
          <cell r="AC14" t="str">
            <v>Group Health Cooperative</v>
          </cell>
          <cell r="AD14" t="str">
            <v>11511 NE 10TH ST BELLEVUE, WA 98004</v>
          </cell>
          <cell r="AE14" t="str">
            <v>11511 NE 10TH ST</v>
          </cell>
          <cell r="AG14">
            <v>98004</v>
          </cell>
          <cell r="AH14" t="str">
            <v>Hospital</v>
          </cell>
          <cell r="AI14">
            <v>0</v>
          </cell>
          <cell r="AK14">
            <v>0</v>
          </cell>
          <cell r="AL14">
            <v>1</v>
          </cell>
          <cell r="AM14" t="str">
            <v>Engineering Economics Inc</v>
          </cell>
          <cell r="AN14" t="str">
            <v>ENGINEERING ECONOMICS INC</v>
          </cell>
          <cell r="AO14" t="str">
            <v>ENGINEERING ECONOMICS INC</v>
          </cell>
          <cell r="AP14">
            <v>5</v>
          </cell>
        </row>
        <row r="15">
          <cell r="G15" t="str">
            <v>Year 2 Performance Incentive</v>
          </cell>
          <cell r="H15">
            <v>0</v>
          </cell>
          <cell r="I15" t="str">
            <v>12037 NE 5TH ST BELLEVUE, WA 98005</v>
          </cell>
          <cell r="J15">
            <v>875917</v>
          </cell>
          <cell r="K15">
            <v>7000607777</v>
          </cell>
          <cell r="L15" t="str">
            <v>PERF2</v>
          </cell>
          <cell r="M15">
            <v>1</v>
          </cell>
          <cell r="N15">
            <v>203701</v>
          </cell>
          <cell r="P15" t="str">
            <v>RCM</v>
          </cell>
          <cell r="Q15" t="str">
            <v>31G</v>
          </cell>
          <cell r="R15" t="str">
            <v>24E-C</v>
          </cell>
          <cell r="S15" t="str">
            <v>E253 or G253 - RCM</v>
          </cell>
          <cell r="T15" t="str">
            <v>BELLEVUE</v>
          </cell>
          <cell r="U15" t="str">
            <v>Audit Grant/Rebate</v>
          </cell>
          <cell r="V15">
            <v>18230723</v>
          </cell>
          <cell r="W15" t="str">
            <v>Commercial Structure</v>
          </cell>
          <cell r="X15">
            <v>41162</v>
          </cell>
          <cell r="Y15" t="str">
            <v>O and M</v>
          </cell>
          <cell r="Z15">
            <v>2</v>
          </cell>
          <cell r="AA15">
            <v>13056.75</v>
          </cell>
          <cell r="AB15">
            <v>200018947511</v>
          </cell>
          <cell r="AC15" t="str">
            <v>Bellevue School District #405</v>
          </cell>
          <cell r="AD15" t="str">
            <v>12037 NE 5TH ST BELLEVUE, WA 98005</v>
          </cell>
          <cell r="AE15" t="str">
            <v>12037 NE 5TH ST</v>
          </cell>
          <cell r="AG15">
            <v>98005</v>
          </cell>
          <cell r="AH15" t="str">
            <v>School (K-12)</v>
          </cell>
          <cell r="AL15">
            <v>0</v>
          </cell>
          <cell r="AM15" t="str">
            <v>Bellevue School District #405</v>
          </cell>
          <cell r="AN15" t="str">
            <v>BELLEVUE SCHOOL DISTRICT #405</v>
          </cell>
          <cell r="AP15">
            <v>3</v>
          </cell>
        </row>
        <row r="16">
          <cell r="G16" t="str">
            <v>Year 2 Performance Inctive - GAS</v>
          </cell>
          <cell r="H16">
            <v>0</v>
          </cell>
          <cell r="I16" t="str">
            <v>12037 NE 5TH ST BELLEVUE, WA 98005</v>
          </cell>
          <cell r="J16">
            <v>875917</v>
          </cell>
          <cell r="K16">
            <v>7000607777</v>
          </cell>
          <cell r="L16" t="str">
            <v>PERF2 G</v>
          </cell>
          <cell r="M16">
            <v>1</v>
          </cell>
          <cell r="O16">
            <v>280</v>
          </cell>
          <cell r="P16" t="str">
            <v>RCM</v>
          </cell>
          <cell r="Q16" t="str">
            <v>31G</v>
          </cell>
          <cell r="R16" t="str">
            <v>24E-C</v>
          </cell>
          <cell r="S16" t="str">
            <v>E253 or G253 - RCM</v>
          </cell>
          <cell r="T16" t="str">
            <v>BELLEVUE</v>
          </cell>
          <cell r="U16" t="str">
            <v>Audit Grant/Rebate</v>
          </cell>
          <cell r="V16">
            <v>18230691</v>
          </cell>
          <cell r="W16" t="str">
            <v>Commercial Structure</v>
          </cell>
          <cell r="X16">
            <v>41162</v>
          </cell>
          <cell r="Y16" t="str">
            <v>O and M</v>
          </cell>
          <cell r="Z16">
            <v>1</v>
          </cell>
          <cell r="AA16">
            <v>525.85</v>
          </cell>
          <cell r="AB16">
            <v>200018947511</v>
          </cell>
          <cell r="AC16" t="str">
            <v>Bellevue School District #405</v>
          </cell>
          <cell r="AD16" t="str">
            <v>12037 NE 5TH ST BELLEVUE, WA 98005</v>
          </cell>
          <cell r="AE16" t="str">
            <v>12037 NE 5TH ST</v>
          </cell>
          <cell r="AG16">
            <v>98005</v>
          </cell>
          <cell r="AH16" t="str">
            <v>School (K-12)</v>
          </cell>
          <cell r="AL16">
            <v>0</v>
          </cell>
          <cell r="AM16" t="str">
            <v>Bellevue School District #405</v>
          </cell>
          <cell r="AN16" t="str">
            <v>BELLEVUE SCHOOL DISTRICT #405</v>
          </cell>
          <cell r="AP16">
            <v>3</v>
          </cell>
        </row>
        <row r="17">
          <cell r="G17" t="str">
            <v>RCM Renewal Perform Incentive</v>
          </cell>
          <cell r="H17">
            <v>0</v>
          </cell>
          <cell r="I17" t="str">
            <v>419 LINWOOD AVE SW TUMWATER, WA 98512</v>
          </cell>
          <cell r="J17">
            <v>871110</v>
          </cell>
          <cell r="K17">
            <v>7000127045</v>
          </cell>
          <cell r="L17" t="str">
            <v>RENPI</v>
          </cell>
          <cell r="M17">
            <v>1</v>
          </cell>
          <cell r="N17">
            <v>85899</v>
          </cell>
          <cell r="P17" t="str">
            <v>RCM</v>
          </cell>
          <cell r="Q17" t="str">
            <v>G31</v>
          </cell>
          <cell r="R17" t="str">
            <v>25E-C-KV</v>
          </cell>
          <cell r="S17" t="str">
            <v>E253 or G253 - RCM</v>
          </cell>
          <cell r="T17" t="str">
            <v>TUMWATER</v>
          </cell>
          <cell r="U17" t="str">
            <v>Audit Grant/Rebate</v>
          </cell>
          <cell r="V17">
            <v>18230723</v>
          </cell>
          <cell r="W17" t="str">
            <v>Other</v>
          </cell>
          <cell r="X17">
            <v>41102</v>
          </cell>
          <cell r="Y17" t="str">
            <v>O and M</v>
          </cell>
          <cell r="Z17">
            <v>1</v>
          </cell>
          <cell r="AA17">
            <v>32719</v>
          </cell>
          <cell r="AB17">
            <v>200019655469</v>
          </cell>
          <cell r="AC17" t="str">
            <v>Tumwater School District #33</v>
          </cell>
          <cell r="AD17" t="str">
            <v>2020 80TH AVE SW TUMWATER, WA 98512</v>
          </cell>
          <cell r="AE17" t="str">
            <v>2020 80TH AVE SW</v>
          </cell>
          <cell r="AG17">
            <v>98512</v>
          </cell>
          <cell r="AH17" t="str">
            <v>Office, Public Sect.</v>
          </cell>
          <cell r="AI17">
            <v>0</v>
          </cell>
          <cell r="AK17">
            <v>0</v>
          </cell>
          <cell r="AL17">
            <v>1</v>
          </cell>
          <cell r="AM17" t="str">
            <v>Tumwater School District #33</v>
          </cell>
          <cell r="AN17" t="str">
            <v>TUMWATER SCHOOL DISTRICT #33</v>
          </cell>
          <cell r="AP17">
            <v>3</v>
          </cell>
        </row>
        <row r="18">
          <cell r="G18" t="str">
            <v>RCM Renewal Perform Incentive - Gas</v>
          </cell>
          <cell r="H18">
            <v>0</v>
          </cell>
          <cell r="I18" t="str">
            <v>419 LINWOOD AVE SW TUMWATER, WA 98512</v>
          </cell>
          <cell r="J18">
            <v>871110</v>
          </cell>
          <cell r="K18">
            <v>7000127045</v>
          </cell>
          <cell r="L18" t="str">
            <v>RENPI G</v>
          </cell>
          <cell r="M18">
            <v>1</v>
          </cell>
          <cell r="O18">
            <v>6125</v>
          </cell>
          <cell r="P18" t="str">
            <v>RCM</v>
          </cell>
          <cell r="Q18" t="str">
            <v>G31</v>
          </cell>
          <cell r="R18" t="str">
            <v>25E-C-KV</v>
          </cell>
          <cell r="S18" t="str">
            <v>E253 or G253 - RCM</v>
          </cell>
          <cell r="T18" t="str">
            <v>TUMWATER</v>
          </cell>
          <cell r="U18" t="str">
            <v>Audit Grant/Rebate</v>
          </cell>
          <cell r="V18">
            <v>18230691</v>
          </cell>
          <cell r="W18" t="str">
            <v>Other</v>
          </cell>
          <cell r="X18">
            <v>41102</v>
          </cell>
          <cell r="Y18" t="str">
            <v>O and M</v>
          </cell>
          <cell r="Z18">
            <v>1</v>
          </cell>
          <cell r="AA18">
            <v>20866</v>
          </cell>
          <cell r="AB18">
            <v>200019655469</v>
          </cell>
          <cell r="AC18" t="str">
            <v>Tumwater School District #33</v>
          </cell>
          <cell r="AD18" t="str">
            <v>2020 80TH AVE SW TUMWATER, WA 98512</v>
          </cell>
          <cell r="AE18" t="str">
            <v>2020 80TH AVE SW</v>
          </cell>
          <cell r="AG18">
            <v>98512</v>
          </cell>
          <cell r="AH18" t="str">
            <v>Office, Public Sect.</v>
          </cell>
          <cell r="AI18">
            <v>0</v>
          </cell>
          <cell r="AK18">
            <v>0</v>
          </cell>
          <cell r="AL18">
            <v>1</v>
          </cell>
          <cell r="AM18" t="str">
            <v>Tumwater School District #33</v>
          </cell>
          <cell r="AN18" t="str">
            <v>TUMWATER SCHOOL DISTRICT #33</v>
          </cell>
          <cell r="AP18">
            <v>3</v>
          </cell>
        </row>
        <row r="19">
          <cell r="G19" t="str">
            <v>Boilers - steam GAS</v>
          </cell>
          <cell r="H19">
            <v>66850</v>
          </cell>
          <cell r="I19" t="str">
            <v>PO BOX 41150 OLYMPIA, WA 985041150</v>
          </cell>
          <cell r="J19">
            <v>874950</v>
          </cell>
          <cell r="K19">
            <v>7000366284</v>
          </cell>
          <cell r="L19" t="str">
            <v>BOST G</v>
          </cell>
          <cell r="M19">
            <v>1</v>
          </cell>
          <cell r="O19">
            <v>65427</v>
          </cell>
          <cell r="P19" t="str">
            <v>C_I</v>
          </cell>
          <cell r="Q19" t="str">
            <v>86G-C2</v>
          </cell>
          <cell r="R19" t="str">
            <v>10E</v>
          </cell>
          <cell r="S19" t="str">
            <v>E250 &amp; G250 - C&amp;I Retro</v>
          </cell>
          <cell r="T19" t="str">
            <v>ORTING</v>
          </cell>
          <cell r="U19" t="str">
            <v>Audit Grant/Rebate</v>
          </cell>
          <cell r="V19">
            <v>18230731</v>
          </cell>
          <cell r="W19" t="str">
            <v>Other</v>
          </cell>
          <cell r="X19">
            <v>41107</v>
          </cell>
          <cell r="Y19" t="str">
            <v>HVAC - Commercial and Industrial</v>
          </cell>
          <cell r="Z19">
            <v>1</v>
          </cell>
          <cell r="AA19">
            <v>95515</v>
          </cell>
          <cell r="AB19">
            <v>200014988030</v>
          </cell>
          <cell r="AC19" t="str">
            <v>WASHINGTON STATE DEPT OF VETERAN AFFAIRS</v>
          </cell>
          <cell r="AD19" t="str">
            <v>1301 ORTING KAPOWSIN HWY E ORTING, WA 98360</v>
          </cell>
          <cell r="AE19" t="str">
            <v>1301 ORTING KAPOWSIN HWY E</v>
          </cell>
          <cell r="AG19">
            <v>98360</v>
          </cell>
          <cell r="AH19" t="str">
            <v>Assisted Living</v>
          </cell>
          <cell r="AI19">
            <v>0</v>
          </cell>
          <cell r="AK19">
            <v>0</v>
          </cell>
          <cell r="AL19">
            <v>1</v>
          </cell>
          <cell r="AM19" t="str">
            <v>WASHINGTON STATE DEPT OF VETERAN AFFAIRS</v>
          </cell>
          <cell r="AN19" t="str">
            <v>WASHINGTON STATE DEPT OF VETERAN</v>
          </cell>
          <cell r="AO19" t="str">
            <v>Ameresco Quantum</v>
          </cell>
          <cell r="AP19">
            <v>15</v>
          </cell>
        </row>
        <row r="20">
          <cell r="G20" t="str">
            <v>Year 1 Start-up Incentive - GAS</v>
          </cell>
          <cell r="H20">
            <v>17500</v>
          </cell>
          <cell r="I20" t="str">
            <v>305 HARRISON ST SEATTLE, WA 98109</v>
          </cell>
          <cell r="J20">
            <v>881884</v>
          </cell>
          <cell r="K20">
            <v>7001100042</v>
          </cell>
          <cell r="L20" t="str">
            <v>STRT G</v>
          </cell>
          <cell r="M20">
            <v>1</v>
          </cell>
          <cell r="O20">
            <v>5441</v>
          </cell>
          <cell r="P20" t="str">
            <v>RCM</v>
          </cell>
          <cell r="Q20" t="str">
            <v>85G-C3</v>
          </cell>
          <cell r="S20" t="str">
            <v>E253 or G253 - RCM</v>
          </cell>
          <cell r="T20" t="str">
            <v>SEATTLE</v>
          </cell>
          <cell r="U20" t="str">
            <v>Audit Grant/Rebate</v>
          </cell>
          <cell r="V20">
            <v>18230691</v>
          </cell>
          <cell r="W20" t="str">
            <v>Other</v>
          </cell>
          <cell r="X20">
            <v>41239</v>
          </cell>
          <cell r="Y20" t="str">
            <v>O and M</v>
          </cell>
          <cell r="Z20" t="str">
            <v>SH</v>
          </cell>
          <cell r="AA20">
            <v>17500</v>
          </cell>
          <cell r="AB20">
            <v>200008964542</v>
          </cell>
          <cell r="AC20" t="str">
            <v>CITY OF SEATTLE</v>
          </cell>
          <cell r="AD20" t="str">
            <v>305 HARRISON ST SEATTLE, WA 98109</v>
          </cell>
          <cell r="AE20" t="str">
            <v>305 HARRISON ST</v>
          </cell>
          <cell r="AG20">
            <v>98109</v>
          </cell>
          <cell r="AH20" t="str">
            <v>Public Facility</v>
          </cell>
          <cell r="AI20">
            <v>0</v>
          </cell>
          <cell r="AK20">
            <v>0</v>
          </cell>
          <cell r="AL20">
            <v>1</v>
          </cell>
          <cell r="AM20" t="str">
            <v>CITY OF SEATTLE OFFICE OF SUSTAINABILITY</v>
          </cell>
          <cell r="AN20" t="str">
            <v>CITY OF SEATTLE</v>
          </cell>
          <cell r="AP20">
            <v>3</v>
          </cell>
        </row>
        <row r="21">
          <cell r="G21" t="str">
            <v>HVAC controls only</v>
          </cell>
          <cell r="H21">
            <v>934</v>
          </cell>
          <cell r="I21" t="str">
            <v>2689 HOOVER AVE SE PORT ORCHARD, WA 98366</v>
          </cell>
          <cell r="J21">
            <v>880514</v>
          </cell>
          <cell r="K21">
            <v>7000918153</v>
          </cell>
          <cell r="L21" t="str">
            <v>HVCO</v>
          </cell>
          <cell r="M21">
            <v>1</v>
          </cell>
          <cell r="N21">
            <v>3112</v>
          </cell>
          <cell r="P21" t="str">
            <v>C_I</v>
          </cell>
          <cell r="R21" t="str">
            <v>43E-KC6</v>
          </cell>
          <cell r="S21" t="str">
            <v>E250 &amp; G250 - C&amp;I Retro</v>
          </cell>
          <cell r="T21" t="str">
            <v>PORT ORCHARD</v>
          </cell>
          <cell r="U21" t="str">
            <v>Audit Grant/Rebate</v>
          </cell>
          <cell r="V21">
            <v>18230711</v>
          </cell>
          <cell r="W21" t="str">
            <v>Other</v>
          </cell>
          <cell r="X21">
            <v>41428</v>
          </cell>
          <cell r="Y21" t="str">
            <v>HVAC - Commercial and Industrial</v>
          </cell>
          <cell r="Z21" t="str">
            <v>SH</v>
          </cell>
          <cell r="AA21">
            <v>4504.84</v>
          </cell>
          <cell r="AB21">
            <v>200015080613</v>
          </cell>
          <cell r="AC21" t="str">
            <v>SOUTH KITSAP SCHOOL DISTRICT #402</v>
          </cell>
          <cell r="AD21" t="str">
            <v>3900 SE MULLENIX RD PORT ORCHARD, WA 98367</v>
          </cell>
          <cell r="AE21" t="str">
            <v>3900 SE MULLENIX RD</v>
          </cell>
          <cell r="AG21">
            <v>98367</v>
          </cell>
          <cell r="AH21" t="str">
            <v>Education</v>
          </cell>
          <cell r="AI21">
            <v>1</v>
          </cell>
          <cell r="AJ21" t="str">
            <v>Retrofit</v>
          </cell>
          <cell r="AK21">
            <v>1</v>
          </cell>
          <cell r="AL21">
            <v>1</v>
          </cell>
          <cell r="AM21" t="str">
            <v>South Kitsap School District #402</v>
          </cell>
          <cell r="AN21" t="str">
            <v>SOUTH KITSAP SCHOOL DISTRICT #402</v>
          </cell>
          <cell r="AO21" t="str">
            <v>Ameresco Quantum</v>
          </cell>
          <cell r="AP21">
            <v>10</v>
          </cell>
        </row>
        <row r="22">
          <cell r="G22" t="str">
            <v>Lighting</v>
          </cell>
          <cell r="H22">
            <v>7438</v>
          </cell>
          <cell r="I22" t="str">
            <v>17000 SOUTHCENTER PKWY TUKWILA, WA 98188</v>
          </cell>
          <cell r="J22">
            <v>889148</v>
          </cell>
          <cell r="K22">
            <v>7000317531</v>
          </cell>
          <cell r="L22" t="str">
            <v>LTG</v>
          </cell>
          <cell r="M22">
            <v>1</v>
          </cell>
          <cell r="N22">
            <v>37233</v>
          </cell>
          <cell r="P22" t="str">
            <v>C_I</v>
          </cell>
          <cell r="R22" t="str">
            <v>26E-C-KV</v>
          </cell>
          <cell r="S22" t="str">
            <v>E250 &amp; G250 - C&amp;I Retro</v>
          </cell>
          <cell r="T22" t="str">
            <v>TUKWILA</v>
          </cell>
          <cell r="U22" t="str">
            <v>Audit Grant/Rebate</v>
          </cell>
          <cell r="V22">
            <v>18230724</v>
          </cell>
          <cell r="W22" t="str">
            <v>Commercial Structure</v>
          </cell>
          <cell r="X22">
            <v>41297</v>
          </cell>
          <cell r="Y22" t="str">
            <v>Lighting - Commercial</v>
          </cell>
          <cell r="Z22" t="str">
            <v>LTG</v>
          </cell>
          <cell r="AA22">
            <v>24388.82</v>
          </cell>
          <cell r="AB22">
            <v>200000340576</v>
          </cell>
          <cell r="AC22" t="str">
            <v>Macy's Corporate Services Inc</v>
          </cell>
          <cell r="AD22" t="str">
            <v>17000 SOUTHCENTER PKWY TUKWILA, WA 98188</v>
          </cell>
          <cell r="AE22" t="str">
            <v>17000 SOUTHCENTER PKWY</v>
          </cell>
          <cell r="AG22">
            <v>98188</v>
          </cell>
          <cell r="AH22" t="str">
            <v>Warehouse</v>
          </cell>
          <cell r="AI22">
            <v>1</v>
          </cell>
          <cell r="AJ22" t="str">
            <v>Masonry</v>
          </cell>
          <cell r="AK22">
            <v>1</v>
          </cell>
          <cell r="AL22">
            <v>1</v>
          </cell>
          <cell r="AM22" t="str">
            <v>Macy's Corporate Services Inc</v>
          </cell>
          <cell r="AN22" t="str">
            <v>MACYS CORPORATE SERVICES INC</v>
          </cell>
          <cell r="AO22" t="str">
            <v>In-house</v>
          </cell>
          <cell r="AP22">
            <v>12</v>
          </cell>
        </row>
        <row r="23">
          <cell r="G23" t="str">
            <v>Boilers, hot water GAS</v>
          </cell>
          <cell r="H23">
            <v>10355</v>
          </cell>
          <cell r="I23" t="str">
            <v>201 S JACKSON ST SEATTLE, WA 98104</v>
          </cell>
          <cell r="J23">
            <v>885383</v>
          </cell>
          <cell r="K23">
            <v>7001277249</v>
          </cell>
          <cell r="L23" t="str">
            <v>BOHW G</v>
          </cell>
          <cell r="M23">
            <v>1</v>
          </cell>
          <cell r="O23">
            <v>2071</v>
          </cell>
          <cell r="P23" t="str">
            <v>C_I</v>
          </cell>
          <cell r="Q23" t="str">
            <v>41G-C2</v>
          </cell>
          <cell r="S23" t="str">
            <v>E250 &amp; G250 - C&amp;I Retro</v>
          </cell>
          <cell r="T23" t="str">
            <v>SHORELINE</v>
          </cell>
          <cell r="U23" t="str">
            <v>Audit Grant/Rebate</v>
          </cell>
          <cell r="V23">
            <v>18230731</v>
          </cell>
          <cell r="W23" t="str">
            <v>Other</v>
          </cell>
          <cell r="X23">
            <v>41347</v>
          </cell>
          <cell r="Y23" t="str">
            <v>HVAC - Commercial and Industrial</v>
          </cell>
          <cell r="Z23" t="str">
            <v>SH</v>
          </cell>
          <cell r="AA23">
            <v>22500</v>
          </cell>
          <cell r="AB23">
            <v>200006714311</v>
          </cell>
          <cell r="AC23" t="str">
            <v>King County Transit</v>
          </cell>
          <cell r="AD23" t="str">
            <v>2141 N 165TH ST SHORELINE, WA 98133</v>
          </cell>
          <cell r="AE23" t="str">
            <v>2141 N 165TH ST</v>
          </cell>
          <cell r="AG23">
            <v>98133</v>
          </cell>
          <cell r="AH23" t="str">
            <v>Public Facility</v>
          </cell>
          <cell r="AI23">
            <v>0</v>
          </cell>
          <cell r="AK23">
            <v>0</v>
          </cell>
          <cell r="AL23">
            <v>1</v>
          </cell>
          <cell r="AM23" t="str">
            <v>King County Transit</v>
          </cell>
          <cell r="AN23" t="str">
            <v>KING COUNTY TRANSIT</v>
          </cell>
          <cell r="AO23" t="str">
            <v>Hargis Engineering</v>
          </cell>
          <cell r="AP23">
            <v>24</v>
          </cell>
        </row>
        <row r="24">
          <cell r="G24" t="str">
            <v>Other Process - gas</v>
          </cell>
          <cell r="H24">
            <v>141243</v>
          </cell>
          <cell r="I24" t="str">
            <v>1600 M ST NW AUBURN, WA 98001</v>
          </cell>
          <cell r="J24">
            <v>878300</v>
          </cell>
          <cell r="K24">
            <v>7000388627</v>
          </cell>
          <cell r="L24" t="str">
            <v>OTHP G</v>
          </cell>
          <cell r="M24">
            <v>1</v>
          </cell>
          <cell r="O24">
            <v>97510</v>
          </cell>
          <cell r="P24" t="str">
            <v>C NC</v>
          </cell>
          <cell r="Q24" t="str">
            <v>41G-C2</v>
          </cell>
          <cell r="R24" t="str">
            <v>26E</v>
          </cell>
          <cell r="S24" t="str">
            <v>E251 G251 Comml New Constr</v>
          </cell>
          <cell r="T24" t="str">
            <v>AUBURN</v>
          </cell>
          <cell r="U24" t="str">
            <v>Audit Grant/Rebate</v>
          </cell>
          <cell r="V24">
            <v>18230706</v>
          </cell>
          <cell r="W24" t="str">
            <v>Other</v>
          </cell>
          <cell r="X24">
            <v>41352</v>
          </cell>
          <cell r="Y24" t="str">
            <v>Process, Commercial</v>
          </cell>
          <cell r="Z24" t="str">
            <v>PROC</v>
          </cell>
          <cell r="AA24">
            <v>141243</v>
          </cell>
          <cell r="AB24">
            <v>220001041155</v>
          </cell>
          <cell r="AC24" t="str">
            <v>HOSPITAL CENTRAL SERVICES ASSOCIATION</v>
          </cell>
          <cell r="AD24" t="str">
            <v>1600 M ST NW AUBURN, WA 98001</v>
          </cell>
          <cell r="AE24" t="str">
            <v>1600 M ST NW</v>
          </cell>
          <cell r="AG24">
            <v>98001</v>
          </cell>
          <cell r="AH24" t="str">
            <v>Industrial/Manufac.</v>
          </cell>
          <cell r="AI24">
            <v>0</v>
          </cell>
          <cell r="AK24">
            <v>0</v>
          </cell>
          <cell r="AL24">
            <v>1</v>
          </cell>
          <cell r="AM24" t="str">
            <v>HOSPITAL CENTRAL SERVICES ASSOCIATION</v>
          </cell>
          <cell r="AN24" t="str">
            <v>HOSPITAL CENTRAL SERVICES</v>
          </cell>
          <cell r="AO24" t="str">
            <v>McKinstry</v>
          </cell>
          <cell r="AP24">
            <v>15</v>
          </cell>
        </row>
        <row r="25">
          <cell r="G25" t="str">
            <v>Other process</v>
          </cell>
          <cell r="H25">
            <v>0</v>
          </cell>
          <cell r="I25" t="str">
            <v>1600 M ST NW AUBURN, WA 98001</v>
          </cell>
          <cell r="J25">
            <v>878300</v>
          </cell>
          <cell r="K25">
            <v>7000388627</v>
          </cell>
          <cell r="L25" t="str">
            <v>OTHP</v>
          </cell>
          <cell r="M25">
            <v>1</v>
          </cell>
          <cell r="N25">
            <v>0</v>
          </cell>
          <cell r="P25" t="str">
            <v>C NC</v>
          </cell>
          <cell r="Q25" t="str">
            <v>41G-C2</v>
          </cell>
          <cell r="R25" t="str">
            <v>26E</v>
          </cell>
          <cell r="S25" t="str">
            <v>E251 G251 Comml New Constr</v>
          </cell>
          <cell r="T25" t="str">
            <v>AUBURN</v>
          </cell>
          <cell r="U25" t="str">
            <v>Audit Grant/Rebate</v>
          </cell>
          <cell r="V25">
            <v>18230715</v>
          </cell>
          <cell r="W25" t="str">
            <v>Other</v>
          </cell>
          <cell r="X25">
            <v>41352</v>
          </cell>
          <cell r="Y25" t="str">
            <v>Process, Commercial</v>
          </cell>
          <cell r="Z25" t="str">
            <v>MISC</v>
          </cell>
          <cell r="AA25">
            <v>0</v>
          </cell>
          <cell r="AB25">
            <v>220001041155</v>
          </cell>
          <cell r="AC25" t="str">
            <v>HOSPITAL CENTRAL SERVICES ASSOCIATION</v>
          </cell>
          <cell r="AD25" t="str">
            <v>1600 M ST NW AUBURN, WA 98001</v>
          </cell>
          <cell r="AE25" t="str">
            <v>1600 M ST NW</v>
          </cell>
          <cell r="AG25">
            <v>98001</v>
          </cell>
          <cell r="AH25" t="str">
            <v>Industrial/Manufac.</v>
          </cell>
          <cell r="AI25">
            <v>0</v>
          </cell>
          <cell r="AK25">
            <v>0</v>
          </cell>
          <cell r="AL25">
            <v>1</v>
          </cell>
          <cell r="AM25" t="str">
            <v>HOSPITAL CENTRAL SERVICES ASSOCIATION</v>
          </cell>
          <cell r="AN25" t="str">
            <v>HOSPITAL CENTRAL SERVICES</v>
          </cell>
          <cell r="AO25" t="str">
            <v>McKinstry</v>
          </cell>
          <cell r="AP25">
            <v>15</v>
          </cell>
        </row>
        <row r="26">
          <cell r="G26" t="str">
            <v>RCM Salary Guarantee - GAS</v>
          </cell>
          <cell r="H26">
            <v>0</v>
          </cell>
          <cell r="I26" t="str">
            <v>PO BOX 34165 SEATTLE, WA 981241165</v>
          </cell>
          <cell r="J26">
            <v>896423</v>
          </cell>
          <cell r="K26">
            <v>7001142790</v>
          </cell>
          <cell r="L26" t="str">
            <v>SLRY G</v>
          </cell>
          <cell r="M26">
            <v>1</v>
          </cell>
          <cell r="O26">
            <v>28614</v>
          </cell>
          <cell r="P26" t="str">
            <v>RCM</v>
          </cell>
          <cell r="Q26" t="str">
            <v>36G-C</v>
          </cell>
          <cell r="S26" t="str">
            <v>E253 or G253 - RCM</v>
          </cell>
          <cell r="T26" t="str">
            <v>SEATTLE</v>
          </cell>
          <cell r="U26" t="str">
            <v>Audit Grant/Rebate</v>
          </cell>
          <cell r="V26">
            <v>18230691</v>
          </cell>
          <cell r="W26" t="str">
            <v>Other</v>
          </cell>
          <cell r="X26">
            <v>41414</v>
          </cell>
          <cell r="Y26" t="str">
            <v>O and M</v>
          </cell>
          <cell r="Z26" t="str">
            <v>SH</v>
          </cell>
          <cell r="AA26">
            <v>19500</v>
          </cell>
          <cell r="AB26">
            <v>200019949961</v>
          </cell>
          <cell r="AC26" t="str">
            <v>SEATTLE SCHOOL DISTRICT NO 1</v>
          </cell>
          <cell r="AD26" t="str">
            <v>2445 3RD AVE S SEATTLE, WA 98134</v>
          </cell>
          <cell r="AE26" t="str">
            <v>2445 3RD AVE S</v>
          </cell>
          <cell r="AG26">
            <v>98134</v>
          </cell>
          <cell r="AH26" t="str">
            <v>Education</v>
          </cell>
          <cell r="AI26">
            <v>0</v>
          </cell>
          <cell r="AK26">
            <v>0</v>
          </cell>
          <cell r="AL26">
            <v>1</v>
          </cell>
          <cell r="AM26" t="str">
            <v>SEATTLE SCHOOL DISTRICT NO 1</v>
          </cell>
          <cell r="AN26" t="str">
            <v>SEATTLE SCHOOL DISTRICT NO 1</v>
          </cell>
          <cell r="AP26">
            <v>3</v>
          </cell>
        </row>
        <row r="27">
          <cell r="G27" t="str">
            <v>LED Street Lighting</v>
          </cell>
          <cell r="H27">
            <v>21961</v>
          </cell>
          <cell r="I27" t="str">
            <v>21630 11TH AVE S DES MOINES, WA 98198</v>
          </cell>
          <cell r="J27">
            <v>898579</v>
          </cell>
          <cell r="K27">
            <v>7000809764</v>
          </cell>
          <cell r="L27" t="str">
            <v>LEDSTLTG 20</v>
          </cell>
          <cell r="M27">
            <v>0</v>
          </cell>
          <cell r="N27">
            <v>109805</v>
          </cell>
          <cell r="P27" t="str">
            <v>C_I</v>
          </cell>
          <cell r="R27" t="str">
            <v>24E-C-DM</v>
          </cell>
          <cell r="S27" t="str">
            <v>E250 &amp; G250 - C&amp;I Retro</v>
          </cell>
          <cell r="T27" t="str">
            <v>DES MOINES</v>
          </cell>
          <cell r="U27" t="str">
            <v>Audit Grant/Rebate</v>
          </cell>
          <cell r="V27">
            <v>18230724</v>
          </cell>
          <cell r="W27" t="str">
            <v>Other</v>
          </cell>
          <cell r="X27">
            <v>41458</v>
          </cell>
          <cell r="Y27" t="str">
            <v>Lighting, Prescriptive</v>
          </cell>
          <cell r="Z27" t="str">
            <v>LTG</v>
          </cell>
          <cell r="AA27">
            <v>65817.67</v>
          </cell>
          <cell r="AB27">
            <v>200011465735</v>
          </cell>
          <cell r="AC27" t="str">
            <v>City of Des Moines</v>
          </cell>
          <cell r="AD27" t="str">
            <v>21650 11TH AVE S DES MOINES, WA 98198</v>
          </cell>
          <cell r="AE27" t="str">
            <v>21650 11TH AVE S</v>
          </cell>
          <cell r="AG27">
            <v>98198</v>
          </cell>
          <cell r="AH27" t="str">
            <v>Street Lighting</v>
          </cell>
          <cell r="AI27">
            <v>0</v>
          </cell>
          <cell r="AK27">
            <v>0</v>
          </cell>
          <cell r="AL27">
            <v>1</v>
          </cell>
          <cell r="AM27" t="str">
            <v>City of Des Moines</v>
          </cell>
          <cell r="AN27" t="str">
            <v>CITY OF DES MOINES</v>
          </cell>
          <cell r="AO27" t="str">
            <v>IntoLight</v>
          </cell>
          <cell r="AP27">
            <v>20</v>
          </cell>
        </row>
        <row r="28">
          <cell r="G28" t="str">
            <v>HVAC Central equip - GAS</v>
          </cell>
          <cell r="H28">
            <v>482466</v>
          </cell>
          <cell r="I28" t="str">
            <v>3900 JEFFERSON RD PWRPLT SEATTLE, WA 98195</v>
          </cell>
          <cell r="J28">
            <v>897259</v>
          </cell>
          <cell r="K28">
            <v>7000625147</v>
          </cell>
          <cell r="L28" t="str">
            <v>HVCE G</v>
          </cell>
          <cell r="M28">
            <v>1</v>
          </cell>
          <cell r="O28">
            <v>92250</v>
          </cell>
          <cell r="P28" t="str">
            <v>C_I</v>
          </cell>
          <cell r="Q28" t="str">
            <v>SCH_087GC</v>
          </cell>
          <cell r="S28" t="str">
            <v>E250 &amp; G250 - C&amp;I Retro</v>
          </cell>
          <cell r="T28" t="str">
            <v>SEATTLE</v>
          </cell>
          <cell r="U28" t="str">
            <v>Audit Grant/Rebate</v>
          </cell>
          <cell r="V28">
            <v>18230731</v>
          </cell>
          <cell r="W28" t="str">
            <v>Other</v>
          </cell>
          <cell r="X28">
            <v>42158</v>
          </cell>
          <cell r="Y28" t="str">
            <v>HVAC - Commercial and Industrial</v>
          </cell>
          <cell r="Z28" t="str">
            <v>SH</v>
          </cell>
          <cell r="AA28">
            <v>1056160</v>
          </cell>
          <cell r="AB28">
            <v>200002874689</v>
          </cell>
          <cell r="AC28" t="str">
            <v>UNIVERSITY OF WASHINGTON</v>
          </cell>
          <cell r="AD28" t="str">
            <v>3900 JEFFERSON RD PWRPLT SEATTLE, WA 98195</v>
          </cell>
          <cell r="AE28" t="str">
            <v>3900 JEFFERSON RD PWRPLT</v>
          </cell>
          <cell r="AG28">
            <v>98195</v>
          </cell>
          <cell r="AH28" t="str">
            <v>Higher Education</v>
          </cell>
          <cell r="AI28">
            <v>0</v>
          </cell>
          <cell r="AK28">
            <v>0</v>
          </cell>
          <cell r="AL28">
            <v>1</v>
          </cell>
          <cell r="AM28" t="str">
            <v>UNIVERSITY OF WASHINGTON</v>
          </cell>
          <cell r="AN28" t="str">
            <v>UNIVERSITY OF WASHINGTON</v>
          </cell>
          <cell r="AO28" t="str">
            <v>McKinstry</v>
          </cell>
          <cell r="AP28">
            <v>15</v>
          </cell>
        </row>
        <row r="29">
          <cell r="G29" t="str">
            <v>Lighting Standard</v>
          </cell>
          <cell r="H29">
            <v>13177.2</v>
          </cell>
          <cell r="I29" t="str">
            <v>1601 98TH AVE NE CLYDE HILL, WA 98004</v>
          </cell>
          <cell r="J29">
            <v>898849</v>
          </cell>
          <cell r="K29">
            <v>7000846704</v>
          </cell>
          <cell r="L29" t="str">
            <v>LTG STND</v>
          </cell>
          <cell r="M29">
            <v>1</v>
          </cell>
          <cell r="N29">
            <v>65886</v>
          </cell>
          <cell r="P29" t="str">
            <v>STND</v>
          </cell>
          <cell r="Q29" t="str">
            <v>36G-C</v>
          </cell>
          <cell r="R29" t="str">
            <v>25E-C-KV</v>
          </cell>
          <cell r="S29" t="str">
            <v>Business Standard Lighting</v>
          </cell>
          <cell r="T29" t="str">
            <v>CLYDE HILL</v>
          </cell>
          <cell r="U29" t="str">
            <v>Audit Grant/Rebate</v>
          </cell>
          <cell r="V29">
            <v>18230724</v>
          </cell>
          <cell r="W29" t="str">
            <v>Commercial Structure</v>
          </cell>
          <cell r="X29">
            <v>42285</v>
          </cell>
          <cell r="Y29" t="str">
            <v>Lighting - Commercial</v>
          </cell>
          <cell r="Z29" t="str">
            <v>LTG</v>
          </cell>
          <cell r="AA29">
            <v>36688.68</v>
          </cell>
          <cell r="AB29">
            <v>200000289781</v>
          </cell>
          <cell r="AC29" t="str">
            <v>BELLEVUE CHRISTIAN SCHOOL</v>
          </cell>
          <cell r="AD29" t="str">
            <v>1601 98TH AVE NE CLYDE HILL, WA 98004</v>
          </cell>
          <cell r="AE29" t="str">
            <v>1601 98TH AVE NE</v>
          </cell>
          <cell r="AG29">
            <v>98004</v>
          </cell>
          <cell r="AH29" t="str">
            <v>School (K-12)</v>
          </cell>
          <cell r="AI29">
            <v>1</v>
          </cell>
          <cell r="AJ29" t="str">
            <v>Masonry</v>
          </cell>
          <cell r="AK29">
            <v>1</v>
          </cell>
          <cell r="AL29">
            <v>1</v>
          </cell>
          <cell r="AM29" t="str">
            <v>Team Energy Efficiency, LLC</v>
          </cell>
          <cell r="AN29" t="str">
            <v>TEAM ENERGY EFFICIENCY LLC</v>
          </cell>
          <cell r="AO29" t="str">
            <v>Team Energy Efficiency</v>
          </cell>
          <cell r="AP29">
            <v>12</v>
          </cell>
        </row>
        <row r="30">
          <cell r="G30" t="str">
            <v>LED: Directional (Par, BR, R) 30</v>
          </cell>
          <cell r="H30">
            <v>920</v>
          </cell>
          <cell r="I30" t="str">
            <v>1601 98TH AVE NE CLYDE HILL, WA 98004</v>
          </cell>
          <cell r="J30">
            <v>898849</v>
          </cell>
          <cell r="K30">
            <v>7000846704</v>
          </cell>
          <cell r="L30" t="str">
            <v>LED DIR30</v>
          </cell>
          <cell r="M30">
            <v>46</v>
          </cell>
          <cell r="N30">
            <v>3266</v>
          </cell>
          <cell r="P30" t="str">
            <v>STND</v>
          </cell>
          <cell r="Q30" t="str">
            <v>36G-C</v>
          </cell>
          <cell r="R30" t="str">
            <v>25E-C-KV</v>
          </cell>
          <cell r="S30" t="str">
            <v>Business Standard Lighting</v>
          </cell>
          <cell r="T30" t="str">
            <v>CLYDE HILL</v>
          </cell>
          <cell r="U30" t="str">
            <v>Audit Grant/Rebate</v>
          </cell>
          <cell r="V30">
            <v>18230724</v>
          </cell>
          <cell r="W30" t="str">
            <v>Commercial Structure</v>
          </cell>
          <cell r="X30">
            <v>42285</v>
          </cell>
          <cell r="Y30" t="str">
            <v>Lighting, Prescriptive</v>
          </cell>
          <cell r="Z30" t="str">
            <v>LTG</v>
          </cell>
          <cell r="AA30">
            <v>920</v>
          </cell>
          <cell r="AB30">
            <v>200000289781</v>
          </cell>
          <cell r="AC30" t="str">
            <v>BELLEVUE CHRISTIAN SCHOOL</v>
          </cell>
          <cell r="AD30" t="str">
            <v>1601 98TH AVE NE CLYDE HILL, WA 98004</v>
          </cell>
          <cell r="AE30" t="str">
            <v>1601 98TH AVE NE</v>
          </cell>
          <cell r="AG30">
            <v>98004</v>
          </cell>
          <cell r="AH30" t="str">
            <v>School (K-12)</v>
          </cell>
          <cell r="AI30">
            <v>1</v>
          </cell>
          <cell r="AJ30" t="str">
            <v>Masonry</v>
          </cell>
          <cell r="AK30">
            <v>1</v>
          </cell>
          <cell r="AL30">
            <v>1</v>
          </cell>
          <cell r="AM30" t="str">
            <v>Team Energy Efficiency, LLC</v>
          </cell>
          <cell r="AN30" t="str">
            <v>TEAM ENERGY EFFICIENCY LLC</v>
          </cell>
          <cell r="AO30" t="str">
            <v>Team Energy Efficiency</v>
          </cell>
          <cell r="AP30">
            <v>5</v>
          </cell>
        </row>
        <row r="31">
          <cell r="G31" t="str">
            <v>LED: Omni Directional</v>
          </cell>
          <cell r="H31">
            <v>210</v>
          </cell>
          <cell r="I31" t="str">
            <v>1601 98TH AVE NE CLYDE HILL, WA 98004</v>
          </cell>
          <cell r="J31">
            <v>898849</v>
          </cell>
          <cell r="K31">
            <v>7000846704</v>
          </cell>
          <cell r="L31" t="str">
            <v>LED OMNI</v>
          </cell>
          <cell r="M31">
            <v>42</v>
          </cell>
          <cell r="N31">
            <v>2436</v>
          </cell>
          <cell r="P31" t="str">
            <v>STND</v>
          </cell>
          <cell r="Q31" t="str">
            <v>36G-C</v>
          </cell>
          <cell r="R31" t="str">
            <v>25E-C-KV</v>
          </cell>
          <cell r="S31" t="str">
            <v>Business Standard Lighting</v>
          </cell>
          <cell r="T31" t="str">
            <v>CLYDE HILL</v>
          </cell>
          <cell r="U31" t="str">
            <v>Audit Grant/Rebate</v>
          </cell>
          <cell r="V31">
            <v>18230724</v>
          </cell>
          <cell r="W31" t="str">
            <v>Commercial Structure</v>
          </cell>
          <cell r="X31">
            <v>42285</v>
          </cell>
          <cell r="Y31" t="str">
            <v>Lighting, Prescriptive</v>
          </cell>
          <cell r="Z31" t="str">
            <v>LTG</v>
          </cell>
          <cell r="AA31">
            <v>210</v>
          </cell>
          <cell r="AB31">
            <v>200000289781</v>
          </cell>
          <cell r="AC31" t="str">
            <v>BELLEVUE CHRISTIAN SCHOOL</v>
          </cell>
          <cell r="AD31" t="str">
            <v>1601 98TH AVE NE CLYDE HILL, WA 98004</v>
          </cell>
          <cell r="AE31" t="str">
            <v>1601 98TH AVE NE</v>
          </cell>
          <cell r="AG31">
            <v>98004</v>
          </cell>
          <cell r="AH31" t="str">
            <v>School (K-12)</v>
          </cell>
          <cell r="AI31">
            <v>1</v>
          </cell>
          <cell r="AJ31" t="str">
            <v>Masonry</v>
          </cell>
          <cell r="AK31">
            <v>1</v>
          </cell>
          <cell r="AL31">
            <v>1</v>
          </cell>
          <cell r="AM31" t="str">
            <v>Team Energy Efficiency, LLC</v>
          </cell>
          <cell r="AN31" t="str">
            <v>TEAM ENERGY EFFICIENCY LLC</v>
          </cell>
          <cell r="AO31" t="str">
            <v>Team Energy Efficiency</v>
          </cell>
          <cell r="AP31">
            <v>5</v>
          </cell>
        </row>
        <row r="32">
          <cell r="G32" t="str">
            <v>Industrial Office HVAC</v>
          </cell>
          <cell r="H32">
            <v>101126</v>
          </cell>
          <cell r="I32" t="str">
            <v>PO BOX 211788 COLUMBIA, SC 29221</v>
          </cell>
          <cell r="J32">
            <v>894577</v>
          </cell>
          <cell r="K32">
            <v>7000466516</v>
          </cell>
          <cell r="L32" t="str">
            <v>HVAC OFC</v>
          </cell>
          <cell r="M32">
            <v>1</v>
          </cell>
          <cell r="N32">
            <v>337086</v>
          </cell>
          <cell r="P32" t="str">
            <v>INDP</v>
          </cell>
          <cell r="R32" t="str">
            <v>25E-C-KV</v>
          </cell>
          <cell r="S32" t="str">
            <v>E250 &amp; G250 Industrial</v>
          </cell>
          <cell r="T32" t="str">
            <v>BELLEVUE</v>
          </cell>
          <cell r="U32" t="str">
            <v>Audit Grant/Rebate</v>
          </cell>
          <cell r="V32">
            <v>18230711</v>
          </cell>
          <cell r="W32" t="str">
            <v>Other</v>
          </cell>
          <cell r="X32">
            <v>42025</v>
          </cell>
          <cell r="Y32" t="str">
            <v>HVAC - Commercial and Industrial</v>
          </cell>
          <cell r="Z32" t="str">
            <v>SH</v>
          </cell>
          <cell r="AA32">
            <v>436434</v>
          </cell>
          <cell r="AB32">
            <v>200001693858</v>
          </cell>
          <cell r="AC32" t="str">
            <v>COCA-COLA REFRESHMENTS USA</v>
          </cell>
          <cell r="AD32" t="str">
            <v>1150 124TH AVE NE BELLEVUE, WA 98005</v>
          </cell>
          <cell r="AE32" t="str">
            <v>1150 124TH AVE NE</v>
          </cell>
          <cell r="AG32">
            <v>98005</v>
          </cell>
          <cell r="AH32" t="str">
            <v>Other</v>
          </cell>
          <cell r="AI32">
            <v>0</v>
          </cell>
          <cell r="AK32">
            <v>0</v>
          </cell>
          <cell r="AL32">
            <v>1</v>
          </cell>
          <cell r="AM32" t="str">
            <v>COCA-COLA REFRESHMENTS USA</v>
          </cell>
          <cell r="AN32" t="str">
            <v>COCA-COLA REFRESHMENTS USA</v>
          </cell>
          <cell r="AO32" t="str">
            <v>Hermanson</v>
          </cell>
          <cell r="AP32">
            <v>15</v>
          </cell>
        </row>
        <row r="33">
          <cell r="G33" t="str">
            <v>HVAC Central equipment</v>
          </cell>
          <cell r="H33">
            <v>115280</v>
          </cell>
          <cell r="I33" t="str">
            <v>PO BOX 2440 SPOKANE, WA 992102440</v>
          </cell>
          <cell r="J33">
            <v>902381</v>
          </cell>
          <cell r="K33">
            <v>7001157992</v>
          </cell>
          <cell r="L33" t="str">
            <v>HVCE</v>
          </cell>
          <cell r="M33">
            <v>1</v>
          </cell>
          <cell r="N33">
            <v>384267</v>
          </cell>
          <cell r="P33" t="str">
            <v>C_I</v>
          </cell>
          <cell r="R33" t="str">
            <v>SCH_25EC</v>
          </cell>
          <cell r="S33" t="str">
            <v>E250 &amp; G250 - C&amp;I Retro</v>
          </cell>
          <cell r="T33" t="str">
            <v>TUKWILA</v>
          </cell>
          <cell r="U33" t="str">
            <v>Audit Grant/Rebate</v>
          </cell>
          <cell r="V33">
            <v>18230711</v>
          </cell>
          <cell r="W33" t="str">
            <v>Other</v>
          </cell>
          <cell r="X33">
            <v>41506</v>
          </cell>
          <cell r="Y33" t="str">
            <v>HVAC - Commercial and Industrial</v>
          </cell>
          <cell r="Z33" t="str">
            <v>MISC</v>
          </cell>
          <cell r="AA33">
            <v>268166</v>
          </cell>
          <cell r="AB33">
            <v>200013302241</v>
          </cell>
          <cell r="AC33" t="str">
            <v>ECOVA INC on behalf of WELLS FARGO BANK NA</v>
          </cell>
          <cell r="AD33" t="str">
            <v>18035 SPERRY DR TUKWILA, WA 98188</v>
          </cell>
          <cell r="AE33" t="str">
            <v>18035 SPERRY DR</v>
          </cell>
          <cell r="AG33">
            <v>98188</v>
          </cell>
          <cell r="AH33" t="str">
            <v>Office, General</v>
          </cell>
          <cell r="AI33">
            <v>0</v>
          </cell>
          <cell r="AK33">
            <v>0</v>
          </cell>
          <cell r="AL33">
            <v>1</v>
          </cell>
          <cell r="AM33" t="str">
            <v>ECOVA INC on behalf of WELLS FARGO BANK NA</v>
          </cell>
          <cell r="AN33" t="str">
            <v>ECOVA INC</v>
          </cell>
          <cell r="AO33" t="str">
            <v>Comfort Mechanical</v>
          </cell>
          <cell r="AP33">
            <v>13</v>
          </cell>
        </row>
        <row r="34">
          <cell r="G34" t="str">
            <v>Fans, variable frequency drive</v>
          </cell>
          <cell r="H34">
            <v>1578</v>
          </cell>
          <cell r="I34" t="str">
            <v>1309 114TH AVE SE # STE 200 BELLEVUE, WA 980046903</v>
          </cell>
          <cell r="J34">
            <v>902524</v>
          </cell>
          <cell r="K34">
            <v>7001060117</v>
          </cell>
          <cell r="L34" t="str">
            <v>FANS</v>
          </cell>
          <cell r="M34">
            <v>1</v>
          </cell>
          <cell r="N34">
            <v>5728</v>
          </cell>
          <cell r="P34" t="str">
            <v>C_I</v>
          </cell>
          <cell r="Q34" t="str">
            <v>SCH_031GC</v>
          </cell>
          <cell r="R34" t="str">
            <v>26E-C-KV</v>
          </cell>
          <cell r="S34" t="str">
            <v>E250 &amp; G250 - C&amp;I Retro</v>
          </cell>
          <cell r="T34" t="str">
            <v>BELLEVUE</v>
          </cell>
          <cell r="U34" t="str">
            <v>Audit Grant/Rebate</v>
          </cell>
          <cell r="V34">
            <v>18230711</v>
          </cell>
          <cell r="W34" t="str">
            <v>Other</v>
          </cell>
          <cell r="X34">
            <v>41674</v>
          </cell>
          <cell r="Y34" t="str">
            <v>HVAC - Commercial and Industrial</v>
          </cell>
          <cell r="Z34" t="str">
            <v>SCLG</v>
          </cell>
          <cell r="AA34">
            <v>27645</v>
          </cell>
          <cell r="AB34">
            <v>200006694083</v>
          </cell>
          <cell r="AC34" t="str">
            <v>W2007 SEATTLE OFFICE 110 ATRIUM PLACE REALTY LLC</v>
          </cell>
          <cell r="AD34" t="str">
            <v>110 110TH AVE NE BELLEVUE, WA 98004</v>
          </cell>
          <cell r="AE34" t="str">
            <v>110 110TH AVE NE</v>
          </cell>
          <cell r="AG34">
            <v>98004</v>
          </cell>
          <cell r="AH34" t="str">
            <v>Office - Large</v>
          </cell>
          <cell r="AI34">
            <v>0</v>
          </cell>
          <cell r="AK34">
            <v>0</v>
          </cell>
          <cell r="AL34">
            <v>1</v>
          </cell>
          <cell r="AM34" t="str">
            <v>W2007 SEATTLE OFFICE 110 ATRIUM PLACE REALTY LLC</v>
          </cell>
          <cell r="AN34" t="str">
            <v>W2007 SEATTLE OFFICE 110 ATRIUM</v>
          </cell>
          <cell r="AO34" t="str">
            <v>MacDonald Miller</v>
          </cell>
          <cell r="AP34">
            <v>15</v>
          </cell>
        </row>
        <row r="35">
          <cell r="G35" t="str">
            <v>HVAC controls only - GAS</v>
          </cell>
          <cell r="H35">
            <v>8164</v>
          </cell>
          <cell r="I35" t="str">
            <v>1309 114TH AVE SE # STE 200 BELLEVUE, WA 980046903</v>
          </cell>
          <cell r="J35">
            <v>902524</v>
          </cell>
          <cell r="K35">
            <v>7001060117</v>
          </cell>
          <cell r="L35" t="str">
            <v>HVCO G</v>
          </cell>
          <cell r="M35">
            <v>1</v>
          </cell>
          <cell r="O35">
            <v>2798</v>
          </cell>
          <cell r="P35" t="str">
            <v>C_I</v>
          </cell>
          <cell r="Q35" t="str">
            <v>SCH_031GC</v>
          </cell>
          <cell r="R35" t="str">
            <v>26E-C-KV</v>
          </cell>
          <cell r="S35" t="str">
            <v>E250 &amp; G250 - C&amp;I Retro</v>
          </cell>
          <cell r="T35" t="str">
            <v>BELLEVUE</v>
          </cell>
          <cell r="U35" t="str">
            <v>Audit Grant/Rebate</v>
          </cell>
          <cell r="V35">
            <v>18230731</v>
          </cell>
          <cell r="W35" t="str">
            <v>Other</v>
          </cell>
          <cell r="X35">
            <v>41674</v>
          </cell>
          <cell r="Y35" t="str">
            <v>HVAC - Commercial and Industrial</v>
          </cell>
          <cell r="Z35" t="str">
            <v>SH</v>
          </cell>
          <cell r="AA35">
            <v>11302.21</v>
          </cell>
          <cell r="AB35">
            <v>200006694083</v>
          </cell>
          <cell r="AC35" t="str">
            <v>W2007 SEATTLE OFFICE 110 ATRIUM PLACE REALTY LLC</v>
          </cell>
          <cell r="AD35" t="str">
            <v>110 110TH AVE NE BELLEVUE, WA 98004</v>
          </cell>
          <cell r="AE35" t="str">
            <v>110 110TH AVE NE</v>
          </cell>
          <cell r="AG35">
            <v>98004</v>
          </cell>
          <cell r="AH35" t="str">
            <v>Office - Large</v>
          </cell>
          <cell r="AI35">
            <v>0</v>
          </cell>
          <cell r="AK35">
            <v>0</v>
          </cell>
          <cell r="AL35">
            <v>1</v>
          </cell>
          <cell r="AM35" t="str">
            <v>W2007 SEATTLE OFFICE 110 ATRIUM PLACE REALTY LLC</v>
          </cell>
          <cell r="AN35" t="str">
            <v>W2007 SEATTLE OFFICE 110 ATRIUM</v>
          </cell>
          <cell r="AO35" t="str">
            <v>MacDonald Miller</v>
          </cell>
          <cell r="AP35">
            <v>10</v>
          </cell>
        </row>
        <row r="36">
          <cell r="G36" t="str">
            <v>Compressors</v>
          </cell>
          <cell r="H36">
            <v>4257</v>
          </cell>
          <cell r="I36" t="str">
            <v>22922 NE ALDER CREST DR REDMOND, WA 98053</v>
          </cell>
          <cell r="J36">
            <v>902538</v>
          </cell>
          <cell r="K36">
            <v>7000852102</v>
          </cell>
          <cell r="L36" t="str">
            <v>COMP</v>
          </cell>
          <cell r="M36">
            <v>1</v>
          </cell>
          <cell r="N36">
            <v>14190</v>
          </cell>
          <cell r="P36" t="str">
            <v>INDP</v>
          </cell>
          <cell r="R36" t="str">
            <v>SCH_25EC</v>
          </cell>
          <cell r="S36" t="str">
            <v>E250 &amp; G250 Industrial</v>
          </cell>
          <cell r="T36" t="str">
            <v>REDMOND</v>
          </cell>
          <cell r="U36" t="str">
            <v>Audit Grant/Rebate</v>
          </cell>
          <cell r="V36">
            <v>18230711</v>
          </cell>
          <cell r="W36" t="str">
            <v>Other</v>
          </cell>
          <cell r="X36">
            <v>41550</v>
          </cell>
          <cell r="Y36" t="str">
            <v>Process, Commercial</v>
          </cell>
          <cell r="Z36" t="str">
            <v>MISC</v>
          </cell>
          <cell r="AA36">
            <v>10282</v>
          </cell>
          <cell r="AB36">
            <v>200024466506</v>
          </cell>
          <cell r="AC36" t="str">
            <v>TRIUMPH AEROSPACE SYSTEMS - SEATTLE</v>
          </cell>
          <cell r="AD36" t="str">
            <v>22922 NE ALDER CREST DR #HSE REDMOND, WA 98053</v>
          </cell>
          <cell r="AE36" t="str">
            <v>22922 NE ALDER CREST DR #HSE</v>
          </cell>
          <cell r="AG36">
            <v>98053</v>
          </cell>
          <cell r="AH36" t="str">
            <v>Industrial/Manufac.</v>
          </cell>
          <cell r="AI36">
            <v>0</v>
          </cell>
          <cell r="AK36">
            <v>0</v>
          </cell>
          <cell r="AL36">
            <v>1</v>
          </cell>
          <cell r="AM36" t="str">
            <v>TRIUMPH AEROSPACE SYSTEMS - SEATTLE</v>
          </cell>
          <cell r="AN36" t="str">
            <v>TRIUMPH ACTUATION SYSTEMS</v>
          </cell>
          <cell r="AO36" t="str">
            <v>Atlas Copco Compressors LLC</v>
          </cell>
          <cell r="AP36">
            <v>15</v>
          </cell>
        </row>
        <row r="37">
          <cell r="G37" t="str">
            <v>Ltg Enhanced Ltg</v>
          </cell>
          <cell r="H37">
            <v>97953</v>
          </cell>
          <cell r="I37" t="str">
            <v>101 VALLEY AVE NW PUYALLUP, WA 98371</v>
          </cell>
          <cell r="J37">
            <v>907379</v>
          </cell>
          <cell r="K37">
            <v>7000500611</v>
          </cell>
          <cell r="L37" t="str">
            <v>LTG EL</v>
          </cell>
          <cell r="M37">
            <v>1</v>
          </cell>
          <cell r="N37">
            <v>321390</v>
          </cell>
          <cell r="P37" t="str">
            <v>C_I</v>
          </cell>
          <cell r="R37" t="str">
            <v>SCH_25EC</v>
          </cell>
          <cell r="S37" t="str">
            <v>E250 &amp; G250 - C&amp;I Retro</v>
          </cell>
          <cell r="T37" t="str">
            <v>PUYALLUP</v>
          </cell>
          <cell r="U37" t="str">
            <v>Audit Grant/Rebate</v>
          </cell>
          <cell r="V37">
            <v>18230724</v>
          </cell>
          <cell r="W37" t="str">
            <v>Other</v>
          </cell>
          <cell r="X37">
            <v>41767</v>
          </cell>
          <cell r="Y37" t="str">
            <v>Enhanced Lighting - Comml</v>
          </cell>
          <cell r="Z37" t="str">
            <v>LTG</v>
          </cell>
          <cell r="AA37">
            <v>232317</v>
          </cell>
          <cell r="AB37">
            <v>200018864054</v>
          </cell>
          <cell r="AC37" t="str">
            <v>PUYALLUP NISSAN INC</v>
          </cell>
          <cell r="AD37" t="str">
            <v>101 VALLEY AVE NW PUYALLUP, WA 98371</v>
          </cell>
          <cell r="AE37" t="str">
            <v>101 VALLEY AVE NW</v>
          </cell>
          <cell r="AG37">
            <v>98371</v>
          </cell>
          <cell r="AH37" t="str">
            <v>Car Dealer</v>
          </cell>
          <cell r="AI37">
            <v>0</v>
          </cell>
          <cell r="AK37">
            <v>0</v>
          </cell>
          <cell r="AL37">
            <v>1</v>
          </cell>
          <cell r="AM37" t="str">
            <v>PUYALLUP NISSAN INC</v>
          </cell>
          <cell r="AN37" t="str">
            <v>PUYALLUP NISSAN INC</v>
          </cell>
          <cell r="AO37" t="str">
            <v>Accutiy Brands Lighting</v>
          </cell>
          <cell r="AP37">
            <v>11</v>
          </cell>
        </row>
        <row r="38">
          <cell r="G38" t="str">
            <v>Screw-in LED ENHANCED LTG</v>
          </cell>
          <cell r="H38">
            <v>1240</v>
          </cell>
          <cell r="I38" t="str">
            <v>101 VALLEY AVE NW PUYALLUP, WA 98371</v>
          </cell>
          <cell r="J38">
            <v>907379</v>
          </cell>
          <cell r="K38">
            <v>7000500611</v>
          </cell>
          <cell r="L38" t="str">
            <v>SI LED EL</v>
          </cell>
          <cell r="M38">
            <v>1</v>
          </cell>
          <cell r="N38">
            <v>13136</v>
          </cell>
          <cell r="P38" t="str">
            <v>C_I</v>
          </cell>
          <cell r="R38" t="str">
            <v>SCH_25EC</v>
          </cell>
          <cell r="S38" t="str">
            <v>E250 &amp; G250 - C&amp;I Retro</v>
          </cell>
          <cell r="T38" t="str">
            <v>PUYALLUP</v>
          </cell>
          <cell r="U38" t="str">
            <v>Audit Grant/Rebate</v>
          </cell>
          <cell r="V38">
            <v>18230724</v>
          </cell>
          <cell r="W38" t="str">
            <v>Other</v>
          </cell>
          <cell r="X38">
            <v>41767</v>
          </cell>
          <cell r="Y38" t="str">
            <v>Enhanced Lighting - Comml</v>
          </cell>
          <cell r="Z38" t="str">
            <v>LTG</v>
          </cell>
          <cell r="AA38">
            <v>2391</v>
          </cell>
          <cell r="AB38">
            <v>200018864054</v>
          </cell>
          <cell r="AC38" t="str">
            <v>PUYALLUP NISSAN INC</v>
          </cell>
          <cell r="AD38" t="str">
            <v>101 VALLEY AVE NW PUYALLUP, WA 98371</v>
          </cell>
          <cell r="AE38" t="str">
            <v>101 VALLEY AVE NW</v>
          </cell>
          <cell r="AG38">
            <v>98371</v>
          </cell>
          <cell r="AH38" t="str">
            <v>Car Dealer</v>
          </cell>
          <cell r="AI38">
            <v>0</v>
          </cell>
          <cell r="AK38">
            <v>0</v>
          </cell>
          <cell r="AL38">
            <v>1</v>
          </cell>
          <cell r="AM38" t="str">
            <v>PUYALLUP NISSAN INC</v>
          </cell>
          <cell r="AN38" t="str">
            <v>PUYALLUP NISSAN INC</v>
          </cell>
          <cell r="AO38" t="str">
            <v>Accutiy Brands Lighting</v>
          </cell>
          <cell r="AP38">
            <v>5</v>
          </cell>
        </row>
        <row r="39">
          <cell r="G39" t="str">
            <v>LED Lighting</v>
          </cell>
          <cell r="H39">
            <v>1664</v>
          </cell>
          <cell r="I39" t="str">
            <v>201 S JACKSON ST # 417 SEATTLE, WA 98104</v>
          </cell>
          <cell r="J39">
            <v>910600</v>
          </cell>
          <cell r="K39">
            <v>7001487828</v>
          </cell>
          <cell r="L39" t="str">
            <v>LEDL</v>
          </cell>
          <cell r="M39">
            <v>1</v>
          </cell>
          <cell r="N39">
            <v>8322</v>
          </cell>
          <cell r="P39" t="str">
            <v>C_I</v>
          </cell>
          <cell r="R39" t="str">
            <v>SCH_25EC</v>
          </cell>
          <cell r="S39" t="str">
            <v>E250 &amp; G250 - C&amp;I Retro</v>
          </cell>
          <cell r="T39" t="str">
            <v>ISSAQUAH</v>
          </cell>
          <cell r="U39" t="str">
            <v>Audit Grant/Rebate</v>
          </cell>
          <cell r="V39">
            <v>18230724</v>
          </cell>
          <cell r="W39" t="str">
            <v>Other</v>
          </cell>
          <cell r="X39">
            <v>41666</v>
          </cell>
          <cell r="Y39" t="str">
            <v>Lighting - Commercial</v>
          </cell>
          <cell r="Z39" t="str">
            <v>LTG</v>
          </cell>
          <cell r="AA39">
            <v>7665</v>
          </cell>
          <cell r="AB39">
            <v>200022158840</v>
          </cell>
          <cell r="AC39" t="str">
            <v>KING COUNTY TRANSIT</v>
          </cell>
          <cell r="AD39" t="str">
            <v>1755 HIGHLANDS DR NE #PARKIN ISSAQUAH, WA 98029</v>
          </cell>
          <cell r="AE39" t="str">
            <v>1755 HIGHLANDS DR NE #PARKIN</v>
          </cell>
          <cell r="AG39">
            <v>98029</v>
          </cell>
          <cell r="AH39" t="str">
            <v>Parking Garage</v>
          </cell>
          <cell r="AI39">
            <v>0</v>
          </cell>
          <cell r="AK39">
            <v>0</v>
          </cell>
          <cell r="AL39">
            <v>1</v>
          </cell>
          <cell r="AM39" t="str">
            <v>KING COUNTY TRANSIT</v>
          </cell>
          <cell r="AN39" t="str">
            <v>KING COUNTY TRANSIT</v>
          </cell>
          <cell r="AO39" t="str">
            <v>King County</v>
          </cell>
          <cell r="AP39">
            <v>12</v>
          </cell>
        </row>
        <row r="40">
          <cell r="G40" t="str">
            <v>RCM Salary Guarantee</v>
          </cell>
          <cell r="H40">
            <v>0</v>
          </cell>
          <cell r="I40" t="str">
            <v>1202 WOOD AVE SUMNER, WA 98390</v>
          </cell>
          <cell r="J40">
            <v>914521</v>
          </cell>
          <cell r="K40">
            <v>7000753520</v>
          </cell>
          <cell r="L40" t="str">
            <v>SLRY</v>
          </cell>
          <cell r="M40">
            <v>1</v>
          </cell>
          <cell r="N40">
            <v>178534</v>
          </cell>
          <cell r="P40" t="str">
            <v>RCM</v>
          </cell>
          <cell r="Q40" t="str">
            <v>41G-C</v>
          </cell>
          <cell r="R40" t="str">
            <v>31E-C-KV</v>
          </cell>
          <cell r="S40" t="str">
            <v>E253 or G253 - RCM</v>
          </cell>
          <cell r="T40" t="str">
            <v>SUMNER</v>
          </cell>
          <cell r="U40" t="str">
            <v>Audit Grant/Rebate</v>
          </cell>
          <cell r="V40">
            <v>18230723</v>
          </cell>
          <cell r="W40" t="str">
            <v>Other</v>
          </cell>
          <cell r="X40">
            <v>41674</v>
          </cell>
          <cell r="Y40" t="str">
            <v>O and M</v>
          </cell>
          <cell r="Z40" t="str">
            <v>MISC</v>
          </cell>
          <cell r="AA40">
            <v>9163.7900000000009</v>
          </cell>
          <cell r="AB40">
            <v>200018576286</v>
          </cell>
          <cell r="AC40" t="str">
            <v>SUMNER SCHOOL DISTRICT #320</v>
          </cell>
          <cell r="AD40" t="str">
            <v>1707 MAIN ST SUMNER, WA 98390</v>
          </cell>
          <cell r="AE40" t="str">
            <v>1707 MAIN ST</v>
          </cell>
          <cell r="AG40">
            <v>98390</v>
          </cell>
          <cell r="AH40" t="str">
            <v>School (K-12)</v>
          </cell>
          <cell r="AI40">
            <v>0</v>
          </cell>
          <cell r="AK40">
            <v>0</v>
          </cell>
          <cell r="AL40">
            <v>1</v>
          </cell>
          <cell r="AM40" t="str">
            <v>SUMNER SCHOOL DISTRICT #320</v>
          </cell>
          <cell r="AN40" t="str">
            <v>SUMNER SCHOOL DISTRICT #320</v>
          </cell>
          <cell r="AP40">
            <v>3</v>
          </cell>
        </row>
        <row r="41">
          <cell r="G41" t="str">
            <v>HVAC Unitary equipment</v>
          </cell>
          <cell r="H41">
            <v>2389</v>
          </cell>
          <cell r="I41" t="str">
            <v>19515 FREMONT AVE N SHORELINE, WA 98133</v>
          </cell>
          <cell r="J41">
            <v>913967</v>
          </cell>
          <cell r="K41">
            <v>7001058139</v>
          </cell>
          <cell r="L41" t="str">
            <v>HVUE</v>
          </cell>
          <cell r="M41">
            <v>1</v>
          </cell>
          <cell r="N41">
            <v>7963</v>
          </cell>
          <cell r="P41" t="str">
            <v>C_I</v>
          </cell>
          <cell r="R41" t="str">
            <v>SCH_24EC</v>
          </cell>
          <cell r="S41" t="str">
            <v>E250 &amp; G250 - C&amp;I Retro</v>
          </cell>
          <cell r="T41" t="str">
            <v>BOTHELL</v>
          </cell>
          <cell r="U41" t="str">
            <v>Audit Grant/Rebate</v>
          </cell>
          <cell r="V41">
            <v>18230711</v>
          </cell>
          <cell r="W41" t="str">
            <v>Other</v>
          </cell>
          <cell r="X41">
            <v>42059</v>
          </cell>
          <cell r="Y41" t="str">
            <v>HVAC - Commercial and Industrial</v>
          </cell>
          <cell r="Z41" t="str">
            <v>SH</v>
          </cell>
          <cell r="AA41">
            <v>7096.27</v>
          </cell>
          <cell r="AB41">
            <v>220001152754</v>
          </cell>
          <cell r="AC41" t="str">
            <v>LEELA YOGA LLC</v>
          </cell>
          <cell r="AD41" t="str">
            <v>10137 MAIN ST #6 BOTHELL, WA 98011</v>
          </cell>
          <cell r="AE41" t="str">
            <v>10137 MAIN ST #6</v>
          </cell>
          <cell r="AG41">
            <v>98011</v>
          </cell>
          <cell r="AH41" t="str">
            <v>Athletic Club</v>
          </cell>
          <cell r="AI41">
            <v>0</v>
          </cell>
          <cell r="AK41">
            <v>0</v>
          </cell>
          <cell r="AL41">
            <v>1</v>
          </cell>
          <cell r="AM41" t="str">
            <v>LEELA YOGA LLC</v>
          </cell>
          <cell r="AN41" t="str">
            <v>LEELA YOGA LLC</v>
          </cell>
          <cell r="AO41" t="str">
            <v>Sundance Energy Services Inc</v>
          </cell>
          <cell r="AP41">
            <v>15</v>
          </cell>
        </row>
        <row r="42">
          <cell r="G42" t="str">
            <v>Year 1 Training Allowance</v>
          </cell>
          <cell r="H42">
            <v>1130</v>
          </cell>
          <cell r="I42" t="str">
            <v>14900 INTERURBAN AVE S # 130 TUKWILA, WA 98168</v>
          </cell>
          <cell r="J42">
            <v>914904</v>
          </cell>
          <cell r="K42">
            <v>7000075116</v>
          </cell>
          <cell r="L42" t="str">
            <v>TRAINA</v>
          </cell>
          <cell r="M42">
            <v>1</v>
          </cell>
          <cell r="N42">
            <v>0</v>
          </cell>
          <cell r="P42" t="str">
            <v>RCM</v>
          </cell>
          <cell r="Q42" t="str">
            <v>31G-C</v>
          </cell>
          <cell r="R42" t="str">
            <v>26E-C</v>
          </cell>
          <cell r="S42" t="str">
            <v>E253 or G253 - RCM</v>
          </cell>
          <cell r="T42" t="str">
            <v>RENTON</v>
          </cell>
          <cell r="U42" t="str">
            <v>Audit Grant/Rebate</v>
          </cell>
          <cell r="V42">
            <v>18230723</v>
          </cell>
          <cell r="W42" t="str">
            <v>Other</v>
          </cell>
          <cell r="X42">
            <v>41788</v>
          </cell>
          <cell r="Y42" t="str">
            <v>O and M</v>
          </cell>
          <cell r="Z42" t="str">
            <v>MISC</v>
          </cell>
          <cell r="AA42">
            <v>1130</v>
          </cell>
          <cell r="AB42">
            <v>200003786882</v>
          </cell>
          <cell r="AC42" t="str">
            <v>JSH PROPERTIES INC</v>
          </cell>
          <cell r="AD42" t="str">
            <v>1600 LIND AVE SW # 7-21 RENTON, WA 98055</v>
          </cell>
          <cell r="AE42" t="str">
            <v>1600 LIND AVE SW # 7-21</v>
          </cell>
          <cell r="AG42">
            <v>98055</v>
          </cell>
          <cell r="AH42" t="str">
            <v>Office</v>
          </cell>
          <cell r="AI42">
            <v>0</v>
          </cell>
          <cell r="AK42">
            <v>0</v>
          </cell>
          <cell r="AL42">
            <v>1</v>
          </cell>
          <cell r="AM42" t="str">
            <v>JSH PROPERTIES INC</v>
          </cell>
          <cell r="AN42" t="str">
            <v>JSH PROPERTIES INC</v>
          </cell>
          <cell r="AP42">
            <v>3</v>
          </cell>
        </row>
        <row r="43">
          <cell r="G43" t="str">
            <v>Year 1 Training Allowance - GAS</v>
          </cell>
          <cell r="H43">
            <v>20</v>
          </cell>
          <cell r="I43" t="str">
            <v>14900 INTERURBAN AVE S # 130 TUKWILA, WA 98168</v>
          </cell>
          <cell r="J43">
            <v>914904</v>
          </cell>
          <cell r="K43">
            <v>7000075116</v>
          </cell>
          <cell r="L43" t="str">
            <v>TRAINA G</v>
          </cell>
          <cell r="M43">
            <v>1</v>
          </cell>
          <cell r="O43">
            <v>0</v>
          </cell>
          <cell r="P43" t="str">
            <v>RCM</v>
          </cell>
          <cell r="Q43" t="str">
            <v>31G-C</v>
          </cell>
          <cell r="R43" t="str">
            <v>26E-C</v>
          </cell>
          <cell r="S43" t="str">
            <v>E253 or G253 - RCM</v>
          </cell>
          <cell r="T43" t="str">
            <v>RENTON</v>
          </cell>
          <cell r="U43" t="str">
            <v>Audit Grant/Rebate</v>
          </cell>
          <cell r="V43">
            <v>18230691</v>
          </cell>
          <cell r="W43" t="str">
            <v>Other</v>
          </cell>
          <cell r="X43">
            <v>41788</v>
          </cell>
          <cell r="Y43" t="str">
            <v>O and M</v>
          </cell>
          <cell r="Z43" t="str">
            <v>SH</v>
          </cell>
          <cell r="AA43">
            <v>20</v>
          </cell>
          <cell r="AB43">
            <v>200003786882</v>
          </cell>
          <cell r="AC43" t="str">
            <v>JSH PROPERTIES INC</v>
          </cell>
          <cell r="AD43" t="str">
            <v>1600 LIND AVE SW # 7-21 RENTON, WA 98055</v>
          </cell>
          <cell r="AE43" t="str">
            <v>1600 LIND AVE SW # 7-21</v>
          </cell>
          <cell r="AG43">
            <v>98055</v>
          </cell>
          <cell r="AH43" t="str">
            <v>Office</v>
          </cell>
          <cell r="AI43">
            <v>0</v>
          </cell>
          <cell r="AK43">
            <v>0</v>
          </cell>
          <cell r="AL43">
            <v>1</v>
          </cell>
          <cell r="AM43" t="str">
            <v>JSH PROPERTIES INC</v>
          </cell>
          <cell r="AN43" t="str">
            <v>JSH PROPERTIES INC</v>
          </cell>
          <cell r="AP43">
            <v>3</v>
          </cell>
        </row>
        <row r="44">
          <cell r="G44" t="str">
            <v>Year 1 Performance Incentive</v>
          </cell>
          <cell r="H44">
            <v>9577.49</v>
          </cell>
          <cell r="I44" t="str">
            <v>14900 INTERURBAN AVE S # 130 TUKWILA, WA 98168</v>
          </cell>
          <cell r="J44">
            <v>914904</v>
          </cell>
          <cell r="K44">
            <v>7000075116</v>
          </cell>
          <cell r="L44" t="str">
            <v>PERF</v>
          </cell>
          <cell r="M44">
            <v>1</v>
          </cell>
          <cell r="N44">
            <v>468960</v>
          </cell>
          <cell r="P44" t="str">
            <v>RCM</v>
          </cell>
          <cell r="Q44" t="str">
            <v>31G-C</v>
          </cell>
          <cell r="R44" t="str">
            <v>26E-C</v>
          </cell>
          <cell r="S44" t="str">
            <v>E253 or G253 - RCM</v>
          </cell>
          <cell r="T44" t="str">
            <v>RENTON</v>
          </cell>
          <cell r="U44" t="str">
            <v>Audit Grant/Rebate</v>
          </cell>
          <cell r="V44">
            <v>18230723</v>
          </cell>
          <cell r="W44" t="str">
            <v>Other</v>
          </cell>
          <cell r="X44">
            <v>41788</v>
          </cell>
          <cell r="Y44" t="str">
            <v>O and M</v>
          </cell>
          <cell r="Z44" t="str">
            <v>MISC</v>
          </cell>
          <cell r="AA44">
            <v>13682</v>
          </cell>
          <cell r="AB44">
            <v>200003786882</v>
          </cell>
          <cell r="AC44" t="str">
            <v>JSH PROPERTIES INC</v>
          </cell>
          <cell r="AD44" t="str">
            <v>1600 LIND AVE SW # 7-21 RENTON, WA 98055</v>
          </cell>
          <cell r="AE44" t="str">
            <v>1600 LIND AVE SW # 7-21</v>
          </cell>
          <cell r="AG44">
            <v>98055</v>
          </cell>
          <cell r="AH44" t="str">
            <v>Office</v>
          </cell>
          <cell r="AI44">
            <v>0</v>
          </cell>
          <cell r="AK44">
            <v>0</v>
          </cell>
          <cell r="AL44">
            <v>1</v>
          </cell>
          <cell r="AM44" t="str">
            <v>JSH PROPERTIES INC</v>
          </cell>
          <cell r="AN44" t="str">
            <v>JSH PROPERTIES INC</v>
          </cell>
          <cell r="AP44">
            <v>3</v>
          </cell>
        </row>
        <row r="45">
          <cell r="G45" t="str">
            <v>Year 1 Performance Incentive - GAS</v>
          </cell>
          <cell r="H45">
            <v>131.55000000000001</v>
          </cell>
          <cell r="I45" t="str">
            <v>14900 INTERURBAN AVE S # 130 TUKWILA, WA 98168</v>
          </cell>
          <cell r="J45">
            <v>914904</v>
          </cell>
          <cell r="K45">
            <v>7000075116</v>
          </cell>
          <cell r="L45" t="str">
            <v>PERF G</v>
          </cell>
          <cell r="M45">
            <v>1</v>
          </cell>
          <cell r="O45">
            <v>877</v>
          </cell>
          <cell r="P45" t="str">
            <v>RCM</v>
          </cell>
          <cell r="Q45" t="str">
            <v>31G-C</v>
          </cell>
          <cell r="R45" t="str">
            <v>26E-C</v>
          </cell>
          <cell r="S45" t="str">
            <v>E253 or G253 - RCM</v>
          </cell>
          <cell r="T45" t="str">
            <v>RENTON</v>
          </cell>
          <cell r="U45" t="str">
            <v>Audit Grant/Rebate</v>
          </cell>
          <cell r="V45">
            <v>18230691</v>
          </cell>
          <cell r="W45" t="str">
            <v>Other</v>
          </cell>
          <cell r="X45">
            <v>41788</v>
          </cell>
          <cell r="Y45" t="str">
            <v>O and M</v>
          </cell>
          <cell r="Z45" t="str">
            <v>SH</v>
          </cell>
          <cell r="AA45">
            <v>188</v>
          </cell>
          <cell r="AB45">
            <v>200003786882</v>
          </cell>
          <cell r="AC45" t="str">
            <v>JSH PROPERTIES INC</v>
          </cell>
          <cell r="AD45" t="str">
            <v>1600 LIND AVE SW # 7-21 RENTON, WA 98055</v>
          </cell>
          <cell r="AE45" t="str">
            <v>1600 LIND AVE SW # 7-21</v>
          </cell>
          <cell r="AG45">
            <v>98055</v>
          </cell>
          <cell r="AH45" t="str">
            <v>Office</v>
          </cell>
          <cell r="AI45">
            <v>0</v>
          </cell>
          <cell r="AK45">
            <v>0</v>
          </cell>
          <cell r="AL45">
            <v>1</v>
          </cell>
          <cell r="AM45" t="str">
            <v>JSH PROPERTIES INC</v>
          </cell>
          <cell r="AN45" t="str">
            <v>JSH PROPERTIES INC</v>
          </cell>
          <cell r="AP45">
            <v>3</v>
          </cell>
        </row>
        <row r="46">
          <cell r="G46" t="str">
            <v>Year 1 Performance Target Incentive</v>
          </cell>
          <cell r="H46">
            <v>7400</v>
          </cell>
          <cell r="I46" t="str">
            <v>14900 INTERURBAN AVE S # 130 TUKWILA, WA 98168</v>
          </cell>
          <cell r="J46">
            <v>914904</v>
          </cell>
          <cell r="K46">
            <v>7000075116</v>
          </cell>
          <cell r="L46" t="str">
            <v>PERF E-B</v>
          </cell>
          <cell r="M46">
            <v>1</v>
          </cell>
          <cell r="N46">
            <v>0</v>
          </cell>
          <cell r="P46" t="str">
            <v>RCM</v>
          </cell>
          <cell r="Q46" t="str">
            <v>31G-C</v>
          </cell>
          <cell r="R46" t="str">
            <v>26E-C</v>
          </cell>
          <cell r="S46" t="str">
            <v>E253 or G253 - RCM</v>
          </cell>
          <cell r="T46" t="str">
            <v>RENTON</v>
          </cell>
          <cell r="U46" t="str">
            <v>Audit Grant/Rebate</v>
          </cell>
          <cell r="V46">
            <v>18230723</v>
          </cell>
          <cell r="W46" t="str">
            <v>Other</v>
          </cell>
          <cell r="X46">
            <v>41788</v>
          </cell>
          <cell r="Y46" t="str">
            <v>O and M</v>
          </cell>
          <cell r="Z46" t="str">
            <v>MISC</v>
          </cell>
          <cell r="AA46">
            <v>7400</v>
          </cell>
          <cell r="AB46">
            <v>200003786882</v>
          </cell>
          <cell r="AC46" t="str">
            <v>JSH PROPERTIES INC</v>
          </cell>
          <cell r="AD46" t="str">
            <v>1600 LIND AVE SW # 7-21 RENTON, WA 98055</v>
          </cell>
          <cell r="AE46" t="str">
            <v>1600 LIND AVE SW # 7-21</v>
          </cell>
          <cell r="AG46">
            <v>98055</v>
          </cell>
          <cell r="AH46" t="str">
            <v>Office</v>
          </cell>
          <cell r="AI46">
            <v>0</v>
          </cell>
          <cell r="AK46">
            <v>0</v>
          </cell>
          <cell r="AL46">
            <v>1</v>
          </cell>
          <cell r="AM46" t="str">
            <v>JSH PROPERTIES INC</v>
          </cell>
          <cell r="AN46" t="str">
            <v>JSH PROPERTIES INC</v>
          </cell>
          <cell r="AP46">
            <v>3</v>
          </cell>
        </row>
        <row r="47">
          <cell r="G47" t="str">
            <v>Year 1 Performance Target Incentive - GAS</v>
          </cell>
          <cell r="H47">
            <v>100</v>
          </cell>
          <cell r="I47" t="str">
            <v>14900 INTERURBAN AVE S # 130 TUKWILA, WA 98168</v>
          </cell>
          <cell r="J47">
            <v>914904</v>
          </cell>
          <cell r="K47">
            <v>7000075116</v>
          </cell>
          <cell r="L47" t="str">
            <v>PERF G-B</v>
          </cell>
          <cell r="M47">
            <v>1</v>
          </cell>
          <cell r="O47">
            <v>0</v>
          </cell>
          <cell r="P47" t="str">
            <v>RCM</v>
          </cell>
          <cell r="Q47" t="str">
            <v>31G-C</v>
          </cell>
          <cell r="R47" t="str">
            <v>26E-C</v>
          </cell>
          <cell r="S47" t="str">
            <v>E253 or G253 - RCM</v>
          </cell>
          <cell r="T47" t="str">
            <v>RENTON</v>
          </cell>
          <cell r="U47" t="str">
            <v>Audit Grant/Rebate</v>
          </cell>
          <cell r="V47">
            <v>18230691</v>
          </cell>
          <cell r="W47" t="str">
            <v>Other</v>
          </cell>
          <cell r="X47">
            <v>41788</v>
          </cell>
          <cell r="Y47" t="str">
            <v>O and M</v>
          </cell>
          <cell r="Z47" t="str">
            <v>SH</v>
          </cell>
          <cell r="AA47">
            <v>100</v>
          </cell>
          <cell r="AB47">
            <v>200003786882</v>
          </cell>
          <cell r="AC47" t="str">
            <v>JSH PROPERTIES INC</v>
          </cell>
          <cell r="AD47" t="str">
            <v>1600 LIND AVE SW # 7-21 RENTON, WA 98055</v>
          </cell>
          <cell r="AE47" t="str">
            <v>1600 LIND AVE SW # 7-21</v>
          </cell>
          <cell r="AG47">
            <v>98055</v>
          </cell>
          <cell r="AH47" t="str">
            <v>Office</v>
          </cell>
          <cell r="AI47">
            <v>0</v>
          </cell>
          <cell r="AK47">
            <v>0</v>
          </cell>
          <cell r="AL47">
            <v>1</v>
          </cell>
          <cell r="AM47" t="str">
            <v>JSH PROPERTIES INC</v>
          </cell>
          <cell r="AN47" t="str">
            <v>JSH PROPERTIES INC</v>
          </cell>
          <cell r="AP47">
            <v>3</v>
          </cell>
        </row>
        <row r="48">
          <cell r="G48" t="str">
            <v>Year 1 Start-up Incentive</v>
          </cell>
          <cell r="H48">
            <v>7400</v>
          </cell>
          <cell r="I48" t="str">
            <v>14900 INTERURBAN AVE S # 130 TUKWILA, WA 98168</v>
          </cell>
          <cell r="J48">
            <v>914904</v>
          </cell>
          <cell r="K48">
            <v>7000075116</v>
          </cell>
          <cell r="L48" t="str">
            <v>STRT</v>
          </cell>
          <cell r="M48">
            <v>1</v>
          </cell>
          <cell r="N48">
            <v>0</v>
          </cell>
          <cell r="P48" t="str">
            <v>RCM</v>
          </cell>
          <cell r="Q48" t="str">
            <v>31G-C</v>
          </cell>
          <cell r="R48" t="str">
            <v>26E-C</v>
          </cell>
          <cell r="S48" t="str">
            <v>E253 or G253 - RCM</v>
          </cell>
          <cell r="T48" t="str">
            <v>RENTON</v>
          </cell>
          <cell r="U48" t="str">
            <v>Audit Grant/Rebate</v>
          </cell>
          <cell r="V48">
            <v>18230723</v>
          </cell>
          <cell r="W48" t="str">
            <v>Other</v>
          </cell>
          <cell r="X48">
            <v>41788</v>
          </cell>
          <cell r="Y48" t="str">
            <v>O and M</v>
          </cell>
          <cell r="Z48" t="str">
            <v>MISC</v>
          </cell>
          <cell r="AA48">
            <v>7400</v>
          </cell>
          <cell r="AB48">
            <v>200003786882</v>
          </cell>
          <cell r="AC48" t="str">
            <v>JSH PROPERTIES INC</v>
          </cell>
          <cell r="AD48" t="str">
            <v>1600 LIND AVE SW # 7-21 RENTON, WA 98055</v>
          </cell>
          <cell r="AE48" t="str">
            <v>1600 LIND AVE SW # 7-21</v>
          </cell>
          <cell r="AG48">
            <v>98055</v>
          </cell>
          <cell r="AH48" t="str">
            <v>Office</v>
          </cell>
          <cell r="AI48">
            <v>0</v>
          </cell>
          <cell r="AK48">
            <v>0</v>
          </cell>
          <cell r="AL48">
            <v>1</v>
          </cell>
          <cell r="AM48" t="str">
            <v>JSH PROPERTIES INC</v>
          </cell>
          <cell r="AN48" t="str">
            <v>JSH PROPERTIES INC</v>
          </cell>
          <cell r="AP48">
            <v>3</v>
          </cell>
        </row>
        <row r="49">
          <cell r="G49" t="str">
            <v>Lighting Enhanced with Controls</v>
          </cell>
          <cell r="H49">
            <v>10113</v>
          </cell>
          <cell r="I49" t="str">
            <v>20301 NE 108TH ST REDMOND, WA 98053</v>
          </cell>
          <cell r="J49">
            <v>916172</v>
          </cell>
          <cell r="K49">
            <v>7001229180</v>
          </cell>
          <cell r="L49" t="str">
            <v>LTG ENH C</v>
          </cell>
          <cell r="M49">
            <v>1</v>
          </cell>
          <cell r="N49">
            <v>49441</v>
          </cell>
          <cell r="P49" t="str">
            <v>ELTG</v>
          </cell>
          <cell r="R49" t="str">
            <v>SCH_31EC</v>
          </cell>
          <cell r="S49" t="str">
            <v>Business Enhanced Lighting</v>
          </cell>
          <cell r="T49" t="str">
            <v>REDMOND</v>
          </cell>
          <cell r="U49" t="str">
            <v>Audit Grant/Rebate</v>
          </cell>
          <cell r="V49">
            <v>18230724</v>
          </cell>
          <cell r="W49" t="str">
            <v>Other</v>
          </cell>
          <cell r="X49">
            <v>41946</v>
          </cell>
          <cell r="Y49" t="str">
            <v>Lighting - Commercial</v>
          </cell>
          <cell r="Z49" t="str">
            <v>LTG</v>
          </cell>
          <cell r="AA49">
            <v>49583</v>
          </cell>
          <cell r="AB49">
            <v>200005765033</v>
          </cell>
          <cell r="AC49" t="str">
            <v>OVERLAKE SCHOOL</v>
          </cell>
          <cell r="AD49" t="str">
            <v>20301 NE 108TH ST REDMOND, WA 98053</v>
          </cell>
          <cell r="AE49" t="str">
            <v>20301 NE 108TH ST</v>
          </cell>
          <cell r="AG49">
            <v>98053</v>
          </cell>
          <cell r="AH49" t="str">
            <v>School (K-12)</v>
          </cell>
          <cell r="AI49">
            <v>6</v>
          </cell>
          <cell r="AJ49" t="str">
            <v>Wood</v>
          </cell>
          <cell r="AK49">
            <v>2</v>
          </cell>
          <cell r="AL49">
            <v>1</v>
          </cell>
          <cell r="AM49" t="str">
            <v>OVERLAKE SCHOOL</v>
          </cell>
          <cell r="AN49" t="str">
            <v>OVERLAKE SCHOOL</v>
          </cell>
          <cell r="AO49" t="str">
            <v>Seahurst</v>
          </cell>
          <cell r="AP49">
            <v>11</v>
          </cell>
        </row>
        <row r="50">
          <cell r="G50" t="str">
            <v>LED: New Exit Sign</v>
          </cell>
          <cell r="H50">
            <v>200</v>
          </cell>
          <cell r="I50" t="str">
            <v>20301 NE 108TH ST REDMOND, WA 98053</v>
          </cell>
          <cell r="J50">
            <v>916172</v>
          </cell>
          <cell r="K50">
            <v>7001229180</v>
          </cell>
          <cell r="L50" t="str">
            <v>LED NEW EXIT</v>
          </cell>
          <cell r="M50">
            <v>8</v>
          </cell>
          <cell r="N50">
            <v>1226.4000000000001</v>
          </cell>
          <cell r="P50" t="str">
            <v>ELTG</v>
          </cell>
          <cell r="R50" t="str">
            <v>SCH_31EC</v>
          </cell>
          <cell r="S50" t="str">
            <v>Business Enhanced Lighting</v>
          </cell>
          <cell r="T50" t="str">
            <v>REDMOND</v>
          </cell>
          <cell r="U50" t="str">
            <v>Audit Grant/Rebate</v>
          </cell>
          <cell r="V50">
            <v>18230724</v>
          </cell>
          <cell r="W50" t="str">
            <v>Other</v>
          </cell>
          <cell r="X50">
            <v>41946</v>
          </cell>
          <cell r="Y50" t="str">
            <v>Lighting, Prescriptive</v>
          </cell>
          <cell r="Z50" t="str">
            <v>LTG</v>
          </cell>
          <cell r="AA50">
            <v>200</v>
          </cell>
          <cell r="AB50">
            <v>200005765033</v>
          </cell>
          <cell r="AC50" t="str">
            <v>OVERLAKE SCHOOL</v>
          </cell>
          <cell r="AD50" t="str">
            <v>20301 NE 108TH ST REDMOND, WA 98053</v>
          </cell>
          <cell r="AE50" t="str">
            <v>20301 NE 108TH ST</v>
          </cell>
          <cell r="AG50">
            <v>98053</v>
          </cell>
          <cell r="AH50" t="str">
            <v>School (K-12)</v>
          </cell>
          <cell r="AI50">
            <v>6</v>
          </cell>
          <cell r="AJ50" t="str">
            <v>Wood</v>
          </cell>
          <cell r="AK50">
            <v>2</v>
          </cell>
          <cell r="AL50">
            <v>1</v>
          </cell>
          <cell r="AM50" t="str">
            <v>OVERLAKE SCHOOL</v>
          </cell>
          <cell r="AN50" t="str">
            <v>OVERLAKE SCHOOL</v>
          </cell>
          <cell r="AO50" t="str">
            <v>Seahurst</v>
          </cell>
          <cell r="AP50">
            <v>9</v>
          </cell>
        </row>
        <row r="51">
          <cell r="G51" t="str">
            <v>Industrial Plant Lighting</v>
          </cell>
          <cell r="H51">
            <v>21462.5</v>
          </cell>
          <cell r="I51" t="str">
            <v>PO BOX 34018 SEATTLE, WA 98124</v>
          </cell>
          <cell r="J51">
            <v>916181</v>
          </cell>
          <cell r="K51">
            <v>7000794307</v>
          </cell>
          <cell r="L51" t="str">
            <v>LTG PLANT</v>
          </cell>
          <cell r="M51">
            <v>1</v>
          </cell>
          <cell r="N51">
            <v>126860</v>
          </cell>
          <cell r="P51" t="str">
            <v>INDP</v>
          </cell>
          <cell r="R51" t="str">
            <v>SCH_31EC</v>
          </cell>
          <cell r="S51" t="str">
            <v>E250 &amp; G250 Industrial</v>
          </cell>
          <cell r="T51" t="str">
            <v>RENTON</v>
          </cell>
          <cell r="U51" t="str">
            <v>Audit Grant/Rebate</v>
          </cell>
          <cell r="V51">
            <v>18230724</v>
          </cell>
          <cell r="W51" t="str">
            <v>Other</v>
          </cell>
          <cell r="X51">
            <v>42132</v>
          </cell>
          <cell r="Y51" t="str">
            <v>Lighting - Commercial</v>
          </cell>
          <cell r="Z51" t="str">
            <v>LTG</v>
          </cell>
          <cell r="AA51">
            <v>42924.56</v>
          </cell>
          <cell r="AB51">
            <v>200003770308</v>
          </cell>
          <cell r="AC51" t="str">
            <v>CITY OF SEATTLE; SEATTLE PUBLIC UTILITIES</v>
          </cell>
          <cell r="AD51" t="str">
            <v>18015 SE LAKE YOUNGS RD RENTON, WA 98058</v>
          </cell>
          <cell r="AE51" t="str">
            <v>18015 SE LAKE YOUNGS RD</v>
          </cell>
          <cell r="AG51">
            <v>98058</v>
          </cell>
          <cell r="AH51" t="str">
            <v>Other</v>
          </cell>
          <cell r="AI51">
            <v>0</v>
          </cell>
          <cell r="AK51">
            <v>0</v>
          </cell>
          <cell r="AL51">
            <v>1</v>
          </cell>
          <cell r="AM51" t="str">
            <v>KOLKAY ELECTRIC INC</v>
          </cell>
          <cell r="AN51" t="str">
            <v>KOLKAY ELECTRIC INC</v>
          </cell>
          <cell r="AO51" t="str">
            <v>KOLKAY ELECTRIC INC</v>
          </cell>
          <cell r="AP51">
            <v>11</v>
          </cell>
        </row>
        <row r="52">
          <cell r="G52" t="str">
            <v>Equipment</v>
          </cell>
          <cell r="H52">
            <v>7515</v>
          </cell>
          <cell r="I52" t="str">
            <v>3721 E BADGER RD EVERSON, WA 98247</v>
          </cell>
          <cell r="J52">
            <v>915703</v>
          </cell>
          <cell r="K52">
            <v>7000863761</v>
          </cell>
          <cell r="L52" t="str">
            <v>PROC EQ</v>
          </cell>
          <cell r="M52">
            <v>1</v>
          </cell>
          <cell r="N52">
            <v>25051</v>
          </cell>
          <cell r="P52" t="str">
            <v>INDP</v>
          </cell>
          <cell r="R52" t="str">
            <v>SCH_11E</v>
          </cell>
          <cell r="S52" t="str">
            <v>E250 &amp; G250 Industrial</v>
          </cell>
          <cell r="T52" t="str">
            <v>EVERSON</v>
          </cell>
          <cell r="U52" t="str">
            <v>Audit Grant/Rebate</v>
          </cell>
          <cell r="V52">
            <v>18230711</v>
          </cell>
          <cell r="W52" t="str">
            <v>Other</v>
          </cell>
          <cell r="X52">
            <v>41719</v>
          </cell>
          <cell r="Y52" t="str">
            <v>Process, Commercial</v>
          </cell>
          <cell r="Z52" t="str">
            <v>MISC</v>
          </cell>
          <cell r="AA52">
            <v>15590</v>
          </cell>
          <cell r="AB52">
            <v>200015686146</v>
          </cell>
          <cell r="AC52" t="str">
            <v>OK DAIRY</v>
          </cell>
          <cell r="AD52" t="str">
            <v>3721 E BADGER RD #PUMP EVERSON, WA 98247</v>
          </cell>
          <cell r="AE52" t="str">
            <v>3721 E BADGER RD #PUMP</v>
          </cell>
          <cell r="AG52">
            <v>98247</v>
          </cell>
          <cell r="AH52" t="str">
            <v>Dairy</v>
          </cell>
          <cell r="AI52">
            <v>0</v>
          </cell>
          <cell r="AK52">
            <v>0</v>
          </cell>
          <cell r="AL52">
            <v>1</v>
          </cell>
          <cell r="AM52" t="str">
            <v>OK DAIRY</v>
          </cell>
          <cell r="AN52" t="str">
            <v>OK DAIRY</v>
          </cell>
          <cell r="AO52" t="str">
            <v>DeLeval</v>
          </cell>
          <cell r="AP52">
            <v>15</v>
          </cell>
        </row>
        <row r="53">
          <cell r="G53" t="str">
            <v>Lighting Standard with Controls</v>
          </cell>
          <cell r="H53">
            <v>71825</v>
          </cell>
          <cell r="I53" t="str">
            <v>1101 TAUTOG CIR # STE 204 SILVERDALE, WA 983151101</v>
          </cell>
          <cell r="J53">
            <v>915783</v>
          </cell>
          <cell r="K53">
            <v>7000292568</v>
          </cell>
          <cell r="L53" t="str">
            <v>LTG STND C</v>
          </cell>
          <cell r="M53">
            <v>1</v>
          </cell>
          <cell r="N53">
            <v>364105</v>
          </cell>
          <cell r="P53" t="str">
            <v>STND</v>
          </cell>
          <cell r="Q53" t="str">
            <v>non PSE</v>
          </cell>
          <cell r="R53" t="str">
            <v>SCH_49EC</v>
          </cell>
          <cell r="S53" t="str">
            <v>Business Standard Lighting</v>
          </cell>
          <cell r="T53" t="str">
            <v>POULSBO</v>
          </cell>
          <cell r="U53" t="str">
            <v>Audit Grant/Rebate</v>
          </cell>
          <cell r="V53">
            <v>18230724</v>
          </cell>
          <cell r="W53" t="str">
            <v>Other</v>
          </cell>
          <cell r="X53">
            <v>41744</v>
          </cell>
          <cell r="Y53" t="str">
            <v>Lighting - Commercial</v>
          </cell>
          <cell r="Z53" t="str">
            <v>LTG</v>
          </cell>
          <cell r="AA53">
            <v>224711.01</v>
          </cell>
          <cell r="AB53">
            <v>200024553527</v>
          </cell>
          <cell r="AC53" t="str">
            <v>COMNAVUNSEAWARCENDIV KEYPORT</v>
          </cell>
          <cell r="AD53" t="str">
            <v>1921 NE FIR ST POULSBO, WA 98370</v>
          </cell>
          <cell r="AE53" t="str">
            <v>1921 NE FIR ST</v>
          </cell>
          <cell r="AG53">
            <v>98370</v>
          </cell>
          <cell r="AH53" t="str">
            <v>Other</v>
          </cell>
          <cell r="AI53">
            <v>10</v>
          </cell>
          <cell r="AJ53" t="str">
            <v>Retrofit</v>
          </cell>
          <cell r="AK53">
            <v>0</v>
          </cell>
          <cell r="AL53">
            <v>1</v>
          </cell>
          <cell r="AM53" t="str">
            <v>Bonneville Power Administration</v>
          </cell>
          <cell r="AN53" t="str">
            <v>BONNEVILLE POWER ADMINISTRATION</v>
          </cell>
          <cell r="AO53" t="str">
            <v>Bonneville Power Administration</v>
          </cell>
          <cell r="AP53">
            <v>11</v>
          </cell>
        </row>
        <row r="54">
          <cell r="G54" t="str">
            <v>Lighting Enhanced</v>
          </cell>
          <cell r="H54">
            <v>21020</v>
          </cell>
          <cell r="I54" t="str">
            <v>5455 SIDNEY RD SW PORT ORCHARD, WA 983677579</v>
          </cell>
          <cell r="J54">
            <v>915794</v>
          </cell>
          <cell r="K54">
            <v>7000777992</v>
          </cell>
          <cell r="L54" t="str">
            <v>LTG ENH</v>
          </cell>
          <cell r="M54">
            <v>1</v>
          </cell>
          <cell r="N54">
            <v>92269</v>
          </cell>
          <cell r="P54" t="str">
            <v>ELTG</v>
          </cell>
          <cell r="R54" t="str">
            <v>SCH_24EC</v>
          </cell>
          <cell r="S54" t="str">
            <v>Business Enhanced Lighting</v>
          </cell>
          <cell r="T54" t="str">
            <v>PORT ORCHARD</v>
          </cell>
          <cell r="U54" t="str">
            <v>Audit Grant/Rebate</v>
          </cell>
          <cell r="V54">
            <v>18230724</v>
          </cell>
          <cell r="W54" t="str">
            <v>Other</v>
          </cell>
          <cell r="X54">
            <v>41744</v>
          </cell>
          <cell r="Y54" t="str">
            <v>Lighting - Commercial</v>
          </cell>
          <cell r="Z54" t="str">
            <v>LTG</v>
          </cell>
          <cell r="AA54">
            <v>31342.87</v>
          </cell>
          <cell r="AB54">
            <v>200003678352</v>
          </cell>
          <cell r="AC54" t="str">
            <v>GANESH CORPORATION</v>
          </cell>
          <cell r="AD54" t="str">
            <v>5449 SIDNEY RD SW #CARWSH PORT ORCHARD, WA 98367</v>
          </cell>
          <cell r="AE54" t="str">
            <v>5449 SIDNEY RD SW #CARWSH</v>
          </cell>
          <cell r="AG54">
            <v>98367</v>
          </cell>
          <cell r="AH54" t="str">
            <v>Grocery</v>
          </cell>
          <cell r="AI54">
            <v>0</v>
          </cell>
          <cell r="AK54">
            <v>0</v>
          </cell>
          <cell r="AL54">
            <v>1</v>
          </cell>
          <cell r="AM54" t="str">
            <v>Mascott Equipment Company, Inc</v>
          </cell>
          <cell r="AN54" t="str">
            <v>MASCOTT EQUIPMENT COMPANY INC</v>
          </cell>
          <cell r="AO54" t="str">
            <v>Mascott Equipment Company</v>
          </cell>
          <cell r="AP54">
            <v>11</v>
          </cell>
        </row>
        <row r="55">
          <cell r="G55" t="str">
            <v>Exit Signs ENHANCED Ltg</v>
          </cell>
          <cell r="H55">
            <v>550</v>
          </cell>
          <cell r="I55" t="str">
            <v>PO BOX 1976 WOODINVILLE, WA 98072</v>
          </cell>
          <cell r="J55">
            <v>914447</v>
          </cell>
          <cell r="K55">
            <v>7000697224</v>
          </cell>
          <cell r="L55" t="str">
            <v>EXIT EL</v>
          </cell>
          <cell r="M55">
            <v>1</v>
          </cell>
          <cell r="N55">
            <v>2554</v>
          </cell>
          <cell r="P55" t="str">
            <v>C_I</v>
          </cell>
          <cell r="Q55" t="str">
            <v>86G-I2</v>
          </cell>
          <cell r="R55" t="str">
            <v>31E-I-KV</v>
          </cell>
          <cell r="S55" t="str">
            <v>E250 &amp; G250 - C&amp;I Retro</v>
          </cell>
          <cell r="T55" t="str">
            <v>WOODINVILLE</v>
          </cell>
          <cell r="U55" t="str">
            <v>Audit Grant/Rebate</v>
          </cell>
          <cell r="V55">
            <v>18230724</v>
          </cell>
          <cell r="W55" t="str">
            <v>Other</v>
          </cell>
          <cell r="X55">
            <v>41757</v>
          </cell>
          <cell r="Y55" t="str">
            <v>Enhanced Lighting - Comml</v>
          </cell>
          <cell r="Z55" t="str">
            <v>LTG</v>
          </cell>
          <cell r="AA55">
            <v>630</v>
          </cell>
          <cell r="AB55">
            <v>200023089432</v>
          </cell>
          <cell r="AC55" t="str">
            <v>STE MICHELLE WINE ESTATES LTD</v>
          </cell>
          <cell r="AD55" t="str">
            <v>14111 NE 145TH ST WOODINVILLE, WA 98072</v>
          </cell>
          <cell r="AE55" t="str">
            <v>14111 NE 145TH ST</v>
          </cell>
          <cell r="AG55">
            <v>98072</v>
          </cell>
          <cell r="AH55" t="str">
            <v>Industrial/Manufac.</v>
          </cell>
          <cell r="AI55">
            <v>0</v>
          </cell>
          <cell r="AK55">
            <v>0</v>
          </cell>
          <cell r="AL55">
            <v>1</v>
          </cell>
          <cell r="AM55" t="str">
            <v>Lumenal Lighting LLC</v>
          </cell>
          <cell r="AN55" t="str">
            <v>LUMENAL LIGHTING LLC</v>
          </cell>
          <cell r="AO55" t="str">
            <v>Light Doctor LLC</v>
          </cell>
          <cell r="AP55">
            <v>11</v>
          </cell>
        </row>
        <row r="56">
          <cell r="G56" t="str">
            <v>Refrigeration</v>
          </cell>
          <cell r="H56">
            <v>44425</v>
          </cell>
          <cell r="I56" t="str">
            <v>601 SW 7TH ST RENTON, WA 98057</v>
          </cell>
          <cell r="J56">
            <v>917449</v>
          </cell>
          <cell r="K56">
            <v>7000056727</v>
          </cell>
          <cell r="L56" t="str">
            <v>REFR</v>
          </cell>
          <cell r="M56">
            <v>1</v>
          </cell>
          <cell r="N56">
            <v>148083</v>
          </cell>
          <cell r="P56" t="str">
            <v>C_I</v>
          </cell>
          <cell r="Q56">
            <v>31</v>
          </cell>
          <cell r="R56" t="str">
            <v>SCH_26EC</v>
          </cell>
          <cell r="S56" t="str">
            <v>E250 &amp; G250 - C&amp;I Retro</v>
          </cell>
          <cell r="T56" t="str">
            <v>RENTON</v>
          </cell>
          <cell r="U56" t="str">
            <v>Audit Grant/Rebate</v>
          </cell>
          <cell r="V56">
            <v>18230711</v>
          </cell>
          <cell r="W56" t="str">
            <v>Other</v>
          </cell>
          <cell r="X56">
            <v>42321</v>
          </cell>
          <cell r="Y56" t="str">
            <v>Refrigeration - Commercial</v>
          </cell>
          <cell r="Z56" t="str">
            <v>MISC</v>
          </cell>
          <cell r="AA56">
            <v>97203</v>
          </cell>
          <cell r="AB56">
            <v>220000829683</v>
          </cell>
          <cell r="AC56" t="str">
            <v>WESTERN DISTRIBUTION SERVICES LLC</v>
          </cell>
          <cell r="AD56" t="str">
            <v>600 POWELL AVE SW RENTON, WA 98057</v>
          </cell>
          <cell r="AE56" t="str">
            <v>600 POWELL AVE SW</v>
          </cell>
          <cell r="AG56">
            <v>98057</v>
          </cell>
          <cell r="AH56" t="str">
            <v>Warehouse</v>
          </cell>
          <cell r="AI56">
            <v>0</v>
          </cell>
          <cell r="AK56">
            <v>0</v>
          </cell>
          <cell r="AL56">
            <v>1</v>
          </cell>
          <cell r="AM56" t="str">
            <v>WESTERN DISTRIBUTION SERVICES LLC</v>
          </cell>
          <cell r="AN56" t="str">
            <v>WESTERN DISTRIBUTION SERVICES LLC</v>
          </cell>
          <cell r="AO56" t="str">
            <v>Logix</v>
          </cell>
          <cell r="AP56">
            <v>10</v>
          </cell>
        </row>
        <row r="57">
          <cell r="G57" t="str">
            <v>Commissioning CBTU, gas</v>
          </cell>
          <cell r="H57">
            <v>38614</v>
          </cell>
          <cell r="I57" t="str">
            <v>1601 AVENUE D SNOHOMISH, WA 98290</v>
          </cell>
          <cell r="J57">
            <v>906686</v>
          </cell>
          <cell r="K57">
            <v>7001172280</v>
          </cell>
          <cell r="L57" t="str">
            <v>COMM CBTU G</v>
          </cell>
          <cell r="M57">
            <v>1</v>
          </cell>
          <cell r="O57">
            <v>8293</v>
          </cell>
          <cell r="P57" t="str">
            <v>C_I</v>
          </cell>
          <cell r="Q57" t="str">
            <v>SCH_041GC</v>
          </cell>
          <cell r="S57" t="str">
            <v>E250 &amp; G250 - C&amp;I Retro</v>
          </cell>
          <cell r="T57" t="str">
            <v>SNOHOMISH</v>
          </cell>
          <cell r="U57" t="str">
            <v>Audit Grant/Rebate</v>
          </cell>
          <cell r="V57">
            <v>18230731</v>
          </cell>
          <cell r="W57" t="str">
            <v>Other</v>
          </cell>
          <cell r="X57">
            <v>41759</v>
          </cell>
          <cell r="Y57" t="str">
            <v>O and M</v>
          </cell>
          <cell r="Z57" t="str">
            <v>SH</v>
          </cell>
          <cell r="AA57">
            <v>63735</v>
          </cell>
          <cell r="AB57">
            <v>200018621348</v>
          </cell>
          <cell r="AC57" t="str">
            <v>SNOHOMISH SCHOOL DISTRICT #201</v>
          </cell>
          <cell r="AD57" t="str">
            <v>7401 144TH PL SE SNOHOMISH, WA 98296</v>
          </cell>
          <cell r="AE57" t="str">
            <v>7401 144TH PL SE</v>
          </cell>
          <cell r="AG57">
            <v>98296</v>
          </cell>
          <cell r="AH57" t="str">
            <v>School (K-12)</v>
          </cell>
          <cell r="AI57">
            <v>0</v>
          </cell>
          <cell r="AK57">
            <v>0</v>
          </cell>
          <cell r="AL57">
            <v>1</v>
          </cell>
          <cell r="AM57" t="str">
            <v>SNOHOMISH SCHOOL DISTRICT #201</v>
          </cell>
          <cell r="AN57" t="str">
            <v>SNOHOMISH SCHOOL DISTRICT #201</v>
          </cell>
          <cell r="AO57" t="str">
            <v>Ameresco</v>
          </cell>
          <cell r="AP57">
            <v>7</v>
          </cell>
        </row>
        <row r="58">
          <cell r="G58" t="str">
            <v>Street Lighting Standard with Controls</v>
          </cell>
          <cell r="H58">
            <v>111.95</v>
          </cell>
          <cell r="I58" t="str">
            <v>450 110TH AVE NE BELLEVUE, WA 98004</v>
          </cell>
          <cell r="J58">
            <v>921314</v>
          </cell>
          <cell r="K58">
            <v>7000728975</v>
          </cell>
          <cell r="L58" t="str">
            <v>STR LTG C</v>
          </cell>
          <cell r="M58">
            <v>1</v>
          </cell>
          <cell r="N58">
            <v>1029</v>
          </cell>
          <cell r="P58" t="str">
            <v>SLST</v>
          </cell>
          <cell r="Q58" t="str">
            <v>SCH_041GC</v>
          </cell>
          <cell r="R58" t="str">
            <v>SCH_31EC</v>
          </cell>
          <cell r="S58" t="str">
            <v>Street Lighting Standard</v>
          </cell>
          <cell r="T58" t="str">
            <v>BELLEVUE</v>
          </cell>
          <cell r="U58" t="str">
            <v>Audit Grant/Rebate</v>
          </cell>
          <cell r="V58">
            <v>18230724</v>
          </cell>
          <cell r="W58" t="str">
            <v>Other</v>
          </cell>
          <cell r="X58">
            <v>42346</v>
          </cell>
          <cell r="Y58" t="str">
            <v>Lighting - Commercial</v>
          </cell>
          <cell r="Z58" t="str">
            <v>LTG</v>
          </cell>
          <cell r="AA58">
            <v>223.9</v>
          </cell>
          <cell r="AB58">
            <v>200009428224</v>
          </cell>
          <cell r="AC58" t="str">
            <v>CITY OF BELLEVUE</v>
          </cell>
          <cell r="AD58" t="str">
            <v>450 110TH AVE NE BELLEVUE, WA 98004</v>
          </cell>
          <cell r="AE58" t="str">
            <v>450 110TH AVE NE</v>
          </cell>
          <cell r="AG58">
            <v>98004</v>
          </cell>
          <cell r="AH58" t="str">
            <v>Office - Large</v>
          </cell>
          <cell r="AI58">
            <v>0</v>
          </cell>
          <cell r="AK58">
            <v>0</v>
          </cell>
          <cell r="AL58">
            <v>1</v>
          </cell>
          <cell r="AM58" t="str">
            <v>CITY OF BELLEVUE</v>
          </cell>
          <cell r="AN58" t="str">
            <v>CITY OF BELLEVUE</v>
          </cell>
          <cell r="AP58">
            <v>20</v>
          </cell>
        </row>
        <row r="59">
          <cell r="G59" t="str">
            <v>Lighting - controls only</v>
          </cell>
          <cell r="H59">
            <v>3827</v>
          </cell>
          <cell r="I59" t="str">
            <v>33930 WEYERHAEUSER WAY S FEDERAL WAY, WA 98001</v>
          </cell>
          <cell r="J59">
            <v>932795</v>
          </cell>
          <cell r="K59">
            <v>7000651703</v>
          </cell>
          <cell r="L59" t="str">
            <v>LTCO</v>
          </cell>
          <cell r="M59">
            <v>1</v>
          </cell>
          <cell r="N59">
            <v>19137</v>
          </cell>
          <cell r="P59" t="str">
            <v>C_I</v>
          </cell>
          <cell r="Q59" t="str">
            <v>31G-C</v>
          </cell>
          <cell r="R59" t="str">
            <v>25E-C-KV</v>
          </cell>
          <cell r="S59" t="str">
            <v>E250 &amp; G250 - C&amp;I Retro</v>
          </cell>
          <cell r="T59" t="str">
            <v>FEDERAL WAY</v>
          </cell>
          <cell r="U59" t="str">
            <v>Audit Grant/Rebate</v>
          </cell>
          <cell r="V59">
            <v>18230724</v>
          </cell>
          <cell r="X59">
            <v>41773</v>
          </cell>
          <cell r="Y59" t="str">
            <v>Lighting - Commercial</v>
          </cell>
          <cell r="Z59" t="str">
            <v>LTG</v>
          </cell>
          <cell r="AA59">
            <v>11599</v>
          </cell>
          <cell r="AB59">
            <v>200007481324</v>
          </cell>
          <cell r="AC59" t="str">
            <v>EAST CAMPUS 3 AIB LLC</v>
          </cell>
          <cell r="AD59" t="str">
            <v>33930 WEYERHAEUSER WAY S FEDERAL WAY, WA 98001</v>
          </cell>
          <cell r="AE59" t="str">
            <v>33930 WEYERHAEUSER WAY S</v>
          </cell>
          <cell r="AG59">
            <v>98001</v>
          </cell>
          <cell r="AH59" t="str">
            <v>Office</v>
          </cell>
          <cell r="AM59" t="str">
            <v>EAST CAMPUS 3 AIB LLC; C/O CBRE INC</v>
          </cell>
          <cell r="AN59" t="str">
            <v>EAST CAMPUS 3 AIB LLC</v>
          </cell>
          <cell r="AO59" t="str">
            <v>Pacific Air Control</v>
          </cell>
          <cell r="AP59">
            <v>10</v>
          </cell>
        </row>
        <row r="60">
          <cell r="G60" t="str">
            <v>Fan, Blower, VFD</v>
          </cell>
          <cell r="H60">
            <v>43019</v>
          </cell>
          <cell r="I60" t="str">
            <v>833 S SPRUCE ST BURLINGTON, WA 98233</v>
          </cell>
          <cell r="J60">
            <v>920837</v>
          </cell>
          <cell r="K60">
            <v>7000370877</v>
          </cell>
          <cell r="L60" t="str">
            <v>FAN EQ</v>
          </cell>
          <cell r="M60">
            <v>1</v>
          </cell>
          <cell r="N60">
            <v>177859</v>
          </cell>
          <cell r="P60" t="str">
            <v>INDP</v>
          </cell>
          <cell r="R60" t="str">
            <v>SCH_31EC</v>
          </cell>
          <cell r="S60" t="str">
            <v>E250 &amp; G250 Industrial</v>
          </cell>
          <cell r="T60" t="str">
            <v>BURLINGTON</v>
          </cell>
          <cell r="U60" t="str">
            <v>Audit Grant/Rebate</v>
          </cell>
          <cell r="V60">
            <v>18230711</v>
          </cell>
          <cell r="W60" t="str">
            <v>Other</v>
          </cell>
          <cell r="X60">
            <v>41848</v>
          </cell>
          <cell r="Y60" t="str">
            <v>Process, Commercial</v>
          </cell>
          <cell r="Z60" t="str">
            <v>MISC</v>
          </cell>
          <cell r="AA60">
            <v>75877.820000000007</v>
          </cell>
          <cell r="AB60">
            <v>200015385111</v>
          </cell>
          <cell r="AC60" t="str">
            <v>CITY OF BURLINGTON</v>
          </cell>
          <cell r="AD60" t="str">
            <v>924 S SECTION ST BURLINGTON, WA 98233</v>
          </cell>
          <cell r="AE60" t="str">
            <v>924 S SECTION ST</v>
          </cell>
          <cell r="AG60">
            <v>98233</v>
          </cell>
          <cell r="AH60" t="str">
            <v>Industrial/Manufac.</v>
          </cell>
          <cell r="AI60">
            <v>0</v>
          </cell>
          <cell r="AK60">
            <v>0</v>
          </cell>
          <cell r="AL60">
            <v>1</v>
          </cell>
          <cell r="AM60" t="str">
            <v>CITY OF BURLINGTON</v>
          </cell>
          <cell r="AN60" t="str">
            <v>CITY OF BURLINGTON</v>
          </cell>
          <cell r="AO60" t="str">
            <v>in-house</v>
          </cell>
          <cell r="AP60">
            <v>15</v>
          </cell>
        </row>
        <row r="61">
          <cell r="G61" t="str">
            <v>LED: Directional (Par, BR, R) 20</v>
          </cell>
          <cell r="H61">
            <v>360</v>
          </cell>
          <cell r="I61" t="str">
            <v>19303 FREMONT AVE N SHORELINE, WA 98133</v>
          </cell>
          <cell r="J61">
            <v>943494</v>
          </cell>
          <cell r="K61">
            <v>7001475732</v>
          </cell>
          <cell r="L61" t="str">
            <v>LED DIR20</v>
          </cell>
          <cell r="M61">
            <v>18</v>
          </cell>
          <cell r="N61">
            <v>2718</v>
          </cell>
          <cell r="P61" t="str">
            <v>STND</v>
          </cell>
          <cell r="R61" t="str">
            <v>25E-C-DM</v>
          </cell>
          <cell r="S61" t="str">
            <v>Business Standard Lighting</v>
          </cell>
          <cell r="T61" t="str">
            <v>POULSBO</v>
          </cell>
          <cell r="U61" t="str">
            <v>Audit Grant/Rebate</v>
          </cell>
          <cell r="V61">
            <v>18230724</v>
          </cell>
          <cell r="X61">
            <v>41915</v>
          </cell>
          <cell r="Y61" t="str">
            <v>Lighting, Prescriptive</v>
          </cell>
          <cell r="Z61" t="str">
            <v>LTG</v>
          </cell>
          <cell r="AA61">
            <v>360</v>
          </cell>
          <cell r="AB61">
            <v>200007297274</v>
          </cell>
          <cell r="AC61" t="str">
            <v>CRISTA MINISTRIES</v>
          </cell>
          <cell r="AD61" t="str">
            <v>12500 CAMP CT NW POULSBO, WA 98370</v>
          </cell>
          <cell r="AE61" t="str">
            <v>12500 CAMP CT NW</v>
          </cell>
          <cell r="AG61">
            <v>98370</v>
          </cell>
          <cell r="AH61" t="str">
            <v>Other</v>
          </cell>
          <cell r="AM61" t="str">
            <v>CRISTA MINISTRIES</v>
          </cell>
          <cell r="AN61" t="str">
            <v>CRISTA MINISTRIES</v>
          </cell>
          <cell r="AO61" t="str">
            <v>In-house</v>
          </cell>
          <cell r="AP61">
            <v>5</v>
          </cell>
        </row>
        <row r="62">
          <cell r="G62" t="str">
            <v>LED MR 16</v>
          </cell>
          <cell r="H62">
            <v>3750</v>
          </cell>
          <cell r="I62" t="str">
            <v>3985 BENNETT DR BELLINGHAM, WA 98225</v>
          </cell>
          <cell r="J62">
            <v>923074</v>
          </cell>
          <cell r="K62">
            <v>7001354781</v>
          </cell>
          <cell r="L62" t="str">
            <v>LED MR16</v>
          </cell>
          <cell r="M62">
            <v>250</v>
          </cell>
          <cell r="N62">
            <v>14750</v>
          </cell>
          <cell r="P62" t="str">
            <v>ELTG</v>
          </cell>
          <cell r="R62" t="str">
            <v>SCH_25EC</v>
          </cell>
          <cell r="S62" t="str">
            <v>Business Enhanced Lighting</v>
          </cell>
          <cell r="T62" t="str">
            <v>BELLINGHAM</v>
          </cell>
          <cell r="U62" t="str">
            <v>Audit Grant/Rebate</v>
          </cell>
          <cell r="V62">
            <v>18230724</v>
          </cell>
          <cell r="W62" t="str">
            <v>Other</v>
          </cell>
          <cell r="X62">
            <v>42032</v>
          </cell>
          <cell r="Y62" t="str">
            <v>Lighting, Prescriptive</v>
          </cell>
          <cell r="Z62" t="str">
            <v>LTG</v>
          </cell>
          <cell r="AA62">
            <v>3750</v>
          </cell>
          <cell r="AB62">
            <v>200011131899</v>
          </cell>
          <cell r="AC62" t="str">
            <v>SCION HOTEL MANAGEMENT LLC</v>
          </cell>
          <cell r="AD62" t="str">
            <v>3985 BENNETT AVE BELLINGHAM, WA 98229</v>
          </cell>
          <cell r="AE62" t="str">
            <v>3985 BENNETT AVE</v>
          </cell>
          <cell r="AG62">
            <v>98229</v>
          </cell>
          <cell r="AH62" t="str">
            <v>Hotel/Motel Rooms</v>
          </cell>
          <cell r="AI62">
            <v>0</v>
          </cell>
          <cell r="AK62">
            <v>0</v>
          </cell>
          <cell r="AL62">
            <v>1</v>
          </cell>
          <cell r="AM62" t="str">
            <v>CONSERVE ENERGY</v>
          </cell>
          <cell r="AN62" t="str">
            <v>CONSERVE ENERGY</v>
          </cell>
          <cell r="AO62" t="str">
            <v>Conserve Energy</v>
          </cell>
          <cell r="AP62">
            <v>5</v>
          </cell>
        </row>
        <row r="63">
          <cell r="G63" t="str">
            <v>LED 51W - 75W</v>
          </cell>
          <cell r="H63">
            <v>40</v>
          </cell>
          <cell r="I63" t="str">
            <v>450 110TH AVE NE BELLEVUE, WA 98004</v>
          </cell>
          <cell r="J63">
            <v>950794</v>
          </cell>
          <cell r="K63">
            <v>7000728975</v>
          </cell>
          <cell r="L63" t="str">
            <v>SL LED 51-75W</v>
          </cell>
          <cell r="M63">
            <v>1</v>
          </cell>
          <cell r="N63">
            <v>319</v>
          </cell>
          <cell r="P63" t="str">
            <v>SLST</v>
          </cell>
          <cell r="Q63" t="str">
            <v>41G-C2</v>
          </cell>
          <cell r="R63" t="str">
            <v>31E-C-KV</v>
          </cell>
          <cell r="S63" t="str">
            <v>Street Lighting Standard</v>
          </cell>
          <cell r="T63" t="str">
            <v>BELLEVUE</v>
          </cell>
          <cell r="U63" t="str">
            <v>Audit Grant/Rebate</v>
          </cell>
          <cell r="V63">
            <v>18230724</v>
          </cell>
          <cell r="X63">
            <v>41858</v>
          </cell>
          <cell r="Y63" t="str">
            <v>Lighting, Prescriptive</v>
          </cell>
          <cell r="Z63" t="str">
            <v>LTG</v>
          </cell>
          <cell r="AA63">
            <v>200.48</v>
          </cell>
          <cell r="AB63">
            <v>200009428224</v>
          </cell>
          <cell r="AC63" t="str">
            <v>CITY OF BELLEVUE</v>
          </cell>
          <cell r="AD63" t="str">
            <v>450 110TH AVE NE BELLEVUE, WA 98004</v>
          </cell>
          <cell r="AE63" t="str">
            <v>450 110TH AVE NE</v>
          </cell>
          <cell r="AG63">
            <v>98004</v>
          </cell>
          <cell r="AH63" t="str">
            <v>Other</v>
          </cell>
          <cell r="AM63" t="str">
            <v>CITY OF BELLEVUE</v>
          </cell>
          <cell r="AN63" t="str">
            <v>CITY OF BELLEVUE</v>
          </cell>
          <cell r="AO63" t="str">
            <v>Intolight</v>
          </cell>
          <cell r="AP63">
            <v>20</v>
          </cell>
        </row>
        <row r="64">
          <cell r="G64" t="str">
            <v>Per Item Install Cost</v>
          </cell>
          <cell r="H64">
            <v>0</v>
          </cell>
          <cell r="I64" t="str">
            <v>430 OHIO ST BELLINGHAM, WA 98225</v>
          </cell>
          <cell r="J64">
            <v>950814</v>
          </cell>
          <cell r="K64">
            <v>7000823435</v>
          </cell>
          <cell r="L64" t="str">
            <v>INSTALL</v>
          </cell>
          <cell r="M64">
            <v>1</v>
          </cell>
          <cell r="N64">
            <v>0</v>
          </cell>
          <cell r="P64" t="str">
            <v>ELTG</v>
          </cell>
          <cell r="R64" t="str">
            <v>24E-C</v>
          </cell>
          <cell r="S64" t="str">
            <v>Business Enhanced Lighting</v>
          </cell>
          <cell r="T64" t="str">
            <v>BELLINGHAM</v>
          </cell>
          <cell r="U64" t="str">
            <v>Audit Grant/Rebate</v>
          </cell>
          <cell r="V64">
            <v>18230724</v>
          </cell>
          <cell r="X64">
            <v>42041</v>
          </cell>
          <cell r="Y64" t="str">
            <v>Lighting, Prescriptive</v>
          </cell>
          <cell r="Z64" t="str">
            <v>LTG</v>
          </cell>
          <cell r="AA64">
            <v>3</v>
          </cell>
          <cell r="AB64">
            <v>200010768683</v>
          </cell>
          <cell r="AC64" t="str">
            <v>PRAXAIR DISTRIBUTION INC</v>
          </cell>
          <cell r="AD64" t="str">
            <v>430 OHIO ST BELLINGHAM, WA 98225</v>
          </cell>
          <cell r="AE64" t="str">
            <v>430 OHIO ST</v>
          </cell>
          <cell r="AG64">
            <v>98225</v>
          </cell>
          <cell r="AH64" t="str">
            <v>Retail</v>
          </cell>
          <cell r="AM64" t="str">
            <v>Lightning Electric</v>
          </cell>
          <cell r="AN64" t="str">
            <v>LIGHTNING ELECTRIC INC</v>
          </cell>
          <cell r="AO64" t="str">
            <v>Lightning Electric</v>
          </cell>
          <cell r="AP64">
            <v>0</v>
          </cell>
        </row>
        <row r="65">
          <cell r="G65" t="str">
            <v>LED: Directional (Par, BR, R) 38/40</v>
          </cell>
          <cell r="H65">
            <v>100</v>
          </cell>
          <cell r="I65" t="str">
            <v>14030 NE 145TH ST WOODINVILLE, WA 98072</v>
          </cell>
          <cell r="J65">
            <v>960636</v>
          </cell>
          <cell r="K65">
            <v>7001172744</v>
          </cell>
          <cell r="L65" t="str">
            <v>LED DIR 3840</v>
          </cell>
          <cell r="M65">
            <v>6</v>
          </cell>
          <cell r="N65">
            <v>625</v>
          </cell>
          <cell r="P65" t="str">
            <v>STND</v>
          </cell>
          <cell r="Q65" t="str">
            <v>41G-I2</v>
          </cell>
          <cell r="R65" t="str">
            <v>25E-I-KV</v>
          </cell>
          <cell r="S65" t="str">
            <v>Business Standard Lighting</v>
          </cell>
          <cell r="T65" t="str">
            <v>WOODINVILLE</v>
          </cell>
          <cell r="U65" t="str">
            <v>Audit Grant/Rebate</v>
          </cell>
          <cell r="V65">
            <v>18230724</v>
          </cell>
          <cell r="X65">
            <v>41863</v>
          </cell>
          <cell r="Y65" t="str">
            <v>Lighting, Prescriptive</v>
          </cell>
          <cell r="Z65" t="str">
            <v>LTG</v>
          </cell>
          <cell r="AA65">
            <v>100</v>
          </cell>
          <cell r="AB65">
            <v>200020613424</v>
          </cell>
          <cell r="AC65" t="str">
            <v>E &amp; J GALLO WINERY dba COLUMBIA WINERY</v>
          </cell>
          <cell r="AD65" t="str">
            <v>14030 NE 145TH ST WOODINVILLE, WA 98072</v>
          </cell>
          <cell r="AE65" t="str">
            <v>14030 NE 145TH ST</v>
          </cell>
          <cell r="AG65">
            <v>98072</v>
          </cell>
          <cell r="AH65" t="str">
            <v>Other</v>
          </cell>
          <cell r="AM65" t="str">
            <v>Pacific Lamp &amp; Supply</v>
          </cell>
          <cell r="AN65" t="str">
            <v>PACIFIC LAMP &amp; SUPPLY COMPANY</v>
          </cell>
          <cell r="AO65" t="str">
            <v>In-house</v>
          </cell>
          <cell r="AP65">
            <v>5</v>
          </cell>
        </row>
        <row r="66">
          <cell r="G66" t="str">
            <v>Comp, Dryer, Receiver</v>
          </cell>
          <cell r="H66">
            <v>48661</v>
          </cell>
          <cell r="I66" t="str">
            <v>13610 52ND ST E SUMNER, WA 98390</v>
          </cell>
          <cell r="J66">
            <v>966134</v>
          </cell>
          <cell r="K66">
            <v>7001072167</v>
          </cell>
          <cell r="L66" t="str">
            <v>COMP EQ</v>
          </cell>
          <cell r="M66">
            <v>1</v>
          </cell>
          <cell r="N66">
            <v>162204</v>
          </cell>
          <cell r="P66" t="str">
            <v>INDP</v>
          </cell>
          <cell r="R66" t="str">
            <v>26E-C-KV</v>
          </cell>
          <cell r="S66" t="str">
            <v>E250 &amp; G250 Industrial</v>
          </cell>
          <cell r="T66" t="str">
            <v>SUMNER</v>
          </cell>
          <cell r="U66" t="str">
            <v>Audit Grant/Rebate</v>
          </cell>
          <cell r="V66">
            <v>18230711</v>
          </cell>
          <cell r="X66">
            <v>41886</v>
          </cell>
          <cell r="Y66" t="str">
            <v>Process, Commercial</v>
          </cell>
          <cell r="Z66" t="str">
            <v>MISC</v>
          </cell>
          <cell r="AA66">
            <v>78343.11</v>
          </cell>
          <cell r="AB66">
            <v>200016959583</v>
          </cell>
          <cell r="AC66" t="str">
            <v>PACIFIC CREST INDUSTRIES INC</v>
          </cell>
          <cell r="AD66" t="str">
            <v>13610 52ND ST E SUMNER, WA 98390</v>
          </cell>
          <cell r="AE66" t="str">
            <v>13610 52ND ST E</v>
          </cell>
          <cell r="AG66">
            <v>98390</v>
          </cell>
          <cell r="AH66" t="str">
            <v>Other</v>
          </cell>
          <cell r="AM66" t="str">
            <v>PACIFIC CREST INDUSTRIES INC</v>
          </cell>
          <cell r="AN66" t="str">
            <v>PACIFIC CREST INDUSTRIES INC</v>
          </cell>
          <cell r="AO66" t="str">
            <v>Atlas Copco (Evan Stanley)</v>
          </cell>
          <cell r="AP66">
            <v>15</v>
          </cell>
        </row>
        <row r="67">
          <cell r="G67" t="str">
            <v>Site Visit by EME</v>
          </cell>
          <cell r="H67">
            <v>0</v>
          </cell>
          <cell r="I67" t="str">
            <v>300 SW 7TH ST RENTON, WA 98057</v>
          </cell>
          <cell r="J67">
            <v>955737</v>
          </cell>
          <cell r="K67">
            <v>7000278140</v>
          </cell>
          <cell r="L67" t="str">
            <v>SITE</v>
          </cell>
          <cell r="M67">
            <v>1</v>
          </cell>
          <cell r="N67">
            <v>0</v>
          </cell>
          <cell r="P67" t="str">
            <v>STND</v>
          </cell>
          <cell r="R67" t="str">
            <v>25E-C-KV</v>
          </cell>
          <cell r="S67" t="str">
            <v>Business Standard Lighting</v>
          </cell>
          <cell r="T67" t="str">
            <v>RENTON</v>
          </cell>
          <cell r="U67" t="str">
            <v>Audit Grant/Rebate</v>
          </cell>
          <cell r="V67">
            <v>18230724</v>
          </cell>
          <cell r="X67">
            <v>41913</v>
          </cell>
          <cell r="Y67" t="str">
            <v>Consulting Services</v>
          </cell>
          <cell r="Z67" t="str">
            <v>MISC</v>
          </cell>
          <cell r="AA67">
            <v>0</v>
          </cell>
          <cell r="AB67">
            <v>200016533636</v>
          </cell>
          <cell r="AC67" t="str">
            <v>RENTON SCHOOL DISTRICT 403</v>
          </cell>
          <cell r="AD67" t="str">
            <v>300 SW 7TH ST RENTON, WA 98057</v>
          </cell>
          <cell r="AE67" t="str">
            <v>300 SW 7TH ST</v>
          </cell>
          <cell r="AG67">
            <v>98057</v>
          </cell>
          <cell r="AH67" t="str">
            <v>School (K-12)</v>
          </cell>
          <cell r="AM67" t="str">
            <v>RENTON SCHOOL DISTRICT 403</v>
          </cell>
          <cell r="AN67" t="str">
            <v>RENTON SCHOOL DISTRICT 403</v>
          </cell>
          <cell r="AO67" t="str">
            <v>Northwest Edison</v>
          </cell>
          <cell r="AP67">
            <v>0</v>
          </cell>
        </row>
        <row r="68">
          <cell r="G68" t="str">
            <v>Occupancy Sensor</v>
          </cell>
          <cell r="H68">
            <v>720</v>
          </cell>
          <cell r="I68" t="str">
            <v>4706 PARK CENTER AVE NE LACEY, WA 98516</v>
          </cell>
          <cell r="J68">
            <v>978914</v>
          </cell>
          <cell r="K68">
            <v>7000453601</v>
          </cell>
          <cell r="L68" t="str">
            <v>OCC SENSOR</v>
          </cell>
          <cell r="M68">
            <v>16</v>
          </cell>
          <cell r="N68">
            <v>7980</v>
          </cell>
          <cell r="P68" t="str">
            <v>ELTG</v>
          </cell>
          <cell r="Q68" t="str">
            <v>31G-C</v>
          </cell>
          <cell r="R68" t="str">
            <v>31E-C-KV</v>
          </cell>
          <cell r="S68" t="str">
            <v>Business Enhanced Lighting</v>
          </cell>
          <cell r="T68" t="str">
            <v>LACEY</v>
          </cell>
          <cell r="U68" t="str">
            <v>Audit Grant/Rebate</v>
          </cell>
          <cell r="V68">
            <v>18230724</v>
          </cell>
          <cell r="X68">
            <v>41899</v>
          </cell>
          <cell r="Y68" t="str">
            <v>Lighting, Prescriptive</v>
          </cell>
          <cell r="Z68" t="str">
            <v>LTG</v>
          </cell>
          <cell r="AA68">
            <v>720</v>
          </cell>
          <cell r="AB68">
            <v>200001103650</v>
          </cell>
          <cell r="AC68" t="str">
            <v>COMMUNITY CHRISTIAN ACADEMY</v>
          </cell>
          <cell r="AD68" t="str">
            <v>4706 PARK CENTER AVE NE LACEY, WA 98516</v>
          </cell>
          <cell r="AE68" t="str">
            <v>4706 PARK CENTER AVE NE</v>
          </cell>
          <cell r="AG68">
            <v>98516</v>
          </cell>
          <cell r="AH68" t="str">
            <v>School (K-12)</v>
          </cell>
          <cell r="AM68" t="str">
            <v>Urban Energy Group LLC</v>
          </cell>
          <cell r="AN68" t="str">
            <v>URBAN ENERGY GROUP LLC</v>
          </cell>
          <cell r="AO68" t="str">
            <v>Urban Energy Group LLC</v>
          </cell>
          <cell r="AP68">
            <v>10</v>
          </cell>
        </row>
        <row r="69">
          <cell r="G69" t="str">
            <v>LED Decorative</v>
          </cell>
          <cell r="H69">
            <v>260</v>
          </cell>
          <cell r="I69" t="str">
            <v>1306 DUPONT ST BELLINGHAM, WA 98225</v>
          </cell>
          <cell r="J69">
            <v>968514</v>
          </cell>
          <cell r="K69">
            <v>7000626054</v>
          </cell>
          <cell r="L69" t="str">
            <v>LED DEC</v>
          </cell>
          <cell r="M69">
            <v>52</v>
          </cell>
          <cell r="N69">
            <v>3692</v>
          </cell>
          <cell r="P69" t="str">
            <v>STND</v>
          </cell>
          <cell r="R69" t="str">
            <v>26E-C-KV</v>
          </cell>
          <cell r="S69" t="str">
            <v>Business Standard Lighting</v>
          </cell>
          <cell r="T69" t="str">
            <v>BELLINGHAM</v>
          </cell>
          <cell r="U69" t="str">
            <v>Audit Grant/Rebate</v>
          </cell>
          <cell r="V69">
            <v>18230724</v>
          </cell>
          <cell r="X69">
            <v>41928</v>
          </cell>
          <cell r="Y69" t="str">
            <v>Lighting, Prescriptive</v>
          </cell>
          <cell r="Z69" t="str">
            <v>LTG</v>
          </cell>
          <cell r="AA69">
            <v>260</v>
          </cell>
          <cell r="AB69">
            <v>200018838686</v>
          </cell>
          <cell r="AC69" t="str">
            <v>BELLINGHAM SCHOOL DISTRICT</v>
          </cell>
          <cell r="AD69" t="str">
            <v>2020 CORNWALL AVE BELLINGHAM, WA 98225</v>
          </cell>
          <cell r="AE69" t="str">
            <v>2020 CORNWALL AVE</v>
          </cell>
          <cell r="AG69">
            <v>98225</v>
          </cell>
          <cell r="AH69" t="str">
            <v>School (K-12)</v>
          </cell>
          <cell r="AM69" t="str">
            <v>BELLINGHAM SCHOOL DISTRICT</v>
          </cell>
          <cell r="AN69" t="str">
            <v>BELLINGHAM SCHOOL DISTRICT</v>
          </cell>
          <cell r="AO69" t="str">
            <v>NW Edison/Ameresco</v>
          </cell>
          <cell r="AP69">
            <v>3</v>
          </cell>
        </row>
        <row r="70">
          <cell r="G70" t="str">
            <v>Street Lighting</v>
          </cell>
          <cell r="H70">
            <v>3197.04</v>
          </cell>
          <cell r="I70" t="str">
            <v>9605 TILLEY RD S OLYMPIA, WA 98512</v>
          </cell>
          <cell r="J70">
            <v>975634</v>
          </cell>
          <cell r="K70">
            <v>7000826388</v>
          </cell>
          <cell r="L70" t="str">
            <v>STR LTG</v>
          </cell>
          <cell r="M70">
            <v>1</v>
          </cell>
          <cell r="N70">
            <v>15985</v>
          </cell>
          <cell r="P70" t="str">
            <v>STND</v>
          </cell>
          <cell r="R70" t="str">
            <v>24E-L</v>
          </cell>
          <cell r="S70" t="str">
            <v>Business Standard Lighting</v>
          </cell>
          <cell r="T70" t="str">
            <v>OLYMPIA</v>
          </cell>
          <cell r="U70" t="str">
            <v>Audit Grant/Rebate</v>
          </cell>
          <cell r="V70">
            <v>18230724</v>
          </cell>
          <cell r="X70">
            <v>41926</v>
          </cell>
          <cell r="Y70" t="str">
            <v>Lighting - Commercial</v>
          </cell>
          <cell r="Z70" t="str">
            <v>LTG</v>
          </cell>
          <cell r="AA70">
            <v>14264.62</v>
          </cell>
          <cell r="AB70">
            <v>200002981328</v>
          </cell>
          <cell r="AC70" t="str">
            <v>THURSTON COUNTY</v>
          </cell>
          <cell r="AD70" t="str">
            <v>9346 3RD WAY SE LIGHTS OLYMPIA, WA 98513</v>
          </cell>
          <cell r="AE70" t="str">
            <v>9346 3RD WAY SE LIGHTS</v>
          </cell>
          <cell r="AG70">
            <v>98513</v>
          </cell>
          <cell r="AH70" t="str">
            <v>Other</v>
          </cell>
          <cell r="AM70" t="str">
            <v>THURSTON COUNTY PUBLIC WORKS</v>
          </cell>
          <cell r="AN70" t="str">
            <v>THURSTON COUNTY PUBLIC WORKS</v>
          </cell>
          <cell r="AO70" t="str">
            <v>THURSTON COUNTY PUBLIC WORKS</v>
          </cell>
          <cell r="AP70">
            <v>20</v>
          </cell>
        </row>
        <row r="71">
          <cell r="G71" t="str">
            <v>Water, heater - other</v>
          </cell>
          <cell r="H71">
            <v>17880</v>
          </cell>
          <cell r="I71" t="str">
            <v>14865 NE 36TH ST REDMOND, WA 98052</v>
          </cell>
          <cell r="J71">
            <v>985400</v>
          </cell>
          <cell r="K71">
            <v>7001284930</v>
          </cell>
          <cell r="L71" t="str">
            <v>WHOT</v>
          </cell>
          <cell r="M71">
            <v>1</v>
          </cell>
          <cell r="N71">
            <v>97368</v>
          </cell>
          <cell r="P71" t="str">
            <v>C_I</v>
          </cell>
          <cell r="R71" t="str">
            <v>40E-C-KV</v>
          </cell>
          <cell r="S71" t="str">
            <v>E250 &amp; G250 - C&amp;I Retro</v>
          </cell>
          <cell r="T71" t="str">
            <v>REDMOND</v>
          </cell>
          <cell r="U71" t="str">
            <v>Audit Grant/Rebate</v>
          </cell>
          <cell r="V71">
            <v>18230711</v>
          </cell>
          <cell r="X71">
            <v>41922</v>
          </cell>
          <cell r="Y71" t="str">
            <v>Water Heating - Commercial</v>
          </cell>
          <cell r="Z71" t="str">
            <v>DHW</v>
          </cell>
          <cell r="AA71">
            <v>25543</v>
          </cell>
          <cell r="AB71">
            <v>200015843929</v>
          </cell>
          <cell r="AC71" t="str">
            <v>MICROSOFT CORPORATION</v>
          </cell>
          <cell r="AD71" t="str">
            <v>14865 NE 36TH ST REDMOND, WA 98052</v>
          </cell>
          <cell r="AE71" t="str">
            <v>14865 NE 36TH ST</v>
          </cell>
          <cell r="AG71">
            <v>98052</v>
          </cell>
          <cell r="AH71" t="str">
            <v>Office</v>
          </cell>
          <cell r="AM71" t="str">
            <v>MICROSOFT CORPORATION</v>
          </cell>
          <cell r="AN71" t="str">
            <v>MICROSOFT CORPORATION</v>
          </cell>
          <cell r="AP71">
            <v>7</v>
          </cell>
        </row>
        <row r="72">
          <cell r="G72" t="str">
            <v>Energy mgmt. control system</v>
          </cell>
          <cell r="H72">
            <v>80397</v>
          </cell>
          <cell r="I72" t="str">
            <v>1306 DUPONT ST BELLINGHAM, WA 98225</v>
          </cell>
          <cell r="J72">
            <v>951314</v>
          </cell>
          <cell r="K72">
            <v>7000626054</v>
          </cell>
          <cell r="L72" t="str">
            <v>EMCO</v>
          </cell>
          <cell r="M72">
            <v>1</v>
          </cell>
          <cell r="N72">
            <v>267989</v>
          </cell>
          <cell r="P72" t="str">
            <v>C_I</v>
          </cell>
          <cell r="R72" t="str">
            <v>26E-C-KV</v>
          </cell>
          <cell r="S72" t="str">
            <v>E250 &amp; G250 - C&amp;I Retro</v>
          </cell>
          <cell r="T72" t="str">
            <v>BELLINGHAM</v>
          </cell>
          <cell r="U72" t="str">
            <v>Audit Grant/Rebate</v>
          </cell>
          <cell r="V72">
            <v>18230711</v>
          </cell>
          <cell r="X72">
            <v>42292</v>
          </cell>
          <cell r="Y72" t="str">
            <v>HVAC - Commercial and Industrial</v>
          </cell>
          <cell r="Z72" t="str">
            <v>MISC</v>
          </cell>
          <cell r="AA72">
            <v>140451.26999999999</v>
          </cell>
          <cell r="AB72">
            <v>200018838686</v>
          </cell>
          <cell r="AC72" t="str">
            <v>BELLINGHAM SCHOOL DISTRICT</v>
          </cell>
          <cell r="AD72" t="str">
            <v>2020 CORNWALL AVE BELLINGHAM, WA 98225</v>
          </cell>
          <cell r="AE72" t="str">
            <v>2020 CORNWALL AVE</v>
          </cell>
          <cell r="AG72">
            <v>98225</v>
          </cell>
          <cell r="AH72" t="str">
            <v>School (K-12)</v>
          </cell>
          <cell r="AM72" t="str">
            <v>BELLINGHAM SCHOOL DISTRICT</v>
          </cell>
          <cell r="AN72" t="str">
            <v>BELLINGHAM SCHOOL DISTRICT</v>
          </cell>
          <cell r="AO72" t="str">
            <v>Ameresco</v>
          </cell>
          <cell r="AP72">
            <v>10</v>
          </cell>
        </row>
        <row r="73">
          <cell r="G73" t="str">
            <v>HVAC Unitary equip. GAS</v>
          </cell>
          <cell r="H73">
            <v>1990</v>
          </cell>
          <cell r="I73" t="str">
            <v>6230 BEACON AVE S SEATTLE, WA 98108</v>
          </cell>
          <cell r="J73">
            <v>985404</v>
          </cell>
          <cell r="K73">
            <v>7001245236</v>
          </cell>
          <cell r="L73" t="str">
            <v>HVUE G</v>
          </cell>
          <cell r="M73">
            <v>1</v>
          </cell>
          <cell r="O73">
            <v>398</v>
          </cell>
          <cell r="P73" t="str">
            <v>C_I</v>
          </cell>
          <cell r="Q73" t="str">
            <v>31G-C</v>
          </cell>
          <cell r="S73" t="str">
            <v>E250 &amp; G250 - C&amp;I Retro</v>
          </cell>
          <cell r="T73" t="str">
            <v>SEATTLE</v>
          </cell>
          <cell r="U73" t="str">
            <v>Audit Grant/Rebate</v>
          </cell>
          <cell r="V73">
            <v>18230731</v>
          </cell>
          <cell r="X73">
            <v>41975</v>
          </cell>
          <cell r="Y73" t="str">
            <v>HVAC - Commercial and Industrial</v>
          </cell>
          <cell r="Z73" t="str">
            <v>SH</v>
          </cell>
          <cell r="AA73">
            <v>3066</v>
          </cell>
          <cell r="AB73">
            <v>200019179999</v>
          </cell>
          <cell r="AC73" t="str">
            <v>BETHANY UNITED CHURCH OF CHRIST</v>
          </cell>
          <cell r="AD73" t="str">
            <v>6230 BEACON AVE S SEATTLE, WA 98108</v>
          </cell>
          <cell r="AE73" t="str">
            <v>6230 BEACON AVE S</v>
          </cell>
          <cell r="AG73">
            <v>98108</v>
          </cell>
          <cell r="AH73" t="str">
            <v>Other</v>
          </cell>
          <cell r="AM73" t="str">
            <v>BETHANY UNITED CHURCH OF CHRIST</v>
          </cell>
          <cell r="AN73" t="str">
            <v>BETHANY UNITED CHURCH OF CHRIST</v>
          </cell>
          <cell r="AP73">
            <v>15</v>
          </cell>
        </row>
        <row r="74">
          <cell r="G74" t="str">
            <v>Process Modification</v>
          </cell>
          <cell r="H74">
            <v>548937</v>
          </cell>
          <cell r="I74" t="str">
            <v>2221 PACIFIC ST BELLINGHAM, WA 98229</v>
          </cell>
          <cell r="J74">
            <v>990004</v>
          </cell>
          <cell r="K74">
            <v>7000735694</v>
          </cell>
          <cell r="L74" t="str">
            <v>PROC</v>
          </cell>
          <cell r="M74">
            <v>1</v>
          </cell>
          <cell r="N74">
            <v>1829789</v>
          </cell>
          <cell r="P74" t="str">
            <v>C_I</v>
          </cell>
          <cell r="R74" t="str">
            <v>31E-C-KV</v>
          </cell>
          <cell r="S74" t="str">
            <v>E250 &amp; G250 - C&amp;I Retro</v>
          </cell>
          <cell r="T74" t="str">
            <v>BELLINGHAM</v>
          </cell>
          <cell r="U74" t="str">
            <v>Audit Grant/Rebate</v>
          </cell>
          <cell r="V74">
            <v>18230711</v>
          </cell>
          <cell r="X74">
            <v>42046</v>
          </cell>
          <cell r="Y74" t="str">
            <v>Process, Commercial</v>
          </cell>
          <cell r="Z74" t="str">
            <v>MISC</v>
          </cell>
          <cell r="AA74">
            <v>1761342</v>
          </cell>
          <cell r="AB74">
            <v>200010914915</v>
          </cell>
          <cell r="AC74" t="str">
            <v>CITY OF BELLINGHAM</v>
          </cell>
          <cell r="AD74" t="str">
            <v>200 MCKENZIE AVE POST P BELLINGHAM, WA 98225</v>
          </cell>
          <cell r="AE74" t="str">
            <v>200 MCKENZIE AVE POST P</v>
          </cell>
          <cell r="AG74">
            <v>98225</v>
          </cell>
          <cell r="AH74" t="str">
            <v>Other</v>
          </cell>
          <cell r="AM74" t="str">
            <v>CITY OF BELLINGHAM</v>
          </cell>
          <cell r="AN74" t="str">
            <v>CITY OF BELLINGHAM</v>
          </cell>
          <cell r="AP74">
            <v>15</v>
          </cell>
        </row>
        <row r="75">
          <cell r="G75" t="str">
            <v>Exterior roof insulation</v>
          </cell>
          <cell r="H75">
            <v>17085</v>
          </cell>
          <cell r="I75" t="str">
            <v>19710 STATE ROUTE 534 MOUNT VERNON, WA 98274</v>
          </cell>
          <cell r="J75">
            <v>922014</v>
          </cell>
          <cell r="K75">
            <v>7000992050</v>
          </cell>
          <cell r="L75" t="str">
            <v>EXRI</v>
          </cell>
          <cell r="M75">
            <v>1</v>
          </cell>
          <cell r="N75">
            <v>56950</v>
          </cell>
          <cell r="P75" t="str">
            <v>C_I</v>
          </cell>
          <cell r="R75" t="str">
            <v>SCH_43E</v>
          </cell>
          <cell r="S75" t="str">
            <v>E250 &amp; G250 - C&amp;I Retro</v>
          </cell>
          <cell r="T75" t="str">
            <v>MOUNT VERNON</v>
          </cell>
          <cell r="U75" t="str">
            <v>Audit Grant/Rebate</v>
          </cell>
          <cell r="V75">
            <v>18230711</v>
          </cell>
          <cell r="W75" t="str">
            <v>Other</v>
          </cell>
          <cell r="X75">
            <v>42060</v>
          </cell>
          <cell r="Y75" t="str">
            <v>Building Shell - Commercial</v>
          </cell>
          <cell r="Z75" t="str">
            <v>SH</v>
          </cell>
          <cell r="AA75">
            <v>116312</v>
          </cell>
          <cell r="AB75">
            <v>200022138420</v>
          </cell>
          <cell r="AC75" t="str">
            <v>CONWAY SCHOOL DISTRICT 317</v>
          </cell>
          <cell r="AD75" t="str">
            <v>19710 STATE ROUTE 534 MOUNT VERNON, WA 98274</v>
          </cell>
          <cell r="AE75" t="str">
            <v>19710 STATE ROUTE 534</v>
          </cell>
          <cell r="AG75">
            <v>98274</v>
          </cell>
          <cell r="AH75" t="str">
            <v>School (K-12)</v>
          </cell>
          <cell r="AI75">
            <v>0</v>
          </cell>
          <cell r="AK75">
            <v>0</v>
          </cell>
          <cell r="AL75">
            <v>1</v>
          </cell>
          <cell r="AM75" t="str">
            <v>CONWAY SCHOOL DISTRICT 317</v>
          </cell>
          <cell r="AN75" t="str">
            <v>CONWAY SCHOOL DISTRICT 317</v>
          </cell>
          <cell r="AP75">
            <v>15</v>
          </cell>
        </row>
        <row r="76">
          <cell r="G76" t="str">
            <v>Window insulation</v>
          </cell>
          <cell r="H76">
            <v>6231</v>
          </cell>
          <cell r="I76" t="str">
            <v>6321 NE 175TH ST KENMORE, WA 98028</v>
          </cell>
          <cell r="J76">
            <v>935554</v>
          </cell>
          <cell r="K76">
            <v>7000818810</v>
          </cell>
          <cell r="L76" t="str">
            <v>WINI</v>
          </cell>
          <cell r="M76">
            <v>1</v>
          </cell>
          <cell r="N76">
            <v>20771</v>
          </cell>
          <cell r="P76" t="str">
            <v>C_I</v>
          </cell>
          <cell r="R76" t="str">
            <v>24E-C</v>
          </cell>
          <cell r="S76" t="str">
            <v>E250 &amp; G250 - C&amp;I Retro</v>
          </cell>
          <cell r="T76" t="str">
            <v>KENMORE</v>
          </cell>
          <cell r="U76" t="str">
            <v>Audit Grant/Rebate</v>
          </cell>
          <cell r="V76">
            <v>18230711</v>
          </cell>
          <cell r="X76">
            <v>42083</v>
          </cell>
          <cell r="Y76" t="str">
            <v>Building Shell - Commercial</v>
          </cell>
          <cell r="Z76" t="str">
            <v>SH</v>
          </cell>
          <cell r="AA76">
            <v>22501</v>
          </cell>
          <cell r="AB76">
            <v>200008609899</v>
          </cell>
          <cell r="AC76" t="str">
            <v>KENMORE AIR HARBOR INC</v>
          </cell>
          <cell r="AD76" t="str">
            <v>6321 NE 175TH ST KENMORE, WA 98028</v>
          </cell>
          <cell r="AE76" t="str">
            <v>6321 NE 175TH ST</v>
          </cell>
          <cell r="AG76">
            <v>98028</v>
          </cell>
          <cell r="AH76" t="str">
            <v>Office</v>
          </cell>
          <cell r="AM76" t="str">
            <v>KENMORE AIR HARBOR INC</v>
          </cell>
          <cell r="AN76" t="str">
            <v>KENMORE AIR HARBOR INC</v>
          </cell>
          <cell r="AO76" t="str">
            <v>Procraft Industries</v>
          </cell>
          <cell r="AP76">
            <v>30</v>
          </cell>
        </row>
        <row r="77">
          <cell r="G77" t="str">
            <v>Pumps</v>
          </cell>
          <cell r="H77">
            <v>48571</v>
          </cell>
          <cell r="I77" t="str">
            <v>C/O:CIBS 9601 STEILACOOM BLVD SW LAKEWOOD, WA 98498</v>
          </cell>
          <cell r="J77">
            <v>1001593</v>
          </cell>
          <cell r="K77">
            <v>7001281111</v>
          </cell>
          <cell r="L77" t="str">
            <v>PUMP</v>
          </cell>
          <cell r="M77">
            <v>1</v>
          </cell>
          <cell r="N77">
            <v>161903</v>
          </cell>
          <cell r="P77" t="str">
            <v>C_I</v>
          </cell>
          <cell r="Q77" t="str">
            <v>31G-C</v>
          </cell>
          <cell r="R77" t="str">
            <v>31E-C-KV</v>
          </cell>
          <cell r="S77" t="str">
            <v>E250 &amp; G250 - C&amp;I Retro</v>
          </cell>
          <cell r="T77" t="str">
            <v>BUCKLEY</v>
          </cell>
          <cell r="U77" t="str">
            <v>Audit Grant/Rebate</v>
          </cell>
          <cell r="V77">
            <v>18230711</v>
          </cell>
          <cell r="X77">
            <v>42108</v>
          </cell>
          <cell r="Y77" t="str">
            <v>Process, Commercial</v>
          </cell>
          <cell r="Z77" t="str">
            <v>MISC</v>
          </cell>
          <cell r="AA77">
            <v>124860</v>
          </cell>
          <cell r="AB77">
            <v>200016150480</v>
          </cell>
          <cell r="AC77" t="str">
            <v>WASHINGTON STATE DEPT OF SOCIAL &amp; HEALTH SERVICES</v>
          </cell>
          <cell r="AD77" t="str">
            <v>2120 RYAN RD BUCKLEY, WA 98321</v>
          </cell>
          <cell r="AE77" t="str">
            <v>2120 RYAN RD</v>
          </cell>
          <cell r="AG77">
            <v>98321</v>
          </cell>
          <cell r="AH77" t="str">
            <v>Other</v>
          </cell>
          <cell r="AM77" t="str">
            <v>WASHINGTON STATE DEPT OF SOCIAL &amp; HEALTH SERVICES</v>
          </cell>
          <cell r="AN77" t="str">
            <v>WA STATE DEPT OF SOCIAL &amp; HEALTH</v>
          </cell>
          <cell r="AO77" t="str">
            <v>Ameresco</v>
          </cell>
          <cell r="AP77">
            <v>15</v>
          </cell>
        </row>
        <row r="78">
          <cell r="G78" t="str">
            <v>Tubular LED</v>
          </cell>
          <cell r="H78">
            <v>1044</v>
          </cell>
          <cell r="I78" t="str">
            <v>19713 58TH PL S KENT, WA 98032</v>
          </cell>
          <cell r="J78">
            <v>1000936</v>
          </cell>
          <cell r="K78">
            <v>7001330209</v>
          </cell>
          <cell r="L78" t="str">
            <v>TLED</v>
          </cell>
          <cell r="M78">
            <v>174</v>
          </cell>
          <cell r="N78">
            <v>3480</v>
          </cell>
          <cell r="P78" t="str">
            <v>ELTG</v>
          </cell>
          <cell r="Q78" t="str">
            <v>31G-I</v>
          </cell>
          <cell r="R78" t="str">
            <v>25E-I-KV</v>
          </cell>
          <cell r="S78" t="str">
            <v>Business Enhanced Lighting</v>
          </cell>
          <cell r="T78" t="str">
            <v>KENT</v>
          </cell>
          <cell r="U78" t="str">
            <v>Audit Grant/Rebate</v>
          </cell>
          <cell r="V78">
            <v>18230724</v>
          </cell>
          <cell r="X78">
            <v>42095</v>
          </cell>
          <cell r="Y78" t="str">
            <v>Lighting, Prescriptive</v>
          </cell>
          <cell r="Z78" t="str">
            <v>LTG</v>
          </cell>
          <cell r="AA78">
            <v>1044</v>
          </cell>
          <cell r="AB78">
            <v>220005890102</v>
          </cell>
          <cell r="AC78" t="str">
            <v>NITE-HAWK SWEEPERS, LLC</v>
          </cell>
          <cell r="AD78" t="str">
            <v>19713 58TH PL S KENT, WA 98032</v>
          </cell>
          <cell r="AE78" t="str">
            <v>19713 58TH PL S</v>
          </cell>
          <cell r="AG78">
            <v>98032</v>
          </cell>
          <cell r="AH78" t="str">
            <v>Other</v>
          </cell>
          <cell r="AM78" t="str">
            <v>NITE-HAWK SWEEPERS, LLC</v>
          </cell>
          <cell r="AN78" t="str">
            <v>NITEHAWK SWEEPERS LLC</v>
          </cell>
          <cell r="AO78" t="str">
            <v>CTR Electric (Tim Ray)</v>
          </cell>
          <cell r="AP78">
            <v>12</v>
          </cell>
        </row>
        <row r="79">
          <cell r="G79" t="str">
            <v>Water heater insulation GAS</v>
          </cell>
          <cell r="H79">
            <v>16542</v>
          </cell>
          <cell r="I79" t="str">
            <v>14300 NE 145TH ST WOODINVILLE, WA 980726950</v>
          </cell>
          <cell r="J79">
            <v>1001323</v>
          </cell>
          <cell r="K79">
            <v>7000052406</v>
          </cell>
          <cell r="L79" t="str">
            <v>WHRI G</v>
          </cell>
          <cell r="M79">
            <v>1</v>
          </cell>
          <cell r="O79">
            <v>3974</v>
          </cell>
          <cell r="P79" t="str">
            <v>C_I</v>
          </cell>
          <cell r="Q79" t="str">
            <v>41G-I2</v>
          </cell>
          <cell r="S79" t="str">
            <v>E250 &amp; G250 - C&amp;I Retro</v>
          </cell>
          <cell r="T79" t="str">
            <v>WOODINVILLE</v>
          </cell>
          <cell r="U79" t="str">
            <v>Audit Grant/Rebate</v>
          </cell>
          <cell r="V79">
            <v>18230731</v>
          </cell>
          <cell r="X79">
            <v>42090</v>
          </cell>
          <cell r="Y79" t="str">
            <v>Water Heating - Commercial</v>
          </cell>
          <cell r="Z79" t="str">
            <v>PROC</v>
          </cell>
          <cell r="AA79">
            <v>25752.59</v>
          </cell>
          <cell r="AB79">
            <v>200021024449</v>
          </cell>
          <cell r="AC79" t="str">
            <v>CRAFT BREWERS ALLIANCE INC</v>
          </cell>
          <cell r="AD79" t="str">
            <v>14200 NE 145TH ST 3 WOODINVILLE, WA 98072</v>
          </cell>
          <cell r="AE79" t="str">
            <v>14200 NE 145TH ST 3</v>
          </cell>
          <cell r="AG79">
            <v>98072</v>
          </cell>
          <cell r="AH79" t="str">
            <v>Food Processing</v>
          </cell>
          <cell r="AM79" t="str">
            <v>CRAFT BREWERS ALLIANCE INC</v>
          </cell>
          <cell r="AN79" t="str">
            <v>CRAFT BREWERS ALLIANCE INC</v>
          </cell>
          <cell r="AP79">
            <v>15</v>
          </cell>
        </row>
        <row r="80">
          <cell r="G80" t="str">
            <v>LED &lt;= 50W</v>
          </cell>
          <cell r="H80">
            <v>40</v>
          </cell>
          <cell r="I80" t="str">
            <v>450 110TH AVE NE BELLEVUE, WA 98004</v>
          </cell>
          <cell r="J80">
            <v>1003678</v>
          </cell>
          <cell r="K80">
            <v>7000728975</v>
          </cell>
          <cell r="L80" t="str">
            <v>SL LED &lt;= 50W</v>
          </cell>
          <cell r="M80">
            <v>1</v>
          </cell>
          <cell r="N80">
            <v>181</v>
          </cell>
          <cell r="P80" t="str">
            <v>SLST</v>
          </cell>
          <cell r="Q80" t="str">
            <v>41G-C2</v>
          </cell>
          <cell r="R80" t="str">
            <v>31E-C-KV</v>
          </cell>
          <cell r="S80" t="str">
            <v>Street Lighting Standard</v>
          </cell>
          <cell r="T80" t="str">
            <v>BELLEVUE</v>
          </cell>
          <cell r="U80" t="str">
            <v>Audit Grant/Rebate</v>
          </cell>
          <cell r="V80">
            <v>18230724</v>
          </cell>
          <cell r="X80">
            <v>42117</v>
          </cell>
          <cell r="Y80" t="str">
            <v>Lighting, Prescriptive</v>
          </cell>
          <cell r="Z80" t="str">
            <v>LTG</v>
          </cell>
          <cell r="AA80">
            <v>40</v>
          </cell>
          <cell r="AB80">
            <v>200009428224</v>
          </cell>
          <cell r="AC80" t="str">
            <v>CITY OF BELLEVUE</v>
          </cell>
          <cell r="AD80" t="str">
            <v>450 110TH AVE NE BELLEVUE, WA 98004</v>
          </cell>
          <cell r="AE80" t="str">
            <v>450 110TH AVE NE</v>
          </cell>
          <cell r="AG80">
            <v>98004</v>
          </cell>
          <cell r="AH80" t="str">
            <v>Street Lighting</v>
          </cell>
          <cell r="AM80" t="str">
            <v>CITY OF BELLEVUE</v>
          </cell>
          <cell r="AN80" t="str">
            <v>CITY OF BELLEVUE</v>
          </cell>
          <cell r="AP80">
            <v>20</v>
          </cell>
        </row>
        <row r="81">
          <cell r="G81" t="str">
            <v>LED 101W - 150W</v>
          </cell>
          <cell r="H81">
            <v>0</v>
          </cell>
          <cell r="I81" t="str">
            <v>450 110TH AVE NE BELLEVUE, WA 98004</v>
          </cell>
          <cell r="J81">
            <v>1003681</v>
          </cell>
          <cell r="K81">
            <v>7000728975</v>
          </cell>
          <cell r="L81" t="str">
            <v>SL LED 101-150W</v>
          </cell>
          <cell r="M81">
            <v>1</v>
          </cell>
          <cell r="N81">
            <v>0</v>
          </cell>
          <cell r="P81" t="str">
            <v>SLST</v>
          </cell>
          <cell r="Q81" t="str">
            <v>41G-C2</v>
          </cell>
          <cell r="R81" t="str">
            <v>31E-C-KV</v>
          </cell>
          <cell r="S81" t="str">
            <v>Street Lighting Standard</v>
          </cell>
          <cell r="T81" t="str">
            <v>BELLEVUE</v>
          </cell>
          <cell r="U81" t="str">
            <v>Audit Grant/Rebate</v>
          </cell>
          <cell r="V81">
            <v>18230724</v>
          </cell>
          <cell r="X81">
            <v>42117</v>
          </cell>
          <cell r="Y81" t="str">
            <v>Lighting, Prescriptive</v>
          </cell>
          <cell r="Z81" t="str">
            <v>LTG</v>
          </cell>
          <cell r="AA81">
            <v>0</v>
          </cell>
          <cell r="AB81">
            <v>200009428224</v>
          </cell>
          <cell r="AC81" t="str">
            <v>CITY OF BELLEVUE</v>
          </cell>
          <cell r="AD81" t="str">
            <v>450 110TH AVE NE BELLEVUE, WA 98004</v>
          </cell>
          <cell r="AE81" t="str">
            <v>450 110TH AVE NE</v>
          </cell>
          <cell r="AG81">
            <v>98004</v>
          </cell>
          <cell r="AH81" t="str">
            <v>Street Lighting</v>
          </cell>
          <cell r="AM81" t="str">
            <v>CITY OF BELLEVUE</v>
          </cell>
          <cell r="AN81" t="str">
            <v>CITY OF BELLEVUE</v>
          </cell>
          <cell r="AP81">
            <v>20</v>
          </cell>
        </row>
        <row r="82">
          <cell r="G82" t="str">
            <v>Year 2 Training Allowance</v>
          </cell>
          <cell r="H82">
            <v>1645</v>
          </cell>
          <cell r="I82" t="str">
            <v>4111 BAKERVIEW SPUR BELLINGHAM, WA 98226</v>
          </cell>
          <cell r="J82">
            <v>1004597</v>
          </cell>
          <cell r="K82">
            <v>7000063316</v>
          </cell>
          <cell r="L82" t="str">
            <v>TRAINA-2</v>
          </cell>
          <cell r="M82">
            <v>1</v>
          </cell>
          <cell r="N82">
            <v>0</v>
          </cell>
          <cell r="P82" t="str">
            <v>RCM</v>
          </cell>
          <cell r="R82" t="str">
            <v>25E-C-KV</v>
          </cell>
          <cell r="S82" t="str">
            <v>E253 or G253 - RCM</v>
          </cell>
          <cell r="T82" t="str">
            <v>BELLINGHAM</v>
          </cell>
          <cell r="U82" t="str">
            <v>Audit Grant/Rebate</v>
          </cell>
          <cell r="V82">
            <v>18230723</v>
          </cell>
          <cell r="X82">
            <v>42206</v>
          </cell>
          <cell r="Y82" t="str">
            <v>O and M</v>
          </cell>
          <cell r="Z82" t="str">
            <v>MISC</v>
          </cell>
          <cell r="AA82">
            <v>1645</v>
          </cell>
          <cell r="AB82">
            <v>200004738940</v>
          </cell>
          <cell r="AC82" t="str">
            <v>SUSTAINABLE CONNECTIONS</v>
          </cell>
          <cell r="AD82" t="str">
            <v>4111 BAKERVIEW SPUR BELLINGHAM, WA 98226</v>
          </cell>
          <cell r="AE82" t="str">
            <v>4111 BAKERVIEW SPUR</v>
          </cell>
          <cell r="AG82">
            <v>98226</v>
          </cell>
          <cell r="AH82" t="str">
            <v>Other</v>
          </cell>
          <cell r="AM82" t="str">
            <v>SUSTAINABLE CONNECTIONS</v>
          </cell>
          <cell r="AN82" t="str">
            <v>SUSTAINABLE CONNECTIONS</v>
          </cell>
          <cell r="AP82">
            <v>3</v>
          </cell>
        </row>
        <row r="83">
          <cell r="G83" t="str">
            <v>HVAC controls, electric - base</v>
          </cell>
          <cell r="H83">
            <v>18309</v>
          </cell>
          <cell r="I83" t="str">
            <v>2011 MOTTMAN RD SW OLYMPIA, WA 98512</v>
          </cell>
          <cell r="J83">
            <v>1002123</v>
          </cell>
          <cell r="K83">
            <v>7000793100</v>
          </cell>
          <cell r="L83" t="str">
            <v>HVCO EB</v>
          </cell>
          <cell r="M83">
            <v>1</v>
          </cell>
          <cell r="N83">
            <v>61029</v>
          </cell>
          <cell r="P83" t="str">
            <v>CTRL</v>
          </cell>
          <cell r="Q83">
            <v>31</v>
          </cell>
          <cell r="R83" t="str">
            <v>31E-C-KV</v>
          </cell>
          <cell r="S83" t="str">
            <v>E250 &amp; G250 - Controls</v>
          </cell>
          <cell r="T83" t="str">
            <v>TUMWATER</v>
          </cell>
          <cell r="U83" t="str">
            <v>Audit Grant/Rebate</v>
          </cell>
          <cell r="V83">
            <v>18230711</v>
          </cell>
          <cell r="X83">
            <v>42151</v>
          </cell>
          <cell r="Y83" t="str">
            <v>HVAC - Commercial and Industrial</v>
          </cell>
          <cell r="Z83" t="str">
            <v>MISC</v>
          </cell>
          <cell r="AA83">
            <v>18309</v>
          </cell>
          <cell r="AB83">
            <v>200010192447</v>
          </cell>
          <cell r="AC83" t="str">
            <v>SOUTH PUGET SOUND COMMUNITY COLLEGE</v>
          </cell>
          <cell r="AD83" t="str">
            <v>2011 MOTTMAN RD SW TUMWATER, WA 98512</v>
          </cell>
          <cell r="AE83" t="str">
            <v>2011 MOTTMAN RD SW</v>
          </cell>
          <cell r="AG83">
            <v>98512</v>
          </cell>
          <cell r="AH83" t="str">
            <v>University</v>
          </cell>
          <cell r="AM83" t="str">
            <v>SOUTH PUGET SOUND COMMUNITY COLLEGE</v>
          </cell>
          <cell r="AN83" t="str">
            <v>SOUTH PUGET SOUND COMMUNITY</v>
          </cell>
          <cell r="AO83" t="str">
            <v>Sunset Air</v>
          </cell>
          <cell r="AP83">
            <v>10</v>
          </cell>
        </row>
        <row r="84">
          <cell r="G84" t="str">
            <v>HVAC controls, gas - base</v>
          </cell>
          <cell r="H84">
            <v>2288</v>
          </cell>
          <cell r="I84" t="str">
            <v>2011 MOTTMAN RD SW OLYMPIA, WA 98512</v>
          </cell>
          <cell r="J84">
            <v>1002123</v>
          </cell>
          <cell r="K84">
            <v>7000793100</v>
          </cell>
          <cell r="L84" t="str">
            <v>HVCO GB</v>
          </cell>
          <cell r="M84">
            <v>1</v>
          </cell>
          <cell r="O84">
            <v>487</v>
          </cell>
          <cell r="P84" t="str">
            <v>CTRL</v>
          </cell>
          <cell r="Q84">
            <v>31</v>
          </cell>
          <cell r="R84" t="str">
            <v>31E-C-KV</v>
          </cell>
          <cell r="S84" t="str">
            <v>E250 &amp; G250 - Controls</v>
          </cell>
          <cell r="T84" t="str">
            <v>TUMWATER</v>
          </cell>
          <cell r="U84" t="str">
            <v>Audit Grant/Rebate</v>
          </cell>
          <cell r="V84">
            <v>18230731</v>
          </cell>
          <cell r="X84">
            <v>42151</v>
          </cell>
          <cell r="Y84" t="str">
            <v>HVAC - Commercial and Industrial</v>
          </cell>
          <cell r="Z84" t="str">
            <v>SH</v>
          </cell>
          <cell r="AA84">
            <v>2288</v>
          </cell>
          <cell r="AB84">
            <v>200010192447</v>
          </cell>
          <cell r="AC84" t="str">
            <v>SOUTH PUGET SOUND COMMUNITY COLLEGE</v>
          </cell>
          <cell r="AD84" t="str">
            <v>2011 MOTTMAN RD SW TUMWATER, WA 98512</v>
          </cell>
          <cell r="AE84" t="str">
            <v>2011 MOTTMAN RD SW</v>
          </cell>
          <cell r="AG84">
            <v>98512</v>
          </cell>
          <cell r="AH84" t="str">
            <v>University</v>
          </cell>
          <cell r="AM84" t="str">
            <v>SOUTH PUGET SOUND COMMUNITY COLLEGE</v>
          </cell>
          <cell r="AN84" t="str">
            <v>SOUTH PUGET SOUND COMMUNITY</v>
          </cell>
          <cell r="AO84" t="str">
            <v>Sunset Air</v>
          </cell>
          <cell r="AP84">
            <v>10</v>
          </cell>
        </row>
        <row r="85">
          <cell r="G85" t="str">
            <v>Economizer</v>
          </cell>
          <cell r="H85">
            <v>1471</v>
          </cell>
          <cell r="I85" t="str">
            <v>695 W SUNSET WAY ISSAQUAH, WA 98027</v>
          </cell>
          <cell r="J85">
            <v>1006682</v>
          </cell>
          <cell r="K85">
            <v>7000522943</v>
          </cell>
          <cell r="L85" t="str">
            <v>ECON</v>
          </cell>
          <cell r="M85">
            <v>1</v>
          </cell>
          <cell r="N85">
            <v>8640</v>
          </cell>
          <cell r="P85" t="str">
            <v>C_I</v>
          </cell>
          <cell r="R85" t="str">
            <v>24E-C</v>
          </cell>
          <cell r="S85" t="str">
            <v>E250 &amp; G250 - C&amp;I Retro</v>
          </cell>
          <cell r="T85" t="str">
            <v>ISSAQUAH</v>
          </cell>
          <cell r="U85" t="str">
            <v>Audit Grant/Rebate</v>
          </cell>
          <cell r="V85">
            <v>18230711</v>
          </cell>
          <cell r="X85">
            <v>42143</v>
          </cell>
          <cell r="Y85" t="str">
            <v>HVAC - Commercial and Industrial</v>
          </cell>
          <cell r="Z85" t="str">
            <v>MISC</v>
          </cell>
          <cell r="AA85">
            <v>2101</v>
          </cell>
          <cell r="AB85">
            <v>200000360111</v>
          </cell>
          <cell r="AC85" t="str">
            <v>CELLCO PARTNERSHIP; VERIZON WIRELESS</v>
          </cell>
          <cell r="AD85" t="str">
            <v>695 W SUNSET WAY ISSAQUAH, WA 98027</v>
          </cell>
          <cell r="AE85" t="str">
            <v>695 W SUNSET WAY</v>
          </cell>
          <cell r="AG85">
            <v>98027</v>
          </cell>
          <cell r="AH85" t="str">
            <v>Retail</v>
          </cell>
          <cell r="AM85" t="str">
            <v>CELLCO PARTNERSHIP; VERIZON WIRELESS</v>
          </cell>
          <cell r="AN85" t="str">
            <v>CELLCO PARTNERSHIP</v>
          </cell>
          <cell r="AP85">
            <v>10</v>
          </cell>
        </row>
        <row r="86">
          <cell r="G86" t="str">
            <v>Heat recovery systems GAS</v>
          </cell>
          <cell r="H86">
            <v>48000</v>
          </cell>
          <cell r="I86" t="str">
            <v>606 SW 116TH ST SEATTLE, WA 98146</v>
          </cell>
          <cell r="J86">
            <v>1004350</v>
          </cell>
          <cell r="K86">
            <v>7000646953</v>
          </cell>
          <cell r="L86" t="str">
            <v>HRSY G</v>
          </cell>
          <cell r="M86">
            <v>1</v>
          </cell>
          <cell r="O86">
            <v>18053</v>
          </cell>
          <cell r="P86" t="str">
            <v>C_I</v>
          </cell>
          <cell r="Q86" t="str">
            <v>31G-C</v>
          </cell>
          <cell r="S86" t="str">
            <v>E250 &amp; G250 - C&amp;I Retro</v>
          </cell>
          <cell r="T86" t="str">
            <v>SEATTLE</v>
          </cell>
          <cell r="U86" t="str">
            <v>Audit Grant/Rebate</v>
          </cell>
          <cell r="V86">
            <v>18230731</v>
          </cell>
          <cell r="X86">
            <v>42198</v>
          </cell>
          <cell r="Y86" t="str">
            <v>Heat recovery, Commercial</v>
          </cell>
          <cell r="Z86" t="str">
            <v>SH</v>
          </cell>
          <cell r="AA86">
            <v>68571</v>
          </cell>
          <cell r="AB86">
            <v>200018156154</v>
          </cell>
          <cell r="AC86" t="str">
            <v>WHITEWATER AQUATICS MANAGEMENT</v>
          </cell>
          <cell r="AD86" t="str">
            <v>606 SW 116TH ST SEATTLE, WA 98146</v>
          </cell>
          <cell r="AE86" t="str">
            <v>606 SW 116TH ST</v>
          </cell>
          <cell r="AG86">
            <v>98146</v>
          </cell>
          <cell r="AH86" t="str">
            <v>Recreational Facil.</v>
          </cell>
          <cell r="AM86" t="str">
            <v>Abacus Resource Management</v>
          </cell>
          <cell r="AN86" t="str">
            <v>ABACUS RESOURCE MANAGEMENT COMPANY</v>
          </cell>
          <cell r="AO86" t="str">
            <v>ABACUS RESOURCE MANAGEMENT COMPANY</v>
          </cell>
          <cell r="AP86">
            <v>15</v>
          </cell>
        </row>
        <row r="87">
          <cell r="G87" t="str">
            <v>LED 200+ Watt</v>
          </cell>
          <cell r="H87">
            <v>150</v>
          </cell>
          <cell r="I87" t="str">
            <v>450 110TH AVE NE BELLEVUE, WA 98004</v>
          </cell>
          <cell r="J87">
            <v>1007498</v>
          </cell>
          <cell r="K87">
            <v>7000728975</v>
          </cell>
          <cell r="L87" t="str">
            <v>SL LED 200+ W</v>
          </cell>
          <cell r="M87">
            <v>1</v>
          </cell>
          <cell r="N87">
            <v>832</v>
          </cell>
          <cell r="P87" t="str">
            <v>SLST</v>
          </cell>
          <cell r="Q87" t="str">
            <v>41G-C2</v>
          </cell>
          <cell r="R87" t="str">
            <v>31E-C-KV</v>
          </cell>
          <cell r="S87" t="str">
            <v>Street Lighting Standard</v>
          </cell>
          <cell r="T87" t="str">
            <v>BELLEVUE</v>
          </cell>
          <cell r="U87" t="str">
            <v>Audit Grant/Rebate</v>
          </cell>
          <cell r="V87">
            <v>18230724</v>
          </cell>
          <cell r="X87">
            <v>42250</v>
          </cell>
          <cell r="Y87" t="str">
            <v>Lighting, Prescriptive</v>
          </cell>
          <cell r="Z87" t="str">
            <v>LTG</v>
          </cell>
          <cell r="AA87">
            <v>150</v>
          </cell>
          <cell r="AB87">
            <v>200009428224</v>
          </cell>
          <cell r="AC87" t="str">
            <v>CITY OF BELLEVUE</v>
          </cell>
          <cell r="AD87" t="str">
            <v>450 110TH AVE NE BELLEVUE, WA 98004</v>
          </cell>
          <cell r="AE87" t="str">
            <v>450 110TH AVE NE</v>
          </cell>
          <cell r="AG87">
            <v>98004</v>
          </cell>
          <cell r="AH87" t="str">
            <v>Street Lighting</v>
          </cell>
          <cell r="AM87" t="str">
            <v>CITY OF BELLEVUE</v>
          </cell>
          <cell r="AN87" t="str">
            <v>CITY OF BELLEVUE</v>
          </cell>
          <cell r="AP87">
            <v>20</v>
          </cell>
        </row>
        <row r="88">
          <cell r="G88" t="str">
            <v>Water heater, other gas</v>
          </cell>
          <cell r="H88">
            <v>20333</v>
          </cell>
          <cell r="I88" t="str">
            <v>601 SW 7TH ST RENTON, WA 98057</v>
          </cell>
          <cell r="J88">
            <v>1011920</v>
          </cell>
          <cell r="K88">
            <v>7000056727</v>
          </cell>
          <cell r="L88" t="str">
            <v>WHOTG</v>
          </cell>
          <cell r="M88">
            <v>1</v>
          </cell>
          <cell r="O88">
            <v>6503</v>
          </cell>
          <cell r="P88" t="str">
            <v>C_I</v>
          </cell>
          <cell r="Q88" t="str">
            <v>31G-C</v>
          </cell>
          <cell r="R88" t="str">
            <v>26E-C-KV</v>
          </cell>
          <cell r="S88" t="str">
            <v>E250 &amp; G250 - C&amp;I Retro</v>
          </cell>
          <cell r="T88" t="str">
            <v>RENTON</v>
          </cell>
          <cell r="U88" t="str">
            <v>Audit Grant/Rebate</v>
          </cell>
          <cell r="V88">
            <v>18230731</v>
          </cell>
          <cell r="X88">
            <v>42199</v>
          </cell>
          <cell r="Y88" t="str">
            <v>Water Heating - Commercial</v>
          </cell>
          <cell r="Z88" t="str">
            <v>PROC</v>
          </cell>
          <cell r="AA88">
            <v>29047</v>
          </cell>
          <cell r="AB88">
            <v>220000829683</v>
          </cell>
          <cell r="AC88" t="str">
            <v>WESTERN DISTRIBUTION SERVICES LLC</v>
          </cell>
          <cell r="AD88" t="str">
            <v>600 POWELL AVE SW RENTON, WA 98057</v>
          </cell>
          <cell r="AE88" t="str">
            <v>600 POWELL AVE SW</v>
          </cell>
          <cell r="AG88">
            <v>98057</v>
          </cell>
          <cell r="AH88" t="str">
            <v>Industrial/Manufac.</v>
          </cell>
          <cell r="AM88" t="str">
            <v>WESTERN DISTRIBUTION SERVICES LLC</v>
          </cell>
          <cell r="AN88" t="str">
            <v>WESTERN DISTRIBUTION SERVICES LLC</v>
          </cell>
          <cell r="AO88" t="str">
            <v>Northwest Thermal Hydonics</v>
          </cell>
          <cell r="AP88">
            <v>15</v>
          </cell>
        </row>
        <row r="89">
          <cell r="G89" t="str">
            <v>Water, hot water Low Flow Devices GAS</v>
          </cell>
          <cell r="H89">
            <v>10049</v>
          </cell>
          <cell r="I89" t="str">
            <v>3900 JEFFERSON RD PWRPLT SEATTLE, WA 98195</v>
          </cell>
          <cell r="J89">
            <v>913988</v>
          </cell>
          <cell r="K89">
            <v>7000625147</v>
          </cell>
          <cell r="L89" t="str">
            <v>WHLF G</v>
          </cell>
          <cell r="M89">
            <v>1</v>
          </cell>
          <cell r="O89">
            <v>17869</v>
          </cell>
          <cell r="P89" t="str">
            <v>C_I</v>
          </cell>
          <cell r="Q89" t="str">
            <v>SCH_087GC</v>
          </cell>
          <cell r="S89" t="str">
            <v>E250 &amp; G250 - C&amp;I Retro</v>
          </cell>
          <cell r="T89" t="str">
            <v>SEATTLE</v>
          </cell>
          <cell r="U89" t="str">
            <v>Audit Grant/Rebate</v>
          </cell>
          <cell r="V89">
            <v>18230731</v>
          </cell>
          <cell r="W89" t="str">
            <v>Other</v>
          </cell>
          <cell r="X89">
            <v>42207</v>
          </cell>
          <cell r="Y89" t="str">
            <v>Water Heating - Commercial</v>
          </cell>
          <cell r="Z89" t="str">
            <v>DHW</v>
          </cell>
          <cell r="AA89">
            <v>15348</v>
          </cell>
          <cell r="AB89">
            <v>200002874689</v>
          </cell>
          <cell r="AC89" t="str">
            <v>UNIVERSITY OF WASHINGTON</v>
          </cell>
          <cell r="AD89" t="str">
            <v>3900 JEFFERSON RD PWRPLT SEATTLE, WA 98195</v>
          </cell>
          <cell r="AE89" t="str">
            <v>3900 JEFFERSON RD PWRPLT</v>
          </cell>
          <cell r="AG89">
            <v>98195</v>
          </cell>
          <cell r="AH89" t="str">
            <v>Hospital</v>
          </cell>
          <cell r="AI89">
            <v>0</v>
          </cell>
          <cell r="AK89">
            <v>0</v>
          </cell>
          <cell r="AL89">
            <v>1</v>
          </cell>
          <cell r="AM89" t="str">
            <v>UNIVERSITY OF WASHINGTON</v>
          </cell>
          <cell r="AN89" t="str">
            <v>UNIVERSITY OF WASHINGTON</v>
          </cell>
          <cell r="AO89" t="str">
            <v>McKinstry</v>
          </cell>
          <cell r="AP89">
            <v>10</v>
          </cell>
        </row>
        <row r="90">
          <cell r="G90" t="str">
            <v>Variable Frequency Drive and Controls</v>
          </cell>
          <cell r="H90">
            <v>9559</v>
          </cell>
          <cell r="I90" t="str">
            <v>10900 NE 8TH ST STE 225 BELLEVUE, WA 980044453</v>
          </cell>
          <cell r="J90">
            <v>994746</v>
          </cell>
          <cell r="K90">
            <v>7000612483</v>
          </cell>
          <cell r="L90" t="str">
            <v>VFDC</v>
          </cell>
          <cell r="M90">
            <v>1</v>
          </cell>
          <cell r="N90">
            <v>31862</v>
          </cell>
          <cell r="P90" t="str">
            <v>C_I</v>
          </cell>
          <cell r="R90" t="str">
            <v>26E-C-CK</v>
          </cell>
          <cell r="S90" t="str">
            <v>E250 &amp; G250 - C&amp;I Retro</v>
          </cell>
          <cell r="T90" t="str">
            <v>BELLEVUE</v>
          </cell>
          <cell r="U90" t="str">
            <v>Audit Grant/Rebate</v>
          </cell>
          <cell r="V90">
            <v>18230711</v>
          </cell>
          <cell r="X90">
            <v>42234</v>
          </cell>
          <cell r="Y90" t="str">
            <v>Motors - Commercial</v>
          </cell>
          <cell r="Z90" t="str">
            <v>MISC</v>
          </cell>
          <cell r="AA90">
            <v>32421.18</v>
          </cell>
          <cell r="AB90">
            <v>220003060187</v>
          </cell>
          <cell r="AC90" t="str">
            <v>KBS SOR PLAZA BELLEVUE, LLC</v>
          </cell>
          <cell r="AD90" t="str">
            <v>10900 NE 8TH ST BELLEVUE, WA 98004</v>
          </cell>
          <cell r="AE90" t="str">
            <v>10900 NE 8TH ST</v>
          </cell>
          <cell r="AG90">
            <v>98004</v>
          </cell>
          <cell r="AH90" t="str">
            <v>Office</v>
          </cell>
          <cell r="AM90" t="str">
            <v>Resound Energy Services</v>
          </cell>
          <cell r="AN90" t="str">
            <v>RESOUND ENERGY LLC</v>
          </cell>
          <cell r="AO90" t="str">
            <v>RESOUND ENERGY LLC</v>
          </cell>
          <cell r="AP90">
            <v>15</v>
          </cell>
        </row>
        <row r="91">
          <cell r="G91" t="str">
            <v>Variable Frequency Drive and Controls, gas</v>
          </cell>
          <cell r="H91">
            <v>14548</v>
          </cell>
          <cell r="I91" t="str">
            <v>230 STRANDER BLVD TUKWILA, WA 98188</v>
          </cell>
          <cell r="J91">
            <v>1014572</v>
          </cell>
          <cell r="K91">
            <v>7001120244</v>
          </cell>
          <cell r="L91" t="str">
            <v>VFD G</v>
          </cell>
          <cell r="M91">
            <v>1</v>
          </cell>
          <cell r="O91">
            <v>8402</v>
          </cell>
          <cell r="P91" t="str">
            <v>C_I</v>
          </cell>
          <cell r="Q91" t="str">
            <v>41G-C2</v>
          </cell>
          <cell r="R91" t="str">
            <v>25EC</v>
          </cell>
          <cell r="S91" t="str">
            <v>E250 &amp; G250 - C&amp;I Retro</v>
          </cell>
          <cell r="T91" t="str">
            <v>TUKWILA</v>
          </cell>
          <cell r="U91" t="str">
            <v>Audit Grant/Rebate</v>
          </cell>
          <cell r="V91">
            <v>18230731</v>
          </cell>
          <cell r="X91">
            <v>42251</v>
          </cell>
          <cell r="Y91" t="str">
            <v>Motors - Commercial</v>
          </cell>
          <cell r="Z91" t="str">
            <v>PROC</v>
          </cell>
          <cell r="AA91">
            <v>21061</v>
          </cell>
          <cell r="AB91">
            <v>200018869418</v>
          </cell>
          <cell r="AC91" t="str">
            <v>THE CHEESECAKE FACTORY RESTAURANTS INC</v>
          </cell>
          <cell r="AD91" t="str">
            <v>230 STRANDER BLVD TUKWILA, WA 98188</v>
          </cell>
          <cell r="AE91" t="str">
            <v>230 STRANDER BLVD</v>
          </cell>
          <cell r="AG91">
            <v>98188</v>
          </cell>
          <cell r="AH91" t="str">
            <v>Restaurant</v>
          </cell>
          <cell r="AM91" t="str">
            <v>MELINK CORPORATION</v>
          </cell>
          <cell r="AN91" t="str">
            <v>MELINK CORPORATION</v>
          </cell>
          <cell r="AO91" t="str">
            <v>MELINK CORPORATION</v>
          </cell>
          <cell r="AP91">
            <v>15</v>
          </cell>
        </row>
        <row r="92">
          <cell r="G92" t="str">
            <v>Lighting - High Voltage Program</v>
          </cell>
          <cell r="H92">
            <v>153297.5</v>
          </cell>
          <cell r="I92" t="str">
            <v>999 LAKE DR ISSAQUAH, WA 98027</v>
          </cell>
          <cell r="J92">
            <v>1009108</v>
          </cell>
          <cell r="K92">
            <v>7000150424</v>
          </cell>
          <cell r="L92" t="str">
            <v>LTG HV</v>
          </cell>
          <cell r="M92">
            <v>1</v>
          </cell>
          <cell r="N92">
            <v>306595</v>
          </cell>
          <cell r="P92" t="str">
            <v>HVN</v>
          </cell>
          <cell r="R92" t="str">
            <v>40E-C-KV</v>
          </cell>
          <cell r="S92" t="str">
            <v>E258 HV Sch 40, 46, 49</v>
          </cell>
          <cell r="T92" t="str">
            <v>ISSAQUAH</v>
          </cell>
          <cell r="U92" t="str">
            <v>Audit Grant/Rebate</v>
          </cell>
          <cell r="V92">
            <v>18230721</v>
          </cell>
          <cell r="X92">
            <v>42265</v>
          </cell>
          <cell r="Y92" t="str">
            <v>Lighting - Commercial</v>
          </cell>
          <cell r="Z92" t="str">
            <v>LTG</v>
          </cell>
          <cell r="AA92">
            <v>208541.66</v>
          </cell>
          <cell r="AB92">
            <v>200017692332</v>
          </cell>
          <cell r="AC92" t="str">
            <v>COSTCO WHOLESALE</v>
          </cell>
          <cell r="AD92" t="str">
            <v>999 LAKE DR ISSAQUAH, WA 98027</v>
          </cell>
          <cell r="AE92" t="str">
            <v>999 LAKE DR</v>
          </cell>
          <cell r="AG92">
            <v>98027</v>
          </cell>
          <cell r="AH92" t="str">
            <v>Office</v>
          </cell>
          <cell r="AM92" t="str">
            <v>COSTCO WHOLESALE</v>
          </cell>
          <cell r="AN92" t="str">
            <v>COSTCO WHOLESALE</v>
          </cell>
          <cell r="AP92">
            <v>12</v>
          </cell>
        </row>
        <row r="93">
          <cell r="G93" t="str">
            <v>Floor insulation gas</v>
          </cell>
          <cell r="H93">
            <v>2537</v>
          </cell>
          <cell r="I93" t="str">
            <v>325 N 125TH ST SEATTLE, WA 98133</v>
          </cell>
          <cell r="J93">
            <v>985915</v>
          </cell>
          <cell r="K93">
            <v>7000716861</v>
          </cell>
          <cell r="L93" t="str">
            <v>FINS G</v>
          </cell>
          <cell r="M93">
            <v>1</v>
          </cell>
          <cell r="O93">
            <v>391</v>
          </cell>
          <cell r="P93" t="str">
            <v>C_I</v>
          </cell>
          <cell r="Q93" t="str">
            <v>31G-C</v>
          </cell>
          <cell r="S93" t="str">
            <v>E250 &amp; G250 - C&amp;I Retro</v>
          </cell>
          <cell r="T93" t="str">
            <v>SEATTLE</v>
          </cell>
          <cell r="U93" t="str">
            <v>Audit Grant/Rebate</v>
          </cell>
          <cell r="V93">
            <v>18230731</v>
          </cell>
          <cell r="X93">
            <v>42262</v>
          </cell>
          <cell r="Y93" t="str">
            <v>Building Shell - Commercial</v>
          </cell>
          <cell r="Z93" t="str">
            <v>SH</v>
          </cell>
          <cell r="AA93">
            <v>4366.8599999999997</v>
          </cell>
          <cell r="AB93">
            <v>200019147418</v>
          </cell>
          <cell r="AC93" t="str">
            <v>BROADVIEW COMMUNITY UNITED CHURCH OF CHRIST</v>
          </cell>
          <cell r="AD93" t="str">
            <v>325 N 125TH ST SEATTLE, WA 98133</v>
          </cell>
          <cell r="AE93" t="str">
            <v>325 N 125TH ST</v>
          </cell>
          <cell r="AG93">
            <v>98133</v>
          </cell>
          <cell r="AH93" t="str">
            <v>Other</v>
          </cell>
          <cell r="AM93" t="str">
            <v>BROADVIEW COMMUNITY UNITED CHURCH OF CHRIST</v>
          </cell>
          <cell r="AN93" t="str">
            <v>BROADVIEW COMMUNITY UNITED</v>
          </cell>
          <cell r="AO93" t="str">
            <v>Greenwood</v>
          </cell>
          <cell r="AP93">
            <v>24</v>
          </cell>
        </row>
        <row r="94">
          <cell r="G94" t="str">
            <v>Roof ceiling insulation GAS</v>
          </cell>
          <cell r="H94">
            <v>11770</v>
          </cell>
          <cell r="I94" t="str">
            <v>23636 104TH AVE SE KENT, WA 980313316</v>
          </cell>
          <cell r="J94">
            <v>1009444</v>
          </cell>
          <cell r="K94">
            <v>7001094341</v>
          </cell>
          <cell r="L94" t="str">
            <v>RFCI G</v>
          </cell>
          <cell r="M94">
            <v>1</v>
          </cell>
          <cell r="O94">
            <v>2354</v>
          </cell>
          <cell r="P94" t="str">
            <v>C_I</v>
          </cell>
          <cell r="Q94" t="str">
            <v>31G-C</v>
          </cell>
          <cell r="S94" t="str">
            <v>E250 &amp; G250 - C&amp;I Retro</v>
          </cell>
          <cell r="T94" t="str">
            <v>KENT</v>
          </cell>
          <cell r="U94" t="str">
            <v>Audit Grant/Rebate</v>
          </cell>
          <cell r="V94">
            <v>18230731</v>
          </cell>
          <cell r="X94">
            <v>42331</v>
          </cell>
          <cell r="Y94" t="str">
            <v>Building Shell - Commercial</v>
          </cell>
          <cell r="Z94" t="str">
            <v>SH</v>
          </cell>
          <cell r="AA94">
            <v>25579</v>
          </cell>
          <cell r="AB94">
            <v>220007753332</v>
          </cell>
          <cell r="AC94" t="str">
            <v>INOREX INC; SAVE-U-MORE</v>
          </cell>
          <cell r="AD94" t="str">
            <v>23636 104TH AVE SE KENT, WA 98031</v>
          </cell>
          <cell r="AE94" t="str">
            <v>23636 104TH AVE SE</v>
          </cell>
          <cell r="AG94">
            <v>98031</v>
          </cell>
          <cell r="AH94" t="str">
            <v>Retail</v>
          </cell>
          <cell r="AM94" t="str">
            <v>INOREX INC; SAVE-U-MORE</v>
          </cell>
          <cell r="AN94" t="str">
            <v>INOREX INC</v>
          </cell>
          <cell r="AO94" t="str">
            <v>Specialty Insulation</v>
          </cell>
          <cell r="AP94">
            <v>24</v>
          </cell>
        </row>
        <row r="95">
          <cell r="G95" t="str">
            <v>Whole Bldg - electric</v>
          </cell>
          <cell r="H95">
            <v>183667</v>
          </cell>
          <cell r="I95" t="str">
            <v>15511 NE 45TH ST REDMOND, WA 98052</v>
          </cell>
          <cell r="J95">
            <v>1021780</v>
          </cell>
          <cell r="K95">
            <v>7000391675</v>
          </cell>
          <cell r="L95" t="str">
            <v>W BLDG</v>
          </cell>
          <cell r="M95">
            <v>1</v>
          </cell>
          <cell r="N95">
            <v>748579</v>
          </cell>
          <cell r="P95" t="str">
            <v>HVN</v>
          </cell>
          <cell r="R95" t="str">
            <v>SCH_40EC</v>
          </cell>
          <cell r="S95" t="str">
            <v>E258 HV Sch 40, 46, 49</v>
          </cell>
          <cell r="T95" t="str">
            <v>REDMOND</v>
          </cell>
          <cell r="U95" t="str">
            <v>Audit Grant/Rebate</v>
          </cell>
          <cell r="V95">
            <v>18230721</v>
          </cell>
          <cell r="X95">
            <v>42331</v>
          </cell>
          <cell r="Y95" t="str">
            <v>Whole Building</v>
          </cell>
          <cell r="Z95" t="str">
            <v>MISC</v>
          </cell>
          <cell r="AA95">
            <v>183667</v>
          </cell>
          <cell r="AB95">
            <v>200007982792</v>
          </cell>
          <cell r="AC95" t="str">
            <v>MICROSOFT CORPORATION</v>
          </cell>
          <cell r="AD95" t="str">
            <v>15511 NE 45TH ST REDMOND, WA 98052</v>
          </cell>
          <cell r="AE95" t="str">
            <v>15511 NE 45TH ST</v>
          </cell>
          <cell r="AG95">
            <v>98052</v>
          </cell>
          <cell r="AH95" t="str">
            <v>Office</v>
          </cell>
          <cell r="AM95" t="str">
            <v>MICROSOFT CORPORATION</v>
          </cell>
          <cell r="AN95" t="str">
            <v>MICROSOFT CORPORATION</v>
          </cell>
          <cell r="AO95" t="str">
            <v>ZGF Architects</v>
          </cell>
          <cell r="AP95">
            <v>15</v>
          </cell>
        </row>
        <row r="96">
          <cell r="G96" t="str">
            <v>Aerator, electric SBDI</v>
          </cell>
          <cell r="H96">
            <v>16</v>
          </cell>
          <cell r="I96" t="str">
            <v>19586 10TH AVE NE 300 POULSBO, WA 98370</v>
          </cell>
          <cell r="J96">
            <v>1023328</v>
          </cell>
          <cell r="K96">
            <v>7000487591</v>
          </cell>
          <cell r="L96" t="str">
            <v>E AER SBDI</v>
          </cell>
          <cell r="M96">
            <v>2</v>
          </cell>
          <cell r="N96">
            <v>1424</v>
          </cell>
          <cell r="P96" t="str">
            <v>SBDI</v>
          </cell>
          <cell r="R96" t="str">
            <v>24E-C</v>
          </cell>
          <cell r="S96" t="str">
            <v>Small Business Direct Install</v>
          </cell>
          <cell r="T96" t="str">
            <v>POULSBO</v>
          </cell>
          <cell r="U96" t="str">
            <v>Calculate Rebate</v>
          </cell>
          <cell r="V96">
            <v>18231134</v>
          </cell>
          <cell r="Y96" t="str">
            <v>Water Heating - Commercial</v>
          </cell>
          <cell r="AA96">
            <v>16</v>
          </cell>
          <cell r="AB96">
            <v>200008249910</v>
          </cell>
          <cell r="AD96" t="str">
            <v>19586 10TH AVE NE 300 POULSBO, WA 98370</v>
          </cell>
          <cell r="AE96" t="str">
            <v>19586 10TH AVE NE 300</v>
          </cell>
          <cell r="AG96">
            <v>98370</v>
          </cell>
          <cell r="AH96" t="str">
            <v>Office</v>
          </cell>
          <cell r="AM96" t="str">
            <v>WILLDAN ENERGY SOLUTIONS</v>
          </cell>
          <cell r="AN96" t="str">
            <v>WILLDAN ENERGY SOLUTIONS</v>
          </cell>
          <cell r="AO96" t="str">
            <v>Willdan Engineers &amp; Constructors</v>
          </cell>
          <cell r="AP96">
            <v>5</v>
          </cell>
        </row>
        <row r="97">
          <cell r="G97" t="str">
            <v>LED A Lamp 7W</v>
          </cell>
          <cell r="H97">
            <v>74.8</v>
          </cell>
          <cell r="I97" t="str">
            <v>19586 10TH AVE NE 300 POULSBO, WA 98370</v>
          </cell>
          <cell r="J97">
            <v>1023328</v>
          </cell>
          <cell r="K97">
            <v>7000487591</v>
          </cell>
          <cell r="L97" t="str">
            <v>LED OMNI 7 2015</v>
          </cell>
          <cell r="M97">
            <v>4</v>
          </cell>
          <cell r="N97">
            <v>232</v>
          </cell>
          <cell r="P97" t="str">
            <v>SBDI</v>
          </cell>
          <cell r="R97" t="str">
            <v>24E-C</v>
          </cell>
          <cell r="S97" t="str">
            <v>Small Business Direct Install</v>
          </cell>
          <cell r="T97" t="str">
            <v>POULSBO</v>
          </cell>
          <cell r="U97" t="str">
            <v>Calculate Rebate</v>
          </cell>
          <cell r="V97">
            <v>18231134</v>
          </cell>
          <cell r="Y97" t="str">
            <v>Lighting, Prescriptive</v>
          </cell>
          <cell r="AA97">
            <v>74.8</v>
          </cell>
          <cell r="AB97">
            <v>200008249910</v>
          </cell>
          <cell r="AD97" t="str">
            <v>19586 10TH AVE NE 300 POULSBO, WA 98370</v>
          </cell>
          <cell r="AE97" t="str">
            <v>19586 10TH AVE NE 300</v>
          </cell>
          <cell r="AG97">
            <v>98370</v>
          </cell>
          <cell r="AH97" t="str">
            <v>Office</v>
          </cell>
          <cell r="AM97" t="str">
            <v>WILLDAN ENERGY SOLUTIONS</v>
          </cell>
          <cell r="AN97" t="str">
            <v>WILLDAN ENERGY SOLUTIONS</v>
          </cell>
          <cell r="AO97" t="str">
            <v>Willdan Engineers &amp; Constructors</v>
          </cell>
          <cell r="AP97">
            <v>0</v>
          </cell>
        </row>
        <row r="98">
          <cell r="G98" t="str">
            <v>Aerator, gas SBDI</v>
          </cell>
          <cell r="H98">
            <v>80</v>
          </cell>
          <cell r="I98" t="str">
            <v>12255 AURORA AVE N SEATTLE, WA 98133</v>
          </cell>
          <cell r="J98">
            <v>1012887</v>
          </cell>
          <cell r="K98">
            <v>7001507332</v>
          </cell>
          <cell r="L98" t="str">
            <v>G AER SBDI</v>
          </cell>
          <cell r="M98">
            <v>10</v>
          </cell>
          <cell r="O98">
            <v>320</v>
          </cell>
          <cell r="P98" t="str">
            <v>SBDI</v>
          </cell>
          <cell r="Q98" t="str">
            <v>31G-C</v>
          </cell>
          <cell r="S98" t="str">
            <v>Small Business Direct Install</v>
          </cell>
          <cell r="T98" t="str">
            <v>SEATTLE</v>
          </cell>
          <cell r="U98" t="str">
            <v>Calculate Rebate</v>
          </cell>
          <cell r="V98">
            <v>18231022</v>
          </cell>
          <cell r="Y98" t="str">
            <v>Water Heating - Commercial</v>
          </cell>
          <cell r="AA98">
            <v>80</v>
          </cell>
          <cell r="AB98">
            <v>200010217418</v>
          </cell>
          <cell r="AD98" t="str">
            <v>12255 AURORA AVE N SEATTLE, WA 98133</v>
          </cell>
          <cell r="AE98" t="str">
            <v>12255 AURORA AVE N</v>
          </cell>
          <cell r="AG98">
            <v>98133</v>
          </cell>
          <cell r="AH98" t="str">
            <v>Restaurant</v>
          </cell>
          <cell r="AM98" t="str">
            <v>WILLDAN ENERGY SOLUTIONS</v>
          </cell>
          <cell r="AN98" t="str">
            <v>WILLDAN ENERGY SOLUTIONS</v>
          </cell>
          <cell r="AO98" t="str">
            <v>Willdan Engineers &amp; Constructors</v>
          </cell>
          <cell r="AP98">
            <v>5</v>
          </cell>
        </row>
        <row r="99">
          <cell r="G99" t="str">
            <v>LED A Lamp 11W</v>
          </cell>
          <cell r="H99">
            <v>373.92</v>
          </cell>
          <cell r="I99" t="str">
            <v>1315 E DIVISION ST MOUNT VERNON, WA 982744134</v>
          </cell>
          <cell r="J99">
            <v>1027509</v>
          </cell>
          <cell r="K99">
            <v>7000679343</v>
          </cell>
          <cell r="L99" t="str">
            <v>LED OMNI 11 2015</v>
          </cell>
          <cell r="M99">
            <v>19</v>
          </cell>
          <cell r="N99">
            <v>1710</v>
          </cell>
          <cell r="P99" t="str">
            <v>SBDI</v>
          </cell>
          <cell r="R99" t="str">
            <v>24E-C</v>
          </cell>
          <cell r="S99" t="str">
            <v>Small Business Direct Install</v>
          </cell>
          <cell r="T99" t="str">
            <v>MOUNT VERNON</v>
          </cell>
          <cell r="U99" t="str">
            <v>Calculate Rebate</v>
          </cell>
          <cell r="V99">
            <v>18231134</v>
          </cell>
          <cell r="Y99" t="str">
            <v>Lighting, Prescriptive</v>
          </cell>
          <cell r="AA99">
            <v>373.92</v>
          </cell>
          <cell r="AB99">
            <v>200004937542</v>
          </cell>
          <cell r="AD99" t="str">
            <v>1315 E DIVISION ST MOUNT VERNON, WA 98274</v>
          </cell>
          <cell r="AE99" t="str">
            <v>1315 E DIVISION ST</v>
          </cell>
          <cell r="AG99">
            <v>98274</v>
          </cell>
          <cell r="AH99" t="str">
            <v>Office</v>
          </cell>
          <cell r="AM99" t="str">
            <v>WILLDAN ENERGY SOLUTIONS</v>
          </cell>
          <cell r="AN99" t="str">
            <v>WILLDAN ENERGY SOLUTIONS</v>
          </cell>
          <cell r="AO99" t="str">
            <v>Willdan Engineers &amp; Constructors</v>
          </cell>
          <cell r="AP99">
            <v>0</v>
          </cell>
        </row>
        <row r="100">
          <cell r="G100" t="str">
            <v>LED Direction Par 30</v>
          </cell>
          <cell r="H100">
            <v>759.6</v>
          </cell>
          <cell r="I100" t="str">
            <v>1315 E DIVISION ST MOUNT VERNON, WA 982744134</v>
          </cell>
          <cell r="J100">
            <v>1027509</v>
          </cell>
          <cell r="K100">
            <v>7000679343</v>
          </cell>
          <cell r="L100" t="str">
            <v>LED DIR30 SBDI 2015</v>
          </cell>
          <cell r="M100">
            <v>15</v>
          </cell>
          <cell r="N100">
            <v>1395</v>
          </cell>
          <cell r="P100" t="str">
            <v>SBDI</v>
          </cell>
          <cell r="R100" t="str">
            <v>24E-C</v>
          </cell>
          <cell r="S100" t="str">
            <v>Small Business Direct Install</v>
          </cell>
          <cell r="T100" t="str">
            <v>MOUNT VERNON</v>
          </cell>
          <cell r="U100" t="str">
            <v>Calculate Rebate</v>
          </cell>
          <cell r="V100">
            <v>18231134</v>
          </cell>
          <cell r="Y100" t="str">
            <v>Lighting, Prescriptive</v>
          </cell>
          <cell r="AA100">
            <v>759.6</v>
          </cell>
          <cell r="AB100">
            <v>200004937542</v>
          </cell>
          <cell r="AD100" t="str">
            <v>1315 E DIVISION ST MOUNT VERNON, WA 98274</v>
          </cell>
          <cell r="AE100" t="str">
            <v>1315 E DIVISION ST</v>
          </cell>
          <cell r="AG100">
            <v>98274</v>
          </cell>
          <cell r="AH100" t="str">
            <v>Office</v>
          </cell>
          <cell r="AM100" t="str">
            <v>WILLDAN ENERGY SOLUTIONS</v>
          </cell>
          <cell r="AN100" t="str">
            <v>WILLDAN ENERGY SOLUTIONS</v>
          </cell>
          <cell r="AO100" t="str">
            <v>Willdan Engineers &amp; Constructors</v>
          </cell>
          <cell r="AP100">
            <v>0</v>
          </cell>
        </row>
        <row r="101">
          <cell r="G101" t="str">
            <v>1.5 GPM Showerhead Any Commercial, electric DI SPLIT</v>
          </cell>
          <cell r="H101">
            <v>69</v>
          </cell>
          <cell r="I101" t="str">
            <v>10655 NE 4TH ST 901 BELLEVUE, WA 98004</v>
          </cell>
          <cell r="J101">
            <v>1019187</v>
          </cell>
          <cell r="K101">
            <v>7001480316</v>
          </cell>
          <cell r="L101" t="str">
            <v>E SH ANY SPLIT</v>
          </cell>
          <cell r="M101">
            <v>2</v>
          </cell>
          <cell r="N101">
            <v>456</v>
          </cell>
          <cell r="P101" t="str">
            <v>SPRH</v>
          </cell>
          <cell r="R101" t="str">
            <v>24E-C</v>
          </cell>
          <cell r="S101" t="str">
            <v>E_G 262 Pre Rinse Spray Head</v>
          </cell>
          <cell r="T101" t="str">
            <v>KIRKLAND</v>
          </cell>
          <cell r="U101" t="str">
            <v>Calculate Rebate</v>
          </cell>
          <cell r="V101">
            <v>18230717</v>
          </cell>
          <cell r="Y101" t="str">
            <v>Water Heating - Commercial</v>
          </cell>
          <cell r="AA101">
            <v>69</v>
          </cell>
          <cell r="AB101">
            <v>200016360600</v>
          </cell>
          <cell r="AD101" t="str">
            <v>135 LAKE ST S KIRKLAND, WA 98033</v>
          </cell>
          <cell r="AE101" t="str">
            <v>135 LAKE ST S</v>
          </cell>
          <cell r="AG101">
            <v>98033</v>
          </cell>
          <cell r="AH101" t="str">
            <v>Office</v>
          </cell>
          <cell r="AM101" t="str">
            <v>SBW CONSULTING INC</v>
          </cell>
          <cell r="AN101" t="str">
            <v>SBW CONSULTING INC</v>
          </cell>
          <cell r="AO101" t="str">
            <v>SBW CONSULTING INC</v>
          </cell>
          <cell r="AP101">
            <v>10</v>
          </cell>
        </row>
        <row r="102">
          <cell r="G102" t="str">
            <v>Aerator, electric $10 SPLIT</v>
          </cell>
          <cell r="H102">
            <v>28.5</v>
          </cell>
          <cell r="I102" t="str">
            <v>10655 NE 4TH ST 901 BELLEVUE, WA 98004</v>
          </cell>
          <cell r="J102">
            <v>1019187</v>
          </cell>
          <cell r="K102">
            <v>7001480316</v>
          </cell>
          <cell r="L102" t="str">
            <v>E AER 10 SPLIT</v>
          </cell>
          <cell r="M102">
            <v>6</v>
          </cell>
          <cell r="N102">
            <v>4272</v>
          </cell>
          <cell r="P102" t="str">
            <v>SPRH</v>
          </cell>
          <cell r="R102" t="str">
            <v>24E-C</v>
          </cell>
          <cell r="S102" t="str">
            <v>E_G 262 Pre Rinse Spray Head</v>
          </cell>
          <cell r="T102" t="str">
            <v>KIRKLAND</v>
          </cell>
          <cell r="U102" t="str">
            <v>Calculate Rebate</v>
          </cell>
          <cell r="V102">
            <v>18230717</v>
          </cell>
          <cell r="Y102" t="str">
            <v>Water Heating - Commercial</v>
          </cell>
          <cell r="AA102">
            <v>28.5</v>
          </cell>
          <cell r="AB102">
            <v>200016360600</v>
          </cell>
          <cell r="AD102" t="str">
            <v>135 LAKE ST S KIRKLAND, WA 98033</v>
          </cell>
          <cell r="AE102" t="str">
            <v>135 LAKE ST S</v>
          </cell>
          <cell r="AG102">
            <v>98033</v>
          </cell>
          <cell r="AH102" t="str">
            <v>Office</v>
          </cell>
          <cell r="AM102" t="str">
            <v>SBW CONSULTING INC</v>
          </cell>
          <cell r="AN102" t="str">
            <v>SBW CONSULTING INC</v>
          </cell>
          <cell r="AO102" t="str">
            <v>SBW CONSULTING INC</v>
          </cell>
          <cell r="AP102">
            <v>5</v>
          </cell>
        </row>
        <row r="103">
          <cell r="G103" t="str">
            <v>Aerator, electric $10</v>
          </cell>
          <cell r="H103">
            <v>104.5</v>
          </cell>
          <cell r="I103" t="str">
            <v>901 POWELL AVE SW STE 101 RENTON, WA 980572988</v>
          </cell>
          <cell r="J103">
            <v>1019190</v>
          </cell>
          <cell r="K103">
            <v>7001066870</v>
          </cell>
          <cell r="L103" t="str">
            <v>E AER 10</v>
          </cell>
          <cell r="M103">
            <v>11</v>
          </cell>
          <cell r="N103">
            <v>7832</v>
          </cell>
          <cell r="P103" t="str">
            <v>SPRH</v>
          </cell>
          <cell r="Q103" t="str">
            <v>31G-C</v>
          </cell>
          <cell r="R103" t="str">
            <v>24E-C</v>
          </cell>
          <cell r="S103" t="str">
            <v>E_G 262 Pre Rinse Spray Head</v>
          </cell>
          <cell r="T103" t="str">
            <v>KENT</v>
          </cell>
          <cell r="U103" t="str">
            <v>Calculate Rebate</v>
          </cell>
          <cell r="V103">
            <v>18230717</v>
          </cell>
          <cell r="Y103" t="str">
            <v>Water Heating - Commercial</v>
          </cell>
          <cell r="AA103">
            <v>104.5</v>
          </cell>
          <cell r="AB103">
            <v>200023438514</v>
          </cell>
          <cell r="AD103" t="str">
            <v>19823 58TH PL S KENT, WA 98032</v>
          </cell>
          <cell r="AE103" t="str">
            <v>19823 58TH PL S</v>
          </cell>
          <cell r="AG103">
            <v>98032</v>
          </cell>
          <cell r="AH103" t="str">
            <v>Office</v>
          </cell>
          <cell r="AM103" t="str">
            <v>SBW CONSULTING INC</v>
          </cell>
          <cell r="AN103" t="str">
            <v>SBW CONSULTING INC</v>
          </cell>
          <cell r="AO103" t="str">
            <v>SBW CONSULTING INC</v>
          </cell>
          <cell r="AP103">
            <v>5</v>
          </cell>
        </row>
        <row r="104">
          <cell r="G104" t="str">
            <v>HVAC Demand Control Ventilation - electric</v>
          </cell>
          <cell r="H104">
            <v>2000</v>
          </cell>
          <cell r="I104" t="str">
            <v>5470 NW ELDORADO BLVD BREMERTON, WA 983121168</v>
          </cell>
          <cell r="J104">
            <v>1009512</v>
          </cell>
          <cell r="K104">
            <v>7001395671</v>
          </cell>
          <cell r="L104" t="str">
            <v>HVAC-DCV-ELEC</v>
          </cell>
          <cell r="M104">
            <v>1</v>
          </cell>
          <cell r="N104">
            <v>8308</v>
          </cell>
          <cell r="P104" t="str">
            <v>HPAC</v>
          </cell>
          <cell r="R104" t="str">
            <v>24E-C</v>
          </cell>
          <cell r="S104" t="str">
            <v>E262 HE Heat Pump &amp; Air Conditioner</v>
          </cell>
          <cell r="T104" t="str">
            <v>BREMERTON</v>
          </cell>
          <cell r="U104" t="str">
            <v>Audit Grant/Rebate</v>
          </cell>
          <cell r="V104">
            <v>18230718</v>
          </cell>
          <cell r="Y104" t="str">
            <v>HVAC - Commercial and Industrial</v>
          </cell>
          <cell r="Z104" t="str">
            <v>SH</v>
          </cell>
          <cell r="AA104">
            <v>7626.84</v>
          </cell>
          <cell r="AB104">
            <v>220000320840</v>
          </cell>
          <cell r="AC104" t="str">
            <v>Richard Gates</v>
          </cell>
          <cell r="AD104" t="str">
            <v>2171 ERLANDS POINT RD NW BREMERTON, WA 98312</v>
          </cell>
          <cell r="AE104" t="str">
            <v>2171 ERLANDS POINT RD NW</v>
          </cell>
          <cell r="AG104">
            <v>98312</v>
          </cell>
          <cell r="AH104" t="str">
            <v>Retail</v>
          </cell>
          <cell r="AM104" t="str">
            <v>Richard Gates</v>
          </cell>
          <cell r="AN104" t="str">
            <v>RICHARD N GATES</v>
          </cell>
          <cell r="AP104">
            <v>10</v>
          </cell>
        </row>
        <row r="105">
          <cell r="G105" t="str">
            <v>Lighting - General</v>
          </cell>
          <cell r="H105">
            <v>4270.5</v>
          </cell>
          <cell r="I105" t="str">
            <v>12515 CHRISTIANSON RD ANACORTES, WA 98221</v>
          </cell>
          <cell r="J105">
            <v>1013082</v>
          </cell>
          <cell r="K105">
            <v>7000397796</v>
          </cell>
          <cell r="L105" t="str">
            <v>GENLTG</v>
          </cell>
          <cell r="M105">
            <v>1</v>
          </cell>
          <cell r="N105">
            <v>15003</v>
          </cell>
          <cell r="P105" t="str">
            <v>ESGR</v>
          </cell>
          <cell r="R105" t="str">
            <v>24E-I</v>
          </cell>
          <cell r="S105" t="str">
            <v>E250 Energy S. Grocer REBATE</v>
          </cell>
          <cell r="T105" t="str">
            <v>ANACORTES</v>
          </cell>
          <cell r="U105" t="str">
            <v>Calculate Rebate</v>
          </cell>
          <cell r="V105">
            <v>18231135</v>
          </cell>
          <cell r="Y105" t="str">
            <v>Lighting - Commercial</v>
          </cell>
          <cell r="AA105">
            <v>7715.78</v>
          </cell>
          <cell r="AB105">
            <v>200016131142</v>
          </cell>
          <cell r="AD105" t="str">
            <v>12515 CHRISTIANSON RD ANACORTES, WA 98221</v>
          </cell>
          <cell r="AE105" t="str">
            <v>12515 CHRISTIANSON RD</v>
          </cell>
          <cell r="AG105">
            <v>98221</v>
          </cell>
          <cell r="AH105" t="str">
            <v>Grocery</v>
          </cell>
          <cell r="AM105" t="str">
            <v>CLEARESULT CONSULTING</v>
          </cell>
          <cell r="AN105" t="str">
            <v>CLEARESULT CONSULTING</v>
          </cell>
          <cell r="AO105" t="str">
            <v>Clearesult</v>
          </cell>
          <cell r="AP105">
            <v>12</v>
          </cell>
        </row>
        <row r="106">
          <cell r="G106" t="str">
            <v>4' 3L T12 to 4' 3L T8</v>
          </cell>
          <cell r="H106">
            <v>1041.25</v>
          </cell>
          <cell r="I106" t="str">
            <v>18954 FRONT ST NE B POULSBO, WA 98370</v>
          </cell>
          <cell r="J106">
            <v>1012784</v>
          </cell>
          <cell r="K106">
            <v>7001416411</v>
          </cell>
          <cell r="L106" t="str">
            <v>4FT3LT8</v>
          </cell>
          <cell r="M106">
            <v>17</v>
          </cell>
          <cell r="N106">
            <v>3434</v>
          </cell>
          <cell r="P106" t="str">
            <v>SBDI</v>
          </cell>
          <cell r="R106" t="str">
            <v>24E-C</v>
          </cell>
          <cell r="S106" t="str">
            <v>Small Business Direct Install</v>
          </cell>
          <cell r="T106" t="str">
            <v>POULSBO</v>
          </cell>
          <cell r="U106" t="str">
            <v>Calculate Rebate</v>
          </cell>
          <cell r="V106">
            <v>18231134</v>
          </cell>
          <cell r="Y106" t="str">
            <v>Lighting, Prescriptive</v>
          </cell>
          <cell r="AA106">
            <v>1041.25</v>
          </cell>
          <cell r="AB106">
            <v>200007536440</v>
          </cell>
          <cell r="AD106" t="str">
            <v>18954 FRONT ST NE B POULSBO, WA 98370</v>
          </cell>
          <cell r="AE106" t="str">
            <v>18954 FRONT ST NE B</v>
          </cell>
          <cell r="AG106">
            <v>98370</v>
          </cell>
          <cell r="AH106" t="str">
            <v>Retail</v>
          </cell>
          <cell r="AM106" t="str">
            <v>WILLDAN ENERGY SOLUTIONS</v>
          </cell>
          <cell r="AN106" t="str">
            <v>WILLDAN ENERGY SOLUTIONS</v>
          </cell>
          <cell r="AO106" t="str">
            <v>Willdan Engineers &amp; Constructors</v>
          </cell>
          <cell r="AP106">
            <v>12</v>
          </cell>
        </row>
        <row r="107">
          <cell r="G107" t="str">
            <v>LED Exit Sign</v>
          </cell>
          <cell r="H107">
            <v>60</v>
          </cell>
          <cell r="I107" t="str">
            <v>18954 FRONT ST NE B POULSBO, WA 98370</v>
          </cell>
          <cell r="J107">
            <v>1012784</v>
          </cell>
          <cell r="K107">
            <v>7001416411</v>
          </cell>
          <cell r="L107" t="str">
            <v>EXIT SBDI</v>
          </cell>
          <cell r="M107">
            <v>1</v>
          </cell>
          <cell r="N107">
            <v>153.30000000000001</v>
          </cell>
          <cell r="P107" t="str">
            <v>SBDI</v>
          </cell>
          <cell r="R107" t="str">
            <v>24E-C</v>
          </cell>
          <cell r="S107" t="str">
            <v>Small Business Direct Install</v>
          </cell>
          <cell r="T107" t="str">
            <v>POULSBO</v>
          </cell>
          <cell r="U107" t="str">
            <v>Calculate Rebate</v>
          </cell>
          <cell r="V107">
            <v>18231134</v>
          </cell>
          <cell r="Y107" t="str">
            <v>Lighting, Prescriptive</v>
          </cell>
          <cell r="AA107">
            <v>60</v>
          </cell>
          <cell r="AB107">
            <v>200007536440</v>
          </cell>
          <cell r="AD107" t="str">
            <v>18954 FRONT ST NE B POULSBO, WA 98370</v>
          </cell>
          <cell r="AE107" t="str">
            <v>18954 FRONT ST NE B</v>
          </cell>
          <cell r="AG107">
            <v>98370</v>
          </cell>
          <cell r="AH107" t="str">
            <v>Retail</v>
          </cell>
          <cell r="AM107" t="str">
            <v>WILLDAN ENERGY SOLUTIONS</v>
          </cell>
          <cell r="AN107" t="str">
            <v>WILLDAN ENERGY SOLUTIONS</v>
          </cell>
          <cell r="AO107" t="str">
            <v>Willdan Engineers &amp; Constructors</v>
          </cell>
          <cell r="AP107">
            <v>9</v>
          </cell>
        </row>
        <row r="108">
          <cell r="G108" t="str">
            <v>4' 2L T12 to 4' 2L T8 2015</v>
          </cell>
          <cell r="H108">
            <v>171.69</v>
          </cell>
          <cell r="I108" t="str">
            <v>218 MAIN ST 169 KIRKLAND, WA 98033</v>
          </cell>
          <cell r="J108">
            <v>1011276</v>
          </cell>
          <cell r="K108">
            <v>7000381635</v>
          </cell>
          <cell r="L108" t="str">
            <v>4FT2LT8 2015</v>
          </cell>
          <cell r="M108">
            <v>3</v>
          </cell>
          <cell r="N108">
            <v>408</v>
          </cell>
          <cell r="P108" t="str">
            <v>SBDI</v>
          </cell>
          <cell r="R108" t="str">
            <v>24E-C</v>
          </cell>
          <cell r="S108" t="str">
            <v>Small Business Direct Install</v>
          </cell>
          <cell r="T108" t="str">
            <v>NORTH BEND</v>
          </cell>
          <cell r="U108" t="str">
            <v>Calculate Rebate</v>
          </cell>
          <cell r="V108">
            <v>18231134</v>
          </cell>
          <cell r="Y108" t="str">
            <v>Lighting, Prescriptive</v>
          </cell>
          <cell r="AA108">
            <v>171.69</v>
          </cell>
          <cell r="AB108">
            <v>200013288945</v>
          </cell>
          <cell r="AD108" t="str">
            <v>202 W NORTH BEND WAY NORTH BEND, WA 98045</v>
          </cell>
          <cell r="AE108" t="str">
            <v>202 W NORTH BEND WAY</v>
          </cell>
          <cell r="AG108">
            <v>98045</v>
          </cell>
          <cell r="AH108" t="str">
            <v>Office</v>
          </cell>
          <cell r="AM108" t="str">
            <v>WILLDAN ENERGY SOLUTIONS</v>
          </cell>
          <cell r="AN108" t="str">
            <v>WILLDAN ENERGY SOLUTIONS</v>
          </cell>
          <cell r="AO108" t="str">
            <v>Willdan Engineers &amp; Constructors</v>
          </cell>
          <cell r="AP108">
            <v>12</v>
          </cell>
        </row>
        <row r="109">
          <cell r="G109" t="str">
            <v>4' 4L T12 to 4' 2L T8 (delamp &amp; reflector)</v>
          </cell>
          <cell r="H109">
            <v>266.49</v>
          </cell>
          <cell r="I109" t="str">
            <v>218 MAIN ST 169 KIRKLAND, WA 98033</v>
          </cell>
          <cell r="J109">
            <v>1011276</v>
          </cell>
          <cell r="K109">
            <v>7000381635</v>
          </cell>
          <cell r="L109" t="str">
            <v>4L-4FT2LT8 DL&amp;R</v>
          </cell>
          <cell r="M109">
            <v>3</v>
          </cell>
          <cell r="N109">
            <v>1338</v>
          </cell>
          <cell r="P109" t="str">
            <v>SBDI</v>
          </cell>
          <cell r="R109" t="str">
            <v>24E-C</v>
          </cell>
          <cell r="S109" t="str">
            <v>Small Business Direct Install</v>
          </cell>
          <cell r="T109" t="str">
            <v>NORTH BEND</v>
          </cell>
          <cell r="U109" t="str">
            <v>Calculate Rebate</v>
          </cell>
          <cell r="V109">
            <v>18231134</v>
          </cell>
          <cell r="Y109" t="str">
            <v>Lighting, Prescriptive</v>
          </cell>
          <cell r="AA109">
            <v>266.49</v>
          </cell>
          <cell r="AB109">
            <v>200013288945</v>
          </cell>
          <cell r="AD109" t="str">
            <v>202 W NORTH BEND WAY NORTH BEND, WA 98045</v>
          </cell>
          <cell r="AE109" t="str">
            <v>202 W NORTH BEND WAY</v>
          </cell>
          <cell r="AG109">
            <v>98045</v>
          </cell>
          <cell r="AH109" t="str">
            <v>Office</v>
          </cell>
          <cell r="AM109" t="str">
            <v>WILLDAN ENERGY SOLUTIONS</v>
          </cell>
          <cell r="AN109" t="str">
            <v>WILLDAN ENERGY SOLUTIONS</v>
          </cell>
          <cell r="AO109" t="str">
            <v>Willdan Engineers &amp; Constructors</v>
          </cell>
          <cell r="AP109">
            <v>12</v>
          </cell>
        </row>
        <row r="110">
          <cell r="G110" t="str">
            <v>4' 4L T12 to 4' 4L T8 2015</v>
          </cell>
          <cell r="H110">
            <v>1085.28</v>
          </cell>
          <cell r="I110" t="str">
            <v>218 MAIN ST 169 KIRKLAND, WA 98033</v>
          </cell>
          <cell r="J110">
            <v>1011276</v>
          </cell>
          <cell r="K110">
            <v>7000381635</v>
          </cell>
          <cell r="L110" t="str">
            <v>4FT4LT8 2015</v>
          </cell>
          <cell r="M110">
            <v>16</v>
          </cell>
          <cell r="N110">
            <v>4368</v>
          </cell>
          <cell r="P110" t="str">
            <v>SBDI</v>
          </cell>
          <cell r="R110" t="str">
            <v>24E-C</v>
          </cell>
          <cell r="S110" t="str">
            <v>Small Business Direct Install</v>
          </cell>
          <cell r="T110" t="str">
            <v>NORTH BEND</v>
          </cell>
          <cell r="U110" t="str">
            <v>Calculate Rebate</v>
          </cell>
          <cell r="V110">
            <v>18231134</v>
          </cell>
          <cell r="Y110" t="str">
            <v>Lighting, Prescriptive</v>
          </cell>
          <cell r="AA110">
            <v>1085.28</v>
          </cell>
          <cell r="AB110">
            <v>200013288945</v>
          </cell>
          <cell r="AD110" t="str">
            <v>202 W NORTH BEND WAY NORTH BEND, WA 98045</v>
          </cell>
          <cell r="AE110" t="str">
            <v>202 W NORTH BEND WAY</v>
          </cell>
          <cell r="AG110">
            <v>98045</v>
          </cell>
          <cell r="AH110" t="str">
            <v>Office</v>
          </cell>
          <cell r="AM110" t="str">
            <v>WILLDAN ENERGY SOLUTIONS</v>
          </cell>
          <cell r="AN110" t="str">
            <v>WILLDAN ENERGY SOLUTIONS</v>
          </cell>
          <cell r="AO110" t="str">
            <v>Willdan Engineers &amp; Constructors</v>
          </cell>
          <cell r="AP110">
            <v>12</v>
          </cell>
        </row>
        <row r="111">
          <cell r="G111" t="str">
            <v>LED MR16</v>
          </cell>
          <cell r="H111">
            <v>680.61</v>
          </cell>
          <cell r="I111" t="str">
            <v>218 MAIN ST 169 KIRKLAND, WA 98033</v>
          </cell>
          <cell r="J111">
            <v>1011276</v>
          </cell>
          <cell r="K111">
            <v>7000381635</v>
          </cell>
          <cell r="L111" t="str">
            <v>LED MR16 2015</v>
          </cell>
          <cell r="M111">
            <v>21</v>
          </cell>
          <cell r="N111">
            <v>1722</v>
          </cell>
          <cell r="P111" t="str">
            <v>SBDI</v>
          </cell>
          <cell r="R111" t="str">
            <v>24E-C</v>
          </cell>
          <cell r="S111" t="str">
            <v>Small Business Direct Install</v>
          </cell>
          <cell r="T111" t="str">
            <v>NORTH BEND</v>
          </cell>
          <cell r="U111" t="str">
            <v>Calculate Rebate</v>
          </cell>
          <cell r="V111">
            <v>18231134</v>
          </cell>
          <cell r="Y111" t="str">
            <v>Lighting, Prescriptive</v>
          </cell>
          <cell r="AA111">
            <v>680.61</v>
          </cell>
          <cell r="AB111">
            <v>200013288945</v>
          </cell>
          <cell r="AD111" t="str">
            <v>202 W NORTH BEND WAY NORTH BEND, WA 98045</v>
          </cell>
          <cell r="AE111" t="str">
            <v>202 W NORTH BEND WAY</v>
          </cell>
          <cell r="AG111">
            <v>98045</v>
          </cell>
          <cell r="AH111" t="str">
            <v>Office</v>
          </cell>
          <cell r="AM111" t="str">
            <v>WILLDAN ENERGY SOLUTIONS</v>
          </cell>
          <cell r="AN111" t="str">
            <v>WILLDAN ENERGY SOLUTIONS</v>
          </cell>
          <cell r="AO111" t="str">
            <v>Willdan Engineers &amp; Constructors</v>
          </cell>
          <cell r="AP111">
            <v>0</v>
          </cell>
        </row>
        <row r="112">
          <cell r="G112" t="str">
            <v>SBDI Gas sprayhead 1.6 previously installed to .65gpm</v>
          </cell>
          <cell r="H112">
            <v>71.209999999999994</v>
          </cell>
          <cell r="I112" t="str">
            <v>218 MAIN ST 169 KIRKLAND, WA 98033</v>
          </cell>
          <cell r="J112">
            <v>1012793</v>
          </cell>
          <cell r="K112">
            <v>7000447049</v>
          </cell>
          <cell r="L112" t="str">
            <v>G 16 to 65 SBDI</v>
          </cell>
          <cell r="M112">
            <v>1</v>
          </cell>
          <cell r="O112">
            <v>37</v>
          </cell>
          <cell r="P112" t="str">
            <v>SBDI</v>
          </cell>
          <cell r="Q112" t="str">
            <v>31G-C</v>
          </cell>
          <cell r="S112" t="str">
            <v>Small Business Direct Install</v>
          </cell>
          <cell r="T112" t="str">
            <v>NORTH BEND</v>
          </cell>
          <cell r="U112" t="str">
            <v>Calculate Rebate</v>
          </cell>
          <cell r="V112">
            <v>18231022</v>
          </cell>
          <cell r="Y112" t="str">
            <v>Water Heating - Commercial</v>
          </cell>
          <cell r="AA112">
            <v>71.209999999999994</v>
          </cell>
          <cell r="AB112">
            <v>200013289778</v>
          </cell>
          <cell r="AD112" t="str">
            <v>218 W NORTH BEND WAY NORTH BEND, WA 98045</v>
          </cell>
          <cell r="AE112" t="str">
            <v>218 W NORTH BEND WAY</v>
          </cell>
          <cell r="AG112">
            <v>98045</v>
          </cell>
          <cell r="AH112" t="str">
            <v>Retail</v>
          </cell>
          <cell r="AM112" t="str">
            <v>WILLDAN ENERGY SOLUTIONS</v>
          </cell>
          <cell r="AN112" t="str">
            <v>WILLDAN ENERGY SOLUTIONS</v>
          </cell>
          <cell r="AO112" t="str">
            <v>Willdan Engineers &amp; Constructors</v>
          </cell>
          <cell r="AP112">
            <v>5</v>
          </cell>
        </row>
        <row r="113">
          <cell r="G113" t="str">
            <v>LED Direction Par 20</v>
          </cell>
          <cell r="H113">
            <v>73.36</v>
          </cell>
          <cell r="I113" t="str">
            <v>218 MAIN ST 169 KIRKLAND, WA 98033</v>
          </cell>
          <cell r="J113">
            <v>1012794</v>
          </cell>
          <cell r="K113">
            <v>7000381635</v>
          </cell>
          <cell r="L113" t="str">
            <v>LED DIR20 SBDI 2015</v>
          </cell>
          <cell r="M113">
            <v>2</v>
          </cell>
          <cell r="N113">
            <v>240</v>
          </cell>
          <cell r="P113" t="str">
            <v>SBDI</v>
          </cell>
          <cell r="R113" t="str">
            <v>24E-C</v>
          </cell>
          <cell r="S113" t="str">
            <v>Small Business Direct Install</v>
          </cell>
          <cell r="T113" t="str">
            <v>NORTH BEND</v>
          </cell>
          <cell r="U113" t="str">
            <v>Calculate Rebate</v>
          </cell>
          <cell r="V113">
            <v>18231134</v>
          </cell>
          <cell r="Y113" t="str">
            <v>Lighting, Prescriptive</v>
          </cell>
          <cell r="AA113">
            <v>73.36</v>
          </cell>
          <cell r="AB113">
            <v>200013288945</v>
          </cell>
          <cell r="AD113" t="str">
            <v>202 W NORTH BEND WAY NORTH BEND, WA 98045</v>
          </cell>
          <cell r="AE113" t="str">
            <v>202 W NORTH BEND WAY</v>
          </cell>
          <cell r="AG113">
            <v>98045</v>
          </cell>
          <cell r="AH113" t="str">
            <v>Retail</v>
          </cell>
          <cell r="AM113" t="str">
            <v>WILLDAN ENERGY SOLUTIONS</v>
          </cell>
          <cell r="AN113" t="str">
            <v>WILLDAN ENERGY SOLUTIONS</v>
          </cell>
          <cell r="AO113" t="str">
            <v>Willdan Engineers &amp; Constructors</v>
          </cell>
          <cell r="AP113">
            <v>0</v>
          </cell>
        </row>
        <row r="114">
          <cell r="G114" t="str">
            <v>4' 1L T12 to 4' 1L T8 2015</v>
          </cell>
          <cell r="H114">
            <v>54.75</v>
          </cell>
          <cell r="I114" t="str">
            <v>1411 N STATE ST BELLINGHAM, WA 98225</v>
          </cell>
          <cell r="J114">
            <v>1027573</v>
          </cell>
          <cell r="K114">
            <v>7000422522</v>
          </cell>
          <cell r="L114" t="str">
            <v>4FT1LT8 2015</v>
          </cell>
          <cell r="M114">
            <v>1</v>
          </cell>
          <cell r="N114">
            <v>66</v>
          </cell>
          <cell r="P114" t="str">
            <v>SBDI</v>
          </cell>
          <cell r="R114" t="str">
            <v>25E-C-DM</v>
          </cell>
          <cell r="S114" t="str">
            <v>Small Business Direct Install</v>
          </cell>
          <cell r="T114" t="str">
            <v>BELLINGHAM</v>
          </cell>
          <cell r="U114" t="str">
            <v>Calculate Rebate</v>
          </cell>
          <cell r="V114">
            <v>18231134</v>
          </cell>
          <cell r="Y114" t="str">
            <v>Lighting, Prescriptive</v>
          </cell>
          <cell r="AA114">
            <v>54.75</v>
          </cell>
          <cell r="AB114">
            <v>200015590512</v>
          </cell>
          <cell r="AD114" t="str">
            <v>1411 N STATE ST BELLINGHAM, WA 98225</v>
          </cell>
          <cell r="AE114" t="str">
            <v>1411 N STATE ST</v>
          </cell>
          <cell r="AG114">
            <v>98225</v>
          </cell>
          <cell r="AH114" t="str">
            <v>Other</v>
          </cell>
          <cell r="AM114" t="str">
            <v>WILLDAN ENERGY SOLUTIONS</v>
          </cell>
          <cell r="AN114" t="str">
            <v>WILLDAN ENERGY SOLUTIONS</v>
          </cell>
          <cell r="AO114" t="str">
            <v>Willdan Engineers &amp; Constructors</v>
          </cell>
          <cell r="AP114">
            <v>12</v>
          </cell>
        </row>
        <row r="115">
          <cell r="G115" t="str">
            <v>4' 3L T12 HO to 4' 2L T8 (delamp &amp; reflector)</v>
          </cell>
          <cell r="H115">
            <v>1638</v>
          </cell>
          <cell r="I115" t="str">
            <v>402 PACIFIC AVE BREMERTON, WA 98337</v>
          </cell>
          <cell r="J115">
            <v>1007198</v>
          </cell>
          <cell r="K115">
            <v>7000608703</v>
          </cell>
          <cell r="L115" t="str">
            <v>3LHO-4FT2LT8 DL&amp;R</v>
          </cell>
          <cell r="M115">
            <v>18</v>
          </cell>
          <cell r="N115">
            <v>12942</v>
          </cell>
          <cell r="P115" t="str">
            <v>SBDI</v>
          </cell>
          <cell r="R115" t="str">
            <v>24E-C</v>
          </cell>
          <cell r="S115" t="str">
            <v>Small Business Direct Install</v>
          </cell>
          <cell r="T115" t="str">
            <v>BREMERTON</v>
          </cell>
          <cell r="U115" t="str">
            <v>Calculate Rebate</v>
          </cell>
          <cell r="V115">
            <v>18231134</v>
          </cell>
          <cell r="Y115" t="str">
            <v>Lighting, Prescriptive</v>
          </cell>
          <cell r="AA115">
            <v>1638</v>
          </cell>
          <cell r="AB115">
            <v>200010582449</v>
          </cell>
          <cell r="AD115" t="str">
            <v>402 PACIFIC AVE BREMERTON, WA 98337</v>
          </cell>
          <cell r="AE115" t="str">
            <v>402 PACIFIC AVE</v>
          </cell>
          <cell r="AG115">
            <v>98337</v>
          </cell>
          <cell r="AH115" t="str">
            <v>Retail</v>
          </cell>
          <cell r="AM115" t="str">
            <v>WILLDAN ENERGY SOLUTIONS</v>
          </cell>
          <cell r="AN115" t="str">
            <v>WILLDAN ENERGY SOLUTIONS</v>
          </cell>
          <cell r="AO115" t="str">
            <v>Willdan Engineers &amp; Constructors</v>
          </cell>
          <cell r="AP115">
            <v>12</v>
          </cell>
        </row>
        <row r="116">
          <cell r="G116" t="str">
            <v>4' 4L T12 HO to 4' 2L T8 (delamp &amp; reflector) 2015</v>
          </cell>
          <cell r="H116">
            <v>177.66</v>
          </cell>
          <cell r="I116" t="str">
            <v>402 PACIFIC AVE BREMERTON, WA 98337</v>
          </cell>
          <cell r="J116">
            <v>1007198</v>
          </cell>
          <cell r="K116">
            <v>7000608703</v>
          </cell>
          <cell r="L116" t="str">
            <v>4LHO-4FT2LT8DLR 2015</v>
          </cell>
          <cell r="M116">
            <v>2</v>
          </cell>
          <cell r="N116">
            <v>2032</v>
          </cell>
          <cell r="P116" t="str">
            <v>SBDI</v>
          </cell>
          <cell r="R116" t="str">
            <v>24E-C</v>
          </cell>
          <cell r="S116" t="str">
            <v>Small Business Direct Install</v>
          </cell>
          <cell r="T116" t="str">
            <v>BREMERTON</v>
          </cell>
          <cell r="U116" t="str">
            <v>Calculate Rebate</v>
          </cell>
          <cell r="V116">
            <v>18231134</v>
          </cell>
          <cell r="Y116" t="str">
            <v>Lighting, Prescriptive</v>
          </cell>
          <cell r="AA116">
            <v>177.66</v>
          </cell>
          <cell r="AB116">
            <v>200010582449</v>
          </cell>
          <cell r="AD116" t="str">
            <v>402 PACIFIC AVE BREMERTON, WA 98337</v>
          </cell>
          <cell r="AE116" t="str">
            <v>402 PACIFIC AVE</v>
          </cell>
          <cell r="AG116">
            <v>98337</v>
          </cell>
          <cell r="AH116" t="str">
            <v>Retail</v>
          </cell>
          <cell r="AM116" t="str">
            <v>WILLDAN ENERGY SOLUTIONS</v>
          </cell>
          <cell r="AN116" t="str">
            <v>WILLDAN ENERGY SOLUTIONS</v>
          </cell>
          <cell r="AO116" t="str">
            <v>Willdan Engineers &amp; Constructors</v>
          </cell>
          <cell r="AP116">
            <v>12</v>
          </cell>
        </row>
        <row r="117">
          <cell r="G117" t="str">
            <v>8' 1L T12 HO F96 to 4' 2L 28W (retro kit 2L 8')</v>
          </cell>
          <cell r="H117">
            <v>780</v>
          </cell>
          <cell r="I117" t="str">
            <v>402 PACIFIC AVE BREMERTON, WA 98337</v>
          </cell>
          <cell r="J117">
            <v>1007199</v>
          </cell>
          <cell r="K117">
            <v>7000608703</v>
          </cell>
          <cell r="L117" t="str">
            <v>HO-8FT1L-4FT2L RETRO</v>
          </cell>
          <cell r="M117">
            <v>8</v>
          </cell>
          <cell r="N117">
            <v>2080</v>
          </cell>
          <cell r="P117" t="str">
            <v>SBDI</v>
          </cell>
          <cell r="R117" t="str">
            <v>24E-C</v>
          </cell>
          <cell r="S117" t="str">
            <v>Small Business Direct Install</v>
          </cell>
          <cell r="T117" t="str">
            <v>BREMERTON</v>
          </cell>
          <cell r="U117" t="str">
            <v>Calculate Rebate</v>
          </cell>
          <cell r="V117">
            <v>18231134</v>
          </cell>
          <cell r="Y117" t="str">
            <v>Lighting, Prescriptive</v>
          </cell>
          <cell r="AA117">
            <v>780</v>
          </cell>
          <cell r="AB117">
            <v>200003441686</v>
          </cell>
          <cell r="AD117" t="str">
            <v>402 PACIFIC AVE BREMERTON, WA 98337</v>
          </cell>
          <cell r="AE117" t="str">
            <v>402 PACIFIC AVE</v>
          </cell>
          <cell r="AG117">
            <v>98337</v>
          </cell>
          <cell r="AH117" t="str">
            <v>Other</v>
          </cell>
          <cell r="AM117" t="str">
            <v>WILLDAN ENERGY SOLUTIONS</v>
          </cell>
          <cell r="AN117" t="str">
            <v>WILLDAN ENERGY SOLUTIONS</v>
          </cell>
          <cell r="AO117" t="str">
            <v>Willdan Engineers &amp; Constructors</v>
          </cell>
          <cell r="AP117">
            <v>12</v>
          </cell>
        </row>
        <row r="118">
          <cell r="G118" t="str">
            <v>8' 2L T12 HO F96 to 4' 4L 28W (retro kit 4L 8' NBF)</v>
          </cell>
          <cell r="H118">
            <v>196</v>
          </cell>
          <cell r="I118" t="str">
            <v>2142 6TH ST BREMERTON, WA 983123946</v>
          </cell>
          <cell r="J118">
            <v>1004737</v>
          </cell>
          <cell r="K118">
            <v>7001259834</v>
          </cell>
          <cell r="L118" t="str">
            <v>HO-8FT2L-4FT4L RETRO</v>
          </cell>
          <cell r="M118">
            <v>2</v>
          </cell>
          <cell r="N118">
            <v>1032</v>
          </cell>
          <cell r="P118" t="str">
            <v>SBDI</v>
          </cell>
          <cell r="R118" t="str">
            <v>24E-C</v>
          </cell>
          <cell r="S118" t="str">
            <v>Small Business Direct Install</v>
          </cell>
          <cell r="T118" t="str">
            <v>BREMERTON</v>
          </cell>
          <cell r="U118" t="str">
            <v>Calculate Rebate</v>
          </cell>
          <cell r="V118">
            <v>18231134</v>
          </cell>
          <cell r="Y118" t="str">
            <v>Lighting, Prescriptive</v>
          </cell>
          <cell r="AA118">
            <v>196</v>
          </cell>
          <cell r="AB118">
            <v>220002214348</v>
          </cell>
          <cell r="AD118" t="str">
            <v>2142 6TH ST BREMERTON, WA 98312</v>
          </cell>
          <cell r="AE118" t="str">
            <v>2142 6TH ST</v>
          </cell>
          <cell r="AG118">
            <v>98312</v>
          </cell>
          <cell r="AH118" t="str">
            <v>Retail</v>
          </cell>
          <cell r="AM118" t="str">
            <v>WILLDAN ENERGY SOLUTIONS</v>
          </cell>
          <cell r="AN118" t="str">
            <v>WILLDAN ENERGY SOLUTIONS</v>
          </cell>
          <cell r="AO118" t="str">
            <v>Willdan Engineers &amp; Constructors</v>
          </cell>
          <cell r="AP118">
            <v>12</v>
          </cell>
        </row>
        <row r="119">
          <cell r="G119" t="str">
            <v>8' 2L T8 F96 to 4' 4L 28W (retro kit 4L 8')</v>
          </cell>
          <cell r="H119">
            <v>90.25</v>
          </cell>
          <cell r="I119" t="str">
            <v>2142 6TH ST BREMERTON, WA 983123946</v>
          </cell>
          <cell r="J119">
            <v>1004737</v>
          </cell>
          <cell r="K119">
            <v>7001259834</v>
          </cell>
          <cell r="L119" t="str">
            <v>8FT2L-4FT4L RETRO</v>
          </cell>
          <cell r="M119">
            <v>1</v>
          </cell>
          <cell r="N119">
            <v>103</v>
          </cell>
          <cell r="P119" t="str">
            <v>SBDI</v>
          </cell>
          <cell r="R119" t="str">
            <v>24E-C</v>
          </cell>
          <cell r="S119" t="str">
            <v>Small Business Direct Install</v>
          </cell>
          <cell r="T119" t="str">
            <v>BREMERTON</v>
          </cell>
          <cell r="U119" t="str">
            <v>Calculate Rebate</v>
          </cell>
          <cell r="V119">
            <v>18231134</v>
          </cell>
          <cell r="Y119" t="str">
            <v>Lighting, Prescriptive</v>
          </cell>
          <cell r="AA119">
            <v>90.25</v>
          </cell>
          <cell r="AB119">
            <v>220002214348</v>
          </cell>
          <cell r="AD119" t="str">
            <v>2142 6TH ST BREMERTON, WA 98312</v>
          </cell>
          <cell r="AE119" t="str">
            <v>2142 6TH ST</v>
          </cell>
          <cell r="AG119">
            <v>98312</v>
          </cell>
          <cell r="AH119" t="str">
            <v>Retail</v>
          </cell>
          <cell r="AM119" t="str">
            <v>WILLDAN ENERGY SOLUTIONS</v>
          </cell>
          <cell r="AN119" t="str">
            <v>WILLDAN ENERGY SOLUTIONS</v>
          </cell>
          <cell r="AO119" t="str">
            <v>Willdan Engineers &amp; Constructors</v>
          </cell>
          <cell r="AP119">
            <v>12</v>
          </cell>
        </row>
        <row r="120">
          <cell r="G120" t="str">
            <v>Electric units - High Efficiency HVAC Retrofit</v>
          </cell>
          <cell r="H120">
            <v>1200</v>
          </cell>
          <cell r="I120" t="str">
            <v>3702 AUBURN WAY S AUBURN, WA 98092</v>
          </cell>
          <cell r="J120">
            <v>988386</v>
          </cell>
          <cell r="K120">
            <v>7000956943</v>
          </cell>
          <cell r="L120" t="str">
            <v>HVAC E</v>
          </cell>
          <cell r="M120">
            <v>1</v>
          </cell>
          <cell r="N120">
            <v>4572</v>
          </cell>
          <cell r="P120" t="str">
            <v>HPAC</v>
          </cell>
          <cell r="R120" t="str">
            <v>24E-C</v>
          </cell>
          <cell r="S120" t="str">
            <v>E262 HE Heat Pump &amp; Air Conditioner</v>
          </cell>
          <cell r="T120" t="str">
            <v>AUBURN</v>
          </cell>
          <cell r="U120" t="str">
            <v>Audit Grant/Rebate</v>
          </cell>
          <cell r="V120">
            <v>18230718</v>
          </cell>
          <cell r="Y120" t="str">
            <v>HVAC - Commercial and Industrial</v>
          </cell>
          <cell r="Z120" t="str">
            <v>SH</v>
          </cell>
          <cell r="AA120">
            <v>22880.52</v>
          </cell>
          <cell r="AB120">
            <v>200013115205</v>
          </cell>
          <cell r="AC120" t="str">
            <v>7- Eleven Store # 22984 - Auburn</v>
          </cell>
          <cell r="AD120" t="str">
            <v>3702 AUBURN WAY S AUBURN, WA 98092</v>
          </cell>
          <cell r="AE120" t="str">
            <v>3702 AUBURN WAY S</v>
          </cell>
          <cell r="AG120">
            <v>98092</v>
          </cell>
          <cell r="AH120" t="str">
            <v>Retail</v>
          </cell>
          <cell r="AM120" t="str">
            <v>7-ELEVEN INC</v>
          </cell>
          <cell r="AN120" t="str">
            <v>7-ELEVEN INC</v>
          </cell>
          <cell r="AO120" t="str">
            <v>Real Win Win</v>
          </cell>
          <cell r="AP120">
            <v>15</v>
          </cell>
        </row>
        <row r="121">
          <cell r="G121" t="str">
            <v>Convection Oven - double gas</v>
          </cell>
          <cell r="H121">
            <v>2000</v>
          </cell>
          <cell r="I121" t="str">
            <v>23926 25TH DR SE BOTHELL, WA 98021</v>
          </cell>
          <cell r="J121">
            <v>1011812</v>
          </cell>
          <cell r="K121">
            <v>7000315758</v>
          </cell>
          <cell r="L121" t="str">
            <v>CONVDUB G</v>
          </cell>
          <cell r="M121">
            <v>1</v>
          </cell>
          <cell r="O121">
            <v>714</v>
          </cell>
          <cell r="P121" t="str">
            <v>CKFR</v>
          </cell>
          <cell r="Q121" t="str">
            <v>31G-C</v>
          </cell>
          <cell r="S121" t="str">
            <v>E_G 262 Comml Cooking Equip.</v>
          </cell>
          <cell r="T121" t="str">
            <v>SEATTLE</v>
          </cell>
          <cell r="U121" t="str">
            <v>Audit Grant/Rebate</v>
          </cell>
          <cell r="V121">
            <v>18231027</v>
          </cell>
          <cell r="Y121" t="str">
            <v>Kitchen, Commercial</v>
          </cell>
          <cell r="Z121" t="str">
            <v>CKFR</v>
          </cell>
          <cell r="AA121">
            <v>2354</v>
          </cell>
          <cell r="AB121">
            <v>200018135497</v>
          </cell>
          <cell r="AC121" t="str">
            <v>A &amp; J COMMISARY</v>
          </cell>
          <cell r="AD121" t="str">
            <v>3201 4TH AVE S SEATTLE, WA 98134</v>
          </cell>
          <cell r="AE121" t="str">
            <v>3201 4TH AVE S</v>
          </cell>
          <cell r="AG121">
            <v>98134</v>
          </cell>
          <cell r="AH121" t="str">
            <v>Other</v>
          </cell>
          <cell r="AM121" t="str">
            <v>A &amp; J COMMISARY</v>
          </cell>
          <cell r="AN121" t="str">
            <v>A &amp; J COMMISSARY</v>
          </cell>
          <cell r="AP121">
            <v>12</v>
          </cell>
        </row>
        <row r="122">
          <cell r="H122">
            <v>156.25</v>
          </cell>
          <cell r="I122" t="str">
            <v>9000 ILLAHEE RD NE BREMERTON, WA 98311</v>
          </cell>
          <cell r="J122">
            <v>1020339</v>
          </cell>
          <cell r="K122">
            <v>7000436703</v>
          </cell>
          <cell r="L122" t="str">
            <v>HID TO</v>
          </cell>
          <cell r="M122">
            <v>1</v>
          </cell>
          <cell r="N122">
            <v>601</v>
          </cell>
          <cell r="P122" t="str">
            <v>SBDI</v>
          </cell>
          <cell r="R122" t="str">
            <v>24E-C</v>
          </cell>
          <cell r="S122" t="str">
            <v>Small Business Direct Install</v>
          </cell>
          <cell r="T122" t="str">
            <v>SILVERDALE</v>
          </cell>
          <cell r="U122" t="str">
            <v>Calculate Rebate</v>
          </cell>
          <cell r="V122">
            <v>18231134</v>
          </cell>
          <cell r="Y122" t="str">
            <v>Lighting, Prescriptive</v>
          </cell>
          <cell r="AA122">
            <v>156.25</v>
          </cell>
          <cell r="AB122">
            <v>200012634008</v>
          </cell>
          <cell r="AD122" t="str">
            <v>3547 NW LOWELL ST SILVERDALE, WA 98383</v>
          </cell>
          <cell r="AE122" t="str">
            <v>3547 NW LOWELL ST</v>
          </cell>
          <cell r="AG122">
            <v>98383</v>
          </cell>
          <cell r="AH122" t="str">
            <v>Retail</v>
          </cell>
          <cell r="AM122" t="str">
            <v>WILLDAN ENERGY SOLUTIONS</v>
          </cell>
          <cell r="AN122" t="str">
            <v>WILLDAN ENERGY SOLUTIONS</v>
          </cell>
          <cell r="AO122" t="str">
            <v>Willdan Engineers &amp; Constructors</v>
          </cell>
          <cell r="AP122">
            <v>12</v>
          </cell>
        </row>
        <row r="123">
          <cell r="G123" t="str">
            <v>Convection Oven - full size gas</v>
          </cell>
          <cell r="H123">
            <v>1000</v>
          </cell>
          <cell r="I123" t="str">
            <v>10310 S TACOMA WAY B LAKEWOOD, WA 98499</v>
          </cell>
          <cell r="J123">
            <v>1025652</v>
          </cell>
          <cell r="K123">
            <v>7001485986</v>
          </cell>
          <cell r="L123" t="str">
            <v>CONVFULL G</v>
          </cell>
          <cell r="M123">
            <v>1</v>
          </cell>
          <cell r="O123">
            <v>357</v>
          </cell>
          <cell r="P123" t="str">
            <v>CKFR</v>
          </cell>
          <cell r="Q123" t="str">
            <v>31G-C</v>
          </cell>
          <cell r="S123" t="str">
            <v>E_G 262 Comml Cooking Equip.</v>
          </cell>
          <cell r="T123" t="str">
            <v>LAKEWOOD</v>
          </cell>
          <cell r="U123" t="str">
            <v>Audit Grant/Rebate</v>
          </cell>
          <cell r="V123">
            <v>18231027</v>
          </cell>
          <cell r="Y123" t="str">
            <v>Kitchen, Commercial</v>
          </cell>
          <cell r="Z123" t="str">
            <v>CKFR</v>
          </cell>
          <cell r="AA123">
            <v>1177</v>
          </cell>
          <cell r="AB123">
            <v>200019679014</v>
          </cell>
          <cell r="AC123" t="str">
            <v>AAA BUFFET</v>
          </cell>
          <cell r="AD123" t="str">
            <v>10310 S TACOMA WAY B LAKEWOOD, WA 98499</v>
          </cell>
          <cell r="AE123" t="str">
            <v>10310 S TACOMA WAY B</v>
          </cell>
          <cell r="AG123">
            <v>98499</v>
          </cell>
          <cell r="AH123" t="str">
            <v>Restaurant</v>
          </cell>
          <cell r="AM123" t="str">
            <v>BARGREEN ELLINGSON INC</v>
          </cell>
          <cell r="AN123" t="str">
            <v>BARGREEN ELLINGSON INC</v>
          </cell>
          <cell r="AO123" t="str">
            <v>Bargreen Ellingson</v>
          </cell>
          <cell r="AP123">
            <v>12</v>
          </cell>
        </row>
        <row r="124">
          <cell r="G124" t="str">
            <v>$50 Salesman incentive - gas oven</v>
          </cell>
          <cell r="H124">
            <v>50</v>
          </cell>
          <cell r="I124" t="str">
            <v>10310 S TACOMA WAY B LAKEWOOD, WA 98499</v>
          </cell>
          <cell r="J124">
            <v>1025653</v>
          </cell>
          <cell r="K124">
            <v>7001485986</v>
          </cell>
          <cell r="L124" t="str">
            <v>SMAN IG</v>
          </cell>
          <cell r="M124">
            <v>1</v>
          </cell>
          <cell r="O124">
            <v>0</v>
          </cell>
          <cell r="P124" t="str">
            <v>CKFR</v>
          </cell>
          <cell r="Q124" t="str">
            <v>31G-C</v>
          </cell>
          <cell r="S124" t="str">
            <v>E_G 262 Comml Cooking Equip.</v>
          </cell>
          <cell r="T124" t="str">
            <v>LAKEWOOD</v>
          </cell>
          <cell r="U124" t="str">
            <v>Audit Grant/Rebate</v>
          </cell>
          <cell r="V124">
            <v>18231027</v>
          </cell>
          <cell r="Y124" t="str">
            <v>Kitchen, Commercial</v>
          </cell>
          <cell r="Z124" t="str">
            <v>NUSE</v>
          </cell>
          <cell r="AA124">
            <v>50</v>
          </cell>
          <cell r="AB124">
            <v>200019679014</v>
          </cell>
          <cell r="AC124" t="str">
            <v>AAA BUFFET - Incentive</v>
          </cell>
          <cell r="AD124" t="str">
            <v>10310 S TACOMA WAY B LAKEWOOD, WA 98499</v>
          </cell>
          <cell r="AE124" t="str">
            <v>10310 S TACOMA WAY B</v>
          </cell>
          <cell r="AG124">
            <v>98499</v>
          </cell>
          <cell r="AH124" t="str">
            <v>Restaurant</v>
          </cell>
          <cell r="AM124" t="str">
            <v>BARGREEN ELLINGSON INC</v>
          </cell>
          <cell r="AN124" t="str">
            <v>BARGREEN ELLINGSON INC</v>
          </cell>
          <cell r="AO124" t="str">
            <v>Bargreen Ellingson</v>
          </cell>
          <cell r="AP124">
            <v>0</v>
          </cell>
        </row>
        <row r="125">
          <cell r="G125" t="str">
            <v>LED A Lamp 5W Globe</v>
          </cell>
          <cell r="H125">
            <v>126.42</v>
          </cell>
          <cell r="I125" t="str">
            <v>5795 NE MINDER RD POULSBO, WA 98370</v>
          </cell>
          <cell r="J125">
            <v>1015056</v>
          </cell>
          <cell r="K125">
            <v>7000579768</v>
          </cell>
          <cell r="L125" t="str">
            <v>LED OMNI 5 2015</v>
          </cell>
          <cell r="M125">
            <v>6</v>
          </cell>
          <cell r="N125">
            <v>198</v>
          </cell>
          <cell r="P125" t="str">
            <v>SBDI</v>
          </cell>
          <cell r="R125" t="str">
            <v>SCH_24EC</v>
          </cell>
          <cell r="S125" t="str">
            <v>Small Business Direct Install</v>
          </cell>
          <cell r="T125" t="str">
            <v>POULSBO</v>
          </cell>
          <cell r="U125" t="str">
            <v>Calculate Rebate</v>
          </cell>
          <cell r="V125">
            <v>18231134</v>
          </cell>
          <cell r="Y125" t="str">
            <v>Lighting, Prescriptive</v>
          </cell>
          <cell r="AA125">
            <v>126.42</v>
          </cell>
          <cell r="AB125">
            <v>200015405232</v>
          </cell>
          <cell r="AD125" t="str">
            <v>5795 NE MINDER RD #A POULSBO, WA 98370</v>
          </cell>
          <cell r="AE125" t="str">
            <v>5795 NE MINDER RD #A</v>
          </cell>
          <cell r="AG125">
            <v>98370</v>
          </cell>
          <cell r="AH125" t="str">
            <v>Warehouse</v>
          </cell>
          <cell r="AM125" t="str">
            <v>WILLDAN ENERGY SOLUTIONS</v>
          </cell>
          <cell r="AN125" t="str">
            <v>WILLDAN ENERGY SOLUTIONS</v>
          </cell>
          <cell r="AO125" t="str">
            <v>Willdan Engineers &amp; Constructors</v>
          </cell>
          <cell r="AP125">
            <v>0</v>
          </cell>
        </row>
        <row r="126">
          <cell r="G126" t="str">
            <v>LED Open Sign</v>
          </cell>
          <cell r="H126">
            <v>165</v>
          </cell>
          <cell r="I126" t="str">
            <v>PO BOX 847 POULSBO, WA 98370</v>
          </cell>
          <cell r="J126">
            <v>1012781</v>
          </cell>
          <cell r="K126">
            <v>7001158460</v>
          </cell>
          <cell r="L126" t="str">
            <v>OPEN SIGN SBDI</v>
          </cell>
          <cell r="M126">
            <v>1</v>
          </cell>
          <cell r="N126">
            <v>158</v>
          </cell>
          <cell r="P126" t="str">
            <v>SBDI</v>
          </cell>
          <cell r="R126" t="str">
            <v>SCH_24EC</v>
          </cell>
          <cell r="S126" t="str">
            <v>Small Business Direct Install</v>
          </cell>
          <cell r="T126" t="str">
            <v>POULSBO</v>
          </cell>
          <cell r="U126" t="str">
            <v>Calculate Rebate</v>
          </cell>
          <cell r="V126">
            <v>18231134</v>
          </cell>
          <cell r="Y126" t="str">
            <v>Plug Load</v>
          </cell>
          <cell r="AA126">
            <v>165</v>
          </cell>
          <cell r="AB126">
            <v>200020321705</v>
          </cell>
          <cell r="AD126" t="str">
            <v>371 NW LINDVIG WAY POULSBO, WA 98370</v>
          </cell>
          <cell r="AE126" t="str">
            <v>371 NW LINDVIG WAY</v>
          </cell>
          <cell r="AG126">
            <v>98370</v>
          </cell>
          <cell r="AH126" t="str">
            <v>Retail</v>
          </cell>
          <cell r="AM126" t="str">
            <v>WILLDAN ENERGY SOLUTIONS</v>
          </cell>
          <cell r="AN126" t="str">
            <v>WILLDAN ENERGY SOLUTIONS</v>
          </cell>
          <cell r="AO126" t="str">
            <v>Willdan Engineers &amp; Constructors</v>
          </cell>
          <cell r="AP126">
            <v>16</v>
          </cell>
        </row>
        <row r="127">
          <cell r="G127" t="str">
            <v>400W HID to 4' 6L T8 (HBF) 2015</v>
          </cell>
          <cell r="H127">
            <v>946.16</v>
          </cell>
          <cell r="I127" t="str">
            <v>17511 68TH AVE NE KENMORE, WA 98028</v>
          </cell>
          <cell r="J127">
            <v>1023292</v>
          </cell>
          <cell r="K127">
            <v>7000368970</v>
          </cell>
          <cell r="L127" t="str">
            <v>400WHID-4FT6LT8 2015</v>
          </cell>
          <cell r="M127">
            <v>4</v>
          </cell>
          <cell r="N127">
            <v>4428</v>
          </cell>
          <cell r="P127" t="str">
            <v>SBDI</v>
          </cell>
          <cell r="R127" t="str">
            <v>24E-C</v>
          </cell>
          <cell r="S127" t="str">
            <v>Small Business Direct Install</v>
          </cell>
          <cell r="T127" t="str">
            <v>KENMORE</v>
          </cell>
          <cell r="U127" t="str">
            <v>Calculate Rebate</v>
          </cell>
          <cell r="V127">
            <v>18231134</v>
          </cell>
          <cell r="Y127" t="str">
            <v>Lighting, Prescriptive</v>
          </cell>
          <cell r="AA127">
            <v>946.16</v>
          </cell>
          <cell r="AB127">
            <v>200005149212</v>
          </cell>
          <cell r="AD127" t="str">
            <v>17511 68TH AVE NE KENMORE, WA 98028</v>
          </cell>
          <cell r="AE127" t="str">
            <v>17511 68TH AVE NE</v>
          </cell>
          <cell r="AG127">
            <v>98028</v>
          </cell>
          <cell r="AH127" t="str">
            <v>Other</v>
          </cell>
          <cell r="AM127" t="str">
            <v>WILLDAN ENERGY SOLUTIONS</v>
          </cell>
          <cell r="AN127" t="str">
            <v>WILLDAN ENERGY SOLUTIONS</v>
          </cell>
          <cell r="AO127" t="str">
            <v>Willdan Engineers &amp; Constructors</v>
          </cell>
          <cell r="AP127">
            <v>12</v>
          </cell>
        </row>
        <row r="128">
          <cell r="G128" t="str">
            <v>4' 2L T12 HO to 4' 2L T8 2015</v>
          </cell>
          <cell r="H128">
            <v>286.14999999999998</v>
          </cell>
          <cell r="I128" t="str">
            <v>2783 NE NOLL VALLEY LOOP POULSBO, WA 98370</v>
          </cell>
          <cell r="J128">
            <v>1020308</v>
          </cell>
          <cell r="K128">
            <v>7001142191</v>
          </cell>
          <cell r="L128" t="str">
            <v>2LHO-4FT2LT8 2015</v>
          </cell>
          <cell r="M128">
            <v>5</v>
          </cell>
          <cell r="N128">
            <v>2105</v>
          </cell>
          <cell r="P128" t="str">
            <v>SBDI</v>
          </cell>
          <cell r="R128" t="str">
            <v>24E-C</v>
          </cell>
          <cell r="S128" t="str">
            <v>Small Business Direct Install</v>
          </cell>
          <cell r="T128" t="str">
            <v>POULSBO</v>
          </cell>
          <cell r="U128" t="str">
            <v>Calculate Rebate</v>
          </cell>
          <cell r="V128">
            <v>18231134</v>
          </cell>
          <cell r="Y128" t="str">
            <v>Lighting, Prescriptive</v>
          </cell>
          <cell r="AA128">
            <v>286.14999999999998</v>
          </cell>
          <cell r="AB128">
            <v>200020743494</v>
          </cell>
          <cell r="AD128" t="str">
            <v>18825 NE ANDERSON PKWY 3 POULSBO, WA 98370</v>
          </cell>
          <cell r="AE128" t="str">
            <v>18825 NE ANDERSON PKWY 3</v>
          </cell>
          <cell r="AG128">
            <v>98370</v>
          </cell>
          <cell r="AH128" t="str">
            <v>Retail</v>
          </cell>
          <cell r="AM128" t="str">
            <v>WILLDAN ENERGY SOLUTIONS</v>
          </cell>
          <cell r="AN128" t="str">
            <v>WILLDAN ENERGY SOLUTIONS</v>
          </cell>
          <cell r="AO128" t="str">
            <v>Willdan Engineers &amp; Constructors</v>
          </cell>
          <cell r="AP128">
            <v>12</v>
          </cell>
        </row>
        <row r="129">
          <cell r="G129" t="str">
            <v>4' 3L T12 to 4' 2L T8 (delamp &amp; reflector) 2015</v>
          </cell>
          <cell r="H129">
            <v>455</v>
          </cell>
          <cell r="I129" t="str">
            <v>2783 NE NOLL VALLEY LOOP POULSBO, WA 98370</v>
          </cell>
          <cell r="J129">
            <v>1020308</v>
          </cell>
          <cell r="K129">
            <v>7001142191</v>
          </cell>
          <cell r="L129" t="str">
            <v>3L-4FT2LT8 DL&amp;R 2015</v>
          </cell>
          <cell r="M129">
            <v>5</v>
          </cell>
          <cell r="N129">
            <v>1445</v>
          </cell>
          <cell r="P129" t="str">
            <v>SBDI</v>
          </cell>
          <cell r="R129" t="str">
            <v>24E-C</v>
          </cell>
          <cell r="S129" t="str">
            <v>Small Business Direct Install</v>
          </cell>
          <cell r="T129" t="str">
            <v>POULSBO</v>
          </cell>
          <cell r="U129" t="str">
            <v>Calculate Rebate</v>
          </cell>
          <cell r="V129">
            <v>18231134</v>
          </cell>
          <cell r="Y129" t="str">
            <v>Lighting, Prescriptive</v>
          </cell>
          <cell r="AA129">
            <v>455</v>
          </cell>
          <cell r="AB129">
            <v>200020743494</v>
          </cell>
          <cell r="AD129" t="str">
            <v>18825 NE ANDERSON PKWY 3 POULSBO, WA 98370</v>
          </cell>
          <cell r="AE129" t="str">
            <v>18825 NE ANDERSON PKWY 3</v>
          </cell>
          <cell r="AG129">
            <v>98370</v>
          </cell>
          <cell r="AH129" t="str">
            <v>Retail</v>
          </cell>
          <cell r="AM129" t="str">
            <v>WILLDAN ENERGY SOLUTIONS</v>
          </cell>
          <cell r="AN129" t="str">
            <v>WILLDAN ENERGY SOLUTIONS</v>
          </cell>
          <cell r="AO129" t="str">
            <v>Willdan Engineers &amp; Constructors</v>
          </cell>
          <cell r="AP129">
            <v>12</v>
          </cell>
        </row>
        <row r="130">
          <cell r="G130" t="str">
            <v>Occupancy Sensors (&gt;100W And &lt;150W)</v>
          </cell>
          <cell r="H130">
            <v>82</v>
          </cell>
          <cell r="I130" t="str">
            <v>7502 86TH AVE SW LAKEWOOD, WA 98498</v>
          </cell>
          <cell r="J130">
            <v>1004742</v>
          </cell>
          <cell r="K130">
            <v>7001265083</v>
          </cell>
          <cell r="L130" t="str">
            <v>OCC 100-150 2015</v>
          </cell>
          <cell r="M130">
            <v>1</v>
          </cell>
          <cell r="N130">
            <v>116</v>
          </cell>
          <cell r="P130" t="str">
            <v>SBDI</v>
          </cell>
          <cell r="R130" t="str">
            <v>24E-C</v>
          </cell>
          <cell r="S130" t="str">
            <v>Small Business Direct Install</v>
          </cell>
          <cell r="T130" t="str">
            <v>SILVERDALE</v>
          </cell>
          <cell r="U130" t="str">
            <v>Calculate Rebate</v>
          </cell>
          <cell r="V130">
            <v>18231134</v>
          </cell>
          <cell r="Y130" t="str">
            <v>Lighting, Prescriptive</v>
          </cell>
          <cell r="AA130">
            <v>82</v>
          </cell>
          <cell r="AB130">
            <v>200009532637</v>
          </cell>
          <cell r="AD130" t="str">
            <v>3006 NW BUCKLIN HILL RD SILVERDALE, WA 98383</v>
          </cell>
          <cell r="AE130" t="str">
            <v>3006 NW BUCKLIN HILL RD</v>
          </cell>
          <cell r="AG130">
            <v>98383</v>
          </cell>
          <cell r="AH130" t="str">
            <v>Office</v>
          </cell>
          <cell r="AM130" t="str">
            <v>WILLDAN ENERGY SOLUTIONS</v>
          </cell>
          <cell r="AN130" t="str">
            <v>WILLDAN ENERGY SOLUTIONS</v>
          </cell>
          <cell r="AO130" t="str">
            <v>Willdan Engineers &amp; Constructors</v>
          </cell>
          <cell r="AP130">
            <v>10</v>
          </cell>
        </row>
        <row r="131">
          <cell r="G131" t="str">
            <v>Convection Oven - double electric</v>
          </cell>
          <cell r="H131">
            <v>2000</v>
          </cell>
          <cell r="I131" t="str">
            <v>10865 WILLOWS RD NE REDMOND, WA 980522502</v>
          </cell>
          <cell r="J131">
            <v>1002365</v>
          </cell>
          <cell r="K131">
            <v>7001242493</v>
          </cell>
          <cell r="L131" t="str">
            <v>CONVDUB E</v>
          </cell>
          <cell r="M131">
            <v>1</v>
          </cell>
          <cell r="N131">
            <v>5548</v>
          </cell>
          <cell r="P131" t="str">
            <v>CKFR</v>
          </cell>
          <cell r="R131" t="str">
            <v>25E-C-KV</v>
          </cell>
          <cell r="S131" t="str">
            <v>E_G 262 Comml Cooking Equip.</v>
          </cell>
          <cell r="T131" t="str">
            <v>REDMOND</v>
          </cell>
          <cell r="U131" t="str">
            <v>Audit Grant/Rebate</v>
          </cell>
          <cell r="V131">
            <v>18230716</v>
          </cell>
          <cell r="Y131" t="str">
            <v>Kitchen, Commercial</v>
          </cell>
          <cell r="Z131" t="str">
            <v>CKFR</v>
          </cell>
          <cell r="AA131">
            <v>2014</v>
          </cell>
          <cell r="AB131">
            <v>200004212953</v>
          </cell>
          <cell r="AC131" t="str">
            <v>ALSTOM GRID INC</v>
          </cell>
          <cell r="AD131" t="str">
            <v>10915 WILLOWS RD NE REDMOND, WA 98052</v>
          </cell>
          <cell r="AE131" t="str">
            <v>10915 WILLOWS RD NE</v>
          </cell>
          <cell r="AG131">
            <v>98052</v>
          </cell>
          <cell r="AH131" t="str">
            <v>Other</v>
          </cell>
          <cell r="AM131" t="str">
            <v>DICKS RESTAURANT SUPPLY EASTSIDE</v>
          </cell>
          <cell r="AN131" t="str">
            <v>DICKS RESTAURANT SUPPLY EASTSIDE</v>
          </cell>
          <cell r="AP131">
            <v>12</v>
          </cell>
        </row>
        <row r="132">
          <cell r="G132" t="str">
            <v>$50 Salesman incentive - electric oven</v>
          </cell>
          <cell r="H132">
            <v>50</v>
          </cell>
          <cell r="I132" t="str">
            <v>10865 WILLOWS RD NE REDMOND, WA 980522502</v>
          </cell>
          <cell r="J132">
            <v>1002366</v>
          </cell>
          <cell r="K132">
            <v>7001242493</v>
          </cell>
          <cell r="L132" t="str">
            <v>SMAN I</v>
          </cell>
          <cell r="M132">
            <v>1</v>
          </cell>
          <cell r="N132">
            <v>0</v>
          </cell>
          <cell r="P132" t="str">
            <v>CKFR</v>
          </cell>
          <cell r="R132" t="str">
            <v>25E-C-KV</v>
          </cell>
          <cell r="S132" t="str">
            <v>E_G 262 Comml Cooking Equip.</v>
          </cell>
          <cell r="T132" t="str">
            <v>REDMOND</v>
          </cell>
          <cell r="U132" t="str">
            <v>Audit Grant/Rebate</v>
          </cell>
          <cell r="V132">
            <v>18230716</v>
          </cell>
          <cell r="Y132" t="str">
            <v>Kitchen, Commercial</v>
          </cell>
          <cell r="Z132" t="str">
            <v>NUSE</v>
          </cell>
          <cell r="AA132">
            <v>50</v>
          </cell>
          <cell r="AB132">
            <v>200004212953</v>
          </cell>
          <cell r="AC132" t="str">
            <v>ALSTOM GRID INC - Incentive</v>
          </cell>
          <cell r="AD132" t="str">
            <v>10915 WILLOWS RD NE REDMOND, WA 98052</v>
          </cell>
          <cell r="AE132" t="str">
            <v>10915 WILLOWS RD NE</v>
          </cell>
          <cell r="AG132">
            <v>98052</v>
          </cell>
          <cell r="AH132" t="str">
            <v>Other</v>
          </cell>
          <cell r="AM132" t="str">
            <v>DICKS RESTAURANT SUPPLY EASTSIDE</v>
          </cell>
          <cell r="AN132" t="str">
            <v>DICKS RESTAURANT SUPPLY EASTSIDE</v>
          </cell>
          <cell r="AP132">
            <v>0</v>
          </cell>
        </row>
        <row r="133">
          <cell r="G133" t="str">
            <v>UCHT - All Electric</v>
          </cell>
          <cell r="H133">
            <v>150</v>
          </cell>
          <cell r="I133" t="str">
            <v>11132 117TH PL NE KIRKLAND, WA 980335008</v>
          </cell>
          <cell r="J133">
            <v>1012293</v>
          </cell>
          <cell r="K133">
            <v>7000588566</v>
          </cell>
          <cell r="L133" t="str">
            <v>UCHT 1</v>
          </cell>
          <cell r="M133">
            <v>1</v>
          </cell>
          <cell r="N133">
            <v>2566</v>
          </cell>
          <cell r="P133" t="str">
            <v>CKFR</v>
          </cell>
          <cell r="R133" t="str">
            <v>24E-C</v>
          </cell>
          <cell r="S133" t="str">
            <v>E_G 262 Comml Cooking Equip.</v>
          </cell>
          <cell r="T133" t="str">
            <v>WOODINVILLE</v>
          </cell>
          <cell r="U133" t="str">
            <v>Audit Grant/Rebate</v>
          </cell>
          <cell r="V133">
            <v>18230716</v>
          </cell>
          <cell r="Y133" t="str">
            <v>Kitchen, Commercial</v>
          </cell>
          <cell r="Z133" t="str">
            <v>DHW</v>
          </cell>
          <cell r="AA133">
            <v>232</v>
          </cell>
          <cell r="AB133">
            <v>220007452240</v>
          </cell>
          <cell r="AC133" t="str">
            <v>AMAURICE CELLARS</v>
          </cell>
          <cell r="AD133" t="str">
            <v>14463 WOODINVILLE REDMOND RD NE WOODINVILLE, WA 98072</v>
          </cell>
          <cell r="AE133" t="str">
            <v>14463 WOODINVILLE REDMOND RD NE</v>
          </cell>
          <cell r="AG133">
            <v>98072</v>
          </cell>
          <cell r="AH133" t="str">
            <v>Other</v>
          </cell>
          <cell r="AM133" t="str">
            <v>DICKS RESTAURANT SUPPLY EASTSIDE</v>
          </cell>
          <cell r="AN133" t="str">
            <v>DICKS RESTAURANT SUPPLY EASTSIDE</v>
          </cell>
          <cell r="AO133" t="str">
            <v>Dick's East</v>
          </cell>
          <cell r="AP133">
            <v>10</v>
          </cell>
        </row>
        <row r="134">
          <cell r="G134" t="str">
            <v>$30 under counter or door type sales incentive</v>
          </cell>
          <cell r="H134">
            <v>30</v>
          </cell>
          <cell r="I134" t="str">
            <v>11132 117TH PL NE KIRKLAND, WA 980335008</v>
          </cell>
          <cell r="J134">
            <v>1012294</v>
          </cell>
          <cell r="K134">
            <v>7000588566</v>
          </cell>
          <cell r="L134" t="str">
            <v>UCDT $30</v>
          </cell>
          <cell r="M134">
            <v>1</v>
          </cell>
          <cell r="N134">
            <v>0</v>
          </cell>
          <cell r="P134" t="str">
            <v>CKFR</v>
          </cell>
          <cell r="R134" t="str">
            <v>24E-C</v>
          </cell>
          <cell r="S134" t="str">
            <v>E_G 262 Comml Cooking Equip.</v>
          </cell>
          <cell r="T134" t="str">
            <v>WOODINVILLE</v>
          </cell>
          <cell r="U134" t="str">
            <v>Audit Grant/Rebate</v>
          </cell>
          <cell r="V134">
            <v>18230716</v>
          </cell>
          <cell r="Y134" t="str">
            <v>Kitchen, Commercial</v>
          </cell>
          <cell r="Z134" t="str">
            <v>NUSE</v>
          </cell>
          <cell r="AA134">
            <v>30</v>
          </cell>
          <cell r="AB134">
            <v>220007452240</v>
          </cell>
          <cell r="AC134" t="str">
            <v>AMAURICE CELLARS - Woodinville - Incentive</v>
          </cell>
          <cell r="AD134" t="str">
            <v>14463 WOODINVILLE REDMOND RD NE WOODINVILLE, WA 98072</v>
          </cell>
          <cell r="AE134" t="str">
            <v>14463 WOODINVILLE REDMOND RD NE</v>
          </cell>
          <cell r="AG134">
            <v>98072</v>
          </cell>
          <cell r="AH134" t="str">
            <v>Other</v>
          </cell>
          <cell r="AM134" t="str">
            <v>DICKS RESTAURANT SUPPLY EASTSIDE</v>
          </cell>
          <cell r="AN134" t="str">
            <v>DICKS RESTAURANT SUPPLY EASTSIDE</v>
          </cell>
          <cell r="AO134" t="str">
            <v>Dick's East</v>
          </cell>
          <cell r="AP134">
            <v>0</v>
          </cell>
        </row>
        <row r="135">
          <cell r="G135" t="str">
            <v>LED - TLED4 Office 2015</v>
          </cell>
          <cell r="H135">
            <v>72</v>
          </cell>
          <cell r="I135" t="str">
            <v>5535 CAMERON RD FREELAND, WA 98249</v>
          </cell>
          <cell r="J135">
            <v>1006116</v>
          </cell>
          <cell r="K135">
            <v>7000085847</v>
          </cell>
          <cell r="L135" t="str">
            <v>LEDTLED4-6 OFFC 2015</v>
          </cell>
          <cell r="M135">
            <v>12</v>
          </cell>
          <cell r="N135">
            <v>324</v>
          </cell>
          <cell r="P135" t="str">
            <v>MCFL</v>
          </cell>
          <cell r="R135" t="str">
            <v>24E-C</v>
          </cell>
          <cell r="S135" t="str">
            <v>E262 Comml CFL Mark Down Program</v>
          </cell>
          <cell r="T135" t="str">
            <v>LANGLEY</v>
          </cell>
          <cell r="U135" t="str">
            <v>Calculate Rebate</v>
          </cell>
          <cell r="V135">
            <v>18230714</v>
          </cell>
          <cell r="Y135" t="str">
            <v>Lighting, Prescriptive</v>
          </cell>
          <cell r="AA135">
            <v>288</v>
          </cell>
          <cell r="AB135">
            <v>220005597632</v>
          </cell>
          <cell r="AD135" t="str">
            <v>2874 VERLANE ST LANGLEY, WA 98260</v>
          </cell>
          <cell r="AE135" t="str">
            <v>2874 VERLANE ST</v>
          </cell>
          <cell r="AG135">
            <v>98260</v>
          </cell>
          <cell r="AH135" t="str">
            <v>Office</v>
          </cell>
          <cell r="AM135" t="str">
            <v>ALL PHASE ELECTRIC SUPPLY COMPANY</v>
          </cell>
          <cell r="AN135" t="str">
            <v>ALL PHASE ELECTRIC SUPPLY COMPANY</v>
          </cell>
          <cell r="AO135" t="str">
            <v>ALL PHASE ELECTRIC BURLINGTON</v>
          </cell>
          <cell r="AP135">
            <v>14</v>
          </cell>
        </row>
        <row r="136">
          <cell r="G136" t="str">
            <v>LED - OMNIDIRECTIONAL -5 HOSPITAL</v>
          </cell>
          <cell r="H136">
            <v>40</v>
          </cell>
          <cell r="I136" t="str">
            <v>1415 E KINCAID ST MOUNT VERNON, WA 98274</v>
          </cell>
          <cell r="J136">
            <v>1016077</v>
          </cell>
          <cell r="K136">
            <v>7001485945</v>
          </cell>
          <cell r="L136" t="str">
            <v>LEDOMNI-5 HOSP</v>
          </cell>
          <cell r="M136">
            <v>8</v>
          </cell>
          <cell r="N136">
            <v>1240</v>
          </cell>
          <cell r="P136" t="str">
            <v>MCFL</v>
          </cell>
          <cell r="R136" t="str">
            <v>26E-C-KV</v>
          </cell>
          <cell r="S136" t="str">
            <v>E262 Comml CFL Mark Down Program</v>
          </cell>
          <cell r="T136" t="str">
            <v>MOUNT VERNON</v>
          </cell>
          <cell r="U136" t="str">
            <v>Calculate Rebate</v>
          </cell>
          <cell r="V136">
            <v>18230714</v>
          </cell>
          <cell r="Y136" t="str">
            <v>Lighting, Prescriptive</v>
          </cell>
          <cell r="AA136">
            <v>202.4</v>
          </cell>
          <cell r="AB136">
            <v>200017468030</v>
          </cell>
          <cell r="AD136" t="str">
            <v>1415 E KINCAID ST MOUNT VERNON, WA 98274</v>
          </cell>
          <cell r="AE136" t="str">
            <v>1415 E KINCAID ST</v>
          </cell>
          <cell r="AG136">
            <v>98274</v>
          </cell>
          <cell r="AH136" t="str">
            <v>Hospital</v>
          </cell>
          <cell r="AM136" t="str">
            <v>ALL PHASE ELECTRIC SUPPLY COMPANY</v>
          </cell>
          <cell r="AN136" t="str">
            <v>ALL PHASE ELECTRIC SUPPLY COMPANY</v>
          </cell>
          <cell r="AO136" t="str">
            <v>ALL PHASE ELECTRIC BURLINGTON</v>
          </cell>
          <cell r="AP136">
            <v>5</v>
          </cell>
        </row>
        <row r="137">
          <cell r="G137" t="str">
            <v>LED: Decorative Hospital</v>
          </cell>
          <cell r="H137">
            <v>30</v>
          </cell>
          <cell r="I137" t="str">
            <v>1415 E KINCAID ST MOUNT VERNON, WA 98274</v>
          </cell>
          <cell r="J137">
            <v>1016077</v>
          </cell>
          <cell r="K137">
            <v>7001485945</v>
          </cell>
          <cell r="L137" t="str">
            <v>LEDDEC-5 HOSP</v>
          </cell>
          <cell r="M137">
            <v>6</v>
          </cell>
          <cell r="N137">
            <v>714</v>
          </cell>
          <cell r="P137" t="str">
            <v>MCFL</v>
          </cell>
          <cell r="R137" t="str">
            <v>26E-C-KV</v>
          </cell>
          <cell r="S137" t="str">
            <v>E262 Comml CFL Mark Down Program</v>
          </cell>
          <cell r="T137" t="str">
            <v>MOUNT VERNON</v>
          </cell>
          <cell r="U137" t="str">
            <v>Calculate Rebate</v>
          </cell>
          <cell r="V137">
            <v>18230714</v>
          </cell>
          <cell r="Y137" t="str">
            <v>Lighting, Prescriptive</v>
          </cell>
          <cell r="AA137">
            <v>74.7</v>
          </cell>
          <cell r="AB137">
            <v>200017468030</v>
          </cell>
          <cell r="AD137" t="str">
            <v>1415 E KINCAID ST MOUNT VERNON, WA 98274</v>
          </cell>
          <cell r="AE137" t="str">
            <v>1415 E KINCAID ST</v>
          </cell>
          <cell r="AG137">
            <v>98274</v>
          </cell>
          <cell r="AH137" t="str">
            <v>Hospital</v>
          </cell>
          <cell r="AM137" t="str">
            <v>ALL PHASE ELECTRIC SUPPLY COMPANY</v>
          </cell>
          <cell r="AN137" t="str">
            <v>ALL PHASE ELECTRIC SUPPLY COMPANY</v>
          </cell>
          <cell r="AO137" t="str">
            <v>ALL PHASE ELECTRIC BURLINGTON</v>
          </cell>
          <cell r="AP137">
            <v>3</v>
          </cell>
        </row>
        <row r="138">
          <cell r="G138" t="str">
            <v>LED: MR16 Hospital</v>
          </cell>
          <cell r="H138">
            <v>150</v>
          </cell>
          <cell r="I138" t="str">
            <v>1415 E KINCAID ST MOUNT VERNON, WA 98274</v>
          </cell>
          <cell r="J138">
            <v>1016077</v>
          </cell>
          <cell r="K138">
            <v>7001485945</v>
          </cell>
          <cell r="L138" t="str">
            <v>LEDMR16-15 HOSP</v>
          </cell>
          <cell r="M138">
            <v>10</v>
          </cell>
          <cell r="N138">
            <v>1560</v>
          </cell>
          <cell r="P138" t="str">
            <v>MCFL</v>
          </cell>
          <cell r="R138" t="str">
            <v>26E-C-KV</v>
          </cell>
          <cell r="S138" t="str">
            <v>E262 Comml CFL Mark Down Program</v>
          </cell>
          <cell r="T138" t="str">
            <v>MOUNT VERNON</v>
          </cell>
          <cell r="U138" t="str">
            <v>Calculate Rebate</v>
          </cell>
          <cell r="V138">
            <v>18230714</v>
          </cell>
          <cell r="Y138" t="str">
            <v>Lighting, Prescriptive</v>
          </cell>
          <cell r="AA138">
            <v>302.8</v>
          </cell>
          <cell r="AB138">
            <v>200017468030</v>
          </cell>
          <cell r="AD138" t="str">
            <v>1415 E KINCAID ST MOUNT VERNON, WA 98274</v>
          </cell>
          <cell r="AE138" t="str">
            <v>1415 E KINCAID ST</v>
          </cell>
          <cell r="AG138">
            <v>98274</v>
          </cell>
          <cell r="AH138" t="str">
            <v>Hospital</v>
          </cell>
          <cell r="AM138" t="str">
            <v>ALL PHASE ELECTRIC SUPPLY COMPANY</v>
          </cell>
          <cell r="AN138" t="str">
            <v>ALL PHASE ELECTRIC SUPPLY COMPANY</v>
          </cell>
          <cell r="AO138" t="str">
            <v>ALL PHASE ELECTRIC BURLINGTON</v>
          </cell>
          <cell r="AP138">
            <v>5</v>
          </cell>
        </row>
        <row r="139">
          <cell r="G139" t="str">
            <v>LED: PAR30 Retail</v>
          </cell>
          <cell r="H139">
            <v>140</v>
          </cell>
          <cell r="I139" t="str">
            <v>302 1ST ST LANGLEY, WA 98260</v>
          </cell>
          <cell r="J139">
            <v>1016081</v>
          </cell>
          <cell r="K139">
            <v>7000719644</v>
          </cell>
          <cell r="L139" t="str">
            <v>LEDPAR30-20 RETL</v>
          </cell>
          <cell r="M139">
            <v>7</v>
          </cell>
          <cell r="N139">
            <v>721</v>
          </cell>
          <cell r="P139" t="str">
            <v>MCFL</v>
          </cell>
          <cell r="R139" t="str">
            <v>24E-C</v>
          </cell>
          <cell r="S139" t="str">
            <v>E262 Comml CFL Mark Down Program</v>
          </cell>
          <cell r="T139" t="str">
            <v>LANGLEY</v>
          </cell>
          <cell r="U139" t="str">
            <v>Calculate Rebate</v>
          </cell>
          <cell r="V139">
            <v>18230714</v>
          </cell>
          <cell r="Y139" t="str">
            <v>Lighting, Prescriptive</v>
          </cell>
          <cell r="AA139">
            <v>212</v>
          </cell>
          <cell r="AB139">
            <v>220006010544</v>
          </cell>
          <cell r="AD139" t="str">
            <v>302 1ST ST GALLRY LANGLEY, WA 98260</v>
          </cell>
          <cell r="AE139" t="str">
            <v>302 1ST ST GALLRY</v>
          </cell>
          <cell r="AG139">
            <v>98260</v>
          </cell>
          <cell r="AH139" t="str">
            <v>Retail</v>
          </cell>
          <cell r="AM139" t="str">
            <v>ALL PHASE ELECTRIC SUPPLY COMPANY</v>
          </cell>
          <cell r="AN139" t="str">
            <v>ALL PHASE ELECTRIC SUPPLY COMPANY</v>
          </cell>
          <cell r="AO139" t="str">
            <v>ALL PHASE ELECTRIC BURLINGTON</v>
          </cell>
          <cell r="AP139">
            <v>5</v>
          </cell>
        </row>
        <row r="140">
          <cell r="G140" t="str">
            <v>LED - TLED4 Restaurant 2015</v>
          </cell>
          <cell r="H140">
            <v>150</v>
          </cell>
          <cell r="I140" t="str">
            <v>321 STATE ST SEDRO WOOLLEY, WA 982841666</v>
          </cell>
          <cell r="J140">
            <v>1016079</v>
          </cell>
          <cell r="K140">
            <v>7000900044</v>
          </cell>
          <cell r="L140" t="str">
            <v>LEDTLED4-6 REST 2015</v>
          </cell>
          <cell r="M140">
            <v>25</v>
          </cell>
          <cell r="N140">
            <v>800</v>
          </cell>
          <cell r="P140" t="str">
            <v>MCFL</v>
          </cell>
          <cell r="R140" t="str">
            <v>24E-C</v>
          </cell>
          <cell r="S140" t="str">
            <v>E262 Comml CFL Mark Down Program</v>
          </cell>
          <cell r="T140" t="str">
            <v>SEDRO WOOLLEY</v>
          </cell>
          <cell r="U140" t="str">
            <v>Calculate Rebate</v>
          </cell>
          <cell r="V140">
            <v>18230714</v>
          </cell>
          <cell r="Y140" t="str">
            <v>Lighting, Prescriptive</v>
          </cell>
          <cell r="AA140">
            <v>487.5</v>
          </cell>
          <cell r="AB140">
            <v>200016288504</v>
          </cell>
          <cell r="AD140" t="str">
            <v>321 STATE ST SEDRO WOOLLEY, WA 98284</v>
          </cell>
          <cell r="AE140" t="str">
            <v>321 STATE ST</v>
          </cell>
          <cell r="AG140">
            <v>98284</v>
          </cell>
          <cell r="AH140" t="str">
            <v>Restaurant</v>
          </cell>
          <cell r="AM140" t="str">
            <v>ALL PHASE ELECTRIC SUPPLY COMPANY</v>
          </cell>
          <cell r="AN140" t="str">
            <v>ALL PHASE ELECTRIC SUPPLY COMPANY</v>
          </cell>
          <cell r="AO140" t="str">
            <v>ALL PHASE ELECTRIC BURLINGTON</v>
          </cell>
          <cell r="AP140">
            <v>14</v>
          </cell>
        </row>
        <row r="141">
          <cell r="G141" t="str">
            <v>LED: PAR 38 &amp; 40 Church</v>
          </cell>
          <cell r="H141">
            <v>160</v>
          </cell>
          <cell r="I141" t="str">
            <v>338 N PARK ST LYNDEN, WA 98264</v>
          </cell>
          <cell r="J141">
            <v>1016078</v>
          </cell>
          <cell r="K141">
            <v>7000843840</v>
          </cell>
          <cell r="L141" t="str">
            <v>LEDPAR3840-20 CHUR</v>
          </cell>
          <cell r="M141">
            <v>8</v>
          </cell>
          <cell r="N141">
            <v>608</v>
          </cell>
          <cell r="P141" t="str">
            <v>MCFL</v>
          </cell>
          <cell r="R141" t="str">
            <v>24E-C</v>
          </cell>
          <cell r="S141" t="str">
            <v>E262 Comml CFL Mark Down Program</v>
          </cell>
          <cell r="T141" t="str">
            <v>LYNDEN</v>
          </cell>
          <cell r="U141" t="str">
            <v>Calculate Rebate</v>
          </cell>
          <cell r="V141">
            <v>18230714</v>
          </cell>
          <cell r="Y141" t="str">
            <v>Lighting, Prescriptive</v>
          </cell>
          <cell r="AA141">
            <v>318</v>
          </cell>
          <cell r="AB141">
            <v>200010659262</v>
          </cell>
          <cell r="AD141" t="str">
            <v>338 N PARK ST LYNDEN, WA 98264</v>
          </cell>
          <cell r="AE141" t="str">
            <v>338 N PARK ST</v>
          </cell>
          <cell r="AG141">
            <v>98264</v>
          </cell>
          <cell r="AH141" t="str">
            <v>Church/Assembly</v>
          </cell>
          <cell r="AM141" t="str">
            <v>ALL PHASE ELECTRIC SUPPLY COMPANY</v>
          </cell>
          <cell r="AN141" t="str">
            <v>ALL PHASE ELECTRIC SUPPLY COMPANY</v>
          </cell>
          <cell r="AO141" t="str">
            <v>ALL PHASE ELECTRIC BURLINGTON</v>
          </cell>
          <cell r="AP141">
            <v>5</v>
          </cell>
        </row>
        <row r="142">
          <cell r="G142" t="str">
            <v>LED - TLED4 Grocery 2015</v>
          </cell>
          <cell r="H142">
            <v>294</v>
          </cell>
          <cell r="I142" t="str">
            <v>3910 BENNETT DR BELLINGHAM, WA 98225</v>
          </cell>
          <cell r="J142">
            <v>1016082</v>
          </cell>
          <cell r="K142">
            <v>7000777849</v>
          </cell>
          <cell r="L142" t="str">
            <v>LEDTLED4-6 GROC 2015</v>
          </cell>
          <cell r="M142">
            <v>49</v>
          </cell>
          <cell r="N142">
            <v>2254</v>
          </cell>
          <cell r="P142" t="str">
            <v>MCFL</v>
          </cell>
          <cell r="R142" t="str">
            <v>24E-C-DM</v>
          </cell>
          <cell r="S142" t="str">
            <v>E262 Comml CFL Mark Down Program</v>
          </cell>
          <cell r="T142" t="str">
            <v>BELLINGHAM</v>
          </cell>
          <cell r="U142" t="str">
            <v>Calculate Rebate</v>
          </cell>
          <cell r="V142">
            <v>18230714</v>
          </cell>
          <cell r="Y142" t="str">
            <v>Lighting, Prescriptive</v>
          </cell>
          <cell r="AA142">
            <v>955.5</v>
          </cell>
          <cell r="AB142">
            <v>200007223106</v>
          </cell>
          <cell r="AD142" t="str">
            <v>3910 BENNETT DR BELLINGHAM, WA 98225</v>
          </cell>
          <cell r="AE142" t="str">
            <v>3910 BENNETT DR</v>
          </cell>
          <cell r="AG142">
            <v>98225</v>
          </cell>
          <cell r="AH142" t="str">
            <v>Grocery</v>
          </cell>
          <cell r="AM142" t="str">
            <v>ALL PHASE ELECTRIC SUPPLY COMPANY</v>
          </cell>
          <cell r="AN142" t="str">
            <v>ALL PHASE ELECTRIC SUPPLY COMPANY</v>
          </cell>
          <cell r="AO142" t="str">
            <v>ALL PHASE ELECTRIC BURLINGTON</v>
          </cell>
          <cell r="AP142">
            <v>14</v>
          </cell>
        </row>
        <row r="143">
          <cell r="G143" t="str">
            <v>LED: HW Recessed Retrofit Kit Office</v>
          </cell>
          <cell r="H143">
            <v>300</v>
          </cell>
          <cell r="I143" t="str">
            <v>833 S SPRUCE ST BURLINGTON, WA 98233</v>
          </cell>
          <cell r="J143">
            <v>1016080</v>
          </cell>
          <cell r="K143">
            <v>7001377786</v>
          </cell>
          <cell r="L143" t="str">
            <v>LEDHWRC-25 OFFC</v>
          </cell>
          <cell r="M143">
            <v>12</v>
          </cell>
          <cell r="N143">
            <v>1236</v>
          </cell>
          <cell r="P143" t="str">
            <v>MCFL</v>
          </cell>
          <cell r="R143" t="str">
            <v>24E-C</v>
          </cell>
          <cell r="S143" t="str">
            <v>E262 Comml CFL Mark Down Program</v>
          </cell>
          <cell r="T143" t="str">
            <v>BURLINGTON</v>
          </cell>
          <cell r="U143" t="str">
            <v>Calculate Rebate</v>
          </cell>
          <cell r="V143">
            <v>18230714</v>
          </cell>
          <cell r="Y143" t="str">
            <v>Lighting, Prescriptive</v>
          </cell>
          <cell r="AA143">
            <v>1206</v>
          </cell>
          <cell r="AB143">
            <v>200002805006</v>
          </cell>
          <cell r="AD143" t="str">
            <v>350 E SHARON AVE BURLINGTON, WA 98233</v>
          </cell>
          <cell r="AE143" t="str">
            <v>350 E SHARON AVE</v>
          </cell>
          <cell r="AG143">
            <v>98233</v>
          </cell>
          <cell r="AH143" t="str">
            <v>Office</v>
          </cell>
          <cell r="AM143" t="str">
            <v>ALL PHASE ELECTRIC SUPPLY COMPANY</v>
          </cell>
          <cell r="AN143" t="str">
            <v>ALL PHASE ELECTRIC SUPPLY COMPANY</v>
          </cell>
          <cell r="AO143" t="str">
            <v>ALL PHASE ELECTRIC BURLINGTON</v>
          </cell>
          <cell r="AP143">
            <v>12</v>
          </cell>
        </row>
        <row r="144">
          <cell r="G144" t="str">
            <v>LED - TLED4 Warehouse 2015</v>
          </cell>
          <cell r="H144">
            <v>540</v>
          </cell>
          <cell r="I144" t="str">
            <v>1702 LAYTON RD WHRH FREELAND, WA 98249</v>
          </cell>
          <cell r="J144">
            <v>1029144</v>
          </cell>
          <cell r="K144">
            <v>7001345865</v>
          </cell>
          <cell r="L144" t="str">
            <v>LEDTLED4-6 WHSE 2015</v>
          </cell>
          <cell r="M144">
            <v>54</v>
          </cell>
          <cell r="N144">
            <v>1134</v>
          </cell>
          <cell r="P144" t="str">
            <v>MCFL</v>
          </cell>
          <cell r="R144" t="str">
            <v>24E-C</v>
          </cell>
          <cell r="S144" t="str">
            <v>E262 Comml CFL Mark Down Program</v>
          </cell>
          <cell r="T144" t="str">
            <v>FREELAND</v>
          </cell>
          <cell r="U144" t="str">
            <v>Calculate Rebate</v>
          </cell>
          <cell r="V144">
            <v>18230714</v>
          </cell>
          <cell r="Y144" t="str">
            <v>Lighting, Prescriptive</v>
          </cell>
          <cell r="AA144">
            <v>1053</v>
          </cell>
          <cell r="AB144">
            <v>200009328507</v>
          </cell>
          <cell r="AD144" t="str">
            <v>1702 LAYTON RD WHRH FREELAND, WA 98249</v>
          </cell>
          <cell r="AE144" t="str">
            <v>1702 LAYTON RD WHRH</v>
          </cell>
          <cell r="AG144">
            <v>98249</v>
          </cell>
          <cell r="AH144" t="str">
            <v>Office</v>
          </cell>
          <cell r="AM144" t="str">
            <v>ALL PHASE ELECTRIC SUPPLY COMPANY</v>
          </cell>
          <cell r="AN144" t="str">
            <v>ALL PHASE ELECTRIC SUPPLY COMPANY</v>
          </cell>
          <cell r="AO144" t="str">
            <v>ALL PHASE ELECTRIC BURLINGTON</v>
          </cell>
          <cell r="AP144">
            <v>14</v>
          </cell>
        </row>
        <row r="145">
          <cell r="G145" t="str">
            <v>LED: PAR 38 &amp; 40 Office</v>
          </cell>
          <cell r="H145">
            <v>250</v>
          </cell>
          <cell r="I145" t="str">
            <v>1702 LAYTON RD WHRH FREELAND, WA 98249</v>
          </cell>
          <cell r="J145">
            <v>1029144</v>
          </cell>
          <cell r="K145">
            <v>7001345865</v>
          </cell>
          <cell r="L145" t="str">
            <v>LEDPAR3840-20 OFFC</v>
          </cell>
          <cell r="M145">
            <v>10</v>
          </cell>
          <cell r="N145">
            <v>1260</v>
          </cell>
          <cell r="P145" t="str">
            <v>MCFL</v>
          </cell>
          <cell r="R145" t="str">
            <v>24E-C</v>
          </cell>
          <cell r="S145" t="str">
            <v>E262 Comml CFL Mark Down Program</v>
          </cell>
          <cell r="T145" t="str">
            <v>FREELAND</v>
          </cell>
          <cell r="U145" t="str">
            <v>Calculate Rebate</v>
          </cell>
          <cell r="V145">
            <v>18230714</v>
          </cell>
          <cell r="Y145" t="str">
            <v>Lighting, Prescriptive</v>
          </cell>
          <cell r="AA145">
            <v>312.5</v>
          </cell>
          <cell r="AB145">
            <v>200009328507</v>
          </cell>
          <cell r="AD145" t="str">
            <v>1702 LAYTON RD WHRH FREELAND, WA 98249</v>
          </cell>
          <cell r="AE145" t="str">
            <v>1702 LAYTON RD WHRH</v>
          </cell>
          <cell r="AG145">
            <v>98249</v>
          </cell>
          <cell r="AH145" t="str">
            <v>Office</v>
          </cell>
          <cell r="AM145" t="str">
            <v>ALL PHASE ELECTRIC SUPPLY COMPANY</v>
          </cell>
          <cell r="AN145" t="str">
            <v>ALL PHASE ELECTRIC SUPPLY COMPANY</v>
          </cell>
          <cell r="AO145" t="str">
            <v>ALL PHASE ELECTRIC BURLINGTON</v>
          </cell>
          <cell r="AP145">
            <v>5</v>
          </cell>
        </row>
        <row r="146">
          <cell r="G146" t="str">
            <v>LED: HW Recessed Retrofit Kit Retail</v>
          </cell>
          <cell r="H146">
            <v>200</v>
          </cell>
          <cell r="I146" t="str">
            <v>3018 COMMERCIAL AVE ANACORTES, WA 98221</v>
          </cell>
          <cell r="J146">
            <v>1029135</v>
          </cell>
          <cell r="K146">
            <v>7001381675</v>
          </cell>
          <cell r="L146" t="str">
            <v>LEDHWRC-25 RETL</v>
          </cell>
          <cell r="M146">
            <v>8</v>
          </cell>
          <cell r="N146">
            <v>904</v>
          </cell>
          <cell r="P146" t="str">
            <v>MCFL</v>
          </cell>
          <cell r="R146" t="str">
            <v>25E-C-DM</v>
          </cell>
          <cell r="S146" t="str">
            <v>E262 Comml CFL Mark Down Program</v>
          </cell>
          <cell r="T146" t="str">
            <v>MOUNT VERNON</v>
          </cell>
          <cell r="U146" t="str">
            <v>Calculate Rebate</v>
          </cell>
          <cell r="V146">
            <v>18230714</v>
          </cell>
          <cell r="Y146" t="str">
            <v>Lighting, Prescriptive</v>
          </cell>
          <cell r="AA146">
            <v>428</v>
          </cell>
          <cell r="AB146">
            <v>200008671170</v>
          </cell>
          <cell r="AD146" t="str">
            <v>1030 E COLLEGE WAY MOUNT VERNON, WA 98273</v>
          </cell>
          <cell r="AE146" t="str">
            <v>1030 E COLLEGE WAY</v>
          </cell>
          <cell r="AG146">
            <v>98273</v>
          </cell>
          <cell r="AH146" t="str">
            <v>Retail</v>
          </cell>
          <cell r="AM146" t="str">
            <v>ALL PHASE ELECTRIC SUPPLY COMPANY</v>
          </cell>
          <cell r="AN146" t="str">
            <v>ALL PHASE ELECTRIC SUPPLY COMPANY</v>
          </cell>
          <cell r="AO146" t="str">
            <v>ALL PHASE ELECTRIC BURLINGTON</v>
          </cell>
          <cell r="AP146">
            <v>12</v>
          </cell>
        </row>
        <row r="147">
          <cell r="G147" t="str">
            <v>LED: PAR 38 &amp; 40 Retail</v>
          </cell>
          <cell r="H147">
            <v>50</v>
          </cell>
          <cell r="I147" t="str">
            <v>307 19TH ST LYNDEN, WA 98264</v>
          </cell>
          <cell r="J147">
            <v>1029139</v>
          </cell>
          <cell r="K147">
            <v>7000398304</v>
          </cell>
          <cell r="L147" t="str">
            <v>LEDPAR3840-20 RETL</v>
          </cell>
          <cell r="M147">
            <v>2</v>
          </cell>
          <cell r="N147">
            <v>278</v>
          </cell>
          <cell r="P147" t="str">
            <v>MCFL</v>
          </cell>
          <cell r="R147" t="str">
            <v>24E-C</v>
          </cell>
          <cell r="S147" t="str">
            <v>E262 Comml CFL Mark Down Program</v>
          </cell>
          <cell r="T147" t="str">
            <v>LYNDEN</v>
          </cell>
          <cell r="U147" t="str">
            <v>Calculate Rebate</v>
          </cell>
          <cell r="V147">
            <v>18230714</v>
          </cell>
          <cell r="Y147" t="str">
            <v>Lighting, Prescriptive</v>
          </cell>
          <cell r="AA147">
            <v>62.5</v>
          </cell>
          <cell r="AB147">
            <v>200006227876</v>
          </cell>
          <cell r="AD147" t="str">
            <v>1899 KOK RD A LYNDEN, WA 98264</v>
          </cell>
          <cell r="AE147" t="str">
            <v>1899 KOK RD A</v>
          </cell>
          <cell r="AG147">
            <v>98264</v>
          </cell>
          <cell r="AH147" t="str">
            <v>Retail</v>
          </cell>
          <cell r="AM147" t="str">
            <v>ALL PHASE ELECTRIC SUPPLY COMPANY</v>
          </cell>
          <cell r="AN147" t="str">
            <v>ALL PHASE ELECTRIC SUPPLY COMPANY</v>
          </cell>
          <cell r="AO147" t="str">
            <v>ALL PHASE ELECTRIC BURLINGTON</v>
          </cell>
          <cell r="AP147">
            <v>5</v>
          </cell>
        </row>
        <row r="148">
          <cell r="G148" t="str">
            <v>LED: MR16 Retail</v>
          </cell>
          <cell r="H148">
            <v>220</v>
          </cell>
          <cell r="I148" t="str">
            <v>307 19TH ST LYNDEN, WA 98264</v>
          </cell>
          <cell r="J148">
            <v>1029139</v>
          </cell>
          <cell r="K148">
            <v>7000398304</v>
          </cell>
          <cell r="L148" t="str">
            <v>LEDMR16-15 RETL</v>
          </cell>
          <cell r="M148">
            <v>11</v>
          </cell>
          <cell r="N148">
            <v>924</v>
          </cell>
          <cell r="P148" t="str">
            <v>MCFL</v>
          </cell>
          <cell r="R148" t="str">
            <v>24E-C</v>
          </cell>
          <cell r="S148" t="str">
            <v>E262 Comml CFL Mark Down Program</v>
          </cell>
          <cell r="T148" t="str">
            <v>LYNDEN</v>
          </cell>
          <cell r="U148" t="str">
            <v>Calculate Rebate</v>
          </cell>
          <cell r="V148">
            <v>18230714</v>
          </cell>
          <cell r="Y148" t="str">
            <v>Lighting, Prescriptive</v>
          </cell>
          <cell r="AA148">
            <v>286</v>
          </cell>
          <cell r="AB148">
            <v>200006227876</v>
          </cell>
          <cell r="AD148" t="str">
            <v>1899 KOK RD A LYNDEN, WA 98264</v>
          </cell>
          <cell r="AE148" t="str">
            <v>1899 KOK RD A</v>
          </cell>
          <cell r="AG148">
            <v>98264</v>
          </cell>
          <cell r="AH148" t="str">
            <v>Retail</v>
          </cell>
          <cell r="AM148" t="str">
            <v>ALL PHASE ELECTRIC SUPPLY COMPANY</v>
          </cell>
          <cell r="AN148" t="str">
            <v>ALL PHASE ELECTRIC SUPPLY COMPANY</v>
          </cell>
          <cell r="AO148" t="str">
            <v>ALL PHASE ELECTRIC BURLINGTON</v>
          </cell>
          <cell r="AP148">
            <v>5</v>
          </cell>
        </row>
        <row r="149">
          <cell r="G149" t="str">
            <v>LED - TLED4 Hotel Commons 2015</v>
          </cell>
          <cell r="H149">
            <v>1200</v>
          </cell>
          <cell r="I149" t="str">
            <v>5984 N DARRK LN BOW, WA 982328631</v>
          </cell>
          <cell r="J149">
            <v>1029141</v>
          </cell>
          <cell r="K149">
            <v>7000118146</v>
          </cell>
          <cell r="L149" t="str">
            <v>LEDTLED4-6 HOCA 2015</v>
          </cell>
          <cell r="M149">
            <v>120</v>
          </cell>
          <cell r="N149">
            <v>8640</v>
          </cell>
          <cell r="P149" t="str">
            <v>MCFL</v>
          </cell>
          <cell r="R149" t="str">
            <v>26E-C-KV</v>
          </cell>
          <cell r="S149" t="str">
            <v>E262 Comml CFL Mark Down Program</v>
          </cell>
          <cell r="T149" t="str">
            <v>BOW</v>
          </cell>
          <cell r="U149" t="str">
            <v>Calculate Rebate</v>
          </cell>
          <cell r="V149">
            <v>18230714</v>
          </cell>
          <cell r="Y149" t="str">
            <v>Lighting, Prescriptive</v>
          </cell>
          <cell r="AA149">
            <v>2340</v>
          </cell>
          <cell r="AB149">
            <v>200023432376</v>
          </cell>
          <cell r="AD149" t="str">
            <v>5984 N DARRK LN CASINO BOW, WA 98232</v>
          </cell>
          <cell r="AE149" t="str">
            <v>5984 N DARRK LN CASINO</v>
          </cell>
          <cell r="AG149">
            <v>98232</v>
          </cell>
          <cell r="AH149" t="str">
            <v>Hotel/Motel Common Areas</v>
          </cell>
          <cell r="AM149" t="str">
            <v>ALL PHASE ELECTRIC SUPPLY COMPANY</v>
          </cell>
          <cell r="AN149" t="str">
            <v>ALL PHASE ELECTRIC SUPPLY COMPANY</v>
          </cell>
          <cell r="AO149" t="str">
            <v>ALL PHASE ELECTRIC BURLINGTON</v>
          </cell>
          <cell r="AP149">
            <v>14</v>
          </cell>
        </row>
        <row r="150">
          <cell r="G150" t="str">
            <v>LED: PAR30 Office</v>
          </cell>
          <cell r="H150">
            <v>100</v>
          </cell>
          <cell r="I150" t="str">
            <v>719 GROVER ST LYNDEN, WA 98264</v>
          </cell>
          <cell r="J150">
            <v>1029142</v>
          </cell>
          <cell r="K150">
            <v>7000788838</v>
          </cell>
          <cell r="L150" t="str">
            <v>LEDPAR30-20 OFFC</v>
          </cell>
          <cell r="M150">
            <v>4</v>
          </cell>
          <cell r="N150">
            <v>372</v>
          </cell>
          <cell r="P150" t="str">
            <v>MCFL</v>
          </cell>
          <cell r="R150" t="str">
            <v>24E-C</v>
          </cell>
          <cell r="S150" t="str">
            <v>E262 Comml CFL Mark Down Program</v>
          </cell>
          <cell r="T150" t="str">
            <v>LYNDEN</v>
          </cell>
          <cell r="U150" t="str">
            <v>Calculate Rebate</v>
          </cell>
          <cell r="V150">
            <v>18230714</v>
          </cell>
          <cell r="Y150" t="str">
            <v>Lighting, Prescriptive</v>
          </cell>
          <cell r="AA150">
            <v>140</v>
          </cell>
          <cell r="AB150">
            <v>200004034183</v>
          </cell>
          <cell r="AD150" t="str">
            <v>719 GROVER ST LYNDEN, WA 98264</v>
          </cell>
          <cell r="AE150" t="str">
            <v>719 GROVER ST</v>
          </cell>
          <cell r="AG150">
            <v>98264</v>
          </cell>
          <cell r="AH150" t="str">
            <v>Office</v>
          </cell>
          <cell r="AM150" t="str">
            <v>ALL PHASE ELECTRIC SUPPLY COMPANY</v>
          </cell>
          <cell r="AN150" t="str">
            <v>ALL PHASE ELECTRIC SUPPLY COMPANY</v>
          </cell>
          <cell r="AO150" t="str">
            <v>ALL PHASE ELECTRIC BURLINGTON</v>
          </cell>
          <cell r="AP150">
            <v>5</v>
          </cell>
        </row>
        <row r="151">
          <cell r="G151" t="str">
            <v>LED - TLED4 School (K-12) 2015</v>
          </cell>
          <cell r="H151">
            <v>100</v>
          </cell>
          <cell r="I151" t="str">
            <v>801 TRAIL RD SEDRO WOOLLEY, WA 98284</v>
          </cell>
          <cell r="J151">
            <v>1029137</v>
          </cell>
          <cell r="K151">
            <v>7000575017</v>
          </cell>
          <cell r="L151" t="str">
            <v>LEDTLED4-6 SCHL 2015</v>
          </cell>
          <cell r="M151">
            <v>10</v>
          </cell>
          <cell r="N151">
            <v>200</v>
          </cell>
          <cell r="P151" t="str">
            <v>MCFL</v>
          </cell>
          <cell r="R151" t="str">
            <v>25E-C-KV</v>
          </cell>
          <cell r="S151" t="str">
            <v>E262 Comml CFL Mark Down Program</v>
          </cell>
          <cell r="T151" t="str">
            <v>SEDRO WOOLLEY</v>
          </cell>
          <cell r="U151" t="str">
            <v>Calculate Rebate</v>
          </cell>
          <cell r="V151">
            <v>18230714</v>
          </cell>
          <cell r="Y151" t="str">
            <v>Lighting, Prescriptive</v>
          </cell>
          <cell r="AA151">
            <v>195</v>
          </cell>
          <cell r="AB151">
            <v>200001120852</v>
          </cell>
          <cell r="AD151" t="str">
            <v>1111 MCGARIGLE RD SEDRO WOOLLEY, WA 98284</v>
          </cell>
          <cell r="AE151" t="str">
            <v>1111 MCGARIGLE RD</v>
          </cell>
          <cell r="AG151">
            <v>98284</v>
          </cell>
          <cell r="AH151" t="str">
            <v>School (K-12)</v>
          </cell>
          <cell r="AM151" t="str">
            <v>ALL PHASE ELECTRIC SUPPLY COMPANY</v>
          </cell>
          <cell r="AN151" t="str">
            <v>ALL PHASE ELECTRIC SUPPLY COMPANY</v>
          </cell>
          <cell r="AO151" t="str">
            <v>ALL PHASE ELECTRIC BURLINGTON</v>
          </cell>
          <cell r="AP151">
            <v>14</v>
          </cell>
        </row>
        <row r="152">
          <cell r="G152" t="str">
            <v>LED - OMNIDIRECTIONAL -5 WAREHOUSE</v>
          </cell>
          <cell r="H152">
            <v>180</v>
          </cell>
          <cell r="I152" t="str">
            <v>8497 GUIDE MERIDIAN RD LYNDEN, WA 98264</v>
          </cell>
          <cell r="J152">
            <v>1029136</v>
          </cell>
          <cell r="K152">
            <v>7001104119</v>
          </cell>
          <cell r="L152" t="str">
            <v>LEDOMNI-5 WHSE</v>
          </cell>
          <cell r="M152">
            <v>18</v>
          </cell>
          <cell r="N152">
            <v>1098</v>
          </cell>
          <cell r="P152" t="str">
            <v>MCFL</v>
          </cell>
          <cell r="R152" t="str">
            <v>08E-C-DM</v>
          </cell>
          <cell r="S152" t="str">
            <v>E262 Comml CFL Mark Down Program</v>
          </cell>
          <cell r="T152" t="str">
            <v>FERNDALE</v>
          </cell>
          <cell r="U152" t="str">
            <v>Calculate Rebate</v>
          </cell>
          <cell r="V152">
            <v>18230714</v>
          </cell>
          <cell r="Y152" t="str">
            <v>Lighting, Prescriptive</v>
          </cell>
          <cell r="AA152">
            <v>225</v>
          </cell>
          <cell r="AB152">
            <v>200011079890</v>
          </cell>
          <cell r="AD152" t="str">
            <v>7969 RATHBONE RD FERNDALE, WA 98248</v>
          </cell>
          <cell r="AE152" t="str">
            <v>7969 RATHBONE RD</v>
          </cell>
          <cell r="AG152">
            <v>98248</v>
          </cell>
          <cell r="AH152" t="str">
            <v>Warehouse</v>
          </cell>
          <cell r="AM152" t="str">
            <v>ALL PHASE ELECTRIC SUPPLY COMPANY</v>
          </cell>
          <cell r="AN152" t="str">
            <v>ALL PHASE ELECTRIC SUPPLY COMPANY</v>
          </cell>
          <cell r="AO152" t="str">
            <v>ALL PHASE ELECTRIC BURLINGTON</v>
          </cell>
          <cell r="AP152">
            <v>5</v>
          </cell>
        </row>
        <row r="153">
          <cell r="G153" t="str">
            <v>LED: HW Recessed Retrofit Kit Restaurant</v>
          </cell>
          <cell r="H153">
            <v>25</v>
          </cell>
          <cell r="I153" t="str">
            <v>115 E COLLEGE WAY MOUNT VERNON, WA 98273</v>
          </cell>
          <cell r="J153">
            <v>1000901</v>
          </cell>
          <cell r="K153">
            <v>7000573570</v>
          </cell>
          <cell r="L153" t="str">
            <v>LEDHWRC-25 REST</v>
          </cell>
          <cell r="M153">
            <v>1</v>
          </cell>
          <cell r="N153">
            <v>123</v>
          </cell>
          <cell r="P153" t="str">
            <v>MCFL</v>
          </cell>
          <cell r="R153" t="str">
            <v>24E-C</v>
          </cell>
          <cell r="S153" t="str">
            <v>E262 Comml CFL Mark Down Program</v>
          </cell>
          <cell r="T153" t="str">
            <v>MOUNT VERNON</v>
          </cell>
          <cell r="U153" t="str">
            <v>Calculate Rebate</v>
          </cell>
          <cell r="V153">
            <v>18230714</v>
          </cell>
          <cell r="Y153" t="str">
            <v>Lighting, Prescriptive</v>
          </cell>
          <cell r="AA153">
            <v>31.25</v>
          </cell>
          <cell r="AB153">
            <v>200000495404</v>
          </cell>
          <cell r="AD153" t="str">
            <v>115 E COLLEGE WAY MOUNT VERNON, WA 98273</v>
          </cell>
          <cell r="AE153" t="str">
            <v>115 E COLLEGE WAY</v>
          </cell>
          <cell r="AG153">
            <v>98273</v>
          </cell>
          <cell r="AH153" t="str">
            <v>Restaurant</v>
          </cell>
          <cell r="AM153" t="str">
            <v>ALL PHASE ELECTRIC SUPPLY COMPANY</v>
          </cell>
          <cell r="AN153" t="str">
            <v>ALL PHASE ELECTRIC SUPPLY COMPANY</v>
          </cell>
          <cell r="AO153" t="str">
            <v>ALL PHASE ELECTRIC BURLINGTON</v>
          </cell>
          <cell r="AP153">
            <v>12</v>
          </cell>
        </row>
        <row r="154">
          <cell r="G154" t="str">
            <v>LED - TLED4 Office</v>
          </cell>
          <cell r="H154">
            <v>48</v>
          </cell>
          <cell r="I154" t="str">
            <v>5535 CAMERON RD FREELAND, WA 98249</v>
          </cell>
          <cell r="J154">
            <v>1000902</v>
          </cell>
          <cell r="K154">
            <v>7000030103</v>
          </cell>
          <cell r="L154" t="str">
            <v>LEDTLED4-6 OFFC</v>
          </cell>
          <cell r="M154">
            <v>8</v>
          </cell>
          <cell r="N154">
            <v>208</v>
          </cell>
          <cell r="P154" t="str">
            <v>MCFL</v>
          </cell>
          <cell r="R154" t="str">
            <v>24E-C</v>
          </cell>
          <cell r="S154" t="str">
            <v>E262 Comml CFL Mark Down Program</v>
          </cell>
          <cell r="T154" t="str">
            <v>FREELAND</v>
          </cell>
          <cell r="U154" t="str">
            <v>Calculate Rebate</v>
          </cell>
          <cell r="V154">
            <v>18230714</v>
          </cell>
          <cell r="Y154" t="str">
            <v>Lighting, Prescriptive</v>
          </cell>
          <cell r="AA154">
            <v>192</v>
          </cell>
          <cell r="AB154">
            <v>200010928691</v>
          </cell>
          <cell r="AD154" t="str">
            <v>5535 CAMERON RD FREELAND, WA 98249</v>
          </cell>
          <cell r="AE154" t="str">
            <v>5535 CAMERON RD</v>
          </cell>
          <cell r="AG154">
            <v>98249</v>
          </cell>
          <cell r="AH154" t="str">
            <v>Office</v>
          </cell>
          <cell r="AM154" t="str">
            <v>ALL PHASE ELECTRIC SUPPLY COMPANY</v>
          </cell>
          <cell r="AN154" t="str">
            <v>ALL PHASE ELECTRIC SUPPLY COMPANY</v>
          </cell>
          <cell r="AO154" t="str">
            <v>ALL PHASE ELECTRIC BURLINGTON</v>
          </cell>
          <cell r="AP154">
            <v>14</v>
          </cell>
        </row>
        <row r="155">
          <cell r="G155" t="str">
            <v>LED: MR16 Hotel Commons</v>
          </cell>
          <cell r="H155">
            <v>180</v>
          </cell>
          <cell r="I155" t="str">
            <v>5984 N DARRK LN BOW, WA 982328631</v>
          </cell>
          <cell r="J155">
            <v>1000904</v>
          </cell>
          <cell r="K155">
            <v>7000118146</v>
          </cell>
          <cell r="L155" t="str">
            <v>LEDMR16-15 HOCA</v>
          </cell>
          <cell r="M155">
            <v>12</v>
          </cell>
          <cell r="N155">
            <v>2520</v>
          </cell>
          <cell r="P155" t="str">
            <v>MCFL</v>
          </cell>
          <cell r="R155" t="str">
            <v>26E-C-KV</v>
          </cell>
          <cell r="S155" t="str">
            <v>E262 Comml CFL Mark Down Program</v>
          </cell>
          <cell r="T155" t="str">
            <v>BOW</v>
          </cell>
          <cell r="U155" t="str">
            <v>Calculate Rebate</v>
          </cell>
          <cell r="V155">
            <v>18230714</v>
          </cell>
          <cell r="Y155" t="str">
            <v>Lighting, Prescriptive</v>
          </cell>
          <cell r="AA155">
            <v>225</v>
          </cell>
          <cell r="AB155">
            <v>200023432376</v>
          </cell>
          <cell r="AD155" t="str">
            <v>5984 N DARRK LN CASINO BOW, WA 98232</v>
          </cell>
          <cell r="AE155" t="str">
            <v>5984 N DARRK LN CASINO</v>
          </cell>
          <cell r="AG155">
            <v>98232</v>
          </cell>
          <cell r="AH155" t="str">
            <v>Hotel/Motel Common Areas</v>
          </cell>
          <cell r="AM155" t="str">
            <v>ALL PHASE ELECTRIC SUPPLY COMPANY</v>
          </cell>
          <cell r="AN155" t="str">
            <v>ALL PHASE ELECTRIC SUPPLY COMPANY</v>
          </cell>
          <cell r="AO155" t="str">
            <v>ALL PHASE ELECTRIC BURLINGTON</v>
          </cell>
          <cell r="AP155">
            <v>5</v>
          </cell>
        </row>
        <row r="156">
          <cell r="G156" t="str">
            <v>LED - TLED4 Retail 2015</v>
          </cell>
          <cell r="H156">
            <v>468</v>
          </cell>
          <cell r="I156" t="str">
            <v>114 ANTHES AVE LANGLEY, WA 98260</v>
          </cell>
          <cell r="J156">
            <v>1013845</v>
          </cell>
          <cell r="K156">
            <v>7000098831</v>
          </cell>
          <cell r="L156" t="str">
            <v>LEDTLED4-6 RETL 2015</v>
          </cell>
          <cell r="M156">
            <v>78</v>
          </cell>
          <cell r="N156">
            <v>2262</v>
          </cell>
          <cell r="P156" t="str">
            <v>MCFL</v>
          </cell>
          <cell r="R156" t="str">
            <v>24E-C</v>
          </cell>
          <cell r="S156" t="str">
            <v>E262 Comml CFL Mark Down Program</v>
          </cell>
          <cell r="T156" t="str">
            <v>LANGLEY</v>
          </cell>
          <cell r="U156" t="str">
            <v>Calculate Rebate</v>
          </cell>
          <cell r="V156">
            <v>18230714</v>
          </cell>
          <cell r="Y156" t="str">
            <v>Lighting, Prescriptive</v>
          </cell>
          <cell r="AA156">
            <v>1716</v>
          </cell>
          <cell r="AB156">
            <v>200007468115</v>
          </cell>
          <cell r="AD156" t="str">
            <v>114 ANTHES AVE LANGLEY, WA 98260</v>
          </cell>
          <cell r="AE156" t="str">
            <v>114 ANTHES AVE</v>
          </cell>
          <cell r="AG156">
            <v>98260</v>
          </cell>
          <cell r="AH156" t="str">
            <v>Retail</v>
          </cell>
          <cell r="AM156" t="str">
            <v>ALL PHASE ELECTRIC SUPPLY COMPANY</v>
          </cell>
          <cell r="AN156" t="str">
            <v>ALL PHASE ELECTRIC SUPPLY COMPANY</v>
          </cell>
          <cell r="AO156" t="str">
            <v>ALL PHASE ELECTRIC BURLINGTON</v>
          </cell>
          <cell r="AP156">
            <v>14</v>
          </cell>
        </row>
        <row r="157">
          <cell r="G157" t="str">
            <v>LED: MR16 Office</v>
          </cell>
          <cell r="H157">
            <v>330</v>
          </cell>
          <cell r="I157" t="str">
            <v>29560 E ELK RUN DR SEDRO WOOLLEY, WA 98284</v>
          </cell>
          <cell r="J157">
            <v>1011654</v>
          </cell>
          <cell r="K157">
            <v>7000891708</v>
          </cell>
          <cell r="L157" t="str">
            <v>LEDMR16-15 OFFC</v>
          </cell>
          <cell r="M157">
            <v>22</v>
          </cell>
          <cell r="N157">
            <v>1694</v>
          </cell>
          <cell r="P157" t="str">
            <v>MCFL</v>
          </cell>
          <cell r="R157" t="str">
            <v>08E-C</v>
          </cell>
          <cell r="S157" t="str">
            <v>E262 Comml CFL Mark Down Program</v>
          </cell>
          <cell r="T157" t="str">
            <v>SEDRO WOOLLEY</v>
          </cell>
          <cell r="U157" t="str">
            <v>Calculate Rebate</v>
          </cell>
          <cell r="V157">
            <v>18230714</v>
          </cell>
          <cell r="Y157" t="str">
            <v>Lighting, Prescriptive</v>
          </cell>
          <cell r="AA157">
            <v>632.5</v>
          </cell>
          <cell r="AB157">
            <v>200003561376</v>
          </cell>
          <cell r="AD157" t="str">
            <v>29560 E ELK RUN DR SEDRO WOOLLEY, WA 98284</v>
          </cell>
          <cell r="AE157" t="str">
            <v>29560 E ELK RUN DR</v>
          </cell>
          <cell r="AG157">
            <v>98284</v>
          </cell>
          <cell r="AH157" t="str">
            <v>Office</v>
          </cell>
          <cell r="AM157" t="str">
            <v>ALL PHASE ELECTRIC SUPPLY COMPANY</v>
          </cell>
          <cell r="AN157" t="str">
            <v>ALL PHASE ELECTRIC SUPPLY COMPANY</v>
          </cell>
          <cell r="AO157" t="str">
            <v>ALL PHASE ELECTRIC BURLINGTON</v>
          </cell>
          <cell r="AP157">
            <v>5</v>
          </cell>
        </row>
        <row r="158">
          <cell r="G158" t="str">
            <v>LED: HW Recessed Retrofit Kit Church</v>
          </cell>
          <cell r="H158">
            <v>50</v>
          </cell>
          <cell r="I158" t="str">
            <v>1515 E COLLEGE WAY MOUNT VERNON, WA 98273</v>
          </cell>
          <cell r="J158">
            <v>1003708</v>
          </cell>
          <cell r="K158">
            <v>7000305913</v>
          </cell>
          <cell r="L158" t="str">
            <v>LEDHWRC-25 CHUR</v>
          </cell>
          <cell r="M158">
            <v>2</v>
          </cell>
          <cell r="N158">
            <v>124</v>
          </cell>
          <cell r="P158" t="str">
            <v>MCFL</v>
          </cell>
          <cell r="R158" t="str">
            <v>24E-C</v>
          </cell>
          <cell r="S158" t="str">
            <v>E262 Comml CFL Mark Down Program</v>
          </cell>
          <cell r="T158" t="str">
            <v>MOUNT VERNON</v>
          </cell>
          <cell r="U158" t="str">
            <v>Calculate Rebate</v>
          </cell>
          <cell r="V158">
            <v>18230714</v>
          </cell>
          <cell r="Y158" t="str">
            <v>Lighting, Prescriptive</v>
          </cell>
          <cell r="AA158">
            <v>75</v>
          </cell>
          <cell r="AB158">
            <v>200005339581</v>
          </cell>
          <cell r="AD158" t="str">
            <v>1515 E COLLEGE WAY MOUNT VERNON, WA 98273</v>
          </cell>
          <cell r="AE158" t="str">
            <v>1515 E COLLEGE WAY</v>
          </cell>
          <cell r="AG158">
            <v>98273</v>
          </cell>
          <cell r="AH158" t="str">
            <v>Church/Assembly</v>
          </cell>
          <cell r="AM158" t="str">
            <v>ALL PHASE ELECTRIC SUPPLY COMPANY</v>
          </cell>
          <cell r="AN158" t="str">
            <v>ALL PHASE ELECTRIC SUPPLY COMPANY</v>
          </cell>
          <cell r="AO158" t="str">
            <v>ALL PHASE ELECTRIC BURLINGTON</v>
          </cell>
          <cell r="AP158">
            <v>12</v>
          </cell>
        </row>
        <row r="159">
          <cell r="G159" t="str">
            <v>LED - PAR20 Retail</v>
          </cell>
          <cell r="H159">
            <v>480</v>
          </cell>
          <cell r="I159" t="str">
            <v>21427 ALDER BROOK LN MOUNT VERNON, WA 982747640</v>
          </cell>
          <cell r="J159">
            <v>1023792</v>
          </cell>
          <cell r="K159">
            <v>7000843448</v>
          </cell>
          <cell r="L159" t="str">
            <v>LEDPAR20-20 RETL</v>
          </cell>
          <cell r="M159">
            <v>24</v>
          </cell>
          <cell r="N159">
            <v>2880</v>
          </cell>
          <cell r="P159" t="str">
            <v>MCFL</v>
          </cell>
          <cell r="R159" t="str">
            <v>24E-C</v>
          </cell>
          <cell r="S159" t="str">
            <v>E262 Comml CFL Mark Down Program</v>
          </cell>
          <cell r="T159" t="str">
            <v>MOUNT VERNON</v>
          </cell>
          <cell r="U159" t="str">
            <v>Calculate Rebate</v>
          </cell>
          <cell r="V159">
            <v>18230714</v>
          </cell>
          <cell r="Y159" t="str">
            <v>Lighting, Prescriptive</v>
          </cell>
          <cell r="AA159">
            <v>840</v>
          </cell>
          <cell r="AB159">
            <v>220006711349</v>
          </cell>
          <cell r="AD159" t="str">
            <v>1616 N 18TH ST 3 MOUNT VERNON, WA 98273</v>
          </cell>
          <cell r="AE159" t="str">
            <v>1616 N 18TH ST 3</v>
          </cell>
          <cell r="AG159">
            <v>98273</v>
          </cell>
          <cell r="AH159" t="str">
            <v>Retail</v>
          </cell>
          <cell r="AM159" t="str">
            <v>ALL PHASE ELECTRIC SUPPLY COMPANY</v>
          </cell>
          <cell r="AN159" t="str">
            <v>ALL PHASE ELECTRIC SUPPLY COMPANY</v>
          </cell>
          <cell r="AO159" t="str">
            <v>ALL PHASE ELECTRIC BURLINGTON</v>
          </cell>
          <cell r="AP159">
            <v>5</v>
          </cell>
        </row>
        <row r="160">
          <cell r="G160" t="str">
            <v>LED - OMNIDIRECTIONAL -5 OFFICE</v>
          </cell>
          <cell r="H160">
            <v>95</v>
          </cell>
          <cell r="I160" t="str">
            <v>833 S SPRUCE ST BURLINGTON, WA 98233</v>
          </cell>
          <cell r="J160">
            <v>1023794</v>
          </cell>
          <cell r="K160">
            <v>7000946400</v>
          </cell>
          <cell r="L160" t="str">
            <v>LEDOMNI-5 OFFC</v>
          </cell>
          <cell r="M160">
            <v>19</v>
          </cell>
          <cell r="N160">
            <v>1444</v>
          </cell>
          <cell r="P160" t="str">
            <v>MCFL</v>
          </cell>
          <cell r="R160" t="str">
            <v>24E-C</v>
          </cell>
          <cell r="S160" t="str">
            <v>E262 Comml CFL Mark Down Program</v>
          </cell>
          <cell r="T160" t="str">
            <v>BURLINGTON</v>
          </cell>
          <cell r="U160" t="str">
            <v>Calculate Rebate</v>
          </cell>
          <cell r="V160">
            <v>18230714</v>
          </cell>
          <cell r="Y160" t="str">
            <v>Lighting, Prescriptive</v>
          </cell>
          <cell r="AA160">
            <v>284.05</v>
          </cell>
          <cell r="AB160">
            <v>200023292655</v>
          </cell>
          <cell r="AD160" t="str">
            <v>951 S SECTION ST A BURLINGTON, WA 98233</v>
          </cell>
          <cell r="AE160" t="str">
            <v>951 S SECTION ST A</v>
          </cell>
          <cell r="AG160">
            <v>98233</v>
          </cell>
          <cell r="AH160" t="str">
            <v>Office</v>
          </cell>
          <cell r="AM160" t="str">
            <v>ALL PHASE ELECTRIC SUPPLY COMPANY</v>
          </cell>
          <cell r="AN160" t="str">
            <v>ALL PHASE ELECTRIC SUPPLY COMPANY</v>
          </cell>
          <cell r="AO160" t="str">
            <v>ALL PHASE ELECTRIC BURLINGTON</v>
          </cell>
          <cell r="AP160">
            <v>5</v>
          </cell>
        </row>
        <row r="161">
          <cell r="G161" t="str">
            <v>DTHT - Gas Water Heat</v>
          </cell>
          <cell r="H161">
            <v>250</v>
          </cell>
          <cell r="I161" t="str">
            <v>22916 BOTHELL EVERETT HWY BOTHELL, WA 98021</v>
          </cell>
          <cell r="J161">
            <v>1005029</v>
          </cell>
          <cell r="K161">
            <v>7000181751</v>
          </cell>
          <cell r="L161" t="str">
            <v>DTHT 3</v>
          </cell>
          <cell r="M161">
            <v>1</v>
          </cell>
          <cell r="O161">
            <v>290</v>
          </cell>
          <cell r="P161" t="str">
            <v>CKFR</v>
          </cell>
          <cell r="Q161" t="str">
            <v>31G-C</v>
          </cell>
          <cell r="S161" t="str">
            <v>E_G 262 Comml Cooking Equip.</v>
          </cell>
          <cell r="T161" t="str">
            <v>BOTHELL</v>
          </cell>
          <cell r="U161" t="str">
            <v>Audit Grant/Rebate</v>
          </cell>
          <cell r="V161">
            <v>18231027</v>
          </cell>
          <cell r="Y161" t="str">
            <v>Kitchen, Commercial</v>
          </cell>
          <cell r="Z161" t="str">
            <v>DHW</v>
          </cell>
          <cell r="AA161">
            <v>846</v>
          </cell>
          <cell r="AB161">
            <v>200000286647</v>
          </cell>
          <cell r="AC161" t="str">
            <v>APPLEBEE'S RESTAURANT INC</v>
          </cell>
          <cell r="AD161" t="str">
            <v>22916 BOTHELL EVERETT HWY BOTHELL, WA 98021</v>
          </cell>
          <cell r="AE161" t="str">
            <v>22916 BOTHELL EVERETT HWY</v>
          </cell>
          <cell r="AG161">
            <v>98021</v>
          </cell>
          <cell r="AH161" t="str">
            <v>Restaurant</v>
          </cell>
          <cell r="AM161" t="str">
            <v>APPLEBEE'S RESTAURANT INC</v>
          </cell>
          <cell r="AN161" t="str">
            <v>APPLE AMERICAN GROUP LLC</v>
          </cell>
          <cell r="AP161">
            <v>15</v>
          </cell>
        </row>
        <row r="162">
          <cell r="G162" t="str">
            <v>Phase 1 - Gaskets</v>
          </cell>
          <cell r="H162">
            <v>395</v>
          </cell>
          <cell r="I162" t="str">
            <v>7599 7599 STATE HIGHWAY 303 NE BREMERTON, WA 98311</v>
          </cell>
          <cell r="J162">
            <v>1013084</v>
          </cell>
          <cell r="K162">
            <v>7001535268</v>
          </cell>
          <cell r="L162" t="str">
            <v>P1 G</v>
          </cell>
          <cell r="M162">
            <v>14</v>
          </cell>
          <cell r="N162">
            <v>4233</v>
          </cell>
          <cell r="P162" t="str">
            <v>ESGR</v>
          </cell>
          <cell r="R162" t="str">
            <v>24E-C-DM</v>
          </cell>
          <cell r="S162" t="str">
            <v>E250 Energy S. Grocer REBATE</v>
          </cell>
          <cell r="T162" t="str">
            <v>BREMERTON</v>
          </cell>
          <cell r="U162" t="str">
            <v>Calculate Rebate</v>
          </cell>
          <cell r="V162">
            <v>18231135</v>
          </cell>
          <cell r="Y162" t="str">
            <v>Refrigeration - Commercial</v>
          </cell>
          <cell r="AA162">
            <v>1653.33</v>
          </cell>
          <cell r="AB162">
            <v>220002478604</v>
          </cell>
          <cell r="AD162" t="str">
            <v>7599 STATE HIGHWAY 303 NE BREMERTON, WA 98311</v>
          </cell>
          <cell r="AE162" t="str">
            <v>7599 STATE HIGHWAY 303 NE</v>
          </cell>
          <cell r="AG162">
            <v>98311</v>
          </cell>
          <cell r="AH162" t="str">
            <v>Grocery</v>
          </cell>
          <cell r="AM162" t="str">
            <v>CLEARESULT CONSULTING</v>
          </cell>
          <cell r="AN162" t="str">
            <v>CLEARESULT CONSULTING</v>
          </cell>
          <cell r="AO162" t="str">
            <v>Clearesult</v>
          </cell>
          <cell r="AP162">
            <v>3</v>
          </cell>
        </row>
        <row r="163">
          <cell r="G163" t="str">
            <v>Gas Boiler - Kitchen</v>
          </cell>
          <cell r="H163">
            <v>3000</v>
          </cell>
          <cell r="I163" t="str">
            <v>915 4TH ST NE AUBURN, WA 98002</v>
          </cell>
          <cell r="J163">
            <v>1000895</v>
          </cell>
          <cell r="K163">
            <v>7000236013</v>
          </cell>
          <cell r="L163" t="str">
            <v>GBOILR</v>
          </cell>
          <cell r="M163">
            <v>2</v>
          </cell>
          <cell r="O163">
            <v>1600</v>
          </cell>
          <cell r="P163" t="str">
            <v>CKFR</v>
          </cell>
          <cell r="Q163" t="str">
            <v>SCH_041GC</v>
          </cell>
          <cell r="S163" t="str">
            <v>E_G 262 Comml Cooking Equip.</v>
          </cell>
          <cell r="T163" t="str">
            <v>AUBURN</v>
          </cell>
          <cell r="U163" t="str">
            <v>Audit Grant/Rebate</v>
          </cell>
          <cell r="V163">
            <v>18231027</v>
          </cell>
          <cell r="Y163" t="str">
            <v>Water Heating - Commercial</v>
          </cell>
          <cell r="Z163" t="str">
            <v>DHW</v>
          </cell>
          <cell r="AA163">
            <v>6382</v>
          </cell>
          <cell r="AB163">
            <v>200007790765</v>
          </cell>
          <cell r="AC163" t="str">
            <v>AUBU SD-EVERGREEN HTS ELEM</v>
          </cell>
          <cell r="AD163" t="str">
            <v>5602 S 316TH ST AUBURN, WA 98001</v>
          </cell>
          <cell r="AE163" t="str">
            <v>5602 S 316TH ST</v>
          </cell>
          <cell r="AG163">
            <v>98001</v>
          </cell>
          <cell r="AH163" t="str">
            <v>School (K-12)</v>
          </cell>
          <cell r="AM163" t="str">
            <v>AUBU SD-EVERGREEN HTS ELEM</v>
          </cell>
          <cell r="AN163" t="str">
            <v>AUBURN SCHOOL DISTRICT</v>
          </cell>
          <cell r="AP163">
            <v>15</v>
          </cell>
        </row>
        <row r="164">
          <cell r="G164" t="str">
            <v>35W LED Area Fixture with Photocell</v>
          </cell>
          <cell r="H164">
            <v>633.75</v>
          </cell>
          <cell r="I164" t="str">
            <v>12415 NE 124TH ST KIRKLAND, WA 98034</v>
          </cell>
          <cell r="J164">
            <v>1007180</v>
          </cell>
          <cell r="K164">
            <v>7000681452</v>
          </cell>
          <cell r="L164" t="str">
            <v>HID TO 35W LED</v>
          </cell>
          <cell r="M164">
            <v>3</v>
          </cell>
          <cell r="N164">
            <v>2055</v>
          </cell>
          <cell r="P164" t="str">
            <v>SBDI</v>
          </cell>
          <cell r="Q164" t="str">
            <v>31G-C</v>
          </cell>
          <cell r="R164" t="str">
            <v>24E-C</v>
          </cell>
          <cell r="S164" t="str">
            <v>Small Business Direct Install</v>
          </cell>
          <cell r="T164" t="str">
            <v>KIRKLAND</v>
          </cell>
          <cell r="U164" t="str">
            <v>Calculate Rebate</v>
          </cell>
          <cell r="V164">
            <v>18231134</v>
          </cell>
          <cell r="Y164" t="str">
            <v>Lighting, Prescriptive</v>
          </cell>
          <cell r="AA164">
            <v>633.75</v>
          </cell>
          <cell r="AB164">
            <v>200015737691</v>
          </cell>
          <cell r="AD164" t="str">
            <v>12415 NE 124TH ST KIRKLAND, WA 98034</v>
          </cell>
          <cell r="AE164" t="str">
            <v>12415 NE 124TH ST</v>
          </cell>
          <cell r="AG164">
            <v>98034</v>
          </cell>
          <cell r="AH164" t="str">
            <v>Retail</v>
          </cell>
          <cell r="AM164" t="str">
            <v>WILLDAN ENERGY SOLUTIONS</v>
          </cell>
          <cell r="AN164" t="str">
            <v>WILLDAN ENERGY SOLUTIONS</v>
          </cell>
          <cell r="AO164" t="str">
            <v>Willdan Engineers &amp; Constructors</v>
          </cell>
          <cell r="AP164">
            <v>12</v>
          </cell>
        </row>
        <row r="165">
          <cell r="G165" t="str">
            <v>4' 4L T12 HO to 4' 4L T8 2015</v>
          </cell>
          <cell r="H165">
            <v>746.13</v>
          </cell>
          <cell r="I165" t="str">
            <v>526 S JACKSON ST SEATTLE, WA 98104</v>
          </cell>
          <cell r="J165">
            <v>1016827</v>
          </cell>
          <cell r="K165">
            <v>7000130387</v>
          </cell>
          <cell r="L165" t="str">
            <v>HO-4FT4LT8 2015</v>
          </cell>
          <cell r="M165">
            <v>11</v>
          </cell>
          <cell r="N165">
            <v>9273</v>
          </cell>
          <cell r="P165" t="str">
            <v>SBDI</v>
          </cell>
          <cell r="R165" t="str">
            <v>24E-C</v>
          </cell>
          <cell r="S165" t="str">
            <v>Small Business Direct Install</v>
          </cell>
          <cell r="T165" t="str">
            <v>SILVERDALE</v>
          </cell>
          <cell r="U165" t="str">
            <v>Calculate Rebate</v>
          </cell>
          <cell r="V165">
            <v>18231134</v>
          </cell>
          <cell r="Y165" t="str">
            <v>Lighting, Prescriptive</v>
          </cell>
          <cell r="AA165">
            <v>746.13</v>
          </cell>
          <cell r="AB165">
            <v>200024123511</v>
          </cell>
          <cell r="AD165" t="str">
            <v>10404 SILVERDALE WAY NW E104 SILVERDALE, WA 98383</v>
          </cell>
          <cell r="AE165" t="str">
            <v>10404 SILVERDALE WAY NW E104</v>
          </cell>
          <cell r="AG165">
            <v>98383</v>
          </cell>
          <cell r="AH165" t="str">
            <v>Retail</v>
          </cell>
          <cell r="AM165" t="str">
            <v>WILLDAN ENERGY SOLUTIONS</v>
          </cell>
          <cell r="AN165" t="str">
            <v>WILLDAN ENERGY SOLUTIONS</v>
          </cell>
          <cell r="AO165" t="str">
            <v>Willdan Engineers &amp; Constructors</v>
          </cell>
          <cell r="AP165">
            <v>12</v>
          </cell>
        </row>
        <row r="166">
          <cell r="G166" t="str">
            <v>Pumps, Fans, Blowers ISOP</v>
          </cell>
          <cell r="H166">
            <v>295.75</v>
          </cell>
          <cell r="I166" t="str">
            <v>233 D ST NW AUBURN, WA 98001</v>
          </cell>
          <cell r="J166">
            <v>1025804</v>
          </cell>
          <cell r="K166">
            <v>7000704698</v>
          </cell>
          <cell r="L166" t="str">
            <v>PUMPFAN ISOP</v>
          </cell>
          <cell r="M166">
            <v>1</v>
          </cell>
          <cell r="N166">
            <v>10711</v>
          </cell>
          <cell r="P166" t="str">
            <v>ISOP</v>
          </cell>
          <cell r="Q166" t="str">
            <v>31G-C</v>
          </cell>
          <cell r="R166" t="str">
            <v>25E-C-KV</v>
          </cell>
          <cell r="S166" t="str">
            <v>E250 Ind. System Optimization</v>
          </cell>
          <cell r="T166" t="str">
            <v>AUBURN</v>
          </cell>
          <cell r="U166" t="str">
            <v>Calculate Rebate</v>
          </cell>
          <cell r="V166">
            <v>18231133</v>
          </cell>
          <cell r="Y166" t="str">
            <v>Industrial System Optimization</v>
          </cell>
          <cell r="AA166">
            <v>422.5</v>
          </cell>
          <cell r="AB166">
            <v>200007573468</v>
          </cell>
          <cell r="AD166" t="str">
            <v>233 D ST NW AUBURN, WA 98001</v>
          </cell>
          <cell r="AE166" t="str">
            <v>233 D ST NW</v>
          </cell>
          <cell r="AG166">
            <v>98001</v>
          </cell>
          <cell r="AH166" t="str">
            <v>Industrial/Manufac.</v>
          </cell>
          <cell r="AM166" t="str">
            <v>CASCADE ENERGY ENGINEERING INC</v>
          </cell>
          <cell r="AN166" t="str">
            <v>CASCADE ENERGY ENGINEERING INC</v>
          </cell>
          <cell r="AO166" t="str">
            <v>Cascade Energy</v>
          </cell>
          <cell r="AP166">
            <v>5</v>
          </cell>
        </row>
        <row r="167">
          <cell r="G167" t="str">
            <v>Gas Hot Water Heater- Kitchen</v>
          </cell>
          <cell r="H167">
            <v>800</v>
          </cell>
          <cell r="I167" t="str">
            <v>1048 NE PARK DR A ISSAQUAH, WA 98029</v>
          </cell>
          <cell r="J167">
            <v>1019917</v>
          </cell>
          <cell r="K167">
            <v>7000039949</v>
          </cell>
          <cell r="L167" t="str">
            <v>GWATRHTR</v>
          </cell>
          <cell r="M167">
            <v>1</v>
          </cell>
          <cell r="O167">
            <v>613</v>
          </cell>
          <cell r="P167" t="str">
            <v>CKFR</v>
          </cell>
          <cell r="Q167" t="str">
            <v>31G-C</v>
          </cell>
          <cell r="R167" t="str">
            <v>24E-C</v>
          </cell>
          <cell r="S167" t="str">
            <v>E_G 262 Comml Cooking Equip.</v>
          </cell>
          <cell r="T167" t="str">
            <v>ISSAQUAH</v>
          </cell>
          <cell r="U167" t="str">
            <v>Audit Grant/Rebate</v>
          </cell>
          <cell r="V167">
            <v>18231027</v>
          </cell>
          <cell r="Y167" t="str">
            <v>Water Heating - Commercial</v>
          </cell>
          <cell r="Z167" t="str">
            <v>DHW</v>
          </cell>
          <cell r="AA167">
            <v>1644</v>
          </cell>
          <cell r="AB167">
            <v>200002793269</v>
          </cell>
          <cell r="AC167" t="str">
            <v>MARCELA'S, INC</v>
          </cell>
          <cell r="AD167" t="str">
            <v>1048 NE PARK DR A ISSAQUAH, WA 98029</v>
          </cell>
          <cell r="AE167" t="str">
            <v>1048 NE PARK DR A</v>
          </cell>
          <cell r="AG167">
            <v>98029</v>
          </cell>
          <cell r="AH167" t="str">
            <v>Restaurant</v>
          </cell>
          <cell r="AM167" t="str">
            <v>EL SALITRE INC</v>
          </cell>
          <cell r="AN167" t="str">
            <v>EL SALITRE INC</v>
          </cell>
          <cell r="AP167">
            <v>7</v>
          </cell>
        </row>
        <row r="168">
          <cell r="G168" t="str">
            <v>Phase 1 - Auto Closers</v>
          </cell>
          <cell r="H168">
            <v>40</v>
          </cell>
          <cell r="I168" t="str">
            <v>1454 LAKE SAMISH RD BELLINGHAM, WA 98229</v>
          </cell>
          <cell r="J168">
            <v>994844</v>
          </cell>
          <cell r="K168">
            <v>7000631044</v>
          </cell>
          <cell r="L168" t="str">
            <v>P1 AC</v>
          </cell>
          <cell r="M168">
            <v>1</v>
          </cell>
          <cell r="N168">
            <v>373</v>
          </cell>
          <cell r="P168" t="str">
            <v>ESGR</v>
          </cell>
          <cell r="R168" t="str">
            <v>25E-C-DM</v>
          </cell>
          <cell r="S168" t="str">
            <v>E250 Energy S. Grocer REBATE</v>
          </cell>
          <cell r="T168" t="str">
            <v>BELLINGHAM</v>
          </cell>
          <cell r="U168" t="str">
            <v>Calculate Rebate</v>
          </cell>
          <cell r="V168">
            <v>18231135</v>
          </cell>
          <cell r="Y168" t="str">
            <v>Refrigeration - Commercial</v>
          </cell>
          <cell r="AA168">
            <v>191.85</v>
          </cell>
          <cell r="AB168">
            <v>200008925022</v>
          </cell>
          <cell r="AD168" t="str">
            <v>1454 LAKE SAMISH RD BELLINGHAM, WA 98229</v>
          </cell>
          <cell r="AE168" t="str">
            <v>1454 LAKE SAMISH RD</v>
          </cell>
          <cell r="AG168">
            <v>98229</v>
          </cell>
          <cell r="AH168" t="str">
            <v>Grocery</v>
          </cell>
          <cell r="AM168" t="str">
            <v>COMMERCIAL/INDUSTRIAL REBATES</v>
          </cell>
          <cell r="AN168" t="str">
            <v>COMMERCIAL/INDUSTRIAL REBATES</v>
          </cell>
          <cell r="AO168" t="str">
            <v>PECI</v>
          </cell>
          <cell r="AP168">
            <v>3</v>
          </cell>
        </row>
        <row r="169">
          <cell r="G169" t="str">
            <v>Occupancy based thermostat controls - 5 degrees</v>
          </cell>
          <cell r="H169">
            <v>5400</v>
          </cell>
          <cell r="I169" t="str">
            <v>10754 2ND AVE NW SEATTLE, WA 98177</v>
          </cell>
          <cell r="J169">
            <v>964396</v>
          </cell>
          <cell r="K169">
            <v>7001099523</v>
          </cell>
          <cell r="L169" t="str">
            <v>OCCSENS</v>
          </cell>
          <cell r="M169">
            <v>54</v>
          </cell>
          <cell r="N169">
            <v>11988</v>
          </cell>
          <cell r="P169" t="str">
            <v>HOSP</v>
          </cell>
          <cell r="Q169" t="str">
            <v>41G-C2</v>
          </cell>
          <cell r="R169" t="str">
            <v>25E-C-DM</v>
          </cell>
          <cell r="S169" t="str">
            <v>E262 Hospitality Rebates</v>
          </cell>
          <cell r="T169" t="str">
            <v>CLE ELUM</v>
          </cell>
          <cell r="U169" t="str">
            <v>Audit Grant/Rebate</v>
          </cell>
          <cell r="V169">
            <v>18230718</v>
          </cell>
          <cell r="Y169" t="str">
            <v>HVAC - Commercial and Industrial</v>
          </cell>
          <cell r="Z169" t="str">
            <v>SH</v>
          </cell>
          <cell r="AA169">
            <v>10048.86</v>
          </cell>
          <cell r="AB169">
            <v>200006739334</v>
          </cell>
          <cell r="AC169" t="str">
            <v>ALPINE LODGE LLC</v>
          </cell>
          <cell r="AD169" t="str">
            <v>809 W DAVIS ST CLE ELUM, WA 98922</v>
          </cell>
          <cell r="AE169" t="str">
            <v>809 W DAVIS ST</v>
          </cell>
          <cell r="AG169">
            <v>98922</v>
          </cell>
          <cell r="AH169" t="str">
            <v>Hotel/Motel Rooms</v>
          </cell>
          <cell r="AM169" t="str">
            <v>ALPINE LODGE LLC</v>
          </cell>
          <cell r="AN169" t="str">
            <v>ALPINE LODGE LLC</v>
          </cell>
          <cell r="AP169">
            <v>10</v>
          </cell>
        </row>
        <row r="170">
          <cell r="G170" t="str">
            <v>Fryer Commercial - Gas</v>
          </cell>
          <cell r="H170">
            <v>1500</v>
          </cell>
          <cell r="I170" t="str">
            <v>SEA-TAC-AIRPORT SEATTLE, WA 98158</v>
          </cell>
          <cell r="J170">
            <v>998583</v>
          </cell>
          <cell r="K170">
            <v>7000960598</v>
          </cell>
          <cell r="L170" t="str">
            <v>FRY G</v>
          </cell>
          <cell r="M170">
            <v>3</v>
          </cell>
          <cell r="O170">
            <v>1890</v>
          </cell>
          <cell r="P170" t="str">
            <v>CKFR</v>
          </cell>
          <cell r="Q170" t="str">
            <v>41G-C2</v>
          </cell>
          <cell r="S170" t="str">
            <v>E_G 262 Comml Cooking Equip.</v>
          </cell>
          <cell r="T170" t="str">
            <v>SEATTLE</v>
          </cell>
          <cell r="U170" t="str">
            <v>Audit Grant/Rebate</v>
          </cell>
          <cell r="V170">
            <v>18231027</v>
          </cell>
          <cell r="Y170" t="str">
            <v>Kitchen, Commercial</v>
          </cell>
          <cell r="Z170" t="str">
            <v>CKFR</v>
          </cell>
          <cell r="AA170">
            <v>3051</v>
          </cell>
          <cell r="AB170">
            <v>200013490939</v>
          </cell>
          <cell r="AC170" t="str">
            <v>PORT OF SEATTLE</v>
          </cell>
          <cell r="AD170" t="str">
            <v>SEA-TAC-AIRPORT SEATTLE, WA 98158</v>
          </cell>
          <cell r="AE170" t="str">
            <v>SEA-TAC-AIRPORT</v>
          </cell>
          <cell r="AG170">
            <v>98158</v>
          </cell>
          <cell r="AH170" t="str">
            <v>Restaurant</v>
          </cell>
          <cell r="AM170" t="str">
            <v>HMS HOST</v>
          </cell>
          <cell r="AN170" t="str">
            <v>HMS HOST</v>
          </cell>
          <cell r="AP170">
            <v>8</v>
          </cell>
        </row>
        <row r="171">
          <cell r="G171" t="str">
            <v>UCLT - Gas Water Heat</v>
          </cell>
          <cell r="H171">
            <v>150</v>
          </cell>
          <cell r="I171" t="str">
            <v>10407 GRAVELLY LAKE DR SW LAKEWOOD, WA 98499</v>
          </cell>
          <cell r="J171">
            <v>1011652</v>
          </cell>
          <cell r="K171">
            <v>7000486983</v>
          </cell>
          <cell r="L171" t="str">
            <v>UCLT 2</v>
          </cell>
          <cell r="M171">
            <v>1</v>
          </cell>
          <cell r="O171">
            <v>105</v>
          </cell>
          <cell r="P171" t="str">
            <v>CKFR</v>
          </cell>
          <cell r="Q171" t="str">
            <v>31G-C</v>
          </cell>
          <cell r="S171" t="str">
            <v>E_G 262 Comml Cooking Equip.</v>
          </cell>
          <cell r="T171" t="str">
            <v>LAKEWOOD</v>
          </cell>
          <cell r="U171" t="str">
            <v>Audit Grant/Rebate</v>
          </cell>
          <cell r="V171">
            <v>18231027</v>
          </cell>
          <cell r="Y171" t="str">
            <v>Kitchen, Commercial</v>
          </cell>
          <cell r="Z171" t="str">
            <v>CKFR</v>
          </cell>
          <cell r="AA171">
            <v>232</v>
          </cell>
          <cell r="AB171">
            <v>200004678252</v>
          </cell>
          <cell r="AC171" t="str">
            <v>APPLE WASHINGTON</v>
          </cell>
          <cell r="AD171" t="str">
            <v>10407 GRAVELLY LAKE DR SW LAKEWOOD, WA 98499</v>
          </cell>
          <cell r="AE171" t="str">
            <v>10407 GRAVELLY LAKE DR SW</v>
          </cell>
          <cell r="AG171">
            <v>98499</v>
          </cell>
          <cell r="AH171" t="str">
            <v>Restaurant</v>
          </cell>
          <cell r="AM171" t="str">
            <v>APPLE AMERICAN GROUP LLC</v>
          </cell>
          <cell r="AN171" t="str">
            <v>APPLE AMERICAN GROUP LLC</v>
          </cell>
          <cell r="AP171">
            <v>10</v>
          </cell>
        </row>
        <row r="172">
          <cell r="G172" t="str">
            <v>DTHT - Electric Booster</v>
          </cell>
          <cell r="H172">
            <v>500</v>
          </cell>
          <cell r="I172" t="str">
            <v>375 S GRADY WAY RENTON, WA 98057</v>
          </cell>
          <cell r="J172">
            <v>1016743</v>
          </cell>
          <cell r="K172">
            <v>7000469401</v>
          </cell>
          <cell r="L172" t="str">
            <v>DTHT 2</v>
          </cell>
          <cell r="M172">
            <v>1</v>
          </cell>
          <cell r="N172">
            <v>4407</v>
          </cell>
          <cell r="P172" t="str">
            <v>CKFR</v>
          </cell>
          <cell r="Q172" t="str">
            <v>31G-C</v>
          </cell>
          <cell r="R172" t="str">
            <v>25E-C-KV</v>
          </cell>
          <cell r="S172" t="str">
            <v>E_G 262 Comml Cooking Equip.</v>
          </cell>
          <cell r="T172" t="str">
            <v>RENTON</v>
          </cell>
          <cell r="U172" t="str">
            <v>Audit Grant/Rebate</v>
          </cell>
          <cell r="V172">
            <v>18230716</v>
          </cell>
          <cell r="Y172" t="str">
            <v>Kitchen, Commercial</v>
          </cell>
          <cell r="Z172" t="str">
            <v>CKFR</v>
          </cell>
          <cell r="AA172">
            <v>1813</v>
          </cell>
          <cell r="AB172">
            <v>200004679094</v>
          </cell>
          <cell r="AC172" t="str">
            <v>APPLE WASHINGTON</v>
          </cell>
          <cell r="AD172" t="str">
            <v>375 S GRADY WAY RENTON, WA 98057</v>
          </cell>
          <cell r="AE172" t="str">
            <v>375 S GRADY WAY</v>
          </cell>
          <cell r="AG172">
            <v>98057</v>
          </cell>
          <cell r="AH172" t="str">
            <v>Restaurant</v>
          </cell>
          <cell r="AM172" t="str">
            <v>APPLE AMERICAN GROUP LLC</v>
          </cell>
          <cell r="AN172" t="str">
            <v>APPLE AMERICAN GROUP LLC</v>
          </cell>
          <cell r="AP172">
            <v>15</v>
          </cell>
        </row>
        <row r="173">
          <cell r="G173" t="str">
            <v>DTLT - Gas Water Heat</v>
          </cell>
          <cell r="H173">
            <v>750</v>
          </cell>
          <cell r="I173" t="str">
            <v>17790 SOUTHCENTER PKWY TUKWILA, WA 98188</v>
          </cell>
          <cell r="J173">
            <v>1019921</v>
          </cell>
          <cell r="K173">
            <v>7000660564</v>
          </cell>
          <cell r="L173" t="str">
            <v>DTLT 2</v>
          </cell>
          <cell r="M173">
            <v>1</v>
          </cell>
          <cell r="O173">
            <v>666</v>
          </cell>
          <cell r="P173" t="str">
            <v>CKFR</v>
          </cell>
          <cell r="Q173" t="str">
            <v>41G-C2</v>
          </cell>
          <cell r="R173" t="str">
            <v>25E-C-KV</v>
          </cell>
          <cell r="S173" t="str">
            <v>E_G 262 Comml Cooking Equip.</v>
          </cell>
          <cell r="T173" t="str">
            <v>TUKWILA</v>
          </cell>
          <cell r="U173" t="str">
            <v>Audit Grant/Rebate</v>
          </cell>
          <cell r="V173">
            <v>18231027</v>
          </cell>
          <cell r="Y173" t="str">
            <v>Kitchen, Commercial</v>
          </cell>
          <cell r="Z173" t="str">
            <v>DHW</v>
          </cell>
          <cell r="AA173">
            <v>2659</v>
          </cell>
          <cell r="AB173">
            <v>200009131422</v>
          </cell>
          <cell r="AC173" t="str">
            <v>APPLE NORTHWEST</v>
          </cell>
          <cell r="AD173" t="str">
            <v>17790 SOUTHCENTER PKWY TUKWILA, WA 98188</v>
          </cell>
          <cell r="AE173" t="str">
            <v>17790 SOUTHCENTER PKWY</v>
          </cell>
          <cell r="AG173">
            <v>98188</v>
          </cell>
          <cell r="AH173" t="str">
            <v>Restaurant</v>
          </cell>
          <cell r="AM173" t="str">
            <v>APPLE AMERICAN GROUP LLC</v>
          </cell>
          <cell r="AN173" t="str">
            <v>APPLE AMERICAN GROUP LLC</v>
          </cell>
          <cell r="AP173">
            <v>15</v>
          </cell>
        </row>
        <row r="174">
          <cell r="G174" t="str">
            <v>Steamer 6 pan - electric</v>
          </cell>
          <cell r="H174">
            <v>500</v>
          </cell>
          <cell r="I174" t="str">
            <v>GIG HARBOR 2110037 COLUMBUS, OH 432182596</v>
          </cell>
          <cell r="J174">
            <v>1006487</v>
          </cell>
          <cell r="K174">
            <v>7001324050</v>
          </cell>
          <cell r="L174" t="str">
            <v>STM6P E</v>
          </cell>
          <cell r="M174">
            <v>1</v>
          </cell>
          <cell r="N174">
            <v>42150</v>
          </cell>
          <cell r="P174" t="str">
            <v>CKFR</v>
          </cell>
          <cell r="Q174" t="str">
            <v>31G-C</v>
          </cell>
          <cell r="R174" t="str">
            <v>25E-C-DM</v>
          </cell>
          <cell r="S174" t="str">
            <v>E_G 262 Comml Cooking Equip.</v>
          </cell>
          <cell r="T174" t="str">
            <v>PUYALLUP</v>
          </cell>
          <cell r="U174" t="str">
            <v>Audit Grant/Rebate</v>
          </cell>
          <cell r="V174">
            <v>18230716</v>
          </cell>
          <cell r="Y174" t="str">
            <v>Kitchen, Commercial</v>
          </cell>
          <cell r="Z174" t="str">
            <v>CKFR</v>
          </cell>
          <cell r="AA174">
            <v>608</v>
          </cell>
          <cell r="AB174">
            <v>200008049211</v>
          </cell>
          <cell r="AC174" t="str">
            <v>APPLE WASHINGTON LLC</v>
          </cell>
          <cell r="AD174" t="str">
            <v>16518 MERIDIAN E PUYALLUP, WA 98375</v>
          </cell>
          <cell r="AE174" t="str">
            <v>16518 MERIDIAN E</v>
          </cell>
          <cell r="AG174">
            <v>98375</v>
          </cell>
          <cell r="AH174" t="str">
            <v>Restaurant</v>
          </cell>
          <cell r="AM174" t="str">
            <v>APPLE AMERICAN GROUP LLC</v>
          </cell>
          <cell r="AN174" t="str">
            <v>APPLE AMERICAN GROUP LLC</v>
          </cell>
          <cell r="AP174">
            <v>9</v>
          </cell>
        </row>
        <row r="175">
          <cell r="G175" t="str">
            <v>Aerator, gas</v>
          </cell>
          <cell r="H175">
            <v>10</v>
          </cell>
          <cell r="I175" t="str">
            <v>1222 BRONSON WAY N 135 RENTON, WA 98057</v>
          </cell>
          <cell r="J175">
            <v>1008578</v>
          </cell>
          <cell r="K175">
            <v>7000040108</v>
          </cell>
          <cell r="L175" t="str">
            <v>G AER</v>
          </cell>
          <cell r="M175">
            <v>2</v>
          </cell>
          <cell r="O175">
            <v>64</v>
          </cell>
          <cell r="P175" t="str">
            <v>SPRH</v>
          </cell>
          <cell r="Q175" t="str">
            <v>31G-C</v>
          </cell>
          <cell r="S175" t="str">
            <v>E_G 262 Pre Rinse Spray Head</v>
          </cell>
          <cell r="T175" t="str">
            <v>RENTON</v>
          </cell>
          <cell r="U175" t="str">
            <v>Calculate Rebate</v>
          </cell>
          <cell r="V175">
            <v>18231028</v>
          </cell>
          <cell r="Y175" t="str">
            <v>Water Heating - Commercial</v>
          </cell>
          <cell r="AA175">
            <v>10</v>
          </cell>
          <cell r="AB175">
            <v>200023315985</v>
          </cell>
          <cell r="AD175" t="str">
            <v>1222 BRONSON WAY N RENTON, WA 98057</v>
          </cell>
          <cell r="AE175" t="str">
            <v>1222 BRONSON WAY N</v>
          </cell>
          <cell r="AG175">
            <v>98057</v>
          </cell>
          <cell r="AH175" t="str">
            <v>Restaurant</v>
          </cell>
          <cell r="AM175" t="str">
            <v>SBW CONSULTING INC</v>
          </cell>
          <cell r="AN175" t="str">
            <v>SBW CONSULTING INC</v>
          </cell>
          <cell r="AO175" t="str">
            <v>SBW CONSULTING INC</v>
          </cell>
          <cell r="AP175">
            <v>5</v>
          </cell>
        </row>
        <row r="176">
          <cell r="G176" t="str">
            <v>Coolermiser installation</v>
          </cell>
          <cell r="H176">
            <v>178</v>
          </cell>
          <cell r="I176" t="str">
            <v>1222 BRONSON WAY N 135 RENTON, WA 98057</v>
          </cell>
          <cell r="J176">
            <v>1008590</v>
          </cell>
          <cell r="K176">
            <v>7000002936</v>
          </cell>
          <cell r="L176" t="str">
            <v>CM515</v>
          </cell>
          <cell r="M176">
            <v>1</v>
          </cell>
          <cell r="N176">
            <v>515</v>
          </cell>
          <cell r="P176" t="str">
            <v>CM Z</v>
          </cell>
          <cell r="R176" t="str">
            <v>24E-C</v>
          </cell>
          <cell r="S176" t="str">
            <v>E262 COOLER MISER PROGRAM</v>
          </cell>
          <cell r="T176" t="str">
            <v>RENTON</v>
          </cell>
          <cell r="U176" t="str">
            <v>Calculate Rebate</v>
          </cell>
          <cell r="V176">
            <v>18230717</v>
          </cell>
          <cell r="Y176" t="str">
            <v>O and M</v>
          </cell>
          <cell r="AA176">
            <v>178</v>
          </cell>
          <cell r="AB176">
            <v>200023315852</v>
          </cell>
          <cell r="AD176" t="str">
            <v>1222 BRONSON WAY N 135 RENTON, WA 98057</v>
          </cell>
          <cell r="AE176" t="str">
            <v>1222 BRONSON WAY N 135</v>
          </cell>
          <cell r="AG176">
            <v>98057</v>
          </cell>
          <cell r="AH176" t="str">
            <v>Restaurant</v>
          </cell>
          <cell r="AM176" t="str">
            <v>SBW CONSULTING INC</v>
          </cell>
          <cell r="AN176" t="str">
            <v>SBW CONSULTING INC</v>
          </cell>
          <cell r="AO176" t="str">
            <v>SBW CONSULTING INC</v>
          </cell>
          <cell r="AP176">
            <v>10</v>
          </cell>
        </row>
        <row r="177">
          <cell r="G177" t="str">
            <v>1.5 GPM Showerhead Any Commercial, gas DI</v>
          </cell>
          <cell r="H177">
            <v>2337</v>
          </cell>
          <cell r="I177" t="str">
            <v>12619 4TH AVE W EVERETT, WA 98204</v>
          </cell>
          <cell r="J177">
            <v>1008577</v>
          </cell>
          <cell r="K177">
            <v>7000886267</v>
          </cell>
          <cell r="L177" t="str">
            <v>G SH ANY</v>
          </cell>
          <cell r="M177">
            <v>57</v>
          </cell>
          <cell r="O177">
            <v>570</v>
          </cell>
          <cell r="P177" t="str">
            <v>SPRH</v>
          </cell>
          <cell r="Q177" t="str">
            <v>31G-C</v>
          </cell>
          <cell r="S177" t="str">
            <v>E_G 262 Pre Rinse Spray Head</v>
          </cell>
          <cell r="T177" t="str">
            <v>EVERETT</v>
          </cell>
          <cell r="U177" t="str">
            <v>Calculate Rebate</v>
          </cell>
          <cell r="V177">
            <v>18231028</v>
          </cell>
          <cell r="Y177" t="str">
            <v>Water Heating - Commercial</v>
          </cell>
          <cell r="AA177">
            <v>2337</v>
          </cell>
          <cell r="AB177">
            <v>200018138848</v>
          </cell>
          <cell r="AD177" t="str">
            <v>12619 4TH AVE W EVERETT, WA 98204</v>
          </cell>
          <cell r="AE177" t="str">
            <v>12619 4TH AVE W</v>
          </cell>
          <cell r="AG177">
            <v>98204</v>
          </cell>
          <cell r="AH177" t="str">
            <v>Hotel/Motel Rooms</v>
          </cell>
          <cell r="AM177" t="str">
            <v>SBW CONSULTING INC</v>
          </cell>
          <cell r="AN177" t="str">
            <v>SBW CONSULTING INC</v>
          </cell>
          <cell r="AO177" t="str">
            <v>SBW CONSULTING INC</v>
          </cell>
          <cell r="AP177">
            <v>10</v>
          </cell>
        </row>
        <row r="178">
          <cell r="G178" t="str">
            <v>Aerator, gas $10</v>
          </cell>
          <cell r="H178">
            <v>19</v>
          </cell>
          <cell r="I178" t="str">
            <v>12619 4TH AVE W EVERETT, WA 98204</v>
          </cell>
          <cell r="J178">
            <v>1008577</v>
          </cell>
          <cell r="K178">
            <v>7000886267</v>
          </cell>
          <cell r="L178" t="str">
            <v>G AER 10</v>
          </cell>
          <cell r="M178">
            <v>2</v>
          </cell>
          <cell r="O178">
            <v>64</v>
          </cell>
          <cell r="P178" t="str">
            <v>SPRH</v>
          </cell>
          <cell r="Q178" t="str">
            <v>31G-C</v>
          </cell>
          <cell r="S178" t="str">
            <v>E_G 262 Pre Rinse Spray Head</v>
          </cell>
          <cell r="T178" t="str">
            <v>EVERETT</v>
          </cell>
          <cell r="U178" t="str">
            <v>Calculate Rebate</v>
          </cell>
          <cell r="V178">
            <v>18231028</v>
          </cell>
          <cell r="Y178" t="str">
            <v>Water Heating - Commercial</v>
          </cell>
          <cell r="AA178">
            <v>19</v>
          </cell>
          <cell r="AB178">
            <v>200018138848</v>
          </cell>
          <cell r="AD178" t="str">
            <v>12619 4TH AVE W EVERETT, WA 98204</v>
          </cell>
          <cell r="AE178" t="str">
            <v>12619 4TH AVE W</v>
          </cell>
          <cell r="AG178">
            <v>98204</v>
          </cell>
          <cell r="AH178" t="str">
            <v>Hotel/Motel Rooms</v>
          </cell>
          <cell r="AM178" t="str">
            <v>SBW CONSULTING INC</v>
          </cell>
          <cell r="AN178" t="str">
            <v>SBW CONSULTING INC</v>
          </cell>
          <cell r="AO178" t="str">
            <v>SBW CONSULTING INC</v>
          </cell>
          <cell r="AP178">
            <v>5</v>
          </cell>
        </row>
        <row r="179">
          <cell r="G179" t="str">
            <v>1.5 GPM Showerhead Any Commercial, electric DI</v>
          </cell>
          <cell r="H179">
            <v>1722</v>
          </cell>
          <cell r="I179" t="str">
            <v>1505 S 328TH ST FEDERAL WAY, WA 980036334</v>
          </cell>
          <cell r="J179">
            <v>1008582</v>
          </cell>
          <cell r="K179">
            <v>7001100580</v>
          </cell>
          <cell r="L179" t="str">
            <v>E SH ANY</v>
          </cell>
          <cell r="M179">
            <v>42</v>
          </cell>
          <cell r="N179">
            <v>9576</v>
          </cell>
          <cell r="P179" t="str">
            <v>SPRH</v>
          </cell>
          <cell r="R179" t="str">
            <v>24E-C-KV</v>
          </cell>
          <cell r="S179" t="str">
            <v>E_G 262 Pre Rinse Spray Head</v>
          </cell>
          <cell r="T179" t="str">
            <v>FEDERAL WAY</v>
          </cell>
          <cell r="U179" t="str">
            <v>Calculate Rebate</v>
          </cell>
          <cell r="V179">
            <v>18230717</v>
          </cell>
          <cell r="Y179" t="str">
            <v>Water Heating - Commercial</v>
          </cell>
          <cell r="AA179">
            <v>1722</v>
          </cell>
          <cell r="AB179">
            <v>220004109900</v>
          </cell>
          <cell r="AD179" t="str">
            <v>1505 S 328TH ST FEDERAL WAY, WA 98003</v>
          </cell>
          <cell r="AE179" t="str">
            <v>1505 S 328TH ST</v>
          </cell>
          <cell r="AG179">
            <v>98003</v>
          </cell>
          <cell r="AH179" t="str">
            <v>Hotel/Motel Rooms</v>
          </cell>
          <cell r="AM179" t="str">
            <v>SBW CONSULTING INC</v>
          </cell>
          <cell r="AN179" t="str">
            <v>SBW CONSULTING INC</v>
          </cell>
          <cell r="AO179" t="str">
            <v>SBW CONSULTING INC</v>
          </cell>
          <cell r="AP179">
            <v>10</v>
          </cell>
        </row>
        <row r="180">
          <cell r="G180" t="str">
            <v>1.5 GPM Showerhead Any Commercial, gas DI SPLIT</v>
          </cell>
          <cell r="H180">
            <v>1207.5</v>
          </cell>
          <cell r="I180" t="str">
            <v>15635 W VALLEY HWY TUKWILA, WA 98188</v>
          </cell>
          <cell r="J180">
            <v>1008570</v>
          </cell>
          <cell r="K180">
            <v>7000860104</v>
          </cell>
          <cell r="L180" t="str">
            <v>G SH ANY SPLIT</v>
          </cell>
          <cell r="M180">
            <v>35</v>
          </cell>
          <cell r="O180">
            <v>350</v>
          </cell>
          <cell r="P180" t="str">
            <v>SPRH</v>
          </cell>
          <cell r="Q180" t="str">
            <v>31G-C</v>
          </cell>
          <cell r="R180" t="str">
            <v>25E-C-KV</v>
          </cell>
          <cell r="S180" t="str">
            <v>E_G 262 Pre Rinse Spray Head</v>
          </cell>
          <cell r="T180" t="str">
            <v>TUKWILA</v>
          </cell>
          <cell r="U180" t="str">
            <v>Calculate Rebate</v>
          </cell>
          <cell r="V180">
            <v>18231028</v>
          </cell>
          <cell r="Y180" t="str">
            <v>Water Heating - Commercial</v>
          </cell>
          <cell r="AA180">
            <v>1207.5</v>
          </cell>
          <cell r="AB180">
            <v>200005217670</v>
          </cell>
          <cell r="AD180" t="str">
            <v>15635 W VALLEY HWY TUKWILA, WA 98188</v>
          </cell>
          <cell r="AE180" t="str">
            <v>15635 W VALLEY HWY</v>
          </cell>
          <cell r="AG180">
            <v>98188</v>
          </cell>
          <cell r="AH180" t="str">
            <v>Hotel/Motel Rooms</v>
          </cell>
          <cell r="AM180" t="str">
            <v>SBW CONSULTING INC</v>
          </cell>
          <cell r="AN180" t="str">
            <v>SBW CONSULTING INC</v>
          </cell>
          <cell r="AO180" t="str">
            <v>SBW CONSULTING INC</v>
          </cell>
          <cell r="AP180">
            <v>10</v>
          </cell>
        </row>
        <row r="181">
          <cell r="G181" t="str">
            <v>Aerator, gas $10 SPLIT</v>
          </cell>
          <cell r="H181">
            <v>4.75</v>
          </cell>
          <cell r="I181" t="str">
            <v>15635 W VALLEY HWY TUKWILA, WA 98188</v>
          </cell>
          <cell r="J181">
            <v>1008570</v>
          </cell>
          <cell r="K181">
            <v>7000860104</v>
          </cell>
          <cell r="L181" t="str">
            <v>G AER 10 SPLIT</v>
          </cell>
          <cell r="M181">
            <v>1</v>
          </cell>
          <cell r="O181">
            <v>32</v>
          </cell>
          <cell r="P181" t="str">
            <v>SPRH</v>
          </cell>
          <cell r="Q181" t="str">
            <v>31G-C</v>
          </cell>
          <cell r="R181" t="str">
            <v>25E-C-KV</v>
          </cell>
          <cell r="S181" t="str">
            <v>E_G 262 Pre Rinse Spray Head</v>
          </cell>
          <cell r="T181" t="str">
            <v>TUKWILA</v>
          </cell>
          <cell r="U181" t="str">
            <v>Calculate Rebate</v>
          </cell>
          <cell r="V181">
            <v>18231028</v>
          </cell>
          <cell r="Y181" t="str">
            <v>Water Heating - Commercial</v>
          </cell>
          <cell r="AA181">
            <v>4.75</v>
          </cell>
          <cell r="AB181">
            <v>200005217670</v>
          </cell>
          <cell r="AD181" t="str">
            <v>15635 W VALLEY HWY TUKWILA, WA 98188</v>
          </cell>
          <cell r="AE181" t="str">
            <v>15635 W VALLEY HWY</v>
          </cell>
          <cell r="AG181">
            <v>98188</v>
          </cell>
          <cell r="AH181" t="str">
            <v>Hotel/Motel Rooms</v>
          </cell>
          <cell r="AM181" t="str">
            <v>SBW CONSULTING INC</v>
          </cell>
          <cell r="AN181" t="str">
            <v>SBW CONSULTING INC</v>
          </cell>
          <cell r="AO181" t="str">
            <v>SBW CONSULTING INC</v>
          </cell>
          <cell r="AP181">
            <v>5</v>
          </cell>
        </row>
        <row r="182">
          <cell r="G182" t="str">
            <v>Gas head not previously installed to .65gpm</v>
          </cell>
          <cell r="H182">
            <v>129</v>
          </cell>
          <cell r="I182" t="str">
            <v>203 6TH AVE N SEATTLE, WA 98109</v>
          </cell>
          <cell r="J182">
            <v>1008572</v>
          </cell>
          <cell r="K182">
            <v>7000971623</v>
          </cell>
          <cell r="L182" t="str">
            <v>G 0 TO 65</v>
          </cell>
          <cell r="M182">
            <v>1</v>
          </cell>
          <cell r="O182">
            <v>53</v>
          </cell>
          <cell r="P182" t="str">
            <v>SPRH</v>
          </cell>
          <cell r="Q182" t="str">
            <v>31G-C</v>
          </cell>
          <cell r="S182" t="str">
            <v>E_G 262 Pre Rinse Spray Head</v>
          </cell>
          <cell r="T182" t="str">
            <v>SEATTLE</v>
          </cell>
          <cell r="U182" t="str">
            <v>Calculate Rebate</v>
          </cell>
          <cell r="V182">
            <v>18231028</v>
          </cell>
          <cell r="Y182" t="str">
            <v>Water Heating - Commercial</v>
          </cell>
          <cell r="AA182">
            <v>129</v>
          </cell>
          <cell r="AB182">
            <v>200008580439</v>
          </cell>
          <cell r="AD182" t="str">
            <v>305 HARRISON ST 30 SEATTLE, WA 98109</v>
          </cell>
          <cell r="AE182" t="str">
            <v>305 HARRISON ST 30</v>
          </cell>
          <cell r="AG182">
            <v>98109</v>
          </cell>
          <cell r="AH182" t="str">
            <v>Restaurant</v>
          </cell>
          <cell r="AM182" t="str">
            <v>SBW CONSULTING INC</v>
          </cell>
          <cell r="AN182" t="str">
            <v>SBW CONSULTING INC</v>
          </cell>
          <cell r="AO182" t="str">
            <v>SBW CONSULTING INC</v>
          </cell>
          <cell r="AP182">
            <v>5</v>
          </cell>
        </row>
        <row r="183">
          <cell r="G183" t="str">
            <v>Phase 2 - Anti Sweat Controls</v>
          </cell>
          <cell r="H183">
            <v>1020</v>
          </cell>
          <cell r="I183" t="str">
            <v>1124 4TH ST MARYSVILLE, WA 98270</v>
          </cell>
          <cell r="J183">
            <v>1003948</v>
          </cell>
          <cell r="K183">
            <v>7000712077</v>
          </cell>
          <cell r="L183" t="str">
            <v>P2ASC</v>
          </cell>
          <cell r="M183">
            <v>34</v>
          </cell>
          <cell r="N183">
            <v>7820</v>
          </cell>
          <cell r="P183" t="str">
            <v>ESGR</v>
          </cell>
          <cell r="R183" t="str">
            <v>24E-C-DM</v>
          </cell>
          <cell r="S183" t="str">
            <v>E250 Energy S. Grocer REBATE</v>
          </cell>
          <cell r="T183" t="str">
            <v>BURLINGTON</v>
          </cell>
          <cell r="U183" t="str">
            <v>Calculate Rebate</v>
          </cell>
          <cell r="V183">
            <v>18231135</v>
          </cell>
          <cell r="Y183" t="str">
            <v>Refrigeration - Commercial</v>
          </cell>
          <cell r="AA183">
            <v>1523.34</v>
          </cell>
          <cell r="AB183">
            <v>200007252766</v>
          </cell>
          <cell r="AD183" t="str">
            <v>1790 S BURLINGTON BLVD BURLINGTON, WA 98233</v>
          </cell>
          <cell r="AE183" t="str">
            <v>1790 S BURLINGTON BLVD</v>
          </cell>
          <cell r="AG183">
            <v>98233</v>
          </cell>
          <cell r="AH183" t="str">
            <v>Grocery</v>
          </cell>
          <cell r="AM183" t="str">
            <v>CLEARESULT CONSULTING</v>
          </cell>
          <cell r="AN183" t="str">
            <v>CLEARESULT CONSULTING</v>
          </cell>
          <cell r="AO183" t="str">
            <v>Clearesult</v>
          </cell>
          <cell r="AP183">
            <v>10</v>
          </cell>
        </row>
        <row r="184">
          <cell r="G184" t="str">
            <v>Phase 2 - ECM Motors</v>
          </cell>
          <cell r="H184">
            <v>880</v>
          </cell>
          <cell r="I184" t="str">
            <v>1124 4TH ST MARYSVILLE, WA 98270</v>
          </cell>
          <cell r="J184">
            <v>1003948</v>
          </cell>
          <cell r="K184">
            <v>7000712077</v>
          </cell>
          <cell r="L184" t="str">
            <v>P2ECM</v>
          </cell>
          <cell r="M184">
            <v>8</v>
          </cell>
          <cell r="N184">
            <v>8752</v>
          </cell>
          <cell r="P184" t="str">
            <v>ESGR</v>
          </cell>
          <cell r="R184" t="str">
            <v>24E-C-DM</v>
          </cell>
          <cell r="S184" t="str">
            <v>E250 Energy S. Grocer REBATE</v>
          </cell>
          <cell r="T184" t="str">
            <v>BURLINGTON</v>
          </cell>
          <cell r="U184" t="str">
            <v>Calculate Rebate</v>
          </cell>
          <cell r="V184">
            <v>18231135</v>
          </cell>
          <cell r="Y184" t="str">
            <v>Refrigeration - Commercial</v>
          </cell>
          <cell r="AA184">
            <v>1291.1500000000001</v>
          </cell>
          <cell r="AB184">
            <v>200007252766</v>
          </cell>
          <cell r="AD184" t="str">
            <v>1790 S BURLINGTON BLVD BURLINGTON, WA 98233</v>
          </cell>
          <cell r="AE184" t="str">
            <v>1790 S BURLINGTON BLVD</v>
          </cell>
          <cell r="AG184">
            <v>98233</v>
          </cell>
          <cell r="AH184" t="str">
            <v>Grocery</v>
          </cell>
          <cell r="AM184" t="str">
            <v>CLEARESULT CONSULTING</v>
          </cell>
          <cell r="AN184" t="str">
            <v>CLEARESULT CONSULTING</v>
          </cell>
          <cell r="AO184" t="str">
            <v>Clearesult</v>
          </cell>
          <cell r="AP184">
            <v>15</v>
          </cell>
        </row>
        <row r="185">
          <cell r="G185" t="str">
            <v>Phase 2 Case Lighting</v>
          </cell>
          <cell r="H185">
            <v>2016</v>
          </cell>
          <cell r="I185" t="str">
            <v>1124 4TH ST MARYSVILLE, WA 98270</v>
          </cell>
          <cell r="J185">
            <v>1003951</v>
          </cell>
          <cell r="K185">
            <v>7000998162</v>
          </cell>
          <cell r="L185" t="str">
            <v>P2 CL</v>
          </cell>
          <cell r="M185">
            <v>96</v>
          </cell>
          <cell r="N185">
            <v>13536</v>
          </cell>
          <cell r="P185" t="str">
            <v>ESGR</v>
          </cell>
          <cell r="R185" t="str">
            <v>25E-C-DM</v>
          </cell>
          <cell r="S185" t="str">
            <v>E250 Energy S. Grocer REBATE</v>
          </cell>
          <cell r="T185" t="str">
            <v>WOODINVILLE</v>
          </cell>
          <cell r="U185" t="str">
            <v>Calculate Rebate</v>
          </cell>
          <cell r="V185">
            <v>18231135</v>
          </cell>
          <cell r="Y185" t="str">
            <v>Lighting - Commercial</v>
          </cell>
          <cell r="AA185">
            <v>3529.19</v>
          </cell>
          <cell r="AB185">
            <v>200000344438</v>
          </cell>
          <cell r="AD185" t="str">
            <v>13023 NE 175TH ST WOODINVILLE, WA 98072</v>
          </cell>
          <cell r="AE185" t="str">
            <v>13023 NE 175TH ST</v>
          </cell>
          <cell r="AG185">
            <v>98072</v>
          </cell>
          <cell r="AH185" t="str">
            <v>Grocery</v>
          </cell>
          <cell r="AM185" t="str">
            <v>CLEARESULT CONSULTING</v>
          </cell>
          <cell r="AN185" t="str">
            <v>CLEARESULT CONSULTING</v>
          </cell>
          <cell r="AO185" t="str">
            <v>Clearesult</v>
          </cell>
          <cell r="AP185">
            <v>12</v>
          </cell>
        </row>
        <row r="186">
          <cell r="G186" t="str">
            <v>60W LED Wall Pack with Photocell</v>
          </cell>
          <cell r="H186">
            <v>890</v>
          </cell>
          <cell r="I186" t="str">
            <v>9463 NE BUSINESS PARK LN BAINBRIDGE ISLAND, WA 98110</v>
          </cell>
          <cell r="J186">
            <v>1007190</v>
          </cell>
          <cell r="K186">
            <v>7001022372</v>
          </cell>
          <cell r="L186" t="str">
            <v>HID TO 60W LED</v>
          </cell>
          <cell r="M186">
            <v>4</v>
          </cell>
          <cell r="N186">
            <v>3560</v>
          </cell>
          <cell r="P186" t="str">
            <v>SBDI</v>
          </cell>
          <cell r="R186" t="str">
            <v>24E-C</v>
          </cell>
          <cell r="S186" t="str">
            <v>Small Business Direct Install</v>
          </cell>
          <cell r="T186" t="str">
            <v>BAINBRIDGE ISLAND</v>
          </cell>
          <cell r="U186" t="str">
            <v>Calculate Rebate</v>
          </cell>
          <cell r="V186">
            <v>18231134</v>
          </cell>
          <cell r="Y186" t="str">
            <v>Lighting, Prescriptive</v>
          </cell>
          <cell r="AA186">
            <v>890</v>
          </cell>
          <cell r="AB186">
            <v>220003128117</v>
          </cell>
          <cell r="AD186" t="str">
            <v>9463 NE BUSINESS PARK LN BAINBRIDGE ISLAND, WA 98110</v>
          </cell>
          <cell r="AE186" t="str">
            <v>9463 NE BUSINESS PARK LN</v>
          </cell>
          <cell r="AG186">
            <v>98110</v>
          </cell>
          <cell r="AH186" t="str">
            <v>Other Health</v>
          </cell>
          <cell r="AM186" t="str">
            <v>WILLDAN ENERGY SOLUTIONS</v>
          </cell>
          <cell r="AN186" t="str">
            <v>WILLDAN ENERGY SOLUTIONS</v>
          </cell>
          <cell r="AO186" t="str">
            <v>Willdan Engineers &amp; Constructors</v>
          </cell>
          <cell r="AP186">
            <v>12</v>
          </cell>
        </row>
        <row r="187">
          <cell r="G187" t="str">
            <v>Occupancy Sensors (&lt;100W)</v>
          </cell>
          <cell r="H187">
            <v>164</v>
          </cell>
          <cell r="I187" t="str">
            <v>1012 RYAN AVE SUMNER, WA 983901910</v>
          </cell>
          <cell r="J187">
            <v>1020407</v>
          </cell>
          <cell r="K187">
            <v>7000706587</v>
          </cell>
          <cell r="L187" t="str">
            <v>OCC 100 2015</v>
          </cell>
          <cell r="M187">
            <v>2</v>
          </cell>
          <cell r="N187">
            <v>92</v>
          </cell>
          <cell r="P187" t="str">
            <v>SBDI</v>
          </cell>
          <cell r="Q187" t="str">
            <v>31G-C</v>
          </cell>
          <cell r="R187" t="str">
            <v>24E-C</v>
          </cell>
          <cell r="S187" t="str">
            <v>Small Business Direct Install</v>
          </cell>
          <cell r="T187" t="str">
            <v>SUMNER</v>
          </cell>
          <cell r="U187" t="str">
            <v>Calculate Rebate</v>
          </cell>
          <cell r="V187">
            <v>18231134</v>
          </cell>
          <cell r="Y187" t="str">
            <v>Lighting, Prescriptive</v>
          </cell>
          <cell r="AA187">
            <v>164</v>
          </cell>
          <cell r="AB187">
            <v>200020184251</v>
          </cell>
          <cell r="AD187" t="str">
            <v>1012 RYAN AVE SUMNER, WA 98390</v>
          </cell>
          <cell r="AE187" t="str">
            <v>1012 RYAN AVE</v>
          </cell>
          <cell r="AG187">
            <v>98390</v>
          </cell>
          <cell r="AH187" t="str">
            <v>Restaurant</v>
          </cell>
          <cell r="AM187" t="str">
            <v>WILLDAN ENERGY SOLUTIONS</v>
          </cell>
          <cell r="AN187" t="str">
            <v>WILLDAN ENERGY SOLUTIONS</v>
          </cell>
          <cell r="AO187" t="str">
            <v>Willdan Engineers &amp; Constructors</v>
          </cell>
          <cell r="AP187">
            <v>10</v>
          </cell>
        </row>
        <row r="188">
          <cell r="G188" t="str">
            <v>$150 GAS EGP Retrofit Tier 2</v>
          </cell>
          <cell r="H188">
            <v>3000</v>
          </cell>
          <cell r="I188" t="str">
            <v>4025 DELRIDGE WAY SW 400 SEATTLE, WA 98106</v>
          </cell>
          <cell r="J188">
            <v>1019617</v>
          </cell>
          <cell r="K188">
            <v>7001475002</v>
          </cell>
          <cell r="L188" t="str">
            <v>EGP150</v>
          </cell>
          <cell r="M188">
            <v>1</v>
          </cell>
          <cell r="O188">
            <v>5200</v>
          </cell>
          <cell r="P188" t="str">
            <v>HPAC</v>
          </cell>
          <cell r="Q188" t="str">
            <v>31G-C</v>
          </cell>
          <cell r="R188" t="str">
            <v>25E-C-DM</v>
          </cell>
          <cell r="S188" t="str">
            <v>E262 HE Heat Pump &amp; Air Conditioner</v>
          </cell>
          <cell r="T188" t="str">
            <v>BELLEVUE</v>
          </cell>
          <cell r="U188" t="str">
            <v>Audit Grant/Rebate</v>
          </cell>
          <cell r="V188">
            <v>18231029</v>
          </cell>
          <cell r="Y188" t="str">
            <v>HVAC - Commercial and Industrial</v>
          </cell>
          <cell r="Z188" t="str">
            <v>SH</v>
          </cell>
          <cell r="AA188">
            <v>38134.199999999997</v>
          </cell>
          <cell r="AB188">
            <v>200012997918</v>
          </cell>
          <cell r="AC188" t="str">
            <v>BARTELL DRUGS</v>
          </cell>
          <cell r="AD188" t="str">
            <v>10116 NE 8TH ST BELLEVUE, WA 98004</v>
          </cell>
          <cell r="AE188" t="str">
            <v>10116 NE 8TH ST</v>
          </cell>
          <cell r="AG188">
            <v>98004</v>
          </cell>
          <cell r="AH188" t="str">
            <v>Retail</v>
          </cell>
          <cell r="AM188" t="str">
            <v>BARTELL DRUGS</v>
          </cell>
          <cell r="AN188" t="str">
            <v>BARTELL DRUGS</v>
          </cell>
          <cell r="AO188" t="str">
            <v>ABBOTT CONSTRUCTION</v>
          </cell>
          <cell r="AP188">
            <v>15</v>
          </cell>
        </row>
        <row r="189">
          <cell r="G189" t="str">
            <v>$550 Electric EGP Tier 2</v>
          </cell>
          <cell r="H189">
            <v>8250</v>
          </cell>
          <cell r="I189" t="str">
            <v>4025 DELRIDGE WAY SW 400 SEATTLE, WA 98106</v>
          </cell>
          <cell r="J189">
            <v>1019617</v>
          </cell>
          <cell r="K189">
            <v>7001475002</v>
          </cell>
          <cell r="L189" t="str">
            <v>E EGP550</v>
          </cell>
          <cell r="M189">
            <v>1</v>
          </cell>
          <cell r="N189">
            <v>19125</v>
          </cell>
          <cell r="P189" t="str">
            <v>HPAC</v>
          </cell>
          <cell r="Q189" t="str">
            <v>31G-C</v>
          </cell>
          <cell r="R189" t="str">
            <v>25E-C-DM</v>
          </cell>
          <cell r="S189" t="str">
            <v>E262 HE Heat Pump &amp; Air Conditioner</v>
          </cell>
          <cell r="T189" t="str">
            <v>BELLEVUE</v>
          </cell>
          <cell r="U189" t="str">
            <v>Audit Grant/Rebate</v>
          </cell>
          <cell r="V189">
            <v>18230718</v>
          </cell>
          <cell r="Y189" t="str">
            <v>HVAC - Commercial and Industrial</v>
          </cell>
          <cell r="Z189" t="str">
            <v>SH</v>
          </cell>
          <cell r="AA189">
            <v>28600.65</v>
          </cell>
          <cell r="AB189">
            <v>200012997918</v>
          </cell>
          <cell r="AC189" t="str">
            <v>BARTELL DRUGS</v>
          </cell>
          <cell r="AD189" t="str">
            <v>10116 NE 8TH ST BELLEVUE, WA 98004</v>
          </cell>
          <cell r="AE189" t="str">
            <v>10116 NE 8TH ST</v>
          </cell>
          <cell r="AG189">
            <v>98004</v>
          </cell>
          <cell r="AH189" t="str">
            <v>Retail</v>
          </cell>
          <cell r="AM189" t="str">
            <v>BARTELL DRUGS</v>
          </cell>
          <cell r="AN189" t="str">
            <v>BARTELL DRUGS</v>
          </cell>
          <cell r="AO189" t="str">
            <v>ABBOTT CONSTRUCTION</v>
          </cell>
          <cell r="AP189">
            <v>15</v>
          </cell>
        </row>
        <row r="190">
          <cell r="G190" t="str">
            <v>LED - OMNIDIRECTIONAL -5 SCHOOL (K-12)</v>
          </cell>
          <cell r="H190">
            <v>532</v>
          </cell>
          <cell r="I190" t="str">
            <v>16540 NE 80TH ST REDMOND, WA 98052</v>
          </cell>
          <cell r="J190">
            <v>1028656</v>
          </cell>
          <cell r="K190">
            <v>7000659425</v>
          </cell>
          <cell r="L190" t="str">
            <v>LEDOMNI-5 SCHL</v>
          </cell>
          <cell r="M190">
            <v>55</v>
          </cell>
          <cell r="N190">
            <v>3190</v>
          </cell>
          <cell r="P190" t="str">
            <v>MCFL</v>
          </cell>
          <cell r="R190" t="str">
            <v>24E-C</v>
          </cell>
          <cell r="S190" t="str">
            <v>E262 Comml CFL Mark Down Program</v>
          </cell>
          <cell r="T190" t="str">
            <v>REDMOND</v>
          </cell>
          <cell r="U190" t="str">
            <v>Calculate Rebate</v>
          </cell>
          <cell r="V190">
            <v>18230714</v>
          </cell>
          <cell r="Y190" t="str">
            <v>Lighting, Prescriptive</v>
          </cell>
          <cell r="AA190">
            <v>740</v>
          </cell>
          <cell r="AB190">
            <v>200006683623</v>
          </cell>
          <cell r="AD190" t="str">
            <v>16540 NE 80TH ST REDMOND, WA 98052</v>
          </cell>
          <cell r="AE190" t="str">
            <v>16540 NE 80TH ST</v>
          </cell>
          <cell r="AG190">
            <v>98052</v>
          </cell>
          <cell r="AH190" t="str">
            <v>School (K-12)</v>
          </cell>
          <cell r="AM190" t="str">
            <v>BATTERIES PLUS - OLYMPIA #244</v>
          </cell>
          <cell r="AN190" t="str">
            <v>BATTERIES PLUS - OLYMPIA #244</v>
          </cell>
          <cell r="AO190" t="str">
            <v>BATTERIES PLUS BULBS</v>
          </cell>
          <cell r="AP190">
            <v>5</v>
          </cell>
        </row>
        <row r="191">
          <cell r="G191" t="str">
            <v>LED: Decorative School (K-12)</v>
          </cell>
          <cell r="H191">
            <v>400</v>
          </cell>
          <cell r="I191" t="str">
            <v>16540 NE 80TH ST REDMOND, WA 98052</v>
          </cell>
          <cell r="J191">
            <v>1028656</v>
          </cell>
          <cell r="K191">
            <v>7000659425</v>
          </cell>
          <cell r="L191" t="str">
            <v>LEDDEC-5 SCHL</v>
          </cell>
          <cell r="M191">
            <v>40</v>
          </cell>
          <cell r="N191">
            <v>1800</v>
          </cell>
          <cell r="P191" t="str">
            <v>MCFL</v>
          </cell>
          <cell r="R191" t="str">
            <v>24E-C</v>
          </cell>
          <cell r="S191" t="str">
            <v>E262 Comml CFL Mark Down Program</v>
          </cell>
          <cell r="T191" t="str">
            <v>REDMOND</v>
          </cell>
          <cell r="U191" t="str">
            <v>Calculate Rebate</v>
          </cell>
          <cell r="V191">
            <v>18230714</v>
          </cell>
          <cell r="Y191" t="str">
            <v>Lighting, Prescriptive</v>
          </cell>
          <cell r="AA191">
            <v>520</v>
          </cell>
          <cell r="AB191">
            <v>200006683623</v>
          </cell>
          <cell r="AD191" t="str">
            <v>16540 NE 80TH ST REDMOND, WA 98052</v>
          </cell>
          <cell r="AE191" t="str">
            <v>16540 NE 80TH ST</v>
          </cell>
          <cell r="AG191">
            <v>98052</v>
          </cell>
          <cell r="AH191" t="str">
            <v>School (K-12)</v>
          </cell>
          <cell r="AM191" t="str">
            <v>BATTERIES PLUS - OLYMPIA #244</v>
          </cell>
          <cell r="AN191" t="str">
            <v>BATTERIES PLUS - OLYMPIA #244</v>
          </cell>
          <cell r="AO191" t="str">
            <v>BATTERIES PLUS BULBS</v>
          </cell>
          <cell r="AP191">
            <v>3</v>
          </cell>
        </row>
        <row r="192">
          <cell r="G192" t="str">
            <v>LED: PAR30 School (K-12)</v>
          </cell>
          <cell r="H192">
            <v>80</v>
          </cell>
          <cell r="I192" t="str">
            <v>16540 NE 80TH ST REDMOND, WA 98052</v>
          </cell>
          <cell r="J192">
            <v>1028656</v>
          </cell>
          <cell r="K192">
            <v>7000659425</v>
          </cell>
          <cell r="L192" t="str">
            <v>LEDPAR30-20 SCHL</v>
          </cell>
          <cell r="M192">
            <v>4</v>
          </cell>
          <cell r="N192">
            <v>284</v>
          </cell>
          <cell r="P192" t="str">
            <v>MCFL</v>
          </cell>
          <cell r="R192" t="str">
            <v>24E-C</v>
          </cell>
          <cell r="S192" t="str">
            <v>E262 Comml CFL Mark Down Program</v>
          </cell>
          <cell r="T192" t="str">
            <v>REDMOND</v>
          </cell>
          <cell r="U192" t="str">
            <v>Calculate Rebate</v>
          </cell>
          <cell r="V192">
            <v>18230714</v>
          </cell>
          <cell r="Y192" t="str">
            <v>Lighting, Prescriptive</v>
          </cell>
          <cell r="AA192">
            <v>100</v>
          </cell>
          <cell r="AB192">
            <v>200006683623</v>
          </cell>
          <cell r="AD192" t="str">
            <v>16540 NE 80TH ST REDMOND, WA 98052</v>
          </cell>
          <cell r="AE192" t="str">
            <v>16540 NE 80TH ST</v>
          </cell>
          <cell r="AG192">
            <v>98052</v>
          </cell>
          <cell r="AH192" t="str">
            <v>School (K-12)</v>
          </cell>
          <cell r="AM192" t="str">
            <v>BATTERIES PLUS - OLYMPIA #244</v>
          </cell>
          <cell r="AN192" t="str">
            <v>BATTERIES PLUS - OLYMPIA #244</v>
          </cell>
          <cell r="AO192" t="str">
            <v>BATTERIES PLUS BULBS</v>
          </cell>
          <cell r="AP192">
            <v>5</v>
          </cell>
        </row>
        <row r="193">
          <cell r="G193" t="str">
            <v>LED: PAR30 Church</v>
          </cell>
          <cell r="H193">
            <v>320</v>
          </cell>
          <cell r="I193" t="str">
            <v>3801 E MERCER WAY MERCER ISLAND, WA 98040</v>
          </cell>
          <cell r="J193">
            <v>1028652</v>
          </cell>
          <cell r="K193">
            <v>7001173841</v>
          </cell>
          <cell r="L193" t="str">
            <v>LEDPAR30-20 CHUR</v>
          </cell>
          <cell r="M193">
            <v>16</v>
          </cell>
          <cell r="N193">
            <v>912</v>
          </cell>
          <cell r="P193" t="str">
            <v>MCFL</v>
          </cell>
          <cell r="R193" t="str">
            <v>25E-C-KV</v>
          </cell>
          <cell r="S193" t="str">
            <v>E262 Comml CFL Mark Down Program</v>
          </cell>
          <cell r="T193" t="str">
            <v>MERCER ISLAND</v>
          </cell>
          <cell r="U193" t="str">
            <v>Calculate Rebate</v>
          </cell>
          <cell r="V193">
            <v>18230714</v>
          </cell>
          <cell r="Y193" t="str">
            <v>Lighting, Prescriptive</v>
          </cell>
          <cell r="AA193">
            <v>400</v>
          </cell>
          <cell r="AB193">
            <v>200001409099</v>
          </cell>
          <cell r="AD193" t="str">
            <v>3801 E MERCER WAY MERCER ISLAND, WA 98040</v>
          </cell>
          <cell r="AE193" t="str">
            <v>3801 E MERCER WAY</v>
          </cell>
          <cell r="AG193">
            <v>98040</v>
          </cell>
          <cell r="AH193" t="str">
            <v>Church/Assembly</v>
          </cell>
          <cell r="AM193" t="str">
            <v>BATTERIES PLUS - OLYMPIA #244</v>
          </cell>
          <cell r="AN193" t="str">
            <v>BATTERIES PLUS - OLYMPIA #244</v>
          </cell>
          <cell r="AO193" t="str">
            <v>BATTERIES PLUS BULBS</v>
          </cell>
          <cell r="AP193">
            <v>5</v>
          </cell>
        </row>
        <row r="194">
          <cell r="G194" t="str">
            <v>LED - OMNIDIRECTIONAL -5 HOTEL COMMONS</v>
          </cell>
          <cell r="H194">
            <v>420</v>
          </cell>
          <cell r="I194" t="str">
            <v>8290 28TH COURT NE C LACEY, WA 98516</v>
          </cell>
          <cell r="J194">
            <v>1028659</v>
          </cell>
          <cell r="K194">
            <v>7000365077</v>
          </cell>
          <cell r="L194" t="str">
            <v>LEDOMNI-5 HOCA</v>
          </cell>
          <cell r="M194">
            <v>42</v>
          </cell>
          <cell r="N194">
            <v>8778</v>
          </cell>
          <cell r="P194" t="str">
            <v>MCFL</v>
          </cell>
          <cell r="R194" t="str">
            <v>11E-C-DM</v>
          </cell>
          <cell r="S194" t="str">
            <v>E262 Comml CFL Mark Down Program</v>
          </cell>
          <cell r="T194" t="str">
            <v>OLYMPIA</v>
          </cell>
          <cell r="U194" t="str">
            <v>Calculate Rebate</v>
          </cell>
          <cell r="V194">
            <v>18230714</v>
          </cell>
          <cell r="Y194" t="str">
            <v>Lighting, Prescriptive</v>
          </cell>
          <cell r="AA194">
            <v>1008</v>
          </cell>
          <cell r="AB194">
            <v>200021519414</v>
          </cell>
          <cell r="AD194" t="str">
            <v>1910 EVERGREEN PARK DR SW OLYMPIA, WA 98502</v>
          </cell>
          <cell r="AE194" t="str">
            <v>1910 EVERGREEN PARK DR SW</v>
          </cell>
          <cell r="AG194">
            <v>98502</v>
          </cell>
          <cell r="AH194" t="str">
            <v>Hotel/Motel Common Areas</v>
          </cell>
          <cell r="AM194" t="str">
            <v>BATTERIES PLUS - OLYMPIA #244</v>
          </cell>
          <cell r="AN194" t="str">
            <v>BATTERIES PLUS - OLYMPIA #244</v>
          </cell>
          <cell r="AO194" t="str">
            <v>BATTERIES PLUS BULBS</v>
          </cell>
          <cell r="AP194">
            <v>5</v>
          </cell>
        </row>
        <row r="195">
          <cell r="G195" t="str">
            <v>LED: PAR 38 &amp; 40 Hotel Commons</v>
          </cell>
          <cell r="H195">
            <v>50</v>
          </cell>
          <cell r="I195" t="str">
            <v>8290 28TH COURT NE C LACEY, WA 98516</v>
          </cell>
          <cell r="J195">
            <v>1028659</v>
          </cell>
          <cell r="K195">
            <v>7000365077</v>
          </cell>
          <cell r="L195" t="str">
            <v>LEDPAR3840-20 HOCA</v>
          </cell>
          <cell r="M195">
            <v>2</v>
          </cell>
          <cell r="N195">
            <v>688</v>
          </cell>
          <cell r="P195" t="str">
            <v>MCFL</v>
          </cell>
          <cell r="R195" t="str">
            <v>11E-C-DM</v>
          </cell>
          <cell r="S195" t="str">
            <v>E262 Comml CFL Mark Down Program</v>
          </cell>
          <cell r="T195" t="str">
            <v>OLYMPIA</v>
          </cell>
          <cell r="U195" t="str">
            <v>Calculate Rebate</v>
          </cell>
          <cell r="V195">
            <v>18230714</v>
          </cell>
          <cell r="Y195" t="str">
            <v>Lighting, Prescriptive</v>
          </cell>
          <cell r="AA195">
            <v>66</v>
          </cell>
          <cell r="AB195">
            <v>200021519414</v>
          </cell>
          <cell r="AD195" t="str">
            <v>1910 EVERGREEN PARK DR SW OLYMPIA, WA 98502</v>
          </cell>
          <cell r="AE195" t="str">
            <v>1910 EVERGREEN PARK DR SW</v>
          </cell>
          <cell r="AG195">
            <v>98502</v>
          </cell>
          <cell r="AH195" t="str">
            <v>Hotel/Motel Common Areas</v>
          </cell>
          <cell r="AM195" t="str">
            <v>BATTERIES PLUS - OLYMPIA #244</v>
          </cell>
          <cell r="AN195" t="str">
            <v>BATTERIES PLUS - OLYMPIA #244</v>
          </cell>
          <cell r="AO195" t="str">
            <v>BATTERIES PLUS BULBS</v>
          </cell>
          <cell r="AP195">
            <v>5</v>
          </cell>
        </row>
        <row r="196">
          <cell r="G196" t="str">
            <v>Comml Washer - Gas WH / Gas Dryer</v>
          </cell>
          <cell r="H196">
            <v>300</v>
          </cell>
          <cell r="I196" t="str">
            <v>716 19TH ST SANTA MONICA, CA 904023026</v>
          </cell>
          <cell r="J196">
            <v>1017385</v>
          </cell>
          <cell r="K196">
            <v>7000914473</v>
          </cell>
          <cell r="L196" t="str">
            <v>WASH_GWH_GD</v>
          </cell>
          <cell r="M196">
            <v>2</v>
          </cell>
          <cell r="O196">
            <v>64</v>
          </cell>
          <cell r="P196" t="str">
            <v>CLR</v>
          </cell>
          <cell r="Q196" t="str">
            <v>31G-C</v>
          </cell>
          <cell r="S196" t="str">
            <v>E_G 262 Commercial Laundry Rebates</v>
          </cell>
          <cell r="T196" t="str">
            <v>SEATTLE</v>
          </cell>
          <cell r="U196" t="str">
            <v>Audit Grant/Rebate</v>
          </cell>
          <cell r="V196">
            <v>18231027</v>
          </cell>
          <cell r="Y196" t="str">
            <v>Water Heating - Commercial</v>
          </cell>
          <cell r="Z196" t="str">
            <v>DHW</v>
          </cell>
          <cell r="AA196">
            <v>420</v>
          </cell>
          <cell r="AB196">
            <v>200018342101</v>
          </cell>
          <cell r="AC196" t="str">
            <v>YACOV SINAI</v>
          </cell>
          <cell r="AD196" t="str">
            <v>1333 N 125TH ST LDY SEATTLE, WA 98133</v>
          </cell>
          <cell r="AE196" t="str">
            <v>1333 N 125TH ST LDY</v>
          </cell>
          <cell r="AG196">
            <v>98133</v>
          </cell>
          <cell r="AH196" t="str">
            <v>Other</v>
          </cell>
          <cell r="AM196" t="str">
            <v>YACOV SINAI</v>
          </cell>
          <cell r="AN196" t="str">
            <v>YACOV SINAI</v>
          </cell>
          <cell r="AP196">
            <v>7</v>
          </cell>
        </row>
        <row r="197">
          <cell r="G197" t="str">
            <v>Packaged Terminal Heat Pump - Hotel</v>
          </cell>
          <cell r="H197">
            <v>3000</v>
          </cell>
          <cell r="I197" t="str">
            <v>1816 PEPPER LN LIBERTY LAKE, WA 99019</v>
          </cell>
          <cell r="J197">
            <v>1006692</v>
          </cell>
          <cell r="K197">
            <v>7001120064</v>
          </cell>
          <cell r="L197" t="str">
            <v>PTHP 100</v>
          </cell>
          <cell r="M197">
            <v>30</v>
          </cell>
          <cell r="N197">
            <v>19380</v>
          </cell>
          <cell r="P197" t="str">
            <v>HOSP</v>
          </cell>
          <cell r="Q197" t="str">
            <v>41G-C2</v>
          </cell>
          <cell r="R197" t="str">
            <v>25E-C-KV</v>
          </cell>
          <cell r="S197" t="str">
            <v>E262 Hospitality Rebates</v>
          </cell>
          <cell r="T197" t="str">
            <v>AUBURN</v>
          </cell>
          <cell r="U197" t="str">
            <v>Audit Grant/Rebate</v>
          </cell>
          <cell r="V197">
            <v>18230718</v>
          </cell>
          <cell r="Y197" t="str">
            <v>HVAC - Commercial and Industrial</v>
          </cell>
          <cell r="Z197" t="str">
            <v>SH</v>
          </cell>
          <cell r="AA197">
            <v>3150</v>
          </cell>
          <cell r="AB197">
            <v>200005928359</v>
          </cell>
          <cell r="AC197" t="str">
            <v>BEST WESTERN PEPPERTREE</v>
          </cell>
          <cell r="AD197" t="str">
            <v>401 8TH ST SW AUBURN, WA 98001</v>
          </cell>
          <cell r="AE197" t="str">
            <v>401 8TH ST SW</v>
          </cell>
          <cell r="AG197">
            <v>98001</v>
          </cell>
          <cell r="AH197" t="str">
            <v>Hotel/Motel Rooms</v>
          </cell>
          <cell r="AM197" t="str">
            <v>BEST WESTERN PEPPERTREE</v>
          </cell>
          <cell r="AN197" t="str">
            <v>BEST WESTERN PEPPERTREE AUBURN INN</v>
          </cell>
          <cell r="AO197" t="str">
            <v>Goodman</v>
          </cell>
          <cell r="AP197">
            <v>15</v>
          </cell>
        </row>
        <row r="198">
          <cell r="G198" t="str">
            <v>8' 2L T12 Delamp to 4' 2L T8 (retro kit delamp)</v>
          </cell>
          <cell r="H198">
            <v>1026</v>
          </cell>
          <cell r="I198" t="str">
            <v>5939 GUIDE MERIDIAN BELLINGHAM, WA 98226</v>
          </cell>
          <cell r="J198">
            <v>1020424</v>
          </cell>
          <cell r="K198">
            <v>7001361544</v>
          </cell>
          <cell r="L198" t="str">
            <v>8FT2L-4FT2L DL</v>
          </cell>
          <cell r="M198">
            <v>9</v>
          </cell>
          <cell r="N198">
            <v>3573</v>
          </cell>
          <cell r="P198" t="str">
            <v>SBDI</v>
          </cell>
          <cell r="R198" t="str">
            <v>24E-C</v>
          </cell>
          <cell r="S198" t="str">
            <v>Small Business Direct Install</v>
          </cell>
          <cell r="T198" t="str">
            <v>BELLINGHAM</v>
          </cell>
          <cell r="U198" t="str">
            <v>Calculate Rebate</v>
          </cell>
          <cell r="V198">
            <v>18231134</v>
          </cell>
          <cell r="Y198" t="str">
            <v>Lighting, Prescriptive</v>
          </cell>
          <cell r="AA198">
            <v>1026</v>
          </cell>
          <cell r="AB198">
            <v>200012863250</v>
          </cell>
          <cell r="AD198" t="str">
            <v>5939 GUIDE MERIDIAN BELLINGHAM, WA 98226</v>
          </cell>
          <cell r="AE198" t="str">
            <v>5939 GUIDE MERIDIAN</v>
          </cell>
          <cell r="AG198">
            <v>98226</v>
          </cell>
          <cell r="AH198" t="str">
            <v>Retail</v>
          </cell>
          <cell r="AM198" t="str">
            <v>WILLDAN ENERGY SOLUTIONS</v>
          </cell>
          <cell r="AN198" t="str">
            <v>WILLDAN ENERGY SOLUTIONS</v>
          </cell>
          <cell r="AO198" t="str">
            <v>Willdan Engineers &amp; Constructors</v>
          </cell>
          <cell r="AP198">
            <v>12</v>
          </cell>
        </row>
        <row r="199">
          <cell r="G199" t="str">
            <v>Gas units - High Efficiency HVAC Retrofit</v>
          </cell>
          <cell r="H199">
            <v>2628.37</v>
          </cell>
          <cell r="I199" t="str">
            <v>901 POWELL AVE SW STE 101 RENTON, WA 98057</v>
          </cell>
          <cell r="J199">
            <v>999655</v>
          </cell>
          <cell r="K199">
            <v>7001297583</v>
          </cell>
          <cell r="L199" t="str">
            <v>HVAC G</v>
          </cell>
          <cell r="M199">
            <v>0</v>
          </cell>
          <cell r="O199">
            <v>450</v>
          </cell>
          <cell r="P199" t="str">
            <v>HPAC</v>
          </cell>
          <cell r="Q199" t="str">
            <v>31G-C</v>
          </cell>
          <cell r="R199" t="str">
            <v>25E-C-KV</v>
          </cell>
          <cell r="S199" t="str">
            <v>E262 HE Heat Pump &amp; Air Conditioner</v>
          </cell>
          <cell r="T199" t="str">
            <v>RENTON</v>
          </cell>
          <cell r="U199" t="str">
            <v>Audit Grant/Rebate</v>
          </cell>
          <cell r="V199">
            <v>18231029</v>
          </cell>
          <cell r="Y199" t="str">
            <v>HVAC - Commercial and Industrial</v>
          </cell>
          <cell r="Z199" t="str">
            <v>SH</v>
          </cell>
          <cell r="AA199">
            <v>33410.29</v>
          </cell>
          <cell r="AB199">
            <v>200009527413</v>
          </cell>
          <cell r="AC199" t="str">
            <v>BLACK-RIVER JV LLC</v>
          </cell>
          <cell r="AD199" t="str">
            <v>1000 OAKESDALE AVE SW C-BLDG RENTON, WA 98057</v>
          </cell>
          <cell r="AE199" t="str">
            <v>1000 OAKESDALE AVE SW C-BLDG</v>
          </cell>
          <cell r="AG199">
            <v>98057</v>
          </cell>
          <cell r="AH199" t="str">
            <v>Office</v>
          </cell>
          <cell r="AM199" t="str">
            <v>BLACK-RIVER JV LLC</v>
          </cell>
          <cell r="AN199" t="str">
            <v>BLACK RIVER JV LLC</v>
          </cell>
          <cell r="AP199">
            <v>15</v>
          </cell>
        </row>
        <row r="200">
          <cell r="G200" t="str">
            <v>Aerator, electric SPLIT</v>
          </cell>
          <cell r="H200">
            <v>5</v>
          </cell>
          <cell r="I200" t="str">
            <v>16015 CLEVELAND ST 100 C REDMOND, WA 98052</v>
          </cell>
          <cell r="J200">
            <v>1019189</v>
          </cell>
          <cell r="K200">
            <v>7001449180</v>
          </cell>
          <cell r="L200" t="str">
            <v>E AER SPLIT</v>
          </cell>
          <cell r="M200">
            <v>2</v>
          </cell>
          <cell r="N200">
            <v>1424</v>
          </cell>
          <cell r="P200" t="str">
            <v>SPRH</v>
          </cell>
          <cell r="R200" t="str">
            <v>24E-C</v>
          </cell>
          <cell r="S200" t="str">
            <v>E_G 262 Pre Rinse Spray Head</v>
          </cell>
          <cell r="T200" t="str">
            <v>REDMOND</v>
          </cell>
          <cell r="U200" t="str">
            <v>Calculate Rebate</v>
          </cell>
          <cell r="V200">
            <v>18230717</v>
          </cell>
          <cell r="Y200" t="str">
            <v>Water Heating - Commercial</v>
          </cell>
          <cell r="AA200">
            <v>5</v>
          </cell>
          <cell r="AB200">
            <v>200021752338</v>
          </cell>
          <cell r="AD200" t="str">
            <v>16015 CLEVELAND ST 100 C REDMOND, WA 98052</v>
          </cell>
          <cell r="AE200" t="str">
            <v>16015 CLEVELAND ST 100 C</v>
          </cell>
          <cell r="AG200">
            <v>98052</v>
          </cell>
          <cell r="AH200" t="str">
            <v>Restaurant</v>
          </cell>
          <cell r="AM200" t="str">
            <v>SBW CONSULTING INC</v>
          </cell>
          <cell r="AN200" t="str">
            <v>SBW CONSULTING INC</v>
          </cell>
          <cell r="AO200" t="str">
            <v>SBW CONSULTING INC</v>
          </cell>
          <cell r="AP200">
            <v>5</v>
          </cell>
        </row>
        <row r="201">
          <cell r="G201" t="str">
            <v>Electric head not prevously installed to .65gpm SPLIT</v>
          </cell>
          <cell r="H201">
            <v>64.5</v>
          </cell>
          <cell r="I201" t="str">
            <v>16015 CLEVELAND ST 100 C REDMOND, WA 98052</v>
          </cell>
          <cell r="J201">
            <v>1019189</v>
          </cell>
          <cell r="K201">
            <v>7001449180</v>
          </cell>
          <cell r="L201" t="str">
            <v>E 0 TO 65 SPLIT</v>
          </cell>
          <cell r="M201">
            <v>1</v>
          </cell>
          <cell r="N201">
            <v>1208</v>
          </cell>
          <cell r="P201" t="str">
            <v>SPRH</v>
          </cell>
          <cell r="R201" t="str">
            <v>24E-C</v>
          </cell>
          <cell r="S201" t="str">
            <v>E_G 262 Pre Rinse Spray Head</v>
          </cell>
          <cell r="T201" t="str">
            <v>REDMOND</v>
          </cell>
          <cell r="U201" t="str">
            <v>Calculate Rebate</v>
          </cell>
          <cell r="V201">
            <v>18230717</v>
          </cell>
          <cell r="Y201" t="str">
            <v>Water Heating - Commercial</v>
          </cell>
          <cell r="AA201">
            <v>64.5</v>
          </cell>
          <cell r="AB201">
            <v>200021752338</v>
          </cell>
          <cell r="AD201" t="str">
            <v>16015 CLEVELAND ST 100 C REDMOND, WA 98052</v>
          </cell>
          <cell r="AE201" t="str">
            <v>16015 CLEVELAND ST 100 C</v>
          </cell>
          <cell r="AG201">
            <v>98052</v>
          </cell>
          <cell r="AH201" t="str">
            <v>Restaurant</v>
          </cell>
          <cell r="AM201" t="str">
            <v>SBW CONSULTING INC</v>
          </cell>
          <cell r="AN201" t="str">
            <v>SBW CONSULTING INC</v>
          </cell>
          <cell r="AO201" t="str">
            <v>SBW CONSULTING INC</v>
          </cell>
          <cell r="AP201">
            <v>5</v>
          </cell>
        </row>
        <row r="202">
          <cell r="G202" t="str">
            <v>LED: Hard-wired</v>
          </cell>
          <cell r="H202">
            <v>275</v>
          </cell>
          <cell r="I202" t="str">
            <v>1617 S 325TH ST FEDERAL WAY, WA 98003</v>
          </cell>
          <cell r="J202">
            <v>1013904</v>
          </cell>
          <cell r="K202">
            <v>7000869632</v>
          </cell>
          <cell r="L202" t="str">
            <v>LED HW</v>
          </cell>
          <cell r="M202">
            <v>11</v>
          </cell>
          <cell r="N202">
            <v>1133</v>
          </cell>
          <cell r="P202" t="str">
            <v>EXPR</v>
          </cell>
          <cell r="Q202" t="str">
            <v>31G-C</v>
          </cell>
          <cell r="R202" t="str">
            <v>24E-C</v>
          </cell>
          <cell r="S202" t="str">
            <v>Business Express Lighting</v>
          </cell>
          <cell r="T202" t="str">
            <v>FEDERAL WAY</v>
          </cell>
          <cell r="U202" t="str">
            <v>Audit Grant/Rebate</v>
          </cell>
          <cell r="V202">
            <v>18230722</v>
          </cell>
          <cell r="Y202" t="str">
            <v>Lighting, Prescriptive</v>
          </cell>
          <cell r="Z202" t="str">
            <v>LTG</v>
          </cell>
          <cell r="AA202">
            <v>275</v>
          </cell>
          <cell r="AB202">
            <v>200024807162</v>
          </cell>
          <cell r="AC202" t="str">
            <v>BRANTLEY JANSON CO</v>
          </cell>
          <cell r="AD202" t="str">
            <v>1615 S 325TH ST FEDERAL WAY, WA 98003</v>
          </cell>
          <cell r="AE202" t="str">
            <v>1615 S 325TH ST</v>
          </cell>
          <cell r="AG202">
            <v>98003</v>
          </cell>
          <cell r="AH202" t="str">
            <v>Office</v>
          </cell>
          <cell r="AM202" t="str">
            <v>ELITE ELECTRIC INC</v>
          </cell>
          <cell r="AN202" t="str">
            <v>ELITE ELECTRIC INC</v>
          </cell>
          <cell r="AP202">
            <v>12</v>
          </cell>
        </row>
        <row r="203">
          <cell r="G203" t="str">
            <v>LED Par 38 &amp; 40</v>
          </cell>
          <cell r="H203">
            <v>52.35</v>
          </cell>
          <cell r="I203" t="str">
            <v>6089 NE MINDER RD POULSBO, WA 98370</v>
          </cell>
          <cell r="J203">
            <v>1011262</v>
          </cell>
          <cell r="K203">
            <v>7001268944</v>
          </cell>
          <cell r="L203" t="str">
            <v>LED DIR38-40 2015</v>
          </cell>
          <cell r="M203">
            <v>1</v>
          </cell>
          <cell r="N203">
            <v>100</v>
          </cell>
          <cell r="P203" t="str">
            <v>SBDI</v>
          </cell>
          <cell r="R203" t="str">
            <v>24E-C</v>
          </cell>
          <cell r="S203" t="str">
            <v>Small Business Direct Install</v>
          </cell>
          <cell r="T203" t="str">
            <v>POULSBO</v>
          </cell>
          <cell r="U203" t="str">
            <v>Calculate Rebate</v>
          </cell>
          <cell r="V203">
            <v>18231134</v>
          </cell>
          <cell r="Y203" t="str">
            <v>Lighting, Prescriptive</v>
          </cell>
          <cell r="AA203">
            <v>52.35</v>
          </cell>
          <cell r="AB203">
            <v>200007816842</v>
          </cell>
          <cell r="AD203" t="str">
            <v>6089 NE MINDER RD POULSBO, WA 98370</v>
          </cell>
          <cell r="AE203" t="str">
            <v>6089 NE MINDER RD</v>
          </cell>
          <cell r="AG203">
            <v>98370</v>
          </cell>
          <cell r="AH203" t="str">
            <v>Warehouse</v>
          </cell>
          <cell r="AM203" t="str">
            <v>WILLDAN ENERGY SOLUTIONS</v>
          </cell>
          <cell r="AN203" t="str">
            <v>WILLDAN ENERGY SOLUTIONS</v>
          </cell>
          <cell r="AO203" t="str">
            <v>Willdan Engineers &amp; Constructors</v>
          </cell>
          <cell r="AP203">
            <v>0</v>
          </cell>
        </row>
        <row r="204">
          <cell r="G204" t="str">
            <v>MTHT- All Electric</v>
          </cell>
          <cell r="H204">
            <v>1500</v>
          </cell>
          <cell r="I204" t="str">
            <v>3660 SLATER RD FERNDALE, WA 98248</v>
          </cell>
          <cell r="J204">
            <v>997963</v>
          </cell>
          <cell r="K204">
            <v>7001407421</v>
          </cell>
          <cell r="L204" t="str">
            <v>MTHT 1</v>
          </cell>
          <cell r="M204">
            <v>1</v>
          </cell>
          <cell r="N204">
            <v>26298</v>
          </cell>
          <cell r="P204" t="str">
            <v>CKFR</v>
          </cell>
          <cell r="R204" t="str">
            <v>26E-I-KV</v>
          </cell>
          <cell r="S204" t="str">
            <v>E_G 262 Comml Cooking Equip.</v>
          </cell>
          <cell r="T204" t="str">
            <v>FERNDALE</v>
          </cell>
          <cell r="U204" t="str">
            <v>Audit Grant/Rebate</v>
          </cell>
          <cell r="V204">
            <v>18230716</v>
          </cell>
          <cell r="Y204" t="str">
            <v>Kitchen, Commercial</v>
          </cell>
          <cell r="Z204" t="str">
            <v>DHW</v>
          </cell>
          <cell r="AA204">
            <v>3394</v>
          </cell>
          <cell r="AB204">
            <v>200016252229</v>
          </cell>
          <cell r="AC204" t="str">
            <v>BARLEAN S ORGANIC OILS</v>
          </cell>
          <cell r="AD204" t="str">
            <v>4936 LAKE TERRELL RD NEW FERNDALE, WA 98248</v>
          </cell>
          <cell r="AE204" t="str">
            <v>4936 LAKE TERRELL RD NEW</v>
          </cell>
          <cell r="AG204">
            <v>98248</v>
          </cell>
          <cell r="AH204" t="str">
            <v>Industrial/Manufac.</v>
          </cell>
          <cell r="AM204" t="str">
            <v>DICKS RESTAURANT SUPPLY NORTH LLC</v>
          </cell>
          <cell r="AN204" t="str">
            <v>DICKS RESTAURANT SUPPLY NORTH LLC</v>
          </cell>
          <cell r="AP204">
            <v>20</v>
          </cell>
        </row>
        <row r="205">
          <cell r="G205" t="str">
            <v>UCHT - Electric Booster</v>
          </cell>
          <cell r="H205">
            <v>150</v>
          </cell>
          <cell r="I205" t="str">
            <v>16400 SOUTHCENTER PKWY STE 405 TUKWILA, WA 981883302</v>
          </cell>
          <cell r="J205">
            <v>995371</v>
          </cell>
          <cell r="K205">
            <v>7000501203</v>
          </cell>
          <cell r="L205" t="str">
            <v>UCHT 2</v>
          </cell>
          <cell r="M205">
            <v>1</v>
          </cell>
          <cell r="N205">
            <v>1499</v>
          </cell>
          <cell r="P205" t="str">
            <v>CKFR</v>
          </cell>
          <cell r="Q205" t="str">
            <v>31G-C</v>
          </cell>
          <cell r="R205" t="str">
            <v>25E-C</v>
          </cell>
          <cell r="S205" t="str">
            <v>E_G 262 Comml Cooking Equip.</v>
          </cell>
          <cell r="T205" t="str">
            <v>TUKWILA</v>
          </cell>
          <cell r="U205" t="str">
            <v>Audit Grant/Rebate</v>
          </cell>
          <cell r="V205">
            <v>18230716</v>
          </cell>
          <cell r="Y205" t="str">
            <v>Kitchen, Commercial</v>
          </cell>
          <cell r="Z205" t="str">
            <v>DHW</v>
          </cell>
          <cell r="AA205">
            <v>192</v>
          </cell>
          <cell r="AB205">
            <v>200019167291</v>
          </cell>
          <cell r="AC205" t="str">
            <v>DOW ARCTIC, LLC</v>
          </cell>
          <cell r="AD205" t="str">
            <v>15920 W VALLEY HWY TUKWILA, WA 98188</v>
          </cell>
          <cell r="AE205" t="str">
            <v>15920 W VALLEY HWY</v>
          </cell>
          <cell r="AG205">
            <v>98188</v>
          </cell>
          <cell r="AH205" t="str">
            <v>Restaurant</v>
          </cell>
          <cell r="AM205" t="str">
            <v>DICKS RESTAURANT SUPPLY EASTSIDE</v>
          </cell>
          <cell r="AN205" t="str">
            <v>DICKS RESTAURANT SUPPLY EASTSIDE</v>
          </cell>
          <cell r="AP205">
            <v>10</v>
          </cell>
        </row>
        <row r="206">
          <cell r="G206" t="str">
            <v>UCHT - Gas Water Heat</v>
          </cell>
          <cell r="H206">
            <v>0</v>
          </cell>
          <cell r="I206" t="str">
            <v>16400 SOUTHCENTER PKWY STE 405 TUKWILA, WA 981883302</v>
          </cell>
          <cell r="J206">
            <v>995371</v>
          </cell>
          <cell r="K206">
            <v>7000501203</v>
          </cell>
          <cell r="L206" t="str">
            <v>UCHT 3</v>
          </cell>
          <cell r="M206">
            <v>1</v>
          </cell>
          <cell r="O206">
            <v>45</v>
          </cell>
          <cell r="P206" t="str">
            <v>CKFR</v>
          </cell>
          <cell r="Q206" t="str">
            <v>31G-C</v>
          </cell>
          <cell r="R206" t="str">
            <v>25E-C</v>
          </cell>
          <cell r="S206" t="str">
            <v>E_G 262 Comml Cooking Equip.</v>
          </cell>
          <cell r="T206" t="str">
            <v>TUKWILA</v>
          </cell>
          <cell r="U206" t="str">
            <v>Audit Grant/Rebate</v>
          </cell>
          <cell r="V206">
            <v>18231027</v>
          </cell>
          <cell r="Y206" t="str">
            <v>Kitchen, Commercial</v>
          </cell>
          <cell r="Z206" t="str">
            <v>DHW</v>
          </cell>
          <cell r="AA206">
            <v>40</v>
          </cell>
          <cell r="AB206">
            <v>200019167291</v>
          </cell>
          <cell r="AC206" t="str">
            <v>DOW ARCTIC, LLC</v>
          </cell>
          <cell r="AD206" t="str">
            <v>15920 W VALLEY HWY TUKWILA, WA 98188</v>
          </cell>
          <cell r="AE206" t="str">
            <v>15920 W VALLEY HWY</v>
          </cell>
          <cell r="AG206">
            <v>98188</v>
          </cell>
          <cell r="AH206" t="str">
            <v>Restaurant</v>
          </cell>
          <cell r="AM206" t="str">
            <v>DICKS RESTAURANT SUPPLY EASTSIDE</v>
          </cell>
          <cell r="AN206" t="str">
            <v>DICKS RESTAURANT SUPPLY EASTSIDE</v>
          </cell>
          <cell r="AP206">
            <v>10</v>
          </cell>
        </row>
        <row r="207">
          <cell r="G207" t="str">
            <v>Convection Oven - full size electric</v>
          </cell>
          <cell r="H207">
            <v>1000</v>
          </cell>
          <cell r="I207" t="str">
            <v>18506 NW MONTREUX DR ISSAQUAH, WA 98027</v>
          </cell>
          <cell r="J207">
            <v>995291</v>
          </cell>
          <cell r="K207">
            <v>7000640303</v>
          </cell>
          <cell r="L207" t="str">
            <v>CONVFULL E</v>
          </cell>
          <cell r="M207">
            <v>1</v>
          </cell>
          <cell r="N207">
            <v>2774</v>
          </cell>
          <cell r="P207" t="str">
            <v>CKFR</v>
          </cell>
          <cell r="R207" t="str">
            <v>24E-C</v>
          </cell>
          <cell r="S207" t="str">
            <v>E_G 262 Comml Cooking Equip.</v>
          </cell>
          <cell r="T207" t="str">
            <v>BELLEVUE</v>
          </cell>
          <cell r="U207" t="str">
            <v>Audit Grant/Rebate</v>
          </cell>
          <cell r="V207">
            <v>18230716</v>
          </cell>
          <cell r="Y207" t="str">
            <v>Kitchen, Commercial</v>
          </cell>
          <cell r="Z207" t="str">
            <v>CKFR</v>
          </cell>
          <cell r="AA207">
            <v>1007</v>
          </cell>
          <cell r="AB207">
            <v>200005303710</v>
          </cell>
          <cell r="AC207" t="str">
            <v>NORTHRUP NORTH</v>
          </cell>
          <cell r="AD207" t="str">
            <v>2330 130TH AVE NE C-BLDG BELLEVUE, WA 98005</v>
          </cell>
          <cell r="AE207" t="str">
            <v>2330 130TH AVE NE C-BLDG</v>
          </cell>
          <cell r="AG207">
            <v>98005</v>
          </cell>
          <cell r="AH207" t="str">
            <v>Office</v>
          </cell>
          <cell r="AM207" t="str">
            <v>DICKS RESTAURANT SUPPLY EASTSIDE</v>
          </cell>
          <cell r="AN207" t="str">
            <v>DICKS RESTAURANT SUPPLY EASTSIDE</v>
          </cell>
          <cell r="AP207">
            <v>12</v>
          </cell>
        </row>
        <row r="208">
          <cell r="G208" t="str">
            <v>2' 1L T12 to 2' 1L T8 2015</v>
          </cell>
          <cell r="H208">
            <v>52.23</v>
          </cell>
          <cell r="I208" t="str">
            <v>7204 NE 175TH ST AA KENMORE, WA 98028</v>
          </cell>
          <cell r="J208">
            <v>1023315</v>
          </cell>
          <cell r="K208">
            <v>7000008400</v>
          </cell>
          <cell r="L208" t="str">
            <v>2FT1LT8 2015</v>
          </cell>
          <cell r="M208">
            <v>1</v>
          </cell>
          <cell r="N208">
            <v>41</v>
          </cell>
          <cell r="P208" t="str">
            <v>SBDI</v>
          </cell>
          <cell r="R208" t="str">
            <v>24E-C</v>
          </cell>
          <cell r="S208" t="str">
            <v>Small Business Direct Install</v>
          </cell>
          <cell r="T208" t="str">
            <v>KENMORE</v>
          </cell>
          <cell r="U208" t="str">
            <v>Calculate Rebate</v>
          </cell>
          <cell r="V208">
            <v>18231134</v>
          </cell>
          <cell r="Y208" t="str">
            <v>Lighting, Prescriptive</v>
          </cell>
          <cell r="AA208">
            <v>52.23</v>
          </cell>
          <cell r="AB208">
            <v>220008551149</v>
          </cell>
          <cell r="AD208" t="str">
            <v>7204 NE 175TH ST A A KENMORE, WA 98028</v>
          </cell>
          <cell r="AE208" t="str">
            <v>7204 NE 175TH ST A A</v>
          </cell>
          <cell r="AG208">
            <v>98028</v>
          </cell>
          <cell r="AH208" t="str">
            <v>Other</v>
          </cell>
          <cell r="AM208" t="str">
            <v>WILLDAN ENERGY SOLUTIONS</v>
          </cell>
          <cell r="AN208" t="str">
            <v>WILLDAN ENERGY SOLUTIONS</v>
          </cell>
          <cell r="AO208" t="str">
            <v>Willdan Engineers &amp; Constructors</v>
          </cell>
          <cell r="AP208">
            <v>12</v>
          </cell>
        </row>
        <row r="209">
          <cell r="G209" t="str">
            <v>T12 to T8 with Electronic Ballast</v>
          </cell>
          <cell r="H209">
            <v>150</v>
          </cell>
          <cell r="I209" t="str">
            <v>1900 W DOLARWAY RD B ELLENSBURG, WA 98926</v>
          </cell>
          <cell r="J209">
            <v>1025872</v>
          </cell>
          <cell r="K209">
            <v>7000787448</v>
          </cell>
          <cell r="L209" t="str">
            <v>T12T8 EB</v>
          </cell>
          <cell r="M209">
            <v>30</v>
          </cell>
          <cell r="N209">
            <v>930</v>
          </cell>
          <cell r="P209" t="str">
            <v>EXPR</v>
          </cell>
          <cell r="R209" t="str">
            <v>31E-C-KV</v>
          </cell>
          <cell r="S209" t="str">
            <v>Business Express Lighting</v>
          </cell>
          <cell r="T209" t="str">
            <v>ELLENSBURG</v>
          </cell>
          <cell r="U209" t="str">
            <v>Audit Grant/Rebate</v>
          </cell>
          <cell r="V209">
            <v>18230722</v>
          </cell>
          <cell r="Y209" t="str">
            <v>Lighting, Prescriptive</v>
          </cell>
          <cell r="Z209" t="str">
            <v>LTG</v>
          </cell>
          <cell r="AA209">
            <v>150</v>
          </cell>
          <cell r="AB209">
            <v>200004271140</v>
          </cell>
          <cell r="AC209" t="str">
            <v>CALAWAY TRADING INC</v>
          </cell>
          <cell r="AD209" t="str">
            <v>1900 W DOLARWAY RD B ELLENSBURG, WA 98926</v>
          </cell>
          <cell r="AE209" t="str">
            <v>1900 W DOLARWAY RD B</v>
          </cell>
          <cell r="AG209">
            <v>98926</v>
          </cell>
          <cell r="AH209" t="str">
            <v>Office</v>
          </cell>
          <cell r="AM209" t="str">
            <v>CALAWAY TRADING INC</v>
          </cell>
          <cell r="AN209" t="str">
            <v>CALAWAY TRADING INC</v>
          </cell>
          <cell r="AP209">
            <v>12</v>
          </cell>
        </row>
        <row r="210">
          <cell r="G210" t="str">
            <v>LED - OMNIDIRECTIONAL -5 Church</v>
          </cell>
          <cell r="H210">
            <v>170</v>
          </cell>
          <cell r="I210" t="str">
            <v>6820 CAPITOL BLVD SE TUMWATER, WA 98501</v>
          </cell>
          <cell r="J210">
            <v>1018483</v>
          </cell>
          <cell r="K210">
            <v>7001467252</v>
          </cell>
          <cell r="L210" t="str">
            <v>LEDOMNI-5 CHUR</v>
          </cell>
          <cell r="M210">
            <v>34</v>
          </cell>
          <cell r="N210">
            <v>1564</v>
          </cell>
          <cell r="P210" t="str">
            <v>MCFL</v>
          </cell>
          <cell r="Q210" t="str">
            <v>31G-C</v>
          </cell>
          <cell r="R210" t="str">
            <v>24E-C</v>
          </cell>
          <cell r="S210" t="str">
            <v>E262 Comml CFL Mark Down Program</v>
          </cell>
          <cell r="T210" t="str">
            <v>TUMWATER</v>
          </cell>
          <cell r="U210" t="str">
            <v>Calculate Rebate</v>
          </cell>
          <cell r="V210">
            <v>18230714</v>
          </cell>
          <cell r="Y210" t="str">
            <v>Lighting, Prescriptive</v>
          </cell>
          <cell r="AA210">
            <v>306</v>
          </cell>
          <cell r="AB210">
            <v>200015077635</v>
          </cell>
          <cell r="AD210" t="str">
            <v>6820 CAPITOL BLVD SE TUMWATER, WA 98501</v>
          </cell>
          <cell r="AE210" t="str">
            <v>6820 CAPITOL BLVD SE</v>
          </cell>
          <cell r="AG210">
            <v>98501</v>
          </cell>
          <cell r="AH210" t="str">
            <v>Church/Assembly</v>
          </cell>
          <cell r="AM210" t="str">
            <v>CONSOLIDATED ELECTRICAL</v>
          </cell>
          <cell r="AN210" t="str">
            <v>CONSOLIDATED ELECTRICAL</v>
          </cell>
          <cell r="AO210" t="str">
            <v>CED LACEY</v>
          </cell>
          <cell r="AP210">
            <v>5</v>
          </cell>
        </row>
        <row r="211">
          <cell r="G211" t="str">
            <v>LED: PAR30 Hospital</v>
          </cell>
          <cell r="H211">
            <v>200</v>
          </cell>
          <cell r="I211" t="str">
            <v>407 14TH AVE SE BCKUP PUYALLUP, WA 98372</v>
          </cell>
          <cell r="J211">
            <v>1006084</v>
          </cell>
          <cell r="K211">
            <v>7000108900</v>
          </cell>
          <cell r="L211" t="str">
            <v>LEDPAR30-20 HOSP</v>
          </cell>
          <cell r="M211">
            <v>10</v>
          </cell>
          <cell r="N211">
            <v>1900</v>
          </cell>
          <cell r="P211" t="str">
            <v>MCFL</v>
          </cell>
          <cell r="R211" t="str">
            <v>24E-C-KV</v>
          </cell>
          <cell r="S211" t="str">
            <v>E262 Comml CFL Mark Down Program</v>
          </cell>
          <cell r="T211" t="str">
            <v>PUYALLUP</v>
          </cell>
          <cell r="U211" t="str">
            <v>Calculate Rebate</v>
          </cell>
          <cell r="V211">
            <v>18230714</v>
          </cell>
          <cell r="Y211" t="str">
            <v>Lighting, Prescriptive</v>
          </cell>
          <cell r="AA211">
            <v>270</v>
          </cell>
          <cell r="AB211">
            <v>200000323978</v>
          </cell>
          <cell r="AD211" t="str">
            <v>407 14TH AVE SE BCKUP PUYALLUP, WA 98372</v>
          </cell>
          <cell r="AE211" t="str">
            <v>407 14TH AVE SE BCKUP</v>
          </cell>
          <cell r="AG211">
            <v>98372</v>
          </cell>
          <cell r="AH211" t="str">
            <v>Hospital</v>
          </cell>
          <cell r="AM211" t="str">
            <v>CONSOLIDATED ELECTRICAL</v>
          </cell>
          <cell r="AN211" t="str">
            <v>CONSOLIDATED ELECTRICAL</v>
          </cell>
          <cell r="AO211" t="str">
            <v>CED TACOMA</v>
          </cell>
          <cell r="AP211">
            <v>5</v>
          </cell>
        </row>
        <row r="212">
          <cell r="G212" t="str">
            <v>LED - OMNIDIRECTIONAL -5 OTHER</v>
          </cell>
          <cell r="H212">
            <v>135</v>
          </cell>
          <cell r="I212" t="str">
            <v>39015 172ND AVE SE AUBURN, WA 98092</v>
          </cell>
          <cell r="J212">
            <v>1016202</v>
          </cell>
          <cell r="K212">
            <v>7000560397</v>
          </cell>
          <cell r="L212" t="str">
            <v>LEDOMNI-5 OTHR</v>
          </cell>
          <cell r="M212">
            <v>27</v>
          </cell>
          <cell r="N212">
            <v>1539</v>
          </cell>
          <cell r="P212" t="str">
            <v>MCFL</v>
          </cell>
          <cell r="R212" t="str">
            <v>24E-C-KV</v>
          </cell>
          <cell r="S212" t="str">
            <v>E262 Comml CFL Mark Down Program</v>
          </cell>
          <cell r="T212" t="str">
            <v>AUBURN</v>
          </cell>
          <cell r="U212" t="str">
            <v>Calculate Rebate</v>
          </cell>
          <cell r="V212">
            <v>18230714</v>
          </cell>
          <cell r="Y212" t="str">
            <v>Lighting, Prescriptive</v>
          </cell>
          <cell r="AA212">
            <v>486</v>
          </cell>
          <cell r="AB212">
            <v>200024702199</v>
          </cell>
          <cell r="AD212" t="str">
            <v>2402 AUBURN WAY S B AUBURN, WA 98002</v>
          </cell>
          <cell r="AE212" t="str">
            <v>2402 AUBURN WAY S B</v>
          </cell>
          <cell r="AG212">
            <v>98002</v>
          </cell>
          <cell r="AH212" t="str">
            <v>Other</v>
          </cell>
          <cell r="AM212" t="str">
            <v>CONSOLIDATED ELECTRICAL</v>
          </cell>
          <cell r="AN212" t="str">
            <v>CONSOLIDATED ELECTRICAL</v>
          </cell>
          <cell r="AO212" t="str">
            <v>CED TACOMA</v>
          </cell>
          <cell r="AP212">
            <v>5</v>
          </cell>
        </row>
        <row r="213">
          <cell r="G213" t="str">
            <v>LED: PAR30 Other</v>
          </cell>
          <cell r="H213">
            <v>300</v>
          </cell>
          <cell r="I213" t="str">
            <v>39015 172ND AVE SE AUBURN, WA 98092</v>
          </cell>
          <cell r="J213">
            <v>1016202</v>
          </cell>
          <cell r="K213">
            <v>7000560397</v>
          </cell>
          <cell r="L213" t="str">
            <v>LEDPAR30-20 OTHR</v>
          </cell>
          <cell r="M213">
            <v>15</v>
          </cell>
          <cell r="N213">
            <v>1050</v>
          </cell>
          <cell r="P213" t="str">
            <v>MCFL</v>
          </cell>
          <cell r="R213" t="str">
            <v>24E-C-KV</v>
          </cell>
          <cell r="S213" t="str">
            <v>E262 Comml CFL Mark Down Program</v>
          </cell>
          <cell r="T213" t="str">
            <v>AUBURN</v>
          </cell>
          <cell r="U213" t="str">
            <v>Calculate Rebate</v>
          </cell>
          <cell r="V213">
            <v>18230714</v>
          </cell>
          <cell r="Y213" t="str">
            <v>Lighting, Prescriptive</v>
          </cell>
          <cell r="AA213">
            <v>735</v>
          </cell>
          <cell r="AB213">
            <v>200024702199</v>
          </cell>
          <cell r="AD213" t="str">
            <v>2402 AUBURN WAY S B AUBURN, WA 98002</v>
          </cell>
          <cell r="AE213" t="str">
            <v>2402 AUBURN WAY S B</v>
          </cell>
          <cell r="AG213">
            <v>98002</v>
          </cell>
          <cell r="AH213" t="str">
            <v>Other</v>
          </cell>
          <cell r="AM213" t="str">
            <v>CONSOLIDATED ELECTRICAL</v>
          </cell>
          <cell r="AN213" t="str">
            <v>CONSOLIDATED ELECTRICAL</v>
          </cell>
          <cell r="AO213" t="str">
            <v>CED TACOMA</v>
          </cell>
          <cell r="AP213">
            <v>5</v>
          </cell>
        </row>
        <row r="214">
          <cell r="G214" t="str">
            <v>LED - OMNIDIRECTIONAL -5 RETAIL</v>
          </cell>
          <cell r="H214">
            <v>5</v>
          </cell>
          <cell r="I214" t="str">
            <v>28606 132ND AVE SE KENT, WA 98042</v>
          </cell>
          <cell r="J214">
            <v>1000927</v>
          </cell>
          <cell r="K214">
            <v>7000083031</v>
          </cell>
          <cell r="L214" t="str">
            <v>LEDOMNI-5 RETL</v>
          </cell>
          <cell r="M214">
            <v>1</v>
          </cell>
          <cell r="N214">
            <v>84</v>
          </cell>
          <cell r="P214" t="str">
            <v>MCFL</v>
          </cell>
          <cell r="R214" t="str">
            <v>25E-C-DM</v>
          </cell>
          <cell r="S214" t="str">
            <v>E262 Comml CFL Mark Down Program</v>
          </cell>
          <cell r="T214" t="str">
            <v>KENT</v>
          </cell>
          <cell r="U214" t="str">
            <v>Calculate Rebate</v>
          </cell>
          <cell r="V214">
            <v>18230714</v>
          </cell>
          <cell r="Y214" t="str">
            <v>Lighting, Prescriptive</v>
          </cell>
          <cell r="AA214">
            <v>25.98</v>
          </cell>
          <cell r="AB214">
            <v>200010106983</v>
          </cell>
          <cell r="AD214" t="str">
            <v>28508 132ND AVE SE KENT, WA 98042</v>
          </cell>
          <cell r="AE214" t="str">
            <v>28508 132ND AVE SE</v>
          </cell>
          <cell r="AG214">
            <v>98042</v>
          </cell>
          <cell r="AH214" t="str">
            <v>Retail</v>
          </cell>
          <cell r="AM214" t="str">
            <v>CONSOLIDATED ELECTRICAL</v>
          </cell>
          <cell r="AN214" t="str">
            <v>CONSOLIDATED ELECTRICAL</v>
          </cell>
          <cell r="AO214" t="str">
            <v>CED TACOMA</v>
          </cell>
          <cell r="AP214">
            <v>5</v>
          </cell>
        </row>
        <row r="215">
          <cell r="G215" t="str">
            <v>LED - Omnidirectional $5</v>
          </cell>
          <cell r="H215">
            <v>210</v>
          </cell>
          <cell r="I215" t="str">
            <v>407 14TH AVE SE BCKUP PUYALLUP, WA 98372</v>
          </cell>
          <cell r="J215">
            <v>1000925</v>
          </cell>
          <cell r="K215">
            <v>7000108900</v>
          </cell>
          <cell r="L215" t="str">
            <v>LEDOMNI$5</v>
          </cell>
          <cell r="M215">
            <v>42</v>
          </cell>
          <cell r="N215">
            <v>11382</v>
          </cell>
          <cell r="P215" t="str">
            <v>MCFL</v>
          </cell>
          <cell r="R215" t="str">
            <v>24E-C-KV</v>
          </cell>
          <cell r="S215" t="str">
            <v>E262 Comml CFL Mark Down Program</v>
          </cell>
          <cell r="T215" t="str">
            <v>PUYALLUP</v>
          </cell>
          <cell r="U215" t="str">
            <v>Calculate Rebate</v>
          </cell>
          <cell r="V215">
            <v>18230714</v>
          </cell>
          <cell r="Y215" t="str">
            <v>Lighting, Prescriptive</v>
          </cell>
          <cell r="AA215">
            <v>582</v>
          </cell>
          <cell r="AB215">
            <v>200000323978</v>
          </cell>
          <cell r="AD215" t="str">
            <v>407 14TH AVE SE BCKUP PUYALLUP, WA 98372</v>
          </cell>
          <cell r="AE215" t="str">
            <v>407 14TH AVE SE BCKUP</v>
          </cell>
          <cell r="AG215">
            <v>98372</v>
          </cell>
          <cell r="AH215" t="str">
            <v>Hospital</v>
          </cell>
          <cell r="AM215" t="str">
            <v>CONSOLIDATED ELECTRICAL</v>
          </cell>
          <cell r="AN215" t="str">
            <v>CONSOLIDATED ELECTRICAL</v>
          </cell>
          <cell r="AO215" t="str">
            <v>CED TACOMA</v>
          </cell>
          <cell r="AP215">
            <v>5</v>
          </cell>
        </row>
        <row r="216">
          <cell r="G216" t="str">
            <v>LED - OMNIDIRECTIONAL -5 OTHER HEALTH</v>
          </cell>
          <cell r="H216">
            <v>960</v>
          </cell>
          <cell r="I216" t="str">
            <v>C/O:CIBS 9601 STEILACOOM BLVD SW LAKEWOOD, WA 98498</v>
          </cell>
          <cell r="J216">
            <v>1000926</v>
          </cell>
          <cell r="K216">
            <v>7001281111</v>
          </cell>
          <cell r="L216" t="str">
            <v>LEDOMNI-5 HEOT</v>
          </cell>
          <cell r="M216">
            <v>192</v>
          </cell>
          <cell r="N216">
            <v>21504</v>
          </cell>
          <cell r="P216" t="str">
            <v>MCFL</v>
          </cell>
          <cell r="Q216" t="str">
            <v>31G-C</v>
          </cell>
          <cell r="R216" t="str">
            <v>31E-C-KV</v>
          </cell>
          <cell r="S216" t="str">
            <v>E262 Comml CFL Mark Down Program</v>
          </cell>
          <cell r="T216" t="str">
            <v>BUCKLEY</v>
          </cell>
          <cell r="U216" t="str">
            <v>Calculate Rebate</v>
          </cell>
          <cell r="V216">
            <v>18230714</v>
          </cell>
          <cell r="Y216" t="str">
            <v>Lighting, Prescriptive</v>
          </cell>
          <cell r="AA216">
            <v>3360</v>
          </cell>
          <cell r="AB216">
            <v>200016150480</v>
          </cell>
          <cell r="AD216" t="str">
            <v>2120 RYAN RD BUCKLEY, WA 98321</v>
          </cell>
          <cell r="AE216" t="str">
            <v>2120 RYAN RD</v>
          </cell>
          <cell r="AG216">
            <v>98321</v>
          </cell>
          <cell r="AH216" t="str">
            <v>Other Health</v>
          </cell>
          <cell r="AM216" t="str">
            <v>CONSOLIDATED ELECTRICAL</v>
          </cell>
          <cell r="AN216" t="str">
            <v>CONSOLIDATED ELECTRICAL</v>
          </cell>
          <cell r="AO216" t="str">
            <v>CED TACOMA</v>
          </cell>
          <cell r="AP216">
            <v>5</v>
          </cell>
        </row>
        <row r="217">
          <cell r="G217" t="str">
            <v>LED - OMNIDIRECTIONAL $5 HOSPITAL</v>
          </cell>
          <cell r="H217">
            <v>480</v>
          </cell>
          <cell r="I217" t="str">
            <v>C/O:CIBS 9601 STEILACOOM BLVD SW LAKEWOOD, WA 98498</v>
          </cell>
          <cell r="J217">
            <v>998248</v>
          </cell>
          <cell r="K217">
            <v>7001281111</v>
          </cell>
          <cell r="L217" t="str">
            <v>LEDOMNI$5 HOSP</v>
          </cell>
          <cell r="M217">
            <v>96</v>
          </cell>
          <cell r="N217">
            <v>26016</v>
          </cell>
          <cell r="P217" t="str">
            <v>MCFL</v>
          </cell>
          <cell r="Q217" t="str">
            <v>31G-C</v>
          </cell>
          <cell r="R217" t="str">
            <v>31E-C-KV</v>
          </cell>
          <cell r="S217" t="str">
            <v>E262 Comml CFL Mark Down Program</v>
          </cell>
          <cell r="T217" t="str">
            <v>BUCKLEY</v>
          </cell>
          <cell r="U217" t="str">
            <v>Calculate Rebate</v>
          </cell>
          <cell r="V217">
            <v>18230714</v>
          </cell>
          <cell r="Y217" t="str">
            <v>Lighting, Prescriptive</v>
          </cell>
          <cell r="AA217">
            <v>1680</v>
          </cell>
          <cell r="AB217">
            <v>200016150480</v>
          </cell>
          <cell r="AD217" t="str">
            <v>2120 RYAN RD BUCKLEY, WA 98321</v>
          </cell>
          <cell r="AE217" t="str">
            <v>2120 RYAN RD</v>
          </cell>
          <cell r="AG217">
            <v>98321</v>
          </cell>
          <cell r="AH217" t="str">
            <v>Hospital</v>
          </cell>
          <cell r="AM217" t="str">
            <v>CONSOLIDATED ELECTRICAL</v>
          </cell>
          <cell r="AN217" t="str">
            <v>CONSOLIDATED ELECTRICAL</v>
          </cell>
          <cell r="AO217" t="str">
            <v>CED TACOMA</v>
          </cell>
          <cell r="AP217">
            <v>5</v>
          </cell>
        </row>
        <row r="218">
          <cell r="G218" t="str">
            <v>LED - PAR20 Hospital</v>
          </cell>
          <cell r="H218">
            <v>200</v>
          </cell>
          <cell r="I218" t="str">
            <v>407 14TH AVE SE BCKUP PUYALLUP, WA 98372</v>
          </cell>
          <cell r="J218">
            <v>1013848</v>
          </cell>
          <cell r="K218">
            <v>7000108900</v>
          </cell>
          <cell r="L218" t="str">
            <v>LEDPAR20-20 HOSP</v>
          </cell>
          <cell r="M218">
            <v>10</v>
          </cell>
          <cell r="N218">
            <v>2230</v>
          </cell>
          <cell r="P218" t="str">
            <v>MCFL</v>
          </cell>
          <cell r="R218" t="str">
            <v>24E-C-KV</v>
          </cell>
          <cell r="S218" t="str">
            <v>E262 Comml CFL Mark Down Program</v>
          </cell>
          <cell r="T218" t="str">
            <v>PUYALLUP</v>
          </cell>
          <cell r="U218" t="str">
            <v>Calculate Rebate</v>
          </cell>
          <cell r="V218">
            <v>18230714</v>
          </cell>
          <cell r="Y218" t="str">
            <v>Lighting, Prescriptive</v>
          </cell>
          <cell r="AA218">
            <v>290</v>
          </cell>
          <cell r="AB218">
            <v>200000323978</v>
          </cell>
          <cell r="AD218" t="str">
            <v>407 14TH AVE SE BCKUP PUYALLUP, WA 98372</v>
          </cell>
          <cell r="AE218" t="str">
            <v>407 14TH AVE SE BCKUP</v>
          </cell>
          <cell r="AG218">
            <v>98372</v>
          </cell>
          <cell r="AH218" t="str">
            <v>Hospital</v>
          </cell>
          <cell r="AM218" t="str">
            <v>CONSOLIDATED ELECTRICAL</v>
          </cell>
          <cell r="AN218" t="str">
            <v>CONSOLIDATED ELECTRICAL</v>
          </cell>
          <cell r="AO218" t="str">
            <v>CED TACOMA</v>
          </cell>
          <cell r="AP218">
            <v>5</v>
          </cell>
        </row>
        <row r="219">
          <cell r="G219" t="str">
            <v>LED: PAR 38 &amp; 40 Hospital</v>
          </cell>
          <cell r="H219">
            <v>1420</v>
          </cell>
          <cell r="I219" t="str">
            <v>407 14TH AVE SE BCKUP PUYALLUP, WA 98372</v>
          </cell>
          <cell r="J219">
            <v>1013848</v>
          </cell>
          <cell r="K219">
            <v>7000108900</v>
          </cell>
          <cell r="L219" t="str">
            <v>LEDPAR3840-20 HOSP</v>
          </cell>
          <cell r="M219">
            <v>71</v>
          </cell>
          <cell r="N219">
            <v>18176</v>
          </cell>
          <cell r="P219" t="str">
            <v>MCFL</v>
          </cell>
          <cell r="R219" t="str">
            <v>24E-C-KV</v>
          </cell>
          <cell r="S219" t="str">
            <v>E262 Comml CFL Mark Down Program</v>
          </cell>
          <cell r="T219" t="str">
            <v>PUYALLUP</v>
          </cell>
          <cell r="U219" t="str">
            <v>Calculate Rebate</v>
          </cell>
          <cell r="V219">
            <v>18230714</v>
          </cell>
          <cell r="Y219" t="str">
            <v>Lighting, Prescriptive</v>
          </cell>
          <cell r="AA219">
            <v>2188</v>
          </cell>
          <cell r="AB219">
            <v>200000323978</v>
          </cell>
          <cell r="AD219" t="str">
            <v>407 14TH AVE SE BCKUP PUYALLUP, WA 98372</v>
          </cell>
          <cell r="AE219" t="str">
            <v>407 14TH AVE SE BCKUP</v>
          </cell>
          <cell r="AG219">
            <v>98372</v>
          </cell>
          <cell r="AH219" t="str">
            <v>Hospital</v>
          </cell>
          <cell r="AM219" t="str">
            <v>CONSOLIDATED ELECTRICAL</v>
          </cell>
          <cell r="AN219" t="str">
            <v>CONSOLIDATED ELECTRICAL</v>
          </cell>
          <cell r="AO219" t="str">
            <v>CED TACOMA</v>
          </cell>
          <cell r="AP219">
            <v>5</v>
          </cell>
        </row>
        <row r="220">
          <cell r="G220" t="str">
            <v>LED: Decorative Retail</v>
          </cell>
          <cell r="H220">
            <v>1500</v>
          </cell>
          <cell r="I220" t="str">
            <v>110 9TH AVE SW PUYALLUP, WA 98371</v>
          </cell>
          <cell r="J220">
            <v>1011657</v>
          </cell>
          <cell r="K220">
            <v>7000877881</v>
          </cell>
          <cell r="L220" t="str">
            <v>LEDDEC-5 RETL</v>
          </cell>
          <cell r="M220">
            <v>300</v>
          </cell>
          <cell r="N220">
            <v>19200</v>
          </cell>
          <cell r="P220" t="str">
            <v>MCFL</v>
          </cell>
          <cell r="R220" t="str">
            <v>24E-C</v>
          </cell>
          <cell r="S220" t="str">
            <v>E262 Comml CFL Mark Down Program</v>
          </cell>
          <cell r="T220" t="str">
            <v>PUYALLUP</v>
          </cell>
          <cell r="U220" t="str">
            <v>Calculate Rebate</v>
          </cell>
          <cell r="V220">
            <v>18230714</v>
          </cell>
          <cell r="Y220" t="str">
            <v>Lighting, Prescriptive</v>
          </cell>
          <cell r="AA220">
            <v>3645</v>
          </cell>
          <cell r="AB220">
            <v>200014562892</v>
          </cell>
          <cell r="AD220" t="str">
            <v>1159 S MERIDIAN PUYALLUP, WA 98371</v>
          </cell>
          <cell r="AE220" t="str">
            <v>1159 S MERIDIAN</v>
          </cell>
          <cell r="AG220">
            <v>98371</v>
          </cell>
          <cell r="AH220" t="str">
            <v>Retail</v>
          </cell>
          <cell r="AM220" t="str">
            <v>CONSOLIDATED ELECTRICAL</v>
          </cell>
          <cell r="AN220" t="str">
            <v>CONSOLIDATED ELECTRICAL</v>
          </cell>
          <cell r="AO220" t="str">
            <v>CED TACOMA</v>
          </cell>
          <cell r="AP220">
            <v>3</v>
          </cell>
        </row>
        <row r="221">
          <cell r="G221" t="str">
            <v>LED: PAR30 Restaurant</v>
          </cell>
          <cell r="H221">
            <v>160</v>
          </cell>
          <cell r="I221" t="str">
            <v>2132 SW 336TH ST FEDERAL WAY, WA 98023</v>
          </cell>
          <cell r="J221">
            <v>1003634</v>
          </cell>
          <cell r="K221">
            <v>7001439044</v>
          </cell>
          <cell r="L221" t="str">
            <v>LEDPAR30-20 REST</v>
          </cell>
          <cell r="M221">
            <v>8</v>
          </cell>
          <cell r="N221">
            <v>896</v>
          </cell>
          <cell r="P221" t="str">
            <v>MCFL</v>
          </cell>
          <cell r="Q221" t="str">
            <v>31G-C</v>
          </cell>
          <cell r="R221" t="str">
            <v>24E-C</v>
          </cell>
          <cell r="S221" t="str">
            <v>E262 Comml CFL Mark Down Program</v>
          </cell>
          <cell r="T221" t="str">
            <v>FEDERAL WAY</v>
          </cell>
          <cell r="U221" t="str">
            <v>Calculate Rebate</v>
          </cell>
          <cell r="V221">
            <v>18230714</v>
          </cell>
          <cell r="Y221" t="str">
            <v>Lighting, Prescriptive</v>
          </cell>
          <cell r="AA221">
            <v>271.83999999999997</v>
          </cell>
          <cell r="AB221">
            <v>200016263309</v>
          </cell>
          <cell r="AD221" t="str">
            <v>2132 SW 336TH ST FEDERAL WAY, WA 98023</v>
          </cell>
          <cell r="AE221" t="str">
            <v>2132 SW 336TH ST</v>
          </cell>
          <cell r="AG221">
            <v>98023</v>
          </cell>
          <cell r="AH221" t="str">
            <v>Restaurant</v>
          </cell>
          <cell r="AM221" t="str">
            <v>CONSOLIDATED ELECTRICAL</v>
          </cell>
          <cell r="AN221" t="str">
            <v>CONSOLIDATED ELECTRICAL</v>
          </cell>
          <cell r="AO221" t="str">
            <v>CED TACOMA</v>
          </cell>
          <cell r="AP221">
            <v>5</v>
          </cell>
        </row>
        <row r="222">
          <cell r="G222" t="str">
            <v>LED: MR16 Restaurant</v>
          </cell>
          <cell r="H222">
            <v>195</v>
          </cell>
          <cell r="I222" t="str">
            <v>2132 SW 336TH ST FEDERAL WAY, WA 98023</v>
          </cell>
          <cell r="J222">
            <v>1003634</v>
          </cell>
          <cell r="K222">
            <v>7001439044</v>
          </cell>
          <cell r="L222" t="str">
            <v>LEDMR16-15 REST</v>
          </cell>
          <cell r="M222">
            <v>13</v>
          </cell>
          <cell r="N222">
            <v>1196</v>
          </cell>
          <cell r="P222" t="str">
            <v>MCFL</v>
          </cell>
          <cell r="Q222" t="str">
            <v>31G-C</v>
          </cell>
          <cell r="R222" t="str">
            <v>24E-C</v>
          </cell>
          <cell r="S222" t="str">
            <v>E262 Comml CFL Mark Down Program</v>
          </cell>
          <cell r="T222" t="str">
            <v>FEDERAL WAY</v>
          </cell>
          <cell r="U222" t="str">
            <v>Calculate Rebate</v>
          </cell>
          <cell r="V222">
            <v>18230714</v>
          </cell>
          <cell r="Y222" t="str">
            <v>Lighting, Prescriptive</v>
          </cell>
          <cell r="AA222">
            <v>247</v>
          </cell>
          <cell r="AB222">
            <v>200016263309</v>
          </cell>
          <cell r="AD222" t="str">
            <v>2132 SW 336TH ST FEDERAL WAY, WA 98023</v>
          </cell>
          <cell r="AE222" t="str">
            <v>2132 SW 336TH ST</v>
          </cell>
          <cell r="AG222">
            <v>98023</v>
          </cell>
          <cell r="AH222" t="str">
            <v>Restaurant</v>
          </cell>
          <cell r="AM222" t="str">
            <v>CONSOLIDATED ELECTRICAL</v>
          </cell>
          <cell r="AN222" t="str">
            <v>CONSOLIDATED ELECTRICAL</v>
          </cell>
          <cell r="AO222" t="str">
            <v>CED TACOMA</v>
          </cell>
          <cell r="AP222">
            <v>5</v>
          </cell>
        </row>
        <row r="223">
          <cell r="G223" t="str">
            <v>$30 gas under counter or door type sales incentive</v>
          </cell>
          <cell r="H223">
            <v>30</v>
          </cell>
          <cell r="I223" t="str">
            <v>3509 CARPENTER RD SE LACEY, WA 98503</v>
          </cell>
          <cell r="J223">
            <v>1009427</v>
          </cell>
          <cell r="K223">
            <v>7001468352</v>
          </cell>
          <cell r="L223" t="str">
            <v>UCDT $30G</v>
          </cell>
          <cell r="M223">
            <v>1</v>
          </cell>
          <cell r="O223">
            <v>0</v>
          </cell>
          <cell r="P223" t="str">
            <v>CKFR</v>
          </cell>
          <cell r="Q223" t="str">
            <v>31G-C</v>
          </cell>
          <cell r="R223" t="str">
            <v>24E-C</v>
          </cell>
          <cell r="S223" t="str">
            <v>E_G 262 Comml Cooking Equip.</v>
          </cell>
          <cell r="T223" t="str">
            <v>LACEY</v>
          </cell>
          <cell r="U223" t="str">
            <v>Audit Grant/Rebate</v>
          </cell>
          <cell r="V223">
            <v>18231027</v>
          </cell>
          <cell r="Y223" t="str">
            <v>Kitchen, Commercial</v>
          </cell>
          <cell r="Z223" t="str">
            <v>NUSE</v>
          </cell>
          <cell r="AA223">
            <v>30</v>
          </cell>
          <cell r="AB223">
            <v>200015138791</v>
          </cell>
          <cell r="AC223" t="str">
            <v>CHEERS LACEY BAR AND GRILL - Incentive</v>
          </cell>
          <cell r="AD223" t="str">
            <v>5805 LACEY BLVD SE LACEY, WA 98503</v>
          </cell>
          <cell r="AE223" t="str">
            <v>5805 LACEY BLVD SE</v>
          </cell>
          <cell r="AG223">
            <v>98503</v>
          </cell>
          <cell r="AH223" t="str">
            <v>Restaurant</v>
          </cell>
          <cell r="AM223" t="str">
            <v>TOSCA EQUIPMENT</v>
          </cell>
          <cell r="AN223" t="str">
            <v>TOSCA EQUIPMENT</v>
          </cell>
          <cell r="AO223" t="str">
            <v>Tosca</v>
          </cell>
          <cell r="AP223">
            <v>0</v>
          </cell>
        </row>
        <row r="224">
          <cell r="G224" t="str">
            <v>3' 1L T12 to 3' 1L T8 2015</v>
          </cell>
          <cell r="H224">
            <v>851.68</v>
          </cell>
          <cell r="I224" t="str">
            <v>6710 CORTEZ PL NW BREMERTON, WA 98311</v>
          </cell>
          <cell r="J224">
            <v>1023228</v>
          </cell>
          <cell r="K224">
            <v>7001280656</v>
          </cell>
          <cell r="L224" t="str">
            <v>3FT1LT8 2015</v>
          </cell>
          <cell r="M224">
            <v>16</v>
          </cell>
          <cell r="N224">
            <v>1120</v>
          </cell>
          <cell r="P224" t="str">
            <v>SBDI</v>
          </cell>
          <cell r="R224" t="str">
            <v>24E-C</v>
          </cell>
          <cell r="S224" t="str">
            <v>Small Business Direct Install</v>
          </cell>
          <cell r="T224" t="str">
            <v>BREMERTON</v>
          </cell>
          <cell r="U224" t="str">
            <v>Calculate Rebate</v>
          </cell>
          <cell r="V224">
            <v>18231134</v>
          </cell>
          <cell r="Y224" t="str">
            <v>Lighting, Prescriptive</v>
          </cell>
          <cell r="AA224">
            <v>851.68</v>
          </cell>
          <cell r="AB224">
            <v>200015365170</v>
          </cell>
          <cell r="AD224" t="str">
            <v>200 1ST ST BREMERTON, WA 98337</v>
          </cell>
          <cell r="AE224" t="str">
            <v>200 1ST ST</v>
          </cell>
          <cell r="AG224">
            <v>98337</v>
          </cell>
          <cell r="AH224" t="str">
            <v>Restaurant</v>
          </cell>
          <cell r="AM224" t="str">
            <v>WILLDAN ENERGY SOLUTIONS</v>
          </cell>
          <cell r="AN224" t="str">
            <v>WILLDAN ENERGY SOLUTIONS</v>
          </cell>
          <cell r="AO224" t="str">
            <v>Willdan Engineers &amp; Constructors</v>
          </cell>
          <cell r="AP224">
            <v>12</v>
          </cell>
        </row>
        <row r="225">
          <cell r="G225" t="str">
            <v>Ice Machine 1001-1500 lbs ice per day</v>
          </cell>
          <cell r="H225">
            <v>300</v>
          </cell>
          <cell r="I225" t="str">
            <v>12011 MERIDIAN E PUYALLUP, WA 98373</v>
          </cell>
          <cell r="J225">
            <v>1003903</v>
          </cell>
          <cell r="K225">
            <v>7000055423</v>
          </cell>
          <cell r="L225" t="str">
            <v>ICE 10-15</v>
          </cell>
          <cell r="M225">
            <v>1</v>
          </cell>
          <cell r="N225">
            <v>2601</v>
          </cell>
          <cell r="P225" t="str">
            <v>CKFR</v>
          </cell>
          <cell r="R225" t="str">
            <v>24E-C-DM</v>
          </cell>
          <cell r="S225" t="str">
            <v>E_G 262 Comml Cooking Equip.</v>
          </cell>
          <cell r="T225" t="str">
            <v>PUYALLUP</v>
          </cell>
          <cell r="U225" t="str">
            <v>Audit Grant/Rebate</v>
          </cell>
          <cell r="V225">
            <v>18230716</v>
          </cell>
          <cell r="Y225" t="str">
            <v>Refrigeration - Commercial</v>
          </cell>
          <cell r="Z225" t="str">
            <v>REF</v>
          </cell>
          <cell r="AA225">
            <v>589</v>
          </cell>
          <cell r="AB225">
            <v>220005929793</v>
          </cell>
          <cell r="AC225" t="str">
            <v>CHIPOTLE MEXICAN GRILL</v>
          </cell>
          <cell r="AD225" t="str">
            <v>12011 MERIDIAN E PUYALLUP, WA 98373</v>
          </cell>
          <cell r="AE225" t="str">
            <v>12011 MERIDIAN E</v>
          </cell>
          <cell r="AG225">
            <v>98373</v>
          </cell>
          <cell r="AH225" t="str">
            <v>Restaurant</v>
          </cell>
          <cell r="AM225" t="str">
            <v>CHIPOTLE MEXICAN GRILL</v>
          </cell>
          <cell r="AN225" t="str">
            <v>CHIPOTLE MEXICAN GRILL</v>
          </cell>
          <cell r="AO225" t="str">
            <v>Ecova, Inc</v>
          </cell>
          <cell r="AP225">
            <v>10</v>
          </cell>
        </row>
        <row r="226">
          <cell r="G226" t="str">
            <v>SBDI Gas sprayhead 2.2 previously installed to .65gpm</v>
          </cell>
          <cell r="H226">
            <v>71.209999999999994</v>
          </cell>
          <cell r="I226" t="str">
            <v>1104 MAPLE ST 240 SUMNER, WA 98390</v>
          </cell>
          <cell r="J226">
            <v>1016826</v>
          </cell>
          <cell r="K226">
            <v>7000753015</v>
          </cell>
          <cell r="L226" t="str">
            <v>G 22 to 65 SBDI</v>
          </cell>
          <cell r="M226">
            <v>1</v>
          </cell>
          <cell r="O226">
            <v>58</v>
          </cell>
          <cell r="P226" t="str">
            <v>SBDI</v>
          </cell>
          <cell r="Q226" t="str">
            <v>31G-C</v>
          </cell>
          <cell r="R226" t="str">
            <v>25E-C-DM</v>
          </cell>
          <cell r="S226" t="str">
            <v>Small Business Direct Install</v>
          </cell>
          <cell r="T226" t="str">
            <v>SUMNER</v>
          </cell>
          <cell r="U226" t="str">
            <v>Calculate Rebate</v>
          </cell>
          <cell r="V226">
            <v>18231022</v>
          </cell>
          <cell r="Y226" t="str">
            <v>Water Heating - Commercial</v>
          </cell>
          <cell r="AA226">
            <v>71.209999999999994</v>
          </cell>
          <cell r="AB226">
            <v>200001690607</v>
          </cell>
          <cell r="AD226" t="str">
            <v>15506 62ND STREET CT E SUMNER, WA 98390</v>
          </cell>
          <cell r="AE226" t="str">
            <v>15506 62ND STREET CT E</v>
          </cell>
          <cell r="AG226">
            <v>98390</v>
          </cell>
          <cell r="AH226" t="str">
            <v>Office</v>
          </cell>
          <cell r="AM226" t="str">
            <v>WILLDAN ENERGY SOLUTIONS</v>
          </cell>
          <cell r="AN226" t="str">
            <v>WILLDAN ENERGY SOLUTIONS</v>
          </cell>
          <cell r="AO226" t="str">
            <v>Willdan Engineers &amp; Constructors</v>
          </cell>
          <cell r="AP226">
            <v>5</v>
          </cell>
        </row>
        <row r="227">
          <cell r="G227" t="str">
            <v>4' 3L T12 HO to 4' 3L T8 2015</v>
          </cell>
          <cell r="H227">
            <v>857.5</v>
          </cell>
          <cell r="I227" t="str">
            <v>4811 134TH PL SE BELLEVUE, WA 98006</v>
          </cell>
          <cell r="J227">
            <v>1003849</v>
          </cell>
          <cell r="K227">
            <v>7000491662</v>
          </cell>
          <cell r="L227" t="str">
            <v>HO-4FT3LT8 2015</v>
          </cell>
          <cell r="M227">
            <v>14</v>
          </cell>
          <cell r="N227">
            <v>8848</v>
          </cell>
          <cell r="P227" t="str">
            <v>SBDI</v>
          </cell>
          <cell r="R227" t="str">
            <v>24E-C</v>
          </cell>
          <cell r="S227" t="str">
            <v>Small Business Direct Install</v>
          </cell>
          <cell r="T227" t="str">
            <v>OLYMPIA</v>
          </cell>
          <cell r="U227" t="str">
            <v>Calculate Rebate</v>
          </cell>
          <cell r="V227">
            <v>18231134</v>
          </cell>
          <cell r="Y227" t="str">
            <v>Lighting, Prescriptive</v>
          </cell>
          <cell r="AA227">
            <v>857.5</v>
          </cell>
          <cell r="AB227">
            <v>200005094756</v>
          </cell>
          <cell r="AD227" t="str">
            <v>1001 COOPER POINT RD SW HSE OLYMPIA, WA 98502</v>
          </cell>
          <cell r="AE227" t="str">
            <v>1001 COOPER POINT RD SW HSE</v>
          </cell>
          <cell r="AG227">
            <v>98502</v>
          </cell>
          <cell r="AH227" t="str">
            <v>Retail</v>
          </cell>
          <cell r="AM227" t="str">
            <v>WILLDAN ENERGY SOLUTIONS</v>
          </cell>
          <cell r="AN227" t="str">
            <v>WILLDAN ENERGY SOLUTIONS</v>
          </cell>
          <cell r="AO227" t="str">
            <v>Willdan Engineers &amp; Constructors</v>
          </cell>
          <cell r="AP227">
            <v>12</v>
          </cell>
        </row>
        <row r="228">
          <cell r="G228" t="str">
            <v>Double Rack Oven - gas</v>
          </cell>
          <cell r="H228">
            <v>6000</v>
          </cell>
          <cell r="I228" t="str">
            <v>18109 33RD AVE W LYNNWOOD, WA 98037</v>
          </cell>
          <cell r="J228">
            <v>1016751</v>
          </cell>
          <cell r="K228">
            <v>7001572908</v>
          </cell>
          <cell r="L228" t="str">
            <v>DUBRACK G</v>
          </cell>
          <cell r="M228">
            <v>3</v>
          </cell>
          <cell r="O228">
            <v>6300</v>
          </cell>
          <cell r="P228" t="str">
            <v>CKFR</v>
          </cell>
          <cell r="Q228" t="str">
            <v>41G-C2</v>
          </cell>
          <cell r="S228" t="str">
            <v>E_G 262 Comml Cooking Equip.</v>
          </cell>
          <cell r="T228" t="str">
            <v>LYNNWOOD</v>
          </cell>
          <cell r="U228" t="str">
            <v>Audit Grant/Rebate</v>
          </cell>
          <cell r="V228">
            <v>18231027</v>
          </cell>
          <cell r="Y228" t="str">
            <v>Kitchen, Commercial</v>
          </cell>
          <cell r="Z228" t="str">
            <v>CKFR</v>
          </cell>
          <cell r="AA228">
            <v>12384</v>
          </cell>
          <cell r="AB228">
            <v>220008313300</v>
          </cell>
          <cell r="AC228" t="str">
            <v>COSCO WHOLESALE</v>
          </cell>
          <cell r="AD228" t="str">
            <v>18109 33RD AVE W LYNNWOOD, WA 98037</v>
          </cell>
          <cell r="AE228" t="str">
            <v>18109 33RD AVE W</v>
          </cell>
          <cell r="AG228">
            <v>98037</v>
          </cell>
          <cell r="AH228" t="str">
            <v>Retail</v>
          </cell>
          <cell r="AM228" t="str">
            <v>COSTCO WHOLESALE</v>
          </cell>
          <cell r="AN228" t="str">
            <v>COSTCO WHOLESALE</v>
          </cell>
          <cell r="AP228">
            <v>12</v>
          </cell>
        </row>
        <row r="229">
          <cell r="G229" t="str">
            <v>Smart Strip Plug-in</v>
          </cell>
          <cell r="H229">
            <v>55</v>
          </cell>
          <cell r="I229" t="str">
            <v>227 1ST AVE S KENT, WA 98032</v>
          </cell>
          <cell r="J229">
            <v>1003809</v>
          </cell>
          <cell r="K229">
            <v>7001127562</v>
          </cell>
          <cell r="L229" t="str">
            <v>SMART PLUG</v>
          </cell>
          <cell r="M229">
            <v>1</v>
          </cell>
          <cell r="N229">
            <v>100</v>
          </cell>
          <cell r="P229" t="str">
            <v>SBDI</v>
          </cell>
          <cell r="R229" t="str">
            <v>24E-C</v>
          </cell>
          <cell r="S229" t="str">
            <v>Small Business Direct Install</v>
          </cell>
          <cell r="T229" t="str">
            <v>KENT</v>
          </cell>
          <cell r="U229" t="str">
            <v>Calculate Rebate</v>
          </cell>
          <cell r="V229">
            <v>18231134</v>
          </cell>
          <cell r="Y229" t="str">
            <v>Plug Load</v>
          </cell>
          <cell r="AA229">
            <v>55</v>
          </cell>
          <cell r="AB229">
            <v>200007523844</v>
          </cell>
          <cell r="AD229" t="str">
            <v>227 1ST AVE S KENT, WA 98032</v>
          </cell>
          <cell r="AE229" t="str">
            <v>227 1ST AVE S</v>
          </cell>
          <cell r="AG229">
            <v>98032</v>
          </cell>
          <cell r="AH229" t="str">
            <v>Retail</v>
          </cell>
          <cell r="AM229" t="str">
            <v>WILLDAN ENERGY SOLUTIONS</v>
          </cell>
          <cell r="AN229" t="str">
            <v>WILLDAN ENERGY SOLUTIONS</v>
          </cell>
          <cell r="AO229" t="str">
            <v>Willdan Engineers &amp; Constructors</v>
          </cell>
          <cell r="AP229">
            <v>4</v>
          </cell>
        </row>
        <row r="230">
          <cell r="G230" t="str">
            <v>8' 1L T8 F96 to 4' 2L 28W (retro kit 2L 8')</v>
          </cell>
          <cell r="H230">
            <v>624</v>
          </cell>
          <cell r="I230" t="str">
            <v>26119 UNITED RD NE 2 KINGSTON, WA 98346</v>
          </cell>
          <cell r="J230">
            <v>1011263</v>
          </cell>
          <cell r="K230">
            <v>7000384647</v>
          </cell>
          <cell r="L230" t="str">
            <v>8FT1L-4FT2L RETRO</v>
          </cell>
          <cell r="M230">
            <v>8</v>
          </cell>
          <cell r="N230">
            <v>400</v>
          </cell>
          <cell r="P230" t="str">
            <v>SBDI</v>
          </cell>
          <cell r="R230" t="str">
            <v>24E-C</v>
          </cell>
          <cell r="S230" t="str">
            <v>Small Business Direct Install</v>
          </cell>
          <cell r="T230" t="str">
            <v>KINGSTON</v>
          </cell>
          <cell r="U230" t="str">
            <v>Calculate Rebate</v>
          </cell>
          <cell r="V230">
            <v>18231134</v>
          </cell>
          <cell r="Y230" t="str">
            <v>Lighting, Prescriptive</v>
          </cell>
          <cell r="AA230">
            <v>624</v>
          </cell>
          <cell r="AB230">
            <v>200009050168</v>
          </cell>
          <cell r="AD230" t="str">
            <v>26119 UNITED RD NE 2 KINGSTON, WA 98346</v>
          </cell>
          <cell r="AE230" t="str">
            <v>26119 UNITED RD NE 2</v>
          </cell>
          <cell r="AG230">
            <v>98346</v>
          </cell>
          <cell r="AH230" t="str">
            <v>Other</v>
          </cell>
          <cell r="AM230" t="str">
            <v>WILLDAN ENERGY SOLUTIONS</v>
          </cell>
          <cell r="AN230" t="str">
            <v>WILLDAN ENERGY SOLUTIONS</v>
          </cell>
          <cell r="AO230" t="str">
            <v>Willdan Engineers &amp; Constructors</v>
          </cell>
          <cell r="AP230">
            <v>12</v>
          </cell>
        </row>
        <row r="231">
          <cell r="G231" t="str">
            <v>LED 76W - 100W</v>
          </cell>
          <cell r="H231">
            <v>300</v>
          </cell>
          <cell r="I231" t="str">
            <v>LAKEMONT BLVD SE &amp; SE 62 ST BELLEVUE, WA 98006</v>
          </cell>
          <cell r="J231">
            <v>998795</v>
          </cell>
          <cell r="K231">
            <v>7000932728</v>
          </cell>
          <cell r="L231" t="str">
            <v>SL LED 76-100W</v>
          </cell>
          <cell r="M231">
            <v>5</v>
          </cell>
          <cell r="N231">
            <v>1910</v>
          </cell>
          <cell r="P231" t="str">
            <v>SLTG</v>
          </cell>
          <cell r="R231" t="str">
            <v>24E-C</v>
          </cell>
          <cell r="S231" t="str">
            <v>Street Lighting Express</v>
          </cell>
          <cell r="T231" t="str">
            <v>BELLEVUE</v>
          </cell>
          <cell r="U231" t="str">
            <v>Audit Grant/Rebate</v>
          </cell>
          <cell r="V231">
            <v>18230724</v>
          </cell>
          <cell r="Y231" t="str">
            <v>Lighting, Prescriptive</v>
          </cell>
          <cell r="Z231" t="str">
            <v>LTG</v>
          </cell>
          <cell r="AA231">
            <v>3625</v>
          </cell>
          <cell r="AB231">
            <v>200025072733</v>
          </cell>
          <cell r="AC231" t="str">
            <v>CITY OF BELLEVUE</v>
          </cell>
          <cell r="AD231" t="str">
            <v>LAKEMONT BLVD SE &amp; SE 62 ST BELLEVUE, WA 98006</v>
          </cell>
          <cell r="AE231" t="str">
            <v>LAKEMONT BLVD SE &amp; SE 62 ST</v>
          </cell>
          <cell r="AG231">
            <v>98006</v>
          </cell>
          <cell r="AH231" t="str">
            <v>Street Lighting</v>
          </cell>
          <cell r="AM231" t="str">
            <v>CITY OF BELLEVUE</v>
          </cell>
          <cell r="AN231" t="str">
            <v>CITY OF BELLEVUE</v>
          </cell>
          <cell r="AP231">
            <v>20</v>
          </cell>
        </row>
        <row r="232">
          <cell r="G232" t="str">
            <v>Data Center Server Viritualization</v>
          </cell>
          <cell r="H232">
            <v>15600</v>
          </cell>
          <cell r="I232" t="str">
            <v>601 4TH AVE E OLYMPIA, WA 98501</v>
          </cell>
          <cell r="J232">
            <v>1027155</v>
          </cell>
          <cell r="K232">
            <v>7000337720</v>
          </cell>
          <cell r="L232" t="str">
            <v>DC SV</v>
          </cell>
          <cell r="M232">
            <v>1</v>
          </cell>
          <cell r="N232">
            <v>23604</v>
          </cell>
          <cell r="P232" t="str">
            <v>DCEE</v>
          </cell>
          <cell r="R232" t="str">
            <v>25E-C-KV</v>
          </cell>
          <cell r="S232" t="str">
            <v>E250 Data Center Energy Efficiency</v>
          </cell>
          <cell r="T232" t="str">
            <v>OLYMPIA</v>
          </cell>
          <cell r="U232" t="str">
            <v>Calculate Rebate</v>
          </cell>
          <cell r="V232">
            <v>18231132</v>
          </cell>
          <cell r="Y232" t="str">
            <v>Data Center</v>
          </cell>
          <cell r="AA232">
            <v>72831.61</v>
          </cell>
          <cell r="AB232">
            <v>200019421672</v>
          </cell>
          <cell r="AD232" t="str">
            <v>601 4TH AVE E OLYMPIA, WA 98501</v>
          </cell>
          <cell r="AE232" t="str">
            <v>601 4TH AVE E</v>
          </cell>
          <cell r="AG232">
            <v>98501</v>
          </cell>
          <cell r="AH232" t="str">
            <v>Office</v>
          </cell>
          <cell r="AM232" t="str">
            <v>CLEARESULT CONSULTING</v>
          </cell>
          <cell r="AN232" t="str">
            <v>CLEARESULT CONSULTING</v>
          </cell>
          <cell r="AO232" t="str">
            <v>CLEAResult</v>
          </cell>
          <cell r="AP232">
            <v>7</v>
          </cell>
        </row>
        <row r="233">
          <cell r="G233" t="str">
            <v>Data Center Uninterruptible Power Supply</v>
          </cell>
          <cell r="H233">
            <v>7980</v>
          </cell>
          <cell r="I233" t="str">
            <v>601 4TH AVE E OLYMPIA, WA 98501</v>
          </cell>
          <cell r="J233">
            <v>1027155</v>
          </cell>
          <cell r="K233">
            <v>7000337720</v>
          </cell>
          <cell r="L233" t="str">
            <v>DC UPS</v>
          </cell>
          <cell r="M233">
            <v>1</v>
          </cell>
          <cell r="N233">
            <v>49800</v>
          </cell>
          <cell r="P233" t="str">
            <v>DCEE</v>
          </cell>
          <cell r="R233" t="str">
            <v>25E-C-KV</v>
          </cell>
          <cell r="S233" t="str">
            <v>E250 Data Center Energy Efficiency</v>
          </cell>
          <cell r="T233" t="str">
            <v>OLYMPIA</v>
          </cell>
          <cell r="U233" t="str">
            <v>Calculate Rebate</v>
          </cell>
          <cell r="V233">
            <v>18231132</v>
          </cell>
          <cell r="Y233" t="str">
            <v>Data Center</v>
          </cell>
          <cell r="AA233">
            <v>12403.2</v>
          </cell>
          <cell r="AB233">
            <v>200019421672</v>
          </cell>
          <cell r="AD233" t="str">
            <v>601 4TH AVE E OLYMPIA, WA 98501</v>
          </cell>
          <cell r="AE233" t="str">
            <v>601 4TH AVE E</v>
          </cell>
          <cell r="AG233">
            <v>98501</v>
          </cell>
          <cell r="AH233" t="str">
            <v>Office</v>
          </cell>
          <cell r="AM233" t="str">
            <v>CLEARESULT CONSULTING</v>
          </cell>
          <cell r="AN233" t="str">
            <v>CLEARESULT CONSULTING</v>
          </cell>
          <cell r="AO233" t="str">
            <v>CLEAResult</v>
          </cell>
          <cell r="AP233">
            <v>10</v>
          </cell>
        </row>
        <row r="234">
          <cell r="G234" t="str">
            <v>Phase 1 Strip Curtains</v>
          </cell>
          <cell r="H234">
            <v>358</v>
          </cell>
          <cell r="I234" t="str">
            <v>8629 120TH AVE NE KIRKLAND, WA 98033</v>
          </cell>
          <cell r="J234">
            <v>994850</v>
          </cell>
          <cell r="K234">
            <v>7000949858</v>
          </cell>
          <cell r="L234" t="str">
            <v>P1SC</v>
          </cell>
          <cell r="M234">
            <v>35.799999999999997</v>
          </cell>
          <cell r="N234">
            <v>3687.4</v>
          </cell>
          <cell r="P234" t="str">
            <v>ESGR</v>
          </cell>
          <cell r="R234" t="str">
            <v>26E-C-KV</v>
          </cell>
          <cell r="S234" t="str">
            <v>E250 Energy S. Grocer REBATE</v>
          </cell>
          <cell r="T234" t="str">
            <v>KIRKLAND</v>
          </cell>
          <cell r="U234" t="str">
            <v>Calculate Rebate</v>
          </cell>
          <cell r="V234">
            <v>18231135</v>
          </cell>
          <cell r="Y234" t="str">
            <v>Refrigeration - Commercial</v>
          </cell>
          <cell r="AA234">
            <v>1114.3800000000001</v>
          </cell>
          <cell r="AB234">
            <v>200016615144</v>
          </cell>
          <cell r="AD234" t="str">
            <v>8629 120TH AVE NE KIRKLAND, WA 98033</v>
          </cell>
          <cell r="AE234" t="str">
            <v>8629 120TH AVE NE</v>
          </cell>
          <cell r="AG234">
            <v>98033</v>
          </cell>
          <cell r="AH234" t="str">
            <v>Grocery</v>
          </cell>
          <cell r="AM234" t="str">
            <v>COMMERCIAL/INDUSTRIAL REBATES</v>
          </cell>
          <cell r="AN234" t="str">
            <v>COMMERCIAL/INDUSTRIAL REBATES</v>
          </cell>
          <cell r="AO234" t="str">
            <v>PECI</v>
          </cell>
          <cell r="AP234">
            <v>3</v>
          </cell>
        </row>
        <row r="235">
          <cell r="G235" t="str">
            <v>$30 Salesman incentive, fryer gas</v>
          </cell>
          <cell r="H235">
            <v>30</v>
          </cell>
          <cell r="I235" t="str">
            <v>4721 TOLT AVE CARNATION, WA 98014</v>
          </cell>
          <cell r="J235">
            <v>1019994</v>
          </cell>
          <cell r="K235">
            <v>7001384163</v>
          </cell>
          <cell r="L235" t="str">
            <v>FRYG SPIFF</v>
          </cell>
          <cell r="M235">
            <v>1</v>
          </cell>
          <cell r="O235">
            <v>0</v>
          </cell>
          <cell r="P235" t="str">
            <v>CKFR</v>
          </cell>
          <cell r="Q235" t="str">
            <v>31G-C</v>
          </cell>
          <cell r="R235" t="str">
            <v>24E-C</v>
          </cell>
          <cell r="S235" t="str">
            <v>E_G 262 Comml Cooking Equip.</v>
          </cell>
          <cell r="T235" t="str">
            <v>CARNATION</v>
          </cell>
          <cell r="U235" t="str">
            <v>Audit Grant/Rebate</v>
          </cell>
          <cell r="V235">
            <v>18231027</v>
          </cell>
          <cell r="Y235" t="str">
            <v>Kitchen, Commercial</v>
          </cell>
          <cell r="Z235" t="str">
            <v>NUSE</v>
          </cell>
          <cell r="AA235">
            <v>30</v>
          </cell>
          <cell r="AB235">
            <v>220003444878</v>
          </cell>
          <cell r="AC235" t="str">
            <v>DOG MOUNTAIN'S FARM TO TABLE LLC - Incentive</v>
          </cell>
          <cell r="AD235" t="str">
            <v>4721 TOLT AVE CARNATION, WA 98014</v>
          </cell>
          <cell r="AE235" t="str">
            <v>4721 TOLT AVE</v>
          </cell>
          <cell r="AG235">
            <v>98014</v>
          </cell>
          <cell r="AH235" t="str">
            <v>Restaurant</v>
          </cell>
          <cell r="AM235" t="str">
            <v>DICKS RESTAURANT SUPPLY EASTSIDE</v>
          </cell>
          <cell r="AN235" t="str">
            <v>DICKS RESTAURANT SUPPLY EASTSIDE</v>
          </cell>
          <cell r="AP235">
            <v>0</v>
          </cell>
        </row>
        <row r="236">
          <cell r="G236" t="str">
            <v>STHT - Electric Booster</v>
          </cell>
          <cell r="H236">
            <v>750</v>
          </cell>
          <cell r="I236" t="str">
            <v>16500 SOUTHCENTER PKWY TUKWILA, WA 98188</v>
          </cell>
          <cell r="J236">
            <v>992857</v>
          </cell>
          <cell r="K236">
            <v>7000811422</v>
          </cell>
          <cell r="L236" t="str">
            <v>STHT 2</v>
          </cell>
          <cell r="M236">
            <v>1</v>
          </cell>
          <cell r="N236">
            <v>3951</v>
          </cell>
          <cell r="P236" t="str">
            <v>CKFR</v>
          </cell>
          <cell r="Q236" t="str">
            <v>31G-C</v>
          </cell>
          <cell r="R236" t="str">
            <v>26E-C-KV</v>
          </cell>
          <cell r="S236" t="str">
            <v>E_G 262 Comml Cooking Equip.</v>
          </cell>
          <cell r="T236" t="str">
            <v>TUKWILA</v>
          </cell>
          <cell r="U236" t="str">
            <v>Audit Grant/Rebate</v>
          </cell>
          <cell r="V236">
            <v>18230716</v>
          </cell>
          <cell r="Y236" t="str">
            <v>Kitchen, Commercial</v>
          </cell>
          <cell r="Z236" t="str">
            <v>DHW</v>
          </cell>
          <cell r="AA236">
            <v>4446</v>
          </cell>
          <cell r="AB236">
            <v>200017499431</v>
          </cell>
          <cell r="AC236" t="str">
            <v>CHA SOUTHCENTER LLC</v>
          </cell>
          <cell r="AD236" t="str">
            <v>16500 SOUTHCENTER PKWY TUKWILA, WA 98188</v>
          </cell>
          <cell r="AE236" t="str">
            <v>16500 SOUTHCENTER PKWY</v>
          </cell>
          <cell r="AG236">
            <v>98188</v>
          </cell>
          <cell r="AH236" t="str">
            <v>Hotel/Motel Common Areas</v>
          </cell>
          <cell r="AM236" t="str">
            <v>CHA SOUTHCENTER LLC</v>
          </cell>
          <cell r="AN236" t="str">
            <v>DOUBLETREE GUEST SUITES</v>
          </cell>
          <cell r="AP236">
            <v>20</v>
          </cell>
        </row>
        <row r="237">
          <cell r="G237" t="str">
            <v>STHT - Gas Water Heat</v>
          </cell>
          <cell r="H237">
            <v>250</v>
          </cell>
          <cell r="I237" t="str">
            <v>16500 SOUTHCENTER PKWY TUKWILA, WA 98188</v>
          </cell>
          <cell r="J237">
            <v>992857</v>
          </cell>
          <cell r="K237">
            <v>7000811422</v>
          </cell>
          <cell r="L237" t="str">
            <v>STHT 3</v>
          </cell>
          <cell r="M237">
            <v>1</v>
          </cell>
          <cell r="O237">
            <v>176</v>
          </cell>
          <cell r="P237" t="str">
            <v>CKFR</v>
          </cell>
          <cell r="Q237" t="str">
            <v>31G-C</v>
          </cell>
          <cell r="R237" t="str">
            <v>26E-C-KV</v>
          </cell>
          <cell r="S237" t="str">
            <v>E_G 262 Comml Cooking Equip.</v>
          </cell>
          <cell r="T237" t="str">
            <v>TUKWILA</v>
          </cell>
          <cell r="U237" t="str">
            <v>Audit Grant/Rebate</v>
          </cell>
          <cell r="V237">
            <v>18231027</v>
          </cell>
          <cell r="Y237" t="str">
            <v>Kitchen, Commercial</v>
          </cell>
          <cell r="Z237" t="str">
            <v>DHW</v>
          </cell>
          <cell r="AA237">
            <v>1436</v>
          </cell>
          <cell r="AB237">
            <v>200017499431</v>
          </cell>
          <cell r="AC237" t="str">
            <v>CHA SOUTHCENTER LLC</v>
          </cell>
          <cell r="AD237" t="str">
            <v>16500 SOUTHCENTER PKWY TUKWILA, WA 98188</v>
          </cell>
          <cell r="AE237" t="str">
            <v>16500 SOUTHCENTER PKWY</v>
          </cell>
          <cell r="AG237">
            <v>98188</v>
          </cell>
          <cell r="AH237" t="str">
            <v>Hotel/Motel Common Areas</v>
          </cell>
          <cell r="AM237" t="str">
            <v>CHA SOUTHCENTER LLC</v>
          </cell>
          <cell r="AN237" t="str">
            <v>DOUBLETREE GUEST SUITES</v>
          </cell>
          <cell r="AP237">
            <v>20</v>
          </cell>
        </row>
        <row r="238">
          <cell r="G238" t="str">
            <v>Ice Machine 301-500 lbs ice per day</v>
          </cell>
          <cell r="H238">
            <v>100</v>
          </cell>
          <cell r="I238" t="str">
            <v>4710 LAKE WASHINGTON BLVD NE RENTON, WA 98056</v>
          </cell>
          <cell r="J238">
            <v>1013884</v>
          </cell>
          <cell r="K238">
            <v>7001238829</v>
          </cell>
          <cell r="L238" t="str">
            <v>ICE 3-5</v>
          </cell>
          <cell r="M238">
            <v>1</v>
          </cell>
          <cell r="N238">
            <v>1117</v>
          </cell>
          <cell r="P238" t="str">
            <v>CKFR</v>
          </cell>
          <cell r="Q238" t="str">
            <v>31G-C</v>
          </cell>
          <cell r="R238" t="str">
            <v>25E-C-KV</v>
          </cell>
          <cell r="S238" t="str">
            <v>E_G 262 Comml Cooking Equip.</v>
          </cell>
          <cell r="T238" t="str">
            <v>RENTON</v>
          </cell>
          <cell r="U238" t="str">
            <v>Audit Grant/Rebate</v>
          </cell>
          <cell r="V238">
            <v>18230716</v>
          </cell>
          <cell r="Y238" t="str">
            <v>Refrigeration - Commercial</v>
          </cell>
          <cell r="Z238" t="str">
            <v>CKFR</v>
          </cell>
          <cell r="AA238">
            <v>266</v>
          </cell>
          <cell r="AB238">
            <v>200021835927</v>
          </cell>
          <cell r="AC238" t="str">
            <v>ECONO LODGE</v>
          </cell>
          <cell r="AD238" t="str">
            <v>4710 LAKE WASHINGTON BLVD NE RENTON, WA 98056</v>
          </cell>
          <cell r="AE238" t="str">
            <v>4710 LAKE WASHINGTON BLVD NE</v>
          </cell>
          <cell r="AG238">
            <v>98056</v>
          </cell>
          <cell r="AH238" t="str">
            <v>Hotel/Motel Common Areas</v>
          </cell>
          <cell r="AM238" t="str">
            <v>YOUNG LIM</v>
          </cell>
          <cell r="AN238" t="str">
            <v>YOUNG LIM</v>
          </cell>
          <cell r="AO238" t="str">
            <v>UNITED REFRIGERATION</v>
          </cell>
          <cell r="AP238">
            <v>10</v>
          </cell>
        </row>
        <row r="239">
          <cell r="G239" t="str">
            <v>Programmable Thermostat (2015)</v>
          </cell>
          <cell r="H239">
            <v>160</v>
          </cell>
          <cell r="I239" t="str">
            <v>209 CLARK PL SE TUMWATER, WA 98501</v>
          </cell>
          <cell r="J239">
            <v>1003810</v>
          </cell>
          <cell r="K239">
            <v>7001536550</v>
          </cell>
          <cell r="L239" t="str">
            <v>PTSTAT SBDI 2015</v>
          </cell>
          <cell r="M239">
            <v>1</v>
          </cell>
          <cell r="N239">
            <v>473</v>
          </cell>
          <cell r="P239" t="str">
            <v>SBDI</v>
          </cell>
          <cell r="Q239" t="str">
            <v>31G-C</v>
          </cell>
          <cell r="R239" t="str">
            <v>24E-C</v>
          </cell>
          <cell r="S239" t="str">
            <v>Small Business Direct Install</v>
          </cell>
          <cell r="T239" t="str">
            <v>TUMWATER</v>
          </cell>
          <cell r="U239" t="str">
            <v>Calculate Rebate</v>
          </cell>
          <cell r="V239">
            <v>18231134</v>
          </cell>
          <cell r="Y239" t="str">
            <v>HVAC - Commercial and Industrial</v>
          </cell>
          <cell r="AA239">
            <v>160</v>
          </cell>
          <cell r="AB239">
            <v>200000178174</v>
          </cell>
          <cell r="AD239" t="str">
            <v>209 CLARK PL SE TUMWATER, WA 98501</v>
          </cell>
          <cell r="AE239" t="str">
            <v>209 CLARK PL SE</v>
          </cell>
          <cell r="AG239">
            <v>98501</v>
          </cell>
          <cell r="AH239" t="str">
            <v>Office</v>
          </cell>
          <cell r="AM239" t="str">
            <v>WILLDAN ENERGY SOLUTIONS</v>
          </cell>
          <cell r="AN239" t="str">
            <v>WILLDAN ENERGY SOLUTIONS</v>
          </cell>
          <cell r="AO239" t="str">
            <v>Willdan Engineers &amp; Constructors</v>
          </cell>
          <cell r="AP239">
            <v>10</v>
          </cell>
        </row>
        <row r="240">
          <cell r="G240" t="str">
            <v>SBDI Electric sprayhead not previously installed to .65gpm</v>
          </cell>
          <cell r="H240">
            <v>142.41999999999999</v>
          </cell>
          <cell r="I240" t="str">
            <v>1125 E SUNSET DR 110 BELLINGHAM, WA 98226</v>
          </cell>
          <cell r="J240">
            <v>1027468</v>
          </cell>
          <cell r="K240">
            <v>7000213459</v>
          </cell>
          <cell r="L240" t="str">
            <v>E 0 to 65 SBDI</v>
          </cell>
          <cell r="M240">
            <v>2</v>
          </cell>
          <cell r="N240">
            <v>2416</v>
          </cell>
          <cell r="P240" t="str">
            <v>SBDI</v>
          </cell>
          <cell r="R240" t="str">
            <v>24E-C</v>
          </cell>
          <cell r="S240" t="str">
            <v>Small Business Direct Install</v>
          </cell>
          <cell r="T240" t="str">
            <v>BELLINGHAM</v>
          </cell>
          <cell r="U240" t="str">
            <v>Calculate Rebate</v>
          </cell>
          <cell r="V240">
            <v>18231134</v>
          </cell>
          <cell r="Y240" t="str">
            <v>Water Heating - Commercial</v>
          </cell>
          <cell r="AA240">
            <v>142.41999999999999</v>
          </cell>
          <cell r="AB240">
            <v>200000787370</v>
          </cell>
          <cell r="AD240" t="str">
            <v>1125 E SUNSET DR 110 BELLINGHAM, WA 98226</v>
          </cell>
          <cell r="AE240" t="str">
            <v>1125 E SUNSET DR 110</v>
          </cell>
          <cell r="AG240">
            <v>98226</v>
          </cell>
          <cell r="AH240" t="str">
            <v>Restaurant</v>
          </cell>
          <cell r="AM240" t="str">
            <v>WILLDAN ENERGY SOLUTIONS</v>
          </cell>
          <cell r="AN240" t="str">
            <v>WILLDAN ENERGY SOLUTIONS</v>
          </cell>
          <cell r="AO240" t="str">
            <v>Willdan Engineers &amp; Constructors</v>
          </cell>
          <cell r="AP240">
            <v>5</v>
          </cell>
        </row>
        <row r="241">
          <cell r="G241" t="str">
            <v>Occupancy Sensors (&gt;200W And &lt;450W)</v>
          </cell>
          <cell r="H241">
            <v>164</v>
          </cell>
          <cell r="I241" t="str">
            <v>1207 MAIN ST SUMNER, WA 98390</v>
          </cell>
          <cell r="J241">
            <v>1020421</v>
          </cell>
          <cell r="K241">
            <v>7000954206</v>
          </cell>
          <cell r="L241" t="str">
            <v>OCC 200-450 2015</v>
          </cell>
          <cell r="M241">
            <v>2</v>
          </cell>
          <cell r="N241">
            <v>604</v>
          </cell>
          <cell r="P241" t="str">
            <v>SBDI</v>
          </cell>
          <cell r="R241" t="str">
            <v>24E-C</v>
          </cell>
          <cell r="S241" t="str">
            <v>Small Business Direct Install</v>
          </cell>
          <cell r="T241" t="str">
            <v>SUMNER</v>
          </cell>
          <cell r="U241" t="str">
            <v>Calculate Rebate</v>
          </cell>
          <cell r="V241">
            <v>18231134</v>
          </cell>
          <cell r="Y241" t="str">
            <v>Lighting, Prescriptive</v>
          </cell>
          <cell r="AA241">
            <v>164</v>
          </cell>
          <cell r="AB241">
            <v>200016967701</v>
          </cell>
          <cell r="AD241" t="str">
            <v>1207 MAIN ST OFC SUMNER, WA 98390</v>
          </cell>
          <cell r="AE241" t="str">
            <v>1207 MAIN ST OFC</v>
          </cell>
          <cell r="AG241">
            <v>98390</v>
          </cell>
          <cell r="AH241" t="str">
            <v>Office</v>
          </cell>
          <cell r="AM241" t="str">
            <v>WILLDAN ENERGY SOLUTIONS</v>
          </cell>
          <cell r="AN241" t="str">
            <v>WILLDAN ENERGY SOLUTIONS</v>
          </cell>
          <cell r="AO241" t="str">
            <v>Willdan Engineers &amp; Constructors</v>
          </cell>
          <cell r="AP241">
            <v>10</v>
          </cell>
        </row>
        <row r="242">
          <cell r="G242" t="str">
            <v>1.5 GPM Showerhead Fitness Center, electric SBDI</v>
          </cell>
          <cell r="H242">
            <v>47.86</v>
          </cell>
          <cell r="I242" t="str">
            <v>16910 STATE ROUTE 507 SE YELM, WA 98597</v>
          </cell>
          <cell r="J242">
            <v>1023232</v>
          </cell>
          <cell r="K242">
            <v>7001311961</v>
          </cell>
          <cell r="L242" t="str">
            <v>E SH FIT SBDI</v>
          </cell>
          <cell r="M242">
            <v>2</v>
          </cell>
          <cell r="N242">
            <v>8576</v>
          </cell>
          <cell r="P242" t="str">
            <v>SBDI</v>
          </cell>
          <cell r="R242" t="str">
            <v>24E-C</v>
          </cell>
          <cell r="S242" t="str">
            <v>Small Business Direct Install</v>
          </cell>
          <cell r="T242" t="str">
            <v>YELM</v>
          </cell>
          <cell r="U242" t="str">
            <v>Calculate Rebate</v>
          </cell>
          <cell r="V242">
            <v>18231134</v>
          </cell>
          <cell r="Y242" t="str">
            <v>Water Heating - Commercial</v>
          </cell>
          <cell r="AA242">
            <v>47.86</v>
          </cell>
          <cell r="AB242">
            <v>200005967290</v>
          </cell>
          <cell r="AD242" t="str">
            <v>16910 STATE ROUTE 507 SE YELM, WA 98597</v>
          </cell>
          <cell r="AE242" t="str">
            <v>16910 STATE ROUTE 507 SE</v>
          </cell>
          <cell r="AG242">
            <v>98597</v>
          </cell>
          <cell r="AH242" t="str">
            <v>Other</v>
          </cell>
          <cell r="AM242" t="str">
            <v>WILLDAN ENERGY SOLUTIONS</v>
          </cell>
          <cell r="AN242" t="str">
            <v>WILLDAN ENERGY SOLUTIONS</v>
          </cell>
          <cell r="AO242" t="str">
            <v>Willdan Engineers &amp; Constructors</v>
          </cell>
          <cell r="AP242">
            <v>10</v>
          </cell>
        </row>
        <row r="243">
          <cell r="G243" t="str">
            <v>MTLT - Electric Water Heat</v>
          </cell>
          <cell r="H243">
            <v>1500</v>
          </cell>
          <cell r="I243" t="str">
            <v>13724 LACONNER WHITNEY RD MOUNT VERNON, WA 982734716</v>
          </cell>
          <cell r="J243">
            <v>999047</v>
          </cell>
          <cell r="K243">
            <v>7000132325</v>
          </cell>
          <cell r="L243" t="str">
            <v>MTLT 1</v>
          </cell>
          <cell r="M243">
            <v>1</v>
          </cell>
          <cell r="N243">
            <v>18554</v>
          </cell>
          <cell r="P243" t="str">
            <v>CKFR</v>
          </cell>
          <cell r="R243" t="str">
            <v>25E-C-KV</v>
          </cell>
          <cell r="S243" t="str">
            <v>E_G 262 Comml Cooking Equip.</v>
          </cell>
          <cell r="T243" t="str">
            <v>MOUNT VERNON</v>
          </cell>
          <cell r="U243" t="str">
            <v>Audit Grant/Rebate</v>
          </cell>
          <cell r="V243">
            <v>18230716</v>
          </cell>
          <cell r="Y243" t="str">
            <v>Kitchen, Commercial</v>
          </cell>
          <cell r="Z243" t="str">
            <v>DHW</v>
          </cell>
          <cell r="AA243">
            <v>3394</v>
          </cell>
          <cell r="AB243">
            <v>200007809987</v>
          </cell>
          <cell r="AC243" t="str">
            <v>FARMHOUSE RESTAURANT</v>
          </cell>
          <cell r="AD243" t="str">
            <v>13724 LACONNER WHITNEY RD MOUNT VERNON, WA 98273</v>
          </cell>
          <cell r="AE243" t="str">
            <v>13724 LACONNER WHITNEY RD</v>
          </cell>
          <cell r="AG243">
            <v>98273</v>
          </cell>
          <cell r="AH243" t="str">
            <v>Restaurant</v>
          </cell>
          <cell r="AM243" t="str">
            <v>FARMHOUSE RESTAURANT</v>
          </cell>
          <cell r="AN243" t="str">
            <v>T &amp; W BRAZAS INC</v>
          </cell>
          <cell r="AP243">
            <v>20</v>
          </cell>
        </row>
        <row r="244">
          <cell r="G244" t="str">
            <v>Gas head not previously installed to .65gpm SPLIT</v>
          </cell>
          <cell r="H244">
            <v>64.5</v>
          </cell>
          <cell r="I244" t="str">
            <v>5614 E LAKE SAMMAMISH PKWY SE 2 ISSAQUAH, WA 98029</v>
          </cell>
          <cell r="J244">
            <v>1001802</v>
          </cell>
          <cell r="K244">
            <v>7000245553</v>
          </cell>
          <cell r="L244" t="str">
            <v>G 0 TO 65 SPLIT</v>
          </cell>
          <cell r="M244">
            <v>1</v>
          </cell>
          <cell r="O244">
            <v>53</v>
          </cell>
          <cell r="P244" t="str">
            <v>SPRH</v>
          </cell>
          <cell r="Q244" t="str">
            <v>31G-C</v>
          </cell>
          <cell r="S244" t="str">
            <v>E_G 262 Pre Rinse Spray Head</v>
          </cell>
          <cell r="T244" t="str">
            <v>ISSAQUAH</v>
          </cell>
          <cell r="U244" t="str">
            <v>Calculate Rebate</v>
          </cell>
          <cell r="V244">
            <v>18231028</v>
          </cell>
          <cell r="Y244" t="str">
            <v>Water Heating - Commercial</v>
          </cell>
          <cell r="AA244">
            <v>64.5</v>
          </cell>
          <cell r="AB244">
            <v>200002870216</v>
          </cell>
          <cell r="AD244" t="str">
            <v>5614 E LAKE SAMMAMISH PKWY SE B2 ISSAQUAH, WA 98029</v>
          </cell>
          <cell r="AE244" t="str">
            <v>5614 E LAKE SAMMAMISH PKWY SE B2</v>
          </cell>
          <cell r="AG244">
            <v>98029</v>
          </cell>
          <cell r="AH244" t="str">
            <v>Restaurant</v>
          </cell>
          <cell r="AM244" t="str">
            <v>SBW CONSULTING INC</v>
          </cell>
          <cell r="AN244" t="str">
            <v>SBW CONSULTING INC</v>
          </cell>
          <cell r="AO244" t="str">
            <v>SBW CONSULTING INC</v>
          </cell>
          <cell r="AP244">
            <v>5</v>
          </cell>
        </row>
        <row r="245">
          <cell r="G245" t="str">
            <v>Combination Oven - gas</v>
          </cell>
          <cell r="H245">
            <v>4000</v>
          </cell>
          <cell r="I245" t="str">
            <v>18325 AURORA AVE N SHORELINE, WA 98133</v>
          </cell>
          <cell r="J245">
            <v>1016627</v>
          </cell>
          <cell r="K245">
            <v>7000246226</v>
          </cell>
          <cell r="L245" t="str">
            <v>COMBI G</v>
          </cell>
          <cell r="M245">
            <v>2</v>
          </cell>
          <cell r="O245">
            <v>1596</v>
          </cell>
          <cell r="P245" t="str">
            <v>CKFR</v>
          </cell>
          <cell r="Q245" t="str">
            <v>31G-C</v>
          </cell>
          <cell r="S245" t="str">
            <v>E_G 262 Comml Cooking Equip.</v>
          </cell>
          <cell r="T245" t="str">
            <v>SHORELINE</v>
          </cell>
          <cell r="U245" t="str">
            <v>Audit Grant/Rebate</v>
          </cell>
          <cell r="V245">
            <v>18231027</v>
          </cell>
          <cell r="Y245" t="str">
            <v>Kitchen, Commercial</v>
          </cell>
          <cell r="Z245" t="str">
            <v>CKFR</v>
          </cell>
          <cell r="AA245">
            <v>7176</v>
          </cell>
          <cell r="AB245">
            <v>200024443513</v>
          </cell>
          <cell r="AC245" t="str">
            <v>Fred Meyer (Kroger) #013 - Shoreline</v>
          </cell>
          <cell r="AD245" t="str">
            <v>18325 AURORA AVE N SHORELINE, WA 98133</v>
          </cell>
          <cell r="AE245" t="str">
            <v>18325 AURORA AVE N</v>
          </cell>
          <cell r="AG245">
            <v>98133</v>
          </cell>
          <cell r="AH245" t="str">
            <v>Grocery</v>
          </cell>
          <cell r="AM245" t="str">
            <v>Fred Meyer (Kroger) #013 - Shoreline</v>
          </cell>
          <cell r="AN245" t="str">
            <v>KROGER COMPANY</v>
          </cell>
          <cell r="AP245">
            <v>12</v>
          </cell>
        </row>
        <row r="246">
          <cell r="G246" t="str">
            <v>Combination Oven - electric</v>
          </cell>
          <cell r="H246">
            <v>2000</v>
          </cell>
          <cell r="I246" t="str">
            <v>PO BOX 290396 NASHVILLE, TN 37229</v>
          </cell>
          <cell r="J246">
            <v>1016634</v>
          </cell>
          <cell r="K246">
            <v>7000461635</v>
          </cell>
          <cell r="L246" t="str">
            <v>COMBI E</v>
          </cell>
          <cell r="M246">
            <v>2</v>
          </cell>
          <cell r="N246">
            <v>22994</v>
          </cell>
          <cell r="P246" t="str">
            <v>CKFR</v>
          </cell>
          <cell r="R246" t="str">
            <v>26E-C-KV</v>
          </cell>
          <cell r="S246" t="str">
            <v>E_G 262 Comml Cooking Equip.</v>
          </cell>
          <cell r="T246" t="str">
            <v>BELLEVUE</v>
          </cell>
          <cell r="U246" t="str">
            <v>Audit Grant/Rebate</v>
          </cell>
          <cell r="V246">
            <v>18230716</v>
          </cell>
          <cell r="Y246" t="str">
            <v>Kitchen, Commercial</v>
          </cell>
          <cell r="Z246" t="str">
            <v>CKFR</v>
          </cell>
          <cell r="AA246">
            <v>3136</v>
          </cell>
          <cell r="AB246">
            <v>200008935500</v>
          </cell>
          <cell r="AC246" t="str">
            <v>Fred Meyer (Kroger) #023 - Bellevue</v>
          </cell>
          <cell r="AD246" t="str">
            <v>2041 148TH AVE NE BELLEVUE, WA 98007</v>
          </cell>
          <cell r="AE246" t="str">
            <v>2041 148TH AVE NE</v>
          </cell>
          <cell r="AG246">
            <v>98007</v>
          </cell>
          <cell r="AH246" t="str">
            <v>Grocery</v>
          </cell>
          <cell r="AM246" t="str">
            <v>Fred Meyer (Kroger) #023 - Bellevue</v>
          </cell>
          <cell r="AN246" t="str">
            <v>KROGER COMPANY</v>
          </cell>
          <cell r="AP246">
            <v>12</v>
          </cell>
        </row>
        <row r="247">
          <cell r="G247" t="str">
            <v>1.5 GPM Showerhead Any Commercial, electric SBDI</v>
          </cell>
          <cell r="H247">
            <v>95.72</v>
          </cell>
          <cell r="I247" t="str">
            <v>16000 MILL CREEK BLVD STE 211 MILL CREEK, WA 980121504</v>
          </cell>
          <cell r="J247">
            <v>1011359</v>
          </cell>
          <cell r="K247">
            <v>7001303910</v>
          </cell>
          <cell r="L247" t="str">
            <v>E SH ANY SBDI</v>
          </cell>
          <cell r="M247">
            <v>4</v>
          </cell>
          <cell r="N247">
            <v>912</v>
          </cell>
          <cell r="P247" t="str">
            <v>SBDI</v>
          </cell>
          <cell r="Q247" t="str">
            <v>31G-C</v>
          </cell>
          <cell r="R247" t="str">
            <v>24E-C-KV</v>
          </cell>
          <cell r="S247" t="str">
            <v>Small Business Direct Install</v>
          </cell>
          <cell r="T247" t="str">
            <v>BELLEVUE</v>
          </cell>
          <cell r="U247" t="str">
            <v>Calculate Rebate</v>
          </cell>
          <cell r="V247">
            <v>18231134</v>
          </cell>
          <cell r="Y247" t="str">
            <v>Water Heating - Commercial</v>
          </cell>
          <cell r="AA247">
            <v>95.72</v>
          </cell>
          <cell r="AB247">
            <v>220001897416</v>
          </cell>
          <cell r="AD247" t="str">
            <v>1505 140TH AVE NE BELLEVUE, WA 98005</v>
          </cell>
          <cell r="AE247" t="str">
            <v>1505 140TH AVE NE</v>
          </cell>
          <cell r="AG247">
            <v>98005</v>
          </cell>
          <cell r="AH247" t="str">
            <v>Other Health</v>
          </cell>
          <cell r="AM247" t="str">
            <v>WILLDAN ENERGY SOLUTIONS</v>
          </cell>
          <cell r="AN247" t="str">
            <v>WILLDAN ENERGY SOLUTIONS</v>
          </cell>
          <cell r="AO247" t="str">
            <v>Willdan Engineers &amp; Constructors</v>
          </cell>
          <cell r="AP247">
            <v>10</v>
          </cell>
        </row>
        <row r="248">
          <cell r="G248" t="str">
            <v>LED: Decorative Other</v>
          </cell>
          <cell r="H248">
            <v>6062</v>
          </cell>
          <cell r="I248" t="str">
            <v>12819 YELM HWY SE OLYMPIA, WA 98513</v>
          </cell>
          <cell r="J248">
            <v>1000931</v>
          </cell>
          <cell r="K248">
            <v>7000149028</v>
          </cell>
          <cell r="L248" t="str">
            <v>LEDDEC$5 OTHR</v>
          </cell>
          <cell r="M248">
            <v>1400</v>
          </cell>
          <cell r="N248">
            <v>159600</v>
          </cell>
          <cell r="P248" t="str">
            <v>MCFL</v>
          </cell>
          <cell r="R248" t="str">
            <v>SCH_26EC</v>
          </cell>
          <cell r="S248" t="str">
            <v>E262 Comml CFL Mark Down Program</v>
          </cell>
          <cell r="T248" t="str">
            <v>OLYMPIA</v>
          </cell>
          <cell r="U248" t="str">
            <v>Calculate Rebate</v>
          </cell>
          <cell r="V248">
            <v>18230714</v>
          </cell>
          <cell r="Y248" t="str">
            <v>Lighting, Prescriptive</v>
          </cell>
          <cell r="AA248">
            <v>7574</v>
          </cell>
          <cell r="AB248">
            <v>200010441679</v>
          </cell>
          <cell r="AD248" t="str">
            <v>12819 YELM HWY SE #CAS OLYMPIA, WA 98513</v>
          </cell>
          <cell r="AE248" t="str">
            <v>12819 YELM HWY SE #CAS</v>
          </cell>
          <cell r="AG248">
            <v>98513</v>
          </cell>
          <cell r="AH248" t="str">
            <v>Other</v>
          </cell>
          <cell r="AM248" t="str">
            <v>GRAYBAR ELECTRIC COMPANY INC</v>
          </cell>
          <cell r="AN248" t="str">
            <v>GRAYBAR ELECTRIC COMPANY INC</v>
          </cell>
          <cell r="AO248" t="str">
            <v>GRAYBAR</v>
          </cell>
          <cell r="AP248">
            <v>3</v>
          </cell>
        </row>
        <row r="249">
          <cell r="G249" t="str">
            <v>LED: PAR30 Other Health</v>
          </cell>
          <cell r="H249">
            <v>360</v>
          </cell>
          <cell r="I249" t="str">
            <v>3801 5TH ST SE PUYALLUP, WA 98374</v>
          </cell>
          <cell r="J249">
            <v>1000928</v>
          </cell>
          <cell r="K249">
            <v>7000311135</v>
          </cell>
          <cell r="L249" t="str">
            <v>LEDPAR30$20 HEOT</v>
          </cell>
          <cell r="M249">
            <v>20</v>
          </cell>
          <cell r="N249">
            <v>2800</v>
          </cell>
          <cell r="P249" t="str">
            <v>MCFL</v>
          </cell>
          <cell r="Q249" t="str">
            <v>31G-C</v>
          </cell>
          <cell r="R249" t="str">
            <v>25E-C-KV</v>
          </cell>
          <cell r="S249" t="str">
            <v>E262 Comml CFL Mark Down Program</v>
          </cell>
          <cell r="T249" t="str">
            <v>PUYALLUP</v>
          </cell>
          <cell r="U249" t="str">
            <v>Calculate Rebate</v>
          </cell>
          <cell r="V249">
            <v>18230714</v>
          </cell>
          <cell r="Y249" t="str">
            <v>Lighting, Prescriptive</v>
          </cell>
          <cell r="AA249">
            <v>450</v>
          </cell>
          <cell r="AB249">
            <v>200017677812</v>
          </cell>
          <cell r="AD249" t="str">
            <v>3801 5TH ST SE PUYALLUP, WA 98374</v>
          </cell>
          <cell r="AE249" t="str">
            <v>3801 5TH ST SE</v>
          </cell>
          <cell r="AG249">
            <v>98374</v>
          </cell>
          <cell r="AH249" t="str">
            <v>Other Health</v>
          </cell>
          <cell r="AM249" t="str">
            <v>GRAYBAR ELECTRIC COMPANY INC</v>
          </cell>
          <cell r="AN249" t="str">
            <v>GRAYBAR ELECTRIC COMPANY INC</v>
          </cell>
          <cell r="AO249" t="str">
            <v>GRAYBAR</v>
          </cell>
          <cell r="AP249">
            <v>5</v>
          </cell>
        </row>
        <row r="250">
          <cell r="G250" t="str">
            <v>LED: MR16 Other Health</v>
          </cell>
          <cell r="H250">
            <v>300</v>
          </cell>
          <cell r="I250" t="str">
            <v>3801 5TH ST SE PUYALLUP, WA 98374</v>
          </cell>
          <cell r="J250">
            <v>1000928</v>
          </cell>
          <cell r="K250">
            <v>7000311135</v>
          </cell>
          <cell r="L250" t="str">
            <v>LEDMR16$15 HEOT</v>
          </cell>
          <cell r="M250">
            <v>20</v>
          </cell>
          <cell r="N250">
            <v>3940</v>
          </cell>
          <cell r="P250" t="str">
            <v>MCFL</v>
          </cell>
          <cell r="Q250" t="str">
            <v>31G-C</v>
          </cell>
          <cell r="R250" t="str">
            <v>25E-C-KV</v>
          </cell>
          <cell r="S250" t="str">
            <v>E262 Comml CFL Mark Down Program</v>
          </cell>
          <cell r="T250" t="str">
            <v>PUYALLUP</v>
          </cell>
          <cell r="U250" t="str">
            <v>Calculate Rebate</v>
          </cell>
          <cell r="V250">
            <v>18230714</v>
          </cell>
          <cell r="Y250" t="str">
            <v>Lighting, Prescriptive</v>
          </cell>
          <cell r="AA250">
            <v>495</v>
          </cell>
          <cell r="AB250">
            <v>200017677812</v>
          </cell>
          <cell r="AD250" t="str">
            <v>3801 5TH ST SE PUYALLUP, WA 98374</v>
          </cell>
          <cell r="AE250" t="str">
            <v>3801 5TH ST SE</v>
          </cell>
          <cell r="AG250">
            <v>98374</v>
          </cell>
          <cell r="AH250" t="str">
            <v>Other Health</v>
          </cell>
          <cell r="AM250" t="str">
            <v>GRAYBAR ELECTRIC COMPANY INC</v>
          </cell>
          <cell r="AN250" t="str">
            <v>GRAYBAR ELECTRIC COMPANY INC</v>
          </cell>
          <cell r="AO250" t="str">
            <v>GRAYBAR</v>
          </cell>
          <cell r="AP250">
            <v>5</v>
          </cell>
        </row>
        <row r="251">
          <cell r="G251" t="str">
            <v>LED - OMNIDIRECTIONAL $5 RESTAURANT</v>
          </cell>
          <cell r="H251">
            <v>165</v>
          </cell>
          <cell r="I251" t="str">
            <v>11770 US HIGHWAY 1 STE 202 NORTH PALM BEACH, FL 334083026</v>
          </cell>
          <cell r="J251">
            <v>998252</v>
          </cell>
          <cell r="K251">
            <v>7000713496</v>
          </cell>
          <cell r="L251" t="str">
            <v>LEDOMNI$5 REST</v>
          </cell>
          <cell r="M251">
            <v>33</v>
          </cell>
          <cell r="N251">
            <v>6798</v>
          </cell>
          <cell r="P251" t="str">
            <v>MCFL</v>
          </cell>
          <cell r="R251" t="str">
            <v>25E-C-KV</v>
          </cell>
          <cell r="S251" t="str">
            <v>E262 Comml CFL Mark Down Program</v>
          </cell>
          <cell r="T251" t="str">
            <v>BELLEVUE</v>
          </cell>
          <cell r="U251" t="str">
            <v>Calculate Rebate</v>
          </cell>
          <cell r="V251">
            <v>18230714</v>
          </cell>
          <cell r="Y251" t="str">
            <v>Lighting, Prescriptive</v>
          </cell>
          <cell r="AA251">
            <v>379.5</v>
          </cell>
          <cell r="AB251">
            <v>200004238271</v>
          </cell>
          <cell r="AD251" t="str">
            <v>100 112TH AVE NE BELLEVUE, WA 98004</v>
          </cell>
          <cell r="AE251" t="str">
            <v>100 112TH AVE NE</v>
          </cell>
          <cell r="AG251">
            <v>98004</v>
          </cell>
          <cell r="AH251" t="str">
            <v>Restaurant</v>
          </cell>
          <cell r="AM251" t="str">
            <v>GRAYBAR ELECTRIC COMPANY INC</v>
          </cell>
          <cell r="AN251" t="str">
            <v>GRAYBAR ELECTRIC COMPANY INC</v>
          </cell>
          <cell r="AO251" t="str">
            <v>GRAYBAR</v>
          </cell>
          <cell r="AP251">
            <v>5</v>
          </cell>
        </row>
        <row r="252">
          <cell r="G252" t="str">
            <v>LED: Decorative Restaurant</v>
          </cell>
          <cell r="H252">
            <v>65</v>
          </cell>
          <cell r="I252" t="str">
            <v>11770 US HIGHWAY 1 STE 202 NORTH PALM BEACH, FL 334083026</v>
          </cell>
          <cell r="J252">
            <v>998252</v>
          </cell>
          <cell r="K252">
            <v>7000713496</v>
          </cell>
          <cell r="L252" t="str">
            <v>LEDDEC$5 REST</v>
          </cell>
          <cell r="M252">
            <v>13</v>
          </cell>
          <cell r="N252">
            <v>1651</v>
          </cell>
          <cell r="P252" t="str">
            <v>MCFL</v>
          </cell>
          <cell r="R252" t="str">
            <v>25E-C-KV</v>
          </cell>
          <cell r="S252" t="str">
            <v>E262 Comml CFL Mark Down Program</v>
          </cell>
          <cell r="T252" t="str">
            <v>BELLEVUE</v>
          </cell>
          <cell r="U252" t="str">
            <v>Calculate Rebate</v>
          </cell>
          <cell r="V252">
            <v>18230714</v>
          </cell>
          <cell r="Y252" t="str">
            <v>Lighting, Prescriptive</v>
          </cell>
          <cell r="AA252">
            <v>309.5</v>
          </cell>
          <cell r="AB252">
            <v>200004238271</v>
          </cell>
          <cell r="AD252" t="str">
            <v>100 112TH AVE NE BELLEVUE, WA 98004</v>
          </cell>
          <cell r="AE252" t="str">
            <v>100 112TH AVE NE</v>
          </cell>
          <cell r="AG252">
            <v>98004</v>
          </cell>
          <cell r="AH252" t="str">
            <v>Restaurant</v>
          </cell>
          <cell r="AM252" t="str">
            <v>GRAYBAR ELECTRIC COMPANY INC</v>
          </cell>
          <cell r="AN252" t="str">
            <v>GRAYBAR ELECTRIC COMPANY INC</v>
          </cell>
          <cell r="AO252" t="str">
            <v>GRAYBAR</v>
          </cell>
          <cell r="AP252">
            <v>3</v>
          </cell>
        </row>
        <row r="253">
          <cell r="G253" t="str">
            <v>LED: PAR 38 &amp; 40 Restaurant</v>
          </cell>
          <cell r="H253">
            <v>1220</v>
          </cell>
          <cell r="I253" t="str">
            <v>11770 US HIGHWAY 1 STE 202 NORTH PALM BEACH, FL 334083026</v>
          </cell>
          <cell r="J253">
            <v>998252</v>
          </cell>
          <cell r="K253">
            <v>7000713496</v>
          </cell>
          <cell r="L253" t="str">
            <v>LEDPAR3840$20 REST</v>
          </cell>
          <cell r="M253">
            <v>61</v>
          </cell>
          <cell r="N253">
            <v>9760</v>
          </cell>
          <cell r="P253" t="str">
            <v>MCFL</v>
          </cell>
          <cell r="R253" t="str">
            <v>25E-C-KV</v>
          </cell>
          <cell r="S253" t="str">
            <v>E262 Comml CFL Mark Down Program</v>
          </cell>
          <cell r="T253" t="str">
            <v>BELLEVUE</v>
          </cell>
          <cell r="U253" t="str">
            <v>Calculate Rebate</v>
          </cell>
          <cell r="V253">
            <v>18230714</v>
          </cell>
          <cell r="Y253" t="str">
            <v>Lighting, Prescriptive</v>
          </cell>
          <cell r="AA253">
            <v>1830</v>
          </cell>
          <cell r="AB253">
            <v>200004238271</v>
          </cell>
          <cell r="AD253" t="str">
            <v>100 112TH AVE NE BELLEVUE, WA 98004</v>
          </cell>
          <cell r="AE253" t="str">
            <v>100 112TH AVE NE</v>
          </cell>
          <cell r="AG253">
            <v>98004</v>
          </cell>
          <cell r="AH253" t="str">
            <v>Restaurant</v>
          </cell>
          <cell r="AM253" t="str">
            <v>GRAYBAR ELECTRIC COMPANY INC</v>
          </cell>
          <cell r="AN253" t="str">
            <v>GRAYBAR ELECTRIC COMPANY INC</v>
          </cell>
          <cell r="AO253" t="str">
            <v>GRAYBAR</v>
          </cell>
          <cell r="AP253">
            <v>5</v>
          </cell>
        </row>
        <row r="254">
          <cell r="G254" t="str">
            <v>LED: PAR30 Hotel Commons</v>
          </cell>
          <cell r="H254">
            <v>640</v>
          </cell>
          <cell r="I254" t="str">
            <v>19621 INTERNATIONAL BLVD SEATAC, WA 98188</v>
          </cell>
          <cell r="J254">
            <v>998253</v>
          </cell>
          <cell r="K254">
            <v>7000012257</v>
          </cell>
          <cell r="L254" t="str">
            <v>LEDPAR30$20 HOCA</v>
          </cell>
          <cell r="M254">
            <v>40</v>
          </cell>
          <cell r="N254">
            <v>10160</v>
          </cell>
          <cell r="P254" t="str">
            <v>MCFL</v>
          </cell>
          <cell r="R254" t="str">
            <v>25E-C-KV</v>
          </cell>
          <cell r="S254" t="str">
            <v>E262 Comml CFL Mark Down Program</v>
          </cell>
          <cell r="T254" t="str">
            <v>SEATAC</v>
          </cell>
          <cell r="U254" t="str">
            <v>Calculate Rebate</v>
          </cell>
          <cell r="V254">
            <v>18230714</v>
          </cell>
          <cell r="Y254" t="str">
            <v>Lighting, Prescriptive</v>
          </cell>
          <cell r="AA254">
            <v>800</v>
          </cell>
          <cell r="AB254">
            <v>200014579268</v>
          </cell>
          <cell r="AD254" t="str">
            <v>19621 INTERNATIONAL BLVD SEATAC, WA 98188</v>
          </cell>
          <cell r="AE254" t="str">
            <v>19621 INTERNATIONAL BLVD</v>
          </cell>
          <cell r="AG254">
            <v>98188</v>
          </cell>
          <cell r="AH254" t="str">
            <v>Hotel/Motel Common Areas</v>
          </cell>
          <cell r="AM254" t="str">
            <v>GRAYBAR ELECTRIC COMPANY INC</v>
          </cell>
          <cell r="AN254" t="str">
            <v>GRAYBAR ELECTRIC COMPANY INC</v>
          </cell>
          <cell r="AO254" t="str">
            <v>GRAYBAR</v>
          </cell>
          <cell r="AP254">
            <v>5</v>
          </cell>
        </row>
        <row r="255">
          <cell r="G255" t="str">
            <v>LED: Decorative Hotel Commons</v>
          </cell>
          <cell r="H255">
            <v>750</v>
          </cell>
          <cell r="I255" t="str">
            <v>300 112TH AVE SE BELLEVUE, WA 98004</v>
          </cell>
          <cell r="J255">
            <v>1003702</v>
          </cell>
          <cell r="K255">
            <v>7001152988</v>
          </cell>
          <cell r="L255" t="str">
            <v>LEDDEC$5 HOCA</v>
          </cell>
          <cell r="M255">
            <v>150</v>
          </cell>
          <cell r="N255">
            <v>32700</v>
          </cell>
          <cell r="P255" t="str">
            <v>MCFL</v>
          </cell>
          <cell r="R255" t="str">
            <v>26E-C-KV</v>
          </cell>
          <cell r="S255" t="str">
            <v>E262 Comml CFL Mark Down Program</v>
          </cell>
          <cell r="T255" t="str">
            <v>BELLEVUE</v>
          </cell>
          <cell r="U255" t="str">
            <v>Calculate Rebate</v>
          </cell>
          <cell r="V255">
            <v>18230714</v>
          </cell>
          <cell r="Y255" t="str">
            <v>Lighting, Prescriptive</v>
          </cell>
          <cell r="AA255">
            <v>2546.25</v>
          </cell>
          <cell r="AB255">
            <v>200001024419</v>
          </cell>
          <cell r="AD255" t="str">
            <v>300 112TH AVE SE BELLEVUE, WA 98004</v>
          </cell>
          <cell r="AE255" t="str">
            <v>300 112TH AVE SE</v>
          </cell>
          <cell r="AG255">
            <v>98004</v>
          </cell>
          <cell r="AH255" t="str">
            <v>Hotel/Motel Common Areas</v>
          </cell>
          <cell r="AM255" t="str">
            <v>GRAYBAR ELECTRIC COMPANY INC</v>
          </cell>
          <cell r="AN255" t="str">
            <v>GRAYBAR ELECTRIC COMPANY INC</v>
          </cell>
          <cell r="AO255" t="str">
            <v>GRAYBAR</v>
          </cell>
          <cell r="AP255">
            <v>3</v>
          </cell>
        </row>
        <row r="256">
          <cell r="G256" t="str">
            <v>Electric units - Premium HVAC</v>
          </cell>
          <cell r="H256">
            <v>20180</v>
          </cell>
          <cell r="I256" t="str">
            <v>20500 OLD HIGHWAY 99 SW FREPMP CENTRALIA, WA 98531</v>
          </cell>
          <cell r="J256">
            <v>1016318</v>
          </cell>
          <cell r="K256">
            <v>7000626968</v>
          </cell>
          <cell r="L256" t="str">
            <v>EHVAC</v>
          </cell>
          <cell r="M256">
            <v>1</v>
          </cell>
          <cell r="N256">
            <v>96604</v>
          </cell>
          <cell r="P256" t="str">
            <v>CPHV</v>
          </cell>
          <cell r="R256" t="str">
            <v>24E-C-KV</v>
          </cell>
          <cell r="S256" t="str">
            <v>E_G 262 Premium HVAC Service</v>
          </cell>
          <cell r="T256" t="str">
            <v>CENTRALIA</v>
          </cell>
          <cell r="U256" t="str">
            <v>Audit Grant/Rebate</v>
          </cell>
          <cell r="V256">
            <v>18230718</v>
          </cell>
          <cell r="Y256" t="str">
            <v>HVAC - Commercial and Industrial</v>
          </cell>
          <cell r="Z256" t="str">
            <v>SH</v>
          </cell>
          <cell r="AA256">
            <v>20180</v>
          </cell>
          <cell r="AB256">
            <v>200025385218</v>
          </cell>
          <cell r="AC256" t="str">
            <v>CTGW, LLC</v>
          </cell>
          <cell r="AD256" t="str">
            <v>20500 OLD HIGHWAY 99 SW FREPMP CENTRALIA, WA 98531</v>
          </cell>
          <cell r="AE256" t="str">
            <v>20500 OLD HIGHWAY 99 SW FREPMP</v>
          </cell>
          <cell r="AG256">
            <v>98531</v>
          </cell>
          <cell r="AH256" t="str">
            <v>Hotel/Motel Common Areas</v>
          </cell>
          <cell r="AM256" t="str">
            <v>MACDONALD MILLER FACILITY SOLUTIONS</v>
          </cell>
          <cell r="AN256" t="str">
            <v>MACDONALD MILLER FACILITY SOLUTIONS</v>
          </cell>
          <cell r="AO256" t="str">
            <v>MacDonald Miller</v>
          </cell>
          <cell r="AP256">
            <v>2</v>
          </cell>
        </row>
        <row r="257">
          <cell r="G257" t="str">
            <v>New Construction - Lighting</v>
          </cell>
          <cell r="H257">
            <v>12711.4</v>
          </cell>
          <cell r="I257" t="str">
            <v>1610 BOUNDARY BLVD AUBURN, WA 980016578</v>
          </cell>
          <cell r="J257">
            <v>1022633</v>
          </cell>
          <cell r="K257">
            <v>7001582469</v>
          </cell>
          <cell r="L257" t="str">
            <v>NCLTG</v>
          </cell>
          <cell r="M257">
            <v>1</v>
          </cell>
          <cell r="N257">
            <v>63557</v>
          </cell>
          <cell r="P257" t="str">
            <v>ESGN</v>
          </cell>
          <cell r="R257" t="str">
            <v>24E-C-DM</v>
          </cell>
          <cell r="S257" t="str">
            <v>E_G 251 ENERGY S GR NEW C</v>
          </cell>
          <cell r="T257" t="str">
            <v>BELLEVUE</v>
          </cell>
          <cell r="U257" t="str">
            <v>Calculate Rebate</v>
          </cell>
          <cell r="V257">
            <v>18231136</v>
          </cell>
          <cell r="Y257" t="str">
            <v>Lighting - Commercial</v>
          </cell>
          <cell r="AA257">
            <v>46872.78</v>
          </cell>
          <cell r="AB257">
            <v>220005294917</v>
          </cell>
          <cell r="AD257" t="str">
            <v>100 108TH AVE NE A1 BELLEVUE, WA 98004</v>
          </cell>
          <cell r="AE257" t="str">
            <v>100 108TH AVE NE A1</v>
          </cell>
          <cell r="AG257">
            <v>98004</v>
          </cell>
          <cell r="AH257" t="str">
            <v>Grocery</v>
          </cell>
          <cell r="AM257" t="str">
            <v>CLEARESULT CONSULTING</v>
          </cell>
          <cell r="AN257" t="str">
            <v>CLEARESULT CONSULTING</v>
          </cell>
          <cell r="AO257" t="str">
            <v>Clearesult</v>
          </cell>
          <cell r="AP257">
            <v>12</v>
          </cell>
        </row>
        <row r="258">
          <cell r="G258" t="str">
            <v>New Construction - Lighting Controls</v>
          </cell>
          <cell r="H258">
            <v>7768</v>
          </cell>
          <cell r="I258" t="str">
            <v>1610 BOUNDARY BLVD AUBURN, WA 980016578</v>
          </cell>
          <cell r="J258">
            <v>1022633</v>
          </cell>
          <cell r="K258">
            <v>7001582469</v>
          </cell>
          <cell r="L258" t="str">
            <v>NCLC</v>
          </cell>
          <cell r="M258">
            <v>662</v>
          </cell>
          <cell r="N258">
            <v>46469</v>
          </cell>
          <cell r="P258" t="str">
            <v>ESGN</v>
          </cell>
          <cell r="R258" t="str">
            <v>24E-C-DM</v>
          </cell>
          <cell r="S258" t="str">
            <v>E_G 251 ENERGY S GR NEW C</v>
          </cell>
          <cell r="T258" t="str">
            <v>BELLEVUE</v>
          </cell>
          <cell r="U258" t="str">
            <v>Calculate Rebate</v>
          </cell>
          <cell r="V258">
            <v>18231136</v>
          </cell>
          <cell r="Y258" t="str">
            <v>Lighting - Commercial</v>
          </cell>
          <cell r="AA258">
            <v>15916.64</v>
          </cell>
          <cell r="AB258">
            <v>220005294917</v>
          </cell>
          <cell r="AD258" t="str">
            <v>100 108TH AVE NE A1 BELLEVUE, WA 98004</v>
          </cell>
          <cell r="AE258" t="str">
            <v>100 108TH AVE NE A1</v>
          </cell>
          <cell r="AG258">
            <v>98004</v>
          </cell>
          <cell r="AH258" t="str">
            <v>Grocery</v>
          </cell>
          <cell r="AM258" t="str">
            <v>CLEARESULT CONSULTING</v>
          </cell>
          <cell r="AN258" t="str">
            <v>CLEARESULT CONSULTING</v>
          </cell>
          <cell r="AO258" t="str">
            <v>Clearesult</v>
          </cell>
          <cell r="AP258">
            <v>10</v>
          </cell>
        </row>
        <row r="259">
          <cell r="G259" t="str">
            <v>New Construction - Cases</v>
          </cell>
          <cell r="H259">
            <v>5100</v>
          </cell>
          <cell r="I259" t="str">
            <v>1610 BOUNDARY BLVD AUBURN, WA 980016578</v>
          </cell>
          <cell r="J259">
            <v>1022633</v>
          </cell>
          <cell r="K259">
            <v>7001582469</v>
          </cell>
          <cell r="L259" t="str">
            <v>NCCASE</v>
          </cell>
          <cell r="M259">
            <v>1020</v>
          </cell>
          <cell r="N259">
            <v>28560</v>
          </cell>
          <cell r="P259" t="str">
            <v>ESGN</v>
          </cell>
          <cell r="R259" t="str">
            <v>24E-C-DM</v>
          </cell>
          <cell r="S259" t="str">
            <v>E_G 251 ENERGY S GR NEW C</v>
          </cell>
          <cell r="T259" t="str">
            <v>BELLEVUE</v>
          </cell>
          <cell r="U259" t="str">
            <v>Calculate Rebate</v>
          </cell>
          <cell r="V259">
            <v>18231136</v>
          </cell>
          <cell r="Y259" t="str">
            <v>Refrigeration - Commercial</v>
          </cell>
          <cell r="AA259">
            <v>16299.6</v>
          </cell>
          <cell r="AB259">
            <v>220005294917</v>
          </cell>
          <cell r="AD259" t="str">
            <v>100 108TH AVE NE A1 BELLEVUE, WA 98004</v>
          </cell>
          <cell r="AE259" t="str">
            <v>100 108TH AVE NE A1</v>
          </cell>
          <cell r="AG259">
            <v>98004</v>
          </cell>
          <cell r="AH259" t="str">
            <v>Grocery</v>
          </cell>
          <cell r="AM259" t="str">
            <v>CLEARESULT CONSULTING</v>
          </cell>
          <cell r="AN259" t="str">
            <v>CLEARESULT CONSULTING</v>
          </cell>
          <cell r="AO259" t="str">
            <v>Clearesult</v>
          </cell>
          <cell r="AP259">
            <v>20</v>
          </cell>
        </row>
        <row r="260">
          <cell r="G260" t="str">
            <v>New Construction Refrigeration Controls</v>
          </cell>
          <cell r="H260">
            <v>3528.08</v>
          </cell>
          <cell r="I260" t="str">
            <v>1610 BOUNDARY BLVD AUBURN, WA 980016578</v>
          </cell>
          <cell r="J260">
            <v>1022633</v>
          </cell>
          <cell r="K260">
            <v>7001582469</v>
          </cell>
          <cell r="L260" t="str">
            <v>NCRC</v>
          </cell>
          <cell r="M260">
            <v>2</v>
          </cell>
          <cell r="N260">
            <v>54132</v>
          </cell>
          <cell r="P260" t="str">
            <v>ESGN</v>
          </cell>
          <cell r="R260" t="str">
            <v>24E-C-DM</v>
          </cell>
          <cell r="S260" t="str">
            <v>E_G 251 ENERGY S GR NEW C</v>
          </cell>
          <cell r="T260" t="str">
            <v>BELLEVUE</v>
          </cell>
          <cell r="U260" t="str">
            <v>Calculate Rebate</v>
          </cell>
          <cell r="V260">
            <v>18231136</v>
          </cell>
          <cell r="Y260" t="str">
            <v>Refrigeration - Commercial</v>
          </cell>
          <cell r="AA260">
            <v>6394.16</v>
          </cell>
          <cell r="AB260">
            <v>220005294917</v>
          </cell>
          <cell r="AD260" t="str">
            <v>100 108TH AVE NE A1 BELLEVUE, WA 98004</v>
          </cell>
          <cell r="AE260" t="str">
            <v>100 108TH AVE NE A1</v>
          </cell>
          <cell r="AG260">
            <v>98004</v>
          </cell>
          <cell r="AH260" t="str">
            <v>Grocery</v>
          </cell>
          <cell r="AM260" t="str">
            <v>CLEARESULT CONSULTING</v>
          </cell>
          <cell r="AN260" t="str">
            <v>CLEARESULT CONSULTING</v>
          </cell>
          <cell r="AO260" t="str">
            <v>Clearesult</v>
          </cell>
          <cell r="AP260">
            <v>10</v>
          </cell>
        </row>
        <row r="261">
          <cell r="G261" t="str">
            <v>Ice Machine 101-300 lbs ice per day</v>
          </cell>
          <cell r="H261">
            <v>100</v>
          </cell>
          <cell r="I261" t="str">
            <v>6046 NE 204TH ST KENMORE, WA 98028</v>
          </cell>
          <cell r="J261">
            <v>1006493</v>
          </cell>
          <cell r="K261">
            <v>7001572217</v>
          </cell>
          <cell r="L261" t="str">
            <v>ICE 1-3</v>
          </cell>
          <cell r="M261">
            <v>1</v>
          </cell>
          <cell r="N261">
            <v>805</v>
          </cell>
          <cell r="P261" t="str">
            <v>CKFR</v>
          </cell>
          <cell r="R261" t="str">
            <v>24E-C</v>
          </cell>
          <cell r="S261" t="str">
            <v>E_G 262 Comml Cooking Equip.</v>
          </cell>
          <cell r="T261" t="str">
            <v>KENMORE</v>
          </cell>
          <cell r="U261" t="str">
            <v>Audit Grant/Rebate</v>
          </cell>
          <cell r="V261">
            <v>18230716</v>
          </cell>
          <cell r="Y261" t="str">
            <v>Refrigeration - Commercial</v>
          </cell>
          <cell r="Z261" t="str">
            <v>CKFR</v>
          </cell>
          <cell r="AA261">
            <v>286</v>
          </cell>
          <cell r="AB261">
            <v>220006499267</v>
          </cell>
          <cell r="AC261" t="str">
            <v>HODGEPODGE LLC</v>
          </cell>
          <cell r="AD261" t="str">
            <v>6016 NE BOTHELL WAY J KENMORE, WA 98028</v>
          </cell>
          <cell r="AE261" t="str">
            <v>6016 NE BOTHELL WAY J</v>
          </cell>
          <cell r="AG261">
            <v>98028</v>
          </cell>
          <cell r="AH261" t="str">
            <v>Recreational Facil.</v>
          </cell>
          <cell r="AM261" t="str">
            <v>KRISHNA CHANDRA</v>
          </cell>
          <cell r="AN261" t="str">
            <v>KRISHNA CHANDRA</v>
          </cell>
          <cell r="AP261">
            <v>10</v>
          </cell>
        </row>
        <row r="262">
          <cell r="G262" t="str">
            <v>Refrigeration ISOP</v>
          </cell>
          <cell r="H262">
            <v>17098.66</v>
          </cell>
          <cell r="I262" t="str">
            <v>3901 HOGUM BAY RD NE LACEY, WA 98516</v>
          </cell>
          <cell r="J262">
            <v>1009096</v>
          </cell>
          <cell r="K262">
            <v>7000190229</v>
          </cell>
          <cell r="L262" t="str">
            <v>REFRIG ISOP</v>
          </cell>
          <cell r="M262">
            <v>1</v>
          </cell>
          <cell r="N262">
            <v>528664</v>
          </cell>
          <cell r="P262" t="str">
            <v>ISOP</v>
          </cell>
          <cell r="Q262" t="str">
            <v>31G-C</v>
          </cell>
          <cell r="R262" t="str">
            <v>26E-C-KV</v>
          </cell>
          <cell r="S262" t="str">
            <v>E250 Ind. System Optimization</v>
          </cell>
          <cell r="T262" t="str">
            <v>LACEY</v>
          </cell>
          <cell r="U262" t="str">
            <v>Calculate Rebate</v>
          </cell>
          <cell r="V262">
            <v>18231133</v>
          </cell>
          <cell r="Y262" t="str">
            <v>Industrial System Optimization</v>
          </cell>
          <cell r="AA262">
            <v>24426.66</v>
          </cell>
          <cell r="AB262">
            <v>200013104845</v>
          </cell>
          <cell r="AD262" t="str">
            <v>3901 HOGUM BAY RD NE LACEY, WA 98516</v>
          </cell>
          <cell r="AE262" t="str">
            <v>3901 HOGUM BAY RD NE</v>
          </cell>
          <cell r="AG262">
            <v>98516</v>
          </cell>
          <cell r="AH262" t="str">
            <v>Industrial/Manufac.</v>
          </cell>
          <cell r="AM262" t="str">
            <v>CASCADE ENERGY ENGINEERING INC</v>
          </cell>
          <cell r="AN262" t="str">
            <v>CASCADE ENERGY ENGINEERING INC</v>
          </cell>
          <cell r="AO262" t="str">
            <v>Cascade Energy</v>
          </cell>
          <cell r="AP262">
            <v>5</v>
          </cell>
        </row>
        <row r="263">
          <cell r="G263" t="str">
            <v>Compresed Air ISOP</v>
          </cell>
          <cell r="H263">
            <v>10048.629999999999</v>
          </cell>
          <cell r="I263" t="str">
            <v>19619 84TH AVE S KENT, WA 98032</v>
          </cell>
          <cell r="J263">
            <v>1022431</v>
          </cell>
          <cell r="K263">
            <v>7001195468</v>
          </cell>
          <cell r="L263" t="str">
            <v>COMP ISOP</v>
          </cell>
          <cell r="M263">
            <v>1</v>
          </cell>
          <cell r="N263">
            <v>200973</v>
          </cell>
          <cell r="P263" t="str">
            <v>ISOP</v>
          </cell>
          <cell r="R263" t="str">
            <v>31E-I-KV</v>
          </cell>
          <cell r="S263" t="str">
            <v>E250 Ind. System Optimization</v>
          </cell>
          <cell r="T263" t="str">
            <v>KENT</v>
          </cell>
          <cell r="U263" t="str">
            <v>Calculate Rebate</v>
          </cell>
          <cell r="V263">
            <v>18231133</v>
          </cell>
          <cell r="Y263" t="str">
            <v>Industrial System Optimization</v>
          </cell>
          <cell r="AA263">
            <v>15698.37</v>
          </cell>
          <cell r="AB263">
            <v>200006757542</v>
          </cell>
          <cell r="AD263" t="str">
            <v>19619 84TH AVE S KENT, WA 98032</v>
          </cell>
          <cell r="AE263" t="str">
            <v>19619 84TH AVE S</v>
          </cell>
          <cell r="AG263">
            <v>98032</v>
          </cell>
          <cell r="AH263" t="str">
            <v>Industrial/Manufac.</v>
          </cell>
          <cell r="AM263" t="str">
            <v>CASCADE ENERGY ENGINEERING INC</v>
          </cell>
          <cell r="AN263" t="str">
            <v>CASCADE ENERGY ENGINEERING INC</v>
          </cell>
          <cell r="AO263" t="str">
            <v>Cascade Energy</v>
          </cell>
          <cell r="AP263">
            <v>5</v>
          </cell>
        </row>
        <row r="264">
          <cell r="G264" t="str">
            <v>$150 Electric EGP Retrofit Tier 2</v>
          </cell>
          <cell r="H264">
            <v>1650</v>
          </cell>
          <cell r="I264" t="str">
            <v>4141 MARTIN WAY E STORE OLYMPIA, WA 98516</v>
          </cell>
          <cell r="J264">
            <v>992210</v>
          </cell>
          <cell r="K264">
            <v>7001336846</v>
          </cell>
          <cell r="L264" t="str">
            <v>EEGP150</v>
          </cell>
          <cell r="M264">
            <v>1</v>
          </cell>
          <cell r="N264">
            <v>2141</v>
          </cell>
          <cell r="P264" t="str">
            <v>HPAC</v>
          </cell>
          <cell r="R264" t="str">
            <v>26E-C-KV</v>
          </cell>
          <cell r="S264" t="str">
            <v>E262 HE Heat Pump &amp; Air Conditioner</v>
          </cell>
          <cell r="T264" t="str">
            <v>OLYMPIA</v>
          </cell>
          <cell r="U264" t="str">
            <v>Audit Grant/Rebate</v>
          </cell>
          <cell r="V264">
            <v>18230718</v>
          </cell>
          <cell r="Y264" t="str">
            <v>HVAC - Commercial and Industrial</v>
          </cell>
          <cell r="Z264" t="str">
            <v>SH</v>
          </cell>
          <cell r="AA264">
            <v>22244.06</v>
          </cell>
          <cell r="AB264">
            <v>200025081007</v>
          </cell>
          <cell r="AC264" t="str">
            <v>MERLONE GEIR MANAGEMENT</v>
          </cell>
          <cell r="AD264" t="str">
            <v>4141 MARTIN WAY E STORE OLYMPIA, WA 98516</v>
          </cell>
          <cell r="AE264" t="str">
            <v>4141 MARTIN WAY E STORE</v>
          </cell>
          <cell r="AG264">
            <v>98516</v>
          </cell>
          <cell r="AH264" t="str">
            <v>Retail</v>
          </cell>
          <cell r="AM264" t="str">
            <v>HOBBY LOBBY STORES INC</v>
          </cell>
          <cell r="AN264" t="str">
            <v>HOBBY LOBBY STORES INC</v>
          </cell>
          <cell r="AO264" t="str">
            <v>In-House</v>
          </cell>
          <cell r="AP264">
            <v>15</v>
          </cell>
        </row>
        <row r="265">
          <cell r="G265" t="str">
            <v>$100 Heat pump Tier 1</v>
          </cell>
          <cell r="H265">
            <v>300</v>
          </cell>
          <cell r="I265" t="str">
            <v>7311 NE 141ST ST 1 KIRKLAND, WA 98034</v>
          </cell>
          <cell r="J265">
            <v>1019949</v>
          </cell>
          <cell r="K265">
            <v>7000095640</v>
          </cell>
          <cell r="L265" t="str">
            <v>HP100</v>
          </cell>
          <cell r="M265">
            <v>1</v>
          </cell>
          <cell r="N265">
            <v>2568</v>
          </cell>
          <cell r="P265" t="str">
            <v>HPAC</v>
          </cell>
          <cell r="R265" t="str">
            <v>24E-C</v>
          </cell>
          <cell r="S265" t="str">
            <v>E262 HE Heat Pump &amp; Air Conditioner</v>
          </cell>
          <cell r="T265" t="str">
            <v>KIRKLAND</v>
          </cell>
          <cell r="U265" t="str">
            <v>Audit Grant/Rebate</v>
          </cell>
          <cell r="V265">
            <v>18230718</v>
          </cell>
          <cell r="Y265" t="str">
            <v>HVAC - Commercial and Industrial</v>
          </cell>
          <cell r="Z265" t="str">
            <v>SH</v>
          </cell>
          <cell r="AA265">
            <v>5720.13</v>
          </cell>
          <cell r="AB265">
            <v>200005218678</v>
          </cell>
          <cell r="AC265" t="str">
            <v>MARK J ANDREWS</v>
          </cell>
          <cell r="AD265" t="str">
            <v>7311 NE 141ST ST KIRKLAND, WA 98034</v>
          </cell>
          <cell r="AE265" t="str">
            <v>7311 NE 141ST ST</v>
          </cell>
          <cell r="AG265">
            <v>98034</v>
          </cell>
          <cell r="AH265" t="str">
            <v>Office</v>
          </cell>
          <cell r="AM265" t="str">
            <v>LARRY D REA</v>
          </cell>
          <cell r="AN265" t="str">
            <v>LARRY D REA</v>
          </cell>
          <cell r="AO265" t="str">
            <v>EAM SERVICES, INC</v>
          </cell>
          <cell r="AP265">
            <v>15</v>
          </cell>
        </row>
        <row r="266">
          <cell r="G266" t="str">
            <v>Data Center Low cost Measure</v>
          </cell>
          <cell r="H266">
            <v>0</v>
          </cell>
          <cell r="I266" t="str">
            <v>825 E MIDDLEFIELD RD MOUNTAIN VIEW, CA 94043</v>
          </cell>
          <cell r="J266">
            <v>1027153</v>
          </cell>
          <cell r="K266">
            <v>7000562156</v>
          </cell>
          <cell r="L266" t="str">
            <v>DC LC</v>
          </cell>
          <cell r="M266">
            <v>1</v>
          </cell>
          <cell r="N266">
            <v>27497</v>
          </cell>
          <cell r="P266" t="str">
            <v>DCEE</v>
          </cell>
          <cell r="R266" t="str">
            <v>24E-C-KV</v>
          </cell>
          <cell r="S266" t="str">
            <v>E250 Data Center Energy Efficiency</v>
          </cell>
          <cell r="T266" t="str">
            <v>BELLEVUE</v>
          </cell>
          <cell r="U266" t="str">
            <v>Calculate Rebate</v>
          </cell>
          <cell r="V266">
            <v>18231132</v>
          </cell>
          <cell r="Y266" t="str">
            <v>Data Center</v>
          </cell>
          <cell r="AA266">
            <v>0</v>
          </cell>
          <cell r="AB266">
            <v>220004576611</v>
          </cell>
          <cell r="AD266" t="str">
            <v>3310 146TH PL SE B BELLEVUE, WA 98007</v>
          </cell>
          <cell r="AE266" t="str">
            <v>3310 146TH PL SE B</v>
          </cell>
          <cell r="AG266">
            <v>98007</v>
          </cell>
          <cell r="AH266" t="str">
            <v>Other</v>
          </cell>
          <cell r="AM266" t="str">
            <v>CLEARESULT CONSULTING</v>
          </cell>
          <cell r="AN266" t="str">
            <v>CLEARESULT CONSULTING</v>
          </cell>
          <cell r="AO266" t="str">
            <v>CLEAResult</v>
          </cell>
          <cell r="AP266">
            <v>5</v>
          </cell>
        </row>
        <row r="267">
          <cell r="G267" t="str">
            <v>400W HID to 4' 6L T8 (HBF)</v>
          </cell>
          <cell r="H267">
            <v>2838.48</v>
          </cell>
          <cell r="I267" t="str">
            <v>106 LILA LN BURLINGTON, WA 98233</v>
          </cell>
          <cell r="J267">
            <v>993897</v>
          </cell>
          <cell r="K267">
            <v>7000062107</v>
          </cell>
          <cell r="L267" t="str">
            <v>400WHID-4FT6LT8</v>
          </cell>
          <cell r="M267">
            <v>12</v>
          </cell>
          <cell r="N267">
            <v>13284</v>
          </cell>
          <cell r="P267" t="str">
            <v>SBDI</v>
          </cell>
          <cell r="R267" t="str">
            <v>24E-I</v>
          </cell>
          <cell r="S267" t="str">
            <v>Small Business Direct Install</v>
          </cell>
          <cell r="T267" t="str">
            <v>BURLINGTON</v>
          </cell>
          <cell r="U267" t="str">
            <v>Calculate Rebate</v>
          </cell>
          <cell r="V267">
            <v>18231134</v>
          </cell>
          <cell r="Y267" t="str">
            <v>Lighting, Prescriptive</v>
          </cell>
          <cell r="AA267">
            <v>2838.48</v>
          </cell>
          <cell r="AB267">
            <v>200012276073</v>
          </cell>
          <cell r="AD267" t="str">
            <v>106 LILA LN BURLINGTON, WA 98233</v>
          </cell>
          <cell r="AE267" t="str">
            <v>106 LILA LN</v>
          </cell>
          <cell r="AG267">
            <v>98233</v>
          </cell>
          <cell r="AH267" t="str">
            <v>Other</v>
          </cell>
          <cell r="AM267" t="str">
            <v>WILLDAN ENERGY SOLUTIONS</v>
          </cell>
          <cell r="AN267" t="str">
            <v>WILLDAN ENERGY SOLUTIONS</v>
          </cell>
          <cell r="AO267" t="str">
            <v>Willdan Engineers &amp; Constructors</v>
          </cell>
          <cell r="AP267">
            <v>12</v>
          </cell>
        </row>
        <row r="268">
          <cell r="G268" t="str">
            <v>4' 4L T12 to 4' 4L T8</v>
          </cell>
          <cell r="H268">
            <v>406.98</v>
          </cell>
          <cell r="I268" t="str">
            <v>111 W HOLLY ST BELLINGHAM, WA 982254310</v>
          </cell>
          <cell r="J268">
            <v>993898</v>
          </cell>
          <cell r="K268">
            <v>7000477645</v>
          </cell>
          <cell r="L268" t="str">
            <v>4FT4LT8</v>
          </cell>
          <cell r="M268">
            <v>6</v>
          </cell>
          <cell r="N268">
            <v>1638</v>
          </cell>
          <cell r="P268" t="str">
            <v>SBDI</v>
          </cell>
          <cell r="R268" t="str">
            <v>24E-C</v>
          </cell>
          <cell r="S268" t="str">
            <v>Small Business Direct Install</v>
          </cell>
          <cell r="T268" t="str">
            <v>BELLINGHAM</v>
          </cell>
          <cell r="U268" t="str">
            <v>Calculate Rebate</v>
          </cell>
          <cell r="V268">
            <v>18231134</v>
          </cell>
          <cell r="Y268" t="str">
            <v>Lighting, Prescriptive</v>
          </cell>
          <cell r="AA268">
            <v>406.98</v>
          </cell>
          <cell r="AB268">
            <v>220001584816</v>
          </cell>
          <cell r="AD268" t="str">
            <v>111 W HOLLY ST BELLINGHAM, WA 98225</v>
          </cell>
          <cell r="AE268" t="str">
            <v>111 W HOLLY ST</v>
          </cell>
          <cell r="AG268">
            <v>98225</v>
          </cell>
          <cell r="AH268" t="str">
            <v>Retail</v>
          </cell>
          <cell r="AM268" t="str">
            <v>WILLDAN ENERGY SOLUTIONS</v>
          </cell>
          <cell r="AN268" t="str">
            <v>WILLDAN ENERGY SOLUTIONS</v>
          </cell>
          <cell r="AO268" t="str">
            <v>Willdan Engineers &amp; Constructors</v>
          </cell>
          <cell r="AP268">
            <v>12</v>
          </cell>
        </row>
        <row r="269">
          <cell r="G269" t="str">
            <v>4' 2L T12 to 4' 2L T8</v>
          </cell>
          <cell r="H269">
            <v>57.23</v>
          </cell>
          <cell r="I269" t="str">
            <v>12409 NE 124TH ST KIRKLAND, WA 98034</v>
          </cell>
          <cell r="J269">
            <v>993848</v>
          </cell>
          <cell r="K269">
            <v>7000056480</v>
          </cell>
          <cell r="L269" t="str">
            <v>4FT2LT8</v>
          </cell>
          <cell r="M269">
            <v>1</v>
          </cell>
          <cell r="N269">
            <v>136</v>
          </cell>
          <cell r="P269" t="str">
            <v>SBDI</v>
          </cell>
          <cell r="Q269" t="str">
            <v>31G-C</v>
          </cell>
          <cell r="R269" t="str">
            <v>24E-C</v>
          </cell>
          <cell r="S269" t="str">
            <v>Small Business Direct Install</v>
          </cell>
          <cell r="T269" t="str">
            <v>KIRKLAND</v>
          </cell>
          <cell r="U269" t="str">
            <v>Calculate Rebate</v>
          </cell>
          <cell r="V269">
            <v>18231134</v>
          </cell>
          <cell r="Y269" t="str">
            <v>Lighting, Prescriptive</v>
          </cell>
          <cell r="AA269">
            <v>57.23</v>
          </cell>
          <cell r="AB269">
            <v>200004486300</v>
          </cell>
          <cell r="AD269" t="str">
            <v>12409 NE 124TH ST KIRKLAND, WA 98034</v>
          </cell>
          <cell r="AE269" t="str">
            <v>12409 NE 124TH ST</v>
          </cell>
          <cell r="AG269">
            <v>98034</v>
          </cell>
          <cell r="AH269" t="str">
            <v>Office</v>
          </cell>
          <cell r="AM269" t="str">
            <v>WILLDAN ENERGY SOLUTIONS</v>
          </cell>
          <cell r="AN269" t="str">
            <v>WILLDAN ENERGY SOLUTIONS</v>
          </cell>
          <cell r="AO269" t="str">
            <v>Willdan Engineers &amp; Constructors</v>
          </cell>
          <cell r="AP269">
            <v>12</v>
          </cell>
        </row>
        <row r="270">
          <cell r="G270" t="str">
            <v>4' 1L T12 to 4' 1L T8</v>
          </cell>
          <cell r="H270">
            <v>54.75</v>
          </cell>
          <cell r="I270" t="str">
            <v>1952 COUNTRY LN OAK HARBOR, WA 982778185</v>
          </cell>
          <cell r="J270">
            <v>993867</v>
          </cell>
          <cell r="K270">
            <v>7000925852</v>
          </cell>
          <cell r="L270" t="str">
            <v>4FT1LT8</v>
          </cell>
          <cell r="M270">
            <v>1</v>
          </cell>
          <cell r="N270">
            <v>66</v>
          </cell>
          <cell r="P270" t="str">
            <v>SBDI</v>
          </cell>
          <cell r="R270" t="str">
            <v>SCH_24EC</v>
          </cell>
          <cell r="S270" t="str">
            <v>Small Business Direct Install</v>
          </cell>
          <cell r="T270" t="str">
            <v>OAK HARBOR</v>
          </cell>
          <cell r="U270" t="str">
            <v>Calculate Rebate</v>
          </cell>
          <cell r="V270">
            <v>18231134</v>
          </cell>
          <cell r="Y270" t="str">
            <v>Lighting, Prescriptive</v>
          </cell>
          <cell r="AA270">
            <v>54.75</v>
          </cell>
          <cell r="AB270">
            <v>200020204562</v>
          </cell>
          <cell r="AD270" t="str">
            <v>31570 STATE ROUTE 20 #101 OAK HARBOR, WA 98277</v>
          </cell>
          <cell r="AE270" t="str">
            <v>31570 STATE ROUTE 20 #101</v>
          </cell>
          <cell r="AG270">
            <v>98277</v>
          </cell>
          <cell r="AH270" t="str">
            <v>Office</v>
          </cell>
          <cell r="AM270" t="str">
            <v>WILLDAN ENERGY SOLUTIONS</v>
          </cell>
          <cell r="AN270" t="str">
            <v>WILLDAN ENERGY SOLUTIONS</v>
          </cell>
          <cell r="AO270" t="str">
            <v>Willdan Engineers &amp; Constructors</v>
          </cell>
          <cell r="AP270">
            <v>12</v>
          </cell>
        </row>
        <row r="271">
          <cell r="G271" t="str">
            <v>4' 4L T12 HO to 4' 4L T8</v>
          </cell>
          <cell r="H271">
            <v>1492.26</v>
          </cell>
          <cell r="I271" t="str">
            <v>717 S LANDER ST SEATTLE, WA 98134</v>
          </cell>
          <cell r="J271">
            <v>993792</v>
          </cell>
          <cell r="K271">
            <v>7000845137</v>
          </cell>
          <cell r="L271" t="str">
            <v>HO-4FT4LT8</v>
          </cell>
          <cell r="M271">
            <v>22</v>
          </cell>
          <cell r="N271">
            <v>18546</v>
          </cell>
          <cell r="P271" t="str">
            <v>SBDI</v>
          </cell>
          <cell r="R271" t="str">
            <v>24E-C</v>
          </cell>
          <cell r="S271" t="str">
            <v>Small Business Direct Install</v>
          </cell>
          <cell r="T271" t="str">
            <v>BELLINGHAM</v>
          </cell>
          <cell r="U271" t="str">
            <v>Calculate Rebate</v>
          </cell>
          <cell r="V271">
            <v>18231134</v>
          </cell>
          <cell r="Y271" t="str">
            <v>Lighting, Prescriptive</v>
          </cell>
          <cell r="AA271">
            <v>1492.26</v>
          </cell>
          <cell r="AB271">
            <v>200013843640</v>
          </cell>
          <cell r="AD271" t="str">
            <v>3550 MERIDIAN ST 1 BELLINGHAM, WA 98225</v>
          </cell>
          <cell r="AE271" t="str">
            <v>3550 MERIDIAN ST 1</v>
          </cell>
          <cell r="AG271">
            <v>98225</v>
          </cell>
          <cell r="AH271" t="str">
            <v>Office</v>
          </cell>
          <cell r="AM271" t="str">
            <v>WILLDAN ENERGY SOLUTIONS</v>
          </cell>
          <cell r="AN271" t="str">
            <v>WILLDAN ENERGY SOLUTIONS</v>
          </cell>
          <cell r="AO271" t="str">
            <v>Willdan Engineers &amp; Constructors</v>
          </cell>
          <cell r="AP271">
            <v>12</v>
          </cell>
        </row>
        <row r="272">
          <cell r="G272" t="str">
            <v>2' 1L T12 to 2' 1L T8</v>
          </cell>
          <cell r="H272">
            <v>52.23</v>
          </cell>
          <cell r="I272" t="str">
            <v>PO BOX 1433 BREMERTON, WA 98337</v>
          </cell>
          <cell r="J272">
            <v>993842</v>
          </cell>
          <cell r="K272">
            <v>7000591343</v>
          </cell>
          <cell r="L272" t="str">
            <v>2FT1LT8</v>
          </cell>
          <cell r="M272">
            <v>1</v>
          </cell>
          <cell r="N272">
            <v>41</v>
          </cell>
          <cell r="P272" t="str">
            <v>SBDI</v>
          </cell>
          <cell r="R272" t="str">
            <v>SCH_24EI</v>
          </cell>
          <cell r="S272" t="str">
            <v>Small Business Direct Install</v>
          </cell>
          <cell r="T272" t="str">
            <v>BREMERTON</v>
          </cell>
          <cell r="U272" t="str">
            <v>Calculate Rebate</v>
          </cell>
          <cell r="V272">
            <v>18231134</v>
          </cell>
          <cell r="Y272" t="str">
            <v>Lighting, Prescriptive</v>
          </cell>
          <cell r="AA272">
            <v>52.23</v>
          </cell>
          <cell r="AB272">
            <v>200022843805</v>
          </cell>
          <cell r="AD272" t="str">
            <v>523 4TH ST BREMERTON, WA 98337</v>
          </cell>
          <cell r="AE272" t="str">
            <v>523 4TH ST</v>
          </cell>
          <cell r="AG272">
            <v>98337</v>
          </cell>
          <cell r="AH272" t="str">
            <v>Retail</v>
          </cell>
          <cell r="AM272" t="str">
            <v>WILLDAN ENERGY SOLUTIONS</v>
          </cell>
          <cell r="AN272" t="str">
            <v>WILLDAN ENERGY SOLUTIONS</v>
          </cell>
          <cell r="AO272" t="str">
            <v>Willdan Engineers &amp; Constructors</v>
          </cell>
          <cell r="AP272">
            <v>12</v>
          </cell>
        </row>
        <row r="273">
          <cell r="G273" t="str">
            <v>4' 2L T12 HO to 4' 2L T8</v>
          </cell>
          <cell r="H273">
            <v>457.84</v>
          </cell>
          <cell r="I273" t="str">
            <v>115 LIND ST MOUNT VERNON, WA 98273</v>
          </cell>
          <cell r="J273">
            <v>996919</v>
          </cell>
          <cell r="K273">
            <v>7000599297</v>
          </cell>
          <cell r="L273" t="str">
            <v>2LHO-4FT2LT8</v>
          </cell>
          <cell r="M273">
            <v>8</v>
          </cell>
          <cell r="N273">
            <v>3368</v>
          </cell>
          <cell r="P273" t="str">
            <v>SBDI</v>
          </cell>
          <cell r="R273" t="str">
            <v>24E-C</v>
          </cell>
          <cell r="S273" t="str">
            <v>Small Business Direct Install</v>
          </cell>
          <cell r="T273" t="str">
            <v>MOUNT VERNON</v>
          </cell>
          <cell r="U273" t="str">
            <v>Calculate Rebate</v>
          </cell>
          <cell r="V273">
            <v>18231134</v>
          </cell>
          <cell r="Y273" t="str">
            <v>Lighting, Prescriptive</v>
          </cell>
          <cell r="AA273">
            <v>457.84</v>
          </cell>
          <cell r="AB273">
            <v>200023311000</v>
          </cell>
          <cell r="AD273" t="str">
            <v>115 LIND ST #A MOUNT VERNON, WA 98273</v>
          </cell>
          <cell r="AE273" t="str">
            <v>115 LIND ST #A</v>
          </cell>
          <cell r="AG273">
            <v>98273</v>
          </cell>
          <cell r="AH273" t="str">
            <v>Office</v>
          </cell>
          <cell r="AM273" t="str">
            <v>WILLDAN ENERGY SOLUTIONS</v>
          </cell>
          <cell r="AN273" t="str">
            <v>WILLDAN ENERGY SOLUTIONS</v>
          </cell>
          <cell r="AO273" t="str">
            <v>Willdan Engineers &amp; Constructors</v>
          </cell>
          <cell r="AP273">
            <v>12</v>
          </cell>
        </row>
        <row r="274">
          <cell r="G274" t="str">
            <v>SBDI Electric sprayhead 1.6 previously installed to .65gpm</v>
          </cell>
          <cell r="H274">
            <v>71.209999999999994</v>
          </cell>
          <cell r="I274" t="str">
            <v>7520 NE BOTHELL WAY KENMORE, WA 98028</v>
          </cell>
          <cell r="J274">
            <v>1023266</v>
          </cell>
          <cell r="K274">
            <v>7000370321</v>
          </cell>
          <cell r="L274" t="str">
            <v>E 16 to 65 SBDI</v>
          </cell>
          <cell r="M274">
            <v>1</v>
          </cell>
          <cell r="N274">
            <v>839</v>
          </cell>
          <cell r="P274" t="str">
            <v>SBDI</v>
          </cell>
          <cell r="R274" t="str">
            <v>24E-C</v>
          </cell>
          <cell r="S274" t="str">
            <v>Small Business Direct Install</v>
          </cell>
          <cell r="T274" t="str">
            <v>KENMORE</v>
          </cell>
          <cell r="U274" t="str">
            <v>Calculate Rebate</v>
          </cell>
          <cell r="V274">
            <v>18231134</v>
          </cell>
          <cell r="Y274" t="str">
            <v>Water Heating - Commercial</v>
          </cell>
          <cell r="AA274">
            <v>71.209999999999994</v>
          </cell>
          <cell r="AB274">
            <v>200024411783</v>
          </cell>
          <cell r="AD274" t="str">
            <v>7520 NE BOTHELL WAY SIGN KENMORE, WA 98028</v>
          </cell>
          <cell r="AE274" t="str">
            <v>7520 NE BOTHELL WAY SIGN</v>
          </cell>
          <cell r="AG274">
            <v>98028</v>
          </cell>
          <cell r="AH274" t="str">
            <v>Restaurant</v>
          </cell>
          <cell r="AM274" t="str">
            <v>WILLDAN ENERGY SOLUTIONS</v>
          </cell>
          <cell r="AN274" t="str">
            <v>WILLDAN ENERGY SOLUTIONS</v>
          </cell>
          <cell r="AO274" t="str">
            <v>Willdan Engineers &amp; Constructors</v>
          </cell>
          <cell r="AP274">
            <v>5</v>
          </cell>
        </row>
        <row r="275">
          <cell r="G275" t="str">
            <v>LED - PAR20 Restaurant</v>
          </cell>
          <cell r="H275">
            <v>300</v>
          </cell>
          <cell r="I275" t="str">
            <v>4914 RAINIER AVE S B SEATTLE, WA 98118</v>
          </cell>
          <cell r="J275">
            <v>1011656</v>
          </cell>
          <cell r="K275">
            <v>7000819851</v>
          </cell>
          <cell r="L275" t="str">
            <v>LEDPAR20-20 REST</v>
          </cell>
          <cell r="M275">
            <v>15</v>
          </cell>
          <cell r="N275">
            <v>1965</v>
          </cell>
          <cell r="P275" t="str">
            <v>MCFL</v>
          </cell>
          <cell r="Q275" t="str">
            <v>31G-C</v>
          </cell>
          <cell r="R275" t="str">
            <v>25E-C-DM</v>
          </cell>
          <cell r="S275" t="str">
            <v>E262 Comml CFL Mark Down Program</v>
          </cell>
          <cell r="T275" t="str">
            <v>BELLEVUE</v>
          </cell>
          <cell r="U275" t="str">
            <v>Calculate Rebate</v>
          </cell>
          <cell r="V275">
            <v>18230714</v>
          </cell>
          <cell r="Y275" t="str">
            <v>Lighting, Prescriptive</v>
          </cell>
          <cell r="AA275">
            <v>390</v>
          </cell>
          <cell r="AB275">
            <v>220000796510</v>
          </cell>
          <cell r="AD275" t="str">
            <v>15600 NE 8TH ST J1 BELLEVUE, WA 98008</v>
          </cell>
          <cell r="AE275" t="str">
            <v>15600 NE 8TH ST J1</v>
          </cell>
          <cell r="AG275">
            <v>98008</v>
          </cell>
          <cell r="AH275" t="str">
            <v>Restaurant</v>
          </cell>
          <cell r="AM275" t="str">
            <v>BATTERIES PLUS - OLYMPIA #244</v>
          </cell>
          <cell r="AN275" t="str">
            <v>BATTERIES PLUS - OLYMPIA #244</v>
          </cell>
          <cell r="AO275" t="str">
            <v>BATTERIES PLUS BULBS</v>
          </cell>
          <cell r="AP275">
            <v>5</v>
          </cell>
        </row>
        <row r="276">
          <cell r="G276" t="str">
            <v>LED - OMNIDIRECTIONAL -5 RESTAURANT</v>
          </cell>
          <cell r="H276">
            <v>285</v>
          </cell>
          <cell r="I276" t="str">
            <v>4914 RAINIER AVE S B SEATTLE, WA 98118</v>
          </cell>
          <cell r="J276">
            <v>1011656</v>
          </cell>
          <cell r="K276">
            <v>7000819851</v>
          </cell>
          <cell r="L276" t="str">
            <v>LEDOMNI-5 REST</v>
          </cell>
          <cell r="M276">
            <v>57</v>
          </cell>
          <cell r="N276">
            <v>5244</v>
          </cell>
          <cell r="P276" t="str">
            <v>MCFL</v>
          </cell>
          <cell r="Q276" t="str">
            <v>31G-C</v>
          </cell>
          <cell r="R276" t="str">
            <v>25E-C-DM</v>
          </cell>
          <cell r="S276" t="str">
            <v>E262 Comml CFL Mark Down Program</v>
          </cell>
          <cell r="T276" t="str">
            <v>BELLEVUE</v>
          </cell>
          <cell r="U276" t="str">
            <v>Calculate Rebate</v>
          </cell>
          <cell r="V276">
            <v>18230714</v>
          </cell>
          <cell r="Y276" t="str">
            <v>Lighting, Prescriptive</v>
          </cell>
          <cell r="AA276">
            <v>1215.1500000000001</v>
          </cell>
          <cell r="AB276">
            <v>220000796510</v>
          </cell>
          <cell r="AD276" t="str">
            <v>15600 NE 8TH ST J1 BELLEVUE, WA 98008</v>
          </cell>
          <cell r="AE276" t="str">
            <v>15600 NE 8TH ST J1</v>
          </cell>
          <cell r="AG276">
            <v>98008</v>
          </cell>
          <cell r="AH276" t="str">
            <v>Restaurant</v>
          </cell>
          <cell r="AM276" t="str">
            <v>BATTERIES PLUS - OLYMPIA #244</v>
          </cell>
          <cell r="AN276" t="str">
            <v>BATTERIES PLUS - OLYMPIA #244</v>
          </cell>
          <cell r="AO276" t="str">
            <v>BATTERIES PLUS BULBS</v>
          </cell>
          <cell r="AP276">
            <v>5</v>
          </cell>
        </row>
        <row r="277">
          <cell r="G277" t="str">
            <v>1.5 GPM Showerhead Fitness Center, gas DI</v>
          </cell>
          <cell r="H277">
            <v>41</v>
          </cell>
          <cell r="I277" t="str">
            <v>1233 CENTRAL AVE N KENT, WA 98032</v>
          </cell>
          <cell r="J277">
            <v>999314</v>
          </cell>
          <cell r="K277">
            <v>7001205261</v>
          </cell>
          <cell r="L277" t="str">
            <v>G SH FIT</v>
          </cell>
          <cell r="M277">
            <v>1</v>
          </cell>
          <cell r="O277">
            <v>190</v>
          </cell>
          <cell r="P277" t="str">
            <v>SPRH</v>
          </cell>
          <cell r="Q277" t="str">
            <v>31G-C</v>
          </cell>
          <cell r="R277" t="str">
            <v>25E-C-DM</v>
          </cell>
          <cell r="S277" t="str">
            <v>E_G 262 Pre Rinse Spray Head</v>
          </cell>
          <cell r="T277" t="str">
            <v>KENT</v>
          </cell>
          <cell r="U277" t="str">
            <v>Calculate Rebate</v>
          </cell>
          <cell r="V277">
            <v>18231028</v>
          </cell>
          <cell r="Y277" t="str">
            <v>Water Heating - Commercial</v>
          </cell>
          <cell r="AA277">
            <v>41</v>
          </cell>
          <cell r="AB277">
            <v>200000284469</v>
          </cell>
          <cell r="AD277" t="str">
            <v>1233 CENTRAL AVE N KENT, WA 98032</v>
          </cell>
          <cell r="AE277" t="str">
            <v>1233 CENTRAL AVE N</v>
          </cell>
          <cell r="AG277">
            <v>98032</v>
          </cell>
          <cell r="AH277" t="str">
            <v>Hotel/Motel Rooms</v>
          </cell>
          <cell r="AM277" t="str">
            <v>SBW CONSULTING INC</v>
          </cell>
          <cell r="AN277" t="str">
            <v>SBW CONSULTING INC</v>
          </cell>
          <cell r="AO277" t="str">
            <v>SBW CONSULTING INC</v>
          </cell>
          <cell r="AP277">
            <v>10</v>
          </cell>
        </row>
        <row r="278">
          <cell r="G278" t="str">
            <v>Aerator, Gas $7</v>
          </cell>
          <cell r="H278">
            <v>476</v>
          </cell>
          <cell r="I278" t="str">
            <v>20301 NE 108TH ST REDMOND, WA 98053</v>
          </cell>
          <cell r="J278">
            <v>999315</v>
          </cell>
          <cell r="K278">
            <v>7001392638</v>
          </cell>
          <cell r="L278" t="str">
            <v>G AER 7</v>
          </cell>
          <cell r="M278">
            <v>68</v>
          </cell>
          <cell r="O278">
            <v>2176</v>
          </cell>
          <cell r="P278" t="str">
            <v>SPRH</v>
          </cell>
          <cell r="Q278" t="str">
            <v>31G-C</v>
          </cell>
          <cell r="S278" t="str">
            <v>E_G 262 Pre Rinse Spray Head</v>
          </cell>
          <cell r="T278" t="str">
            <v>REDMOND</v>
          </cell>
          <cell r="U278" t="str">
            <v>Calculate Rebate</v>
          </cell>
          <cell r="V278">
            <v>18231028</v>
          </cell>
          <cell r="Y278" t="str">
            <v>Water Heating - Commercial</v>
          </cell>
          <cell r="AA278">
            <v>476</v>
          </cell>
          <cell r="AB278">
            <v>200000516787</v>
          </cell>
          <cell r="AD278" t="str">
            <v>20301 NE 108TH ST GYM REDMOND, WA 98053</v>
          </cell>
          <cell r="AE278" t="str">
            <v>20301 NE 108TH ST GYM</v>
          </cell>
          <cell r="AG278">
            <v>98053</v>
          </cell>
          <cell r="AH278" t="str">
            <v>School (K-12)</v>
          </cell>
          <cell r="AM278" t="str">
            <v>SBW CONSULTING INC</v>
          </cell>
          <cell r="AN278" t="str">
            <v>SBW CONSULTING INC</v>
          </cell>
          <cell r="AO278" t="str">
            <v>SBW CONSULTING INC</v>
          </cell>
          <cell r="AP278">
            <v>10</v>
          </cell>
        </row>
        <row r="279">
          <cell r="G279" t="str">
            <v>LED - PAR20 Office</v>
          </cell>
          <cell r="H279">
            <v>459.08</v>
          </cell>
          <cell r="I279" t="str">
            <v>1500 112TH AVE NE HSE BELLEVUE, WA 98004</v>
          </cell>
          <cell r="J279">
            <v>1021671</v>
          </cell>
          <cell r="K279">
            <v>7001047917</v>
          </cell>
          <cell r="L279" t="str">
            <v>LEDPAR20-20 OFFC</v>
          </cell>
          <cell r="M279">
            <v>23</v>
          </cell>
          <cell r="N279">
            <v>2530</v>
          </cell>
          <cell r="P279" t="str">
            <v>MCFL</v>
          </cell>
          <cell r="R279" t="str">
            <v>24E-C</v>
          </cell>
          <cell r="S279" t="str">
            <v>E262 Comml CFL Mark Down Program</v>
          </cell>
          <cell r="T279" t="str">
            <v>BELLEVUE</v>
          </cell>
          <cell r="U279" t="str">
            <v>Calculate Rebate</v>
          </cell>
          <cell r="V279">
            <v>18230714</v>
          </cell>
          <cell r="Y279" t="str">
            <v>Lighting, Prescriptive</v>
          </cell>
          <cell r="AA279">
            <v>573.85</v>
          </cell>
          <cell r="AB279">
            <v>200023913870</v>
          </cell>
          <cell r="AD279" t="str">
            <v>1500 112TH AVE NE HSE BELLEVUE, WA 98004</v>
          </cell>
          <cell r="AE279" t="str">
            <v>1500 112TH AVE NE HSE</v>
          </cell>
          <cell r="AG279">
            <v>98004</v>
          </cell>
          <cell r="AH279" t="str">
            <v>Office</v>
          </cell>
          <cell r="AM279" t="str">
            <v>KELSUN DISTRIBUTORS INC</v>
          </cell>
          <cell r="AN279" t="str">
            <v>KELSUN DISTRIBUTORS INC</v>
          </cell>
          <cell r="AO279" t="str">
            <v>KELSUN DISTRIBUTORS</v>
          </cell>
          <cell r="AP279">
            <v>5</v>
          </cell>
        </row>
        <row r="280">
          <cell r="G280" t="str">
            <v>Add Doors to Open Cases - Gas</v>
          </cell>
          <cell r="H280">
            <v>5280</v>
          </cell>
          <cell r="I280" t="str">
            <v>7231 GREENWOOD AVE N SEATTLE, WA 98103</v>
          </cell>
          <cell r="J280">
            <v>1013093</v>
          </cell>
          <cell r="K280">
            <v>7001180075</v>
          </cell>
          <cell r="L280" t="str">
            <v>ADD DOC G</v>
          </cell>
          <cell r="M280">
            <v>48</v>
          </cell>
          <cell r="O280">
            <v>2400</v>
          </cell>
          <cell r="P280" t="str">
            <v>ESGR</v>
          </cell>
          <cell r="Q280" t="str">
            <v>31G-C</v>
          </cell>
          <cell r="S280" t="str">
            <v>E250 Energy S. Grocer REBATE</v>
          </cell>
          <cell r="T280" t="str">
            <v>SEATTLE</v>
          </cell>
          <cell r="U280" t="str">
            <v>Calculate Rebate</v>
          </cell>
          <cell r="V280">
            <v>18231021</v>
          </cell>
          <cell r="Y280" t="str">
            <v>Refrigeration - Commercial</v>
          </cell>
          <cell r="AA280">
            <v>21518.94</v>
          </cell>
          <cell r="AB280">
            <v>200016331296</v>
          </cell>
          <cell r="AD280" t="str">
            <v>7231 GREENWOOD AVE N SEATTLE, WA 98103</v>
          </cell>
          <cell r="AE280" t="str">
            <v>7231 GREENWOOD AVE N</v>
          </cell>
          <cell r="AG280">
            <v>98103</v>
          </cell>
          <cell r="AH280" t="str">
            <v>Grocery</v>
          </cell>
          <cell r="AM280" t="str">
            <v>CLEARESULT CONSULTING</v>
          </cell>
          <cell r="AN280" t="str">
            <v>CLEARESULT CONSULTING</v>
          </cell>
          <cell r="AO280" t="str">
            <v>Clearesult</v>
          </cell>
          <cell r="AP280">
            <v>15</v>
          </cell>
        </row>
        <row r="281">
          <cell r="G281" t="str">
            <v>Phase 2</v>
          </cell>
          <cell r="H281">
            <v>175</v>
          </cell>
          <cell r="I281" t="str">
            <v>821 AUBURN WAY N AUBURN, WA 98002</v>
          </cell>
          <cell r="J281">
            <v>1022565</v>
          </cell>
          <cell r="K281">
            <v>7000693871</v>
          </cell>
          <cell r="L281" t="str">
            <v>PH 2</v>
          </cell>
          <cell r="M281">
            <v>1</v>
          </cell>
          <cell r="N281">
            <v>11882.21</v>
          </cell>
          <cell r="P281" t="str">
            <v>ESGR</v>
          </cell>
          <cell r="R281" t="str">
            <v>26E-C-KV</v>
          </cell>
          <cell r="S281" t="str">
            <v>E250 Energy S. Grocer REBATE</v>
          </cell>
          <cell r="T281" t="str">
            <v>AUBURN</v>
          </cell>
          <cell r="U281" t="str">
            <v>Calculate Rebate</v>
          </cell>
          <cell r="V281">
            <v>18231135</v>
          </cell>
          <cell r="Y281" t="str">
            <v>Refrigeration - Commercial</v>
          </cell>
          <cell r="AA281">
            <v>250</v>
          </cell>
          <cell r="AB281">
            <v>200009111564</v>
          </cell>
          <cell r="AD281" t="str">
            <v>821 AUBURN WAY N AUBURN, WA 98002</v>
          </cell>
          <cell r="AE281" t="str">
            <v>821 AUBURN WAY N</v>
          </cell>
          <cell r="AG281">
            <v>98002</v>
          </cell>
          <cell r="AH281" t="str">
            <v>Grocery</v>
          </cell>
          <cell r="AM281" t="str">
            <v>CLEARESULT CONSULTING</v>
          </cell>
          <cell r="AN281" t="str">
            <v>CLEARESULT CONSULTING</v>
          </cell>
          <cell r="AO281" t="str">
            <v>Clearesult</v>
          </cell>
          <cell r="AP281">
            <v>10</v>
          </cell>
        </row>
        <row r="282">
          <cell r="G282" t="str">
            <v>Add Doors to Open Cases</v>
          </cell>
          <cell r="H282">
            <v>23320</v>
          </cell>
          <cell r="I282" t="str">
            <v>1502 145TH PL SE A BELLEVUE, WA 98007</v>
          </cell>
          <cell r="J282">
            <v>1024735</v>
          </cell>
          <cell r="K282">
            <v>7001173588</v>
          </cell>
          <cell r="L282" t="str">
            <v>ADDDOC</v>
          </cell>
          <cell r="M282">
            <v>212</v>
          </cell>
          <cell r="N282">
            <v>109177.84</v>
          </cell>
          <cell r="P282" t="str">
            <v>ESGR</v>
          </cell>
          <cell r="R282" t="str">
            <v>25E-C-KV</v>
          </cell>
          <cell r="S282" t="str">
            <v>E250 Energy S. Grocer REBATE</v>
          </cell>
          <cell r="T282" t="str">
            <v>BELLEVUE</v>
          </cell>
          <cell r="U282" t="str">
            <v>Calculate Rebate</v>
          </cell>
          <cell r="V282">
            <v>18231135</v>
          </cell>
          <cell r="Y282" t="str">
            <v>Refrigeration - Commercial</v>
          </cell>
          <cell r="AA282">
            <v>60494.83</v>
          </cell>
          <cell r="AB282">
            <v>200014538728</v>
          </cell>
          <cell r="AD282" t="str">
            <v>1502 145TH PL SE A BELLEVUE, WA 98007</v>
          </cell>
          <cell r="AE282" t="str">
            <v>1502 145TH PL SE A</v>
          </cell>
          <cell r="AG282">
            <v>98007</v>
          </cell>
          <cell r="AH282" t="str">
            <v>Grocery</v>
          </cell>
          <cell r="AM282" t="str">
            <v>CLEARESULT CONSULTING</v>
          </cell>
          <cell r="AN282" t="str">
            <v>CLEARESULT CONSULTING</v>
          </cell>
          <cell r="AO282" t="str">
            <v>Clearesult</v>
          </cell>
          <cell r="AP282">
            <v>15</v>
          </cell>
        </row>
        <row r="283">
          <cell r="G283" t="str">
            <v>Phase 3 - Cases</v>
          </cell>
          <cell r="H283">
            <v>3000</v>
          </cell>
          <cell r="I283" t="str">
            <v>1502 145TH PL SE A BELLEVUE, WA 98007</v>
          </cell>
          <cell r="J283">
            <v>1024735</v>
          </cell>
          <cell r="K283">
            <v>7001173588</v>
          </cell>
          <cell r="L283" t="str">
            <v>P3 C</v>
          </cell>
          <cell r="M283">
            <v>150</v>
          </cell>
          <cell r="N283">
            <v>18987.39</v>
          </cell>
          <cell r="P283" t="str">
            <v>ESGR</v>
          </cell>
          <cell r="R283" t="str">
            <v>25E-C-KV</v>
          </cell>
          <cell r="S283" t="str">
            <v>E250 Energy S. Grocer REBATE</v>
          </cell>
          <cell r="T283" t="str">
            <v>BELLEVUE</v>
          </cell>
          <cell r="U283" t="str">
            <v>Calculate Rebate</v>
          </cell>
          <cell r="V283">
            <v>18231135</v>
          </cell>
          <cell r="Y283" t="str">
            <v>Refrigeration - Commercial</v>
          </cell>
          <cell r="AA283">
            <v>67141.429999999993</v>
          </cell>
          <cell r="AB283">
            <v>200014538728</v>
          </cell>
          <cell r="AD283" t="str">
            <v>1502 145TH PL SE A BELLEVUE, WA 98007</v>
          </cell>
          <cell r="AE283" t="str">
            <v>1502 145TH PL SE A</v>
          </cell>
          <cell r="AG283">
            <v>98007</v>
          </cell>
          <cell r="AH283" t="str">
            <v>Grocery</v>
          </cell>
          <cell r="AM283" t="str">
            <v>CLEARESULT CONSULTING</v>
          </cell>
          <cell r="AN283" t="str">
            <v>CLEARESULT CONSULTING</v>
          </cell>
          <cell r="AO283" t="str">
            <v>Clearesult</v>
          </cell>
          <cell r="AP283">
            <v>20</v>
          </cell>
        </row>
        <row r="284">
          <cell r="G284" t="str">
            <v>LED - OMNIDIRECTIONAL $5 WAREHOUSE</v>
          </cell>
          <cell r="H284">
            <v>40</v>
          </cell>
          <cell r="I284" t="str">
            <v>842 BESS BAY DR LYNDEN, WA 98264</v>
          </cell>
          <cell r="J284">
            <v>998254</v>
          </cell>
          <cell r="K284">
            <v>7001565658</v>
          </cell>
          <cell r="L284" t="str">
            <v>LEDOMNI$5 WHSE</v>
          </cell>
          <cell r="M284">
            <v>8</v>
          </cell>
          <cell r="N284">
            <v>1352</v>
          </cell>
          <cell r="P284" t="str">
            <v>MCFL</v>
          </cell>
          <cell r="R284" t="str">
            <v>24E-C</v>
          </cell>
          <cell r="S284" t="str">
            <v>E262 Comml CFL Mark Down Program</v>
          </cell>
          <cell r="T284" t="str">
            <v>LYNDEN</v>
          </cell>
          <cell r="U284" t="str">
            <v>Calculate Rebate</v>
          </cell>
          <cell r="V284">
            <v>18230714</v>
          </cell>
          <cell r="Y284" t="str">
            <v>Lighting, Prescriptive</v>
          </cell>
          <cell r="AA284">
            <v>120</v>
          </cell>
          <cell r="AB284">
            <v>220003363979</v>
          </cell>
          <cell r="AD284" t="str">
            <v>842 BESS BAY DR SHOP LYNDEN, WA 98264</v>
          </cell>
          <cell r="AE284" t="str">
            <v>842 BESS BAY DR SHOP</v>
          </cell>
          <cell r="AG284">
            <v>98264</v>
          </cell>
          <cell r="AH284" t="str">
            <v>Warehouse</v>
          </cell>
          <cell r="AM284" t="str">
            <v>LIGHTNING ELECTRIC INC</v>
          </cell>
          <cell r="AN284" t="str">
            <v>LIGHTNING ELECTRIC INC</v>
          </cell>
          <cell r="AO284" t="str">
            <v>LIGHTNING ELECTRIC</v>
          </cell>
          <cell r="AP284">
            <v>5</v>
          </cell>
        </row>
        <row r="285">
          <cell r="G285" t="str">
            <v>LED: HW Recessed Retrofit Kit Warehouse</v>
          </cell>
          <cell r="H285">
            <v>525</v>
          </cell>
          <cell r="I285" t="str">
            <v>842 BESS BAY DR LYNDEN, WA 98264</v>
          </cell>
          <cell r="J285">
            <v>998254</v>
          </cell>
          <cell r="K285">
            <v>7001565658</v>
          </cell>
          <cell r="L285" t="str">
            <v>LEDHWRC$25 WHSE</v>
          </cell>
          <cell r="M285">
            <v>21</v>
          </cell>
          <cell r="N285">
            <v>2730</v>
          </cell>
          <cell r="P285" t="str">
            <v>MCFL</v>
          </cell>
          <cell r="R285" t="str">
            <v>24E-C</v>
          </cell>
          <cell r="S285" t="str">
            <v>E262 Comml CFL Mark Down Program</v>
          </cell>
          <cell r="T285" t="str">
            <v>LYNDEN</v>
          </cell>
          <cell r="U285" t="str">
            <v>Calculate Rebate</v>
          </cell>
          <cell r="V285">
            <v>18230714</v>
          </cell>
          <cell r="Y285" t="str">
            <v>Lighting, Prescriptive</v>
          </cell>
          <cell r="AA285">
            <v>661.5</v>
          </cell>
          <cell r="AB285">
            <v>220003363979</v>
          </cell>
          <cell r="AD285" t="str">
            <v>842 BESS BAY DR SHOP LYNDEN, WA 98264</v>
          </cell>
          <cell r="AE285" t="str">
            <v>842 BESS BAY DR SHOP</v>
          </cell>
          <cell r="AG285">
            <v>98264</v>
          </cell>
          <cell r="AH285" t="str">
            <v>Warehouse</v>
          </cell>
          <cell r="AM285" t="str">
            <v>LIGHTNING ELECTRIC INC</v>
          </cell>
          <cell r="AN285" t="str">
            <v>LIGHTNING ELECTRIC INC</v>
          </cell>
          <cell r="AO285" t="str">
            <v>LIGHTNING ELECTRIC</v>
          </cell>
          <cell r="AP285">
            <v>12</v>
          </cell>
        </row>
        <row r="286">
          <cell r="G286" t="str">
            <v>SRM Performance Incentive Electric</v>
          </cell>
          <cell r="H286">
            <v>14059</v>
          </cell>
          <cell r="I286" t="str">
            <v>11605 132ND AVE NE KIRKLAND, WA 98034</v>
          </cell>
          <cell r="J286">
            <v>1022447</v>
          </cell>
          <cell r="K286">
            <v>7000063985</v>
          </cell>
          <cell r="L286" t="str">
            <v>SRME</v>
          </cell>
          <cell r="M286">
            <v>1</v>
          </cell>
          <cell r="N286">
            <v>806377</v>
          </cell>
          <cell r="P286" t="str">
            <v>RCMR</v>
          </cell>
          <cell r="R286" t="str">
            <v>43E-KV</v>
          </cell>
          <cell r="S286" t="str">
            <v>RESOURCE CONSERVATION MGMT (SRM)</v>
          </cell>
          <cell r="T286" t="str">
            <v>KIRKLAND</v>
          </cell>
          <cell r="U286" t="str">
            <v>Calculate Rebate</v>
          </cell>
          <cell r="V286">
            <v>18230505</v>
          </cell>
          <cell r="Y286" t="str">
            <v>O and M</v>
          </cell>
          <cell r="AA286">
            <v>15200</v>
          </cell>
          <cell r="AB286">
            <v>200004246498</v>
          </cell>
          <cell r="AD286" t="str">
            <v>11605 132ND AVE NE KIRKLAND, WA 98034</v>
          </cell>
          <cell r="AE286" t="str">
            <v>11605 132ND AVE NE</v>
          </cell>
          <cell r="AG286">
            <v>98034</v>
          </cell>
          <cell r="AH286" t="str">
            <v>University</v>
          </cell>
          <cell r="AM286" t="str">
            <v>FACILITY ELECTRICAL SERVICES LLC</v>
          </cell>
          <cell r="AN286" t="str">
            <v>FACILITY ELECTRICAL SERVICES LLC</v>
          </cell>
          <cell r="AO286" t="str">
            <v>McKinstry</v>
          </cell>
          <cell r="AP286">
            <v>3</v>
          </cell>
        </row>
        <row r="287">
          <cell r="G287" t="str">
            <v>SRM Performance Incentive Gas</v>
          </cell>
          <cell r="H287">
            <v>0</v>
          </cell>
          <cell r="I287" t="str">
            <v>11605 132ND AVE NE KIRKLAND, WA 98034</v>
          </cell>
          <cell r="J287">
            <v>1022448</v>
          </cell>
          <cell r="K287">
            <v>7001290450</v>
          </cell>
          <cell r="L287" t="str">
            <v>SRMG</v>
          </cell>
          <cell r="M287">
            <v>1</v>
          </cell>
          <cell r="O287">
            <v>1235</v>
          </cell>
          <cell r="P287" t="str">
            <v>RCMR</v>
          </cell>
          <cell r="Q287" t="str">
            <v>31G-C</v>
          </cell>
          <cell r="S287" t="str">
            <v>RESOURCE CONSERVATION MGMT (SRM)</v>
          </cell>
          <cell r="T287" t="str">
            <v>REDMOND</v>
          </cell>
          <cell r="U287" t="str">
            <v>Calculate Rebate</v>
          </cell>
          <cell r="V287">
            <v>18231032</v>
          </cell>
          <cell r="Y287" t="str">
            <v>O and M</v>
          </cell>
          <cell r="AA287">
            <v>0</v>
          </cell>
          <cell r="AB287">
            <v>200007837855</v>
          </cell>
          <cell r="AD287" t="str">
            <v>6505 176TH AVE NE REDMOND, WA 98052</v>
          </cell>
          <cell r="AE287" t="str">
            <v>6505 176TH AVE NE</v>
          </cell>
          <cell r="AG287">
            <v>98052</v>
          </cell>
          <cell r="AH287" t="str">
            <v>University</v>
          </cell>
          <cell r="AM287" t="str">
            <v>FACILITY ELECTRICAL SERVICES LLC</v>
          </cell>
          <cell r="AN287" t="str">
            <v>FACILITY ELECTRICAL SERVICES LLC</v>
          </cell>
          <cell r="AO287" t="str">
            <v>McKinstry</v>
          </cell>
          <cell r="AP287">
            <v>3</v>
          </cell>
        </row>
        <row r="288">
          <cell r="G288" t="str">
            <v>Conveyer Oven - Double Gas</v>
          </cell>
          <cell r="H288">
            <v>4000</v>
          </cell>
          <cell r="I288" t="str">
            <v>16150 SCIENTIFIC IRVINE, CA 926184348</v>
          </cell>
          <cell r="J288">
            <v>996134</v>
          </cell>
          <cell r="K288">
            <v>7000331620</v>
          </cell>
          <cell r="L288" t="str">
            <v>CONVYRDUB G</v>
          </cell>
          <cell r="M288">
            <v>1</v>
          </cell>
          <cell r="O288">
            <v>1768</v>
          </cell>
          <cell r="P288" t="str">
            <v>CKFR</v>
          </cell>
          <cell r="Q288" t="str">
            <v>31G-C</v>
          </cell>
          <cell r="R288" t="str">
            <v>24E-C-DM</v>
          </cell>
          <cell r="S288" t="str">
            <v>E_G 262 Comml Cooking Equip.</v>
          </cell>
          <cell r="T288" t="str">
            <v>FEDERAL WAY</v>
          </cell>
          <cell r="U288" t="str">
            <v>Audit Grant/Rebate</v>
          </cell>
          <cell r="V288">
            <v>18231027</v>
          </cell>
          <cell r="Y288" t="str">
            <v>Kitchen, Commercial</v>
          </cell>
          <cell r="Z288" t="str">
            <v>CKFR</v>
          </cell>
          <cell r="AA288">
            <v>9462</v>
          </cell>
          <cell r="AB288">
            <v>220002999096</v>
          </cell>
          <cell r="AC288" t="str">
            <v>Little Caesars - Federal Way</v>
          </cell>
          <cell r="AD288" t="str">
            <v>2500 SW 336TH ST E FEDERAL WAY, WA 98023</v>
          </cell>
          <cell r="AE288" t="str">
            <v>2500 SW 336TH ST E</v>
          </cell>
          <cell r="AG288">
            <v>98023</v>
          </cell>
          <cell r="AH288" t="str">
            <v>Restaurant</v>
          </cell>
          <cell r="AM288" t="str">
            <v>SEVEN FIGURES INC</v>
          </cell>
          <cell r="AN288" t="str">
            <v>SEVEN FIGURES INC</v>
          </cell>
          <cell r="AP288">
            <v>12</v>
          </cell>
        </row>
        <row r="289">
          <cell r="G289" t="str">
            <v>1.5 GPM Showerhead Any Commercial, gas DI REINSTALL</v>
          </cell>
          <cell r="H289">
            <v>0</v>
          </cell>
          <cell r="I289" t="str">
            <v>29815 PACIFIC HWY S FEDERAL WAY, WA 980034233</v>
          </cell>
          <cell r="J289">
            <v>1004623</v>
          </cell>
          <cell r="K289">
            <v>7001200258</v>
          </cell>
          <cell r="L289" t="str">
            <v>G SH ANY REINSTALL</v>
          </cell>
          <cell r="M289">
            <v>1</v>
          </cell>
          <cell r="O289">
            <v>-10</v>
          </cell>
          <cell r="P289" t="str">
            <v>SPRH</v>
          </cell>
          <cell r="Q289" t="str">
            <v>31G-C</v>
          </cell>
          <cell r="R289" t="str">
            <v>24E-C</v>
          </cell>
          <cell r="S289" t="str">
            <v>E_G 262 Pre Rinse Spray Head</v>
          </cell>
          <cell r="T289" t="str">
            <v>FEDERAL WAY</v>
          </cell>
          <cell r="U289" t="str">
            <v>Calculate Rebate</v>
          </cell>
          <cell r="V289">
            <v>18231028</v>
          </cell>
          <cell r="Y289" t="str">
            <v>Water Heating - Commercial</v>
          </cell>
          <cell r="AA289">
            <v>0</v>
          </cell>
          <cell r="AB289">
            <v>200021550674</v>
          </cell>
          <cell r="AD289" t="str">
            <v>29815 PACIFIC HWY S FEDERAL WAY, WA 98003</v>
          </cell>
          <cell r="AE289" t="str">
            <v>29815 PACIFIC HWY S</v>
          </cell>
          <cell r="AG289">
            <v>98003</v>
          </cell>
          <cell r="AH289" t="str">
            <v>Hotel/Motel Rooms</v>
          </cell>
          <cell r="AM289" t="str">
            <v>SBW CONSULTING INC</v>
          </cell>
          <cell r="AN289" t="str">
            <v>SBW CONSULTING INC</v>
          </cell>
          <cell r="AO289" t="str">
            <v>SBW CONSULTING INC</v>
          </cell>
          <cell r="AP289">
            <v>10</v>
          </cell>
        </row>
        <row r="290">
          <cell r="G290" t="str">
            <v>Air Conditioner - Tier 2</v>
          </cell>
          <cell r="H290">
            <v>550</v>
          </cell>
          <cell r="I290" t="str">
            <v>16021 EUCLID AVE NE BAINBRIDGE ISLAND, WA 98110</v>
          </cell>
          <cell r="J290">
            <v>1020251</v>
          </cell>
          <cell r="K290">
            <v>7000464583</v>
          </cell>
          <cell r="L290" t="str">
            <v>AC2</v>
          </cell>
          <cell r="M290">
            <v>1</v>
          </cell>
          <cell r="N290">
            <v>1117</v>
          </cell>
          <cell r="P290" t="str">
            <v>HPAC</v>
          </cell>
          <cell r="R290" t="str">
            <v>24E-C</v>
          </cell>
          <cell r="S290" t="str">
            <v>E262 HE Heat Pump &amp; Air Conditioner</v>
          </cell>
          <cell r="T290" t="str">
            <v>BAINBRIDGE ISLAND</v>
          </cell>
          <cell r="U290" t="str">
            <v>Audit Grant/Rebate</v>
          </cell>
          <cell r="V290">
            <v>18230718</v>
          </cell>
          <cell r="Y290" t="str">
            <v>HVAC - Commercial and Industrial</v>
          </cell>
          <cell r="Z290" t="str">
            <v>SH</v>
          </cell>
          <cell r="AA290">
            <v>3600</v>
          </cell>
          <cell r="AB290">
            <v>220008190385</v>
          </cell>
          <cell r="AC290" t="str">
            <v>JON THORNBURGH</v>
          </cell>
          <cell r="AD290" t="str">
            <v>176 ERICKSEN AVE NE BAINBRIDGE ISLAND, WA 98110</v>
          </cell>
          <cell r="AE290" t="str">
            <v>176 ERICKSEN AVE NE</v>
          </cell>
          <cell r="AG290">
            <v>98110</v>
          </cell>
          <cell r="AH290" t="str">
            <v>Office</v>
          </cell>
          <cell r="AM290" t="str">
            <v>MANZANITA PARTNERS, LLC</v>
          </cell>
          <cell r="AN290" t="str">
            <v>MANZANITA PARTNERS</v>
          </cell>
          <cell r="AO290" t="str">
            <v>Manzanita Partners, LLC</v>
          </cell>
          <cell r="AP290">
            <v>15</v>
          </cell>
        </row>
        <row r="291">
          <cell r="G291" t="str">
            <v>Gas head 2.2 previously installed to .65gpm</v>
          </cell>
          <cell r="H291">
            <v>351</v>
          </cell>
          <cell r="I291" t="str">
            <v>203 6TH AVE N SEATTLE, WA 98109</v>
          </cell>
          <cell r="J291">
            <v>1006271</v>
          </cell>
          <cell r="K291">
            <v>7000856310</v>
          </cell>
          <cell r="L291" t="str">
            <v>G 22 TO 65</v>
          </cell>
          <cell r="M291">
            <v>3</v>
          </cell>
          <cell r="O291">
            <v>174</v>
          </cell>
          <cell r="P291" t="str">
            <v>SPRH</v>
          </cell>
          <cell r="Q291" t="str">
            <v>41G-C2</v>
          </cell>
          <cell r="S291" t="str">
            <v>E_G 262 Pre Rinse Spray Head</v>
          </cell>
          <cell r="T291" t="str">
            <v>SEATTLE</v>
          </cell>
          <cell r="U291" t="str">
            <v>Calculate Rebate</v>
          </cell>
          <cell r="V291">
            <v>18231028</v>
          </cell>
          <cell r="Y291" t="str">
            <v>Water Heating - Commercial</v>
          </cell>
          <cell r="AA291">
            <v>351</v>
          </cell>
          <cell r="AB291">
            <v>200005155722</v>
          </cell>
          <cell r="AD291" t="str">
            <v>SEATTLE-CENTER #NEEDLE SEATTLE, WA 98109</v>
          </cell>
          <cell r="AE291" t="str">
            <v>SEATTLE-CENTER #NEEDLE</v>
          </cell>
          <cell r="AG291">
            <v>98109</v>
          </cell>
          <cell r="AH291" t="str">
            <v>Restaurant</v>
          </cell>
          <cell r="AM291" t="str">
            <v>SBW CONSULTING INC</v>
          </cell>
          <cell r="AN291" t="str">
            <v>SBW CONSULTING INC</v>
          </cell>
          <cell r="AO291" t="str">
            <v>SBW CONSULTING INC</v>
          </cell>
          <cell r="AP291">
            <v>5</v>
          </cell>
        </row>
        <row r="292">
          <cell r="G292" t="str">
            <v>Gas head 1.6 previously installed to .65gpm</v>
          </cell>
          <cell r="H292">
            <v>117</v>
          </cell>
          <cell r="I292" t="str">
            <v>305 HARRISON ST SEATTLE, WA 98109</v>
          </cell>
          <cell r="J292">
            <v>1006270</v>
          </cell>
          <cell r="K292">
            <v>7000292175</v>
          </cell>
          <cell r="L292" t="str">
            <v>G 16 TO 65</v>
          </cell>
          <cell r="M292">
            <v>1</v>
          </cell>
          <cell r="O292">
            <v>37</v>
          </cell>
          <cell r="P292" t="str">
            <v>SPRH</v>
          </cell>
          <cell r="Q292" t="str">
            <v>31G-C</v>
          </cell>
          <cell r="S292" t="str">
            <v>E_G 262 Pre Rinse Spray Head</v>
          </cell>
          <cell r="T292" t="str">
            <v>SEATTLE</v>
          </cell>
          <cell r="U292" t="str">
            <v>Calculate Rebate</v>
          </cell>
          <cell r="V292">
            <v>18231028</v>
          </cell>
          <cell r="Y292" t="str">
            <v>Water Heating - Commercial</v>
          </cell>
          <cell r="AA292">
            <v>117</v>
          </cell>
          <cell r="AB292">
            <v>200008964096</v>
          </cell>
          <cell r="AD292" t="str">
            <v>305 HARRISON ST CTRHSE SEATTLE, WA 98109</v>
          </cell>
          <cell r="AE292" t="str">
            <v>305 HARRISON ST CTRHSE</v>
          </cell>
          <cell r="AG292">
            <v>98109</v>
          </cell>
          <cell r="AH292" t="str">
            <v>Restaurant</v>
          </cell>
          <cell r="AM292" t="str">
            <v>SBW CONSULTING INC</v>
          </cell>
          <cell r="AN292" t="str">
            <v>SBW CONSULTING INC</v>
          </cell>
          <cell r="AO292" t="str">
            <v>SBW CONSULTING INC</v>
          </cell>
          <cell r="AP292">
            <v>5</v>
          </cell>
        </row>
        <row r="293">
          <cell r="G293" t="str">
            <v>Ice Machine 501-1000 lbs ice per day</v>
          </cell>
          <cell r="H293">
            <v>900</v>
          </cell>
          <cell r="I293" t="str">
            <v>1800 COOPER POINT RD SW BLDG 4 OLYMPIA, WA 98502</v>
          </cell>
          <cell r="J293">
            <v>1011499</v>
          </cell>
          <cell r="K293">
            <v>7000988822</v>
          </cell>
          <cell r="L293" t="str">
            <v>ICE 5-10</v>
          </cell>
          <cell r="M293">
            <v>3</v>
          </cell>
          <cell r="N293">
            <v>5421</v>
          </cell>
          <cell r="P293" t="str">
            <v>CKFR</v>
          </cell>
          <cell r="Q293" t="str">
            <v>31G-C</v>
          </cell>
          <cell r="R293" t="str">
            <v>25E-C-DM</v>
          </cell>
          <cell r="S293" t="str">
            <v>E_G 262 Comml Cooking Equip.</v>
          </cell>
          <cell r="T293" t="str">
            <v>OLYMPIA</v>
          </cell>
          <cell r="U293" t="str">
            <v>Audit Grant/Rebate</v>
          </cell>
          <cell r="V293">
            <v>18230716</v>
          </cell>
          <cell r="Y293" t="str">
            <v>Refrigeration - Commercial</v>
          </cell>
          <cell r="Z293" t="str">
            <v>CKFR</v>
          </cell>
          <cell r="AA293">
            <v>1776</v>
          </cell>
          <cell r="AB293">
            <v>200008706224</v>
          </cell>
          <cell r="AC293" t="str">
            <v>HBO ENTERPRISES</v>
          </cell>
          <cell r="AD293" t="str">
            <v>2611 HARRISON AVE NW OLYMPIA, WA 98502</v>
          </cell>
          <cell r="AE293" t="str">
            <v>2611 HARRISON AVE NW</v>
          </cell>
          <cell r="AG293">
            <v>98502</v>
          </cell>
          <cell r="AH293" t="str">
            <v>Restaurant</v>
          </cell>
          <cell r="AM293" t="str">
            <v>HBO ENTERPRISES</v>
          </cell>
          <cell r="AN293" t="str">
            <v>HBO ENTERPRISES INC</v>
          </cell>
          <cell r="AP293">
            <v>10</v>
          </cell>
        </row>
        <row r="294">
          <cell r="G294" t="str">
            <v>LED: HW Recessed Retrofit Kit School (K-12)</v>
          </cell>
          <cell r="H294">
            <v>408</v>
          </cell>
          <cell r="I294" t="str">
            <v>10427 SE 244TH ST KENT, WA 98030</v>
          </cell>
          <cell r="J294">
            <v>1006088</v>
          </cell>
          <cell r="K294">
            <v>7000017421</v>
          </cell>
          <cell r="L294" t="str">
            <v>LEDHWRC-25 SCHL</v>
          </cell>
          <cell r="M294">
            <v>17</v>
          </cell>
          <cell r="N294">
            <v>1326</v>
          </cell>
          <cell r="P294" t="str">
            <v>MCFL</v>
          </cell>
          <cell r="R294" t="str">
            <v>24E-C</v>
          </cell>
          <cell r="S294" t="str">
            <v>E262 Comml CFL Mark Down Program</v>
          </cell>
          <cell r="T294" t="str">
            <v>KENT</v>
          </cell>
          <cell r="U294" t="str">
            <v>Calculate Rebate</v>
          </cell>
          <cell r="V294">
            <v>18230714</v>
          </cell>
          <cell r="Y294" t="str">
            <v>Lighting, Prescriptive</v>
          </cell>
          <cell r="AA294">
            <v>510</v>
          </cell>
          <cell r="AB294">
            <v>200017535945</v>
          </cell>
          <cell r="AD294" t="str">
            <v>10422 SE 244TH ST KENT, WA 98030</v>
          </cell>
          <cell r="AE294" t="str">
            <v>10422 SE 244TH ST</v>
          </cell>
          <cell r="AG294">
            <v>98030</v>
          </cell>
          <cell r="AH294" t="str">
            <v>School (K-12)</v>
          </cell>
          <cell r="AM294" t="str">
            <v>NORTH COAST ELECTRIC COMPANY</v>
          </cell>
          <cell r="AN294" t="str">
            <v>NORTH COAST ELECTRIC COMPANY</v>
          </cell>
          <cell r="AO294" t="str">
            <v>NORTH COAST ELECTRIC</v>
          </cell>
          <cell r="AP294">
            <v>12</v>
          </cell>
        </row>
        <row r="295">
          <cell r="G295" t="str">
            <v>LED - PAR20 Warehouse</v>
          </cell>
          <cell r="H295">
            <v>140</v>
          </cell>
          <cell r="I295" t="str">
            <v>1000 20TH ST BELLINGHAM, WA 98225</v>
          </cell>
          <cell r="J295">
            <v>1016088</v>
          </cell>
          <cell r="K295">
            <v>7000875950</v>
          </cell>
          <cell r="L295" t="str">
            <v>LEDPAR20-20 WHSE</v>
          </cell>
          <cell r="M295">
            <v>7</v>
          </cell>
          <cell r="N295">
            <v>609</v>
          </cell>
          <cell r="P295" t="str">
            <v>MCFL</v>
          </cell>
          <cell r="R295" t="str">
            <v>25E-C</v>
          </cell>
          <cell r="S295" t="str">
            <v>E262 Comml CFL Mark Down Program</v>
          </cell>
          <cell r="T295" t="str">
            <v>BELLINGHAM</v>
          </cell>
          <cell r="U295" t="str">
            <v>Calculate Rebate</v>
          </cell>
          <cell r="V295">
            <v>18230714</v>
          </cell>
          <cell r="Y295" t="str">
            <v>Lighting, Prescriptive</v>
          </cell>
          <cell r="AA295">
            <v>175</v>
          </cell>
          <cell r="AB295">
            <v>200013866476</v>
          </cell>
          <cell r="AD295" t="str">
            <v>1000 20TH ST BELLINGHAM, WA 98225</v>
          </cell>
          <cell r="AE295" t="str">
            <v>1000 20TH ST</v>
          </cell>
          <cell r="AG295">
            <v>98225</v>
          </cell>
          <cell r="AH295" t="str">
            <v>Warehouse</v>
          </cell>
          <cell r="AM295" t="str">
            <v>NORTH COAST ELECTRIC COMPANY</v>
          </cell>
          <cell r="AN295" t="str">
            <v>NORTH COAST ELECTRIC COMPANY</v>
          </cell>
          <cell r="AO295" t="str">
            <v>NORTH COAST ELECTRIC</v>
          </cell>
          <cell r="AP295">
            <v>5</v>
          </cell>
        </row>
        <row r="296">
          <cell r="G296" t="str">
            <v>LED: PAR 38 &amp; 40 Warehouse</v>
          </cell>
          <cell r="H296">
            <v>100</v>
          </cell>
          <cell r="I296" t="str">
            <v>1000 20TH ST BELLINGHAM, WA 98225</v>
          </cell>
          <cell r="J296">
            <v>1016088</v>
          </cell>
          <cell r="K296">
            <v>7000875950</v>
          </cell>
          <cell r="L296" t="str">
            <v>LEDPAR3840-20 WHSE</v>
          </cell>
          <cell r="M296">
            <v>5</v>
          </cell>
          <cell r="N296">
            <v>500</v>
          </cell>
          <cell r="P296" t="str">
            <v>MCFL</v>
          </cell>
          <cell r="R296" t="str">
            <v>25E-C</v>
          </cell>
          <cell r="S296" t="str">
            <v>E262 Comml CFL Mark Down Program</v>
          </cell>
          <cell r="T296" t="str">
            <v>BELLINGHAM</v>
          </cell>
          <cell r="U296" t="str">
            <v>Calculate Rebate</v>
          </cell>
          <cell r="V296">
            <v>18230714</v>
          </cell>
          <cell r="Y296" t="str">
            <v>Lighting, Prescriptive</v>
          </cell>
          <cell r="AA296">
            <v>125</v>
          </cell>
          <cell r="AB296">
            <v>200013866476</v>
          </cell>
          <cell r="AD296" t="str">
            <v>1000 20TH ST BELLINGHAM, WA 98225</v>
          </cell>
          <cell r="AE296" t="str">
            <v>1000 20TH ST</v>
          </cell>
          <cell r="AG296">
            <v>98225</v>
          </cell>
          <cell r="AH296" t="str">
            <v>Warehouse</v>
          </cell>
          <cell r="AM296" t="str">
            <v>NORTH COAST ELECTRIC COMPANY</v>
          </cell>
          <cell r="AN296" t="str">
            <v>NORTH COAST ELECTRIC COMPANY</v>
          </cell>
          <cell r="AO296" t="str">
            <v>NORTH COAST ELECTRIC</v>
          </cell>
          <cell r="AP296">
            <v>5</v>
          </cell>
        </row>
        <row r="297">
          <cell r="G297" t="str">
            <v>LED: PAR30 Warehouse</v>
          </cell>
          <cell r="H297">
            <v>3400</v>
          </cell>
          <cell r="I297" t="str">
            <v>1000 20TH ST BELLINGHAM, WA 98225</v>
          </cell>
          <cell r="J297">
            <v>1016088</v>
          </cell>
          <cell r="K297">
            <v>7000875950</v>
          </cell>
          <cell r="L297" t="str">
            <v>LEDPAR30-20 WHSE</v>
          </cell>
          <cell r="M297">
            <v>170</v>
          </cell>
          <cell r="N297">
            <v>12580</v>
          </cell>
          <cell r="P297" t="str">
            <v>MCFL</v>
          </cell>
          <cell r="R297" t="str">
            <v>25E-C</v>
          </cell>
          <cell r="S297" t="str">
            <v>E262 Comml CFL Mark Down Program</v>
          </cell>
          <cell r="T297" t="str">
            <v>BELLINGHAM</v>
          </cell>
          <cell r="U297" t="str">
            <v>Calculate Rebate</v>
          </cell>
          <cell r="V297">
            <v>18230714</v>
          </cell>
          <cell r="Y297" t="str">
            <v>Lighting, Prescriptive</v>
          </cell>
          <cell r="AA297">
            <v>4250</v>
          </cell>
          <cell r="AB297">
            <v>200013866476</v>
          </cell>
          <cell r="AD297" t="str">
            <v>1000 20TH ST BELLINGHAM, WA 98225</v>
          </cell>
          <cell r="AE297" t="str">
            <v>1000 20TH ST</v>
          </cell>
          <cell r="AG297">
            <v>98225</v>
          </cell>
          <cell r="AH297" t="str">
            <v>Warehouse</v>
          </cell>
          <cell r="AM297" t="str">
            <v>NORTH COAST ELECTRIC COMPANY</v>
          </cell>
          <cell r="AN297" t="str">
            <v>NORTH COAST ELECTRIC COMPANY</v>
          </cell>
          <cell r="AO297" t="str">
            <v>NORTH COAST ELECTRIC</v>
          </cell>
          <cell r="AP297">
            <v>5</v>
          </cell>
        </row>
        <row r="298">
          <cell r="G298" t="str">
            <v>LED - OMNIDIRECTIONAL $5 OTHER</v>
          </cell>
          <cell r="H298">
            <v>50</v>
          </cell>
          <cell r="I298" t="str">
            <v>1100 112TH AVE NE 310 BELLEVUE, WA 98004</v>
          </cell>
          <cell r="J298">
            <v>998258</v>
          </cell>
          <cell r="K298">
            <v>7001186144</v>
          </cell>
          <cell r="L298" t="str">
            <v>LEDOMNI$5 OTHR</v>
          </cell>
          <cell r="M298">
            <v>10</v>
          </cell>
          <cell r="N298">
            <v>1870</v>
          </cell>
          <cell r="P298" t="str">
            <v>MCFL</v>
          </cell>
          <cell r="R298" t="str">
            <v>26E-C-KV</v>
          </cell>
          <cell r="S298" t="str">
            <v>E262 Comml CFL Mark Down Program</v>
          </cell>
          <cell r="T298" t="str">
            <v>BELLEVUE</v>
          </cell>
          <cell r="U298" t="str">
            <v>Calculate Rebate</v>
          </cell>
          <cell r="V298">
            <v>18230714</v>
          </cell>
          <cell r="Y298" t="str">
            <v>Lighting, Prescriptive</v>
          </cell>
          <cell r="AA298">
            <v>90</v>
          </cell>
          <cell r="AB298">
            <v>200009315983</v>
          </cell>
          <cell r="AD298" t="str">
            <v>1100 112TH AVE NE BLDG3 BELLEVUE, WA 98004</v>
          </cell>
          <cell r="AE298" t="str">
            <v>1100 112TH AVE NE BLDG3</v>
          </cell>
          <cell r="AG298">
            <v>98004</v>
          </cell>
          <cell r="AH298" t="str">
            <v>Other</v>
          </cell>
          <cell r="AM298" t="str">
            <v>NORTH COAST ELECTRIC COMPANY</v>
          </cell>
          <cell r="AN298" t="str">
            <v>NORTH COAST ELECTRIC COMPANY</v>
          </cell>
          <cell r="AO298" t="str">
            <v>NORTH COAST ELECTRIC</v>
          </cell>
          <cell r="AP298">
            <v>5</v>
          </cell>
        </row>
        <row r="299">
          <cell r="G299" t="str">
            <v>LED: MR16 Other</v>
          </cell>
          <cell r="H299">
            <v>600</v>
          </cell>
          <cell r="I299" t="str">
            <v>1100 112TH AVE NE 310 BELLEVUE, WA 98004</v>
          </cell>
          <cell r="J299">
            <v>998258</v>
          </cell>
          <cell r="K299">
            <v>7001186144</v>
          </cell>
          <cell r="L299" t="str">
            <v>LEDMR16$15 OTHR</v>
          </cell>
          <cell r="M299">
            <v>40</v>
          </cell>
          <cell r="N299">
            <v>7520</v>
          </cell>
          <cell r="P299" t="str">
            <v>MCFL</v>
          </cell>
          <cell r="R299" t="str">
            <v>26E-C-KV</v>
          </cell>
          <cell r="S299" t="str">
            <v>E262 Comml CFL Mark Down Program</v>
          </cell>
          <cell r="T299" t="str">
            <v>BELLEVUE</v>
          </cell>
          <cell r="U299" t="str">
            <v>Calculate Rebate</v>
          </cell>
          <cell r="V299">
            <v>18230714</v>
          </cell>
          <cell r="Y299" t="str">
            <v>Lighting, Prescriptive</v>
          </cell>
          <cell r="AA299">
            <v>800</v>
          </cell>
          <cell r="AB299">
            <v>200009315983</v>
          </cell>
          <cell r="AD299" t="str">
            <v>1100 112TH AVE NE BLDG3 BELLEVUE, WA 98004</v>
          </cell>
          <cell r="AE299" t="str">
            <v>1100 112TH AVE NE BLDG3</v>
          </cell>
          <cell r="AG299">
            <v>98004</v>
          </cell>
          <cell r="AH299" t="str">
            <v>Other</v>
          </cell>
          <cell r="AM299" t="str">
            <v>NORTH COAST ELECTRIC COMPANY</v>
          </cell>
          <cell r="AN299" t="str">
            <v>NORTH COAST ELECTRIC COMPANY</v>
          </cell>
          <cell r="AO299" t="str">
            <v>NORTH COAST ELECTRIC</v>
          </cell>
          <cell r="AP299">
            <v>5</v>
          </cell>
        </row>
        <row r="300">
          <cell r="G300" t="str">
            <v>LED: HW Recessed Retrofit Kit Other</v>
          </cell>
          <cell r="H300">
            <v>1240</v>
          </cell>
          <cell r="I300" t="str">
            <v>14500 436TH AVE SE NORTH BEND, WA 98045</v>
          </cell>
          <cell r="J300">
            <v>998259</v>
          </cell>
          <cell r="K300">
            <v>7000315580</v>
          </cell>
          <cell r="L300" t="str">
            <v>LEDHWRC$25 OTHR</v>
          </cell>
          <cell r="M300">
            <v>62</v>
          </cell>
          <cell r="N300">
            <v>8928</v>
          </cell>
          <cell r="P300" t="str">
            <v>MCFL</v>
          </cell>
          <cell r="Q300" t="str">
            <v>31G-C</v>
          </cell>
          <cell r="R300" t="str">
            <v>24E-C</v>
          </cell>
          <cell r="S300" t="str">
            <v>E262 Comml CFL Mark Down Program</v>
          </cell>
          <cell r="T300" t="str">
            <v>NORTH BEND</v>
          </cell>
          <cell r="U300" t="str">
            <v>Calculate Rebate</v>
          </cell>
          <cell r="V300">
            <v>18230714</v>
          </cell>
          <cell r="Y300" t="str">
            <v>Lighting, Prescriptive</v>
          </cell>
          <cell r="AA300">
            <v>1550</v>
          </cell>
          <cell r="AB300">
            <v>200009052818</v>
          </cell>
          <cell r="AD300" t="str">
            <v>14500 436TH AVE SE NORTH BEND, WA 98045</v>
          </cell>
          <cell r="AE300" t="str">
            <v>14500 436TH AVE SE</v>
          </cell>
          <cell r="AG300">
            <v>98045</v>
          </cell>
          <cell r="AH300" t="str">
            <v>Other</v>
          </cell>
          <cell r="AM300" t="str">
            <v>NORTH COAST ELECTRIC COMPANY</v>
          </cell>
          <cell r="AN300" t="str">
            <v>NORTH COAST ELECTRIC COMPANY</v>
          </cell>
          <cell r="AO300" t="str">
            <v>NORTH COAST ELECTRIC</v>
          </cell>
          <cell r="AP300">
            <v>12</v>
          </cell>
        </row>
        <row r="301">
          <cell r="G301" t="str">
            <v>LED - PAR20 Other</v>
          </cell>
          <cell r="H301">
            <v>280</v>
          </cell>
          <cell r="I301" t="str">
            <v>901 54TH TER BELLINGHAM, WA 98226</v>
          </cell>
          <cell r="J301">
            <v>998256</v>
          </cell>
          <cell r="K301">
            <v>7000422088</v>
          </cell>
          <cell r="L301" t="str">
            <v>LEDPAR20$20 OTHR</v>
          </cell>
          <cell r="M301">
            <v>14</v>
          </cell>
          <cell r="N301">
            <v>2114</v>
          </cell>
          <cell r="P301" t="str">
            <v>MCFL</v>
          </cell>
          <cell r="R301" t="str">
            <v>24E-C</v>
          </cell>
          <cell r="S301" t="str">
            <v>E262 Comml CFL Mark Down Program</v>
          </cell>
          <cell r="T301" t="str">
            <v>BELLINGHAM</v>
          </cell>
          <cell r="U301" t="str">
            <v>Calculate Rebate</v>
          </cell>
          <cell r="V301">
            <v>18230714</v>
          </cell>
          <cell r="Y301" t="str">
            <v>Lighting, Prescriptive</v>
          </cell>
          <cell r="AA301">
            <v>350</v>
          </cell>
          <cell r="AB301">
            <v>200002909964</v>
          </cell>
          <cell r="AD301" t="str">
            <v>901 54TH TER BELLINGHAM, WA 98226</v>
          </cell>
          <cell r="AE301" t="str">
            <v>901 54TH TER</v>
          </cell>
          <cell r="AG301">
            <v>98226</v>
          </cell>
          <cell r="AH301" t="str">
            <v>Other</v>
          </cell>
          <cell r="AM301" t="str">
            <v>NORTH COAST ELECTRIC COMPANY</v>
          </cell>
          <cell r="AN301" t="str">
            <v>NORTH COAST ELECTRIC COMPANY</v>
          </cell>
          <cell r="AO301" t="str">
            <v>NORTH COAST ELECTRIC</v>
          </cell>
          <cell r="AP301">
            <v>5</v>
          </cell>
        </row>
        <row r="302">
          <cell r="G302" t="str">
            <v>LED: Decorative Warehouse</v>
          </cell>
          <cell r="H302">
            <v>440</v>
          </cell>
          <cell r="I302" t="str">
            <v>541 W BAKERVIEW RD BELLINGHAM, WA 982269171</v>
          </cell>
          <cell r="J302">
            <v>1013850</v>
          </cell>
          <cell r="K302">
            <v>7000261180</v>
          </cell>
          <cell r="L302" t="str">
            <v>LEDDEC-5 WHSE</v>
          </cell>
          <cell r="M302">
            <v>88</v>
          </cell>
          <cell r="N302">
            <v>4048</v>
          </cell>
          <cell r="P302" t="str">
            <v>MCFL</v>
          </cell>
          <cell r="R302" t="str">
            <v>08E-C</v>
          </cell>
          <cell r="S302" t="str">
            <v>E262 Comml CFL Mark Down Program</v>
          </cell>
          <cell r="T302" t="str">
            <v>BELLINGHAM</v>
          </cell>
          <cell r="U302" t="str">
            <v>Calculate Rebate</v>
          </cell>
          <cell r="V302">
            <v>18230714</v>
          </cell>
          <cell r="Y302" t="str">
            <v>Lighting, Prescriptive</v>
          </cell>
          <cell r="AA302">
            <v>1056.8800000000001</v>
          </cell>
          <cell r="AB302">
            <v>200013876780</v>
          </cell>
          <cell r="AD302" t="str">
            <v>909 MARINE DR SHOP BELLINGHAM, WA 98225</v>
          </cell>
          <cell r="AE302" t="str">
            <v>909 MARINE DR SHOP</v>
          </cell>
          <cell r="AG302">
            <v>98225</v>
          </cell>
          <cell r="AH302" t="str">
            <v>Warehouse</v>
          </cell>
          <cell r="AM302" t="str">
            <v>NORTH COAST ELECTRIC COMPANY</v>
          </cell>
          <cell r="AN302" t="str">
            <v>NORTH COAST ELECTRIC COMPANY</v>
          </cell>
          <cell r="AO302" t="str">
            <v>NORTH COAST ELECTRIC</v>
          </cell>
          <cell r="AP302">
            <v>3</v>
          </cell>
        </row>
        <row r="303">
          <cell r="G303" t="str">
            <v>LED: Decorative Church</v>
          </cell>
          <cell r="H303">
            <v>60</v>
          </cell>
          <cell r="I303" t="str">
            <v>901 54TH TER BELLINGHAM, WA 98226</v>
          </cell>
          <cell r="J303">
            <v>1011660</v>
          </cell>
          <cell r="K303">
            <v>7000422088</v>
          </cell>
          <cell r="L303" t="str">
            <v>LEDDEC-5 CHUR</v>
          </cell>
          <cell r="M303">
            <v>12</v>
          </cell>
          <cell r="N303">
            <v>420</v>
          </cell>
          <cell r="P303" t="str">
            <v>MCFL</v>
          </cell>
          <cell r="R303" t="str">
            <v>24E-C</v>
          </cell>
          <cell r="S303" t="str">
            <v>E262 Comml CFL Mark Down Program</v>
          </cell>
          <cell r="T303" t="str">
            <v>BELLINGHAM</v>
          </cell>
          <cell r="U303" t="str">
            <v>Calculate Rebate</v>
          </cell>
          <cell r="V303">
            <v>18230714</v>
          </cell>
          <cell r="Y303" t="str">
            <v>Lighting, Prescriptive</v>
          </cell>
          <cell r="AA303">
            <v>138</v>
          </cell>
          <cell r="AB303">
            <v>200002909964</v>
          </cell>
          <cell r="AD303" t="str">
            <v>901 54TH TER BELLINGHAM, WA 98226</v>
          </cell>
          <cell r="AE303" t="str">
            <v>901 54TH TER</v>
          </cell>
          <cell r="AG303">
            <v>98226</v>
          </cell>
          <cell r="AH303" t="str">
            <v>Church/Assembly</v>
          </cell>
          <cell r="AM303" t="str">
            <v>NORTH COAST ELECTRIC COMPANY</v>
          </cell>
          <cell r="AN303" t="str">
            <v>NORTH COAST ELECTRIC COMPANY</v>
          </cell>
          <cell r="AO303" t="str">
            <v>NORTH COAST ELECTRIC</v>
          </cell>
          <cell r="AP303">
            <v>3</v>
          </cell>
        </row>
        <row r="304">
          <cell r="G304" t="str">
            <v>LED: Decorative Office</v>
          </cell>
          <cell r="H304">
            <v>160</v>
          </cell>
          <cell r="I304" t="str">
            <v>6725 116TH AVE NE 100 KIRKLAND, WA 98033</v>
          </cell>
          <cell r="J304">
            <v>1008514</v>
          </cell>
          <cell r="K304">
            <v>7000901249</v>
          </cell>
          <cell r="L304" t="str">
            <v>LEDDEC-5 OFFC</v>
          </cell>
          <cell r="M304">
            <v>32</v>
          </cell>
          <cell r="N304">
            <v>1856</v>
          </cell>
          <cell r="P304" t="str">
            <v>MCFL</v>
          </cell>
          <cell r="R304" t="str">
            <v>25E-C-KV</v>
          </cell>
          <cell r="S304" t="str">
            <v>E262 Comml CFL Mark Down Program</v>
          </cell>
          <cell r="T304" t="str">
            <v>BELLEVUE</v>
          </cell>
          <cell r="U304" t="str">
            <v>Calculate Rebate</v>
          </cell>
          <cell r="V304">
            <v>18230714</v>
          </cell>
          <cell r="Y304" t="str">
            <v>Lighting, Prescriptive</v>
          </cell>
          <cell r="AA304">
            <v>640</v>
          </cell>
          <cell r="AB304">
            <v>220002886285</v>
          </cell>
          <cell r="AD304" t="str">
            <v>325 118TH AVE SE BELLEVUE, WA 98005</v>
          </cell>
          <cell r="AE304" t="str">
            <v>325 118TH AVE SE</v>
          </cell>
          <cell r="AG304">
            <v>98005</v>
          </cell>
          <cell r="AH304" t="str">
            <v>Office</v>
          </cell>
          <cell r="AM304" t="str">
            <v>NORTH COAST ELECTRIC COMPANY</v>
          </cell>
          <cell r="AN304" t="str">
            <v>NORTH COAST ELECTRIC COMPANY</v>
          </cell>
          <cell r="AO304" t="str">
            <v>NORTH COAST ELECTRIC</v>
          </cell>
          <cell r="AP304">
            <v>3</v>
          </cell>
        </row>
        <row r="305">
          <cell r="G305" t="str">
            <v>LED: PAR 38 &amp; 40 Hotel rooms</v>
          </cell>
          <cell r="H305">
            <v>600</v>
          </cell>
          <cell r="I305" t="str">
            <v>900 BELLEVUE WAY NE BELLEVUE, WA 98004</v>
          </cell>
          <cell r="J305">
            <v>1018484</v>
          </cell>
          <cell r="K305">
            <v>7000379684</v>
          </cell>
          <cell r="L305" t="str">
            <v>LEDPAR3840-20 HORM</v>
          </cell>
          <cell r="M305">
            <v>30</v>
          </cell>
          <cell r="N305">
            <v>1680</v>
          </cell>
          <cell r="P305" t="str">
            <v>MCFL</v>
          </cell>
          <cell r="R305" t="str">
            <v>26E-C-CK</v>
          </cell>
          <cell r="S305" t="str">
            <v>E262 Comml CFL Mark Down Program</v>
          </cell>
          <cell r="T305" t="str">
            <v>BELLEVUE</v>
          </cell>
          <cell r="U305" t="str">
            <v>Calculate Rebate</v>
          </cell>
          <cell r="V305">
            <v>18230714</v>
          </cell>
          <cell r="Y305" t="str">
            <v>Lighting, Prescriptive</v>
          </cell>
          <cell r="AA305">
            <v>945</v>
          </cell>
          <cell r="AB305">
            <v>200020911059</v>
          </cell>
          <cell r="AD305" t="str">
            <v>10525 NE 10TH ST P215 BELLEVUE, WA 98004</v>
          </cell>
          <cell r="AE305" t="str">
            <v>10525 NE 10TH ST P215</v>
          </cell>
          <cell r="AG305">
            <v>98004</v>
          </cell>
          <cell r="AH305" t="str">
            <v>Hotel/Motel Rooms</v>
          </cell>
          <cell r="AM305" t="str">
            <v>NORTH COAST ELECTRIC COMPANY</v>
          </cell>
          <cell r="AN305" t="str">
            <v>NORTH COAST ELECTRIC COMPANY</v>
          </cell>
          <cell r="AO305" t="str">
            <v>NORTH COAST ELECTRIC</v>
          </cell>
          <cell r="AP305">
            <v>5</v>
          </cell>
        </row>
        <row r="306">
          <cell r="G306" t="str">
            <v>$500 Electric HP Gas Pack Tier 1</v>
          </cell>
          <cell r="H306">
            <v>5000</v>
          </cell>
          <cell r="I306" t="str">
            <v>7940 MARTIN WAY E LACEY, WA 98516</v>
          </cell>
          <cell r="J306">
            <v>1012260</v>
          </cell>
          <cell r="K306">
            <v>7000912991</v>
          </cell>
          <cell r="L306" t="str">
            <v>E HP500</v>
          </cell>
          <cell r="M306">
            <v>1</v>
          </cell>
          <cell r="N306">
            <v>17100</v>
          </cell>
          <cell r="P306" t="str">
            <v>HPAC</v>
          </cell>
          <cell r="R306" t="str">
            <v>24E-C</v>
          </cell>
          <cell r="S306" t="str">
            <v>E262 HE Heat Pump &amp; Air Conditioner</v>
          </cell>
          <cell r="T306" t="str">
            <v>LACEY</v>
          </cell>
          <cell r="U306" t="str">
            <v>Audit Grant/Rebate</v>
          </cell>
          <cell r="V306">
            <v>18230718</v>
          </cell>
          <cell r="Y306" t="str">
            <v>HVAC - Commercial and Industrial</v>
          </cell>
          <cell r="Z306" t="str">
            <v>SH</v>
          </cell>
          <cell r="AA306">
            <v>19067.099999999999</v>
          </cell>
          <cell r="AB306">
            <v>200016946614</v>
          </cell>
          <cell r="AC306" t="str">
            <v>MASCOT &amp; WOO SHIP SUPPLY INC</v>
          </cell>
          <cell r="AD306" t="str">
            <v>7940 MARTIN WAY E LACEY, WA 98516</v>
          </cell>
          <cell r="AE306" t="str">
            <v>7940 MARTIN WAY E</v>
          </cell>
          <cell r="AG306">
            <v>98516</v>
          </cell>
          <cell r="AH306" t="str">
            <v>Other</v>
          </cell>
          <cell r="AM306" t="str">
            <v>MASCOT &amp; WOO SHIP SUPPLY INC</v>
          </cell>
          <cell r="AN306" t="str">
            <v>MASCOT &amp; WOO SHIP SUPPLY INC</v>
          </cell>
          <cell r="AO306" t="str">
            <v>Sunset Air</v>
          </cell>
          <cell r="AP306">
            <v>15</v>
          </cell>
        </row>
        <row r="307">
          <cell r="G307" t="str">
            <v>LED - PAR20 Hotel Commons</v>
          </cell>
          <cell r="H307">
            <v>1200</v>
          </cell>
          <cell r="I307" t="str">
            <v>18525 36TH AVE S SEATAC, WA 98188</v>
          </cell>
          <cell r="J307">
            <v>1006175</v>
          </cell>
          <cell r="K307">
            <v>7001471448</v>
          </cell>
          <cell r="L307" t="str">
            <v>LEDPAR20-20 HOCA</v>
          </cell>
          <cell r="M307">
            <v>60</v>
          </cell>
          <cell r="N307">
            <v>17940</v>
          </cell>
          <cell r="P307" t="str">
            <v>MCFL</v>
          </cell>
          <cell r="R307" t="str">
            <v>26E-C-KV</v>
          </cell>
          <cell r="S307" t="str">
            <v>E262 Comml CFL Mark Down Program</v>
          </cell>
          <cell r="T307" t="str">
            <v>SEATAC</v>
          </cell>
          <cell r="U307" t="str">
            <v>Calculate Rebate</v>
          </cell>
          <cell r="V307">
            <v>18230714</v>
          </cell>
          <cell r="Y307" t="str">
            <v>Lighting, Prescriptive</v>
          </cell>
          <cell r="AA307">
            <v>1530</v>
          </cell>
          <cell r="AB307">
            <v>200004370900</v>
          </cell>
          <cell r="AD307" t="str">
            <v>18525 36TH AVE S SEATAC, WA 98188</v>
          </cell>
          <cell r="AE307" t="str">
            <v>18525 36TH AVE S</v>
          </cell>
          <cell r="AG307">
            <v>98188</v>
          </cell>
          <cell r="AH307" t="str">
            <v>Hotel/Motel Common Areas</v>
          </cell>
          <cell r="AM307" t="str">
            <v>PACIFIC LAMP &amp; SUPPLY COMPANY</v>
          </cell>
          <cell r="AN307" t="str">
            <v>PACIFIC LAMP &amp; SUPPLY COMPANY</v>
          </cell>
          <cell r="AO307" t="str">
            <v>PACIFIC LAMP &amp; SUPPLY</v>
          </cell>
          <cell r="AP307">
            <v>5</v>
          </cell>
        </row>
        <row r="308">
          <cell r="G308" t="str">
            <v>LED: Decorative Hotel rooms</v>
          </cell>
          <cell r="H308">
            <v>900</v>
          </cell>
          <cell r="I308" t="str">
            <v>18525 36TH AVE S SEATAC, WA 98188</v>
          </cell>
          <cell r="J308">
            <v>1006175</v>
          </cell>
          <cell r="K308">
            <v>7001471448</v>
          </cell>
          <cell r="L308" t="str">
            <v>LEDDEC-5 HORM</v>
          </cell>
          <cell r="M308">
            <v>180</v>
          </cell>
          <cell r="N308">
            <v>4680</v>
          </cell>
          <cell r="P308" t="str">
            <v>MCFL</v>
          </cell>
          <cell r="R308" t="str">
            <v>26E-C-KV</v>
          </cell>
          <cell r="S308" t="str">
            <v>E262 Comml CFL Mark Down Program</v>
          </cell>
          <cell r="T308" t="str">
            <v>SEATAC</v>
          </cell>
          <cell r="U308" t="str">
            <v>Calculate Rebate</v>
          </cell>
          <cell r="V308">
            <v>18230714</v>
          </cell>
          <cell r="Y308" t="str">
            <v>Lighting, Prescriptive</v>
          </cell>
          <cell r="AA308">
            <v>1890</v>
          </cell>
          <cell r="AB308">
            <v>200004370900</v>
          </cell>
          <cell r="AD308" t="str">
            <v>18525 36TH AVE S SEATAC, WA 98188</v>
          </cell>
          <cell r="AE308" t="str">
            <v>18525 36TH AVE S</v>
          </cell>
          <cell r="AG308">
            <v>98188</v>
          </cell>
          <cell r="AH308" t="str">
            <v>Hotel/Motel Common Areas</v>
          </cell>
          <cell r="AM308" t="str">
            <v>PACIFIC LAMP &amp; SUPPLY COMPANY</v>
          </cell>
          <cell r="AN308" t="str">
            <v>PACIFIC LAMP &amp; SUPPLY COMPANY</v>
          </cell>
          <cell r="AO308" t="str">
            <v>PACIFIC LAMP &amp; SUPPLY</v>
          </cell>
          <cell r="AP308">
            <v>3</v>
          </cell>
        </row>
        <row r="309">
          <cell r="G309" t="str">
            <v>LED - OMNIDIRECTIONAL -5 UNIVERSITY</v>
          </cell>
          <cell r="H309">
            <v>13250</v>
          </cell>
          <cell r="I309" t="str">
            <v>2700 EVERGREEN PKWY NW 1254 OLYMPIA, WA 985050001</v>
          </cell>
          <cell r="J309">
            <v>1006174</v>
          </cell>
          <cell r="K309">
            <v>7001299221</v>
          </cell>
          <cell r="L309" t="str">
            <v>LEDOMNI-5 UNIV</v>
          </cell>
          <cell r="M309">
            <v>2650</v>
          </cell>
          <cell r="N309">
            <v>416050</v>
          </cell>
          <cell r="P309" t="str">
            <v>MCFL</v>
          </cell>
          <cell r="R309" t="str">
            <v>24E-C-KV</v>
          </cell>
          <cell r="S309" t="str">
            <v>E262 Comml CFL Mark Down Program</v>
          </cell>
          <cell r="T309" t="str">
            <v>OLYMPIA</v>
          </cell>
          <cell r="U309" t="str">
            <v>Calculate Rebate</v>
          </cell>
          <cell r="V309">
            <v>18230714</v>
          </cell>
          <cell r="Y309" t="str">
            <v>Lighting, Prescriptive</v>
          </cell>
          <cell r="AA309">
            <v>41075</v>
          </cell>
          <cell r="AB309">
            <v>200005547662</v>
          </cell>
          <cell r="AD309" t="str">
            <v>3528 DRIFTWOOD RD NW OLYMPIA, WA 98505</v>
          </cell>
          <cell r="AE309" t="str">
            <v>3528 DRIFTWOOD RD NW</v>
          </cell>
          <cell r="AG309">
            <v>98505</v>
          </cell>
          <cell r="AH309" t="str">
            <v>University</v>
          </cell>
          <cell r="AM309" t="str">
            <v>PACIFIC LAMP &amp; SUPPLY COMPANY</v>
          </cell>
          <cell r="AN309" t="str">
            <v>PACIFIC LAMP &amp; SUPPLY COMPANY</v>
          </cell>
          <cell r="AO309" t="str">
            <v>PACIFIC LAMP &amp; SUPPLY</v>
          </cell>
          <cell r="AP309">
            <v>5</v>
          </cell>
        </row>
        <row r="310">
          <cell r="G310" t="str">
            <v>LED: PAR30 Hotel rooms</v>
          </cell>
          <cell r="H310">
            <v>6000</v>
          </cell>
          <cell r="I310" t="str">
            <v>400 GILKEY RD BURLINGTON, WA 98233</v>
          </cell>
          <cell r="J310">
            <v>1006180</v>
          </cell>
          <cell r="K310">
            <v>7000028585</v>
          </cell>
          <cell r="L310" t="str">
            <v>LEDPAR30-20 HORM</v>
          </cell>
          <cell r="M310">
            <v>300</v>
          </cell>
          <cell r="N310">
            <v>12300</v>
          </cell>
          <cell r="P310" t="str">
            <v>MCFL</v>
          </cell>
          <cell r="R310" t="str">
            <v>SCH_11E</v>
          </cell>
          <cell r="S310" t="str">
            <v>E262 Comml CFL Mark Down Program</v>
          </cell>
          <cell r="T310" t="str">
            <v>BURLINGTON</v>
          </cell>
          <cell r="U310" t="str">
            <v>Calculate Rebate</v>
          </cell>
          <cell r="V310">
            <v>18230714</v>
          </cell>
          <cell r="Y310" t="str">
            <v>Lighting, Prescriptive</v>
          </cell>
          <cell r="AA310">
            <v>7650</v>
          </cell>
          <cell r="AB310">
            <v>200023208586</v>
          </cell>
          <cell r="AD310" t="str">
            <v>400 GILKEY RD #1 BURLINGTON, WA 98233</v>
          </cell>
          <cell r="AE310" t="str">
            <v>400 GILKEY RD #1</v>
          </cell>
          <cell r="AG310">
            <v>98233</v>
          </cell>
          <cell r="AH310" t="str">
            <v>Hotel/Motel Rooms</v>
          </cell>
          <cell r="AM310" t="str">
            <v>PACIFIC LAMP &amp; SUPPLY COMPANY</v>
          </cell>
          <cell r="AN310" t="str">
            <v>PACIFIC LAMP &amp; SUPPLY COMPANY</v>
          </cell>
          <cell r="AO310" t="str">
            <v>PACIFIC LAMP &amp; SUPPLY</v>
          </cell>
          <cell r="AP310">
            <v>5</v>
          </cell>
        </row>
        <row r="311">
          <cell r="G311" t="str">
            <v>LED - PAR20 Church</v>
          </cell>
          <cell r="H311">
            <v>150</v>
          </cell>
          <cell r="I311" t="str">
            <v>109 SW NORMANDY RD NORMANDY PARK, WA 98166</v>
          </cell>
          <cell r="J311">
            <v>1029065</v>
          </cell>
          <cell r="K311">
            <v>7000272233</v>
          </cell>
          <cell r="L311" t="str">
            <v>LEDPAR20-20 CHUR</v>
          </cell>
          <cell r="M311">
            <v>6</v>
          </cell>
          <cell r="N311">
            <v>396</v>
          </cell>
          <cell r="P311" t="str">
            <v>MCFL</v>
          </cell>
          <cell r="R311" t="str">
            <v>25E-C-KV</v>
          </cell>
          <cell r="S311" t="str">
            <v>E262 Comml CFL Mark Down Program</v>
          </cell>
          <cell r="T311" t="str">
            <v>NORMANDY PARK</v>
          </cell>
          <cell r="U311" t="str">
            <v>Calculate Rebate</v>
          </cell>
          <cell r="V311">
            <v>18230714</v>
          </cell>
          <cell r="Y311" t="str">
            <v>Lighting, Prescriptive</v>
          </cell>
          <cell r="AA311">
            <v>195</v>
          </cell>
          <cell r="AB311">
            <v>200006910802</v>
          </cell>
          <cell r="AD311" t="str">
            <v>109 SW NORMANDY RD NORMANDY PARK, WA 98166</v>
          </cell>
          <cell r="AE311" t="str">
            <v>109 SW NORMANDY RD</v>
          </cell>
          <cell r="AG311">
            <v>98166</v>
          </cell>
          <cell r="AH311" t="str">
            <v>Church/Assembly</v>
          </cell>
          <cell r="AM311" t="str">
            <v>PACIFIC LAMP &amp; SUPPLY COMPANY</v>
          </cell>
          <cell r="AN311" t="str">
            <v>PACIFIC LAMP &amp; SUPPLY COMPANY</v>
          </cell>
          <cell r="AO311" t="str">
            <v>PACIFIC LAMP &amp; SUPPLY</v>
          </cell>
          <cell r="AP311">
            <v>5</v>
          </cell>
        </row>
        <row r="312">
          <cell r="G312" t="str">
            <v>LED: MR16 Church</v>
          </cell>
          <cell r="H312">
            <v>460</v>
          </cell>
          <cell r="I312" t="str">
            <v>109 SW NORMANDY RD NORMANDY PARK, WA 98166</v>
          </cell>
          <cell r="J312">
            <v>1029065</v>
          </cell>
          <cell r="K312">
            <v>7000272233</v>
          </cell>
          <cell r="L312" t="str">
            <v>LEDMR16-15 CHUR</v>
          </cell>
          <cell r="M312">
            <v>23</v>
          </cell>
          <cell r="N312">
            <v>1081</v>
          </cell>
          <cell r="P312" t="str">
            <v>MCFL</v>
          </cell>
          <cell r="R312" t="str">
            <v>25E-C-KV</v>
          </cell>
          <cell r="S312" t="str">
            <v>E262 Comml CFL Mark Down Program</v>
          </cell>
          <cell r="T312" t="str">
            <v>NORMANDY PARK</v>
          </cell>
          <cell r="U312" t="str">
            <v>Calculate Rebate</v>
          </cell>
          <cell r="V312">
            <v>18230714</v>
          </cell>
          <cell r="Y312" t="str">
            <v>Lighting, Prescriptive</v>
          </cell>
          <cell r="AA312">
            <v>586.5</v>
          </cell>
          <cell r="AB312">
            <v>200006910802</v>
          </cell>
          <cell r="AD312" t="str">
            <v>109 SW NORMANDY RD NORMANDY PARK, WA 98166</v>
          </cell>
          <cell r="AE312" t="str">
            <v>109 SW NORMANDY RD</v>
          </cell>
          <cell r="AG312">
            <v>98166</v>
          </cell>
          <cell r="AH312" t="str">
            <v>Church/Assembly</v>
          </cell>
          <cell r="AM312" t="str">
            <v>PACIFIC LAMP &amp; SUPPLY COMPANY</v>
          </cell>
          <cell r="AN312" t="str">
            <v>PACIFIC LAMP &amp; SUPPLY COMPANY</v>
          </cell>
          <cell r="AO312" t="str">
            <v>PACIFIC LAMP &amp; SUPPLY</v>
          </cell>
          <cell r="AP312">
            <v>5</v>
          </cell>
        </row>
        <row r="313">
          <cell r="G313" t="str">
            <v>LED - OMNIDIRECTIONAL -5 HOTEL ROOMS</v>
          </cell>
          <cell r="H313">
            <v>4000</v>
          </cell>
          <cell r="I313" t="str">
            <v>1515 S MERIDIAN MSBMN PUYALLUP, WA 98371</v>
          </cell>
          <cell r="J313">
            <v>1029082</v>
          </cell>
          <cell r="K313">
            <v>7000345280</v>
          </cell>
          <cell r="L313" t="str">
            <v>LEDOMNI-5 HORM</v>
          </cell>
          <cell r="M313">
            <v>400</v>
          </cell>
          <cell r="N313">
            <v>13600</v>
          </cell>
          <cell r="P313" t="str">
            <v>MCFL</v>
          </cell>
          <cell r="R313" t="str">
            <v>25E-C-KV</v>
          </cell>
          <cell r="S313" t="str">
            <v>E262 Comml CFL Mark Down Program</v>
          </cell>
          <cell r="T313" t="str">
            <v>PUYALLUP</v>
          </cell>
          <cell r="U313" t="str">
            <v>Calculate Rebate</v>
          </cell>
          <cell r="V313">
            <v>18230714</v>
          </cell>
          <cell r="Y313" t="str">
            <v>Lighting, Prescriptive</v>
          </cell>
          <cell r="AA313">
            <v>6200</v>
          </cell>
          <cell r="AB313">
            <v>200003059942</v>
          </cell>
          <cell r="AD313" t="str">
            <v>1515 S MERIDIAN MSB-A PUYALLUP, WA 98371</v>
          </cell>
          <cell r="AE313" t="str">
            <v>1515 S MERIDIAN MSB-A</v>
          </cell>
          <cell r="AG313">
            <v>98371</v>
          </cell>
          <cell r="AH313" t="str">
            <v>Hotel/Motel Rooms</v>
          </cell>
          <cell r="AM313" t="str">
            <v>PACIFIC LAMP &amp; SUPPLY COMPANY</v>
          </cell>
          <cell r="AN313" t="str">
            <v>PACIFIC LAMP &amp; SUPPLY COMPANY</v>
          </cell>
          <cell r="AO313" t="str">
            <v>PACIFIC LAMP &amp; SUPPLY</v>
          </cell>
          <cell r="AP313">
            <v>5</v>
          </cell>
        </row>
        <row r="314">
          <cell r="G314" t="str">
            <v>LED: MR16 University</v>
          </cell>
          <cell r="H314">
            <v>240</v>
          </cell>
          <cell r="I314" t="str">
            <v>5000 ABBEY WAY SE LACEY, WA 98503</v>
          </cell>
          <cell r="J314">
            <v>1029055</v>
          </cell>
          <cell r="K314">
            <v>7000984388</v>
          </cell>
          <cell r="L314" t="str">
            <v>LEDMR16-15 UNIV</v>
          </cell>
          <cell r="M314">
            <v>12</v>
          </cell>
          <cell r="N314">
            <v>1884</v>
          </cell>
          <cell r="P314" t="str">
            <v>MCFL</v>
          </cell>
          <cell r="R314" t="str">
            <v>31E-C</v>
          </cell>
          <cell r="S314" t="str">
            <v>E262 Comml CFL Mark Down Program</v>
          </cell>
          <cell r="T314" t="str">
            <v>LACEY</v>
          </cell>
          <cell r="U314" t="str">
            <v>Calculate Rebate</v>
          </cell>
          <cell r="V314">
            <v>18230714</v>
          </cell>
          <cell r="Y314" t="str">
            <v>Lighting, Prescriptive</v>
          </cell>
          <cell r="AA314">
            <v>306</v>
          </cell>
          <cell r="AB314">
            <v>200018213377</v>
          </cell>
          <cell r="AD314" t="str">
            <v>5300 PACIFIC AVE SE LACEY, WA 98503</v>
          </cell>
          <cell r="AE314" t="str">
            <v>5300 PACIFIC AVE SE</v>
          </cell>
          <cell r="AG314">
            <v>98503</v>
          </cell>
          <cell r="AH314" t="str">
            <v>University</v>
          </cell>
          <cell r="AM314" t="str">
            <v>PACIFIC LAMP &amp; SUPPLY COMPANY</v>
          </cell>
          <cell r="AN314" t="str">
            <v>PACIFIC LAMP &amp; SUPPLY COMPANY</v>
          </cell>
          <cell r="AO314" t="str">
            <v>PACIFIC LAMP &amp; SUPPLY</v>
          </cell>
          <cell r="AP314">
            <v>5</v>
          </cell>
        </row>
        <row r="315">
          <cell r="G315" t="str">
            <v>LED: HW Recessed Retrofit Kit Hotel Commons</v>
          </cell>
          <cell r="H315">
            <v>9700</v>
          </cell>
          <cell r="I315" t="str">
            <v>15920 W VALLEY HWY TUKWILA, WA 98188</v>
          </cell>
          <cell r="J315">
            <v>1000972</v>
          </cell>
          <cell r="K315">
            <v>7001511792</v>
          </cell>
          <cell r="L315" t="str">
            <v>LEDHWRC$25 HOCA</v>
          </cell>
          <cell r="M315">
            <v>388</v>
          </cell>
          <cell r="N315">
            <v>106700</v>
          </cell>
          <cell r="P315" t="str">
            <v>MCFL</v>
          </cell>
          <cell r="R315" t="str">
            <v>26E-C-KV</v>
          </cell>
          <cell r="S315" t="str">
            <v>E262 Comml CFL Mark Down Program</v>
          </cell>
          <cell r="T315" t="str">
            <v>TUKWILA</v>
          </cell>
          <cell r="U315" t="str">
            <v>Calculate Rebate</v>
          </cell>
          <cell r="V315">
            <v>18230714</v>
          </cell>
          <cell r="Y315" t="str">
            <v>Lighting, Prescriptive</v>
          </cell>
          <cell r="AA315">
            <v>12998</v>
          </cell>
          <cell r="AB315">
            <v>200003634769</v>
          </cell>
          <cell r="AD315" t="str">
            <v>15920 W VALLEY HWY TUKWILA, WA 98188</v>
          </cell>
          <cell r="AE315" t="str">
            <v>15920 W VALLEY HWY</v>
          </cell>
          <cell r="AG315">
            <v>98188</v>
          </cell>
          <cell r="AH315" t="str">
            <v>Hotel/Motel Common Areas</v>
          </cell>
          <cell r="AM315" t="str">
            <v>PACIFIC LAMP &amp; SUPPLY COMPANY</v>
          </cell>
          <cell r="AN315" t="str">
            <v>PACIFIC LAMP &amp; SUPPLY COMPANY</v>
          </cell>
          <cell r="AO315" t="str">
            <v>PACIFIC LAMP &amp; SUPPLY</v>
          </cell>
          <cell r="AP315">
            <v>12</v>
          </cell>
        </row>
        <row r="316">
          <cell r="G316" t="str">
            <v>LED - TLED4 Other</v>
          </cell>
          <cell r="H316">
            <v>312</v>
          </cell>
          <cell r="I316" t="str">
            <v>315 RIVER BEND RD MOUNT VERNON, WA 98273</v>
          </cell>
          <cell r="J316">
            <v>1000965</v>
          </cell>
          <cell r="K316">
            <v>7001329171</v>
          </cell>
          <cell r="L316" t="str">
            <v>LEDTLED4 OTHR</v>
          </cell>
          <cell r="M316">
            <v>52</v>
          </cell>
          <cell r="N316">
            <v>1924</v>
          </cell>
          <cell r="P316" t="str">
            <v>MCFL</v>
          </cell>
          <cell r="R316" t="str">
            <v>24E-C</v>
          </cell>
          <cell r="S316" t="str">
            <v>E262 Comml CFL Mark Down Program</v>
          </cell>
          <cell r="T316" t="str">
            <v>MOUNT VERNON</v>
          </cell>
          <cell r="U316" t="str">
            <v>Calculate Rebate</v>
          </cell>
          <cell r="V316">
            <v>18230714</v>
          </cell>
          <cell r="Y316" t="str">
            <v>Lighting, Prescriptive</v>
          </cell>
          <cell r="AA316">
            <v>1092</v>
          </cell>
          <cell r="AB316">
            <v>200012476145</v>
          </cell>
          <cell r="AD316" t="str">
            <v>315 RIVER BEND RD MOUNT VERNON, WA 98273</v>
          </cell>
          <cell r="AE316" t="str">
            <v>315 RIVER BEND RD</v>
          </cell>
          <cell r="AG316">
            <v>98273</v>
          </cell>
          <cell r="AH316" t="str">
            <v>Other</v>
          </cell>
          <cell r="AM316" t="str">
            <v>PACIFIC LAMP &amp; SUPPLY COMPANY</v>
          </cell>
          <cell r="AN316" t="str">
            <v>PACIFIC LAMP &amp; SUPPLY COMPANY</v>
          </cell>
          <cell r="AO316" t="str">
            <v>PACIFIC LAMP &amp; SUPPLY</v>
          </cell>
          <cell r="AP316">
            <v>14</v>
          </cell>
        </row>
        <row r="317">
          <cell r="G317" t="str">
            <v>LED: HW Recessed Retrofit Kit University</v>
          </cell>
          <cell r="H317">
            <v>75</v>
          </cell>
          <cell r="I317" t="str">
            <v>5000 ABBEY WAY SE LACEY, WA 98503</v>
          </cell>
          <cell r="J317">
            <v>1000967</v>
          </cell>
          <cell r="K317">
            <v>7001404954</v>
          </cell>
          <cell r="L317" t="str">
            <v>LEDHWRC$25 UNIV</v>
          </cell>
          <cell r="M317">
            <v>3</v>
          </cell>
          <cell r="N317">
            <v>633</v>
          </cell>
          <cell r="P317" t="str">
            <v>MCFL</v>
          </cell>
          <cell r="R317" t="str">
            <v>24E-C</v>
          </cell>
          <cell r="S317" t="str">
            <v>E262 Comml CFL Mark Down Program</v>
          </cell>
          <cell r="T317" t="str">
            <v>LACEY</v>
          </cell>
          <cell r="U317" t="str">
            <v>Calculate Rebate</v>
          </cell>
          <cell r="V317">
            <v>18230714</v>
          </cell>
          <cell r="Y317" t="str">
            <v>Lighting, Prescriptive</v>
          </cell>
          <cell r="AA317">
            <v>97.5</v>
          </cell>
          <cell r="AB317">
            <v>200002811582</v>
          </cell>
          <cell r="AD317" t="str">
            <v>5740 MARTIN WAY E LACEY, WA 98516</v>
          </cell>
          <cell r="AE317" t="str">
            <v>5740 MARTIN WAY E</v>
          </cell>
          <cell r="AG317">
            <v>98516</v>
          </cell>
          <cell r="AH317" t="str">
            <v>University</v>
          </cell>
          <cell r="AM317" t="str">
            <v>PACIFIC LAMP &amp; SUPPLY COMPANY</v>
          </cell>
          <cell r="AN317" t="str">
            <v>PACIFIC LAMP &amp; SUPPLY COMPANY</v>
          </cell>
          <cell r="AO317" t="str">
            <v>PACIFIC LAMP &amp; SUPPLY</v>
          </cell>
          <cell r="AP317">
            <v>12</v>
          </cell>
        </row>
        <row r="318">
          <cell r="G318" t="str">
            <v>LED - PAR20 University</v>
          </cell>
          <cell r="H318">
            <v>500</v>
          </cell>
          <cell r="I318" t="str">
            <v>5000 ABBEY WAY SE LACEY, WA 98503</v>
          </cell>
          <cell r="J318">
            <v>1013856</v>
          </cell>
          <cell r="K318">
            <v>7001404954</v>
          </cell>
          <cell r="L318" t="str">
            <v>LEDPAR20-20 UNIV</v>
          </cell>
          <cell r="M318">
            <v>25</v>
          </cell>
          <cell r="N318">
            <v>5600</v>
          </cell>
          <cell r="P318" t="str">
            <v>MCFL</v>
          </cell>
          <cell r="R318" t="str">
            <v>24E-C</v>
          </cell>
          <cell r="S318" t="str">
            <v>E262 Comml CFL Mark Down Program</v>
          </cell>
          <cell r="T318" t="str">
            <v>LACEY</v>
          </cell>
          <cell r="U318" t="str">
            <v>Calculate Rebate</v>
          </cell>
          <cell r="V318">
            <v>18230714</v>
          </cell>
          <cell r="Y318" t="str">
            <v>Lighting, Prescriptive</v>
          </cell>
          <cell r="AA318">
            <v>637.5</v>
          </cell>
          <cell r="AB318">
            <v>200002811582</v>
          </cell>
          <cell r="AD318" t="str">
            <v>5740 MARTIN WAY E LACEY, WA 98516</v>
          </cell>
          <cell r="AE318" t="str">
            <v>5740 MARTIN WAY E</v>
          </cell>
          <cell r="AG318">
            <v>98516</v>
          </cell>
          <cell r="AH318" t="str">
            <v>University</v>
          </cell>
          <cell r="AM318" t="str">
            <v>PACIFIC LAMP &amp; SUPPLY COMPANY</v>
          </cell>
          <cell r="AN318" t="str">
            <v>PACIFIC LAMP &amp; SUPPLY COMPANY</v>
          </cell>
          <cell r="AO318" t="str">
            <v>PACIFIC LAMP &amp; SUPPLY</v>
          </cell>
          <cell r="AP318">
            <v>5</v>
          </cell>
        </row>
        <row r="319">
          <cell r="G319" t="str">
            <v>LED: PAR 38 &amp; 40 University</v>
          </cell>
          <cell r="H319">
            <v>2320</v>
          </cell>
          <cell r="I319" t="str">
            <v>5000 ABBEY WAY SE LACEY, WA 98503</v>
          </cell>
          <cell r="J319">
            <v>1013856</v>
          </cell>
          <cell r="K319">
            <v>7001404954</v>
          </cell>
          <cell r="L319" t="str">
            <v>LEDPAR3840-20 UNIV</v>
          </cell>
          <cell r="M319">
            <v>116</v>
          </cell>
          <cell r="N319">
            <v>29928</v>
          </cell>
          <cell r="P319" t="str">
            <v>MCFL</v>
          </cell>
          <cell r="R319" t="str">
            <v>24E-C</v>
          </cell>
          <cell r="S319" t="str">
            <v>E262 Comml CFL Mark Down Program</v>
          </cell>
          <cell r="T319" t="str">
            <v>LACEY</v>
          </cell>
          <cell r="U319" t="str">
            <v>Calculate Rebate</v>
          </cell>
          <cell r="V319">
            <v>18230714</v>
          </cell>
          <cell r="Y319" t="str">
            <v>Lighting, Prescriptive</v>
          </cell>
          <cell r="AA319">
            <v>2958</v>
          </cell>
          <cell r="AB319">
            <v>200002811582</v>
          </cell>
          <cell r="AD319" t="str">
            <v>5740 MARTIN WAY E LACEY, WA 98516</v>
          </cell>
          <cell r="AE319" t="str">
            <v>5740 MARTIN WAY E</v>
          </cell>
          <cell r="AG319">
            <v>98516</v>
          </cell>
          <cell r="AH319" t="str">
            <v>University</v>
          </cell>
          <cell r="AM319" t="str">
            <v>PACIFIC LAMP &amp; SUPPLY COMPANY</v>
          </cell>
          <cell r="AN319" t="str">
            <v>PACIFIC LAMP &amp; SUPPLY COMPANY</v>
          </cell>
          <cell r="AO319" t="str">
            <v>PACIFIC LAMP &amp; SUPPLY</v>
          </cell>
          <cell r="AP319">
            <v>5</v>
          </cell>
        </row>
        <row r="320">
          <cell r="G320" t="str">
            <v>LED: PAR30 University</v>
          </cell>
          <cell r="H320">
            <v>20</v>
          </cell>
          <cell r="I320" t="str">
            <v>5000 ABBEY WAY SE LACEY, WA 98503</v>
          </cell>
          <cell r="J320">
            <v>1013856</v>
          </cell>
          <cell r="K320">
            <v>7001404954</v>
          </cell>
          <cell r="L320" t="str">
            <v>LEDPAR30-20 UNIV</v>
          </cell>
          <cell r="M320">
            <v>1</v>
          </cell>
          <cell r="N320">
            <v>191</v>
          </cell>
          <cell r="P320" t="str">
            <v>MCFL</v>
          </cell>
          <cell r="R320" t="str">
            <v>24E-C</v>
          </cell>
          <cell r="S320" t="str">
            <v>E262 Comml CFL Mark Down Program</v>
          </cell>
          <cell r="T320" t="str">
            <v>LACEY</v>
          </cell>
          <cell r="U320" t="str">
            <v>Calculate Rebate</v>
          </cell>
          <cell r="V320">
            <v>18230714</v>
          </cell>
          <cell r="Y320" t="str">
            <v>Lighting, Prescriptive</v>
          </cell>
          <cell r="AA320">
            <v>25.5</v>
          </cell>
          <cell r="AB320">
            <v>200002811582</v>
          </cell>
          <cell r="AD320" t="str">
            <v>5740 MARTIN WAY E LACEY, WA 98516</v>
          </cell>
          <cell r="AE320" t="str">
            <v>5740 MARTIN WAY E</v>
          </cell>
          <cell r="AG320">
            <v>98516</v>
          </cell>
          <cell r="AH320" t="str">
            <v>University</v>
          </cell>
          <cell r="AM320" t="str">
            <v>PACIFIC LAMP &amp; SUPPLY COMPANY</v>
          </cell>
          <cell r="AN320" t="str">
            <v>PACIFIC LAMP &amp; SUPPLY COMPANY</v>
          </cell>
          <cell r="AO320" t="str">
            <v>PACIFIC LAMP &amp; SUPPLY</v>
          </cell>
          <cell r="AP320">
            <v>5</v>
          </cell>
        </row>
        <row r="321">
          <cell r="G321" t="str">
            <v>LED - TLED4 Hotel Church</v>
          </cell>
          <cell r="H321">
            <v>612</v>
          </cell>
          <cell r="I321" t="str">
            <v>8686 VINUP RD LYNDEN, WA 98264</v>
          </cell>
          <cell r="J321">
            <v>1011667</v>
          </cell>
          <cell r="K321">
            <v>7001141458</v>
          </cell>
          <cell r="L321" t="str">
            <v>LEDTLED4-6 CHUR</v>
          </cell>
          <cell r="M321">
            <v>102</v>
          </cell>
          <cell r="N321">
            <v>1632</v>
          </cell>
          <cell r="P321" t="str">
            <v>MCFL</v>
          </cell>
          <cell r="R321" t="str">
            <v>24E-C</v>
          </cell>
          <cell r="S321" t="str">
            <v>E262 Comml CFL Mark Down Program</v>
          </cell>
          <cell r="T321" t="str">
            <v>LYNDEN</v>
          </cell>
          <cell r="U321" t="str">
            <v>Calculate Rebate</v>
          </cell>
          <cell r="V321">
            <v>18230714</v>
          </cell>
          <cell r="Y321" t="str">
            <v>Lighting, Prescriptive</v>
          </cell>
          <cell r="AA321">
            <v>2173.62</v>
          </cell>
          <cell r="AB321">
            <v>200007920578</v>
          </cell>
          <cell r="AD321" t="str">
            <v>8686 VINUP RD LYNDEN, WA 98264</v>
          </cell>
          <cell r="AE321" t="str">
            <v>8686 VINUP RD</v>
          </cell>
          <cell r="AG321">
            <v>98264</v>
          </cell>
          <cell r="AH321" t="str">
            <v>Church/Assembly</v>
          </cell>
          <cell r="AM321" t="str">
            <v>PACIFIC LAMP &amp; SUPPLY COMPANY</v>
          </cell>
          <cell r="AN321" t="str">
            <v>PACIFIC LAMP &amp; SUPPLY COMPANY</v>
          </cell>
          <cell r="AO321" t="str">
            <v>PACIFIC LAMP &amp; SUPPLY</v>
          </cell>
          <cell r="AP321">
            <v>14</v>
          </cell>
        </row>
        <row r="322">
          <cell r="G322" t="str">
            <v>LED - TLED4 Other Health</v>
          </cell>
          <cell r="H322">
            <v>180</v>
          </cell>
          <cell r="I322" t="str">
            <v>207 W YELM AVE YELM, WA 98597</v>
          </cell>
          <cell r="J322">
            <v>1016203</v>
          </cell>
          <cell r="K322">
            <v>7001278366</v>
          </cell>
          <cell r="L322" t="str">
            <v>LEDTLED4-6 HEOT</v>
          </cell>
          <cell r="M322">
            <v>30</v>
          </cell>
          <cell r="N322">
            <v>1170</v>
          </cell>
          <cell r="P322" t="str">
            <v>MCFL</v>
          </cell>
          <cell r="Q322" t="str">
            <v>31G-C</v>
          </cell>
          <cell r="R322" t="str">
            <v>24E-C</v>
          </cell>
          <cell r="S322" t="str">
            <v>E262 Comml CFL Mark Down Program</v>
          </cell>
          <cell r="T322" t="str">
            <v>YELM</v>
          </cell>
          <cell r="U322" t="str">
            <v>Calculate Rebate</v>
          </cell>
          <cell r="V322">
            <v>18230714</v>
          </cell>
          <cell r="Y322" t="str">
            <v>Lighting, Prescriptive</v>
          </cell>
          <cell r="AA322">
            <v>600</v>
          </cell>
          <cell r="AB322">
            <v>200022007526</v>
          </cell>
          <cell r="AD322" t="str">
            <v>207 W YELM AVE YELM, WA 98597</v>
          </cell>
          <cell r="AE322" t="str">
            <v>207 W YELM AVE</v>
          </cell>
          <cell r="AG322">
            <v>98597</v>
          </cell>
          <cell r="AH322" t="str">
            <v>Other Health</v>
          </cell>
          <cell r="AM322" t="str">
            <v>PLATT ELECTRIC SUPPLY INC</v>
          </cell>
          <cell r="AN322" t="str">
            <v>PLATT ELECTRIC SUPPLY INC</v>
          </cell>
          <cell r="AO322" t="str">
            <v>PLATT 1</v>
          </cell>
          <cell r="AP322">
            <v>14</v>
          </cell>
        </row>
        <row r="323">
          <cell r="G323" t="str">
            <v>LED - TLED4 Hospital</v>
          </cell>
          <cell r="H323">
            <v>180</v>
          </cell>
          <cell r="I323" t="str">
            <v>PO BOX 2440 SPOKANE, WA 992102440</v>
          </cell>
          <cell r="J323">
            <v>1011674</v>
          </cell>
          <cell r="K323">
            <v>7000517964</v>
          </cell>
          <cell r="L323" t="str">
            <v>LEDTLED4-6 HOSP</v>
          </cell>
          <cell r="M323">
            <v>30</v>
          </cell>
          <cell r="N323">
            <v>1620</v>
          </cell>
          <cell r="P323" t="str">
            <v>MCFL</v>
          </cell>
          <cell r="R323" t="str">
            <v>31E-C-KV</v>
          </cell>
          <cell r="S323" t="str">
            <v>E262 Comml CFL Mark Down Program</v>
          </cell>
          <cell r="T323" t="str">
            <v>OLYMPIA</v>
          </cell>
          <cell r="U323" t="str">
            <v>Calculate Rebate</v>
          </cell>
          <cell r="V323">
            <v>18230714</v>
          </cell>
          <cell r="Y323" t="str">
            <v>Lighting, Prescriptive</v>
          </cell>
          <cell r="AA323">
            <v>600</v>
          </cell>
          <cell r="AB323">
            <v>200004312944</v>
          </cell>
          <cell r="AD323" t="str">
            <v>413 LILLY RD NE OLYMPIA, WA 98506</v>
          </cell>
          <cell r="AE323" t="str">
            <v>413 LILLY RD NE</v>
          </cell>
          <cell r="AG323">
            <v>98506</v>
          </cell>
          <cell r="AH323" t="str">
            <v>Hospital</v>
          </cell>
          <cell r="AM323" t="str">
            <v>PLATT ELECTRIC SUPPLY INC</v>
          </cell>
          <cell r="AN323" t="str">
            <v>PLATT ELECTRIC SUPPLY INC</v>
          </cell>
          <cell r="AO323" t="str">
            <v>PLATT 1</v>
          </cell>
          <cell r="AP323">
            <v>14</v>
          </cell>
        </row>
        <row r="324">
          <cell r="G324" t="str">
            <v>LED: PAR 38 &amp; 40 Other</v>
          </cell>
          <cell r="H324">
            <v>100</v>
          </cell>
          <cell r="I324" t="str">
            <v>31912 LITTLE BOSTON RD NE KINGSTON, WA 98346</v>
          </cell>
          <cell r="J324">
            <v>1013861</v>
          </cell>
          <cell r="K324">
            <v>7001417124</v>
          </cell>
          <cell r="L324" t="str">
            <v>LEDPAR3840-20 OTHR</v>
          </cell>
          <cell r="M324">
            <v>5</v>
          </cell>
          <cell r="N324">
            <v>475</v>
          </cell>
          <cell r="P324" t="str">
            <v>MCFL</v>
          </cell>
          <cell r="R324" t="str">
            <v>24E-C</v>
          </cell>
          <cell r="S324" t="str">
            <v>E262 Comml CFL Mark Down Program</v>
          </cell>
          <cell r="T324" t="str">
            <v>KINGSTON</v>
          </cell>
          <cell r="U324" t="str">
            <v>Calculate Rebate</v>
          </cell>
          <cell r="V324">
            <v>18230714</v>
          </cell>
          <cell r="Y324" t="str">
            <v>Lighting, Prescriptive</v>
          </cell>
          <cell r="AA324">
            <v>130</v>
          </cell>
          <cell r="AB324">
            <v>200023495704</v>
          </cell>
          <cell r="AD324" t="str">
            <v>31980 LITTLE BOSTON RD NE LBRY KINGSTON, WA 98346</v>
          </cell>
          <cell r="AE324" t="str">
            <v>31980 LITTLE BOSTON RD NE LBRY</v>
          </cell>
          <cell r="AG324">
            <v>98346</v>
          </cell>
          <cell r="AH324" t="str">
            <v>Other</v>
          </cell>
          <cell r="AM324" t="str">
            <v>PLATT ELECTRIC SUPPLY INC</v>
          </cell>
          <cell r="AN324" t="str">
            <v>PLATT ELECTRIC SUPPLY INC</v>
          </cell>
          <cell r="AO324" t="str">
            <v>PLATT 2</v>
          </cell>
          <cell r="AP324">
            <v>5</v>
          </cell>
        </row>
        <row r="325">
          <cell r="G325" t="str">
            <v>LED: PAR 38 &amp; 40 Other Health</v>
          </cell>
          <cell r="H325">
            <v>40</v>
          </cell>
          <cell r="I325" t="str">
            <v>3595 NW BUCKLIN HILL RD SILVERDALE, WA 98383</v>
          </cell>
          <cell r="J325">
            <v>1008529</v>
          </cell>
          <cell r="K325">
            <v>7001497172</v>
          </cell>
          <cell r="L325" t="str">
            <v>LEDPAR3840-20 HEOT</v>
          </cell>
          <cell r="M325">
            <v>2</v>
          </cell>
          <cell r="N325">
            <v>370</v>
          </cell>
          <cell r="P325" t="str">
            <v>MCFL</v>
          </cell>
          <cell r="R325" t="str">
            <v>24E-C</v>
          </cell>
          <cell r="S325" t="str">
            <v>E262 Comml CFL Mark Down Program</v>
          </cell>
          <cell r="T325" t="str">
            <v>SILVERDALE</v>
          </cell>
          <cell r="U325" t="str">
            <v>Calculate Rebate</v>
          </cell>
          <cell r="V325">
            <v>18230714</v>
          </cell>
          <cell r="Y325" t="str">
            <v>Lighting, Prescriptive</v>
          </cell>
          <cell r="AA325">
            <v>54</v>
          </cell>
          <cell r="AB325">
            <v>200003667223</v>
          </cell>
          <cell r="AD325" t="str">
            <v>3595 NW BUCKLIN HILL RD SILVERDALE, WA 98383</v>
          </cell>
          <cell r="AE325" t="str">
            <v>3595 NW BUCKLIN HILL RD</v>
          </cell>
          <cell r="AG325">
            <v>98383</v>
          </cell>
          <cell r="AH325" t="str">
            <v>Other Health</v>
          </cell>
          <cell r="AM325" t="str">
            <v>PLATT ELECTRIC SUPPLY INC</v>
          </cell>
          <cell r="AN325" t="str">
            <v>PLATT ELECTRIC SUPPLY INC</v>
          </cell>
          <cell r="AO325" t="str">
            <v>PLATT 2</v>
          </cell>
          <cell r="AP325">
            <v>5</v>
          </cell>
        </row>
        <row r="326">
          <cell r="G326" t="str">
            <v>LED - TLED4 Other 2015</v>
          </cell>
          <cell r="H326">
            <v>120</v>
          </cell>
          <cell r="I326" t="str">
            <v>9619 PROVOST RD NW SILVERDALE, WA 98383</v>
          </cell>
          <cell r="J326">
            <v>1008530</v>
          </cell>
          <cell r="K326">
            <v>7000066190</v>
          </cell>
          <cell r="L326" t="str">
            <v>LEDTLED4-6 OTHR 2015</v>
          </cell>
          <cell r="M326">
            <v>20</v>
          </cell>
          <cell r="N326">
            <v>400</v>
          </cell>
          <cell r="P326" t="str">
            <v>MCFL</v>
          </cell>
          <cell r="R326" t="str">
            <v>24E-L</v>
          </cell>
          <cell r="S326" t="str">
            <v>E262 Comml CFL Mark Down Program</v>
          </cell>
          <cell r="T326" t="str">
            <v>SILVERDALE</v>
          </cell>
          <cell r="U326" t="str">
            <v>Calculate Rebate</v>
          </cell>
          <cell r="V326">
            <v>18230714</v>
          </cell>
          <cell r="Y326" t="str">
            <v>Lighting, Prescriptive</v>
          </cell>
          <cell r="AA326">
            <v>400</v>
          </cell>
          <cell r="AB326">
            <v>200024370666</v>
          </cell>
          <cell r="AD326" t="str">
            <v>9619 PROVOST RD NW SILVERDALE, WA 98383</v>
          </cell>
          <cell r="AE326" t="str">
            <v>9619 PROVOST RD NW</v>
          </cell>
          <cell r="AG326">
            <v>98383</v>
          </cell>
          <cell r="AH326" t="str">
            <v>Other</v>
          </cell>
          <cell r="AM326" t="str">
            <v>PLATT ELECTRIC SUPPLY INC</v>
          </cell>
          <cell r="AN326" t="str">
            <v>PLATT ELECTRIC SUPPLY INC</v>
          </cell>
          <cell r="AO326" t="str">
            <v>PLATT 2</v>
          </cell>
          <cell r="AP326">
            <v>14</v>
          </cell>
        </row>
        <row r="327">
          <cell r="G327" t="str">
            <v>LED: PAR30 Exterior</v>
          </cell>
          <cell r="H327">
            <v>240</v>
          </cell>
          <cell r="I327" t="str">
            <v>2300 EMERALD DOWNS DRIVE AUBURN, WA 98001</v>
          </cell>
          <cell r="J327">
            <v>1021675</v>
          </cell>
          <cell r="K327">
            <v>7000541675</v>
          </cell>
          <cell r="L327" t="str">
            <v>LEDPAR30-20 EXTR</v>
          </cell>
          <cell r="M327">
            <v>12</v>
          </cell>
          <cell r="N327">
            <v>1512</v>
          </cell>
          <cell r="P327" t="str">
            <v>MCFL</v>
          </cell>
          <cell r="R327" t="str">
            <v>31E-C-KV</v>
          </cell>
          <cell r="S327" t="str">
            <v>E262 Comml CFL Mark Down Program</v>
          </cell>
          <cell r="T327" t="str">
            <v>AUBURN</v>
          </cell>
          <cell r="U327" t="str">
            <v>Calculate Rebate</v>
          </cell>
          <cell r="V327">
            <v>18230714</v>
          </cell>
          <cell r="Y327" t="str">
            <v>Lighting, Prescriptive</v>
          </cell>
          <cell r="AA327">
            <v>355.2</v>
          </cell>
          <cell r="AB327">
            <v>220006398907</v>
          </cell>
          <cell r="AD327" t="str">
            <v>2828 EMERALD DOWNS DR AUBURN, WA 98001</v>
          </cell>
          <cell r="AE327" t="str">
            <v>2828 EMERALD DOWNS DR</v>
          </cell>
          <cell r="AG327">
            <v>98001</v>
          </cell>
          <cell r="AH327" t="str">
            <v>Exterior</v>
          </cell>
          <cell r="AM327" t="str">
            <v>PLATT ELECTRIC SUPPLY INC</v>
          </cell>
          <cell r="AN327" t="str">
            <v>PLATT ELECTRIC SUPPLY INC</v>
          </cell>
          <cell r="AO327" t="str">
            <v>PLATT 4</v>
          </cell>
          <cell r="AP327">
            <v>5</v>
          </cell>
        </row>
        <row r="328">
          <cell r="G328" t="str">
            <v>LED - PAR20 Grocery</v>
          </cell>
          <cell r="H328">
            <v>891.84</v>
          </cell>
          <cell r="I328" t="str">
            <v>1425 OUTLET COLLECTION DR SW AUBURN, WA 98001</v>
          </cell>
          <cell r="J328">
            <v>1016108</v>
          </cell>
          <cell r="K328">
            <v>7000845302</v>
          </cell>
          <cell r="L328" t="str">
            <v>LEDPAR20-20 GROC</v>
          </cell>
          <cell r="M328">
            <v>48</v>
          </cell>
          <cell r="N328">
            <v>9216</v>
          </cell>
          <cell r="P328" t="str">
            <v>MCFL</v>
          </cell>
          <cell r="Q328" t="str">
            <v>31G-C</v>
          </cell>
          <cell r="R328" t="str">
            <v>25E-C-KV</v>
          </cell>
          <cell r="S328" t="str">
            <v>E262 Comml CFL Mark Down Program</v>
          </cell>
          <cell r="T328" t="str">
            <v>AUBURN</v>
          </cell>
          <cell r="U328" t="str">
            <v>Calculate Rebate</v>
          </cell>
          <cell r="V328">
            <v>18230714</v>
          </cell>
          <cell r="Y328" t="str">
            <v>Lighting, Prescriptive</v>
          </cell>
          <cell r="AA328">
            <v>1115.04</v>
          </cell>
          <cell r="AB328">
            <v>200004226342</v>
          </cell>
          <cell r="AD328" t="str">
            <v>1425 OUTLET COLLECTION DR SW AUBURN, WA 98001</v>
          </cell>
          <cell r="AE328" t="str">
            <v>1425 OUTLET COLLECTION DR SW</v>
          </cell>
          <cell r="AG328">
            <v>98001</v>
          </cell>
          <cell r="AH328" t="str">
            <v>Grocery</v>
          </cell>
          <cell r="AM328" t="str">
            <v>PLATT ELECTRIC SUPPLY INC</v>
          </cell>
          <cell r="AN328" t="str">
            <v>PLATT ELECTRIC SUPPLY INC</v>
          </cell>
          <cell r="AO328" t="str">
            <v>PLATT 5</v>
          </cell>
          <cell r="AP328">
            <v>5</v>
          </cell>
        </row>
        <row r="329">
          <cell r="G329" t="str">
            <v>LED: PAR30 Grocery</v>
          </cell>
          <cell r="H329">
            <v>240</v>
          </cell>
          <cell r="I329" t="str">
            <v>1425 OUTLET COLLECTION DR SW AUBURN, WA 98001</v>
          </cell>
          <cell r="J329">
            <v>1016108</v>
          </cell>
          <cell r="K329">
            <v>7000845302</v>
          </cell>
          <cell r="L329" t="str">
            <v>LEDPAR30-20 GROC</v>
          </cell>
          <cell r="M329">
            <v>12</v>
          </cell>
          <cell r="N329">
            <v>1956</v>
          </cell>
          <cell r="P329" t="str">
            <v>MCFL</v>
          </cell>
          <cell r="Q329" t="str">
            <v>31G-C</v>
          </cell>
          <cell r="R329" t="str">
            <v>25E-C-KV</v>
          </cell>
          <cell r="S329" t="str">
            <v>E262 Comml CFL Mark Down Program</v>
          </cell>
          <cell r="T329" t="str">
            <v>AUBURN</v>
          </cell>
          <cell r="U329" t="str">
            <v>Calculate Rebate</v>
          </cell>
          <cell r="V329">
            <v>18230714</v>
          </cell>
          <cell r="Y329" t="str">
            <v>Lighting, Prescriptive</v>
          </cell>
          <cell r="AA329">
            <v>381.36</v>
          </cell>
          <cell r="AB329">
            <v>200004226342</v>
          </cell>
          <cell r="AD329" t="str">
            <v>1425 OUTLET COLLECTION DR SW AUBURN, WA 98001</v>
          </cell>
          <cell r="AE329" t="str">
            <v>1425 OUTLET COLLECTION DR SW</v>
          </cell>
          <cell r="AG329">
            <v>98001</v>
          </cell>
          <cell r="AH329" t="str">
            <v>Grocery</v>
          </cell>
          <cell r="AM329" t="str">
            <v>PLATT ELECTRIC SUPPLY INC</v>
          </cell>
          <cell r="AN329" t="str">
            <v>PLATT ELECTRIC SUPPLY INC</v>
          </cell>
          <cell r="AO329" t="str">
            <v>PLATT 5</v>
          </cell>
          <cell r="AP329">
            <v>5</v>
          </cell>
        </row>
        <row r="330">
          <cell r="G330" t="str">
            <v>LED: HW Recessed Retrofit Kit Hospital</v>
          </cell>
          <cell r="H330">
            <v>3375</v>
          </cell>
          <cell r="I330" t="str">
            <v>1400 E KINCAID ST MOUNT VERNON, WA 98274</v>
          </cell>
          <cell r="J330">
            <v>998261</v>
          </cell>
          <cell r="K330">
            <v>7000720390</v>
          </cell>
          <cell r="L330" t="str">
            <v>LEDHWRC$25 HOSP</v>
          </cell>
          <cell r="M330">
            <v>135</v>
          </cell>
          <cell r="N330">
            <v>28215</v>
          </cell>
          <cell r="P330" t="str">
            <v>MCFL</v>
          </cell>
          <cell r="R330" t="str">
            <v>25E-C-KV</v>
          </cell>
          <cell r="S330" t="str">
            <v>E262 Comml CFL Mark Down Program</v>
          </cell>
          <cell r="T330" t="str">
            <v>MOUNT VERNON</v>
          </cell>
          <cell r="U330" t="str">
            <v>Calculate Rebate</v>
          </cell>
          <cell r="V330">
            <v>18230714</v>
          </cell>
          <cell r="Y330" t="str">
            <v>Lighting, Prescriptive</v>
          </cell>
          <cell r="AA330">
            <v>4679.1000000000004</v>
          </cell>
          <cell r="AB330">
            <v>200013448754</v>
          </cell>
          <cell r="AD330" t="str">
            <v>1400 E KINCAID ST MOUNT VERNON, WA 98274</v>
          </cell>
          <cell r="AE330" t="str">
            <v>1400 E KINCAID ST</v>
          </cell>
          <cell r="AG330">
            <v>98274</v>
          </cell>
          <cell r="AH330" t="str">
            <v>Hospital</v>
          </cell>
          <cell r="AM330" t="str">
            <v>PLATT ELECTRIC SUPPLY INC</v>
          </cell>
          <cell r="AN330" t="str">
            <v>PLATT ELECTRIC SUPPLY INC</v>
          </cell>
          <cell r="AO330" t="str">
            <v>PLATT 5</v>
          </cell>
          <cell r="AP330">
            <v>12</v>
          </cell>
        </row>
        <row r="331">
          <cell r="G331" t="str">
            <v>LED - PAR20 Other Health</v>
          </cell>
          <cell r="H331">
            <v>320</v>
          </cell>
          <cell r="I331" t="str">
            <v>1115 SE 164TH AVE 332 VANCOUVER, WA 98683</v>
          </cell>
          <cell r="J331">
            <v>1011694</v>
          </cell>
          <cell r="K331">
            <v>7000909340</v>
          </cell>
          <cell r="L331" t="str">
            <v>LEDPAR20-20 HEOT</v>
          </cell>
          <cell r="M331">
            <v>20</v>
          </cell>
          <cell r="N331">
            <v>3220</v>
          </cell>
          <cell r="P331" t="str">
            <v>MCFL</v>
          </cell>
          <cell r="R331" t="str">
            <v>25E-C-KV</v>
          </cell>
          <cell r="S331" t="str">
            <v>E262 Comml CFL Mark Down Program</v>
          </cell>
          <cell r="T331" t="str">
            <v>BELLINGHAM</v>
          </cell>
          <cell r="U331" t="str">
            <v>Calculate Rebate</v>
          </cell>
          <cell r="V331">
            <v>18230714</v>
          </cell>
          <cell r="Y331" t="str">
            <v>Lighting, Prescriptive</v>
          </cell>
          <cell r="AA331">
            <v>400</v>
          </cell>
          <cell r="AB331">
            <v>200006964346</v>
          </cell>
          <cell r="AD331" t="str">
            <v>3001 SQUALICUM PKWY BELLINGHAM, WA 98225</v>
          </cell>
          <cell r="AE331" t="str">
            <v>3001 SQUALICUM PKWY</v>
          </cell>
          <cell r="AG331">
            <v>98225</v>
          </cell>
          <cell r="AH331" t="str">
            <v>Hospital</v>
          </cell>
          <cell r="AM331" t="str">
            <v>PLATT ELECTRIC SUPPLY INC</v>
          </cell>
          <cell r="AN331" t="str">
            <v>PLATT ELECTRIC SUPPLY INC</v>
          </cell>
          <cell r="AO331" t="str">
            <v>PLATT 5</v>
          </cell>
          <cell r="AP331">
            <v>5</v>
          </cell>
        </row>
        <row r="332">
          <cell r="G332" t="str">
            <v>LED: HW Recessed Retrofit Kit Other Health</v>
          </cell>
          <cell r="H332">
            <v>96</v>
          </cell>
          <cell r="I332" t="str">
            <v>1210 10TH ST 202 BELLINGHAM, WA 98225</v>
          </cell>
          <cell r="J332">
            <v>1011696</v>
          </cell>
          <cell r="K332">
            <v>7001446816</v>
          </cell>
          <cell r="L332" t="str">
            <v>LEDHWRC-25 HEOT</v>
          </cell>
          <cell r="M332">
            <v>6</v>
          </cell>
          <cell r="N332">
            <v>906</v>
          </cell>
          <cell r="P332" t="str">
            <v>MCFL</v>
          </cell>
          <cell r="R332" t="str">
            <v>24E-C</v>
          </cell>
          <cell r="S332" t="str">
            <v>E262 Comml CFL Mark Down Program</v>
          </cell>
          <cell r="T332" t="str">
            <v>BELLINGHAM</v>
          </cell>
          <cell r="U332" t="str">
            <v>Calculate Rebate</v>
          </cell>
          <cell r="V332">
            <v>18230714</v>
          </cell>
          <cell r="Y332" t="str">
            <v>Lighting, Prescriptive</v>
          </cell>
          <cell r="AA332">
            <v>120</v>
          </cell>
          <cell r="AB332">
            <v>200023612621</v>
          </cell>
          <cell r="AD332" t="str">
            <v>1112 11TH ST 301 BELLINGHAM, WA 98225</v>
          </cell>
          <cell r="AE332" t="str">
            <v>1112 11TH ST 301</v>
          </cell>
          <cell r="AG332">
            <v>98225</v>
          </cell>
          <cell r="AH332" t="str">
            <v>Other Health</v>
          </cell>
          <cell r="AM332" t="str">
            <v>PLATT ELECTRIC SUPPLY INC</v>
          </cell>
          <cell r="AN332" t="str">
            <v>PLATT ELECTRIC SUPPLY INC</v>
          </cell>
          <cell r="AO332" t="str">
            <v>PLATT 5</v>
          </cell>
          <cell r="AP332">
            <v>12</v>
          </cell>
        </row>
        <row r="333">
          <cell r="G333" t="str">
            <v>LED - TLED4</v>
          </cell>
          <cell r="H333">
            <v>24</v>
          </cell>
          <cell r="I333" t="str">
            <v>7638 NE BOTHELL WAY KENMORE, WA 98028</v>
          </cell>
          <cell r="J333">
            <v>1000918</v>
          </cell>
          <cell r="K333">
            <v>7001175352</v>
          </cell>
          <cell r="L333" t="str">
            <v>LEDTLED4</v>
          </cell>
          <cell r="M333">
            <v>4</v>
          </cell>
          <cell r="N333">
            <v>148</v>
          </cell>
          <cell r="P333" t="str">
            <v>MCFL</v>
          </cell>
          <cell r="R333" t="str">
            <v>24E-C-KV</v>
          </cell>
          <cell r="S333" t="str">
            <v>E262 Comml CFL Mark Down Program</v>
          </cell>
          <cell r="T333" t="str">
            <v>KENMORE</v>
          </cell>
          <cell r="U333" t="str">
            <v>Calculate Rebate</v>
          </cell>
          <cell r="V333">
            <v>18230714</v>
          </cell>
          <cell r="Y333" t="str">
            <v>Lighting, Prescriptive</v>
          </cell>
          <cell r="AA333">
            <v>80</v>
          </cell>
          <cell r="AB333">
            <v>200017943198</v>
          </cell>
          <cell r="AD333" t="str">
            <v>7638 NE BOTHELL WAY KENMORE, WA 98028</v>
          </cell>
          <cell r="AE333" t="str">
            <v>7638 NE BOTHELL WAY</v>
          </cell>
          <cell r="AG333">
            <v>98028</v>
          </cell>
          <cell r="AH333" t="str">
            <v>Other</v>
          </cell>
          <cell r="AM333" t="str">
            <v>PLATT ELECTRIC SUPPLY INC</v>
          </cell>
          <cell r="AN333" t="str">
            <v>PLATT ELECTRIC SUPPLY INC</v>
          </cell>
          <cell r="AO333" t="str">
            <v>PLATT 6</v>
          </cell>
          <cell r="AP333">
            <v>14</v>
          </cell>
        </row>
        <row r="334">
          <cell r="G334" t="str">
            <v>Performance Tracking System</v>
          </cell>
          <cell r="H334">
            <v>7412.43</v>
          </cell>
          <cell r="I334" t="str">
            <v>1102 D ST NE AUBURN, WA 98002</v>
          </cell>
          <cell r="J334">
            <v>1027019</v>
          </cell>
          <cell r="K334">
            <v>7000025399</v>
          </cell>
          <cell r="L334" t="str">
            <v>PTS</v>
          </cell>
          <cell r="M334">
            <v>1</v>
          </cell>
          <cell r="N334">
            <v>0</v>
          </cell>
          <cell r="P334" t="str">
            <v>ISOP</v>
          </cell>
          <cell r="Q334" t="str">
            <v>31G-C</v>
          </cell>
          <cell r="R334" t="str">
            <v>26E-C-KV</v>
          </cell>
          <cell r="S334" t="str">
            <v>E250 Ind. System Optimization</v>
          </cell>
          <cell r="T334" t="str">
            <v>AUBURN</v>
          </cell>
          <cell r="U334" t="str">
            <v>Calculate Rebate</v>
          </cell>
          <cell r="V334">
            <v>18231133</v>
          </cell>
          <cell r="Y334" t="str">
            <v>Industrial System Optimization</v>
          </cell>
          <cell r="AA334">
            <v>10589.19</v>
          </cell>
          <cell r="AB334">
            <v>200013027673</v>
          </cell>
          <cell r="AD334" t="str">
            <v>1102 D ST NE AUBURN, WA 98002</v>
          </cell>
          <cell r="AE334" t="str">
            <v>1102 D ST NE</v>
          </cell>
          <cell r="AG334">
            <v>98002</v>
          </cell>
          <cell r="AH334" t="str">
            <v>Industrial/Manufac.</v>
          </cell>
          <cell r="AM334" t="str">
            <v>CASCADE ENERGY ENGINEERING INC</v>
          </cell>
          <cell r="AN334" t="str">
            <v>CASCADE ENERGY ENGINEERING INC</v>
          </cell>
          <cell r="AO334" t="str">
            <v>Cascade Energy</v>
          </cell>
          <cell r="AP334">
            <v>0</v>
          </cell>
        </row>
        <row r="335">
          <cell r="G335" t="str">
            <v>LED 151W - 200W</v>
          </cell>
          <cell r="H335">
            <v>400</v>
          </cell>
          <cell r="I335" t="str">
            <v>1424 112TH ST E TACOMA, WA 98445</v>
          </cell>
          <cell r="J335">
            <v>991673</v>
          </cell>
          <cell r="K335">
            <v>7000699153</v>
          </cell>
          <cell r="L335" t="str">
            <v>SL LED 151-200W</v>
          </cell>
          <cell r="M335">
            <v>4</v>
          </cell>
          <cell r="N335">
            <v>1664</v>
          </cell>
          <cell r="P335" t="str">
            <v>SLTG</v>
          </cell>
          <cell r="R335" t="str">
            <v>24E-C</v>
          </cell>
          <cell r="S335" t="str">
            <v>Street Lighting Express</v>
          </cell>
          <cell r="T335" t="str">
            <v>GRAHAM</v>
          </cell>
          <cell r="U335" t="str">
            <v>Audit Grant/Rebate</v>
          </cell>
          <cell r="V335">
            <v>18230724</v>
          </cell>
          <cell r="Y335" t="str">
            <v>Lighting, Prescriptive</v>
          </cell>
          <cell r="Z335" t="str">
            <v>LTG</v>
          </cell>
          <cell r="AA335">
            <v>2363.04</v>
          </cell>
          <cell r="AB335">
            <v>200001799069</v>
          </cell>
          <cell r="AC335" t="str">
            <v>PIERCE COUNTY TRAFFIC</v>
          </cell>
          <cell r="AD335" t="str">
            <v>224 ST E &amp; ORTING-KAP HWY GRAHAM, WA 98338</v>
          </cell>
          <cell r="AE335" t="str">
            <v>224 ST E &amp; ORTING-KAP HWY</v>
          </cell>
          <cell r="AG335">
            <v>98338</v>
          </cell>
          <cell r="AH335" t="str">
            <v>Street Lighting</v>
          </cell>
          <cell r="AM335" t="str">
            <v>PIERCE COUNTY</v>
          </cell>
          <cell r="AN335" t="str">
            <v>PIERCE COUNTY</v>
          </cell>
          <cell r="AP335">
            <v>20</v>
          </cell>
        </row>
        <row r="336">
          <cell r="G336" t="str">
            <v>$150 Heat Pump Tier 2</v>
          </cell>
          <cell r="H336">
            <v>750</v>
          </cell>
          <cell r="I336" t="str">
            <v>1006 FRYAR AVE D6 SUMNER, WA 98390</v>
          </cell>
          <cell r="J336">
            <v>1022135</v>
          </cell>
          <cell r="K336">
            <v>7000281689</v>
          </cell>
          <cell r="L336" t="str">
            <v>HP150</v>
          </cell>
          <cell r="M336">
            <v>1</v>
          </cell>
          <cell r="N336">
            <v>2255</v>
          </cell>
          <cell r="P336" t="str">
            <v>HPAC</v>
          </cell>
          <cell r="R336" t="str">
            <v>24E-C</v>
          </cell>
          <cell r="S336" t="str">
            <v>E262 HE Heat Pump &amp; Air Conditioner</v>
          </cell>
          <cell r="T336" t="str">
            <v>SUMNER</v>
          </cell>
          <cell r="U336" t="str">
            <v>Audit Grant/Rebate</v>
          </cell>
          <cell r="V336">
            <v>18230718</v>
          </cell>
          <cell r="Y336" t="str">
            <v>HVAC - Commercial and Industrial</v>
          </cell>
          <cell r="Z336" t="str">
            <v>SH</v>
          </cell>
          <cell r="AA336">
            <v>9533.5499999999993</v>
          </cell>
          <cell r="AB336">
            <v>200019863212</v>
          </cell>
          <cell r="AC336" t="str">
            <v>SPECTRA INC</v>
          </cell>
          <cell r="AD336" t="str">
            <v>1006 FRYAR AVE D6 SUMNER, WA 98390</v>
          </cell>
          <cell r="AE336" t="str">
            <v>1006 FRYAR AVE D6</v>
          </cell>
          <cell r="AG336">
            <v>98390</v>
          </cell>
          <cell r="AH336" t="str">
            <v>Office</v>
          </cell>
          <cell r="AM336" t="str">
            <v>DAVID HALEY</v>
          </cell>
          <cell r="AN336" t="str">
            <v>DAVID HALEY</v>
          </cell>
          <cell r="AO336" t="str">
            <v>AIRE/PRO INC.</v>
          </cell>
          <cell r="AP336">
            <v>15</v>
          </cell>
        </row>
        <row r="337">
          <cell r="G337" t="str">
            <v>LED: PAR 38 &amp; 40 Grocery</v>
          </cell>
          <cell r="H337">
            <v>260</v>
          </cell>
          <cell r="I337" t="str">
            <v>PO BOX 2410 OMAHA, NE 68103</v>
          </cell>
          <cell r="J337">
            <v>1029118</v>
          </cell>
          <cell r="K337">
            <v>7000256660</v>
          </cell>
          <cell r="L337" t="str">
            <v>LEDPAR3840-20 GROC</v>
          </cell>
          <cell r="M337">
            <v>13</v>
          </cell>
          <cell r="N337">
            <v>2873</v>
          </cell>
          <cell r="P337" t="str">
            <v>MCFL</v>
          </cell>
          <cell r="R337" t="str">
            <v>SCH_26EC</v>
          </cell>
          <cell r="S337" t="str">
            <v>E262 Comml CFL Mark Down Program</v>
          </cell>
          <cell r="T337" t="str">
            <v>BELLINGHAM</v>
          </cell>
          <cell r="U337" t="str">
            <v>Calculate Rebate</v>
          </cell>
          <cell r="V337">
            <v>18230714</v>
          </cell>
          <cell r="Y337" t="str">
            <v>Lighting, Prescriptive</v>
          </cell>
          <cell r="AA337">
            <v>383.5</v>
          </cell>
          <cell r="AB337">
            <v>200023647510</v>
          </cell>
          <cell r="AD337" t="str">
            <v>2900 WOBURN ST BELLINGHAM, WA 98226</v>
          </cell>
          <cell r="AE337" t="str">
            <v>2900 WOBURN ST</v>
          </cell>
          <cell r="AG337">
            <v>98226</v>
          </cell>
          <cell r="AH337" t="str">
            <v>Grocery</v>
          </cell>
          <cell r="AM337" t="str">
            <v>STONEWAY ELECTRIC SUPPLY</v>
          </cell>
          <cell r="AN337" t="str">
            <v>STONEWAY ELECTRIC SUPPLY</v>
          </cell>
          <cell r="AO337" t="str">
            <v>STONE WAY ELECTRIC</v>
          </cell>
          <cell r="AP337">
            <v>5</v>
          </cell>
        </row>
        <row r="338">
          <cell r="G338" t="str">
            <v>LED - OMNIDIRECTIONAL -5 GROCERY</v>
          </cell>
          <cell r="H338">
            <v>165</v>
          </cell>
          <cell r="I338" t="str">
            <v>1406 LAKE TAPPS PKWY SE AUBURN, WA 98092</v>
          </cell>
          <cell r="J338">
            <v>1003647</v>
          </cell>
          <cell r="K338">
            <v>7000154640</v>
          </cell>
          <cell r="L338" t="str">
            <v>LEDOMNI-5 GROC</v>
          </cell>
          <cell r="M338">
            <v>33</v>
          </cell>
          <cell r="N338">
            <v>4422</v>
          </cell>
          <cell r="P338" t="str">
            <v>MCFL</v>
          </cell>
          <cell r="Q338" t="str">
            <v>41G-C2</v>
          </cell>
          <cell r="R338" t="str">
            <v>26E-C-KV</v>
          </cell>
          <cell r="S338" t="str">
            <v>E262 Comml CFL Mark Down Program</v>
          </cell>
          <cell r="T338" t="str">
            <v>AUBURN</v>
          </cell>
          <cell r="U338" t="str">
            <v>Calculate Rebate</v>
          </cell>
          <cell r="V338">
            <v>18230714</v>
          </cell>
          <cell r="Y338" t="str">
            <v>Lighting, Prescriptive</v>
          </cell>
          <cell r="AA338">
            <v>342.15</v>
          </cell>
          <cell r="AB338">
            <v>200007060524</v>
          </cell>
          <cell r="AD338" t="str">
            <v>1406 LAKE TAPPS PKWY SE AUBURN, WA 98092</v>
          </cell>
          <cell r="AE338" t="str">
            <v>1406 LAKE TAPPS PKWY SE</v>
          </cell>
          <cell r="AG338">
            <v>98092</v>
          </cell>
          <cell r="AH338" t="str">
            <v>Grocery</v>
          </cell>
          <cell r="AM338" t="str">
            <v>STONEWAY ELECTRIC SUPPLY</v>
          </cell>
          <cell r="AN338" t="str">
            <v>STONEWAY ELECTRIC SUPPLY</v>
          </cell>
          <cell r="AO338" t="str">
            <v>STONE WAY ELECTRIC</v>
          </cell>
          <cell r="AP338">
            <v>5</v>
          </cell>
        </row>
        <row r="339">
          <cell r="G339" t="str">
            <v>LED: MR16 Grocery</v>
          </cell>
          <cell r="H339">
            <v>390</v>
          </cell>
          <cell r="I339" t="str">
            <v>1406 LAKE TAPPS PKWY SE AUBURN, WA 98092</v>
          </cell>
          <cell r="J339">
            <v>1003647</v>
          </cell>
          <cell r="K339">
            <v>7000154640</v>
          </cell>
          <cell r="L339" t="str">
            <v>LEDMR16-15 GROC</v>
          </cell>
          <cell r="M339">
            <v>26</v>
          </cell>
          <cell r="N339">
            <v>3484</v>
          </cell>
          <cell r="P339" t="str">
            <v>MCFL</v>
          </cell>
          <cell r="Q339" t="str">
            <v>41G-C2</v>
          </cell>
          <cell r="R339" t="str">
            <v>26E-C-KV</v>
          </cell>
          <cell r="S339" t="str">
            <v>E262 Comml CFL Mark Down Program</v>
          </cell>
          <cell r="T339" t="str">
            <v>AUBURN</v>
          </cell>
          <cell r="U339" t="str">
            <v>Calculate Rebate</v>
          </cell>
          <cell r="V339">
            <v>18230714</v>
          </cell>
          <cell r="Y339" t="str">
            <v>Lighting, Prescriptive</v>
          </cell>
          <cell r="AA339">
            <v>559</v>
          </cell>
          <cell r="AB339">
            <v>200007060524</v>
          </cell>
          <cell r="AD339" t="str">
            <v>1406 LAKE TAPPS PKWY SE AUBURN, WA 98092</v>
          </cell>
          <cell r="AE339" t="str">
            <v>1406 LAKE TAPPS PKWY SE</v>
          </cell>
          <cell r="AG339">
            <v>98092</v>
          </cell>
          <cell r="AH339" t="str">
            <v>Grocery</v>
          </cell>
          <cell r="AM339" t="str">
            <v>STONEWAY ELECTRIC SUPPLY</v>
          </cell>
          <cell r="AN339" t="str">
            <v>STONEWAY ELECTRIC SUPPLY</v>
          </cell>
          <cell r="AO339" t="str">
            <v>STONE WAY ELECTRIC</v>
          </cell>
          <cell r="AP339">
            <v>5</v>
          </cell>
        </row>
        <row r="340">
          <cell r="G340" t="str">
            <v>New Consruction - Refrigeration</v>
          </cell>
          <cell r="H340">
            <v>24929.09</v>
          </cell>
          <cell r="I340" t="str">
            <v>952 NE LINCOLN RD POULSBO, WA 98370</v>
          </cell>
          <cell r="J340">
            <v>994907</v>
          </cell>
          <cell r="K340">
            <v>7001573364</v>
          </cell>
          <cell r="L340" t="str">
            <v>NCREFR</v>
          </cell>
          <cell r="M340">
            <v>1</v>
          </cell>
          <cell r="N340">
            <v>137116</v>
          </cell>
          <cell r="P340" t="str">
            <v>ESGN</v>
          </cell>
          <cell r="R340" t="str">
            <v>25E-C-DM</v>
          </cell>
          <cell r="S340" t="str">
            <v>E_G 251 ENERGY S GR NEW C</v>
          </cell>
          <cell r="T340" t="str">
            <v>POULSBO</v>
          </cell>
          <cell r="U340" t="str">
            <v>Calculate Rebate</v>
          </cell>
          <cell r="V340">
            <v>18231136</v>
          </cell>
          <cell r="Y340" t="str">
            <v>Refrigeration - Commercial</v>
          </cell>
          <cell r="AA340">
            <v>35397.800000000003</v>
          </cell>
          <cell r="AB340">
            <v>220003256272</v>
          </cell>
          <cell r="AD340" t="str">
            <v>952 NE LINCOLN RD POULSBO, WA 98370</v>
          </cell>
          <cell r="AE340" t="str">
            <v>952 NE LINCOLN RD</v>
          </cell>
          <cell r="AG340">
            <v>98370</v>
          </cell>
          <cell r="AH340" t="str">
            <v>Grocery</v>
          </cell>
          <cell r="AM340" t="str">
            <v>COMMERCIAL/INDUSTRIAL REBATES</v>
          </cell>
          <cell r="AN340" t="str">
            <v>COMMERCIAL/INDUSTRIAL REBATES</v>
          </cell>
          <cell r="AO340" t="str">
            <v>PECI</v>
          </cell>
          <cell r="AP340">
            <v>15</v>
          </cell>
        </row>
        <row r="341">
          <cell r="G341" t="str">
            <v>DTHT - All Electric</v>
          </cell>
          <cell r="H341">
            <v>750</v>
          </cell>
          <cell r="I341" t="str">
            <v>650 BLAINE AVE NE RENTON, WA 98056</v>
          </cell>
          <cell r="J341">
            <v>1013105</v>
          </cell>
          <cell r="K341">
            <v>7000562028</v>
          </cell>
          <cell r="L341" t="str">
            <v>DTHT 1</v>
          </cell>
          <cell r="M341">
            <v>1</v>
          </cell>
          <cell r="N341">
            <v>11334</v>
          </cell>
          <cell r="P341" t="str">
            <v>CKFR</v>
          </cell>
          <cell r="R341" t="str">
            <v>24E-C</v>
          </cell>
          <cell r="S341" t="str">
            <v>E_G 262 Comml Cooking Equip.</v>
          </cell>
          <cell r="T341" t="str">
            <v>KENT</v>
          </cell>
          <cell r="U341" t="str">
            <v>Audit Grant/Rebate</v>
          </cell>
          <cell r="V341">
            <v>18230716</v>
          </cell>
          <cell r="Y341" t="str">
            <v>Kitchen, Commercial</v>
          </cell>
          <cell r="Z341" t="str">
            <v>DHW</v>
          </cell>
          <cell r="AA341">
            <v>2659</v>
          </cell>
          <cell r="AB341">
            <v>220007535291</v>
          </cell>
          <cell r="AC341" t="str">
            <v>JENNIFER HOANG</v>
          </cell>
          <cell r="AD341" t="str">
            <v>24202 104TH AVE SE 110 KENT, WA 98030</v>
          </cell>
          <cell r="AE341" t="str">
            <v>24202 104TH AVE SE 110</v>
          </cell>
          <cell r="AG341">
            <v>98030</v>
          </cell>
          <cell r="AH341" t="str">
            <v>Restaurant</v>
          </cell>
          <cell r="AM341" t="str">
            <v>ANDY NGUYEN</v>
          </cell>
          <cell r="AN341" t="str">
            <v>ANDY NGUYEN</v>
          </cell>
          <cell r="AP341">
            <v>15</v>
          </cell>
        </row>
        <row r="342">
          <cell r="G342" t="str">
            <v>Simplified Building Tune-Up 12M - Electric</v>
          </cell>
          <cell r="H342">
            <v>975.72</v>
          </cell>
          <cell r="I342" t="str">
            <v>10885 NE 4TH ST STE 250 BELLEVUE, WA 980045527</v>
          </cell>
          <cell r="J342">
            <v>995261</v>
          </cell>
          <cell r="K342">
            <v>7000824041</v>
          </cell>
          <cell r="L342" t="str">
            <v>SBTU 12M E</v>
          </cell>
          <cell r="M342">
            <v>1</v>
          </cell>
          <cell r="N342">
            <v>24393</v>
          </cell>
          <cell r="P342" t="str">
            <v>SBTU</v>
          </cell>
          <cell r="R342" t="str">
            <v>25E-C-DM</v>
          </cell>
          <cell r="S342" t="str">
            <v>E_G 250 Simplified Building Tune-Up</v>
          </cell>
          <cell r="T342" t="str">
            <v>BELLEVUE</v>
          </cell>
          <cell r="U342" t="str">
            <v>Calculate Rebate</v>
          </cell>
          <cell r="V342">
            <v>18231131</v>
          </cell>
          <cell r="Y342" t="str">
            <v>O and M</v>
          </cell>
          <cell r="AA342">
            <v>4675.72</v>
          </cell>
          <cell r="AB342">
            <v>200019920996</v>
          </cell>
          <cell r="AD342" t="str">
            <v>10885 NE 4TH ST 100 BELLEVUE, WA 98004</v>
          </cell>
          <cell r="AE342" t="str">
            <v>10885 NE 4TH ST 100</v>
          </cell>
          <cell r="AG342">
            <v>98004</v>
          </cell>
          <cell r="AH342" t="str">
            <v>Office</v>
          </cell>
          <cell r="AM342" t="str">
            <v>QUANTUM ENERGY SERVICES &amp;</v>
          </cell>
          <cell r="AN342" t="str">
            <v>QUANTUM ENERGY SERVICES &amp;</v>
          </cell>
          <cell r="AO342" t="str">
            <v>QuEST</v>
          </cell>
          <cell r="AP342">
            <v>3</v>
          </cell>
        </row>
        <row r="343">
          <cell r="G343" t="str">
            <v>Simplified Building Tune-Up 6M - Electric</v>
          </cell>
          <cell r="H343">
            <v>9845.5400000000009</v>
          </cell>
          <cell r="I343" t="str">
            <v>13810 SE EASTGATE WAY # STE 180 BELLEVUE, WA 980054400</v>
          </cell>
          <cell r="J343">
            <v>995264</v>
          </cell>
          <cell r="K343">
            <v>7000143160</v>
          </cell>
          <cell r="L343" t="str">
            <v>SBTU 6M E</v>
          </cell>
          <cell r="M343">
            <v>1</v>
          </cell>
          <cell r="N343">
            <v>246138</v>
          </cell>
          <cell r="P343" t="str">
            <v>SBTU</v>
          </cell>
          <cell r="R343" t="str">
            <v>SCH_26EC</v>
          </cell>
          <cell r="S343" t="str">
            <v>E_G 250 Simplified Building Tune-Up</v>
          </cell>
          <cell r="T343" t="str">
            <v>BELLEVUE</v>
          </cell>
          <cell r="U343" t="str">
            <v>Calculate Rebate</v>
          </cell>
          <cell r="V343">
            <v>18231131</v>
          </cell>
          <cell r="Y343" t="str">
            <v>O and M</v>
          </cell>
          <cell r="AA343">
            <v>13545.54</v>
          </cell>
          <cell r="AB343">
            <v>200001846696</v>
          </cell>
          <cell r="AD343" t="str">
            <v>13920 SE EASTGATE WAY BELLEVUE, WA 98005</v>
          </cell>
          <cell r="AE343" t="str">
            <v>13920 SE EASTGATE WAY</v>
          </cell>
          <cell r="AG343">
            <v>98005</v>
          </cell>
          <cell r="AH343" t="str">
            <v>Office</v>
          </cell>
          <cell r="AM343" t="str">
            <v>QUANTUM ENERGY SERVICES &amp;</v>
          </cell>
          <cell r="AN343" t="str">
            <v>QUANTUM ENERGY SERVICES &amp;</v>
          </cell>
          <cell r="AO343" t="str">
            <v>QuEST</v>
          </cell>
          <cell r="AP343">
            <v>3</v>
          </cell>
        </row>
        <row r="344">
          <cell r="G344" t="str">
            <v>Gas units - Premium HVAC</v>
          </cell>
          <cell r="H344">
            <v>0</v>
          </cell>
          <cell r="I344" t="str">
            <v>PO BOX 11243 PORTLAND, OR 97211</v>
          </cell>
          <cell r="J344">
            <v>1004373</v>
          </cell>
          <cell r="K344">
            <v>7001423779</v>
          </cell>
          <cell r="L344" t="str">
            <v>GHVAC</v>
          </cell>
          <cell r="M344">
            <v>1</v>
          </cell>
          <cell r="O344">
            <v>86</v>
          </cell>
          <cell r="P344" t="str">
            <v>CPHV</v>
          </cell>
          <cell r="Q344" t="str">
            <v>31G-C</v>
          </cell>
          <cell r="R344" t="str">
            <v>24E-C</v>
          </cell>
          <cell r="S344" t="str">
            <v>E_G 262 Premium HVAC Service</v>
          </cell>
          <cell r="T344" t="str">
            <v>LACEY</v>
          </cell>
          <cell r="U344" t="str">
            <v>Audit Grant/Rebate</v>
          </cell>
          <cell r="V344">
            <v>18231029</v>
          </cell>
          <cell r="Y344" t="str">
            <v>HVAC - Commercial and Industrial</v>
          </cell>
          <cell r="Z344" t="str">
            <v>SH</v>
          </cell>
          <cell r="AA344">
            <v>0</v>
          </cell>
          <cell r="AB344">
            <v>200018917589</v>
          </cell>
          <cell r="AC344" t="str">
            <v>T C M S INC</v>
          </cell>
          <cell r="AD344" t="str">
            <v>8310 30TH AVE NE LACEY, WA 98516</v>
          </cell>
          <cell r="AE344" t="str">
            <v>8310 30TH AVE NE</v>
          </cell>
          <cell r="AG344">
            <v>98516</v>
          </cell>
          <cell r="AH344" t="str">
            <v>Other</v>
          </cell>
          <cell r="AM344" t="str">
            <v>T C M S INC</v>
          </cell>
          <cell r="AN344" t="str">
            <v>TCMS</v>
          </cell>
          <cell r="AO344" t="str">
            <v>TCMS</v>
          </cell>
          <cell r="AP344">
            <v>2</v>
          </cell>
        </row>
        <row r="345">
          <cell r="G345" t="str">
            <v>Occupancy Sensors (&gt;150W And &lt;200W)</v>
          </cell>
          <cell r="H345">
            <v>164</v>
          </cell>
          <cell r="I345" t="str">
            <v>524 W MEEKER ST 3 KENT, WA 98032</v>
          </cell>
          <cell r="J345">
            <v>1020316</v>
          </cell>
          <cell r="K345">
            <v>7000310641</v>
          </cell>
          <cell r="L345" t="str">
            <v>OCC 150-200 2015</v>
          </cell>
          <cell r="M345">
            <v>2</v>
          </cell>
          <cell r="N345">
            <v>324</v>
          </cell>
          <cell r="P345" t="str">
            <v>SBDI</v>
          </cell>
          <cell r="R345" t="str">
            <v>24E-C</v>
          </cell>
          <cell r="S345" t="str">
            <v>Small Business Direct Install</v>
          </cell>
          <cell r="T345" t="str">
            <v>KENT</v>
          </cell>
          <cell r="U345" t="str">
            <v>Calculate Rebate</v>
          </cell>
          <cell r="V345">
            <v>18231134</v>
          </cell>
          <cell r="Y345" t="str">
            <v>Lighting, Prescriptive</v>
          </cell>
          <cell r="AA345">
            <v>164</v>
          </cell>
          <cell r="AB345">
            <v>200017069663</v>
          </cell>
          <cell r="AD345" t="str">
            <v>524 W MEEKER ST 2 KENT, WA 98032</v>
          </cell>
          <cell r="AE345" t="str">
            <v>524 W MEEKER ST 2</v>
          </cell>
          <cell r="AG345">
            <v>98032</v>
          </cell>
          <cell r="AH345" t="str">
            <v>Office</v>
          </cell>
          <cell r="AM345" t="str">
            <v>WILLDAN ENERGY SOLUTIONS</v>
          </cell>
          <cell r="AN345" t="str">
            <v>WILLDAN ENERGY SOLUTIONS</v>
          </cell>
          <cell r="AO345" t="str">
            <v>Willdan Engineers &amp; Constructors</v>
          </cell>
          <cell r="AP345">
            <v>10</v>
          </cell>
        </row>
        <row r="346">
          <cell r="G346" t="str">
            <v>Phase 2 - Floating Head Pressure</v>
          </cell>
          <cell r="H346">
            <v>972.62</v>
          </cell>
          <cell r="I346" t="str">
            <v>17700 NE 76TH ST REDMOND, WA 98052</v>
          </cell>
          <cell r="J346">
            <v>1024738</v>
          </cell>
          <cell r="K346">
            <v>7000396039</v>
          </cell>
          <cell r="L346" t="str">
            <v>P2FHP</v>
          </cell>
          <cell r="M346">
            <v>78</v>
          </cell>
          <cell r="N346">
            <v>121975.03999999999</v>
          </cell>
          <cell r="P346" t="str">
            <v>ESGR</v>
          </cell>
          <cell r="R346" t="str">
            <v>26E-C-KV</v>
          </cell>
          <cell r="S346" t="str">
            <v>E250 Energy S. Grocer REBATE</v>
          </cell>
          <cell r="T346" t="str">
            <v>REDMOND</v>
          </cell>
          <cell r="U346" t="str">
            <v>Calculate Rebate</v>
          </cell>
          <cell r="V346">
            <v>18231135</v>
          </cell>
          <cell r="Y346" t="str">
            <v>Refrigeration - Commercial</v>
          </cell>
          <cell r="AA346">
            <v>972.62</v>
          </cell>
          <cell r="AB346">
            <v>200013363557</v>
          </cell>
          <cell r="AD346" t="str">
            <v>17700 NE 76TH ST REDMOND, WA 98052</v>
          </cell>
          <cell r="AE346" t="str">
            <v>17700 NE 76TH ST</v>
          </cell>
          <cell r="AG346">
            <v>98052</v>
          </cell>
          <cell r="AH346" t="str">
            <v>Grocery</v>
          </cell>
          <cell r="AM346" t="str">
            <v>CLEARESULT CONSULTING</v>
          </cell>
          <cell r="AN346" t="str">
            <v>CLEARESULT CONSULTING</v>
          </cell>
          <cell r="AO346" t="str">
            <v>Clearesult</v>
          </cell>
          <cell r="AP346">
            <v>10</v>
          </cell>
        </row>
        <row r="347">
          <cell r="G347" t="str">
            <v>Gas Hot Water Heater - Laundry</v>
          </cell>
          <cell r="H347">
            <v>800</v>
          </cell>
          <cell r="I347" t="str">
            <v>406 S 35TH ST TACOMA, WA 98418</v>
          </cell>
          <cell r="J347">
            <v>997170</v>
          </cell>
          <cell r="K347">
            <v>7001569722</v>
          </cell>
          <cell r="L347" t="str">
            <v>GWATRHTR L</v>
          </cell>
          <cell r="M347">
            <v>1</v>
          </cell>
          <cell r="O347">
            <v>597</v>
          </cell>
          <cell r="P347" t="str">
            <v>CLR</v>
          </cell>
          <cell r="Q347" t="str">
            <v>31G-C</v>
          </cell>
          <cell r="S347" t="str">
            <v>E_G 262 Commercial Laundry Rebates</v>
          </cell>
          <cell r="T347" t="str">
            <v>TACOMA</v>
          </cell>
          <cell r="U347" t="str">
            <v>Audit Grant/Rebate</v>
          </cell>
          <cell r="V347">
            <v>18231027</v>
          </cell>
          <cell r="Y347" t="str">
            <v>Water Heating - Commercial</v>
          </cell>
          <cell r="Z347" t="str">
            <v>DHW</v>
          </cell>
          <cell r="AA347">
            <v>1644</v>
          </cell>
          <cell r="AB347">
            <v>220004792473</v>
          </cell>
          <cell r="AC347" t="str">
            <v>UP COIN-OP LAUNDRY</v>
          </cell>
          <cell r="AD347" t="str">
            <v>5423 PACIFIC AVE LAUNDRY TACOMA, WA 98408</v>
          </cell>
          <cell r="AE347" t="str">
            <v>5423 PACIFIC AVE LAUNDRY</v>
          </cell>
          <cell r="AG347">
            <v>98408</v>
          </cell>
          <cell r="AH347" t="str">
            <v>Retail</v>
          </cell>
          <cell r="AM347" t="str">
            <v>Victory Hoy</v>
          </cell>
          <cell r="AN347" t="str">
            <v>VICTOR HOY</v>
          </cell>
          <cell r="AP347">
            <v>7</v>
          </cell>
        </row>
        <row r="348">
          <cell r="G348" t="str">
            <v>New Construction - HVAC</v>
          </cell>
          <cell r="H348">
            <v>10623.13</v>
          </cell>
          <cell r="I348" t="str">
            <v>743 RAINIER AVE S RENTON, WA 98057</v>
          </cell>
          <cell r="J348">
            <v>994908</v>
          </cell>
          <cell r="K348">
            <v>7001542043</v>
          </cell>
          <cell r="L348" t="str">
            <v>NCHVAC</v>
          </cell>
          <cell r="M348">
            <v>1</v>
          </cell>
          <cell r="N348">
            <v>73246.45</v>
          </cell>
          <cell r="P348" t="str">
            <v>ESGN</v>
          </cell>
          <cell r="Q348" t="str">
            <v>31G-C</v>
          </cell>
          <cell r="R348" t="str">
            <v>26E-C-KV</v>
          </cell>
          <cell r="S348" t="str">
            <v>E_G 251 ENERGY S GR NEW C</v>
          </cell>
          <cell r="T348" t="str">
            <v>RENTON</v>
          </cell>
          <cell r="U348" t="str">
            <v>Calculate Rebate</v>
          </cell>
          <cell r="V348">
            <v>18231136</v>
          </cell>
          <cell r="Y348" t="str">
            <v>HVAC - Commercial and Industrial</v>
          </cell>
          <cell r="AA348">
            <v>15175.9</v>
          </cell>
          <cell r="AB348">
            <v>200024452050</v>
          </cell>
          <cell r="AD348" t="str">
            <v>743 RAINIER AVE S RENTON, WA 98057</v>
          </cell>
          <cell r="AE348" t="str">
            <v>743 RAINIER AVE S</v>
          </cell>
          <cell r="AG348">
            <v>98057</v>
          </cell>
          <cell r="AH348" t="str">
            <v>Grocery</v>
          </cell>
          <cell r="AM348" t="str">
            <v>COMMERCIAL/INDUSTRIAL REBATES</v>
          </cell>
          <cell r="AN348" t="str">
            <v>COMMERCIAL/INDUSTRIAL REBATES</v>
          </cell>
          <cell r="AO348" t="str">
            <v>PECI</v>
          </cell>
          <cell r="AP348">
            <v>15</v>
          </cell>
        </row>
        <row r="349">
          <cell r="G349" t="str">
            <v>HVAC VFD</v>
          </cell>
          <cell r="H349">
            <v>7396.73</v>
          </cell>
          <cell r="I349" t="str">
            <v>888 116TH AVE NE BELLEVUE, WA 98004</v>
          </cell>
          <cell r="J349">
            <v>1013104</v>
          </cell>
          <cell r="K349">
            <v>7001038750</v>
          </cell>
          <cell r="L349" t="str">
            <v>HVACVFD</v>
          </cell>
          <cell r="M349">
            <v>1</v>
          </cell>
          <cell r="N349">
            <v>173554</v>
          </cell>
          <cell r="P349" t="str">
            <v>ESGR</v>
          </cell>
          <cell r="R349" t="str">
            <v>26E-C-KV</v>
          </cell>
          <cell r="S349" t="str">
            <v>E250 Energy S. Grocer REBATE</v>
          </cell>
          <cell r="T349" t="str">
            <v>BELLEVUE</v>
          </cell>
          <cell r="U349" t="str">
            <v>Calculate Rebate</v>
          </cell>
          <cell r="V349">
            <v>18231135</v>
          </cell>
          <cell r="Y349" t="str">
            <v>HVAC - Commercial and Industrial</v>
          </cell>
          <cell r="AA349">
            <v>10566.75</v>
          </cell>
          <cell r="AB349">
            <v>200019743885</v>
          </cell>
          <cell r="AD349" t="str">
            <v>888 116TH AVE NE BELLEVUE, WA 98004</v>
          </cell>
          <cell r="AE349" t="str">
            <v>888 116TH AVE NE</v>
          </cell>
          <cell r="AG349">
            <v>98004</v>
          </cell>
          <cell r="AH349" t="str">
            <v>Grocery</v>
          </cell>
          <cell r="AM349" t="str">
            <v>CLEARESULT CONSULTING</v>
          </cell>
          <cell r="AN349" t="str">
            <v>CLEARESULT CONSULTING</v>
          </cell>
          <cell r="AO349" t="str">
            <v>Clearesult</v>
          </cell>
          <cell r="AP349">
            <v>15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up"/>
      <sheetName val="Spending_Breakout"/>
      <sheetName val="18239999E"/>
      <sheetName val="18239999G"/>
      <sheetName val="18230611"/>
      <sheetName val="18230661"/>
      <sheetName val="18230405"/>
      <sheetName val="18230433"/>
      <sheetName val="18230684"/>
      <sheetName val="18230407"/>
      <sheetName val="Measure Life Values"/>
      <sheetName val="Savings Terms"/>
      <sheetName val="Load Shape Terms"/>
      <sheetName val="18230736"/>
      <sheetName val="18230486"/>
      <sheetName val="18230673"/>
      <sheetName val="Comments"/>
      <sheetName val="Troubleshooting"/>
      <sheetName val="lookups"/>
      <sheetName val="CE_Res_Elect"/>
      <sheetName val="CE_Res_ElectWO"/>
      <sheetName val="CE_Res_Gas"/>
      <sheetName val="CE_Res_GasWO"/>
      <sheetName val="budget_targ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">
          <cell r="D5">
            <v>1</v>
          </cell>
        </row>
        <row r="6">
          <cell r="D6">
            <v>2</v>
          </cell>
        </row>
        <row r="7">
          <cell r="D7">
            <v>3</v>
          </cell>
        </row>
        <row r="8">
          <cell r="D8">
            <v>4</v>
          </cell>
        </row>
        <row r="9">
          <cell r="D9">
            <v>5</v>
          </cell>
        </row>
        <row r="10">
          <cell r="D10">
            <v>6</v>
          </cell>
        </row>
        <row r="11">
          <cell r="D11">
            <v>7</v>
          </cell>
        </row>
        <row r="12">
          <cell r="D12">
            <v>8</v>
          </cell>
        </row>
        <row r="13">
          <cell r="D13">
            <v>9</v>
          </cell>
        </row>
        <row r="14">
          <cell r="D14">
            <v>10</v>
          </cell>
        </row>
        <row r="15">
          <cell r="D15">
            <v>11</v>
          </cell>
        </row>
        <row r="16">
          <cell r="D16">
            <v>12</v>
          </cell>
        </row>
        <row r="17">
          <cell r="D17">
            <v>13</v>
          </cell>
        </row>
        <row r="18">
          <cell r="D18">
            <v>14</v>
          </cell>
        </row>
        <row r="19">
          <cell r="D19">
            <v>15</v>
          </cell>
        </row>
        <row r="20">
          <cell r="D20">
            <v>16</v>
          </cell>
        </row>
        <row r="21">
          <cell r="D21">
            <v>17</v>
          </cell>
        </row>
        <row r="22">
          <cell r="D22">
            <v>18</v>
          </cell>
        </row>
        <row r="23">
          <cell r="D23">
            <v>19</v>
          </cell>
        </row>
        <row r="24">
          <cell r="D24">
            <v>20</v>
          </cell>
        </row>
        <row r="25">
          <cell r="D25">
            <v>21</v>
          </cell>
        </row>
        <row r="26">
          <cell r="D26">
            <v>22</v>
          </cell>
        </row>
        <row r="27">
          <cell r="D27">
            <v>23</v>
          </cell>
        </row>
        <row r="28">
          <cell r="D28">
            <v>24</v>
          </cell>
        </row>
        <row r="29">
          <cell r="D29">
            <v>25</v>
          </cell>
        </row>
        <row r="30">
          <cell r="D30">
            <v>26</v>
          </cell>
        </row>
        <row r="31">
          <cell r="D31">
            <v>27</v>
          </cell>
        </row>
        <row r="32">
          <cell r="D32">
            <v>28</v>
          </cell>
        </row>
        <row r="33">
          <cell r="D33">
            <v>29</v>
          </cell>
        </row>
        <row r="34">
          <cell r="D34">
            <v>30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201_18230611"/>
      <sheetName val="G201_18230661"/>
      <sheetName val="E214_18230434"/>
      <sheetName val="G214_18230434G"/>
      <sheetName val="E214_18230435"/>
      <sheetName val="G214_18230700"/>
      <sheetName val="E214_18230440"/>
      <sheetName val="E214_18230461"/>
      <sheetName val="E214_18230501"/>
      <sheetName val="E214_18230625"/>
      <sheetName val="E214_18230626"/>
      <sheetName val="E214_18230627"/>
      <sheetName val="G214_18230637"/>
      <sheetName val="E214_18230628"/>
      <sheetName val="G214_18230638"/>
      <sheetName val="E214_18230634"/>
      <sheetName val="G214_18230687"/>
      <sheetName val="G214_18230738"/>
      <sheetName val="E215_18230405"/>
      <sheetName val="G215_18230684"/>
      <sheetName val="E215_18230433"/>
      <sheetName val="E216_18230612"/>
      <sheetName val="E217_18230407"/>
      <sheetName val="G217_18230736"/>
      <sheetName val="E218_18230486"/>
      <sheetName val="G218_18230673"/>
      <sheetName val="E249R_18230522"/>
      <sheetName val="G249R_18230622"/>
      <sheetName val="E262_18230714"/>
      <sheetName val="E262_18230716"/>
      <sheetName val="G262_18231027"/>
      <sheetName val="E262_18230717"/>
      <sheetName val="G262_18231028"/>
      <sheetName val="E262_18230718"/>
      <sheetName val="G262_18231029"/>
      <sheetName val="E262_18231134"/>
      <sheetName val="G262_18231022"/>
      <sheetName val="lookups"/>
      <sheetName val="CE_Res_Elect"/>
      <sheetName val="CE_Res_ElectWO"/>
      <sheetName val="CE_Res_G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6">
          <cell r="B56">
            <v>7.8E-2</v>
          </cell>
        </row>
        <row r="59">
          <cell r="B59">
            <v>7.8E-2</v>
          </cell>
        </row>
      </sheetData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5.bin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4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2.bin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4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3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8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19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2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4" Type="http://schemas.openxmlformats.org/officeDocument/2006/relationships/drawing" Target="../drawings/drawing1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Relationship Id="rId4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6"/>
  <sheetViews>
    <sheetView topLeftCell="F11" workbookViewId="0">
      <selection activeCell="I33" sqref="I33"/>
    </sheetView>
  </sheetViews>
  <sheetFormatPr defaultRowHeight="13.2"/>
  <cols>
    <col min="1" max="1" width="2.6640625" customWidth="1"/>
    <col min="2" max="2" width="42" customWidth="1"/>
    <col min="3" max="3" width="20.88671875" customWidth="1"/>
    <col min="4" max="4" width="16.44140625" customWidth="1"/>
    <col min="5" max="5" width="21.109375" customWidth="1"/>
    <col min="6" max="6" width="8.33203125" customWidth="1"/>
    <col min="9" max="9" width="35.33203125" customWidth="1"/>
    <col min="10" max="10" width="21.88671875" customWidth="1"/>
    <col min="11" max="11" width="17" customWidth="1"/>
    <col min="12" max="12" width="16.88671875" customWidth="1"/>
    <col min="14" max="14" width="9.109375" customWidth="1"/>
  </cols>
  <sheetData>
    <row r="1" spans="2:15" ht="17.399999999999999">
      <c r="B1" s="327" t="s">
        <v>1388</v>
      </c>
    </row>
    <row r="2" spans="2:15" ht="17.399999999999999">
      <c r="B2" s="326" t="s">
        <v>207</v>
      </c>
    </row>
    <row r="4" spans="2:15">
      <c r="B4" s="731" t="s">
        <v>208</v>
      </c>
      <c r="I4" s="328" t="s">
        <v>209</v>
      </c>
    </row>
    <row r="6" spans="2:15" ht="13.8" thickBot="1">
      <c r="B6" t="s">
        <v>193</v>
      </c>
      <c r="I6" s="243" t="s">
        <v>194</v>
      </c>
    </row>
    <row r="7" spans="2:15" ht="50.4" thickBot="1">
      <c r="B7" s="251" t="s">
        <v>195</v>
      </c>
      <c r="C7" s="252" t="s">
        <v>199</v>
      </c>
      <c r="D7" s="252" t="s">
        <v>196</v>
      </c>
      <c r="E7" s="252" t="s">
        <v>7</v>
      </c>
      <c r="F7" s="252" t="s">
        <v>197</v>
      </c>
      <c r="G7" s="253" t="s">
        <v>198</v>
      </c>
      <c r="I7" s="251" t="s">
        <v>195</v>
      </c>
      <c r="J7" s="252" t="s">
        <v>199</v>
      </c>
      <c r="K7" s="252" t="s">
        <v>196</v>
      </c>
      <c r="L7" s="252" t="s">
        <v>7</v>
      </c>
      <c r="M7" s="252" t="s">
        <v>197</v>
      </c>
      <c r="N7" s="672" t="s">
        <v>311</v>
      </c>
      <c r="O7" s="670" t="s">
        <v>310</v>
      </c>
    </row>
    <row r="8" spans="2:15" ht="13.8" thickTop="1">
      <c r="B8" s="885" t="str">
        <f>'Elec. CE'!C6</f>
        <v xml:space="preserve">Low Income Weatherization </v>
      </c>
      <c r="C8" s="248">
        <f>'Elec. CE'!E6</f>
        <v>1739100.6689453125</v>
      </c>
      <c r="D8" s="887">
        <f>'Elec. CE'!K6</f>
        <v>3489480.8299999991</v>
      </c>
      <c r="E8" s="321">
        <f>'Elec. CE'!P6</f>
        <v>109516.48946589173</v>
      </c>
      <c r="F8" s="249">
        <f>'Elec. CE'!Q6</f>
        <v>0.85972564172459964</v>
      </c>
      <c r="G8" s="250">
        <f>'Elec. CE'!R6</f>
        <v>1.0097252317347907</v>
      </c>
      <c r="I8" s="247" t="str">
        <f>'Gas CE'!C6</f>
        <v>Low Income Weatherization</v>
      </c>
      <c r="J8" s="248">
        <f>'Gas CE'!E6</f>
        <v>10071.49998152256</v>
      </c>
      <c r="K8" s="887">
        <f>'Gas CE'!K6</f>
        <v>174171.36000000002</v>
      </c>
      <c r="L8" s="321">
        <f>'Gas CE'!P6</f>
        <v>3971.2340311956518</v>
      </c>
      <c r="M8" s="249">
        <f>'Gas CE'!Q6</f>
        <v>0.69017301297450018</v>
      </c>
      <c r="N8" s="673">
        <f>'Gas CE'!R6</f>
        <v>0.71475219916004129</v>
      </c>
      <c r="O8" s="671">
        <f>'Gas CE'!S6</f>
        <v>0.78376950045749139</v>
      </c>
    </row>
    <row r="9" spans="2:15">
      <c r="B9" s="885" t="str">
        <f>'Elec. CE'!C7</f>
        <v>Residential Lighting</v>
      </c>
      <c r="C9" s="248">
        <f>'Elec. CE'!E7</f>
        <v>74926842.046999991</v>
      </c>
      <c r="D9" s="887">
        <f>'Elec. CE'!K7</f>
        <v>15269038.970000001</v>
      </c>
      <c r="E9" s="321">
        <f>'Elec. CE'!P7</f>
        <v>0</v>
      </c>
      <c r="F9" s="249">
        <f>'Elec. CE'!Q7</f>
        <v>3.3154105424376574</v>
      </c>
      <c r="G9" s="250">
        <f>'Elec. CE'!R7</f>
        <v>1.4118829839987186</v>
      </c>
      <c r="I9" s="247" t="str">
        <f>'Gas CE'!C7</f>
        <v>Residential Space Heat</v>
      </c>
      <c r="J9" s="248">
        <f>'Gas CE'!E7</f>
        <v>485321</v>
      </c>
      <c r="K9" s="887">
        <f>'Gas CE'!K7</f>
        <v>1364347.66</v>
      </c>
      <c r="L9" s="321">
        <f>'Gas CE'!P7</f>
        <v>0</v>
      </c>
      <c r="M9" s="249">
        <f>'Gas CE'!Q7</f>
        <v>3.638884018991233</v>
      </c>
      <c r="N9" s="673">
        <f>'Gas CE'!R7</f>
        <v>1.617869728581756</v>
      </c>
      <c r="O9" s="671">
        <f>'Gas CE'!S7</f>
        <v>1.7796567014399318</v>
      </c>
    </row>
    <row r="10" spans="2:15">
      <c r="B10" s="885" t="str">
        <f>'Elec. CE'!C8</f>
        <v xml:space="preserve">Space Heat </v>
      </c>
      <c r="C10" s="248">
        <f>'Elec. CE'!E8</f>
        <v>8008681</v>
      </c>
      <c r="D10" s="887">
        <f>'Elec. CE'!K8</f>
        <v>4090311.63</v>
      </c>
      <c r="E10" s="321">
        <f>'Elec. CE'!P8</f>
        <v>0</v>
      </c>
      <c r="F10" s="249">
        <f>'Elec. CE'!Q8</f>
        <v>2.9991350570574724</v>
      </c>
      <c r="G10" s="250">
        <f>'Elec. CE'!R8</f>
        <v>1.3686829123211413</v>
      </c>
      <c r="I10" s="247" t="str">
        <f>'Gas CE'!C8</f>
        <v>Residential Appliances</v>
      </c>
      <c r="J10" s="248">
        <f>'Gas CE'!E8</f>
        <v>24864.100000000002</v>
      </c>
      <c r="K10" s="887">
        <f>'Gas CE'!K8</f>
        <v>0</v>
      </c>
      <c r="L10" s="321">
        <f>'Gas CE'!P8</f>
        <v>1482.8594886971059</v>
      </c>
      <c r="M10" s="249">
        <f>'Gas CE'!Q8</f>
        <v>0</v>
      </c>
      <c r="N10" s="673">
        <f>'Gas CE'!R8</f>
        <v>0</v>
      </c>
      <c r="O10" s="671">
        <f>'Gas CE'!S8</f>
        <v>0</v>
      </c>
    </row>
    <row r="11" spans="2:15">
      <c r="B11" s="885" t="str">
        <f>'Elec. CE'!C9</f>
        <v>Water Heat</v>
      </c>
      <c r="C11" s="248">
        <f>'Elec. CE'!E9</f>
        <v>910507</v>
      </c>
      <c r="D11" s="887">
        <f>'Elec. CE'!K9</f>
        <v>503756.97</v>
      </c>
      <c r="E11" s="321">
        <f>'Elec. CE'!P9</f>
        <v>223.97234180093196</v>
      </c>
      <c r="F11" s="249">
        <f>'Elec. CE'!Q9</f>
        <v>1.5031971417935928</v>
      </c>
      <c r="G11" s="250">
        <f>'Elec. CE'!R9</f>
        <v>1.0539999043840667</v>
      </c>
      <c r="I11" s="247" t="str">
        <f>'Gas CE'!C9</f>
        <v>Residential Showerheads</v>
      </c>
      <c r="J11" s="248">
        <f>'Gas CE'!E9</f>
        <v>110456.54969999999</v>
      </c>
      <c r="K11" s="887">
        <f>'Gas CE'!K9</f>
        <v>217834.15</v>
      </c>
      <c r="L11" s="321">
        <f>'Gas CE'!P9</f>
        <v>915947.5169339485</v>
      </c>
      <c r="M11" s="249">
        <f>'Gas CE'!Q9</f>
        <v>2.2063988875990148</v>
      </c>
      <c r="N11" s="673">
        <f>'Gas CE'!R9</f>
        <v>2.5838479988734604</v>
      </c>
      <c r="O11" s="671">
        <f>'Gas CE'!S9</f>
        <v>2.6684430294181625</v>
      </c>
    </row>
    <row r="12" spans="2:15">
      <c r="B12" s="885" t="str">
        <f>'Elec. CE'!C10</f>
        <v>HomePrint</v>
      </c>
      <c r="C12" s="248">
        <f>'Elec. CE'!E10</f>
        <v>3784133</v>
      </c>
      <c r="D12" s="887">
        <f>'Elec. CE'!K10</f>
        <v>2482258.5700000003</v>
      </c>
      <c r="E12" s="321">
        <f>'Elec. CE'!P10</f>
        <v>119265.27200899627</v>
      </c>
      <c r="F12" s="249">
        <f>'Elec. CE'!Q10</f>
        <v>1.0545255203207469</v>
      </c>
      <c r="G12" s="250">
        <f>'Elec. CE'!R10</f>
        <v>1.2589159628037565</v>
      </c>
      <c r="I12" s="247" t="str">
        <f>'Gas CE'!C10</f>
        <v>Web Enabled Thermostats</v>
      </c>
      <c r="J12" s="248">
        <f>'Gas CE'!E10</f>
        <v>0</v>
      </c>
      <c r="K12" s="887">
        <f>'Gas CE'!K10</f>
        <v>-75781</v>
      </c>
      <c r="L12" s="321">
        <f>'Gas CE'!P10</f>
        <v>0</v>
      </c>
      <c r="M12" s="249">
        <f>'Gas CE'!Q10</f>
        <v>0</v>
      </c>
      <c r="N12" s="673">
        <f>'Gas CE'!R10</f>
        <v>0</v>
      </c>
      <c r="O12" s="671">
        <f>'Gas CE'!S10</f>
        <v>0</v>
      </c>
    </row>
    <row r="13" spans="2:15">
      <c r="B13" s="885" t="s">
        <v>575</v>
      </c>
      <c r="C13" s="248">
        <f>'Elec. CE'!E17</f>
        <v>0</v>
      </c>
      <c r="D13" s="887">
        <f>'Elec. CE'!K17</f>
        <v>28392.85</v>
      </c>
      <c r="E13" s="322">
        <v>0</v>
      </c>
      <c r="F13" s="249">
        <f>'Elec. CE'!Q17</f>
        <v>0</v>
      </c>
      <c r="G13" s="250">
        <f>'Elec. CE'!R17</f>
        <v>0</v>
      </c>
      <c r="I13" s="247" t="str">
        <f>'Gas CE'!C11</f>
        <v>Single Family Weatherization</v>
      </c>
      <c r="J13" s="248">
        <f>'Gas CE'!E11</f>
        <v>551363.03330000001</v>
      </c>
      <c r="K13" s="887">
        <f>'Gas CE'!K11</f>
        <v>3937956.4</v>
      </c>
      <c r="L13" s="321">
        <f>'Gas CE'!P11</f>
        <v>180857.66600425256</v>
      </c>
      <c r="M13" s="249">
        <f>'Gas CE'!Q11</f>
        <v>1.7048687755424845</v>
      </c>
      <c r="N13" s="673">
        <f>'Gas CE'!R11</f>
        <v>0.45633790335350943</v>
      </c>
      <c r="O13" s="671">
        <f>'Gas CE'!S11</f>
        <v>0.50068389438105243</v>
      </c>
    </row>
    <row r="14" spans="2:15">
      <c r="B14" s="885" t="s">
        <v>576</v>
      </c>
      <c r="C14" s="248">
        <f>'Elec. CE'!E18</f>
        <v>0</v>
      </c>
      <c r="D14" s="887">
        <f>'Elec. CE'!K18</f>
        <v>0</v>
      </c>
      <c r="E14" s="322">
        <f>'Elec. CE'!P18</f>
        <v>0</v>
      </c>
      <c r="F14" s="249">
        <f>'Elec. CE'!Q18</f>
        <v>0</v>
      </c>
      <c r="G14" s="250">
        <f>'Elec. CE'!R18</f>
        <v>0</v>
      </c>
      <c r="I14" s="247" t="str">
        <f>'Gas CE'!C12</f>
        <v>Home Energy Reports</v>
      </c>
      <c r="J14" s="248">
        <f>'Gas CE'!E12</f>
        <v>0</v>
      </c>
      <c r="K14" s="887">
        <f>'Gas CE'!K12</f>
        <v>54568.88</v>
      </c>
      <c r="L14" s="321">
        <f>'Gas CE'!P12</f>
        <v>0</v>
      </c>
      <c r="M14" s="249">
        <f>'Gas CE'!Q12</f>
        <v>0</v>
      </c>
      <c r="N14" s="673">
        <f>'Gas CE'!R12</f>
        <v>0</v>
      </c>
      <c r="O14" s="671">
        <f>'Gas CE'!S12</f>
        <v>0</v>
      </c>
    </row>
    <row r="15" spans="2:15">
      <c r="B15" s="885" t="str">
        <f>'Elec. CE'!C11</f>
        <v>Home Appliances</v>
      </c>
      <c r="C15" s="248">
        <f>'Elec. CE'!E11</f>
        <v>7529689.0800000001</v>
      </c>
      <c r="D15" s="887">
        <f>'Elec. CE'!K11</f>
        <v>4947055.43</v>
      </c>
      <c r="E15" s="321">
        <f>'Elec. CE'!P11</f>
        <v>1646293.0221454557</v>
      </c>
      <c r="F15" s="249">
        <f>'Elec. CE'!Q11</f>
        <v>0.92901152461941605</v>
      </c>
      <c r="G15" s="250">
        <f>'Elec. CE'!R11</f>
        <v>1.0768984536380499</v>
      </c>
      <c r="I15" s="247" t="s">
        <v>575</v>
      </c>
      <c r="J15" s="248">
        <f>'Gas CE'!E14</f>
        <v>0</v>
      </c>
      <c r="K15" s="887">
        <f>'Gas CE'!K14</f>
        <v>20666.989999999998</v>
      </c>
      <c r="L15" s="321">
        <f>'Gas CE'!P14</f>
        <v>0</v>
      </c>
      <c r="M15" s="249">
        <f>'Gas CE'!Q13</f>
        <v>0</v>
      </c>
      <c r="N15" s="673">
        <f>'Gas CE'!R13</f>
        <v>0</v>
      </c>
      <c r="O15" s="671">
        <f>'Gas CE'!S14</f>
        <v>0</v>
      </c>
    </row>
    <row r="16" spans="2:15">
      <c r="B16" s="885" t="str">
        <f>'Elec. CE'!C12</f>
        <v>Showerheads Elect</v>
      </c>
      <c r="C16" s="248">
        <f>'Elec. CE'!E12</f>
        <v>2507406.2799999998</v>
      </c>
      <c r="D16" s="887">
        <f>'Elec. CE'!K12</f>
        <v>339989.46</v>
      </c>
      <c r="E16" s="321">
        <f>'Elec. CE'!P12</f>
        <v>1201339.7135193276</v>
      </c>
      <c r="F16" s="249">
        <f>'Elec. CE'!Q12</f>
        <v>4.5433468685561511</v>
      </c>
      <c r="G16" s="250">
        <f>'Elec. CE'!R12</f>
        <v>4.0521017056799442</v>
      </c>
      <c r="I16" s="247" t="s">
        <v>576</v>
      </c>
      <c r="J16" s="248">
        <f>'Elec. CE'!E18</f>
        <v>0</v>
      </c>
      <c r="K16" s="887">
        <f>'Gas CE'!K13</f>
        <v>0</v>
      </c>
      <c r="L16" s="321">
        <f>'Gas CE'!P13</f>
        <v>0</v>
      </c>
      <c r="M16" s="249">
        <f>'Gas CE'!Q14</f>
        <v>0</v>
      </c>
      <c r="N16" s="673">
        <f>'Gas CE'!R14</f>
        <v>0</v>
      </c>
      <c r="O16" s="671">
        <f>'Gas CE'!S13</f>
        <v>0</v>
      </c>
    </row>
    <row r="17" spans="1:15">
      <c r="B17" s="885" t="str">
        <f>'Elec. CE'!C13</f>
        <v>Weatherization Total (Wx. + MHDS)</v>
      </c>
      <c r="C17" s="886">
        <f>'Elec. CE'!E13</f>
        <v>7989306.4603000004</v>
      </c>
      <c r="D17" s="887">
        <f>'Elec. CE'!K13</f>
        <v>3040412.38</v>
      </c>
      <c r="E17" s="887">
        <f>'Elec. CE'!P13</f>
        <v>0</v>
      </c>
      <c r="F17" s="888">
        <f>'Elec. CE'!Q13</f>
        <v>4.5905846426363954</v>
      </c>
      <c r="G17" s="889">
        <f>'Elec. CE'!R13</f>
        <v>2.1915255445782629</v>
      </c>
      <c r="I17" s="247" t="str">
        <f>'Gas CE'!C15</f>
        <v>Multifamily Existing</v>
      </c>
      <c r="J17" s="248">
        <f>'Gas CE'!E15</f>
        <v>70314.949999999983</v>
      </c>
      <c r="K17" s="887">
        <f>'Gas CE'!K15</f>
        <v>391654.95</v>
      </c>
      <c r="L17" s="321">
        <f>'Gas CE'!P15</f>
        <v>355685.85952144745</v>
      </c>
      <c r="M17" s="249">
        <f>'Gas CE'!Q15</f>
        <v>1.2521781539052912</v>
      </c>
      <c r="N17" s="673">
        <f>'Gas CE'!R15</f>
        <v>1.5112337673762943</v>
      </c>
      <c r="O17" s="671">
        <f>'Gas CE'!S15</f>
        <v>1.5960470631481256</v>
      </c>
    </row>
    <row r="18" spans="1:15">
      <c r="B18" s="885" t="str">
        <f>'Elec. CE'!C16</f>
        <v xml:space="preserve">Home Energy Reports </v>
      </c>
      <c r="C18" s="248">
        <f>'Elec. CE'!E16</f>
        <v>0</v>
      </c>
      <c r="D18" s="887">
        <f>'Elec. CE'!K16</f>
        <v>110987.71999999999</v>
      </c>
      <c r="E18" s="321">
        <f>'Elec. CE'!P16</f>
        <v>0</v>
      </c>
      <c r="F18" s="249">
        <f>'Elec. CE'!Q16</f>
        <v>0</v>
      </c>
      <c r="G18" s="250">
        <f>'Elec. CE'!R16</f>
        <v>0</v>
      </c>
      <c r="I18" s="247" t="str">
        <f>'Gas CE'!C16</f>
        <v>Multifamily New Construction</v>
      </c>
      <c r="J18" s="248">
        <f>'Gas CE'!E16</f>
        <v>30858</v>
      </c>
      <c r="K18" s="887">
        <f>'Gas CE'!K16</f>
        <v>183691.59</v>
      </c>
      <c r="L18" s="321">
        <f>'Gas CE'!P16</f>
        <v>0</v>
      </c>
      <c r="M18" s="249">
        <f>'Gas CE'!Q16</f>
        <v>0.94580506671028963</v>
      </c>
      <c r="N18" s="673">
        <f>'Gas CE'!R16</f>
        <v>0.7635196107757406</v>
      </c>
      <c r="O18" s="671">
        <f>'Gas CE'!S16</f>
        <v>0.83987157185331462</v>
      </c>
    </row>
    <row r="19" spans="1:15">
      <c r="B19" s="885" t="str">
        <f>'Elec. CE'!C19</f>
        <v>Fuel Conversion Rebate</v>
      </c>
      <c r="C19" s="248">
        <f>'Elec. CE'!E19</f>
        <v>1173000</v>
      </c>
      <c r="D19" s="887">
        <f>'Elec. CE'!K19</f>
        <v>480351.31999999995</v>
      </c>
      <c r="E19" s="321">
        <f>'Elec. CE'!P19</f>
        <v>0</v>
      </c>
      <c r="F19" s="249">
        <f>'Elec. CE'!Q19</f>
        <v>1.5553878077429264</v>
      </c>
      <c r="G19" s="250">
        <f>'Elec. CE'!R19</f>
        <v>1.1490851415399546</v>
      </c>
      <c r="I19" s="258" t="str">
        <f>'Gas CE'!C17</f>
        <v>Total Residential Efficiency Programs</v>
      </c>
      <c r="J19" s="920">
        <f>'Gas CE'!E17</f>
        <v>1283249.1329815225</v>
      </c>
      <c r="K19" s="921">
        <f>'Gas CE'!K17</f>
        <v>6269110.9800000004</v>
      </c>
      <c r="L19" s="921">
        <f>'Gas CE'!P17</f>
        <v>1457945.1359795413</v>
      </c>
      <c r="M19" s="922">
        <f>'Gas CE'!Q17</f>
        <v>2.0839477960305302</v>
      </c>
      <c r="N19" s="923">
        <f>'Gas CE'!R17</f>
        <v>0.74182461275393374</v>
      </c>
      <c r="O19" s="924">
        <f>'Gas CE'!S17</f>
        <v>0.80804119168066513</v>
      </c>
    </row>
    <row r="20" spans="1:15">
      <c r="B20" s="885" t="str">
        <f>'Elec. CE'!C20</f>
        <v xml:space="preserve">Multifamily Existing </v>
      </c>
      <c r="C20" s="248">
        <f>'Elec. CE'!E20</f>
        <v>25678247.59</v>
      </c>
      <c r="D20" s="887">
        <f>'Elec. CE'!K20</f>
        <v>12386860.41</v>
      </c>
      <c r="E20" s="321">
        <f>'Elec. CE'!P20</f>
        <v>8106.8629634456756</v>
      </c>
      <c r="F20" s="249">
        <f>'Elec. CE'!Q20</f>
        <v>2.3040836544099617</v>
      </c>
      <c r="G20" s="250">
        <f>'Elec. CE'!R20</f>
        <v>2.1730141699365784</v>
      </c>
      <c r="I20" s="247" t="str">
        <f>'Gas CE'!C18</f>
        <v>Commercial / Industrial Retrofit</v>
      </c>
      <c r="J20" s="248">
        <f>'Gas CE'!E18</f>
        <v>793013</v>
      </c>
      <c r="K20" s="321">
        <f>'Gas CE'!K18</f>
        <v>2511153.54</v>
      </c>
      <c r="L20" s="321">
        <f>'Gas CE'!P18</f>
        <v>0</v>
      </c>
      <c r="M20" s="249">
        <f>'Gas CE'!Q18</f>
        <v>2.8611674760252397</v>
      </c>
      <c r="N20" s="673">
        <f>'Gas CE'!R18</f>
        <v>1.7143890529011203</v>
      </c>
      <c r="O20" s="671">
        <f>'Gas CE'!S18</f>
        <v>1.8858279581912327</v>
      </c>
    </row>
    <row r="21" spans="1:15">
      <c r="B21" s="885" t="str">
        <f>'Elec. CE'!C21</f>
        <v xml:space="preserve">Multifamily New Construction </v>
      </c>
      <c r="C21" s="248">
        <f>'Elec. CE'!E21</f>
        <v>1517734.050608</v>
      </c>
      <c r="D21" s="887">
        <f>'Elec. CE'!K21</f>
        <v>792111.3899999999</v>
      </c>
      <c r="E21" s="321">
        <f>'Elec. CE'!P21</f>
        <v>0</v>
      </c>
      <c r="F21" s="249">
        <f>'Elec. CE'!Q21</f>
        <v>1.4994651684171603</v>
      </c>
      <c r="G21" s="250">
        <f>'Elec. CE'!R21</f>
        <v>1.8274638242809962</v>
      </c>
      <c r="I21" s="247" t="str">
        <f>'Gas CE'!C19</f>
        <v>Commercial/Industrial New Construction</v>
      </c>
      <c r="J21" s="248">
        <f>'Gas CE'!E19</f>
        <v>114935</v>
      </c>
      <c r="K21" s="321">
        <f>'Gas CE'!K19</f>
        <v>308246.40999999997</v>
      </c>
      <c r="L21" s="321">
        <f>'Gas CE'!P19</f>
        <v>0</v>
      </c>
      <c r="M21" s="249">
        <f>'Gas CE'!Q19</f>
        <v>4.1992446111259616</v>
      </c>
      <c r="N21" s="673">
        <f>'Gas CE'!R19</f>
        <v>3.8844639011515474</v>
      </c>
      <c r="O21" s="671">
        <f>'Gas CE'!S19</f>
        <v>4.2729102912667027</v>
      </c>
    </row>
    <row r="22" spans="1:15">
      <c r="B22" s="263" t="str">
        <f>'Elec. CE'!C22</f>
        <v xml:space="preserve">Total Residential Energy Management </v>
      </c>
      <c r="C22" s="264">
        <f>'Elec. CE'!E22</f>
        <v>135764647.1768533</v>
      </c>
      <c r="D22" s="323">
        <f>'Elec. CE'!K22</f>
        <v>47961007.930000007</v>
      </c>
      <c r="E22" s="323">
        <f>'Elec. CE'!P22</f>
        <v>3084745.3324449174</v>
      </c>
      <c r="F22" s="265">
        <f>'Elec. CE'!Q22</f>
        <v>2.4809802906584841</v>
      </c>
      <c r="G22" s="266">
        <f>'Elec. CE'!R22</f>
        <v>1.5653712982496848</v>
      </c>
      <c r="I22" s="247" t="str">
        <f>'Gas CE'!C20</f>
        <v>Resource Conservation Management</v>
      </c>
      <c r="J22" s="248">
        <f>'Gas CE'!E20</f>
        <v>778529</v>
      </c>
      <c r="K22" s="321">
        <f>'Gas CE'!K20</f>
        <v>639719.28999999992</v>
      </c>
      <c r="L22" s="321">
        <f>'Gas CE'!P20</f>
        <v>220314.19499999995</v>
      </c>
      <c r="M22" s="249">
        <f>'Gas CE'!Q20</f>
        <v>2.1177308537049186</v>
      </c>
      <c r="N22" s="673">
        <f>'Gas CE'!R20</f>
        <v>1.9081195305623202</v>
      </c>
      <c r="O22" s="671">
        <f>'Gas CE'!S20</f>
        <v>2.0704701648221655</v>
      </c>
    </row>
    <row r="23" spans="1:15">
      <c r="A23" s="16"/>
      <c r="B23" s="1102" t="s">
        <v>58</v>
      </c>
      <c r="C23" s="244">
        <f>'Elec. CE'!E23</f>
        <v>69245482.609999999</v>
      </c>
      <c r="D23" s="934">
        <f>'Elec. CE'!K23</f>
        <v>18731490.710000001</v>
      </c>
      <c r="E23" s="322">
        <f>'Elec. CE'!P23</f>
        <v>0</v>
      </c>
      <c r="F23" s="245">
        <f>'Elec. CE'!Q23</f>
        <v>2.632420045648602</v>
      </c>
      <c r="G23" s="246">
        <f>'Elec. CE'!R23</f>
        <v>1.3915541079180838</v>
      </c>
      <c r="I23" s="247" t="str">
        <f>'Gas CE'!C21</f>
        <v>Energy Efficient Technology Evaluation</v>
      </c>
      <c r="J23" s="248">
        <f>'Gas CE'!E21</f>
        <v>0</v>
      </c>
      <c r="K23" s="321">
        <f>'Gas CE'!K21</f>
        <v>0</v>
      </c>
      <c r="L23" s="321">
        <f>'Gas CE'!P21</f>
        <v>0</v>
      </c>
      <c r="M23" s="249">
        <f>'Gas CE'!Q21</f>
        <v>0</v>
      </c>
      <c r="N23" s="673">
        <f>'Gas CE'!R21</f>
        <v>0</v>
      </c>
      <c r="O23" s="671">
        <f>'Gas CE'!S21</f>
        <v>0</v>
      </c>
    </row>
    <row r="24" spans="1:15" s="194" customFormat="1">
      <c r="B24" s="695" t="s">
        <v>59</v>
      </c>
      <c r="C24" s="244">
        <f>'Elec. CE'!E24</f>
        <v>14261641.74</v>
      </c>
      <c r="D24" s="934">
        <f>'Elec. CE'!K24</f>
        <v>2900658.6100000003</v>
      </c>
      <c r="E24" s="322">
        <f>'Elec. CE'!P24</f>
        <v>0</v>
      </c>
      <c r="F24" s="245">
        <f>'Elec. CE'!Q24</f>
        <v>3.702475749247149</v>
      </c>
      <c r="G24" s="246">
        <f>'Elec. CE'!R24</f>
        <v>3.1913703079453186</v>
      </c>
      <c r="I24" s="247" t="str">
        <f>'Gas CE'!C22</f>
        <v>Commercial Rebates</v>
      </c>
      <c r="J24" s="248">
        <f>'Gas CE'!E22</f>
        <v>272583</v>
      </c>
      <c r="K24" s="321">
        <f>'Gas CE'!K22</f>
        <v>676905.42</v>
      </c>
      <c r="L24" s="321">
        <f>'Gas CE'!P22</f>
        <v>743725.93874510005</v>
      </c>
      <c r="M24" s="249">
        <f>'Gas CE'!Q22</f>
        <v>1.6194343448624784</v>
      </c>
      <c r="N24" s="673">
        <f>'Gas CE'!R22</f>
        <v>1.5513394187352418</v>
      </c>
      <c r="O24" s="671">
        <f>'Gas CE'!S22</f>
        <v>1.6409409813518205</v>
      </c>
    </row>
    <row r="25" spans="1:15">
      <c r="B25" s="1102" t="s">
        <v>314</v>
      </c>
      <c r="C25" s="244">
        <f>'Elec. CE'!E25</f>
        <v>12823040</v>
      </c>
      <c r="D25" s="934">
        <f>'Elec. CE'!K25</f>
        <v>1905532.5399999998</v>
      </c>
      <c r="E25" s="322">
        <f>'Elec. CE'!P25</f>
        <v>348986.36000000004</v>
      </c>
      <c r="F25" s="245">
        <f>'Elec. CE'!Q25</f>
        <v>1.3113891841730305</v>
      </c>
      <c r="G25" s="246">
        <f>'Elec. CE'!R25</f>
        <v>1.7148973018651066</v>
      </c>
      <c r="I25" s="258" t="str">
        <f>'Gas CE'!C23</f>
        <v>Total Commercial Programs</v>
      </c>
      <c r="J25" s="920">
        <f>'Gas CE'!E23</f>
        <v>1959060</v>
      </c>
      <c r="K25" s="921">
        <f>'Gas CE'!K23</f>
        <v>4136024.66</v>
      </c>
      <c r="L25" s="921">
        <f>'Gas CE'!P23</f>
        <v>964040.1337451</v>
      </c>
      <c r="M25" s="922">
        <f>'Gas CE'!Q23</f>
        <v>2.6426801032564047</v>
      </c>
      <c r="N25" s="923">
        <f>'Gas CE'!R23</f>
        <v>1.81850722239504</v>
      </c>
      <c r="O25" s="925">
        <f>'Gas CE'!S23</f>
        <v>1.9845689089871952</v>
      </c>
    </row>
    <row r="26" spans="1:15">
      <c r="B26" s="695" t="s">
        <v>1375</v>
      </c>
      <c r="C26" s="244">
        <f>'Elec. CE'!E26</f>
        <v>4635950</v>
      </c>
      <c r="D26" s="934">
        <f>'Elec. CE'!K26</f>
        <v>2662227.0300000003</v>
      </c>
      <c r="E26" s="322">
        <f>'Elec. CE'!P26</f>
        <v>0</v>
      </c>
      <c r="F26" s="245">
        <f>'Elec. CE'!Q26</f>
        <v>1.3758577186801964</v>
      </c>
      <c r="G26" s="246">
        <f>'Elec. CE'!R26</f>
        <v>1.6643012524199685</v>
      </c>
      <c r="I26" s="932" t="s">
        <v>307</v>
      </c>
      <c r="J26" s="933">
        <f>'Gas CE'!E28</f>
        <v>0</v>
      </c>
      <c r="K26" s="934">
        <f>'Gas CE'!K28</f>
        <v>323424.80000000005</v>
      </c>
      <c r="L26" s="934">
        <f>'Gas CE'!P28</f>
        <v>0</v>
      </c>
      <c r="M26" s="935">
        <f>'Gas CE'!Q28</f>
        <v>0</v>
      </c>
      <c r="N26" s="936">
        <f>'Gas CE'!R27</f>
        <v>0</v>
      </c>
      <c r="O26" s="937">
        <f>'Gas CE'!S28</f>
        <v>0</v>
      </c>
    </row>
    <row r="27" spans="1:15">
      <c r="B27" s="695" t="s">
        <v>1376</v>
      </c>
      <c r="C27" s="244">
        <f>'Elec. CE'!E27</f>
        <v>0</v>
      </c>
      <c r="D27" s="934">
        <f>'Elec. CE'!K27</f>
        <v>360133.55000000005</v>
      </c>
      <c r="E27" s="322">
        <f>'Elec. CE'!P27</f>
        <v>0</v>
      </c>
      <c r="F27" s="245">
        <f>'Elec. CE'!Q27</f>
        <v>0</v>
      </c>
      <c r="G27" s="246">
        <f>'Elec. CE'!R27</f>
        <v>0</v>
      </c>
      <c r="I27" s="926" t="s">
        <v>1493</v>
      </c>
      <c r="J27" s="927">
        <f>'Gas CE'!E25</f>
        <v>0</v>
      </c>
      <c r="K27" s="928">
        <f>'Gas CE'!K25</f>
        <v>936063</v>
      </c>
      <c r="L27" s="928">
        <f>'Gas CE'!P24</f>
        <v>0</v>
      </c>
      <c r="M27" s="929">
        <f>'Gas CE'!Q24</f>
        <v>0</v>
      </c>
      <c r="N27" s="930"/>
      <c r="O27" s="931">
        <f>'Gas CE'!S25</f>
        <v>0</v>
      </c>
    </row>
    <row r="28" spans="1:15">
      <c r="B28" s="1102" t="s">
        <v>60</v>
      </c>
      <c r="C28" s="244">
        <f>'Elec. CE'!E28</f>
        <v>0</v>
      </c>
      <c r="D28" s="934">
        <f>'Elec. CE'!K28</f>
        <v>91537</v>
      </c>
      <c r="E28" s="322">
        <f>'Elec. CE'!P28</f>
        <v>0</v>
      </c>
      <c r="F28" s="245">
        <f>'Elec. CE'!Q28</f>
        <v>0</v>
      </c>
      <c r="G28" s="246">
        <f>'Elec. CE'!R28</f>
        <v>0</v>
      </c>
      <c r="I28" s="926" t="s">
        <v>611</v>
      </c>
      <c r="J28" s="927">
        <f>'Gas CE'!E47</f>
        <v>0</v>
      </c>
      <c r="K28" s="928">
        <f>'Gas CE'!K47</f>
        <v>887714</v>
      </c>
      <c r="L28" s="928">
        <f>'Gas CE'!P47</f>
        <v>0</v>
      </c>
      <c r="M28" s="929">
        <f>'Gas CE'!Q47</f>
        <v>0</v>
      </c>
      <c r="N28" s="930"/>
      <c r="O28" s="931">
        <f>'Gas CE'!S47</f>
        <v>0</v>
      </c>
    </row>
    <row r="29" spans="1:15" ht="13.8" thickBot="1">
      <c r="B29" s="1102" t="s">
        <v>61</v>
      </c>
      <c r="C29" s="244">
        <f>'Elec. CE'!E29</f>
        <v>15273888.300000001</v>
      </c>
      <c r="D29" s="934">
        <f>'Elec. CE'!K29</f>
        <v>4510036.51</v>
      </c>
      <c r="E29" s="322">
        <f>'Elec. CE'!P29</f>
        <v>526496.10824197787</v>
      </c>
      <c r="F29" s="245">
        <f>'Elec. CE'!Q29</f>
        <v>1.8823410686002808</v>
      </c>
      <c r="G29" s="246">
        <f>'Elec. CE'!R29</f>
        <v>1.4502351832702782</v>
      </c>
      <c r="I29" s="926" t="s">
        <v>612</v>
      </c>
      <c r="J29" s="927">
        <f>'Gas CE'!E53</f>
        <v>0</v>
      </c>
      <c r="K29" s="928">
        <f>'Gas CE'!K53</f>
        <v>541740</v>
      </c>
      <c r="L29" s="928">
        <f>'Gas CE'!P53</f>
        <v>0</v>
      </c>
      <c r="M29" s="929">
        <f>'Gas CE'!Q53</f>
        <v>0</v>
      </c>
      <c r="N29" s="930"/>
      <c r="O29" s="931">
        <f>'Gas CE'!S53</f>
        <v>0</v>
      </c>
    </row>
    <row r="30" spans="1:15" ht="14.4" thickTop="1" thickBot="1">
      <c r="B30" s="263" t="str">
        <f>'Elec. CE'!C30</f>
        <v xml:space="preserve">Total Business Energy Management </v>
      </c>
      <c r="C30" s="264">
        <f>'Elec. CE'!E30</f>
        <v>116240002.64999999</v>
      </c>
      <c r="D30" s="323">
        <f>'Elec. CE'!K30</f>
        <v>31161615.950000003</v>
      </c>
      <c r="E30" s="323">
        <f>'Elec. CE'!P30</f>
        <v>875482.46824197797</v>
      </c>
      <c r="F30" s="265">
        <f>'Elec. CE'!Q30</f>
        <v>2.3971779006879301</v>
      </c>
      <c r="G30" s="266">
        <f>'Elec. CE'!R30</f>
        <v>1.539159638652998</v>
      </c>
      <c r="I30" s="912" t="s">
        <v>306</v>
      </c>
      <c r="J30" s="913">
        <f>'Gas CE'!E54</f>
        <v>3242309.1329815225</v>
      </c>
      <c r="K30" s="914">
        <f>'Gas CE'!K54</f>
        <v>13094077.440000001</v>
      </c>
      <c r="L30" s="914">
        <f>'Gas CE'!P54</f>
        <v>2421985.2697246415</v>
      </c>
      <c r="M30" s="915">
        <f>'Gas CE'!Q54</f>
        <v>1.8324842048132586</v>
      </c>
      <c r="N30" s="916">
        <f>'Gas CE'!R54</f>
        <v>0.92141027071292636</v>
      </c>
      <c r="O30" s="917">
        <f>'Gas CE'!S54</f>
        <v>1.0045091748001578</v>
      </c>
    </row>
    <row r="31" spans="1:15" s="243" customFormat="1">
      <c r="B31" s="695" t="s">
        <v>315</v>
      </c>
      <c r="C31" s="696">
        <f>'Elec. CE'!E32</f>
        <v>3219660</v>
      </c>
      <c r="D31" s="697">
        <f>'Elec. CE'!K32</f>
        <v>679404.36</v>
      </c>
      <c r="E31" s="697">
        <f>'Elec. CE'!P32</f>
        <v>0</v>
      </c>
      <c r="F31" s="698">
        <f>'Elec. CE'!Q32</f>
        <v>0.63224947675282817</v>
      </c>
      <c r="G31" s="699">
        <f>'Elec. CE'!R32</f>
        <v>0.69547442442811103</v>
      </c>
      <c r="I31"/>
      <c r="J31"/>
      <c r="K31"/>
      <c r="L31"/>
      <c r="M31"/>
      <c r="N31"/>
      <c r="O31"/>
    </row>
    <row r="32" spans="1:15" s="349" customFormat="1">
      <c r="B32" s="1102" t="str">
        <f>'Elec. CE'!C31</f>
        <v>Commercial Energy Report Pilot</v>
      </c>
      <c r="C32" s="244">
        <f>'Elec. CE'!E31</f>
        <v>5000000</v>
      </c>
      <c r="D32" s="322">
        <f>'Elec. CE'!K31</f>
        <v>143210</v>
      </c>
      <c r="E32" s="322">
        <f>'Elec. CE'!P31</f>
        <v>0</v>
      </c>
      <c r="F32" s="245">
        <f>'Elec. CE'!Q31</f>
        <v>2.3974979900965629</v>
      </c>
      <c r="G32" s="246">
        <f>'Elec. CE'!R31</f>
        <v>2.6372477891062194</v>
      </c>
      <c r="I32"/>
      <c r="J32"/>
      <c r="K32" s="16"/>
      <c r="L32"/>
      <c r="M32"/>
      <c r="N32"/>
      <c r="O32"/>
    </row>
    <row r="33" spans="2:15" s="349" customFormat="1">
      <c r="B33" s="263" t="s">
        <v>309</v>
      </c>
      <c r="C33" s="264">
        <f>'Elec. CE'!E33</f>
        <v>8219660</v>
      </c>
      <c r="D33" s="323">
        <f>'Elec. CE'!K33</f>
        <v>822614.36</v>
      </c>
      <c r="E33" s="323">
        <v>0</v>
      </c>
      <c r="F33" s="265">
        <f>'Elec. CE'!Q33</f>
        <v>0.93956387811576614</v>
      </c>
      <c r="G33" s="266">
        <f>'Elec. CE'!R33</f>
        <v>1.0335202659273428</v>
      </c>
      <c r="I33"/>
      <c r="J33"/>
      <c r="K33"/>
      <c r="L33"/>
      <c r="M33"/>
      <c r="N33"/>
      <c r="O33"/>
    </row>
    <row r="34" spans="2:15" s="194" customFormat="1">
      <c r="B34" s="1102" t="str">
        <f>'Elec. CE'!C34</f>
        <v>Northwest Energy Efficiency Alliance</v>
      </c>
      <c r="C34" s="244">
        <f>'Elec. CE'!E34</f>
        <v>22338000</v>
      </c>
      <c r="D34" s="322">
        <f>'Elec. CE'!K34</f>
        <v>2690129.24</v>
      </c>
      <c r="E34" s="322">
        <f>'Elec. CE'!P34</f>
        <v>0</v>
      </c>
      <c r="F34" s="245">
        <f>'Elec. CE'!Q34</f>
        <v>2.6293839601169338</v>
      </c>
      <c r="G34" s="246">
        <f>'Elec. CE'!R34</f>
        <v>2.8923223561286275</v>
      </c>
      <c r="I34"/>
      <c r="J34"/>
      <c r="K34"/>
      <c r="L34"/>
      <c r="M34"/>
      <c r="N34"/>
      <c r="O34"/>
    </row>
    <row r="35" spans="2:15">
      <c r="B35" s="1102" t="str">
        <f>'Elec. CE'!C35</f>
        <v>Transmission &amp; Distribution</v>
      </c>
      <c r="C35" s="244">
        <f>'Elec. CE'!E35</f>
        <v>0</v>
      </c>
      <c r="D35" s="322">
        <f>'Elec. CE'!K35</f>
        <v>0</v>
      </c>
      <c r="E35" s="322">
        <f>'Elec. CE'!P35</f>
        <v>0</v>
      </c>
      <c r="F35" s="245">
        <f>'Elec. CE'!Q35</f>
        <v>0</v>
      </c>
      <c r="G35" s="246">
        <f>'Elec. CE'!R35</f>
        <v>0</v>
      </c>
    </row>
    <row r="36" spans="2:15" ht="13.8" thickBot="1">
      <c r="B36" s="259" t="str">
        <f>'Elec. CE'!C36</f>
        <v xml:space="preserve">Total Regional Programs </v>
      </c>
      <c r="C36" s="260">
        <f>'Elec. CE'!E36</f>
        <v>22338000</v>
      </c>
      <c r="D36" s="324">
        <f>'Elec. CE'!K36</f>
        <v>2690129.24</v>
      </c>
      <c r="E36" s="324">
        <f>'Elec. CE'!P36</f>
        <v>0</v>
      </c>
      <c r="F36" s="261">
        <f>'Elec. CE'!Q36</f>
        <v>2.6293839601169338</v>
      </c>
      <c r="G36" s="262">
        <f>'Elec. CE'!R36</f>
        <v>2.8864381678609479</v>
      </c>
      <c r="I36" s="243"/>
      <c r="J36" s="243"/>
      <c r="K36" s="243"/>
      <c r="L36" s="243"/>
      <c r="M36" s="243"/>
      <c r="N36" s="243"/>
      <c r="O36" s="243"/>
    </row>
    <row r="37" spans="2:15" ht="13.8" thickTop="1">
      <c r="B37" s="938" t="s">
        <v>611</v>
      </c>
      <c r="C37" s="939">
        <f>'Elec. CE'!E55</f>
        <v>0</v>
      </c>
      <c r="D37" s="940">
        <f>'Elec. CE'!K55</f>
        <v>5892477</v>
      </c>
      <c r="E37" s="940"/>
      <c r="F37" s="941"/>
      <c r="G37" s="942"/>
      <c r="I37" s="16"/>
      <c r="J37" s="16"/>
      <c r="K37" s="16"/>
      <c r="L37" s="16"/>
      <c r="M37" s="16"/>
      <c r="N37" s="16"/>
      <c r="O37" s="16"/>
    </row>
    <row r="38" spans="2:15">
      <c r="B38" s="938" t="s">
        <v>612</v>
      </c>
      <c r="C38" s="939">
        <f>'Elec. CE'!E62</f>
        <v>0</v>
      </c>
      <c r="D38" s="940">
        <f>'Elec. CE'!K62</f>
        <v>3065002</v>
      </c>
      <c r="E38" s="940"/>
      <c r="F38" s="941"/>
      <c r="G38" s="942"/>
      <c r="I38" s="16"/>
      <c r="J38" s="16"/>
      <c r="K38" s="16"/>
      <c r="L38" s="16"/>
      <c r="M38" s="16"/>
      <c r="N38" s="16"/>
      <c r="O38" s="16"/>
    </row>
    <row r="39" spans="2:15">
      <c r="B39" s="938"/>
      <c r="C39" s="939"/>
      <c r="D39" s="940"/>
      <c r="E39" s="940"/>
      <c r="F39" s="941"/>
      <c r="G39" s="942"/>
      <c r="I39" s="16"/>
      <c r="J39" s="16"/>
      <c r="K39" s="16"/>
      <c r="L39" s="16"/>
      <c r="M39" s="16"/>
      <c r="N39" s="16"/>
      <c r="O39" s="16"/>
    </row>
    <row r="40" spans="2:15" ht="13.8" thickBot="1">
      <c r="B40" s="254" t="s">
        <v>614</v>
      </c>
      <c r="C40" s="255">
        <f>'Elec. CE'!E63</f>
        <v>282562309.82685328</v>
      </c>
      <c r="D40" s="255">
        <f>'Elec. CE'!K63</f>
        <v>91592846.480000004</v>
      </c>
      <c r="E40" s="255">
        <f>'Elec. CE'!P63</f>
        <v>3960227.8006868954</v>
      </c>
      <c r="F40" s="256">
        <f>'Elec. CE'!Q63</f>
        <v>2.2031319867612873</v>
      </c>
      <c r="G40" s="257">
        <f>'Elec. CE'!R63</f>
        <v>1.4853157280459124</v>
      </c>
      <c r="I40" s="16"/>
      <c r="J40" s="16"/>
      <c r="K40" s="16"/>
      <c r="L40" s="16"/>
      <c r="M40" s="16"/>
      <c r="N40" s="16"/>
      <c r="O40" s="16"/>
    </row>
    <row r="41" spans="2:15" s="243" customFormat="1">
      <c r="B41" s="938"/>
      <c r="C41" s="939"/>
      <c r="D41" s="940"/>
      <c r="E41" s="940"/>
      <c r="F41" s="941"/>
      <c r="G41" s="942"/>
      <c r="I41" s="16"/>
      <c r="J41" s="16"/>
      <c r="K41" s="16"/>
      <c r="L41" s="16"/>
      <c r="M41" s="16"/>
      <c r="N41" s="16"/>
      <c r="O41" s="16"/>
    </row>
    <row r="42" spans="2:15">
      <c r="B42" s="938" t="s">
        <v>613</v>
      </c>
      <c r="C42" s="939">
        <v>0</v>
      </c>
      <c r="D42" s="940">
        <f>'Elec. CE'!K67</f>
        <v>1605390</v>
      </c>
      <c r="E42" s="940"/>
      <c r="F42" s="943" t="s">
        <v>615</v>
      </c>
      <c r="G42" s="944" t="s">
        <v>615</v>
      </c>
    </row>
    <row r="43" spans="2:15" ht="13.8" thickBot="1">
      <c r="B43" s="254" t="s">
        <v>200</v>
      </c>
      <c r="C43" s="255">
        <f>C40</f>
        <v>282562309.82685328</v>
      </c>
      <c r="D43" s="255">
        <f>D40+D42</f>
        <v>93198236.480000004</v>
      </c>
      <c r="E43" s="255">
        <f>E40</f>
        <v>3960227.8006868954</v>
      </c>
      <c r="F43" s="256"/>
      <c r="G43" s="257"/>
    </row>
    <row r="45" spans="2:15">
      <c r="B45" s="243"/>
      <c r="D45" s="619"/>
    </row>
    <row r="46" spans="2:15">
      <c r="D46" s="337"/>
    </row>
  </sheetData>
  <sheetProtection password="C61B" sheet="1" objects="1" scenarios="1"/>
  <customSheetViews>
    <customSheetView guid="{9B4B0DAB-FAB9-4E24-9A0E-9A6ECAA72FED}">
      <selection sqref="A1:XFD1048576"/>
      <pageMargins left="0.7" right="0.7" top="0.75" bottom="0.75" header="0.3" footer="0.3"/>
      <pageSetup orientation="landscape" r:id="rId1"/>
    </customSheetView>
    <customSheetView guid="{F8CBED13-6556-4784-BBB1-9BE8F83E1036}" showPageBreaks="1">
      <selection activeCell="I29" sqref="I29"/>
      <pageMargins left="0.7" right="0.7" top="0.75" bottom="0.75" header="0.3" footer="0.3"/>
      <pageSetup orientation="landscape" r:id="rId2"/>
    </customSheetView>
  </customSheetViews>
  <hyperlinks>
    <hyperlink ref="B4" location="'Electric CE'!A1" display="Go to Electric Portfolio Page"/>
    <hyperlink ref="I4" location="'Gas CE'!A1" display="Go to Gas Portfolio Page"/>
  </hyperlinks>
  <pageMargins left="0.7" right="0.7" top="0.75" bottom="0.75" header="0.3" footer="0.3"/>
  <pageSetup paperSize="17" scale="80" orientation="landscape" r:id="rId3"/>
  <ignoredErrors>
    <ignoredError sqref="B22:D22 F22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P38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W34" sqref="W34"/>
    </sheetView>
  </sheetViews>
  <sheetFormatPr defaultColWidth="9.109375" defaultRowHeight="13.2"/>
  <cols>
    <col min="1" max="1" width="9.109375" style="23"/>
    <col min="2" max="2" width="12.88671875" style="24" customWidth="1"/>
    <col min="3" max="4" width="12.88671875" style="160" customWidth="1"/>
    <col min="5" max="5" width="55.6640625" style="24" customWidth="1"/>
    <col min="6" max="6" width="11" style="24" customWidth="1"/>
    <col min="7" max="7" width="19.109375" style="24" customWidth="1"/>
    <col min="8" max="8" width="17.109375" style="24" customWidth="1"/>
    <col min="9" max="9" width="17" style="467" customWidth="1"/>
    <col min="10" max="10" width="12.5546875" style="315" customWidth="1"/>
    <col min="11" max="11" width="14" style="315" customWidth="1"/>
    <col min="12" max="12" width="15.88671875" style="315" customWidth="1"/>
    <col min="13" max="13" width="14.6640625" style="476" customWidth="1"/>
    <col min="14" max="14" width="11.109375" style="24" customWidth="1"/>
    <col min="15" max="15" width="14.6640625" style="160" customWidth="1"/>
    <col min="16" max="16" width="12.6640625" style="160" customWidth="1"/>
    <col min="17" max="17" width="13.6640625" style="160" customWidth="1"/>
    <col min="18" max="19" width="14.6640625" style="160" customWidth="1"/>
    <col min="20" max="20" width="13.6640625" style="23" customWidth="1"/>
    <col min="21" max="21" width="14.6640625" style="160" customWidth="1"/>
    <col min="22" max="22" width="15" style="24" customWidth="1"/>
    <col min="23" max="23" width="16.109375" style="23" customWidth="1"/>
    <col min="24" max="24" width="16.5546875" style="160" customWidth="1"/>
    <col min="25" max="25" width="17.33203125" style="160" customWidth="1"/>
    <col min="26" max="26" width="16.109375" style="23" customWidth="1"/>
    <col min="27" max="27" width="20.5546875" style="23" customWidth="1"/>
    <col min="28" max="28" width="17.33203125" style="23" customWidth="1"/>
    <col min="29" max="30" width="9.109375" style="23"/>
    <col min="31" max="31" width="13.5546875" style="23" customWidth="1"/>
    <col min="32" max="32" width="18" style="23" customWidth="1"/>
    <col min="33" max="33" width="15.6640625" style="23" customWidth="1"/>
    <col min="34" max="34" width="15.88671875" style="23" customWidth="1"/>
    <col min="35" max="63" width="9.109375" style="23"/>
    <col min="64" max="16384" width="9.109375" style="24"/>
  </cols>
  <sheetData>
    <row r="1" spans="1:63" s="160" customFormat="1" ht="27">
      <c r="A1" s="948" t="s">
        <v>206</v>
      </c>
      <c r="B1" s="1192" t="s">
        <v>929</v>
      </c>
      <c r="C1" s="1192"/>
      <c r="D1" s="1192"/>
      <c r="E1" s="1193"/>
      <c r="F1" s="1193"/>
      <c r="G1" s="1193"/>
      <c r="H1" s="1193"/>
      <c r="I1" s="1194"/>
      <c r="J1" s="1195"/>
      <c r="K1" s="1195"/>
      <c r="L1" s="1195"/>
      <c r="M1" s="1441"/>
      <c r="N1" s="1193"/>
      <c r="O1" s="1193"/>
      <c r="P1" s="1193"/>
      <c r="Q1" s="1193"/>
      <c r="R1" s="1193"/>
      <c r="S1" s="1193"/>
      <c r="T1" s="1198"/>
      <c r="U1" s="1193"/>
      <c r="V1" s="1193"/>
      <c r="W1" s="1198"/>
      <c r="X1" s="1193"/>
      <c r="Y1" s="1193"/>
      <c r="Z1" s="1198"/>
      <c r="AA1" s="1198"/>
      <c r="AB1" s="1198"/>
      <c r="AC1" s="1198"/>
      <c r="AD1" s="1198"/>
      <c r="AE1" s="1198"/>
      <c r="AF1" s="1198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</row>
    <row r="2" spans="1:63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4"/>
      <c r="J2" s="1195"/>
      <c r="K2" s="1195"/>
      <c r="L2" s="1195"/>
      <c r="M2" s="1441"/>
      <c r="N2" s="1193"/>
      <c r="O2" s="1193"/>
      <c r="P2" s="1193"/>
      <c r="Q2" s="1193"/>
      <c r="R2" s="1193"/>
      <c r="S2" s="1193"/>
      <c r="T2" s="1198"/>
      <c r="U2" s="1193"/>
      <c r="V2" s="1193"/>
      <c r="W2" s="1198"/>
      <c r="X2" s="1193"/>
      <c r="Y2" s="1193"/>
      <c r="Z2" s="1198"/>
      <c r="AA2" s="1198"/>
      <c r="AB2" s="1198"/>
      <c r="AC2" s="1198"/>
      <c r="AD2" s="1198"/>
      <c r="AE2" s="1198"/>
      <c r="AF2" s="1198"/>
      <c r="BG2" s="24"/>
      <c r="BH2" s="24"/>
      <c r="BI2" s="24"/>
      <c r="BJ2" s="24"/>
      <c r="BK2" s="24"/>
    </row>
    <row r="3" spans="1:63" s="62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1201"/>
    </row>
    <row r="4" spans="1:63" ht="43.2">
      <c r="A4" s="959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1198"/>
      <c r="BG4" s="24"/>
      <c r="BH4" s="24"/>
      <c r="BI4" s="24"/>
      <c r="BJ4" s="24"/>
      <c r="BK4" s="24"/>
    </row>
    <row r="5" spans="1:63" s="23" customFormat="1" ht="14.4">
      <c r="B5" s="1459" t="s">
        <v>52</v>
      </c>
      <c r="C5" s="1460"/>
      <c r="D5" s="1461"/>
      <c r="E5" s="1311" t="s">
        <v>374</v>
      </c>
      <c r="F5" s="1426">
        <v>10</v>
      </c>
      <c r="G5" s="1462">
        <f t="shared" ref="G5:G21" si="0">N5/$N$22*F5</f>
        <v>0.24477883974989487</v>
      </c>
      <c r="H5" s="1427" t="s">
        <v>29</v>
      </c>
      <c r="I5" s="1313">
        <v>548</v>
      </c>
      <c r="J5" s="1314">
        <v>112</v>
      </c>
      <c r="K5" s="1315">
        <v>10</v>
      </c>
      <c r="L5" s="1463">
        <v>24</v>
      </c>
      <c r="M5" s="1245">
        <f>IF((ABS(L5))&gt;(ABS(K5)),L5-K5,0)</f>
        <v>14</v>
      </c>
      <c r="N5" s="1464">
        <f>J5*I5</f>
        <v>61376</v>
      </c>
      <c r="O5" s="1249"/>
      <c r="P5" s="1249"/>
      <c r="Q5" s="1249"/>
      <c r="R5" s="1249"/>
      <c r="S5" s="1245">
        <f>L5*I5</f>
        <v>13152</v>
      </c>
      <c r="T5" s="1249"/>
      <c r="U5" s="1249"/>
      <c r="V5" s="1249"/>
      <c r="W5" s="1465">
        <v>12.162000000000001</v>
      </c>
      <c r="X5" s="1249"/>
      <c r="Y5" s="1249"/>
      <c r="Z5" s="1249">
        <f t="shared" ref="Z5:Z21" si="1">-PV(Discount_Rate,F5,W5)*I5</f>
        <v>45127.440845838566</v>
      </c>
      <c r="AA5" s="1246">
        <f t="shared" ref="AA5:AA14" si="2">IF(N5=0,0,(HLOOKUP(H5,ACElectric_2014_2015,F5+1,FALSE)))</f>
        <v>0.57147584509150195</v>
      </c>
      <c r="AB5" s="1249">
        <f t="shared" ref="AB5" si="3">AA5*N5</f>
        <v>35074.901468336022</v>
      </c>
      <c r="AC5" s="1312"/>
      <c r="AD5" s="1318"/>
      <c r="AE5" s="1198"/>
      <c r="AF5" s="1198"/>
    </row>
    <row r="6" spans="1:63" s="23" customFormat="1" ht="14.4">
      <c r="B6" s="1466" t="s">
        <v>52</v>
      </c>
      <c r="C6" s="1442"/>
      <c r="D6" s="1443"/>
      <c r="E6" s="1322" t="s">
        <v>375</v>
      </c>
      <c r="F6" s="1376">
        <v>10</v>
      </c>
      <c r="G6" s="1467">
        <f t="shared" si="0"/>
        <v>0.64219748225245732</v>
      </c>
      <c r="H6" s="1432" t="s">
        <v>29</v>
      </c>
      <c r="I6" s="1323">
        <v>2147</v>
      </c>
      <c r="J6" s="1324">
        <v>75</v>
      </c>
      <c r="K6" s="1325">
        <v>10</v>
      </c>
      <c r="L6" s="1445">
        <v>24</v>
      </c>
      <c r="M6" s="1217">
        <f t="shared" ref="M6:M14" si="4">IF((ABS(L6))&gt;(ABS(K6)),L6-K6,0)</f>
        <v>14</v>
      </c>
      <c r="N6" s="1446">
        <f t="shared" ref="N6:N14" si="5">J6*I6</f>
        <v>161025</v>
      </c>
      <c r="O6" s="1221"/>
      <c r="P6" s="1221"/>
      <c r="Q6" s="1221"/>
      <c r="R6" s="1221"/>
      <c r="S6" s="1217">
        <f t="shared" ref="S6:S21" si="6">L6*I6</f>
        <v>51528</v>
      </c>
      <c r="T6" s="1221"/>
      <c r="U6" s="1221"/>
      <c r="V6" s="1221"/>
      <c r="W6" s="1447">
        <v>7.7799999999999994</v>
      </c>
      <c r="X6" s="1221"/>
      <c r="Y6" s="1221"/>
      <c r="Z6" s="1221">
        <f t="shared" si="1"/>
        <v>113101.08975290389</v>
      </c>
      <c r="AA6" s="1218">
        <f t="shared" si="2"/>
        <v>0.57147584509150195</v>
      </c>
      <c r="AB6" s="1221">
        <f t="shared" ref="AB6:AB14" si="7">AA6*N6</f>
        <v>92021.897955859109</v>
      </c>
      <c r="AC6" s="1286"/>
      <c r="AD6" s="1326"/>
      <c r="AE6" s="1198"/>
      <c r="AF6" s="1198"/>
    </row>
    <row r="7" spans="1:63" s="23" customFormat="1" ht="14.4">
      <c r="B7" s="1466" t="s">
        <v>52</v>
      </c>
      <c r="C7" s="1442"/>
      <c r="D7" s="1443"/>
      <c r="E7" s="1322" t="s">
        <v>371</v>
      </c>
      <c r="F7" s="1376">
        <v>10</v>
      </c>
      <c r="G7" s="1467">
        <f t="shared" si="0"/>
        <v>0.61406881377037958</v>
      </c>
      <c r="H7" s="1432" t="s">
        <v>29</v>
      </c>
      <c r="I7" s="1323">
        <v>1638</v>
      </c>
      <c r="J7" s="1324">
        <v>94</v>
      </c>
      <c r="K7" s="1325">
        <v>10</v>
      </c>
      <c r="L7" s="1445">
        <v>24</v>
      </c>
      <c r="M7" s="1217">
        <f t="shared" si="4"/>
        <v>14</v>
      </c>
      <c r="N7" s="1446">
        <f t="shared" si="5"/>
        <v>153972</v>
      </c>
      <c r="O7" s="1221"/>
      <c r="P7" s="1221"/>
      <c r="Q7" s="1221"/>
      <c r="R7" s="1221"/>
      <c r="S7" s="1217">
        <f t="shared" si="6"/>
        <v>39312</v>
      </c>
      <c r="T7" s="1221"/>
      <c r="U7" s="1221"/>
      <c r="V7" s="1221"/>
      <c r="W7" s="1447">
        <v>6.0810000000000004</v>
      </c>
      <c r="X7" s="1221"/>
      <c r="Y7" s="1221"/>
      <c r="Z7" s="1221">
        <f t="shared" si="1"/>
        <v>67444.113234930264</v>
      </c>
      <c r="AA7" s="1218">
        <f t="shared" si="2"/>
        <v>0.57147584509150195</v>
      </c>
      <c r="AB7" s="1221">
        <f t="shared" si="7"/>
        <v>87991.278820428735</v>
      </c>
      <c r="AC7" s="1286"/>
      <c r="AD7" s="1326"/>
      <c r="AE7" s="1198"/>
      <c r="AF7" s="1198"/>
    </row>
    <row r="8" spans="1:63" s="23" customFormat="1" ht="14.4">
      <c r="B8" s="1466" t="s">
        <v>52</v>
      </c>
      <c r="C8" s="1442"/>
      <c r="D8" s="1443"/>
      <c r="E8" s="1322" t="s">
        <v>372</v>
      </c>
      <c r="F8" s="1376">
        <v>10</v>
      </c>
      <c r="G8" s="1467">
        <f t="shared" si="0"/>
        <v>1.4354235405360796</v>
      </c>
      <c r="H8" s="1432" t="s">
        <v>29</v>
      </c>
      <c r="I8" s="1323">
        <v>5713</v>
      </c>
      <c r="J8" s="1324">
        <v>63</v>
      </c>
      <c r="K8" s="1325">
        <v>10</v>
      </c>
      <c r="L8" s="1445">
        <v>24</v>
      </c>
      <c r="M8" s="1217">
        <f t="shared" si="4"/>
        <v>14</v>
      </c>
      <c r="N8" s="1446">
        <f t="shared" si="5"/>
        <v>359919</v>
      </c>
      <c r="O8" s="1221"/>
      <c r="P8" s="1221"/>
      <c r="Q8" s="1221"/>
      <c r="R8" s="1221"/>
      <c r="S8" s="1217">
        <f t="shared" si="6"/>
        <v>137112</v>
      </c>
      <c r="T8" s="1221"/>
      <c r="U8" s="1221"/>
      <c r="V8" s="1221"/>
      <c r="W8" s="1447">
        <v>3.8899999999999997</v>
      </c>
      <c r="X8" s="1221"/>
      <c r="Y8" s="1221"/>
      <c r="Z8" s="1221">
        <f t="shared" si="1"/>
        <v>150476.60124786678</v>
      </c>
      <c r="AA8" s="1218">
        <f t="shared" si="2"/>
        <v>0.57147584509150195</v>
      </c>
      <c r="AB8" s="1221">
        <f t="shared" si="7"/>
        <v>205685.01468948828</v>
      </c>
      <c r="AC8" s="1286"/>
      <c r="AD8" s="1326"/>
      <c r="AE8" s="1198"/>
      <c r="AF8" s="1198"/>
    </row>
    <row r="9" spans="1:63" s="23" customFormat="1" ht="14.4">
      <c r="B9" s="1466" t="s">
        <v>52</v>
      </c>
      <c r="C9" s="1442"/>
      <c r="D9" s="1443"/>
      <c r="E9" s="1322" t="s">
        <v>368</v>
      </c>
      <c r="F9" s="1376">
        <v>10</v>
      </c>
      <c r="G9" s="1467">
        <f t="shared" si="0"/>
        <v>7.3043607436446251E-2</v>
      </c>
      <c r="H9" s="1432" t="s">
        <v>29</v>
      </c>
      <c r="I9" s="1323">
        <v>99</v>
      </c>
      <c r="J9" s="1324">
        <v>185</v>
      </c>
      <c r="K9" s="1325">
        <v>10</v>
      </c>
      <c r="L9" s="1445">
        <v>24</v>
      </c>
      <c r="M9" s="1217">
        <f t="shared" si="4"/>
        <v>14</v>
      </c>
      <c r="N9" s="1446">
        <f t="shared" si="5"/>
        <v>18315</v>
      </c>
      <c r="O9" s="1221"/>
      <c r="P9" s="1221"/>
      <c r="Q9" s="1221"/>
      <c r="R9" s="1221"/>
      <c r="S9" s="1217">
        <f t="shared" si="6"/>
        <v>2376</v>
      </c>
      <c r="T9" s="1221"/>
      <c r="U9" s="1221"/>
      <c r="V9" s="1221"/>
      <c r="W9" s="1447">
        <v>12.162000000000001</v>
      </c>
      <c r="X9" s="1221"/>
      <c r="Y9" s="1221"/>
      <c r="Z9" s="1221">
        <f t="shared" si="1"/>
        <v>8152.5851163102516</v>
      </c>
      <c r="AA9" s="1218">
        <f t="shared" si="2"/>
        <v>0.57147584509150195</v>
      </c>
      <c r="AB9" s="1221">
        <f t="shared" si="7"/>
        <v>10466.580102850858</v>
      </c>
      <c r="AC9" s="1286"/>
      <c r="AD9" s="1326"/>
      <c r="AE9" s="1198"/>
      <c r="AF9" s="1198"/>
    </row>
    <row r="10" spans="1:63" s="23" customFormat="1" ht="14.4">
      <c r="B10" s="1466" t="s">
        <v>52</v>
      </c>
      <c r="C10" s="1442"/>
      <c r="D10" s="1443"/>
      <c r="E10" s="1322" t="s">
        <v>369</v>
      </c>
      <c r="F10" s="1376">
        <v>10</v>
      </c>
      <c r="G10" s="1467">
        <f t="shared" si="0"/>
        <v>1.5697495979789922E-2</v>
      </c>
      <c r="H10" s="1432" t="s">
        <v>29</v>
      </c>
      <c r="I10" s="1323">
        <v>32</v>
      </c>
      <c r="J10" s="1324">
        <v>123</v>
      </c>
      <c r="K10" s="1325">
        <v>10</v>
      </c>
      <c r="L10" s="1445">
        <v>24</v>
      </c>
      <c r="M10" s="1217">
        <f t="shared" si="4"/>
        <v>14</v>
      </c>
      <c r="N10" s="1446">
        <f t="shared" si="5"/>
        <v>3936</v>
      </c>
      <c r="O10" s="1221"/>
      <c r="P10" s="1221"/>
      <c r="Q10" s="1221"/>
      <c r="R10" s="1221"/>
      <c r="S10" s="1217">
        <f t="shared" si="6"/>
        <v>768</v>
      </c>
      <c r="T10" s="1221"/>
      <c r="U10" s="1221"/>
      <c r="V10" s="1221"/>
      <c r="W10" s="1447">
        <v>7.7799999999999994</v>
      </c>
      <c r="X10" s="1221"/>
      <c r="Y10" s="1221"/>
      <c r="Z10" s="1221">
        <f t="shared" si="1"/>
        <v>1685.7172203506868</v>
      </c>
      <c r="AA10" s="1218">
        <f t="shared" si="2"/>
        <v>0.57147584509150195</v>
      </c>
      <c r="AB10" s="1221">
        <f t="shared" si="7"/>
        <v>2249.3289262801518</v>
      </c>
      <c r="AC10" s="1286"/>
      <c r="AD10" s="1326"/>
      <c r="AE10" s="1198"/>
      <c r="AF10" s="1198"/>
    </row>
    <row r="11" spans="1:63" s="23" customFormat="1" ht="14.4">
      <c r="B11" s="1466" t="s">
        <v>52</v>
      </c>
      <c r="C11" s="1442"/>
      <c r="D11" s="1443"/>
      <c r="E11" s="1322" t="s">
        <v>373</v>
      </c>
      <c r="F11" s="1376">
        <v>10</v>
      </c>
      <c r="G11" s="1467">
        <f t="shared" si="0"/>
        <v>1.6136631036913573</v>
      </c>
      <c r="H11" s="1432" t="s">
        <v>29</v>
      </c>
      <c r="I11" s="1323">
        <v>2790.42</v>
      </c>
      <c r="J11" s="1324">
        <v>145</v>
      </c>
      <c r="K11" s="1325">
        <v>10</v>
      </c>
      <c r="L11" s="1445">
        <v>24</v>
      </c>
      <c r="M11" s="1217">
        <f t="shared" si="4"/>
        <v>14</v>
      </c>
      <c r="N11" s="1446">
        <f t="shared" si="5"/>
        <v>404610.9</v>
      </c>
      <c r="O11" s="1221"/>
      <c r="P11" s="1221"/>
      <c r="Q11" s="1221"/>
      <c r="R11" s="1221"/>
      <c r="S11" s="1217">
        <f t="shared" si="6"/>
        <v>66970.080000000002</v>
      </c>
      <c r="T11" s="1221"/>
      <c r="U11" s="1221"/>
      <c r="V11" s="1221"/>
      <c r="W11" s="1447">
        <v>16.535</v>
      </c>
      <c r="X11" s="1221"/>
      <c r="Y11" s="1221"/>
      <c r="Z11" s="1221">
        <f t="shared" si="1"/>
        <v>312412.87486259354</v>
      </c>
      <c r="AA11" s="1218">
        <f t="shared" si="2"/>
        <v>0.57147584509150195</v>
      </c>
      <c r="AB11" s="1221">
        <f t="shared" si="7"/>
        <v>231225.3560107332</v>
      </c>
      <c r="AC11" s="1286"/>
      <c r="AD11" s="1326"/>
      <c r="AE11" s="1198"/>
      <c r="AF11" s="1198"/>
    </row>
    <row r="12" spans="1:63" s="23" customFormat="1" ht="14.4">
      <c r="B12" s="1466" t="s">
        <v>52</v>
      </c>
      <c r="C12" s="1442"/>
      <c r="D12" s="1443"/>
      <c r="E12" s="1322" t="s">
        <v>370</v>
      </c>
      <c r="F12" s="1376">
        <v>10</v>
      </c>
      <c r="G12" s="1467">
        <f t="shared" si="0"/>
        <v>3.6145413977347145</v>
      </c>
      <c r="H12" s="1432" t="s">
        <v>29</v>
      </c>
      <c r="I12" s="1323">
        <v>7428.79</v>
      </c>
      <c r="J12" s="1324">
        <v>122</v>
      </c>
      <c r="K12" s="1325">
        <v>8</v>
      </c>
      <c r="L12" s="1445">
        <v>24</v>
      </c>
      <c r="M12" s="1217">
        <f t="shared" si="4"/>
        <v>16</v>
      </c>
      <c r="N12" s="1446">
        <f t="shared" si="5"/>
        <v>906312.38</v>
      </c>
      <c r="O12" s="1221"/>
      <c r="P12" s="1221"/>
      <c r="Q12" s="1221"/>
      <c r="R12" s="1221"/>
      <c r="S12" s="1217">
        <f t="shared" si="6"/>
        <v>178290.96</v>
      </c>
      <c r="T12" s="1221"/>
      <c r="U12" s="1221"/>
      <c r="V12" s="1221"/>
      <c r="W12" s="1447">
        <v>8.2669999999999995</v>
      </c>
      <c r="X12" s="1221"/>
      <c r="Y12" s="1221"/>
      <c r="Z12" s="1221">
        <f t="shared" si="1"/>
        <v>415835.1217432252</v>
      </c>
      <c r="AA12" s="1218">
        <f t="shared" si="2"/>
        <v>0.57147584509150195</v>
      </c>
      <c r="AB12" s="1221">
        <f t="shared" si="7"/>
        <v>517935.63327739044</v>
      </c>
      <c r="AC12" s="1286"/>
      <c r="AD12" s="1326"/>
      <c r="AE12" s="1198"/>
      <c r="AF12" s="1198"/>
    </row>
    <row r="13" spans="1:63" s="23" customFormat="1" ht="14.4">
      <c r="B13" s="1466" t="s">
        <v>52</v>
      </c>
      <c r="C13" s="1442"/>
      <c r="D13" s="1443"/>
      <c r="E13" s="1322" t="s">
        <v>367</v>
      </c>
      <c r="F13" s="1376">
        <v>10</v>
      </c>
      <c r="G13" s="1467">
        <f t="shared" si="0"/>
        <v>0.62147088504540249</v>
      </c>
      <c r="H13" s="1432" t="s">
        <v>29</v>
      </c>
      <c r="I13" s="1323">
        <v>652</v>
      </c>
      <c r="J13" s="1324">
        <v>239</v>
      </c>
      <c r="K13" s="1325">
        <v>10</v>
      </c>
      <c r="L13" s="1445">
        <v>24</v>
      </c>
      <c r="M13" s="1217">
        <f t="shared" si="4"/>
        <v>14</v>
      </c>
      <c r="N13" s="1446">
        <f t="shared" si="5"/>
        <v>155828</v>
      </c>
      <c r="O13" s="1221"/>
      <c r="P13" s="1221"/>
      <c r="Q13" s="1221"/>
      <c r="R13" s="1221"/>
      <c r="S13" s="1217">
        <f t="shared" si="6"/>
        <v>15648</v>
      </c>
      <c r="T13" s="1221"/>
      <c r="U13" s="1221"/>
      <c r="V13" s="1221"/>
      <c r="W13" s="1447">
        <v>16.535</v>
      </c>
      <c r="X13" s="1221"/>
      <c r="Y13" s="1221"/>
      <c r="Z13" s="1221">
        <f t="shared" si="1"/>
        <v>72997.324564191411</v>
      </c>
      <c r="AA13" s="1218">
        <f t="shared" si="2"/>
        <v>0.57147584509150195</v>
      </c>
      <c r="AB13" s="1221">
        <f t="shared" si="7"/>
        <v>89051.937988918566</v>
      </c>
      <c r="AC13" s="1286"/>
      <c r="AD13" s="1326"/>
      <c r="AE13" s="1198"/>
      <c r="AF13" s="1198"/>
    </row>
    <row r="14" spans="1:63" s="23" customFormat="1" ht="14.4">
      <c r="B14" s="1466" t="s">
        <v>52</v>
      </c>
      <c r="C14" s="1442"/>
      <c r="D14" s="1443"/>
      <c r="E14" s="1322" t="s">
        <v>997</v>
      </c>
      <c r="F14" s="1376">
        <v>10</v>
      </c>
      <c r="G14" s="1467">
        <f t="shared" si="0"/>
        <v>7.0008598686288698E-2</v>
      </c>
      <c r="H14" s="1432" t="s">
        <v>29</v>
      </c>
      <c r="I14" s="1323">
        <v>134</v>
      </c>
      <c r="J14" s="1324">
        <v>131</v>
      </c>
      <c r="K14" s="1325">
        <v>10</v>
      </c>
      <c r="L14" s="1445">
        <v>30</v>
      </c>
      <c r="M14" s="1217">
        <f t="shared" si="4"/>
        <v>20</v>
      </c>
      <c r="N14" s="1446">
        <f t="shared" si="5"/>
        <v>17554</v>
      </c>
      <c r="O14" s="1221"/>
      <c r="P14" s="1221"/>
      <c r="Q14" s="1221"/>
      <c r="R14" s="1221"/>
      <c r="S14" s="1217">
        <f t="shared" si="6"/>
        <v>4020</v>
      </c>
      <c r="T14" s="1221"/>
      <c r="U14" s="1221"/>
      <c r="V14" s="1221"/>
      <c r="W14" s="1447">
        <v>0</v>
      </c>
      <c r="X14" s="1221"/>
      <c r="Y14" s="1221"/>
      <c r="Z14" s="1221">
        <f t="shared" si="1"/>
        <v>0</v>
      </c>
      <c r="AA14" s="1218">
        <f t="shared" si="2"/>
        <v>0.57147584509150195</v>
      </c>
      <c r="AB14" s="1221">
        <f t="shared" si="7"/>
        <v>10031.686984736225</v>
      </c>
      <c r="AC14" s="1286"/>
      <c r="AD14" s="1326"/>
      <c r="AE14" s="1198"/>
      <c r="AF14" s="1198"/>
    </row>
    <row r="15" spans="1:63" s="23" customFormat="1" ht="14.4">
      <c r="B15" s="1466" t="s">
        <v>52</v>
      </c>
      <c r="C15" s="1442"/>
      <c r="D15" s="1443"/>
      <c r="E15" s="1322" t="s">
        <v>998</v>
      </c>
      <c r="F15" s="1376">
        <v>10</v>
      </c>
      <c r="G15" s="1467">
        <f t="shared" si="0"/>
        <v>0.11557759997314836</v>
      </c>
      <c r="H15" s="1432" t="s">
        <v>29</v>
      </c>
      <c r="I15" s="1323">
        <v>126</v>
      </c>
      <c r="J15" s="1324">
        <v>230</v>
      </c>
      <c r="K15" s="1325">
        <v>10</v>
      </c>
      <c r="L15" s="1445">
        <v>40</v>
      </c>
      <c r="M15" s="1217">
        <f t="shared" ref="M15:M21" si="8">IF((ABS(L15))&gt;(ABS(K15)),L15-K15,0)</f>
        <v>30</v>
      </c>
      <c r="N15" s="1446">
        <f t="shared" ref="N15:N21" si="9">J15*I15</f>
        <v>28980</v>
      </c>
      <c r="O15" s="1221"/>
      <c r="P15" s="1221"/>
      <c r="Q15" s="1221"/>
      <c r="R15" s="1221"/>
      <c r="S15" s="1217">
        <f t="shared" si="6"/>
        <v>5040</v>
      </c>
      <c r="T15" s="1221"/>
      <c r="U15" s="1221"/>
      <c r="V15" s="1221"/>
      <c r="W15" s="1447">
        <v>16.535</v>
      </c>
      <c r="X15" s="1221"/>
      <c r="Y15" s="1221"/>
      <c r="Z15" s="1221">
        <f t="shared" si="1"/>
        <v>14106.844931116744</v>
      </c>
      <c r="AA15" s="1218">
        <f t="shared" ref="AA15:AA21" si="10">IF(N15=0,0,(HLOOKUP(H15,ACElectric_2014_2015,F15+1,FALSE)))</f>
        <v>0.57147584509150195</v>
      </c>
      <c r="AB15" s="1221">
        <f t="shared" ref="AB15:AB21" si="11">AA15*N15</f>
        <v>16561.369990751726</v>
      </c>
      <c r="AC15" s="1286"/>
      <c r="AD15" s="1326"/>
      <c r="AE15" s="1198"/>
      <c r="AF15" s="1198"/>
    </row>
    <row r="16" spans="1:63" s="23" customFormat="1" ht="14.4">
      <c r="B16" s="1466" t="s">
        <v>52</v>
      </c>
      <c r="C16" s="1442"/>
      <c r="D16" s="1443"/>
      <c r="E16" s="1322" t="s">
        <v>365</v>
      </c>
      <c r="F16" s="1376">
        <v>10</v>
      </c>
      <c r="G16" s="1467">
        <f t="shared" si="0"/>
        <v>0</v>
      </c>
      <c r="H16" s="1432" t="s">
        <v>29</v>
      </c>
      <c r="I16" s="1323">
        <v>0</v>
      </c>
      <c r="J16" s="1324">
        <v>103</v>
      </c>
      <c r="K16" s="1325">
        <v>10</v>
      </c>
      <c r="L16" s="1445">
        <v>10</v>
      </c>
      <c r="M16" s="1217">
        <f t="shared" si="8"/>
        <v>0</v>
      </c>
      <c r="N16" s="1446">
        <f t="shared" si="9"/>
        <v>0</v>
      </c>
      <c r="O16" s="1221"/>
      <c r="P16" s="1221"/>
      <c r="Q16" s="1221"/>
      <c r="R16" s="1221"/>
      <c r="S16" s="1217">
        <f t="shared" si="6"/>
        <v>0</v>
      </c>
      <c r="T16" s="1221"/>
      <c r="U16" s="1221"/>
      <c r="V16" s="1221"/>
      <c r="W16" s="1447">
        <v>8.2669999999999995</v>
      </c>
      <c r="X16" s="1221"/>
      <c r="Y16" s="1221"/>
      <c r="Z16" s="1221">
        <f t="shared" si="1"/>
        <v>0</v>
      </c>
      <c r="AA16" s="1218">
        <f t="shared" si="10"/>
        <v>0</v>
      </c>
      <c r="AB16" s="1221">
        <f t="shared" si="11"/>
        <v>0</v>
      </c>
      <c r="AC16" s="1286"/>
      <c r="AD16" s="1326"/>
      <c r="AE16" s="1198"/>
      <c r="AF16" s="1198"/>
    </row>
    <row r="17" spans="1:484" s="23" customFormat="1" ht="14.4">
      <c r="B17" s="1466" t="s">
        <v>52</v>
      </c>
      <c r="C17" s="1442"/>
      <c r="D17" s="1443"/>
      <c r="E17" s="1322" t="s">
        <v>366</v>
      </c>
      <c r="F17" s="1376">
        <v>10</v>
      </c>
      <c r="G17" s="1467">
        <f t="shared" si="0"/>
        <v>0</v>
      </c>
      <c r="H17" s="1432" t="s">
        <v>29</v>
      </c>
      <c r="I17" s="1323">
        <v>0</v>
      </c>
      <c r="J17" s="1324">
        <v>125</v>
      </c>
      <c r="K17" s="1325">
        <v>10</v>
      </c>
      <c r="L17" s="1445">
        <v>10</v>
      </c>
      <c r="M17" s="1217">
        <f t="shared" si="8"/>
        <v>0</v>
      </c>
      <c r="N17" s="1446">
        <f t="shared" si="9"/>
        <v>0</v>
      </c>
      <c r="O17" s="1221"/>
      <c r="P17" s="1221"/>
      <c r="Q17" s="1221"/>
      <c r="R17" s="1221"/>
      <c r="S17" s="1217">
        <f t="shared" si="6"/>
        <v>0</v>
      </c>
      <c r="T17" s="1221"/>
      <c r="U17" s="1221"/>
      <c r="V17" s="1221"/>
      <c r="W17" s="1447">
        <v>16.535</v>
      </c>
      <c r="X17" s="1221"/>
      <c r="Y17" s="1221"/>
      <c r="Z17" s="1221">
        <f t="shared" si="1"/>
        <v>0</v>
      </c>
      <c r="AA17" s="1218">
        <f t="shared" si="10"/>
        <v>0</v>
      </c>
      <c r="AB17" s="1221">
        <f t="shared" si="11"/>
        <v>0</v>
      </c>
      <c r="AC17" s="1286"/>
      <c r="AD17" s="1326"/>
      <c r="AE17" s="1198"/>
      <c r="AF17" s="1198"/>
    </row>
    <row r="18" spans="1:484" s="23" customFormat="1" ht="14.4">
      <c r="B18" s="1466" t="s">
        <v>52</v>
      </c>
      <c r="C18" s="1442"/>
      <c r="D18" s="1443"/>
      <c r="E18" s="1322" t="s">
        <v>999</v>
      </c>
      <c r="F18" s="1376">
        <v>10</v>
      </c>
      <c r="G18" s="1467">
        <f t="shared" si="0"/>
        <v>0.44623003815719886</v>
      </c>
      <c r="H18" s="1432" t="s">
        <v>29</v>
      </c>
      <c r="I18" s="1323">
        <v>1036</v>
      </c>
      <c r="J18" s="1324">
        <v>108</v>
      </c>
      <c r="K18" s="1325">
        <v>5</v>
      </c>
      <c r="L18" s="1445">
        <v>15</v>
      </c>
      <c r="M18" s="1217">
        <f t="shared" si="8"/>
        <v>10</v>
      </c>
      <c r="N18" s="1446">
        <f t="shared" si="9"/>
        <v>111888</v>
      </c>
      <c r="O18" s="1221"/>
      <c r="P18" s="1221"/>
      <c r="Q18" s="1221"/>
      <c r="R18" s="1221"/>
      <c r="S18" s="1217">
        <f t="shared" si="6"/>
        <v>15540</v>
      </c>
      <c r="T18" s="1221"/>
      <c r="U18" s="1221"/>
      <c r="V18" s="1221"/>
      <c r="W18" s="1447">
        <v>0</v>
      </c>
      <c r="X18" s="1221"/>
      <c r="Y18" s="1221"/>
      <c r="Z18" s="1221">
        <f t="shared" si="1"/>
        <v>0</v>
      </c>
      <c r="AA18" s="1218">
        <f t="shared" si="10"/>
        <v>0.57147584509150195</v>
      </c>
      <c r="AB18" s="1221">
        <f t="shared" si="11"/>
        <v>63941.289355597968</v>
      </c>
      <c r="AC18" s="1286"/>
      <c r="AD18" s="1326"/>
      <c r="AE18" s="1198"/>
      <c r="AF18" s="1198"/>
    </row>
    <row r="19" spans="1:484" s="23" customFormat="1" ht="14.4">
      <c r="B19" s="1466" t="s">
        <v>52</v>
      </c>
      <c r="C19" s="1442"/>
      <c r="D19" s="1443"/>
      <c r="E19" s="1322" t="s">
        <v>1000</v>
      </c>
      <c r="F19" s="1376">
        <v>10</v>
      </c>
      <c r="G19" s="1467">
        <f t="shared" si="0"/>
        <v>0.49329859698684336</v>
      </c>
      <c r="H19" s="1432" t="s">
        <v>29</v>
      </c>
      <c r="I19" s="1323">
        <v>651</v>
      </c>
      <c r="J19" s="1324">
        <v>190</v>
      </c>
      <c r="K19" s="1325">
        <v>5</v>
      </c>
      <c r="L19" s="1445">
        <v>20</v>
      </c>
      <c r="M19" s="1217">
        <f t="shared" si="8"/>
        <v>15</v>
      </c>
      <c r="N19" s="1446">
        <f t="shared" si="9"/>
        <v>123690</v>
      </c>
      <c r="O19" s="1221"/>
      <c r="P19" s="1221"/>
      <c r="Q19" s="1221"/>
      <c r="R19" s="1221"/>
      <c r="S19" s="1217">
        <f t="shared" si="6"/>
        <v>13020</v>
      </c>
      <c r="T19" s="1221"/>
      <c r="U19" s="1221"/>
      <c r="V19" s="1221"/>
      <c r="W19" s="1447">
        <v>0</v>
      </c>
      <c r="X19" s="1221"/>
      <c r="Y19" s="1221"/>
      <c r="Z19" s="1221">
        <f t="shared" si="1"/>
        <v>0</v>
      </c>
      <c r="AA19" s="1218">
        <f t="shared" si="10"/>
        <v>0.57147584509150195</v>
      </c>
      <c r="AB19" s="1221">
        <f t="shared" si="11"/>
        <v>70685.847279367881</v>
      </c>
      <c r="AC19" s="1286"/>
      <c r="AD19" s="1326"/>
      <c r="AE19" s="1198"/>
      <c r="AF19" s="1198"/>
    </row>
    <row r="20" spans="1:484" s="23" customFormat="1" ht="14.4">
      <c r="B20" s="1466" t="s">
        <v>52</v>
      </c>
      <c r="C20" s="1442"/>
      <c r="D20" s="1443"/>
      <c r="E20" s="1322" t="s">
        <v>1001</v>
      </c>
      <c r="F20" s="1376">
        <v>0</v>
      </c>
      <c r="G20" s="1467">
        <f t="shared" si="0"/>
        <v>0</v>
      </c>
      <c r="H20" s="1432" t="s">
        <v>29</v>
      </c>
      <c r="I20" s="1323">
        <v>1937</v>
      </c>
      <c r="J20" s="1324">
        <v>0</v>
      </c>
      <c r="K20" s="1325">
        <v>10</v>
      </c>
      <c r="L20" s="1445">
        <v>30</v>
      </c>
      <c r="M20" s="1217">
        <f t="shared" si="8"/>
        <v>20</v>
      </c>
      <c r="N20" s="1446">
        <f t="shared" si="9"/>
        <v>0</v>
      </c>
      <c r="O20" s="1221"/>
      <c r="P20" s="1221"/>
      <c r="Q20" s="1221"/>
      <c r="R20" s="1221"/>
      <c r="S20" s="1217">
        <f t="shared" si="6"/>
        <v>58110</v>
      </c>
      <c r="T20" s="1221"/>
      <c r="U20" s="1221"/>
      <c r="V20" s="1221"/>
      <c r="W20" s="1447">
        <v>0</v>
      </c>
      <c r="X20" s="1221"/>
      <c r="Y20" s="1221"/>
      <c r="Z20" s="1221">
        <f t="shared" si="1"/>
        <v>0</v>
      </c>
      <c r="AA20" s="1218">
        <f t="shared" si="10"/>
        <v>0</v>
      </c>
      <c r="AB20" s="1221">
        <f t="shared" si="11"/>
        <v>0</v>
      </c>
      <c r="AC20" s="1286"/>
      <c r="AD20" s="1326"/>
      <c r="AE20" s="1198"/>
      <c r="AF20" s="1198"/>
    </row>
    <row r="21" spans="1:484" s="23" customFormat="1" ht="14.4">
      <c r="B21" s="1468" t="s">
        <v>52</v>
      </c>
      <c r="C21" s="1469"/>
      <c r="D21" s="1470"/>
      <c r="E21" s="1330" t="s">
        <v>1002</v>
      </c>
      <c r="F21" s="1382">
        <v>0</v>
      </c>
      <c r="G21" s="1471">
        <f t="shared" si="0"/>
        <v>0</v>
      </c>
      <c r="H21" s="1438" t="s">
        <v>29</v>
      </c>
      <c r="I21" s="1332">
        <v>997</v>
      </c>
      <c r="J21" s="1333">
        <v>0</v>
      </c>
      <c r="K21" s="1334">
        <v>10</v>
      </c>
      <c r="L21" s="1472">
        <v>24</v>
      </c>
      <c r="M21" s="1267">
        <f t="shared" si="8"/>
        <v>14</v>
      </c>
      <c r="N21" s="1473">
        <f t="shared" si="9"/>
        <v>0</v>
      </c>
      <c r="O21" s="1271"/>
      <c r="P21" s="1271"/>
      <c r="Q21" s="1271"/>
      <c r="R21" s="1271"/>
      <c r="S21" s="1267">
        <f t="shared" si="6"/>
        <v>23928</v>
      </c>
      <c r="T21" s="1271"/>
      <c r="U21" s="1271"/>
      <c r="V21" s="1271"/>
      <c r="W21" s="1474">
        <v>0</v>
      </c>
      <c r="X21" s="1271"/>
      <c r="Y21" s="1271"/>
      <c r="Z21" s="1271">
        <f t="shared" si="1"/>
        <v>0</v>
      </c>
      <c r="AA21" s="1268">
        <f t="shared" si="10"/>
        <v>0</v>
      </c>
      <c r="AB21" s="1271">
        <f t="shared" si="11"/>
        <v>0</v>
      </c>
      <c r="AC21" s="1331"/>
      <c r="AD21" s="1337"/>
      <c r="AE21" s="1198"/>
      <c r="AF21" s="1198"/>
    </row>
    <row r="22" spans="1:484" s="65" customFormat="1" ht="15" thickBot="1">
      <c r="A22" s="50"/>
      <c r="B22" s="1223"/>
      <c r="C22" s="1224"/>
      <c r="D22" s="1224"/>
      <c r="E22" s="1226"/>
      <c r="F22" s="1226"/>
      <c r="G22" s="1226">
        <f>SUM(G5:G21)</f>
        <v>10.000000000000002</v>
      </c>
      <c r="H22" s="1226"/>
      <c r="I22" s="1226"/>
      <c r="J22" s="1228"/>
      <c r="K22" s="1229"/>
      <c r="L22" s="1229"/>
      <c r="M22" s="1229"/>
      <c r="N22" s="1448">
        <f>SUM(N5:N21)</f>
        <v>2507406.2799999998</v>
      </c>
      <c r="O22" s="1289"/>
      <c r="P22" s="1290">
        <v>114110.95</v>
      </c>
      <c r="Q22" s="1290">
        <v>225878.51</v>
      </c>
      <c r="R22" s="1234">
        <f>S22-Q22</f>
        <v>398936.53</v>
      </c>
      <c r="S22" s="1234">
        <f>SUM(S5:S21)</f>
        <v>624815.04</v>
      </c>
      <c r="T22" s="1234">
        <f>SUM(T5:T21)</f>
        <v>0</v>
      </c>
      <c r="U22" s="1230">
        <f>P22+Q22</f>
        <v>339989.46</v>
      </c>
      <c r="V22" s="1230">
        <f>T22+S22+P22</f>
        <v>738925.99</v>
      </c>
      <c r="W22" s="1234"/>
      <c r="X22" s="1230">
        <f>U22/(1+Discount_Rate)^1</f>
        <v>315389.10946196661</v>
      </c>
      <c r="Y22" s="1230">
        <f>V22/(1+Discount_Rate)^1</f>
        <v>685460.10204081633</v>
      </c>
      <c r="Z22" s="1234">
        <f>SUM(Z5:Z21)</f>
        <v>1201339.7135193276</v>
      </c>
      <c r="AA22" s="1234"/>
      <c r="AB22" s="1234">
        <f>SUM(AB5:AB21)</f>
        <v>1432922.1228507392</v>
      </c>
      <c r="AC22" s="1449">
        <f>AB22/X22</f>
        <v>4.5433468685561511</v>
      </c>
      <c r="AD22" s="1449">
        <f>((AB22*1.1)+(Z22))/Y22</f>
        <v>4.0521017056799442</v>
      </c>
      <c r="AE22" s="1198"/>
      <c r="AF22" s="1198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50"/>
      <c r="HB22" s="50"/>
      <c r="HC22" s="50"/>
      <c r="HD22" s="50"/>
      <c r="HE22" s="50"/>
      <c r="HF22" s="50"/>
      <c r="HG22" s="50"/>
      <c r="HH22" s="50"/>
      <c r="HI22" s="50"/>
      <c r="HJ22" s="50"/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50"/>
      <c r="HV22" s="50"/>
      <c r="HW22" s="50"/>
      <c r="HX22" s="50"/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  <c r="IR22" s="50"/>
      <c r="IS22" s="50"/>
      <c r="IT22" s="50"/>
      <c r="IU22" s="50"/>
      <c r="IV22" s="50"/>
      <c r="IW22" s="50"/>
      <c r="IX22" s="50"/>
      <c r="IY22" s="50"/>
      <c r="IZ22" s="50"/>
      <c r="JA22" s="50"/>
      <c r="JB22" s="50"/>
      <c r="JC22" s="50"/>
      <c r="JD22" s="50"/>
      <c r="JE22" s="50"/>
      <c r="JF22" s="50"/>
      <c r="JG22" s="50"/>
      <c r="JH22" s="50"/>
      <c r="JI22" s="50"/>
      <c r="JJ22" s="50"/>
      <c r="JK22" s="50"/>
      <c r="JL22" s="50"/>
      <c r="JM22" s="50"/>
      <c r="JN22" s="50"/>
      <c r="JO22" s="50"/>
      <c r="JP22" s="50"/>
      <c r="JQ22" s="50"/>
      <c r="JR22" s="50"/>
      <c r="JS22" s="50"/>
      <c r="JT22" s="50"/>
      <c r="JU22" s="50"/>
      <c r="JV22" s="50"/>
      <c r="JW22" s="50"/>
      <c r="JX22" s="50"/>
      <c r="JY22" s="50"/>
      <c r="JZ22" s="50"/>
      <c r="KA22" s="50"/>
      <c r="KB22" s="50"/>
      <c r="KC22" s="50"/>
      <c r="KD22" s="50"/>
      <c r="KE22" s="50"/>
      <c r="KF22" s="50"/>
      <c r="KG22" s="50"/>
      <c r="KH22" s="50"/>
      <c r="KI22" s="50"/>
      <c r="KJ22" s="50"/>
      <c r="KK22" s="50"/>
      <c r="KL22" s="50"/>
      <c r="KM22" s="50"/>
      <c r="KN22" s="50"/>
      <c r="KO22" s="50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Q22" s="50"/>
      <c r="MR22" s="50"/>
      <c r="MS22" s="50"/>
      <c r="MT22" s="50"/>
      <c r="MU22" s="50"/>
      <c r="MV22" s="50"/>
      <c r="MW22" s="50"/>
      <c r="MX22" s="50"/>
      <c r="MY22" s="50"/>
      <c r="MZ22" s="50"/>
      <c r="NA22" s="50"/>
      <c r="NB22" s="50"/>
      <c r="NC22" s="50"/>
      <c r="ND22" s="50"/>
      <c r="NE22" s="50"/>
      <c r="NF22" s="50"/>
      <c r="NG22" s="50"/>
      <c r="NH22" s="50"/>
      <c r="NI22" s="50"/>
      <c r="NJ22" s="50"/>
      <c r="NK22" s="50"/>
      <c r="NL22" s="50"/>
      <c r="NM22" s="50"/>
      <c r="NN22" s="50"/>
      <c r="NO22" s="50"/>
      <c r="NP22" s="50"/>
      <c r="NQ22" s="50"/>
      <c r="NR22" s="50"/>
      <c r="NS22" s="50"/>
      <c r="NT22" s="50"/>
      <c r="NU22" s="50"/>
      <c r="NV22" s="50"/>
      <c r="NW22" s="50"/>
      <c r="NX22" s="50"/>
      <c r="NY22" s="50"/>
      <c r="NZ22" s="50"/>
      <c r="OA22" s="50"/>
      <c r="OB22" s="50"/>
      <c r="OC22" s="50"/>
      <c r="OD22" s="50"/>
      <c r="OE22" s="50"/>
      <c r="OF22" s="50"/>
      <c r="OG22" s="50"/>
      <c r="OH22" s="50"/>
      <c r="OI22" s="50"/>
      <c r="OJ22" s="50"/>
      <c r="OK22" s="50"/>
      <c r="OL22" s="50"/>
      <c r="OM22" s="50"/>
      <c r="ON22" s="50"/>
      <c r="OO22" s="50"/>
      <c r="OP22" s="50"/>
      <c r="OQ22" s="50"/>
      <c r="OR22" s="50"/>
      <c r="OS22" s="50"/>
      <c r="OT22" s="50"/>
      <c r="OU22" s="50"/>
      <c r="OV22" s="50"/>
      <c r="OW22" s="50"/>
      <c r="OX22" s="50"/>
      <c r="OY22" s="50"/>
      <c r="OZ22" s="50"/>
      <c r="PA22" s="50"/>
      <c r="PB22" s="50"/>
      <c r="PC22" s="50"/>
      <c r="PD22" s="50"/>
      <c r="PE22" s="50"/>
      <c r="PF22" s="50"/>
      <c r="PG22" s="50"/>
      <c r="PH22" s="50"/>
      <c r="PI22" s="50"/>
      <c r="PJ22" s="50"/>
      <c r="PK22" s="50"/>
      <c r="PL22" s="50"/>
      <c r="PM22" s="50"/>
      <c r="PN22" s="50"/>
      <c r="PO22" s="50"/>
      <c r="PP22" s="50"/>
      <c r="PQ22" s="50"/>
      <c r="PR22" s="50"/>
      <c r="PS22" s="50"/>
      <c r="PT22" s="50"/>
      <c r="PU22" s="50"/>
      <c r="PV22" s="50"/>
      <c r="PW22" s="50"/>
      <c r="PX22" s="50"/>
      <c r="PY22" s="50"/>
      <c r="PZ22" s="50"/>
      <c r="QA22" s="50"/>
      <c r="QB22" s="50"/>
      <c r="QC22" s="50"/>
      <c r="QD22" s="50"/>
      <c r="QE22" s="50"/>
      <c r="QF22" s="50"/>
      <c r="QG22" s="50"/>
      <c r="QH22" s="50"/>
      <c r="QI22" s="50"/>
      <c r="QJ22" s="50"/>
      <c r="QK22" s="50"/>
      <c r="QL22" s="50"/>
      <c r="QM22" s="50"/>
      <c r="QN22" s="50"/>
      <c r="QO22" s="50"/>
      <c r="QP22" s="50"/>
      <c r="QQ22" s="50"/>
      <c r="QR22" s="50"/>
      <c r="QS22" s="50"/>
      <c r="QT22" s="50"/>
      <c r="QU22" s="50"/>
      <c r="QV22" s="50"/>
      <c r="QW22" s="50"/>
      <c r="QX22" s="50"/>
      <c r="QY22" s="50"/>
      <c r="QZ22" s="50"/>
      <c r="RA22" s="50"/>
      <c r="RB22" s="50"/>
      <c r="RC22" s="50"/>
      <c r="RD22" s="50"/>
      <c r="RE22" s="50"/>
      <c r="RF22" s="50"/>
      <c r="RG22" s="50"/>
      <c r="RH22" s="50"/>
      <c r="RI22" s="50"/>
      <c r="RJ22" s="50"/>
      <c r="RK22" s="50"/>
      <c r="RL22" s="50"/>
      <c r="RM22" s="50"/>
      <c r="RN22" s="50"/>
      <c r="RO22" s="50"/>
      <c r="RP22" s="50"/>
    </row>
    <row r="23" spans="1:484" ht="14.4">
      <c r="B23" s="1193"/>
      <c r="C23" s="1193"/>
      <c r="D23" s="1193"/>
      <c r="E23" s="1193"/>
      <c r="F23" s="1193"/>
      <c r="G23" s="1193"/>
      <c r="H23" s="1193"/>
      <c r="I23" s="1194"/>
      <c r="J23" s="1195"/>
      <c r="K23" s="1195"/>
      <c r="L23" s="1195"/>
      <c r="M23" s="1441"/>
      <c r="N23" s="1193"/>
      <c r="O23" s="1193"/>
      <c r="P23" s="1193"/>
      <c r="Q23" s="1193"/>
      <c r="R23" s="1193"/>
      <c r="S23" s="1193"/>
      <c r="T23" s="1198"/>
      <c r="U23" s="1193"/>
      <c r="V23" s="1193"/>
      <c r="W23" s="1198"/>
      <c r="X23" s="1193"/>
      <c r="Y23" s="1193"/>
      <c r="Z23" s="1198"/>
      <c r="AA23" s="1198"/>
      <c r="AB23" s="1198"/>
      <c r="AC23" s="1198"/>
      <c r="AD23" s="1198"/>
      <c r="AE23" s="1198"/>
      <c r="AF23" s="1198"/>
      <c r="BG23" s="24"/>
      <c r="BH23" s="24"/>
      <c r="BI23" s="24"/>
      <c r="BJ23" s="24"/>
      <c r="BK23" s="24"/>
    </row>
    <row r="24" spans="1:484" s="199" customFormat="1" ht="14.4">
      <c r="A24" s="196"/>
      <c r="B24" s="1193"/>
      <c r="C24" s="1193"/>
      <c r="D24" s="1193"/>
      <c r="E24" s="1193"/>
      <c r="F24" s="1193"/>
      <c r="G24" s="1193"/>
      <c r="H24" s="1193"/>
      <c r="I24" s="1193"/>
      <c r="J24" s="1194"/>
      <c r="K24" s="1195"/>
      <c r="L24" s="1195"/>
      <c r="M24" s="1195"/>
      <c r="N24" s="1194"/>
      <c r="O24" s="1195"/>
      <c r="P24" s="1195"/>
      <c r="Q24" s="1195"/>
      <c r="R24" s="1195"/>
      <c r="S24" s="1194"/>
      <c r="T24" s="1195"/>
      <c r="U24" s="1196"/>
      <c r="V24" s="1195"/>
      <c r="W24" s="1195"/>
      <c r="X24" s="1196"/>
      <c r="Y24" s="1195"/>
      <c r="Z24" s="1195"/>
      <c r="AA24" s="1197"/>
      <c r="AB24" s="1198"/>
      <c r="AC24" s="1198"/>
      <c r="AD24" s="1193"/>
      <c r="AE24" s="1198"/>
      <c r="AF24" s="1198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</row>
    <row r="25" spans="1:484" ht="14.4">
      <c r="B25" s="1193"/>
      <c r="C25" s="1193"/>
      <c r="D25" s="1193"/>
      <c r="E25" s="1193"/>
      <c r="F25" s="1193"/>
      <c r="G25" s="1193"/>
      <c r="H25" s="1193"/>
      <c r="I25" s="1194"/>
      <c r="J25" s="1195"/>
      <c r="K25" s="1195"/>
      <c r="L25" s="1195"/>
      <c r="M25" s="1450"/>
      <c r="N25" s="1193"/>
      <c r="O25" s="1193"/>
      <c r="P25" s="1193"/>
      <c r="Q25" s="1193"/>
      <c r="R25" s="1193"/>
      <c r="S25" s="1193"/>
      <c r="T25" s="1198"/>
      <c r="U25" s="1193"/>
      <c r="V25" s="1193"/>
      <c r="W25" s="1198"/>
      <c r="X25" s="1193"/>
      <c r="Y25" s="1193"/>
      <c r="Z25" s="1198"/>
      <c r="AA25" s="1198"/>
      <c r="AB25" s="1198"/>
      <c r="AC25" s="1198"/>
      <c r="AD25" s="1198"/>
      <c r="AE25" s="1198"/>
      <c r="AF25" s="1198"/>
    </row>
    <row r="26" spans="1:484" s="62" customFormat="1" ht="14.4">
      <c r="B26" s="1451"/>
      <c r="C26" s="1451"/>
      <c r="D26" s="1451"/>
      <c r="E26" s="1451"/>
      <c r="F26" s="1451"/>
      <c r="G26" s="1451"/>
      <c r="H26" s="1451"/>
      <c r="I26" s="1452"/>
      <c r="J26" s="1453"/>
      <c r="K26" s="1453"/>
      <c r="L26" s="1453"/>
      <c r="M26" s="1454"/>
      <c r="N26" s="1451"/>
      <c r="O26" s="1455"/>
      <c r="P26" s="1451"/>
      <c r="Q26" s="1451"/>
      <c r="R26" s="1451"/>
      <c r="S26" s="1451"/>
      <c r="T26" s="1451"/>
      <c r="U26" s="1193"/>
      <c r="V26" s="1193"/>
      <c r="W26" s="1198"/>
      <c r="X26" s="1193"/>
      <c r="Y26" s="1193"/>
      <c r="Z26" s="1198"/>
      <c r="AA26" s="1198"/>
      <c r="AB26" s="1198"/>
      <c r="AC26" s="1456"/>
      <c r="AD26" s="1456"/>
      <c r="AE26" s="1198"/>
      <c r="AF26" s="1198"/>
      <c r="AG26" s="23"/>
      <c r="AH26" s="23"/>
      <c r="AI26" s="23"/>
      <c r="AJ26" s="23"/>
    </row>
    <row r="27" spans="1:484" ht="14.4">
      <c r="B27" s="1193"/>
      <c r="C27" s="1193"/>
      <c r="D27" s="1193"/>
      <c r="E27" s="1193"/>
      <c r="F27" s="1193"/>
      <c r="G27" s="1193"/>
      <c r="H27" s="1193"/>
      <c r="I27" s="1194"/>
      <c r="J27" s="1195"/>
      <c r="K27" s="1195"/>
      <c r="L27" s="1195"/>
      <c r="M27" s="1404" t="s">
        <v>979</v>
      </c>
      <c r="N27" s="1194"/>
      <c r="O27" s="1193"/>
      <c r="P27" s="1193"/>
      <c r="Q27" s="1193"/>
      <c r="R27" s="1193"/>
      <c r="S27" s="1193"/>
      <c r="T27" s="1198"/>
      <c r="U27" s="1193"/>
      <c r="V27" s="1193"/>
      <c r="W27" s="1198"/>
      <c r="X27" s="1193"/>
      <c r="Y27" s="1193"/>
      <c r="Z27" s="1198"/>
      <c r="AA27" s="1198"/>
      <c r="AB27" s="1198"/>
      <c r="AC27" s="1198"/>
      <c r="AD27" s="1198"/>
      <c r="AE27" s="1198"/>
      <c r="AF27" s="1198"/>
      <c r="BJ27" s="24"/>
      <c r="BK27" s="24"/>
    </row>
    <row r="28" spans="1:484" ht="14.4">
      <c r="B28" s="1193"/>
      <c r="C28" s="1193"/>
      <c r="D28" s="1193"/>
      <c r="E28" s="1193"/>
      <c r="F28" s="1193"/>
      <c r="G28" s="1193"/>
      <c r="H28" s="1193"/>
      <c r="I28" s="1194"/>
      <c r="J28" s="1195"/>
      <c r="K28" s="1195"/>
      <c r="L28" s="1195"/>
      <c r="M28" s="1193"/>
      <c r="N28" s="1194"/>
      <c r="O28" s="1193"/>
      <c r="P28" s="1193"/>
      <c r="Q28" s="1193"/>
      <c r="R28" s="1193"/>
      <c r="S28" s="1193"/>
      <c r="T28" s="1198"/>
      <c r="U28" s="1193"/>
      <c r="V28" s="1193"/>
      <c r="W28" s="1198"/>
      <c r="X28" s="1193"/>
      <c r="Y28" s="1193"/>
      <c r="Z28" s="1198"/>
      <c r="AA28" s="1198"/>
      <c r="AB28" s="1198"/>
      <c r="AC28" s="1198"/>
      <c r="AD28" s="1198"/>
      <c r="AE28" s="1198"/>
      <c r="AF28" s="1198"/>
    </row>
    <row r="29" spans="1:484" ht="14.4">
      <c r="B29" s="1193"/>
      <c r="C29" s="1193"/>
      <c r="D29" s="1193"/>
      <c r="E29" s="1193"/>
      <c r="F29" s="1193"/>
      <c r="G29" s="1193"/>
      <c r="H29" s="1193"/>
      <c r="I29" s="1194"/>
      <c r="J29" s="1195"/>
      <c r="K29" s="1195"/>
      <c r="L29" s="1195"/>
      <c r="M29" s="1195" t="s">
        <v>975</v>
      </c>
      <c r="N29" s="1195" t="s">
        <v>976</v>
      </c>
      <c r="O29" s="1457">
        <v>225878.51</v>
      </c>
      <c r="P29" s="1193"/>
      <c r="Q29" s="1193"/>
      <c r="R29" s="1193"/>
      <c r="S29" s="1193"/>
      <c r="T29" s="1198"/>
      <c r="U29" s="1193"/>
      <c r="V29" s="1193"/>
      <c r="W29" s="1198"/>
      <c r="X29" s="1193"/>
      <c r="Y29" s="1193"/>
      <c r="Z29" s="1198"/>
      <c r="AA29" s="1198"/>
      <c r="AB29" s="1198"/>
      <c r="AC29" s="1198"/>
      <c r="AD29" s="1198"/>
      <c r="AE29" s="1198"/>
      <c r="AF29" s="1198"/>
    </row>
    <row r="30" spans="1:484" ht="14.4">
      <c r="B30" s="1193"/>
      <c r="C30" s="1193"/>
      <c r="D30" s="1193"/>
      <c r="E30" s="1193"/>
      <c r="F30" s="1193"/>
      <c r="G30" s="1193"/>
      <c r="H30" s="1193"/>
      <c r="I30" s="1194"/>
      <c r="J30" s="1195"/>
      <c r="K30" s="1195"/>
      <c r="L30" s="1195"/>
      <c r="M30" s="1195"/>
      <c r="N30" s="1195" t="s">
        <v>977</v>
      </c>
      <c r="O30" s="1457">
        <v>114110.95</v>
      </c>
      <c r="P30" s="1193"/>
      <c r="Q30" s="1193"/>
      <c r="R30" s="1193"/>
      <c r="S30" s="1193"/>
      <c r="T30" s="1198"/>
      <c r="U30" s="1193"/>
      <c r="V30" s="1193"/>
      <c r="W30" s="1198"/>
      <c r="X30" s="1193"/>
      <c r="Y30" s="1193"/>
      <c r="Z30" s="1198"/>
      <c r="AA30" s="1198"/>
      <c r="AB30" s="1198"/>
      <c r="AC30" s="1198"/>
      <c r="AD30" s="1198"/>
      <c r="AE30" s="1198"/>
      <c r="AF30" s="1198"/>
    </row>
    <row r="31" spans="1:484" ht="14.4">
      <c r="B31" s="1193"/>
      <c r="C31" s="1193"/>
      <c r="D31" s="1193"/>
      <c r="E31" s="1193"/>
      <c r="F31" s="1193"/>
      <c r="G31" s="1193"/>
      <c r="H31" s="1193"/>
      <c r="I31" s="1194"/>
      <c r="J31" s="1195"/>
      <c r="K31" s="1195"/>
      <c r="L31" s="1195"/>
      <c r="M31" s="1195"/>
      <c r="N31" s="1194" t="s">
        <v>770</v>
      </c>
      <c r="O31" s="1457">
        <v>339989.46</v>
      </c>
      <c r="P31" s="1193"/>
      <c r="Q31" s="1193"/>
      <c r="R31" s="1193"/>
      <c r="S31" s="1193"/>
      <c r="T31" s="1198"/>
      <c r="U31" s="1193"/>
      <c r="V31" s="1193"/>
      <c r="W31" s="1198"/>
      <c r="X31" s="1193"/>
      <c r="Y31" s="1193"/>
      <c r="Z31" s="1198"/>
      <c r="AA31" s="1198"/>
      <c r="AB31" s="1198"/>
      <c r="AC31" s="1198"/>
      <c r="AD31" s="1198"/>
      <c r="AE31" s="1198"/>
      <c r="AF31" s="1198"/>
    </row>
    <row r="32" spans="1:484" ht="14.4">
      <c r="B32" s="1193"/>
      <c r="C32" s="1193"/>
      <c r="D32" s="1193"/>
      <c r="E32" s="1193"/>
      <c r="F32" s="1193"/>
      <c r="G32" s="1193"/>
      <c r="H32" s="1193"/>
      <c r="I32" s="1194"/>
      <c r="J32" s="1195"/>
      <c r="K32" s="1195"/>
      <c r="L32" s="1195"/>
      <c r="M32" s="1193"/>
      <c r="N32" s="1194" t="s">
        <v>777</v>
      </c>
      <c r="O32" s="1458">
        <v>2507406.2799999998</v>
      </c>
      <c r="P32" s="1193"/>
      <c r="Q32" s="1193"/>
      <c r="R32" s="1193"/>
      <c r="S32" s="1193"/>
      <c r="T32" s="1198"/>
      <c r="U32" s="1193"/>
      <c r="V32" s="1193"/>
      <c r="W32" s="1198"/>
      <c r="X32" s="1193"/>
      <c r="Y32" s="1193"/>
      <c r="Z32" s="1198"/>
      <c r="AA32" s="1198"/>
      <c r="AB32" s="1198"/>
      <c r="AC32" s="1198"/>
      <c r="AD32" s="1198"/>
      <c r="AE32" s="1198"/>
      <c r="AF32" s="1198"/>
    </row>
    <row r="33" spans="2:32" ht="14.4">
      <c r="B33" s="1193"/>
      <c r="C33" s="1193"/>
      <c r="D33" s="1193"/>
      <c r="E33" s="1193"/>
      <c r="F33" s="1193"/>
      <c r="G33" s="1193"/>
      <c r="H33" s="1193"/>
      <c r="I33" s="1194"/>
      <c r="J33" s="1195"/>
      <c r="K33" s="1195"/>
      <c r="L33" s="1195"/>
      <c r="M33" s="1193"/>
      <c r="N33" s="1194"/>
      <c r="O33" s="1193"/>
      <c r="P33" s="1193"/>
      <c r="Q33" s="1193"/>
      <c r="R33" s="1193"/>
      <c r="S33" s="1193"/>
      <c r="T33" s="1198"/>
      <c r="U33" s="1193"/>
      <c r="V33" s="1193"/>
      <c r="W33" s="1198"/>
      <c r="X33" s="1193"/>
      <c r="Y33" s="1193"/>
      <c r="Z33" s="1198"/>
      <c r="AA33" s="1198"/>
      <c r="AB33" s="1198"/>
      <c r="AC33" s="1198"/>
      <c r="AD33" s="1198"/>
      <c r="AE33" s="1198"/>
      <c r="AF33" s="1198"/>
    </row>
    <row r="34" spans="2:32" ht="14.4">
      <c r="B34" s="1193"/>
      <c r="C34" s="1193"/>
      <c r="D34" s="1193"/>
      <c r="E34" s="1193"/>
      <c r="F34" s="1193"/>
      <c r="G34" s="1193"/>
      <c r="H34" s="1193"/>
      <c r="I34" s="1194"/>
      <c r="J34" s="1195"/>
      <c r="K34" s="1195"/>
      <c r="L34" s="1195"/>
      <c r="M34" s="1195" t="s">
        <v>980</v>
      </c>
      <c r="N34" s="1194" t="s">
        <v>981</v>
      </c>
      <c r="O34" s="1457">
        <v>339989.46</v>
      </c>
      <c r="P34" s="1193"/>
      <c r="Q34" s="1193"/>
      <c r="R34" s="1193"/>
      <c r="S34" s="1193"/>
      <c r="T34" s="1198"/>
      <c r="U34" s="1193"/>
      <c r="V34" s="1193"/>
      <c r="W34" s="1198"/>
      <c r="X34" s="1193"/>
      <c r="Y34" s="1193"/>
      <c r="Z34" s="1198"/>
      <c r="AA34" s="1198"/>
      <c r="AB34" s="1198"/>
      <c r="AC34" s="1198"/>
      <c r="AD34" s="1198"/>
      <c r="AE34" s="1198"/>
      <c r="AF34" s="1198"/>
    </row>
    <row r="35" spans="2:32" ht="14.4">
      <c r="B35" s="1193"/>
      <c r="C35" s="1193"/>
      <c r="D35" s="1193"/>
      <c r="E35" s="1193"/>
      <c r="F35" s="1193"/>
      <c r="G35" s="1193"/>
      <c r="H35" s="1193"/>
      <c r="I35" s="1194"/>
      <c r="J35" s="1195"/>
      <c r="K35" s="1195"/>
      <c r="L35" s="1195"/>
      <c r="M35" s="1193"/>
      <c r="N35" s="1194" t="s">
        <v>777</v>
      </c>
      <c r="O35" s="1193">
        <v>2507.4070000000002</v>
      </c>
      <c r="P35" s="1193"/>
      <c r="Q35" s="1193"/>
      <c r="R35" s="1193"/>
      <c r="S35" s="1193"/>
      <c r="T35" s="1198"/>
      <c r="U35" s="1193"/>
      <c r="V35" s="1193"/>
      <c r="W35" s="1198"/>
      <c r="X35" s="1193"/>
      <c r="Y35" s="1193"/>
      <c r="Z35" s="1198"/>
      <c r="AA35" s="1198"/>
      <c r="AB35" s="1198"/>
      <c r="AC35" s="1198"/>
      <c r="AD35" s="1198"/>
      <c r="AE35" s="1198"/>
      <c r="AF35" s="1198"/>
    </row>
    <row r="36" spans="2:32" ht="14.4">
      <c r="B36" s="1193"/>
      <c r="C36" s="1193"/>
      <c r="D36" s="1193"/>
      <c r="E36" s="1193"/>
      <c r="F36" s="1193"/>
      <c r="G36" s="1193"/>
      <c r="H36" s="1193"/>
      <c r="I36" s="1194"/>
      <c r="J36" s="1195"/>
      <c r="K36" s="1195"/>
      <c r="L36" s="1195"/>
      <c r="M36" s="1441"/>
      <c r="N36" s="1193"/>
      <c r="O36" s="1193"/>
      <c r="P36" s="1193"/>
      <c r="Q36" s="1193"/>
      <c r="R36" s="1193"/>
      <c r="S36" s="1193"/>
      <c r="T36" s="1198"/>
      <c r="U36" s="1193"/>
      <c r="V36" s="1193"/>
      <c r="W36" s="1198"/>
      <c r="X36" s="1193"/>
      <c r="Y36" s="1193"/>
      <c r="Z36" s="1198"/>
      <c r="AA36" s="1198"/>
      <c r="AB36" s="1198"/>
      <c r="AC36" s="1198"/>
      <c r="AD36" s="1198"/>
      <c r="AE36" s="1198"/>
      <c r="AF36" s="1198"/>
    </row>
    <row r="37" spans="2:32" ht="14.4">
      <c r="B37" s="1193"/>
      <c r="C37" s="1193"/>
      <c r="D37" s="1193"/>
      <c r="E37" s="1193"/>
      <c r="F37" s="1193"/>
      <c r="G37" s="1193"/>
      <c r="H37" s="1193"/>
      <c r="I37" s="1194"/>
      <c r="J37" s="1195"/>
      <c r="K37" s="1195"/>
      <c r="L37" s="1195"/>
      <c r="M37" s="1441"/>
      <c r="N37" s="1193"/>
      <c r="O37" s="1193"/>
      <c r="P37" s="1193"/>
      <c r="Q37" s="1193"/>
      <c r="R37" s="1193"/>
      <c r="S37" s="1193"/>
      <c r="T37" s="1198"/>
      <c r="U37" s="1193"/>
      <c r="V37" s="1193"/>
      <c r="W37" s="1198"/>
      <c r="X37" s="1193"/>
      <c r="Y37" s="1193"/>
      <c r="Z37" s="1198"/>
      <c r="AA37" s="1198"/>
      <c r="AB37" s="1198"/>
      <c r="AC37" s="1198"/>
      <c r="AD37" s="1198"/>
      <c r="AE37" s="1198"/>
      <c r="AF37" s="1198"/>
    </row>
    <row r="38" spans="2:32" ht="14.4">
      <c r="B38" s="1193"/>
      <c r="C38" s="1193"/>
      <c r="D38" s="1193"/>
      <c r="E38" s="1193"/>
      <c r="F38" s="1193"/>
      <c r="G38" s="1193"/>
      <c r="H38" s="1193"/>
      <c r="I38" s="1194"/>
      <c r="J38" s="1195"/>
      <c r="K38" s="1195"/>
      <c r="L38" s="1195"/>
      <c r="M38" s="1441"/>
      <c r="N38" s="1193"/>
      <c r="O38" s="1193"/>
      <c r="P38" s="1193"/>
      <c r="Q38" s="1193"/>
      <c r="R38" s="1193"/>
      <c r="S38" s="1193"/>
      <c r="T38" s="1198"/>
      <c r="U38" s="1193"/>
      <c r="V38" s="1193"/>
      <c r="W38" s="1198"/>
      <c r="X38" s="1193"/>
      <c r="Y38" s="1193"/>
      <c r="Z38" s="1198"/>
      <c r="AA38" s="1198"/>
      <c r="AB38" s="1198"/>
      <c r="AC38" s="1198"/>
      <c r="AD38" s="1198"/>
      <c r="AE38" s="1198"/>
      <c r="AF38" s="1198"/>
    </row>
  </sheetData>
  <sheetProtection password="C61B" sheet="1" objects="1" scenarios="1"/>
  <customSheetViews>
    <customSheetView guid="{9B4B0DAB-FAB9-4E24-9A0E-9A6ECAA72FED}" topLeftCell="K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W5:W21">
    <cfRule type="notContainsBlanks" dxfId="620" priority="22">
      <formula>LEN(TRIM(W5))&gt;0</formula>
    </cfRule>
  </conditionalFormatting>
  <conditionalFormatting sqref="W5:W21">
    <cfRule type="expression" dxfId="619" priority="21">
      <formula>ISTEXT(W5)</formula>
    </cfRule>
  </conditionalFormatting>
  <conditionalFormatting sqref="W5:W21">
    <cfRule type="expression" dxfId="618" priority="20">
      <formula>"istext($AB17)"</formula>
    </cfRule>
  </conditionalFormatting>
  <conditionalFormatting sqref="E5:E21">
    <cfRule type="notContainsBlanks" dxfId="617" priority="19">
      <formula>LEN(TRIM(E5))&gt;0</formula>
    </cfRule>
  </conditionalFormatting>
  <conditionalFormatting sqref="G5:G14">
    <cfRule type="notContainsBlanks" dxfId="616" priority="18">
      <formula>LEN(TRIM(G5))&gt;0</formula>
    </cfRule>
  </conditionalFormatting>
  <conditionalFormatting sqref="I5:I21">
    <cfRule type="expression" dxfId="615" priority="16">
      <formula>ISTEXT(I5)</formula>
    </cfRule>
    <cfRule type="notContainsBlanks" dxfId="614" priority="17">
      <formula>LEN(TRIM(I5))&gt;0</formula>
    </cfRule>
  </conditionalFormatting>
  <conditionalFormatting sqref="I5:I21">
    <cfRule type="containsBlanks" dxfId="613" priority="13">
      <formula>LEN(TRIM(I5))=0</formula>
    </cfRule>
    <cfRule type="expression" dxfId="612" priority="15">
      <formula>H5&lt;&gt;I5</formula>
    </cfRule>
  </conditionalFormatting>
  <conditionalFormatting sqref="I6:I21">
    <cfRule type="expression" dxfId="611" priority="14">
      <formula>H6&lt;&gt;I6</formula>
    </cfRule>
  </conditionalFormatting>
  <conditionalFormatting sqref="J5:J21">
    <cfRule type="expression" dxfId="610" priority="9">
      <formula>ISTEXT(J5)</formula>
    </cfRule>
    <cfRule type="notContainsBlanks" dxfId="609" priority="10">
      <formula>LEN(TRIM(J5))&gt;0</formula>
    </cfRule>
  </conditionalFormatting>
  <conditionalFormatting sqref="K5:K21">
    <cfRule type="expression" dxfId="608" priority="7">
      <formula>ISTEXT(K5)</formula>
    </cfRule>
  </conditionalFormatting>
  <conditionalFormatting sqref="K5:K21">
    <cfRule type="notContainsBlanks" dxfId="607" priority="8">
      <formula>LEN(TRIM(K5))&gt;0</formula>
    </cfRule>
  </conditionalFormatting>
  <conditionalFormatting sqref="F5:F21">
    <cfRule type="notContainsBlanks" dxfId="606" priority="2">
      <formula>LEN(TRIM(F5))&gt;0</formula>
    </cfRule>
  </conditionalFormatting>
  <conditionalFormatting sqref="G15:G21">
    <cfRule type="notContainsBlanks" dxfId="605" priority="1">
      <formula>LEN(TRIM(G15))&gt;0</formula>
    </cfRule>
  </conditionalFormatting>
  <dataValidations count="2">
    <dataValidation allowBlank="1" showErrorMessage="1" sqref="K5:L21"/>
    <dataValidation allowBlank="1" showErrorMessage="1" promptTitle="DECIMAL PLACE WARNING:" prompt="Maximum number of numbers to the right of any decimal place can be 4._x000a__x000a_Example 1.2345 and NOT 1.23456" sqref="J5:J21"/>
  </dataValidations>
  <hyperlinks>
    <hyperlink ref="A1" location="'Electric CE'!A1" display="Rtn to Summary"/>
  </hyperlinks>
  <pageMargins left="0.53" right="0.21" top="0.75" bottom="0.75" header="0.3" footer="0.3"/>
  <pageSetup paperSize="3" scale="45" orientation="landscape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G62"/>
  <sheetViews>
    <sheetView zoomScaleNormal="100" workbookViewId="0">
      <pane ySplit="4" topLeftCell="A5" activePane="bottomLeft" state="frozen"/>
      <selection pane="bottomLeft" activeCell="V27" sqref="V27"/>
    </sheetView>
  </sheetViews>
  <sheetFormatPr defaultColWidth="9.109375" defaultRowHeight="13.2"/>
  <cols>
    <col min="1" max="1" width="9.109375" style="195"/>
    <col min="2" max="3" width="12.88671875" style="165" customWidth="1"/>
    <col min="4" max="4" width="32.44140625" style="165" customWidth="1"/>
    <col min="5" max="5" width="42.44140625" style="165" customWidth="1"/>
    <col min="6" max="6" width="10.5546875" style="360" customWidth="1"/>
    <col min="7" max="7" width="12.5546875" style="165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2.88671875" style="595" customWidth="1"/>
    <col min="15" max="15" width="16.886718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27">
      <c r="A1" s="318" t="s">
        <v>206</v>
      </c>
      <c r="B1" s="1192" t="s">
        <v>930</v>
      </c>
      <c r="C1" s="1192"/>
      <c r="D1" s="1192"/>
      <c r="E1" s="1193"/>
      <c r="F1" s="1194"/>
      <c r="G1" s="1193"/>
      <c r="H1" s="1193"/>
      <c r="I1" s="1475"/>
      <c r="J1" s="1194"/>
      <c r="K1" s="1195"/>
      <c r="L1" s="1195"/>
      <c r="M1" s="1195"/>
      <c r="N1" s="1406"/>
      <c r="O1" s="1195"/>
      <c r="P1" s="1195"/>
      <c r="Q1" s="1195"/>
      <c r="R1" s="1195"/>
      <c r="S1" s="1195"/>
      <c r="T1" s="1195"/>
      <c r="U1" s="1196"/>
      <c r="V1" s="1195"/>
      <c r="W1" s="1195"/>
      <c r="X1" s="1196"/>
      <c r="Y1" s="1195"/>
      <c r="Z1" s="1195"/>
      <c r="AA1" s="1476"/>
      <c r="AB1" s="1196"/>
      <c r="AC1" s="1198"/>
      <c r="AD1" s="1193"/>
    </row>
    <row r="2" spans="1:475" ht="14.4">
      <c r="B2" s="1199" t="s">
        <v>176</v>
      </c>
      <c r="C2" s="1199"/>
      <c r="D2" s="1199"/>
      <c r="E2" s="1200">
        <f>'Elec. CE'!C2</f>
        <v>7.8E-2</v>
      </c>
      <c r="F2" s="1194"/>
      <c r="G2" s="1193"/>
      <c r="H2" s="1193"/>
      <c r="I2" s="1475"/>
      <c r="J2" s="1194"/>
      <c r="K2" s="1195"/>
      <c r="L2" s="1195"/>
      <c r="M2" s="1195"/>
      <c r="N2" s="1406"/>
      <c r="O2" s="1195"/>
      <c r="P2" s="1195"/>
      <c r="Q2" s="1195"/>
      <c r="R2" s="1195"/>
      <c r="S2" s="1195"/>
      <c r="T2" s="1195"/>
      <c r="U2" s="1196"/>
      <c r="V2" s="1195"/>
      <c r="W2" s="1195"/>
      <c r="X2" s="1196"/>
      <c r="Y2" s="1195"/>
      <c r="Z2" s="1195"/>
      <c r="AA2" s="1476"/>
      <c r="AB2" s="1196"/>
      <c r="AC2" s="1198"/>
      <c r="AD2" s="1193"/>
    </row>
    <row r="3" spans="1:475" s="195" customFormat="1" ht="19.5" customHeight="1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342"/>
    </row>
    <row r="4" spans="1:475" ht="80.25" customHeight="1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</row>
    <row r="5" spans="1:475" s="602" customFormat="1" ht="14.4">
      <c r="A5" s="319"/>
      <c r="B5" s="1497" t="s">
        <v>52</v>
      </c>
      <c r="C5" s="1498"/>
      <c r="D5" s="1499" t="s">
        <v>1005</v>
      </c>
      <c r="E5" s="1311" t="s">
        <v>380</v>
      </c>
      <c r="F5" s="1311">
        <v>25</v>
      </c>
      <c r="G5" s="1500">
        <f t="shared" ref="G5:G46" si="0">(N5/$N$47)*F5</f>
        <v>3.1707921224830278</v>
      </c>
      <c r="H5" s="1501" t="s">
        <v>0</v>
      </c>
      <c r="I5" s="1313">
        <v>302793</v>
      </c>
      <c r="J5" s="1314">
        <v>1.47</v>
      </c>
      <c r="K5" s="1315">
        <v>0.5</v>
      </c>
      <c r="L5" s="1315">
        <v>1</v>
      </c>
      <c r="M5" s="1502">
        <f>IF((ABS(L5))&gt;(ABS(K5)),L5-K5,0)</f>
        <v>0.5</v>
      </c>
      <c r="N5" s="1503">
        <f>I5*J5</f>
        <v>445105.71</v>
      </c>
      <c r="O5" s="1504"/>
      <c r="P5" s="1505"/>
      <c r="Q5" s="1505"/>
      <c r="R5" s="1505"/>
      <c r="S5" s="1505">
        <f>L5*I5</f>
        <v>302793</v>
      </c>
      <c r="T5" s="1505"/>
      <c r="U5" s="1505"/>
      <c r="V5" s="1505"/>
      <c r="W5" s="1505">
        <v>0</v>
      </c>
      <c r="X5" s="1505"/>
      <c r="Y5" s="1505"/>
      <c r="Z5" s="1506">
        <f t="shared" ref="Z5:Z46" si="1">-PV(Discount_Rate,F5,W5)*I5</f>
        <v>0</v>
      </c>
      <c r="AA5" s="1507">
        <f>IF(J5=0,0,(HLOOKUP(H5,ElectricAvoidedCosts!$C$7:$P$37,F5+1,FALSE)))</f>
        <v>1.8366031317579932</v>
      </c>
      <c r="AB5" s="1505">
        <f>AA5*N5</f>
        <v>817482.54094936512</v>
      </c>
      <c r="AC5" s="1508" t="str">
        <f>IFERROR(AB5/X5,"")</f>
        <v/>
      </c>
      <c r="AD5" s="1509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 ht="14.4">
      <c r="A6" s="319"/>
      <c r="B6" s="1510" t="s">
        <v>52</v>
      </c>
      <c r="C6" s="1477"/>
      <c r="D6" s="1478" t="s">
        <v>1005</v>
      </c>
      <c r="E6" s="1322" t="s">
        <v>380</v>
      </c>
      <c r="F6" s="1322">
        <v>25</v>
      </c>
      <c r="G6" s="1479">
        <f t="shared" si="0"/>
        <v>1.4250568737986109</v>
      </c>
      <c r="H6" s="1511" t="s">
        <v>0</v>
      </c>
      <c r="I6" s="1323">
        <v>136085</v>
      </c>
      <c r="J6" s="1324">
        <v>1.47</v>
      </c>
      <c r="K6" s="1325">
        <v>0.9</v>
      </c>
      <c r="L6" s="1325">
        <v>1.35</v>
      </c>
      <c r="M6" s="1480">
        <f t="shared" ref="M6:M28" si="2">IF((ABS(L6))&gt;(ABS(K6)),L6-K6,0)</f>
        <v>0.45000000000000007</v>
      </c>
      <c r="N6" s="1481">
        <f>I6*J6</f>
        <v>200044.94999999998</v>
      </c>
      <c r="O6" s="1482"/>
      <c r="P6" s="1483"/>
      <c r="Q6" s="1483"/>
      <c r="R6" s="1483"/>
      <c r="S6" s="1483">
        <f t="shared" ref="S6:S46" si="3">L6*I6</f>
        <v>183714.75</v>
      </c>
      <c r="T6" s="1483"/>
      <c r="U6" s="1483"/>
      <c r="V6" s="1483"/>
      <c r="W6" s="1483">
        <v>0</v>
      </c>
      <c r="X6" s="1483"/>
      <c r="Y6" s="1483"/>
      <c r="Z6" s="1484">
        <f t="shared" si="1"/>
        <v>0</v>
      </c>
      <c r="AA6" s="1485">
        <f>IF(J6=0,0,(HLOOKUP(H6,ElectricAvoidedCosts!$C$7:$P$37,F6+1,FALSE)))</f>
        <v>1.8366031317579932</v>
      </c>
      <c r="AB6" s="1483">
        <f t="shared" ref="AB6:AB28" si="4">AA6*N6</f>
        <v>367403.18166237115</v>
      </c>
      <c r="AC6" s="1486" t="str">
        <f t="shared" ref="AC6:AC28" si="5">IFERROR(AB6/X6,"")</f>
        <v/>
      </c>
      <c r="AD6" s="1512" t="str">
        <f t="shared" ref="AD6:AD28" si="6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 ht="14.4">
      <c r="A7" s="319"/>
      <c r="B7" s="1510" t="s">
        <v>52</v>
      </c>
      <c r="C7" s="1477"/>
      <c r="D7" s="1478" t="s">
        <v>1006</v>
      </c>
      <c r="E7" s="1322" t="s">
        <v>143</v>
      </c>
      <c r="F7" s="1322">
        <v>20</v>
      </c>
      <c r="G7" s="1479">
        <f t="shared" si="0"/>
        <v>1.4726135150982211</v>
      </c>
      <c r="H7" s="1511" t="s">
        <v>0</v>
      </c>
      <c r="I7" s="1323">
        <v>139</v>
      </c>
      <c r="J7" s="1324">
        <v>1859</v>
      </c>
      <c r="K7" s="1325">
        <v>300</v>
      </c>
      <c r="L7" s="1325">
        <v>1000</v>
      </c>
      <c r="M7" s="1480">
        <f t="shared" si="2"/>
        <v>700</v>
      </c>
      <c r="N7" s="1481">
        <f t="shared" ref="N7:N28" si="7">I7*J7</f>
        <v>258401</v>
      </c>
      <c r="O7" s="1482"/>
      <c r="P7" s="1483"/>
      <c r="Q7" s="1483"/>
      <c r="R7" s="1483"/>
      <c r="S7" s="1483">
        <f t="shared" si="3"/>
        <v>139000</v>
      </c>
      <c r="T7" s="1483"/>
      <c r="U7" s="1483"/>
      <c r="V7" s="1483"/>
      <c r="W7" s="1483">
        <v>0</v>
      </c>
      <c r="X7" s="1483"/>
      <c r="Y7" s="1483"/>
      <c r="Z7" s="1484">
        <f t="shared" si="1"/>
        <v>0</v>
      </c>
      <c r="AA7" s="1485">
        <f>IF(J7=0,0,(HLOOKUP(H7,ElectricAvoidedCosts!$C$7:$P$37,F7+1,FALSE)))</f>
        <v>1.6268468458902983</v>
      </c>
      <c r="AB7" s="1483">
        <f t="shared" si="4"/>
        <v>420378.85182489897</v>
      </c>
      <c r="AC7" s="1486" t="str">
        <f t="shared" si="5"/>
        <v/>
      </c>
      <c r="AD7" s="1512" t="str">
        <f t="shared" si="6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 ht="14.4">
      <c r="A8" s="319"/>
      <c r="B8" s="1510" t="s">
        <v>52</v>
      </c>
      <c r="C8" s="1477"/>
      <c r="D8" s="1478" t="s">
        <v>1006</v>
      </c>
      <c r="E8" s="1322" t="s">
        <v>142</v>
      </c>
      <c r="F8" s="1322">
        <v>30</v>
      </c>
      <c r="G8" s="1479">
        <f t="shared" si="0"/>
        <v>0</v>
      </c>
      <c r="H8" s="1511" t="s">
        <v>254</v>
      </c>
      <c r="I8" s="1323">
        <v>6</v>
      </c>
      <c r="J8" s="1324">
        <v>0</v>
      </c>
      <c r="K8" s="1325">
        <v>400</v>
      </c>
      <c r="L8" s="1325">
        <v>600</v>
      </c>
      <c r="M8" s="1480">
        <f t="shared" si="2"/>
        <v>200</v>
      </c>
      <c r="N8" s="1481">
        <f t="shared" si="7"/>
        <v>0</v>
      </c>
      <c r="O8" s="1482"/>
      <c r="P8" s="1483"/>
      <c r="Q8" s="1483"/>
      <c r="R8" s="1483"/>
      <c r="S8" s="1483">
        <f t="shared" si="3"/>
        <v>3600</v>
      </c>
      <c r="T8" s="1483"/>
      <c r="U8" s="1483"/>
      <c r="V8" s="1483"/>
      <c r="W8" s="1483">
        <v>0</v>
      </c>
      <c r="X8" s="1483"/>
      <c r="Y8" s="1483"/>
      <c r="Z8" s="1484">
        <f t="shared" si="1"/>
        <v>0</v>
      </c>
      <c r="AA8" s="1485">
        <f>IF(J8=0,0,(HLOOKUP(H8,ElectricAvoidedCosts!$C$7:$P$37,F8+1,FALSE)))</f>
        <v>0</v>
      </c>
      <c r="AB8" s="1483">
        <f t="shared" si="4"/>
        <v>0</v>
      </c>
      <c r="AC8" s="1486" t="str">
        <f t="shared" si="5"/>
        <v/>
      </c>
      <c r="AD8" s="1512" t="str">
        <f t="shared" si="6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 ht="14.4">
      <c r="A9" s="319"/>
      <c r="B9" s="1510" t="s">
        <v>52</v>
      </c>
      <c r="C9" s="1477"/>
      <c r="D9" s="1478" t="s">
        <v>1006</v>
      </c>
      <c r="E9" s="1322" t="s">
        <v>377</v>
      </c>
      <c r="F9" s="1322">
        <v>30</v>
      </c>
      <c r="G9" s="1479">
        <f t="shared" si="0"/>
        <v>1.7788184888699128</v>
      </c>
      <c r="H9" s="1511" t="s">
        <v>0</v>
      </c>
      <c r="I9" s="1323">
        <v>9985</v>
      </c>
      <c r="J9" s="1324">
        <v>20.84</v>
      </c>
      <c r="K9" s="1325">
        <v>4.16</v>
      </c>
      <c r="L9" s="1325">
        <v>20.61</v>
      </c>
      <c r="M9" s="1480">
        <f t="shared" si="2"/>
        <v>16.45</v>
      </c>
      <c r="N9" s="1481">
        <f t="shared" si="7"/>
        <v>208087.4</v>
      </c>
      <c r="O9" s="1482"/>
      <c r="P9" s="1483"/>
      <c r="Q9" s="1483"/>
      <c r="R9" s="1483"/>
      <c r="S9" s="1483">
        <f t="shared" si="3"/>
        <v>205790.85</v>
      </c>
      <c r="T9" s="1483"/>
      <c r="U9" s="1483"/>
      <c r="V9" s="1483"/>
      <c r="W9" s="1483">
        <v>0</v>
      </c>
      <c r="X9" s="1483"/>
      <c r="Y9" s="1483"/>
      <c r="Z9" s="1484">
        <f t="shared" si="1"/>
        <v>0</v>
      </c>
      <c r="AA9" s="1485">
        <f>IF(J9=0,0,(HLOOKUP(H9,ElectricAvoidedCosts!$C$7:$P$37,F9+1,FALSE)))</f>
        <v>2.0307517973838265</v>
      </c>
      <c r="AB9" s="1483">
        <f t="shared" si="4"/>
        <v>422573.86156292725</v>
      </c>
      <c r="AC9" s="1486" t="str">
        <f t="shared" si="5"/>
        <v/>
      </c>
      <c r="AD9" s="1512" t="str">
        <f t="shared" si="6"/>
        <v/>
      </c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 ht="14.4">
      <c r="A10" s="319"/>
      <c r="B10" s="1510" t="s">
        <v>52</v>
      </c>
      <c r="C10" s="1477"/>
      <c r="D10" s="1478" t="s">
        <v>1006</v>
      </c>
      <c r="E10" s="1322" t="s">
        <v>376</v>
      </c>
      <c r="F10" s="1322">
        <v>30</v>
      </c>
      <c r="G10" s="1479">
        <f t="shared" si="0"/>
        <v>1.5786880947079203</v>
      </c>
      <c r="H10" s="1511" t="s">
        <v>0</v>
      </c>
      <c r="I10" s="1323">
        <v>16017</v>
      </c>
      <c r="J10" s="1324">
        <v>11.53</v>
      </c>
      <c r="K10" s="1325">
        <v>4.16</v>
      </c>
      <c r="L10" s="1325">
        <v>20.61</v>
      </c>
      <c r="M10" s="1480">
        <f t="shared" si="2"/>
        <v>16.45</v>
      </c>
      <c r="N10" s="1481">
        <f t="shared" si="7"/>
        <v>184676.00999999998</v>
      </c>
      <c r="O10" s="1482"/>
      <c r="P10" s="1483"/>
      <c r="Q10" s="1483"/>
      <c r="R10" s="1483"/>
      <c r="S10" s="1483">
        <f t="shared" si="3"/>
        <v>330110.37</v>
      </c>
      <c r="T10" s="1483"/>
      <c r="U10" s="1483"/>
      <c r="V10" s="1483"/>
      <c r="W10" s="1483">
        <v>0</v>
      </c>
      <c r="X10" s="1483"/>
      <c r="Y10" s="1483"/>
      <c r="Z10" s="1484">
        <f t="shared" si="1"/>
        <v>0</v>
      </c>
      <c r="AA10" s="1485">
        <f>IF(J10=0,0,(HLOOKUP(H10,ElectricAvoidedCosts!$C$7:$P$37,F10+1,FALSE)))</f>
        <v>2.0307517973838265</v>
      </c>
      <c r="AB10" s="1483">
        <f t="shared" si="4"/>
        <v>375031.13924117346</v>
      </c>
      <c r="AC10" s="1486" t="str">
        <f t="shared" si="5"/>
        <v/>
      </c>
      <c r="AD10" s="1512" t="str">
        <f t="shared" si="6"/>
        <v/>
      </c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602" customFormat="1" ht="14.4">
      <c r="A11" s="319"/>
      <c r="B11" s="1510" t="s">
        <v>52</v>
      </c>
      <c r="C11" s="1477"/>
      <c r="D11" s="1478" t="s">
        <v>1006</v>
      </c>
      <c r="E11" s="1322" t="s">
        <v>271</v>
      </c>
      <c r="F11" s="1322">
        <v>30</v>
      </c>
      <c r="G11" s="1479">
        <f t="shared" si="0"/>
        <v>4.4483242109626002E-2</v>
      </c>
      <c r="H11" s="1432" t="s">
        <v>0</v>
      </c>
      <c r="I11" s="1323">
        <v>3516</v>
      </c>
      <c r="J11" s="1324">
        <v>1.48</v>
      </c>
      <c r="K11" s="1325">
        <v>0.22</v>
      </c>
      <c r="L11" s="1325">
        <v>0.97</v>
      </c>
      <c r="M11" s="1480">
        <f t="shared" si="2"/>
        <v>0.75</v>
      </c>
      <c r="N11" s="1481">
        <f t="shared" si="7"/>
        <v>5203.68</v>
      </c>
      <c r="O11" s="1482"/>
      <c r="P11" s="1483"/>
      <c r="Q11" s="1483"/>
      <c r="R11" s="1483"/>
      <c r="S11" s="1483">
        <f t="shared" si="3"/>
        <v>3410.52</v>
      </c>
      <c r="T11" s="1483"/>
      <c r="U11" s="1483"/>
      <c r="V11" s="1483"/>
      <c r="W11" s="1483">
        <v>0</v>
      </c>
      <c r="X11" s="1483"/>
      <c r="Y11" s="1483"/>
      <c r="Z11" s="1484">
        <f t="shared" si="1"/>
        <v>0</v>
      </c>
      <c r="AA11" s="1485">
        <f>IF(J11=0,0,(HLOOKUP(H11,ElectricAvoidedCosts!$C$7:$P$37,F11+1,FALSE)))</f>
        <v>2.0307517973838265</v>
      </c>
      <c r="AB11" s="1483">
        <f t="shared" si="4"/>
        <v>10567.38251301027</v>
      </c>
      <c r="AC11" s="1486" t="str">
        <f t="shared" si="5"/>
        <v/>
      </c>
      <c r="AD11" s="1512" t="str">
        <f t="shared" si="6"/>
        <v/>
      </c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</row>
    <row r="12" spans="1:475" s="602" customFormat="1" ht="14.4">
      <c r="A12" s="319"/>
      <c r="B12" s="1510" t="s">
        <v>52</v>
      </c>
      <c r="C12" s="1477"/>
      <c r="D12" s="1478" t="s">
        <v>1006</v>
      </c>
      <c r="E12" s="1322" t="s">
        <v>269</v>
      </c>
      <c r="F12" s="1322">
        <v>30</v>
      </c>
      <c r="G12" s="1479">
        <f t="shared" si="0"/>
        <v>3.1235584689851988E-2</v>
      </c>
      <c r="H12" s="1511" t="s">
        <v>0</v>
      </c>
      <c r="I12" s="1323">
        <v>2188</v>
      </c>
      <c r="J12" s="1324">
        <v>1.67</v>
      </c>
      <c r="K12" s="1325">
        <v>0.22</v>
      </c>
      <c r="L12" s="1325">
        <v>0.97</v>
      </c>
      <c r="M12" s="1480">
        <f t="shared" si="2"/>
        <v>0.75</v>
      </c>
      <c r="N12" s="1481">
        <f t="shared" si="7"/>
        <v>3653.96</v>
      </c>
      <c r="O12" s="1482"/>
      <c r="P12" s="1483"/>
      <c r="Q12" s="1483"/>
      <c r="R12" s="1483"/>
      <c r="S12" s="1483">
        <f t="shared" si="3"/>
        <v>2122.36</v>
      </c>
      <c r="T12" s="1483"/>
      <c r="U12" s="1483"/>
      <c r="V12" s="1483"/>
      <c r="W12" s="1483">
        <v>0</v>
      </c>
      <c r="X12" s="1483"/>
      <c r="Y12" s="1483"/>
      <c r="Z12" s="1484">
        <f t="shared" si="1"/>
        <v>0</v>
      </c>
      <c r="AA12" s="1485">
        <f>IF(J12=0,0,(HLOOKUP(H12,ElectricAvoidedCosts!$C$7:$P$37,F12+1,FALSE)))</f>
        <v>2.0307517973838265</v>
      </c>
      <c r="AB12" s="1483">
        <f t="shared" si="4"/>
        <v>7420.2858375686064</v>
      </c>
      <c r="AC12" s="1486" t="str">
        <f t="shared" si="5"/>
        <v/>
      </c>
      <c r="AD12" s="1512" t="str">
        <f t="shared" si="6"/>
        <v/>
      </c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</row>
    <row r="13" spans="1:475" s="602" customFormat="1" ht="14.4">
      <c r="A13" s="319"/>
      <c r="B13" s="1510" t="s">
        <v>52</v>
      </c>
      <c r="C13" s="1477"/>
      <c r="D13" s="1478" t="s">
        <v>1006</v>
      </c>
      <c r="E13" s="1322" t="s">
        <v>270</v>
      </c>
      <c r="F13" s="1322">
        <v>30</v>
      </c>
      <c r="G13" s="1479">
        <f t="shared" si="0"/>
        <v>7.2996667939327214E-3</v>
      </c>
      <c r="H13" s="1511" t="s">
        <v>0</v>
      </c>
      <c r="I13" s="1323">
        <v>1186</v>
      </c>
      <c r="J13" s="1324">
        <v>0.72</v>
      </c>
      <c r="K13" s="1325">
        <v>0.22</v>
      </c>
      <c r="L13" s="1325">
        <v>0.97</v>
      </c>
      <c r="M13" s="1480">
        <f t="shared" si="2"/>
        <v>0.75</v>
      </c>
      <c r="N13" s="1481">
        <f t="shared" si="7"/>
        <v>853.92</v>
      </c>
      <c r="O13" s="1482"/>
      <c r="P13" s="1483"/>
      <c r="Q13" s="1483"/>
      <c r="R13" s="1483"/>
      <c r="S13" s="1483">
        <f t="shared" si="3"/>
        <v>1150.42</v>
      </c>
      <c r="T13" s="1483"/>
      <c r="U13" s="1483"/>
      <c r="V13" s="1483"/>
      <c r="W13" s="1483">
        <v>0</v>
      </c>
      <c r="X13" s="1483"/>
      <c r="Y13" s="1483"/>
      <c r="Z13" s="1484">
        <f t="shared" si="1"/>
        <v>0</v>
      </c>
      <c r="AA13" s="1485">
        <f t="shared" ref="AA13:AA28" si="8">IF(J13=0,0,(HLOOKUP(H13,ACElectric_2014_2015,F13+1,FALSE)))</f>
        <v>2.0307517973838265</v>
      </c>
      <c r="AB13" s="1483">
        <f t="shared" si="4"/>
        <v>1734.0995748219971</v>
      </c>
      <c r="AC13" s="1486" t="str">
        <f t="shared" si="5"/>
        <v/>
      </c>
      <c r="AD13" s="1512" t="str">
        <f t="shared" si="6"/>
        <v/>
      </c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</row>
    <row r="14" spans="1:475" s="602" customFormat="1" ht="14.4">
      <c r="A14" s="319"/>
      <c r="B14" s="1510" t="s">
        <v>52</v>
      </c>
      <c r="C14" s="1477"/>
      <c r="D14" s="1478" t="s">
        <v>1006</v>
      </c>
      <c r="E14" s="1322" t="s">
        <v>267</v>
      </c>
      <c r="F14" s="1322">
        <v>20</v>
      </c>
      <c r="G14" s="1479">
        <f t="shared" si="0"/>
        <v>7.7619653467431516E-3</v>
      </c>
      <c r="H14" s="1511" t="s">
        <v>0</v>
      </c>
      <c r="I14" s="1323">
        <v>1</v>
      </c>
      <c r="J14" s="1324">
        <v>1362</v>
      </c>
      <c r="K14" s="1325">
        <v>300</v>
      </c>
      <c r="L14" s="1325">
        <v>538</v>
      </c>
      <c r="M14" s="1480">
        <f t="shared" si="2"/>
        <v>238</v>
      </c>
      <c r="N14" s="1481">
        <f t="shared" si="7"/>
        <v>1362</v>
      </c>
      <c r="O14" s="1482"/>
      <c r="P14" s="1483"/>
      <c r="Q14" s="1483"/>
      <c r="R14" s="1483"/>
      <c r="S14" s="1483">
        <f t="shared" si="3"/>
        <v>538</v>
      </c>
      <c r="T14" s="1483"/>
      <c r="U14" s="1483"/>
      <c r="V14" s="1483"/>
      <c r="W14" s="1483">
        <v>0</v>
      </c>
      <c r="X14" s="1483"/>
      <c r="Y14" s="1483"/>
      <c r="Z14" s="1484">
        <f t="shared" si="1"/>
        <v>0</v>
      </c>
      <c r="AA14" s="1485">
        <f t="shared" si="8"/>
        <v>1.6268468458902983</v>
      </c>
      <c r="AB14" s="1483">
        <f t="shared" si="4"/>
        <v>2215.7654041025862</v>
      </c>
      <c r="AC14" s="1486" t="str">
        <f t="shared" si="5"/>
        <v/>
      </c>
      <c r="AD14" s="1512" t="str">
        <f t="shared" si="6"/>
        <v/>
      </c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</row>
    <row r="15" spans="1:475" s="602" customFormat="1" ht="14.4">
      <c r="A15" s="319"/>
      <c r="B15" s="1510" t="s">
        <v>52</v>
      </c>
      <c r="C15" s="1477"/>
      <c r="D15" s="1478" t="s">
        <v>1006</v>
      </c>
      <c r="E15" s="1322" t="s">
        <v>268</v>
      </c>
      <c r="F15" s="1322">
        <v>20</v>
      </c>
      <c r="G15" s="1479">
        <f t="shared" si="0"/>
        <v>5.9781950431230298E-3</v>
      </c>
      <c r="H15" s="1511" t="s">
        <v>0</v>
      </c>
      <c r="I15" s="1323">
        <v>1</v>
      </c>
      <c r="J15" s="1324">
        <v>1049</v>
      </c>
      <c r="K15" s="1325">
        <v>300</v>
      </c>
      <c r="L15" s="1325">
        <v>538</v>
      </c>
      <c r="M15" s="1480">
        <f t="shared" si="2"/>
        <v>238</v>
      </c>
      <c r="N15" s="1481">
        <f t="shared" si="7"/>
        <v>1049</v>
      </c>
      <c r="O15" s="1482"/>
      <c r="P15" s="1483"/>
      <c r="Q15" s="1483"/>
      <c r="R15" s="1483"/>
      <c r="S15" s="1483">
        <f t="shared" si="3"/>
        <v>538</v>
      </c>
      <c r="T15" s="1483"/>
      <c r="U15" s="1483"/>
      <c r="V15" s="1483"/>
      <c r="W15" s="1483">
        <v>0</v>
      </c>
      <c r="X15" s="1483"/>
      <c r="Y15" s="1483"/>
      <c r="Z15" s="1484">
        <f t="shared" si="1"/>
        <v>0</v>
      </c>
      <c r="AA15" s="1485">
        <f t="shared" si="8"/>
        <v>1.6268468458902983</v>
      </c>
      <c r="AB15" s="1483">
        <f t="shared" si="4"/>
        <v>1706.5623413389228</v>
      </c>
      <c r="AC15" s="1486" t="str">
        <f t="shared" si="5"/>
        <v/>
      </c>
      <c r="AD15" s="1512" t="str">
        <f t="shared" si="6"/>
        <v/>
      </c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</row>
    <row r="16" spans="1:475" s="602" customFormat="1" ht="14.4">
      <c r="A16" s="319"/>
      <c r="B16" s="1510" t="s">
        <v>52</v>
      </c>
      <c r="C16" s="1477"/>
      <c r="D16" s="1478" t="s">
        <v>1006</v>
      </c>
      <c r="E16" s="1322" t="s">
        <v>263</v>
      </c>
      <c r="F16" s="1322">
        <v>30</v>
      </c>
      <c r="G16" s="1479">
        <f t="shared" si="0"/>
        <v>0.14642212462512211</v>
      </c>
      <c r="H16" s="1511" t="s">
        <v>0</v>
      </c>
      <c r="I16" s="1323">
        <v>8004</v>
      </c>
      <c r="J16" s="1324">
        <v>2.14</v>
      </c>
      <c r="K16" s="1325">
        <v>0.33</v>
      </c>
      <c r="L16" s="1325">
        <v>1.08</v>
      </c>
      <c r="M16" s="1480">
        <f t="shared" si="2"/>
        <v>0.75</v>
      </c>
      <c r="N16" s="1481">
        <f t="shared" si="7"/>
        <v>17128.560000000001</v>
      </c>
      <c r="O16" s="1482"/>
      <c r="P16" s="1483"/>
      <c r="Q16" s="1483"/>
      <c r="R16" s="1483"/>
      <c r="S16" s="1483">
        <f t="shared" si="3"/>
        <v>8644.32</v>
      </c>
      <c r="T16" s="1483"/>
      <c r="U16" s="1483"/>
      <c r="V16" s="1483"/>
      <c r="W16" s="1483">
        <v>0</v>
      </c>
      <c r="X16" s="1483"/>
      <c r="Y16" s="1483"/>
      <c r="Z16" s="1484">
        <f t="shared" si="1"/>
        <v>0</v>
      </c>
      <c r="AA16" s="1485">
        <f t="shared" si="8"/>
        <v>2.0307517973838265</v>
      </c>
      <c r="AB16" s="1483">
        <f t="shared" si="4"/>
        <v>34783.854006596717</v>
      </c>
      <c r="AC16" s="1486" t="str">
        <f t="shared" si="5"/>
        <v/>
      </c>
      <c r="AD16" s="1512" t="str">
        <f t="shared" si="6"/>
        <v/>
      </c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</row>
    <row r="17" spans="1:475" s="602" customFormat="1" ht="14.4">
      <c r="A17" s="319"/>
      <c r="B17" s="1510" t="s">
        <v>52</v>
      </c>
      <c r="C17" s="1477"/>
      <c r="D17" s="1478" t="s">
        <v>1006</v>
      </c>
      <c r="E17" s="1322" t="s">
        <v>261</v>
      </c>
      <c r="F17" s="1322">
        <v>30</v>
      </c>
      <c r="G17" s="1479">
        <f t="shared" si="0"/>
        <v>0.22821255220343026</v>
      </c>
      <c r="H17" s="1511" t="s">
        <v>0</v>
      </c>
      <c r="I17" s="1323">
        <v>11217</v>
      </c>
      <c r="J17" s="1324">
        <v>2.38</v>
      </c>
      <c r="K17" s="1325">
        <v>0.33</v>
      </c>
      <c r="L17" s="1325">
        <v>1.08</v>
      </c>
      <c r="M17" s="1480">
        <f t="shared" si="2"/>
        <v>0.75</v>
      </c>
      <c r="N17" s="1481">
        <f t="shared" si="7"/>
        <v>26696.46</v>
      </c>
      <c r="O17" s="1482"/>
      <c r="P17" s="1483"/>
      <c r="Q17" s="1483"/>
      <c r="R17" s="1483"/>
      <c r="S17" s="1483">
        <f t="shared" si="3"/>
        <v>12114.36</v>
      </c>
      <c r="T17" s="1483"/>
      <c r="U17" s="1483"/>
      <c r="V17" s="1483"/>
      <c r="W17" s="1483">
        <v>0</v>
      </c>
      <c r="X17" s="1483"/>
      <c r="Y17" s="1483"/>
      <c r="Z17" s="1484">
        <f t="shared" si="1"/>
        <v>0</v>
      </c>
      <c r="AA17" s="1485">
        <f t="shared" si="8"/>
        <v>2.0307517973838265</v>
      </c>
      <c r="AB17" s="1483">
        <f t="shared" si="4"/>
        <v>54213.88412878543</v>
      </c>
      <c r="AC17" s="1486" t="str">
        <f t="shared" si="5"/>
        <v/>
      </c>
      <c r="AD17" s="1512" t="str">
        <f t="shared" si="6"/>
        <v/>
      </c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</row>
    <row r="18" spans="1:475" s="602" customFormat="1" ht="14.4">
      <c r="A18" s="319"/>
      <c r="B18" s="1510" t="s">
        <v>52</v>
      </c>
      <c r="C18" s="1477"/>
      <c r="D18" s="1478" t="s">
        <v>1006</v>
      </c>
      <c r="E18" s="1322" t="s">
        <v>262</v>
      </c>
      <c r="F18" s="1322">
        <v>30</v>
      </c>
      <c r="G18" s="1479">
        <f t="shared" si="0"/>
        <v>0.17485553724376002</v>
      </c>
      <c r="H18" s="1511" t="s">
        <v>0</v>
      </c>
      <c r="I18" s="1323">
        <v>19668</v>
      </c>
      <c r="J18" s="1324">
        <v>1.04</v>
      </c>
      <c r="K18" s="1325">
        <v>0.33</v>
      </c>
      <c r="L18" s="1325">
        <v>1.08</v>
      </c>
      <c r="M18" s="1480">
        <f t="shared" si="2"/>
        <v>0.75</v>
      </c>
      <c r="N18" s="1481">
        <f t="shared" si="7"/>
        <v>20454.72</v>
      </c>
      <c r="O18" s="1482"/>
      <c r="P18" s="1483"/>
      <c r="Q18" s="1483"/>
      <c r="R18" s="1483"/>
      <c r="S18" s="1483">
        <f t="shared" si="3"/>
        <v>21241.440000000002</v>
      </c>
      <c r="T18" s="1483"/>
      <c r="U18" s="1483"/>
      <c r="V18" s="1483"/>
      <c r="W18" s="1483">
        <v>0</v>
      </c>
      <c r="X18" s="1483"/>
      <c r="Y18" s="1483"/>
      <c r="Z18" s="1484">
        <f t="shared" si="1"/>
        <v>0</v>
      </c>
      <c r="AA18" s="1485">
        <f t="shared" si="8"/>
        <v>2.0307517973838265</v>
      </c>
      <c r="AB18" s="1483">
        <f t="shared" si="4"/>
        <v>41538.459404982903</v>
      </c>
      <c r="AC18" s="1486" t="str">
        <f t="shared" si="5"/>
        <v/>
      </c>
      <c r="AD18" s="1512" t="str">
        <f t="shared" si="6"/>
        <v/>
      </c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</row>
    <row r="19" spans="1:475" s="602" customFormat="1" ht="14.4">
      <c r="A19" s="319"/>
      <c r="B19" s="1510" t="s">
        <v>52</v>
      </c>
      <c r="C19" s="1477"/>
      <c r="D19" s="1478" t="s">
        <v>1006</v>
      </c>
      <c r="E19" s="1322" t="s">
        <v>266</v>
      </c>
      <c r="F19" s="1322">
        <v>30</v>
      </c>
      <c r="G19" s="1479">
        <f t="shared" si="0"/>
        <v>4.4320651161503688E-2</v>
      </c>
      <c r="H19" s="1511" t="s">
        <v>0</v>
      </c>
      <c r="I19" s="1323">
        <v>3757</v>
      </c>
      <c r="J19" s="1324">
        <v>1.38</v>
      </c>
      <c r="K19" s="1325">
        <v>0.11</v>
      </c>
      <c r="L19" s="1325">
        <v>1.37</v>
      </c>
      <c r="M19" s="1480">
        <f t="shared" si="2"/>
        <v>1.26</v>
      </c>
      <c r="N19" s="1481">
        <f t="shared" si="7"/>
        <v>5184.66</v>
      </c>
      <c r="O19" s="1482"/>
      <c r="P19" s="1483"/>
      <c r="Q19" s="1483"/>
      <c r="R19" s="1483"/>
      <c r="S19" s="1483">
        <f t="shared" si="3"/>
        <v>5147.09</v>
      </c>
      <c r="T19" s="1483"/>
      <c r="U19" s="1483"/>
      <c r="V19" s="1483"/>
      <c r="W19" s="1483">
        <v>0</v>
      </c>
      <c r="X19" s="1483"/>
      <c r="Y19" s="1483"/>
      <c r="Z19" s="1484">
        <f t="shared" si="1"/>
        <v>0</v>
      </c>
      <c r="AA19" s="1485">
        <f t="shared" si="8"/>
        <v>2.0307517973838265</v>
      </c>
      <c r="AB19" s="1483">
        <f t="shared" si="4"/>
        <v>10528.757613824029</v>
      </c>
      <c r="AC19" s="1486" t="str">
        <f t="shared" si="5"/>
        <v/>
      </c>
      <c r="AD19" s="1512" t="str">
        <f t="shared" si="6"/>
        <v/>
      </c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</row>
    <row r="20" spans="1:475" s="602" customFormat="1" ht="14.4">
      <c r="A20" s="319"/>
      <c r="B20" s="1510" t="s">
        <v>52</v>
      </c>
      <c r="C20" s="1477"/>
      <c r="D20" s="1478" t="s">
        <v>1006</v>
      </c>
      <c r="E20" s="1322" t="s">
        <v>264</v>
      </c>
      <c r="F20" s="1322">
        <v>30</v>
      </c>
      <c r="G20" s="1479">
        <f t="shared" si="0"/>
        <v>0.11875379559517751</v>
      </c>
      <c r="H20" s="1511" t="s">
        <v>0</v>
      </c>
      <c r="I20" s="1323">
        <v>9515</v>
      </c>
      <c r="J20" s="1324">
        <v>1.46</v>
      </c>
      <c r="K20" s="1325">
        <v>0.11</v>
      </c>
      <c r="L20" s="1325">
        <v>1.37</v>
      </c>
      <c r="M20" s="1480">
        <f t="shared" si="2"/>
        <v>1.26</v>
      </c>
      <c r="N20" s="1481">
        <f t="shared" si="7"/>
        <v>13891.9</v>
      </c>
      <c r="O20" s="1482"/>
      <c r="P20" s="1483"/>
      <c r="Q20" s="1483"/>
      <c r="R20" s="1483"/>
      <c r="S20" s="1483">
        <f t="shared" si="3"/>
        <v>13035.550000000001</v>
      </c>
      <c r="T20" s="1483"/>
      <c r="U20" s="1483"/>
      <c r="V20" s="1483"/>
      <c r="W20" s="1483">
        <v>0</v>
      </c>
      <c r="X20" s="1483"/>
      <c r="Y20" s="1483"/>
      <c r="Z20" s="1484">
        <f t="shared" si="1"/>
        <v>0</v>
      </c>
      <c r="AA20" s="1485">
        <f t="shared" si="8"/>
        <v>2.0307517973838265</v>
      </c>
      <c r="AB20" s="1483">
        <f t="shared" si="4"/>
        <v>28211.00089407638</v>
      </c>
      <c r="AC20" s="1486" t="str">
        <f t="shared" si="5"/>
        <v/>
      </c>
      <c r="AD20" s="1512" t="str">
        <f t="shared" si="6"/>
        <v/>
      </c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  <c r="RG20" s="319"/>
    </row>
    <row r="21" spans="1:475" s="602" customFormat="1" ht="14.4">
      <c r="A21" s="319"/>
      <c r="B21" s="1510" t="s">
        <v>52</v>
      </c>
      <c r="C21" s="1477"/>
      <c r="D21" s="1478" t="s">
        <v>1006</v>
      </c>
      <c r="E21" s="1322" t="s">
        <v>265</v>
      </c>
      <c r="F21" s="1322">
        <v>30</v>
      </c>
      <c r="G21" s="1479">
        <f t="shared" si="0"/>
        <v>1.9105462214769317E-2</v>
      </c>
      <c r="H21" s="1511" t="s">
        <v>0</v>
      </c>
      <c r="I21" s="1323">
        <v>3921</v>
      </c>
      <c r="J21" s="1324">
        <v>0.56999999999999995</v>
      </c>
      <c r="K21" s="1325">
        <v>0.11</v>
      </c>
      <c r="L21" s="1325">
        <v>1.37</v>
      </c>
      <c r="M21" s="1480">
        <f t="shared" si="2"/>
        <v>1.26</v>
      </c>
      <c r="N21" s="1481">
        <f t="shared" si="7"/>
        <v>2234.9699999999998</v>
      </c>
      <c r="O21" s="1482"/>
      <c r="P21" s="1483"/>
      <c r="Q21" s="1483"/>
      <c r="R21" s="1483"/>
      <c r="S21" s="1483">
        <f t="shared" si="3"/>
        <v>5371.77</v>
      </c>
      <c r="T21" s="1483"/>
      <c r="U21" s="1483"/>
      <c r="V21" s="1483"/>
      <c r="W21" s="1483">
        <v>0</v>
      </c>
      <c r="X21" s="1483"/>
      <c r="Y21" s="1483"/>
      <c r="Z21" s="1484">
        <f t="shared" si="1"/>
        <v>0</v>
      </c>
      <c r="AA21" s="1485">
        <f t="shared" si="8"/>
        <v>2.0307517973838265</v>
      </c>
      <c r="AB21" s="1483">
        <f t="shared" si="4"/>
        <v>4538.6693445989304</v>
      </c>
      <c r="AC21" s="1486" t="str">
        <f t="shared" si="5"/>
        <v/>
      </c>
      <c r="AD21" s="1512" t="str">
        <f t="shared" si="6"/>
        <v/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  <c r="RG21" s="319"/>
    </row>
    <row r="22" spans="1:475" s="602" customFormat="1" ht="14.4">
      <c r="A22" s="319"/>
      <c r="B22" s="1510" t="s">
        <v>52</v>
      </c>
      <c r="C22" s="1477"/>
      <c r="D22" s="1478" t="s">
        <v>1006</v>
      </c>
      <c r="E22" s="1322" t="s">
        <v>260</v>
      </c>
      <c r="F22" s="1322">
        <v>30</v>
      </c>
      <c r="G22" s="1479">
        <f t="shared" si="0"/>
        <v>-2.3208960260360855E-2</v>
      </c>
      <c r="H22" s="1511" t="s">
        <v>0</v>
      </c>
      <c r="I22" s="1323">
        <v>-1500</v>
      </c>
      <c r="J22" s="1324">
        <v>1.81</v>
      </c>
      <c r="K22" s="1325">
        <v>0.67</v>
      </c>
      <c r="L22" s="1325">
        <v>0.67</v>
      </c>
      <c r="M22" s="1480">
        <f t="shared" si="2"/>
        <v>0</v>
      </c>
      <c r="N22" s="1481">
        <f t="shared" si="7"/>
        <v>-2715</v>
      </c>
      <c r="O22" s="1482"/>
      <c r="P22" s="1483"/>
      <c r="Q22" s="1483"/>
      <c r="R22" s="1483"/>
      <c r="S22" s="1483">
        <f t="shared" si="3"/>
        <v>-1005.0000000000001</v>
      </c>
      <c r="T22" s="1483"/>
      <c r="U22" s="1483"/>
      <c r="V22" s="1483"/>
      <c r="W22" s="1483">
        <v>0</v>
      </c>
      <c r="X22" s="1483"/>
      <c r="Y22" s="1483"/>
      <c r="Z22" s="1484">
        <f t="shared" si="1"/>
        <v>0</v>
      </c>
      <c r="AA22" s="1485">
        <f t="shared" si="8"/>
        <v>2.0307517973838265</v>
      </c>
      <c r="AB22" s="1483">
        <f t="shared" si="4"/>
        <v>-5513.4911298970892</v>
      </c>
      <c r="AC22" s="1486" t="str">
        <f t="shared" si="5"/>
        <v/>
      </c>
      <c r="AD22" s="1512" t="str">
        <f t="shared" si="6"/>
        <v/>
      </c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  <c r="RG22" s="319"/>
    </row>
    <row r="23" spans="1:475" s="602" customFormat="1" ht="14.4">
      <c r="A23" s="319"/>
      <c r="B23" s="1510" t="s">
        <v>52</v>
      </c>
      <c r="C23" s="1477"/>
      <c r="D23" s="1478" t="s">
        <v>1006</v>
      </c>
      <c r="E23" s="1322" t="s">
        <v>258</v>
      </c>
      <c r="F23" s="1322">
        <v>30</v>
      </c>
      <c r="G23" s="1479">
        <f t="shared" si="0"/>
        <v>1.7839868635930858E-2</v>
      </c>
      <c r="H23" s="1511" t="s">
        <v>0</v>
      </c>
      <c r="I23" s="1323">
        <v>1023</v>
      </c>
      <c r="J23" s="1324">
        <v>2.04</v>
      </c>
      <c r="K23" s="1325">
        <v>0.67</v>
      </c>
      <c r="L23" s="1325">
        <v>0.67</v>
      </c>
      <c r="M23" s="1480">
        <f t="shared" si="2"/>
        <v>0</v>
      </c>
      <c r="N23" s="1481">
        <f t="shared" si="7"/>
        <v>2086.92</v>
      </c>
      <c r="O23" s="1482"/>
      <c r="P23" s="1483"/>
      <c r="Q23" s="1483"/>
      <c r="R23" s="1483"/>
      <c r="S23" s="1483">
        <f t="shared" si="3"/>
        <v>685.41000000000008</v>
      </c>
      <c r="T23" s="1483"/>
      <c r="U23" s="1483"/>
      <c r="V23" s="1483"/>
      <c r="W23" s="1483">
        <v>0</v>
      </c>
      <c r="X23" s="1483"/>
      <c r="Y23" s="1483"/>
      <c r="Z23" s="1484">
        <f t="shared" si="1"/>
        <v>0</v>
      </c>
      <c r="AA23" s="1485">
        <f t="shared" si="8"/>
        <v>2.0307517973838265</v>
      </c>
      <c r="AB23" s="1483">
        <f t="shared" si="4"/>
        <v>4238.0165409962556</v>
      </c>
      <c r="AC23" s="1486" t="str">
        <f t="shared" si="5"/>
        <v/>
      </c>
      <c r="AD23" s="1512" t="str">
        <f t="shared" si="6"/>
        <v/>
      </c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  <c r="MF23" s="319"/>
      <c r="MG23" s="319"/>
      <c r="MH23" s="319"/>
      <c r="MI23" s="319"/>
      <c r="MJ23" s="319"/>
      <c r="MK23" s="319"/>
      <c r="ML23" s="319"/>
      <c r="MM23" s="319"/>
      <c r="MN23" s="319"/>
      <c r="MO23" s="319"/>
      <c r="MP23" s="319"/>
      <c r="MQ23" s="319"/>
      <c r="MR23" s="319"/>
      <c r="MS23" s="319"/>
      <c r="MT23" s="319"/>
      <c r="MU23" s="319"/>
      <c r="MV23" s="319"/>
      <c r="MW23" s="319"/>
      <c r="MX23" s="319"/>
      <c r="MY23" s="319"/>
      <c r="MZ23" s="319"/>
      <c r="NA23" s="319"/>
      <c r="NB23" s="319"/>
      <c r="NC23" s="319"/>
      <c r="ND23" s="319"/>
      <c r="NE23" s="319"/>
      <c r="NF23" s="319"/>
      <c r="NG23" s="319"/>
      <c r="NH23" s="319"/>
      <c r="NI23" s="319"/>
      <c r="NJ23" s="319"/>
      <c r="NK23" s="319"/>
      <c r="NL23" s="319"/>
      <c r="NM23" s="319"/>
      <c r="NN23" s="319"/>
      <c r="NO23" s="319"/>
      <c r="NP23" s="319"/>
      <c r="NQ23" s="319"/>
      <c r="NR23" s="319"/>
      <c r="NS23" s="319"/>
      <c r="NT23" s="319"/>
      <c r="NU23" s="319"/>
      <c r="NV23" s="319"/>
      <c r="NW23" s="319"/>
      <c r="NX23" s="319"/>
      <c r="NY23" s="319"/>
      <c r="NZ23" s="319"/>
      <c r="OA23" s="319"/>
      <c r="OB23" s="319"/>
      <c r="OC23" s="319"/>
      <c r="OD23" s="319"/>
      <c r="OE23" s="319"/>
      <c r="OF23" s="319"/>
      <c r="OG23" s="319"/>
      <c r="OH23" s="319"/>
      <c r="OI23" s="319"/>
      <c r="OJ23" s="319"/>
      <c r="OK23" s="319"/>
      <c r="OL23" s="319"/>
      <c r="OM23" s="319"/>
      <c r="ON23" s="319"/>
      <c r="OO23" s="319"/>
      <c r="OP23" s="319"/>
      <c r="OQ23" s="319"/>
      <c r="OR23" s="319"/>
      <c r="OS23" s="319"/>
      <c r="OT23" s="319"/>
      <c r="OU23" s="319"/>
      <c r="OV23" s="319"/>
      <c r="OW23" s="319"/>
      <c r="OX23" s="319"/>
      <c r="OY23" s="319"/>
      <c r="OZ23" s="319"/>
      <c r="PA23" s="319"/>
      <c r="PB23" s="319"/>
      <c r="PC23" s="319"/>
      <c r="PD23" s="319"/>
      <c r="PE23" s="319"/>
      <c r="PF23" s="319"/>
      <c r="PG23" s="319"/>
      <c r="PH23" s="319"/>
      <c r="PI23" s="319"/>
      <c r="PJ23" s="319"/>
      <c r="PK23" s="319"/>
      <c r="PL23" s="319"/>
      <c r="PM23" s="319"/>
      <c r="PN23" s="319"/>
      <c r="PO23" s="319"/>
      <c r="PP23" s="319"/>
      <c r="PQ23" s="319"/>
      <c r="PR23" s="319"/>
      <c r="PS23" s="319"/>
      <c r="PT23" s="319"/>
      <c r="PU23" s="319"/>
      <c r="PV23" s="319"/>
      <c r="PW23" s="319"/>
      <c r="PX23" s="319"/>
      <c r="PY23" s="319"/>
      <c r="PZ23" s="319"/>
      <c r="QA23" s="319"/>
      <c r="QB23" s="319"/>
      <c r="QC23" s="319"/>
      <c r="QD23" s="319"/>
      <c r="QE23" s="319"/>
      <c r="QF23" s="319"/>
      <c r="QG23" s="319"/>
      <c r="QH23" s="319"/>
      <c r="QI23" s="319"/>
      <c r="QJ23" s="319"/>
      <c r="QK23" s="319"/>
      <c r="QL23" s="319"/>
      <c r="QM23" s="319"/>
      <c r="QN23" s="319"/>
      <c r="QO23" s="319"/>
      <c r="QP23" s="319"/>
      <c r="QQ23" s="319"/>
      <c r="QR23" s="319"/>
      <c r="QS23" s="319"/>
      <c r="QT23" s="319"/>
      <c r="QU23" s="319"/>
      <c r="QV23" s="319"/>
      <c r="QW23" s="319"/>
      <c r="QX23" s="319"/>
      <c r="QY23" s="319"/>
      <c r="QZ23" s="319"/>
      <c r="RA23" s="319"/>
      <c r="RB23" s="319"/>
      <c r="RC23" s="319"/>
      <c r="RD23" s="319"/>
      <c r="RE23" s="319"/>
      <c r="RF23" s="319"/>
      <c r="RG23" s="319"/>
    </row>
    <row r="24" spans="1:475" s="602" customFormat="1" ht="14.4">
      <c r="A24" s="319"/>
      <c r="B24" s="1510" t="s">
        <v>52</v>
      </c>
      <c r="C24" s="1477"/>
      <c r="D24" s="1478" t="s">
        <v>1006</v>
      </c>
      <c r="E24" s="1322" t="s">
        <v>259</v>
      </c>
      <c r="F24" s="1322">
        <v>30</v>
      </c>
      <c r="G24" s="1479">
        <f t="shared" si="0"/>
        <v>4.8139230368981843E-2</v>
      </c>
      <c r="H24" s="1511" t="s">
        <v>0</v>
      </c>
      <c r="I24" s="1323">
        <v>5866</v>
      </c>
      <c r="J24" s="1324">
        <v>0.96</v>
      </c>
      <c r="K24" s="1325">
        <v>0.67</v>
      </c>
      <c r="L24" s="1325">
        <v>0.67</v>
      </c>
      <c r="M24" s="1480">
        <f t="shared" si="2"/>
        <v>0</v>
      </c>
      <c r="N24" s="1481">
        <f t="shared" si="7"/>
        <v>5631.36</v>
      </c>
      <c r="O24" s="1482"/>
      <c r="P24" s="1483"/>
      <c r="Q24" s="1483"/>
      <c r="R24" s="1483"/>
      <c r="S24" s="1483">
        <f t="shared" si="3"/>
        <v>3930.2200000000003</v>
      </c>
      <c r="T24" s="1483"/>
      <c r="U24" s="1483"/>
      <c r="V24" s="1483"/>
      <c r="W24" s="1483">
        <v>0</v>
      </c>
      <c r="X24" s="1483"/>
      <c r="Y24" s="1483"/>
      <c r="Z24" s="1484">
        <f t="shared" si="1"/>
        <v>0</v>
      </c>
      <c r="AA24" s="1485">
        <f t="shared" si="8"/>
        <v>2.0307517973838265</v>
      </c>
      <c r="AB24" s="1483">
        <f t="shared" si="4"/>
        <v>11435.894441715385</v>
      </c>
      <c r="AC24" s="1486" t="str">
        <f t="shared" si="5"/>
        <v/>
      </c>
      <c r="AD24" s="1512" t="str">
        <f t="shared" si="6"/>
        <v/>
      </c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  <c r="KO24" s="319"/>
      <c r="KP24" s="319"/>
      <c r="KQ24" s="319"/>
      <c r="KR24" s="319"/>
      <c r="KS24" s="319"/>
      <c r="KT24" s="319"/>
      <c r="KU24" s="319"/>
      <c r="KV24" s="319"/>
      <c r="KW24" s="319"/>
      <c r="KX24" s="319"/>
      <c r="KY24" s="319"/>
      <c r="KZ24" s="319"/>
      <c r="LA24" s="319"/>
      <c r="LB24" s="319"/>
      <c r="LC24" s="319"/>
      <c r="LD24" s="319"/>
      <c r="LE24" s="319"/>
      <c r="LF24" s="319"/>
      <c r="LG24" s="319"/>
      <c r="LH24" s="319"/>
      <c r="LI24" s="319"/>
      <c r="LJ24" s="319"/>
      <c r="LK24" s="319"/>
      <c r="LL24" s="319"/>
      <c r="LM24" s="319"/>
      <c r="LN24" s="319"/>
      <c r="LO24" s="319"/>
      <c r="LP24" s="319"/>
      <c r="LQ24" s="319"/>
      <c r="LR24" s="319"/>
      <c r="LS24" s="319"/>
      <c r="LT24" s="319"/>
      <c r="LU24" s="319"/>
      <c r="LV24" s="319"/>
      <c r="LW24" s="319"/>
      <c r="LX24" s="319"/>
      <c r="LY24" s="319"/>
      <c r="LZ24" s="319"/>
      <c r="MA24" s="319"/>
      <c r="MB24" s="319"/>
      <c r="MC24" s="319"/>
      <c r="MD24" s="319"/>
      <c r="ME24" s="319"/>
      <c r="MF24" s="319"/>
      <c r="MG24" s="319"/>
      <c r="MH24" s="319"/>
      <c r="MI24" s="319"/>
      <c r="MJ24" s="319"/>
      <c r="MK24" s="319"/>
      <c r="ML24" s="319"/>
      <c r="MM24" s="319"/>
      <c r="MN24" s="319"/>
      <c r="MO24" s="319"/>
      <c r="MP24" s="319"/>
      <c r="MQ24" s="319"/>
      <c r="MR24" s="319"/>
      <c r="MS24" s="319"/>
      <c r="MT24" s="319"/>
      <c r="MU24" s="319"/>
      <c r="MV24" s="319"/>
      <c r="MW24" s="319"/>
      <c r="MX24" s="319"/>
      <c r="MY24" s="319"/>
      <c r="MZ24" s="319"/>
      <c r="NA24" s="319"/>
      <c r="NB24" s="319"/>
      <c r="NC24" s="319"/>
      <c r="ND24" s="319"/>
      <c r="NE24" s="319"/>
      <c r="NF24" s="319"/>
      <c r="NG24" s="319"/>
      <c r="NH24" s="319"/>
      <c r="NI24" s="319"/>
      <c r="NJ24" s="319"/>
      <c r="NK24" s="319"/>
      <c r="NL24" s="319"/>
      <c r="NM24" s="319"/>
      <c r="NN24" s="319"/>
      <c r="NO24" s="319"/>
      <c r="NP24" s="319"/>
      <c r="NQ24" s="319"/>
      <c r="NR24" s="319"/>
      <c r="NS24" s="319"/>
      <c r="NT24" s="319"/>
      <c r="NU24" s="319"/>
      <c r="NV24" s="319"/>
      <c r="NW24" s="319"/>
      <c r="NX24" s="319"/>
      <c r="NY24" s="319"/>
      <c r="NZ24" s="319"/>
      <c r="OA24" s="319"/>
      <c r="OB24" s="319"/>
      <c r="OC24" s="319"/>
      <c r="OD24" s="319"/>
      <c r="OE24" s="319"/>
      <c r="OF24" s="319"/>
      <c r="OG24" s="319"/>
      <c r="OH24" s="319"/>
      <c r="OI24" s="319"/>
      <c r="OJ24" s="319"/>
      <c r="OK24" s="319"/>
      <c r="OL24" s="319"/>
      <c r="OM24" s="319"/>
      <c r="ON24" s="319"/>
      <c r="OO24" s="319"/>
      <c r="OP24" s="319"/>
      <c r="OQ24" s="319"/>
      <c r="OR24" s="319"/>
      <c r="OS24" s="319"/>
      <c r="OT24" s="319"/>
      <c r="OU24" s="319"/>
      <c r="OV24" s="319"/>
      <c r="OW24" s="319"/>
      <c r="OX24" s="319"/>
      <c r="OY24" s="319"/>
      <c r="OZ24" s="319"/>
      <c r="PA24" s="319"/>
      <c r="PB24" s="319"/>
      <c r="PC24" s="319"/>
      <c r="PD24" s="319"/>
      <c r="PE24" s="319"/>
      <c r="PF24" s="319"/>
      <c r="PG24" s="319"/>
      <c r="PH24" s="319"/>
      <c r="PI24" s="319"/>
      <c r="PJ24" s="319"/>
      <c r="PK24" s="319"/>
      <c r="PL24" s="319"/>
      <c r="PM24" s="319"/>
      <c r="PN24" s="319"/>
      <c r="PO24" s="319"/>
      <c r="PP24" s="319"/>
      <c r="PQ24" s="319"/>
      <c r="PR24" s="319"/>
      <c r="PS24" s="319"/>
      <c r="PT24" s="319"/>
      <c r="PU24" s="319"/>
      <c r="PV24" s="319"/>
      <c r="PW24" s="319"/>
      <c r="PX24" s="319"/>
      <c r="PY24" s="319"/>
      <c r="PZ24" s="319"/>
      <c r="QA24" s="319"/>
      <c r="QB24" s="319"/>
      <c r="QC24" s="319"/>
      <c r="QD24" s="319"/>
      <c r="QE24" s="319"/>
      <c r="QF24" s="319"/>
      <c r="QG24" s="319"/>
      <c r="QH24" s="319"/>
      <c r="QI24" s="319"/>
      <c r="QJ24" s="319"/>
      <c r="QK24" s="319"/>
      <c r="QL24" s="319"/>
      <c r="QM24" s="319"/>
      <c r="QN24" s="319"/>
      <c r="QO24" s="319"/>
      <c r="QP24" s="319"/>
      <c r="QQ24" s="319"/>
      <c r="QR24" s="319"/>
      <c r="QS24" s="319"/>
      <c r="QT24" s="319"/>
      <c r="QU24" s="319"/>
      <c r="QV24" s="319"/>
      <c r="QW24" s="319"/>
      <c r="QX24" s="319"/>
      <c r="QY24" s="319"/>
      <c r="QZ24" s="319"/>
      <c r="RA24" s="319"/>
      <c r="RB24" s="319"/>
      <c r="RC24" s="319"/>
      <c r="RD24" s="319"/>
      <c r="RE24" s="319"/>
      <c r="RF24" s="319"/>
      <c r="RG24" s="319"/>
    </row>
    <row r="25" spans="1:475" s="602" customFormat="1" ht="14.4">
      <c r="A25" s="319"/>
      <c r="B25" s="1510" t="s">
        <v>52</v>
      </c>
      <c r="C25" s="1477"/>
      <c r="D25" s="1478" t="s">
        <v>1006</v>
      </c>
      <c r="E25" s="1322" t="s">
        <v>1007</v>
      </c>
      <c r="F25" s="1322">
        <v>10</v>
      </c>
      <c r="G25" s="1479">
        <f t="shared" si="0"/>
        <v>2.7696880752695829E-3</v>
      </c>
      <c r="H25" s="1511" t="s">
        <v>31</v>
      </c>
      <c r="I25" s="1323">
        <v>12</v>
      </c>
      <c r="J25" s="1324">
        <v>81</v>
      </c>
      <c r="K25" s="1325">
        <v>50</v>
      </c>
      <c r="L25" s="1325">
        <v>50</v>
      </c>
      <c r="M25" s="1480">
        <f t="shared" si="2"/>
        <v>0</v>
      </c>
      <c r="N25" s="1481">
        <f t="shared" si="7"/>
        <v>972</v>
      </c>
      <c r="O25" s="1482"/>
      <c r="P25" s="1483"/>
      <c r="Q25" s="1483"/>
      <c r="R25" s="1483"/>
      <c r="S25" s="1483">
        <f t="shared" si="3"/>
        <v>600</v>
      </c>
      <c r="T25" s="1483"/>
      <c r="U25" s="1483"/>
      <c r="V25" s="1483"/>
      <c r="W25" s="1483">
        <v>0</v>
      </c>
      <c r="X25" s="1483"/>
      <c r="Y25" s="1483"/>
      <c r="Z25" s="1484">
        <f t="shared" si="1"/>
        <v>0</v>
      </c>
      <c r="AA25" s="1485">
        <f t="shared" si="8"/>
        <v>0.5883089624733695</v>
      </c>
      <c r="AB25" s="1483">
        <f t="shared" si="4"/>
        <v>571.8363115241151</v>
      </c>
      <c r="AC25" s="1486" t="str">
        <f t="shared" si="5"/>
        <v/>
      </c>
      <c r="AD25" s="1512" t="str">
        <f t="shared" si="6"/>
        <v/>
      </c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  <c r="KO25" s="319"/>
      <c r="KP25" s="319"/>
      <c r="KQ25" s="319"/>
      <c r="KR25" s="319"/>
      <c r="KS25" s="319"/>
      <c r="KT25" s="319"/>
      <c r="KU25" s="319"/>
      <c r="KV25" s="319"/>
      <c r="KW25" s="319"/>
      <c r="KX25" s="319"/>
      <c r="KY25" s="319"/>
      <c r="KZ25" s="319"/>
      <c r="LA25" s="319"/>
      <c r="LB25" s="319"/>
      <c r="LC25" s="319"/>
      <c r="LD25" s="319"/>
      <c r="LE25" s="319"/>
      <c r="LF25" s="319"/>
      <c r="LG25" s="319"/>
      <c r="LH25" s="319"/>
      <c r="LI25" s="319"/>
      <c r="LJ25" s="319"/>
      <c r="LK25" s="319"/>
      <c r="LL25" s="319"/>
      <c r="LM25" s="319"/>
      <c r="LN25" s="319"/>
      <c r="LO25" s="319"/>
      <c r="LP25" s="319"/>
      <c r="LQ25" s="319"/>
      <c r="LR25" s="319"/>
      <c r="LS25" s="319"/>
      <c r="LT25" s="319"/>
      <c r="LU25" s="319"/>
      <c r="LV25" s="319"/>
      <c r="LW25" s="319"/>
      <c r="LX25" s="319"/>
      <c r="LY25" s="319"/>
      <c r="LZ25" s="319"/>
      <c r="MA25" s="319"/>
      <c r="MB25" s="319"/>
      <c r="MC25" s="319"/>
      <c r="MD25" s="319"/>
      <c r="ME25" s="319"/>
      <c r="MF25" s="319"/>
      <c r="MG25" s="319"/>
      <c r="MH25" s="319"/>
      <c r="MI25" s="319"/>
      <c r="MJ25" s="319"/>
      <c r="MK25" s="319"/>
      <c r="ML25" s="319"/>
      <c r="MM25" s="319"/>
      <c r="MN25" s="319"/>
      <c r="MO25" s="319"/>
      <c r="MP25" s="319"/>
      <c r="MQ25" s="319"/>
      <c r="MR25" s="319"/>
      <c r="MS25" s="319"/>
      <c r="MT25" s="319"/>
      <c r="MU25" s="319"/>
      <c r="MV25" s="319"/>
      <c r="MW25" s="319"/>
      <c r="MX25" s="319"/>
      <c r="MY25" s="319"/>
      <c r="MZ25" s="319"/>
      <c r="NA25" s="319"/>
      <c r="NB25" s="319"/>
      <c r="NC25" s="319"/>
      <c r="ND25" s="319"/>
      <c r="NE25" s="319"/>
      <c r="NF25" s="319"/>
      <c r="NG25" s="319"/>
      <c r="NH25" s="319"/>
      <c r="NI25" s="319"/>
      <c r="NJ25" s="319"/>
      <c r="NK25" s="319"/>
      <c r="NL25" s="319"/>
      <c r="NM25" s="319"/>
      <c r="NN25" s="319"/>
      <c r="NO25" s="319"/>
      <c r="NP25" s="319"/>
      <c r="NQ25" s="319"/>
      <c r="NR25" s="319"/>
      <c r="NS25" s="319"/>
      <c r="NT25" s="319"/>
      <c r="NU25" s="319"/>
      <c r="NV25" s="319"/>
      <c r="NW25" s="319"/>
      <c r="NX25" s="319"/>
      <c r="NY25" s="319"/>
      <c r="NZ25" s="319"/>
      <c r="OA25" s="319"/>
      <c r="OB25" s="319"/>
      <c r="OC25" s="319"/>
      <c r="OD25" s="319"/>
      <c r="OE25" s="319"/>
      <c r="OF25" s="319"/>
      <c r="OG25" s="319"/>
      <c r="OH25" s="319"/>
      <c r="OI25" s="319"/>
      <c r="OJ25" s="319"/>
      <c r="OK25" s="319"/>
      <c r="OL25" s="319"/>
      <c r="OM25" s="319"/>
      <c r="ON25" s="319"/>
      <c r="OO25" s="319"/>
      <c r="OP25" s="319"/>
      <c r="OQ25" s="319"/>
      <c r="OR25" s="319"/>
      <c r="OS25" s="319"/>
      <c r="OT25" s="319"/>
      <c r="OU25" s="319"/>
      <c r="OV25" s="319"/>
      <c r="OW25" s="319"/>
      <c r="OX25" s="319"/>
      <c r="OY25" s="319"/>
      <c r="OZ25" s="319"/>
      <c r="PA25" s="319"/>
      <c r="PB25" s="319"/>
      <c r="PC25" s="319"/>
      <c r="PD25" s="319"/>
      <c r="PE25" s="319"/>
      <c r="PF25" s="319"/>
      <c r="PG25" s="319"/>
      <c r="PH25" s="319"/>
      <c r="PI25" s="319"/>
      <c r="PJ25" s="319"/>
      <c r="PK25" s="319"/>
      <c r="PL25" s="319"/>
      <c r="PM25" s="319"/>
      <c r="PN25" s="319"/>
      <c r="PO25" s="319"/>
      <c r="PP25" s="319"/>
      <c r="PQ25" s="319"/>
      <c r="PR25" s="319"/>
      <c r="PS25" s="319"/>
      <c r="PT25" s="319"/>
      <c r="PU25" s="319"/>
      <c r="PV25" s="319"/>
      <c r="PW25" s="319"/>
      <c r="PX25" s="319"/>
      <c r="PY25" s="319"/>
      <c r="PZ25" s="319"/>
      <c r="QA25" s="319"/>
      <c r="QB25" s="319"/>
      <c r="QC25" s="319"/>
      <c r="QD25" s="319"/>
      <c r="QE25" s="319"/>
      <c r="QF25" s="319"/>
      <c r="QG25" s="319"/>
      <c r="QH25" s="319"/>
      <c r="QI25" s="319"/>
      <c r="QJ25" s="319"/>
      <c r="QK25" s="319"/>
      <c r="QL25" s="319"/>
      <c r="QM25" s="319"/>
      <c r="QN25" s="319"/>
      <c r="QO25" s="319"/>
      <c r="QP25" s="319"/>
      <c r="QQ25" s="319"/>
      <c r="QR25" s="319"/>
      <c r="QS25" s="319"/>
      <c r="QT25" s="319"/>
      <c r="QU25" s="319"/>
      <c r="QV25" s="319"/>
      <c r="QW25" s="319"/>
      <c r="QX25" s="319"/>
      <c r="QY25" s="319"/>
      <c r="QZ25" s="319"/>
      <c r="RA25" s="319"/>
      <c r="RB25" s="319"/>
      <c r="RC25" s="319"/>
      <c r="RD25" s="319"/>
      <c r="RE25" s="319"/>
      <c r="RF25" s="319"/>
      <c r="RG25" s="319"/>
    </row>
    <row r="26" spans="1:475" s="602" customFormat="1" ht="14.4">
      <c r="A26" s="319"/>
      <c r="B26" s="1510" t="s">
        <v>52</v>
      </c>
      <c r="C26" s="1477"/>
      <c r="D26" s="1478" t="s">
        <v>1006</v>
      </c>
      <c r="E26" s="1322" t="s">
        <v>1008</v>
      </c>
      <c r="F26" s="1322">
        <v>25</v>
      </c>
      <c r="G26" s="1479">
        <f t="shared" si="0"/>
        <v>1.7888626885885717</v>
      </c>
      <c r="H26" s="1511" t="s">
        <v>0</v>
      </c>
      <c r="I26" s="1323">
        <v>47202.04</v>
      </c>
      <c r="J26" s="1324">
        <v>5.32</v>
      </c>
      <c r="K26" s="1325">
        <v>4.16</v>
      </c>
      <c r="L26" s="1325">
        <v>18.510000000000002</v>
      </c>
      <c r="M26" s="1480">
        <f t="shared" si="2"/>
        <v>14.350000000000001</v>
      </c>
      <c r="N26" s="1481">
        <f t="shared" si="7"/>
        <v>251114.85280000002</v>
      </c>
      <c r="O26" s="1482"/>
      <c r="P26" s="1483"/>
      <c r="Q26" s="1483"/>
      <c r="R26" s="1483"/>
      <c r="S26" s="1483">
        <f t="shared" si="3"/>
        <v>873709.76040000014</v>
      </c>
      <c r="T26" s="1483"/>
      <c r="U26" s="1483"/>
      <c r="V26" s="1483"/>
      <c r="W26" s="1483">
        <v>0</v>
      </c>
      <c r="X26" s="1483"/>
      <c r="Y26" s="1483"/>
      <c r="Z26" s="1484">
        <f t="shared" si="1"/>
        <v>0</v>
      </c>
      <c r="AA26" s="1485">
        <f t="shared" si="8"/>
        <v>1.8366031317579932</v>
      </c>
      <c r="AB26" s="1483">
        <f t="shared" si="4"/>
        <v>461198.32508342748</v>
      </c>
      <c r="AC26" s="1486" t="str">
        <f t="shared" si="5"/>
        <v/>
      </c>
      <c r="AD26" s="1512" t="str">
        <f t="shared" si="6"/>
        <v/>
      </c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  <c r="KO26" s="319"/>
      <c r="KP26" s="319"/>
      <c r="KQ26" s="319"/>
      <c r="KR26" s="319"/>
      <c r="KS26" s="319"/>
      <c r="KT26" s="319"/>
      <c r="KU26" s="319"/>
      <c r="KV26" s="319"/>
      <c r="KW26" s="319"/>
      <c r="KX26" s="319"/>
      <c r="KY26" s="319"/>
      <c r="KZ26" s="319"/>
      <c r="LA26" s="319"/>
      <c r="LB26" s="319"/>
      <c r="LC26" s="319"/>
      <c r="LD26" s="319"/>
      <c r="LE26" s="319"/>
      <c r="LF26" s="319"/>
      <c r="LG26" s="319"/>
      <c r="LH26" s="319"/>
      <c r="LI26" s="319"/>
      <c r="LJ26" s="319"/>
      <c r="LK26" s="319"/>
      <c r="LL26" s="319"/>
      <c r="LM26" s="319"/>
      <c r="LN26" s="319"/>
      <c r="LO26" s="319"/>
      <c r="LP26" s="319"/>
      <c r="LQ26" s="319"/>
      <c r="LR26" s="319"/>
      <c r="LS26" s="319"/>
      <c r="LT26" s="319"/>
      <c r="LU26" s="319"/>
      <c r="LV26" s="319"/>
      <c r="LW26" s="319"/>
      <c r="LX26" s="319"/>
      <c r="LY26" s="319"/>
      <c r="LZ26" s="319"/>
      <c r="MA26" s="319"/>
      <c r="MB26" s="319"/>
      <c r="MC26" s="319"/>
      <c r="MD26" s="319"/>
      <c r="ME26" s="319"/>
      <c r="MF26" s="319"/>
      <c r="MG26" s="319"/>
      <c r="MH26" s="319"/>
      <c r="MI26" s="319"/>
      <c r="MJ26" s="319"/>
      <c r="MK26" s="319"/>
      <c r="ML26" s="319"/>
      <c r="MM26" s="319"/>
      <c r="MN26" s="319"/>
      <c r="MO26" s="319"/>
      <c r="MP26" s="319"/>
      <c r="MQ26" s="319"/>
      <c r="MR26" s="319"/>
      <c r="MS26" s="319"/>
      <c r="MT26" s="319"/>
      <c r="MU26" s="319"/>
      <c r="MV26" s="319"/>
      <c r="MW26" s="319"/>
      <c r="MX26" s="319"/>
      <c r="MY26" s="319"/>
      <c r="MZ26" s="319"/>
      <c r="NA26" s="319"/>
      <c r="NB26" s="319"/>
      <c r="NC26" s="319"/>
      <c r="ND26" s="319"/>
      <c r="NE26" s="319"/>
      <c r="NF26" s="319"/>
      <c r="NG26" s="319"/>
      <c r="NH26" s="319"/>
      <c r="NI26" s="319"/>
      <c r="NJ26" s="319"/>
      <c r="NK26" s="319"/>
      <c r="NL26" s="319"/>
      <c r="NM26" s="319"/>
      <c r="NN26" s="319"/>
      <c r="NO26" s="319"/>
      <c r="NP26" s="319"/>
      <c r="NQ26" s="319"/>
      <c r="NR26" s="319"/>
      <c r="NS26" s="319"/>
      <c r="NT26" s="319"/>
      <c r="NU26" s="319"/>
      <c r="NV26" s="319"/>
      <c r="NW26" s="319"/>
      <c r="NX26" s="319"/>
      <c r="NY26" s="319"/>
      <c r="NZ26" s="319"/>
      <c r="OA26" s="319"/>
      <c r="OB26" s="319"/>
      <c r="OC26" s="319"/>
      <c r="OD26" s="319"/>
      <c r="OE26" s="319"/>
      <c r="OF26" s="319"/>
      <c r="OG26" s="319"/>
      <c r="OH26" s="319"/>
      <c r="OI26" s="319"/>
      <c r="OJ26" s="319"/>
      <c r="OK26" s="319"/>
      <c r="OL26" s="319"/>
      <c r="OM26" s="319"/>
      <c r="ON26" s="319"/>
      <c r="OO26" s="319"/>
      <c r="OP26" s="319"/>
      <c r="OQ26" s="319"/>
      <c r="OR26" s="319"/>
      <c r="OS26" s="319"/>
      <c r="OT26" s="319"/>
      <c r="OU26" s="319"/>
      <c r="OV26" s="319"/>
      <c r="OW26" s="319"/>
      <c r="OX26" s="319"/>
      <c r="OY26" s="319"/>
      <c r="OZ26" s="319"/>
      <c r="PA26" s="319"/>
      <c r="PB26" s="319"/>
      <c r="PC26" s="319"/>
      <c r="PD26" s="319"/>
      <c r="PE26" s="319"/>
      <c r="PF26" s="319"/>
      <c r="PG26" s="319"/>
      <c r="PH26" s="319"/>
      <c r="PI26" s="319"/>
      <c r="PJ26" s="319"/>
      <c r="PK26" s="319"/>
      <c r="PL26" s="319"/>
      <c r="PM26" s="319"/>
      <c r="PN26" s="319"/>
      <c r="PO26" s="319"/>
      <c r="PP26" s="319"/>
      <c r="PQ26" s="319"/>
      <c r="PR26" s="319"/>
      <c r="PS26" s="319"/>
      <c r="PT26" s="319"/>
      <c r="PU26" s="319"/>
      <c r="PV26" s="319"/>
      <c r="PW26" s="319"/>
      <c r="PX26" s="319"/>
      <c r="PY26" s="319"/>
      <c r="PZ26" s="319"/>
      <c r="QA26" s="319"/>
      <c r="QB26" s="319"/>
      <c r="QC26" s="319"/>
      <c r="QD26" s="319"/>
      <c r="QE26" s="319"/>
      <c r="QF26" s="319"/>
      <c r="QG26" s="319"/>
      <c r="QH26" s="319"/>
      <c r="QI26" s="319"/>
      <c r="QJ26" s="319"/>
      <c r="QK26" s="319"/>
      <c r="QL26" s="319"/>
      <c r="QM26" s="319"/>
      <c r="QN26" s="319"/>
      <c r="QO26" s="319"/>
      <c r="QP26" s="319"/>
      <c r="QQ26" s="319"/>
      <c r="QR26" s="319"/>
      <c r="QS26" s="319"/>
      <c r="QT26" s="319"/>
      <c r="QU26" s="319"/>
      <c r="QV26" s="319"/>
      <c r="QW26" s="319"/>
      <c r="QX26" s="319"/>
      <c r="QY26" s="319"/>
      <c r="QZ26" s="319"/>
      <c r="RA26" s="319"/>
      <c r="RB26" s="319"/>
      <c r="RC26" s="319"/>
      <c r="RD26" s="319"/>
      <c r="RE26" s="319"/>
      <c r="RF26" s="319"/>
      <c r="RG26" s="319"/>
    </row>
    <row r="27" spans="1:475" s="602" customFormat="1" ht="14.4">
      <c r="A27" s="319"/>
      <c r="B27" s="1510" t="s">
        <v>52</v>
      </c>
      <c r="C27" s="1477"/>
      <c r="D27" s="1478" t="s">
        <v>1006</v>
      </c>
      <c r="E27" s="1322" t="s">
        <v>1009</v>
      </c>
      <c r="F27" s="1322">
        <v>25</v>
      </c>
      <c r="G27" s="1479">
        <f t="shared" si="0"/>
        <v>1.0397861067887157</v>
      </c>
      <c r="H27" s="1511" t="s">
        <v>0</v>
      </c>
      <c r="I27" s="1323">
        <v>32364.05</v>
      </c>
      <c r="J27" s="1324">
        <v>4.51</v>
      </c>
      <c r="K27" s="1325">
        <v>4.16</v>
      </c>
      <c r="L27" s="1325">
        <v>18.510000000000002</v>
      </c>
      <c r="M27" s="1480">
        <f t="shared" si="2"/>
        <v>14.350000000000001</v>
      </c>
      <c r="N27" s="1481">
        <f t="shared" si="7"/>
        <v>145961.86549999999</v>
      </c>
      <c r="O27" s="1482"/>
      <c r="P27" s="1483"/>
      <c r="Q27" s="1483"/>
      <c r="R27" s="1483"/>
      <c r="S27" s="1483">
        <f t="shared" si="3"/>
        <v>599058.56550000003</v>
      </c>
      <c r="T27" s="1483"/>
      <c r="U27" s="1483"/>
      <c r="V27" s="1483"/>
      <c r="W27" s="1483">
        <v>0</v>
      </c>
      <c r="X27" s="1483"/>
      <c r="Y27" s="1483"/>
      <c r="Z27" s="1484">
        <f t="shared" si="1"/>
        <v>0</v>
      </c>
      <c r="AA27" s="1485">
        <f t="shared" si="8"/>
        <v>1.8366031317579932</v>
      </c>
      <c r="AB27" s="1483">
        <f>AA27*N27</f>
        <v>268074.01929453894</v>
      </c>
      <c r="AC27" s="1486" t="str">
        <f t="shared" si="5"/>
        <v/>
      </c>
      <c r="AD27" s="1512" t="str">
        <f t="shared" si="6"/>
        <v/>
      </c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  <c r="KO27" s="319"/>
      <c r="KP27" s="319"/>
      <c r="KQ27" s="319"/>
      <c r="KR27" s="319"/>
      <c r="KS27" s="319"/>
      <c r="KT27" s="319"/>
      <c r="KU27" s="319"/>
      <c r="KV27" s="319"/>
      <c r="KW27" s="319"/>
      <c r="KX27" s="319"/>
      <c r="KY27" s="319"/>
      <c r="KZ27" s="319"/>
      <c r="LA27" s="319"/>
      <c r="LB27" s="319"/>
      <c r="LC27" s="319"/>
      <c r="LD27" s="319"/>
      <c r="LE27" s="319"/>
      <c r="LF27" s="319"/>
      <c r="LG27" s="319"/>
      <c r="LH27" s="319"/>
      <c r="LI27" s="319"/>
      <c r="LJ27" s="319"/>
      <c r="LK27" s="319"/>
      <c r="LL27" s="319"/>
      <c r="LM27" s="319"/>
      <c r="LN27" s="319"/>
      <c r="LO27" s="319"/>
      <c r="LP27" s="319"/>
      <c r="LQ27" s="319"/>
      <c r="LR27" s="319"/>
      <c r="LS27" s="319"/>
      <c r="LT27" s="319"/>
      <c r="LU27" s="319"/>
      <c r="LV27" s="319"/>
      <c r="LW27" s="319"/>
      <c r="LX27" s="319"/>
      <c r="LY27" s="319"/>
      <c r="LZ27" s="319"/>
      <c r="MA27" s="319"/>
      <c r="MB27" s="319"/>
      <c r="MC27" s="319"/>
      <c r="MD27" s="319"/>
      <c r="ME27" s="319"/>
      <c r="MF27" s="319"/>
      <c r="MG27" s="319"/>
      <c r="MH27" s="319"/>
      <c r="MI27" s="319"/>
      <c r="MJ27" s="319"/>
      <c r="MK27" s="319"/>
      <c r="ML27" s="319"/>
      <c r="MM27" s="319"/>
      <c r="MN27" s="319"/>
      <c r="MO27" s="319"/>
      <c r="MP27" s="319"/>
      <c r="MQ27" s="319"/>
      <c r="MR27" s="319"/>
      <c r="MS27" s="319"/>
      <c r="MT27" s="319"/>
      <c r="MU27" s="319"/>
      <c r="MV27" s="319"/>
      <c r="MW27" s="319"/>
      <c r="MX27" s="319"/>
      <c r="MY27" s="319"/>
      <c r="MZ27" s="319"/>
      <c r="NA27" s="319"/>
      <c r="NB27" s="319"/>
      <c r="NC27" s="319"/>
      <c r="ND27" s="319"/>
      <c r="NE27" s="319"/>
      <c r="NF27" s="319"/>
      <c r="NG27" s="319"/>
      <c r="NH27" s="319"/>
      <c r="NI27" s="319"/>
      <c r="NJ27" s="319"/>
      <c r="NK27" s="319"/>
      <c r="NL27" s="319"/>
      <c r="NM27" s="319"/>
      <c r="NN27" s="319"/>
      <c r="NO27" s="319"/>
      <c r="NP27" s="319"/>
      <c r="NQ27" s="319"/>
      <c r="NR27" s="319"/>
      <c r="NS27" s="319"/>
      <c r="NT27" s="319"/>
      <c r="NU27" s="319"/>
      <c r="NV27" s="319"/>
      <c r="NW27" s="319"/>
      <c r="NX27" s="319"/>
      <c r="NY27" s="319"/>
      <c r="NZ27" s="319"/>
      <c r="OA27" s="319"/>
      <c r="OB27" s="319"/>
      <c r="OC27" s="319"/>
      <c r="OD27" s="319"/>
      <c r="OE27" s="319"/>
      <c r="OF27" s="319"/>
      <c r="OG27" s="319"/>
      <c r="OH27" s="319"/>
      <c r="OI27" s="319"/>
      <c r="OJ27" s="319"/>
      <c r="OK27" s="319"/>
      <c r="OL27" s="319"/>
      <c r="OM27" s="319"/>
      <c r="ON27" s="319"/>
      <c r="OO27" s="319"/>
      <c r="OP27" s="319"/>
      <c r="OQ27" s="319"/>
      <c r="OR27" s="319"/>
      <c r="OS27" s="319"/>
      <c r="OT27" s="319"/>
      <c r="OU27" s="319"/>
      <c r="OV27" s="319"/>
      <c r="OW27" s="319"/>
      <c r="OX27" s="319"/>
      <c r="OY27" s="319"/>
      <c r="OZ27" s="319"/>
      <c r="PA27" s="319"/>
      <c r="PB27" s="319"/>
      <c r="PC27" s="319"/>
      <c r="PD27" s="319"/>
      <c r="PE27" s="319"/>
      <c r="PF27" s="319"/>
      <c r="PG27" s="319"/>
      <c r="PH27" s="319"/>
      <c r="PI27" s="319"/>
      <c r="PJ27" s="319"/>
      <c r="PK27" s="319"/>
      <c r="PL27" s="319"/>
      <c r="PM27" s="319"/>
      <c r="PN27" s="319"/>
      <c r="PO27" s="319"/>
      <c r="PP27" s="319"/>
      <c r="PQ27" s="319"/>
      <c r="PR27" s="319"/>
      <c r="PS27" s="319"/>
      <c r="PT27" s="319"/>
      <c r="PU27" s="319"/>
      <c r="PV27" s="319"/>
      <c r="PW27" s="319"/>
      <c r="PX27" s="319"/>
      <c r="PY27" s="319"/>
      <c r="PZ27" s="319"/>
      <c r="QA27" s="319"/>
      <c r="QB27" s="319"/>
      <c r="QC27" s="319"/>
      <c r="QD27" s="319"/>
      <c r="QE27" s="319"/>
      <c r="QF27" s="319"/>
      <c r="QG27" s="319"/>
      <c r="QH27" s="319"/>
      <c r="QI27" s="319"/>
      <c r="QJ27" s="319"/>
      <c r="QK27" s="319"/>
      <c r="QL27" s="319"/>
      <c r="QM27" s="319"/>
      <c r="QN27" s="319"/>
      <c r="QO27" s="319"/>
      <c r="QP27" s="319"/>
      <c r="QQ27" s="319"/>
      <c r="QR27" s="319"/>
      <c r="QS27" s="319"/>
      <c r="QT27" s="319"/>
      <c r="QU27" s="319"/>
      <c r="QV27" s="319"/>
      <c r="QW27" s="319"/>
      <c r="QX27" s="319"/>
      <c r="QY27" s="319"/>
      <c r="QZ27" s="319"/>
      <c r="RA27" s="319"/>
      <c r="RB27" s="319"/>
      <c r="RC27" s="319"/>
      <c r="RD27" s="319"/>
      <c r="RE27" s="319"/>
      <c r="RF27" s="319"/>
      <c r="RG27" s="319"/>
    </row>
    <row r="28" spans="1:475" s="602" customFormat="1" ht="14.4">
      <c r="A28" s="319"/>
      <c r="B28" s="1510" t="s">
        <v>52</v>
      </c>
      <c r="C28" s="1477"/>
      <c r="D28" s="1478" t="s">
        <v>1006</v>
      </c>
      <c r="E28" s="1322" t="s">
        <v>1010</v>
      </c>
      <c r="F28" s="1322">
        <v>25</v>
      </c>
      <c r="G28" s="1479">
        <f t="shared" si="0"/>
        <v>2.4380540196852283</v>
      </c>
      <c r="H28" s="1511" t="s">
        <v>0</v>
      </c>
      <c r="I28" s="1323">
        <v>18479.82</v>
      </c>
      <c r="J28" s="1324">
        <v>18.52</v>
      </c>
      <c r="K28" s="1325">
        <v>4.16</v>
      </c>
      <c r="L28" s="1325">
        <v>18.510000000000002</v>
      </c>
      <c r="M28" s="1480">
        <f t="shared" si="2"/>
        <v>14.350000000000001</v>
      </c>
      <c r="N28" s="1481">
        <f t="shared" si="7"/>
        <v>342246.26639999996</v>
      </c>
      <c r="O28" s="1482"/>
      <c r="P28" s="1483"/>
      <c r="Q28" s="1483"/>
      <c r="R28" s="1483"/>
      <c r="S28" s="1483">
        <f t="shared" si="3"/>
        <v>342061.4682</v>
      </c>
      <c r="T28" s="1483"/>
      <c r="U28" s="1483"/>
      <c r="V28" s="1483"/>
      <c r="W28" s="1483">
        <v>0</v>
      </c>
      <c r="X28" s="1483"/>
      <c r="Y28" s="1483"/>
      <c r="Z28" s="1484">
        <f t="shared" si="1"/>
        <v>0</v>
      </c>
      <c r="AA28" s="1485">
        <f t="shared" si="8"/>
        <v>1.8366031317579932</v>
      </c>
      <c r="AB28" s="1483">
        <f t="shared" si="4"/>
        <v>628570.56470272038</v>
      </c>
      <c r="AC28" s="1486" t="str">
        <f t="shared" si="5"/>
        <v/>
      </c>
      <c r="AD28" s="1512" t="str">
        <f t="shared" si="6"/>
        <v/>
      </c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  <c r="KO28" s="319"/>
      <c r="KP28" s="319"/>
      <c r="KQ28" s="319"/>
      <c r="KR28" s="319"/>
      <c r="KS28" s="319"/>
      <c r="KT28" s="319"/>
      <c r="KU28" s="319"/>
      <c r="KV28" s="319"/>
      <c r="KW28" s="319"/>
      <c r="KX28" s="319"/>
      <c r="KY28" s="319"/>
      <c r="KZ28" s="319"/>
      <c r="LA28" s="319"/>
      <c r="LB28" s="319"/>
      <c r="LC28" s="319"/>
      <c r="LD28" s="319"/>
      <c r="LE28" s="319"/>
      <c r="LF28" s="319"/>
      <c r="LG28" s="319"/>
      <c r="LH28" s="319"/>
      <c r="LI28" s="319"/>
      <c r="LJ28" s="319"/>
      <c r="LK28" s="319"/>
      <c r="LL28" s="319"/>
      <c r="LM28" s="319"/>
      <c r="LN28" s="319"/>
      <c r="LO28" s="319"/>
      <c r="LP28" s="319"/>
      <c r="LQ28" s="319"/>
      <c r="LR28" s="319"/>
      <c r="LS28" s="319"/>
      <c r="LT28" s="319"/>
      <c r="LU28" s="319"/>
      <c r="LV28" s="319"/>
      <c r="LW28" s="319"/>
      <c r="LX28" s="319"/>
      <c r="LY28" s="319"/>
      <c r="LZ28" s="319"/>
      <c r="MA28" s="319"/>
      <c r="MB28" s="319"/>
      <c r="MC28" s="319"/>
      <c r="MD28" s="319"/>
      <c r="ME28" s="319"/>
      <c r="MF28" s="319"/>
      <c r="MG28" s="319"/>
      <c r="MH28" s="319"/>
      <c r="MI28" s="319"/>
      <c r="MJ28" s="319"/>
      <c r="MK28" s="319"/>
      <c r="ML28" s="319"/>
      <c r="MM28" s="319"/>
      <c r="MN28" s="319"/>
      <c r="MO28" s="319"/>
      <c r="MP28" s="319"/>
      <c r="MQ28" s="319"/>
      <c r="MR28" s="319"/>
      <c r="MS28" s="319"/>
      <c r="MT28" s="319"/>
      <c r="MU28" s="319"/>
      <c r="MV28" s="319"/>
      <c r="MW28" s="319"/>
      <c r="MX28" s="319"/>
      <c r="MY28" s="319"/>
      <c r="MZ28" s="319"/>
      <c r="NA28" s="319"/>
      <c r="NB28" s="319"/>
      <c r="NC28" s="319"/>
      <c r="ND28" s="319"/>
      <c r="NE28" s="319"/>
      <c r="NF28" s="319"/>
      <c r="NG28" s="319"/>
      <c r="NH28" s="319"/>
      <c r="NI28" s="319"/>
      <c r="NJ28" s="319"/>
      <c r="NK28" s="319"/>
      <c r="NL28" s="319"/>
      <c r="NM28" s="319"/>
      <c r="NN28" s="319"/>
      <c r="NO28" s="319"/>
      <c r="NP28" s="319"/>
      <c r="NQ28" s="319"/>
      <c r="NR28" s="319"/>
      <c r="NS28" s="319"/>
      <c r="NT28" s="319"/>
      <c r="NU28" s="319"/>
      <c r="NV28" s="319"/>
      <c r="NW28" s="319"/>
      <c r="NX28" s="319"/>
      <c r="NY28" s="319"/>
      <c r="NZ28" s="319"/>
      <c r="OA28" s="319"/>
      <c r="OB28" s="319"/>
      <c r="OC28" s="319"/>
      <c r="OD28" s="319"/>
      <c r="OE28" s="319"/>
      <c r="OF28" s="319"/>
      <c r="OG28" s="319"/>
      <c r="OH28" s="319"/>
      <c r="OI28" s="319"/>
      <c r="OJ28" s="319"/>
      <c r="OK28" s="319"/>
      <c r="OL28" s="319"/>
      <c r="OM28" s="319"/>
      <c r="ON28" s="319"/>
      <c r="OO28" s="319"/>
      <c r="OP28" s="319"/>
      <c r="OQ28" s="319"/>
      <c r="OR28" s="319"/>
      <c r="OS28" s="319"/>
      <c r="OT28" s="319"/>
      <c r="OU28" s="319"/>
      <c r="OV28" s="319"/>
      <c r="OW28" s="319"/>
      <c r="OX28" s="319"/>
      <c r="OY28" s="319"/>
      <c r="OZ28" s="319"/>
      <c r="PA28" s="319"/>
      <c r="PB28" s="319"/>
      <c r="PC28" s="319"/>
      <c r="PD28" s="319"/>
      <c r="PE28" s="319"/>
      <c r="PF28" s="319"/>
      <c r="PG28" s="319"/>
      <c r="PH28" s="319"/>
      <c r="PI28" s="319"/>
      <c r="PJ28" s="319"/>
      <c r="PK28" s="319"/>
      <c r="PL28" s="319"/>
      <c r="PM28" s="319"/>
      <c r="PN28" s="319"/>
      <c r="PO28" s="319"/>
      <c r="PP28" s="319"/>
      <c r="PQ28" s="319"/>
      <c r="PR28" s="319"/>
      <c r="PS28" s="319"/>
      <c r="PT28" s="319"/>
      <c r="PU28" s="319"/>
      <c r="PV28" s="319"/>
      <c r="PW28" s="319"/>
      <c r="PX28" s="319"/>
      <c r="PY28" s="319"/>
      <c r="PZ28" s="319"/>
      <c r="QA28" s="319"/>
      <c r="QB28" s="319"/>
      <c r="QC28" s="319"/>
      <c r="QD28" s="319"/>
      <c r="QE28" s="319"/>
      <c r="QF28" s="319"/>
      <c r="QG28" s="319"/>
      <c r="QH28" s="319"/>
      <c r="QI28" s="319"/>
      <c r="QJ28" s="319"/>
      <c r="QK28" s="319"/>
      <c r="QL28" s="319"/>
      <c r="QM28" s="319"/>
      <c r="QN28" s="319"/>
      <c r="QO28" s="319"/>
      <c r="QP28" s="319"/>
      <c r="QQ28" s="319"/>
      <c r="QR28" s="319"/>
      <c r="QS28" s="319"/>
      <c r="QT28" s="319"/>
      <c r="QU28" s="319"/>
      <c r="QV28" s="319"/>
      <c r="QW28" s="319"/>
      <c r="QX28" s="319"/>
      <c r="QY28" s="319"/>
      <c r="QZ28" s="319"/>
      <c r="RA28" s="319"/>
      <c r="RB28" s="319"/>
      <c r="RC28" s="319"/>
      <c r="RD28" s="319"/>
      <c r="RE28" s="319"/>
      <c r="RF28" s="319"/>
      <c r="RG28" s="319"/>
    </row>
    <row r="29" spans="1:475" s="602" customFormat="1" ht="14.4">
      <c r="A29" s="319"/>
      <c r="B29" s="1510" t="s">
        <v>52</v>
      </c>
      <c r="C29" s="1477"/>
      <c r="D29" s="1478" t="s">
        <v>1006</v>
      </c>
      <c r="E29" s="1322" t="s">
        <v>1011</v>
      </c>
      <c r="F29" s="1322">
        <v>25</v>
      </c>
      <c r="G29" s="1479">
        <f t="shared" si="0"/>
        <v>1.5057381866259134</v>
      </c>
      <c r="H29" s="1511" t="s">
        <v>0</v>
      </c>
      <c r="I29" s="1323">
        <v>22975.08</v>
      </c>
      <c r="J29" s="1324">
        <v>9.1999999999999993</v>
      </c>
      <c r="K29" s="1325">
        <v>4.16</v>
      </c>
      <c r="L29" s="1325">
        <v>18.510000000000002</v>
      </c>
      <c r="M29" s="1480">
        <f t="shared" ref="M29:M46" si="9">IF((ABS(L29))&gt;(ABS(K29)),L29-K29,0)</f>
        <v>14.350000000000001</v>
      </c>
      <c r="N29" s="1481">
        <f t="shared" ref="N29:N46" si="10">I29*J29</f>
        <v>211370.736</v>
      </c>
      <c r="O29" s="1482"/>
      <c r="P29" s="1483"/>
      <c r="Q29" s="1483"/>
      <c r="R29" s="1483"/>
      <c r="S29" s="1483">
        <f t="shared" si="3"/>
        <v>425268.73080000008</v>
      </c>
      <c r="T29" s="1483"/>
      <c r="U29" s="1483"/>
      <c r="V29" s="1483"/>
      <c r="W29" s="1483">
        <v>0</v>
      </c>
      <c r="X29" s="1483"/>
      <c r="Y29" s="1483"/>
      <c r="Z29" s="1484">
        <f t="shared" si="1"/>
        <v>0</v>
      </c>
      <c r="AA29" s="1485">
        <f t="shared" ref="AA29:AA46" si="11">IF(J29=0,0,(HLOOKUP(H29,ACElectric_2014_2015,F29+1,FALSE)))</f>
        <v>1.8366031317579932</v>
      </c>
      <c r="AB29" s="1483">
        <f t="shared" ref="AB29:AB46" si="12">AA29*N29</f>
        <v>388204.15569959203</v>
      </c>
      <c r="AC29" s="1486"/>
      <c r="AD29" s="1512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  <c r="KO29" s="319"/>
      <c r="KP29" s="319"/>
      <c r="KQ29" s="319"/>
      <c r="KR29" s="319"/>
      <c r="KS29" s="319"/>
      <c r="KT29" s="319"/>
      <c r="KU29" s="319"/>
      <c r="KV29" s="319"/>
      <c r="KW29" s="319"/>
      <c r="KX29" s="319"/>
      <c r="KY29" s="319"/>
      <c r="KZ29" s="319"/>
      <c r="LA29" s="319"/>
      <c r="LB29" s="319"/>
      <c r="LC29" s="319"/>
      <c r="LD29" s="319"/>
      <c r="LE29" s="319"/>
      <c r="LF29" s="319"/>
      <c r="LG29" s="319"/>
      <c r="LH29" s="319"/>
      <c r="LI29" s="319"/>
      <c r="LJ29" s="319"/>
      <c r="LK29" s="319"/>
      <c r="LL29" s="319"/>
      <c r="LM29" s="319"/>
      <c r="LN29" s="319"/>
      <c r="LO29" s="319"/>
      <c r="LP29" s="319"/>
      <c r="LQ29" s="319"/>
      <c r="LR29" s="319"/>
      <c r="LS29" s="319"/>
      <c r="LT29" s="319"/>
      <c r="LU29" s="319"/>
      <c r="LV29" s="319"/>
      <c r="LW29" s="319"/>
      <c r="LX29" s="319"/>
      <c r="LY29" s="319"/>
      <c r="LZ29" s="319"/>
      <c r="MA29" s="319"/>
      <c r="MB29" s="319"/>
      <c r="MC29" s="319"/>
      <c r="MD29" s="319"/>
      <c r="ME29" s="319"/>
      <c r="MF29" s="319"/>
      <c r="MG29" s="319"/>
      <c r="MH29" s="319"/>
      <c r="MI29" s="319"/>
      <c r="MJ29" s="319"/>
      <c r="MK29" s="319"/>
      <c r="ML29" s="319"/>
      <c r="MM29" s="319"/>
      <c r="MN29" s="319"/>
      <c r="MO29" s="319"/>
      <c r="MP29" s="319"/>
      <c r="MQ29" s="319"/>
      <c r="MR29" s="319"/>
      <c r="MS29" s="319"/>
      <c r="MT29" s="319"/>
      <c r="MU29" s="319"/>
      <c r="MV29" s="319"/>
      <c r="MW29" s="319"/>
      <c r="MX29" s="319"/>
      <c r="MY29" s="319"/>
      <c r="MZ29" s="319"/>
      <c r="NA29" s="319"/>
      <c r="NB29" s="319"/>
      <c r="NC29" s="319"/>
      <c r="ND29" s="319"/>
      <c r="NE29" s="319"/>
      <c r="NF29" s="319"/>
      <c r="NG29" s="319"/>
      <c r="NH29" s="319"/>
      <c r="NI29" s="319"/>
      <c r="NJ29" s="319"/>
      <c r="NK29" s="319"/>
      <c r="NL29" s="319"/>
      <c r="NM29" s="319"/>
      <c r="NN29" s="319"/>
      <c r="NO29" s="319"/>
      <c r="NP29" s="319"/>
      <c r="NQ29" s="319"/>
      <c r="NR29" s="319"/>
      <c r="NS29" s="319"/>
      <c r="NT29" s="319"/>
      <c r="NU29" s="319"/>
      <c r="NV29" s="319"/>
      <c r="NW29" s="319"/>
      <c r="NX29" s="319"/>
      <c r="NY29" s="319"/>
      <c r="NZ29" s="319"/>
      <c r="OA29" s="319"/>
      <c r="OB29" s="319"/>
      <c r="OC29" s="319"/>
      <c r="OD29" s="319"/>
      <c r="OE29" s="319"/>
      <c r="OF29" s="319"/>
      <c r="OG29" s="319"/>
      <c r="OH29" s="319"/>
      <c r="OI29" s="319"/>
      <c r="OJ29" s="319"/>
      <c r="OK29" s="319"/>
      <c r="OL29" s="319"/>
      <c r="OM29" s="319"/>
      <c r="ON29" s="319"/>
      <c r="OO29" s="319"/>
      <c r="OP29" s="319"/>
      <c r="OQ29" s="319"/>
      <c r="OR29" s="319"/>
      <c r="OS29" s="319"/>
      <c r="OT29" s="319"/>
      <c r="OU29" s="319"/>
      <c r="OV29" s="319"/>
      <c r="OW29" s="319"/>
      <c r="OX29" s="319"/>
      <c r="OY29" s="319"/>
      <c r="OZ29" s="319"/>
      <c r="PA29" s="319"/>
      <c r="PB29" s="319"/>
      <c r="PC29" s="319"/>
      <c r="PD29" s="319"/>
      <c r="PE29" s="319"/>
      <c r="PF29" s="319"/>
      <c r="PG29" s="319"/>
      <c r="PH29" s="319"/>
      <c r="PI29" s="319"/>
      <c r="PJ29" s="319"/>
      <c r="PK29" s="319"/>
      <c r="PL29" s="319"/>
      <c r="PM29" s="319"/>
      <c r="PN29" s="319"/>
      <c r="PO29" s="319"/>
      <c r="PP29" s="319"/>
      <c r="PQ29" s="319"/>
      <c r="PR29" s="319"/>
      <c r="PS29" s="319"/>
      <c r="PT29" s="319"/>
      <c r="PU29" s="319"/>
      <c r="PV29" s="319"/>
      <c r="PW29" s="319"/>
      <c r="PX29" s="319"/>
      <c r="PY29" s="319"/>
      <c r="PZ29" s="319"/>
      <c r="QA29" s="319"/>
      <c r="QB29" s="319"/>
      <c r="QC29" s="319"/>
      <c r="QD29" s="319"/>
      <c r="QE29" s="319"/>
      <c r="QF29" s="319"/>
      <c r="QG29" s="319"/>
      <c r="QH29" s="319"/>
      <c r="QI29" s="319"/>
      <c r="QJ29" s="319"/>
      <c r="QK29" s="319"/>
      <c r="QL29" s="319"/>
      <c r="QM29" s="319"/>
      <c r="QN29" s="319"/>
      <c r="QO29" s="319"/>
      <c r="QP29" s="319"/>
      <c r="QQ29" s="319"/>
      <c r="QR29" s="319"/>
      <c r="QS29" s="319"/>
      <c r="QT29" s="319"/>
      <c r="QU29" s="319"/>
      <c r="QV29" s="319"/>
      <c r="QW29" s="319"/>
      <c r="QX29" s="319"/>
      <c r="QY29" s="319"/>
      <c r="QZ29" s="319"/>
      <c r="RA29" s="319"/>
      <c r="RB29" s="319"/>
      <c r="RC29" s="319"/>
      <c r="RD29" s="319"/>
      <c r="RE29" s="319"/>
      <c r="RF29" s="319"/>
      <c r="RG29" s="319"/>
    </row>
    <row r="30" spans="1:475" s="602" customFormat="1" ht="14.4">
      <c r="A30" s="319"/>
      <c r="B30" s="1510" t="s">
        <v>52</v>
      </c>
      <c r="C30" s="1477"/>
      <c r="D30" s="1478" t="s">
        <v>1006</v>
      </c>
      <c r="E30" s="1322" t="s">
        <v>1012</v>
      </c>
      <c r="F30" s="1322">
        <v>25</v>
      </c>
      <c r="G30" s="1479">
        <f t="shared" si="0"/>
        <v>0.52444050543965537</v>
      </c>
      <c r="H30" s="1511" t="s">
        <v>0</v>
      </c>
      <c r="I30" s="1323">
        <v>8681.52</v>
      </c>
      <c r="J30" s="1324">
        <v>8.48</v>
      </c>
      <c r="K30" s="1325">
        <v>4.16</v>
      </c>
      <c r="L30" s="1325">
        <v>18.510000000000002</v>
      </c>
      <c r="M30" s="1480">
        <f t="shared" si="9"/>
        <v>14.350000000000001</v>
      </c>
      <c r="N30" s="1481">
        <f t="shared" si="10"/>
        <v>73619.289600000004</v>
      </c>
      <c r="O30" s="1482"/>
      <c r="P30" s="1483"/>
      <c r="Q30" s="1483"/>
      <c r="R30" s="1483"/>
      <c r="S30" s="1483">
        <f t="shared" si="3"/>
        <v>160694.93520000001</v>
      </c>
      <c r="T30" s="1483"/>
      <c r="U30" s="1483"/>
      <c r="V30" s="1483"/>
      <c r="W30" s="1483">
        <v>0</v>
      </c>
      <c r="X30" s="1483"/>
      <c r="Y30" s="1483"/>
      <c r="Z30" s="1484">
        <f t="shared" si="1"/>
        <v>0</v>
      </c>
      <c r="AA30" s="1485">
        <f t="shared" si="11"/>
        <v>1.8366031317579932</v>
      </c>
      <c r="AB30" s="1483">
        <f t="shared" si="12"/>
        <v>135209.41783715866</v>
      </c>
      <c r="AC30" s="1486"/>
      <c r="AD30" s="1512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  <c r="KO30" s="319"/>
      <c r="KP30" s="319"/>
      <c r="KQ30" s="319"/>
      <c r="KR30" s="319"/>
      <c r="KS30" s="319"/>
      <c r="KT30" s="319"/>
      <c r="KU30" s="319"/>
      <c r="KV30" s="319"/>
      <c r="KW30" s="319"/>
      <c r="KX30" s="319"/>
      <c r="KY30" s="319"/>
      <c r="KZ30" s="319"/>
      <c r="LA30" s="319"/>
      <c r="LB30" s="319"/>
      <c r="LC30" s="319"/>
      <c r="LD30" s="319"/>
      <c r="LE30" s="319"/>
      <c r="LF30" s="319"/>
      <c r="LG30" s="319"/>
      <c r="LH30" s="319"/>
      <c r="LI30" s="319"/>
      <c r="LJ30" s="319"/>
      <c r="LK30" s="319"/>
      <c r="LL30" s="319"/>
      <c r="LM30" s="319"/>
      <c r="LN30" s="319"/>
      <c r="LO30" s="319"/>
      <c r="LP30" s="319"/>
      <c r="LQ30" s="319"/>
      <c r="LR30" s="319"/>
      <c r="LS30" s="319"/>
      <c r="LT30" s="319"/>
      <c r="LU30" s="319"/>
      <c r="LV30" s="319"/>
      <c r="LW30" s="319"/>
      <c r="LX30" s="319"/>
      <c r="LY30" s="319"/>
      <c r="LZ30" s="319"/>
      <c r="MA30" s="319"/>
      <c r="MB30" s="319"/>
      <c r="MC30" s="319"/>
      <c r="MD30" s="319"/>
      <c r="ME30" s="319"/>
      <c r="MF30" s="319"/>
      <c r="MG30" s="319"/>
      <c r="MH30" s="319"/>
      <c r="MI30" s="319"/>
      <c r="MJ30" s="319"/>
      <c r="MK30" s="319"/>
      <c r="ML30" s="319"/>
      <c r="MM30" s="319"/>
      <c r="MN30" s="319"/>
      <c r="MO30" s="319"/>
      <c r="MP30" s="319"/>
      <c r="MQ30" s="319"/>
      <c r="MR30" s="319"/>
      <c r="MS30" s="319"/>
      <c r="MT30" s="319"/>
      <c r="MU30" s="319"/>
      <c r="MV30" s="319"/>
      <c r="MW30" s="319"/>
      <c r="MX30" s="319"/>
      <c r="MY30" s="319"/>
      <c r="MZ30" s="319"/>
      <c r="NA30" s="319"/>
      <c r="NB30" s="319"/>
      <c r="NC30" s="319"/>
      <c r="ND30" s="319"/>
      <c r="NE30" s="319"/>
      <c r="NF30" s="319"/>
      <c r="NG30" s="319"/>
      <c r="NH30" s="319"/>
      <c r="NI30" s="319"/>
      <c r="NJ30" s="319"/>
      <c r="NK30" s="319"/>
      <c r="NL30" s="319"/>
      <c r="NM30" s="319"/>
      <c r="NN30" s="319"/>
      <c r="NO30" s="319"/>
      <c r="NP30" s="319"/>
      <c r="NQ30" s="319"/>
      <c r="NR30" s="319"/>
      <c r="NS30" s="319"/>
      <c r="NT30" s="319"/>
      <c r="NU30" s="319"/>
      <c r="NV30" s="319"/>
      <c r="NW30" s="319"/>
      <c r="NX30" s="319"/>
      <c r="NY30" s="319"/>
      <c r="NZ30" s="319"/>
      <c r="OA30" s="319"/>
      <c r="OB30" s="319"/>
      <c r="OC30" s="319"/>
      <c r="OD30" s="319"/>
      <c r="OE30" s="319"/>
      <c r="OF30" s="319"/>
      <c r="OG30" s="319"/>
      <c r="OH30" s="319"/>
      <c r="OI30" s="319"/>
      <c r="OJ30" s="319"/>
      <c r="OK30" s="319"/>
      <c r="OL30" s="319"/>
      <c r="OM30" s="319"/>
      <c r="ON30" s="319"/>
      <c r="OO30" s="319"/>
      <c r="OP30" s="319"/>
      <c r="OQ30" s="319"/>
      <c r="OR30" s="319"/>
      <c r="OS30" s="319"/>
      <c r="OT30" s="319"/>
      <c r="OU30" s="319"/>
      <c r="OV30" s="319"/>
      <c r="OW30" s="319"/>
      <c r="OX30" s="319"/>
      <c r="OY30" s="319"/>
      <c r="OZ30" s="319"/>
      <c r="PA30" s="319"/>
      <c r="PB30" s="319"/>
      <c r="PC30" s="319"/>
      <c r="PD30" s="319"/>
      <c r="PE30" s="319"/>
      <c r="PF30" s="319"/>
      <c r="PG30" s="319"/>
      <c r="PH30" s="319"/>
      <c r="PI30" s="319"/>
      <c r="PJ30" s="319"/>
      <c r="PK30" s="319"/>
      <c r="PL30" s="319"/>
      <c r="PM30" s="319"/>
      <c r="PN30" s="319"/>
      <c r="PO30" s="319"/>
      <c r="PP30" s="319"/>
      <c r="PQ30" s="319"/>
      <c r="PR30" s="319"/>
      <c r="PS30" s="319"/>
      <c r="PT30" s="319"/>
      <c r="PU30" s="319"/>
      <c r="PV30" s="319"/>
      <c r="PW30" s="319"/>
      <c r="PX30" s="319"/>
      <c r="PY30" s="319"/>
      <c r="PZ30" s="319"/>
      <c r="QA30" s="319"/>
      <c r="QB30" s="319"/>
      <c r="QC30" s="319"/>
      <c r="QD30" s="319"/>
      <c r="QE30" s="319"/>
      <c r="QF30" s="319"/>
      <c r="QG30" s="319"/>
      <c r="QH30" s="319"/>
      <c r="QI30" s="319"/>
      <c r="QJ30" s="319"/>
      <c r="QK30" s="319"/>
      <c r="QL30" s="319"/>
      <c r="QM30" s="319"/>
      <c r="QN30" s="319"/>
      <c r="QO30" s="319"/>
      <c r="QP30" s="319"/>
      <c r="QQ30" s="319"/>
      <c r="QR30" s="319"/>
      <c r="QS30" s="319"/>
      <c r="QT30" s="319"/>
      <c r="QU30" s="319"/>
      <c r="QV30" s="319"/>
      <c r="QW30" s="319"/>
      <c r="QX30" s="319"/>
      <c r="QY30" s="319"/>
      <c r="QZ30" s="319"/>
      <c r="RA30" s="319"/>
      <c r="RB30" s="319"/>
      <c r="RC30" s="319"/>
      <c r="RD30" s="319"/>
      <c r="RE30" s="319"/>
      <c r="RF30" s="319"/>
      <c r="RG30" s="319"/>
    </row>
    <row r="31" spans="1:475" s="602" customFormat="1" ht="14.4">
      <c r="A31" s="319"/>
      <c r="B31" s="1510" t="s">
        <v>52</v>
      </c>
      <c r="C31" s="1477"/>
      <c r="D31" s="1478" t="s">
        <v>1006</v>
      </c>
      <c r="E31" s="1322" t="s">
        <v>1013</v>
      </c>
      <c r="F31" s="1322">
        <v>30</v>
      </c>
      <c r="G31" s="1479">
        <f t="shared" si="0"/>
        <v>0.40557363134491098</v>
      </c>
      <c r="H31" s="1511" t="s">
        <v>0</v>
      </c>
      <c r="I31" s="1323">
        <v>60826</v>
      </c>
      <c r="J31" s="1324">
        <v>0.78</v>
      </c>
      <c r="K31" s="1325">
        <v>0.33</v>
      </c>
      <c r="L31" s="1325">
        <v>0.98</v>
      </c>
      <c r="M31" s="1480">
        <f t="shared" si="9"/>
        <v>0.64999999999999991</v>
      </c>
      <c r="N31" s="1481">
        <f t="shared" si="10"/>
        <v>47444.28</v>
      </c>
      <c r="O31" s="1482"/>
      <c r="P31" s="1483"/>
      <c r="Q31" s="1483"/>
      <c r="R31" s="1483"/>
      <c r="S31" s="1483">
        <f t="shared" si="3"/>
        <v>59609.479999999996</v>
      </c>
      <c r="T31" s="1483"/>
      <c r="U31" s="1483"/>
      <c r="V31" s="1483"/>
      <c r="W31" s="1483">
        <v>0</v>
      </c>
      <c r="X31" s="1483"/>
      <c r="Y31" s="1483"/>
      <c r="Z31" s="1484">
        <f t="shared" si="1"/>
        <v>0</v>
      </c>
      <c r="AA31" s="1485">
        <f t="shared" si="11"/>
        <v>2.0307517973838265</v>
      </c>
      <c r="AB31" s="1483">
        <f t="shared" si="12"/>
        <v>96347.556885581536</v>
      </c>
      <c r="AC31" s="1486"/>
      <c r="AD31" s="1512"/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  <c r="KO31" s="319"/>
      <c r="KP31" s="319"/>
      <c r="KQ31" s="319"/>
      <c r="KR31" s="319"/>
      <c r="KS31" s="319"/>
      <c r="KT31" s="319"/>
      <c r="KU31" s="319"/>
      <c r="KV31" s="319"/>
      <c r="KW31" s="319"/>
      <c r="KX31" s="319"/>
      <c r="KY31" s="319"/>
      <c r="KZ31" s="319"/>
      <c r="LA31" s="319"/>
      <c r="LB31" s="319"/>
      <c r="LC31" s="319"/>
      <c r="LD31" s="319"/>
      <c r="LE31" s="319"/>
      <c r="LF31" s="319"/>
      <c r="LG31" s="319"/>
      <c r="LH31" s="319"/>
      <c r="LI31" s="319"/>
      <c r="LJ31" s="319"/>
      <c r="LK31" s="319"/>
      <c r="LL31" s="319"/>
      <c r="LM31" s="319"/>
      <c r="LN31" s="319"/>
      <c r="LO31" s="319"/>
      <c r="LP31" s="319"/>
      <c r="LQ31" s="319"/>
      <c r="LR31" s="319"/>
      <c r="LS31" s="319"/>
      <c r="LT31" s="319"/>
      <c r="LU31" s="319"/>
      <c r="LV31" s="319"/>
      <c r="LW31" s="319"/>
      <c r="LX31" s="319"/>
      <c r="LY31" s="319"/>
      <c r="LZ31" s="319"/>
      <c r="MA31" s="319"/>
      <c r="MB31" s="319"/>
      <c r="MC31" s="319"/>
      <c r="MD31" s="319"/>
      <c r="ME31" s="319"/>
      <c r="MF31" s="319"/>
      <c r="MG31" s="319"/>
      <c r="MH31" s="319"/>
      <c r="MI31" s="319"/>
      <c r="MJ31" s="319"/>
      <c r="MK31" s="319"/>
      <c r="ML31" s="319"/>
      <c r="MM31" s="319"/>
      <c r="MN31" s="319"/>
      <c r="MO31" s="319"/>
      <c r="MP31" s="319"/>
      <c r="MQ31" s="319"/>
      <c r="MR31" s="319"/>
      <c r="MS31" s="319"/>
      <c r="MT31" s="319"/>
      <c r="MU31" s="319"/>
      <c r="MV31" s="319"/>
      <c r="MW31" s="319"/>
      <c r="MX31" s="319"/>
      <c r="MY31" s="319"/>
      <c r="MZ31" s="319"/>
      <c r="NA31" s="319"/>
      <c r="NB31" s="319"/>
      <c r="NC31" s="319"/>
      <c r="ND31" s="319"/>
      <c r="NE31" s="319"/>
      <c r="NF31" s="319"/>
      <c r="NG31" s="319"/>
      <c r="NH31" s="319"/>
      <c r="NI31" s="319"/>
      <c r="NJ31" s="319"/>
      <c r="NK31" s="319"/>
      <c r="NL31" s="319"/>
      <c r="NM31" s="319"/>
      <c r="NN31" s="319"/>
      <c r="NO31" s="319"/>
      <c r="NP31" s="319"/>
      <c r="NQ31" s="319"/>
      <c r="NR31" s="319"/>
      <c r="NS31" s="319"/>
      <c r="NT31" s="319"/>
      <c r="NU31" s="319"/>
      <c r="NV31" s="319"/>
      <c r="NW31" s="319"/>
      <c r="NX31" s="319"/>
      <c r="NY31" s="319"/>
      <c r="NZ31" s="319"/>
      <c r="OA31" s="319"/>
      <c r="OB31" s="319"/>
      <c r="OC31" s="319"/>
      <c r="OD31" s="319"/>
      <c r="OE31" s="319"/>
      <c r="OF31" s="319"/>
      <c r="OG31" s="319"/>
      <c r="OH31" s="319"/>
      <c r="OI31" s="319"/>
      <c r="OJ31" s="319"/>
      <c r="OK31" s="319"/>
      <c r="OL31" s="319"/>
      <c r="OM31" s="319"/>
      <c r="ON31" s="319"/>
      <c r="OO31" s="319"/>
      <c r="OP31" s="319"/>
      <c r="OQ31" s="319"/>
      <c r="OR31" s="319"/>
      <c r="OS31" s="319"/>
      <c r="OT31" s="319"/>
      <c r="OU31" s="319"/>
      <c r="OV31" s="319"/>
      <c r="OW31" s="319"/>
      <c r="OX31" s="319"/>
      <c r="OY31" s="319"/>
      <c r="OZ31" s="319"/>
      <c r="PA31" s="319"/>
      <c r="PB31" s="319"/>
      <c r="PC31" s="319"/>
      <c r="PD31" s="319"/>
      <c r="PE31" s="319"/>
      <c r="PF31" s="319"/>
      <c r="PG31" s="319"/>
      <c r="PH31" s="319"/>
      <c r="PI31" s="319"/>
      <c r="PJ31" s="319"/>
      <c r="PK31" s="319"/>
      <c r="PL31" s="319"/>
      <c r="PM31" s="319"/>
      <c r="PN31" s="319"/>
      <c r="PO31" s="319"/>
      <c r="PP31" s="319"/>
      <c r="PQ31" s="319"/>
      <c r="PR31" s="319"/>
      <c r="PS31" s="319"/>
      <c r="PT31" s="319"/>
      <c r="PU31" s="319"/>
      <c r="PV31" s="319"/>
      <c r="PW31" s="319"/>
      <c r="PX31" s="319"/>
      <c r="PY31" s="319"/>
      <c r="PZ31" s="319"/>
      <c r="QA31" s="319"/>
      <c r="QB31" s="319"/>
      <c r="QC31" s="319"/>
      <c r="QD31" s="319"/>
      <c r="QE31" s="319"/>
      <c r="QF31" s="319"/>
      <c r="QG31" s="319"/>
      <c r="QH31" s="319"/>
      <c r="QI31" s="319"/>
      <c r="QJ31" s="319"/>
      <c r="QK31" s="319"/>
      <c r="QL31" s="319"/>
      <c r="QM31" s="319"/>
      <c r="QN31" s="319"/>
      <c r="QO31" s="319"/>
      <c r="QP31" s="319"/>
      <c r="QQ31" s="319"/>
      <c r="QR31" s="319"/>
      <c r="QS31" s="319"/>
      <c r="QT31" s="319"/>
      <c r="QU31" s="319"/>
      <c r="QV31" s="319"/>
      <c r="QW31" s="319"/>
      <c r="QX31" s="319"/>
      <c r="QY31" s="319"/>
      <c r="QZ31" s="319"/>
      <c r="RA31" s="319"/>
      <c r="RB31" s="319"/>
      <c r="RC31" s="319"/>
      <c r="RD31" s="319"/>
      <c r="RE31" s="319"/>
      <c r="RF31" s="319"/>
      <c r="RG31" s="319"/>
    </row>
    <row r="32" spans="1:475" s="602" customFormat="1" ht="14.4">
      <c r="A32" s="319"/>
      <c r="B32" s="1510" t="s">
        <v>52</v>
      </c>
      <c r="C32" s="1477"/>
      <c r="D32" s="1478" t="s">
        <v>1006</v>
      </c>
      <c r="E32" s="1322" t="s">
        <v>1014</v>
      </c>
      <c r="F32" s="1322">
        <v>30</v>
      </c>
      <c r="G32" s="1479">
        <f t="shared" si="0"/>
        <v>0.21762157274671884</v>
      </c>
      <c r="H32" s="1511" t="s">
        <v>0</v>
      </c>
      <c r="I32" s="1323">
        <v>57858</v>
      </c>
      <c r="J32" s="1324">
        <v>0.44</v>
      </c>
      <c r="K32" s="1325">
        <v>0.33</v>
      </c>
      <c r="L32" s="1325">
        <v>0.98</v>
      </c>
      <c r="M32" s="1480">
        <f t="shared" si="9"/>
        <v>0.64999999999999991</v>
      </c>
      <c r="N32" s="1481">
        <f t="shared" si="10"/>
        <v>25457.52</v>
      </c>
      <c r="O32" s="1482"/>
      <c r="P32" s="1483"/>
      <c r="Q32" s="1483"/>
      <c r="R32" s="1483"/>
      <c r="S32" s="1483">
        <f t="shared" si="3"/>
        <v>56700.84</v>
      </c>
      <c r="T32" s="1483"/>
      <c r="U32" s="1483"/>
      <c r="V32" s="1483"/>
      <c r="W32" s="1483">
        <v>0</v>
      </c>
      <c r="X32" s="1483"/>
      <c r="Y32" s="1483"/>
      <c r="Z32" s="1484">
        <f t="shared" si="1"/>
        <v>0</v>
      </c>
      <c r="AA32" s="1485">
        <f t="shared" si="11"/>
        <v>2.0307517973838265</v>
      </c>
      <c r="AB32" s="1483">
        <f t="shared" si="12"/>
        <v>51697.904496934709</v>
      </c>
      <c r="AC32" s="1486"/>
      <c r="AD32" s="1512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  <c r="KO32" s="319"/>
      <c r="KP32" s="319"/>
      <c r="KQ32" s="319"/>
      <c r="KR32" s="319"/>
      <c r="KS32" s="319"/>
      <c r="KT32" s="319"/>
      <c r="KU32" s="319"/>
      <c r="KV32" s="319"/>
      <c r="KW32" s="319"/>
      <c r="KX32" s="319"/>
      <c r="KY32" s="319"/>
      <c r="KZ32" s="319"/>
      <c r="LA32" s="319"/>
      <c r="LB32" s="319"/>
      <c r="LC32" s="319"/>
      <c r="LD32" s="319"/>
      <c r="LE32" s="319"/>
      <c r="LF32" s="319"/>
      <c r="LG32" s="319"/>
      <c r="LH32" s="319"/>
      <c r="LI32" s="319"/>
      <c r="LJ32" s="319"/>
      <c r="LK32" s="319"/>
      <c r="LL32" s="319"/>
      <c r="LM32" s="319"/>
      <c r="LN32" s="319"/>
      <c r="LO32" s="319"/>
      <c r="LP32" s="319"/>
      <c r="LQ32" s="319"/>
      <c r="LR32" s="319"/>
      <c r="LS32" s="319"/>
      <c r="LT32" s="319"/>
      <c r="LU32" s="319"/>
      <c r="LV32" s="319"/>
      <c r="LW32" s="319"/>
      <c r="LX32" s="319"/>
      <c r="LY32" s="319"/>
      <c r="LZ32" s="319"/>
      <c r="MA32" s="319"/>
      <c r="MB32" s="319"/>
      <c r="MC32" s="319"/>
      <c r="MD32" s="319"/>
      <c r="ME32" s="319"/>
      <c r="MF32" s="319"/>
      <c r="MG32" s="319"/>
      <c r="MH32" s="319"/>
      <c r="MI32" s="319"/>
      <c r="MJ32" s="319"/>
      <c r="MK32" s="319"/>
      <c r="ML32" s="319"/>
      <c r="MM32" s="319"/>
      <c r="MN32" s="319"/>
      <c r="MO32" s="319"/>
      <c r="MP32" s="319"/>
      <c r="MQ32" s="319"/>
      <c r="MR32" s="319"/>
      <c r="MS32" s="319"/>
      <c r="MT32" s="319"/>
      <c r="MU32" s="319"/>
      <c r="MV32" s="319"/>
      <c r="MW32" s="319"/>
      <c r="MX32" s="319"/>
      <c r="MY32" s="319"/>
      <c r="MZ32" s="319"/>
      <c r="NA32" s="319"/>
      <c r="NB32" s="319"/>
      <c r="NC32" s="319"/>
      <c r="ND32" s="319"/>
      <c r="NE32" s="319"/>
      <c r="NF32" s="319"/>
      <c r="NG32" s="319"/>
      <c r="NH32" s="319"/>
      <c r="NI32" s="319"/>
      <c r="NJ32" s="319"/>
      <c r="NK32" s="319"/>
      <c r="NL32" s="319"/>
      <c r="NM32" s="319"/>
      <c r="NN32" s="319"/>
      <c r="NO32" s="319"/>
      <c r="NP32" s="319"/>
      <c r="NQ32" s="319"/>
      <c r="NR32" s="319"/>
      <c r="NS32" s="319"/>
      <c r="NT32" s="319"/>
      <c r="NU32" s="319"/>
      <c r="NV32" s="319"/>
      <c r="NW32" s="319"/>
      <c r="NX32" s="319"/>
      <c r="NY32" s="319"/>
      <c r="NZ32" s="319"/>
      <c r="OA32" s="319"/>
      <c r="OB32" s="319"/>
      <c r="OC32" s="319"/>
      <c r="OD32" s="319"/>
      <c r="OE32" s="319"/>
      <c r="OF32" s="319"/>
      <c r="OG32" s="319"/>
      <c r="OH32" s="319"/>
      <c r="OI32" s="319"/>
      <c r="OJ32" s="319"/>
      <c r="OK32" s="319"/>
      <c r="OL32" s="319"/>
      <c r="OM32" s="319"/>
      <c r="ON32" s="319"/>
      <c r="OO32" s="319"/>
      <c r="OP32" s="319"/>
      <c r="OQ32" s="319"/>
      <c r="OR32" s="319"/>
      <c r="OS32" s="319"/>
      <c r="OT32" s="319"/>
      <c r="OU32" s="319"/>
      <c r="OV32" s="319"/>
      <c r="OW32" s="319"/>
      <c r="OX32" s="319"/>
      <c r="OY32" s="319"/>
      <c r="OZ32" s="319"/>
      <c r="PA32" s="319"/>
      <c r="PB32" s="319"/>
      <c r="PC32" s="319"/>
      <c r="PD32" s="319"/>
      <c r="PE32" s="319"/>
      <c r="PF32" s="319"/>
      <c r="PG32" s="319"/>
      <c r="PH32" s="319"/>
      <c r="PI32" s="319"/>
      <c r="PJ32" s="319"/>
      <c r="PK32" s="319"/>
      <c r="PL32" s="319"/>
      <c r="PM32" s="319"/>
      <c r="PN32" s="319"/>
      <c r="PO32" s="319"/>
      <c r="PP32" s="319"/>
      <c r="PQ32" s="319"/>
      <c r="PR32" s="319"/>
      <c r="PS32" s="319"/>
      <c r="PT32" s="319"/>
      <c r="PU32" s="319"/>
      <c r="PV32" s="319"/>
      <c r="PW32" s="319"/>
      <c r="PX32" s="319"/>
      <c r="PY32" s="319"/>
      <c r="PZ32" s="319"/>
      <c r="QA32" s="319"/>
      <c r="QB32" s="319"/>
      <c r="QC32" s="319"/>
      <c r="QD32" s="319"/>
      <c r="QE32" s="319"/>
      <c r="QF32" s="319"/>
      <c r="QG32" s="319"/>
      <c r="QH32" s="319"/>
      <c r="QI32" s="319"/>
      <c r="QJ32" s="319"/>
      <c r="QK32" s="319"/>
      <c r="QL32" s="319"/>
      <c r="QM32" s="319"/>
      <c r="QN32" s="319"/>
      <c r="QO32" s="319"/>
      <c r="QP32" s="319"/>
      <c r="QQ32" s="319"/>
      <c r="QR32" s="319"/>
      <c r="QS32" s="319"/>
      <c r="QT32" s="319"/>
      <c r="QU32" s="319"/>
      <c r="QV32" s="319"/>
      <c r="QW32" s="319"/>
      <c r="QX32" s="319"/>
      <c r="QY32" s="319"/>
      <c r="QZ32" s="319"/>
      <c r="RA32" s="319"/>
      <c r="RB32" s="319"/>
      <c r="RC32" s="319"/>
      <c r="RD32" s="319"/>
      <c r="RE32" s="319"/>
      <c r="RF32" s="319"/>
      <c r="RG32" s="319"/>
    </row>
    <row r="33" spans="1:475" s="602" customFormat="1" ht="14.4">
      <c r="A33" s="319"/>
      <c r="B33" s="1510" t="s">
        <v>52</v>
      </c>
      <c r="C33" s="1477"/>
      <c r="D33" s="1478" t="s">
        <v>1006</v>
      </c>
      <c r="E33" s="1322" t="s">
        <v>1015</v>
      </c>
      <c r="F33" s="1322">
        <v>30</v>
      </c>
      <c r="G33" s="1479">
        <f t="shared" si="0"/>
        <v>9.0741820081819857E-2</v>
      </c>
      <c r="H33" s="1511" t="s">
        <v>0</v>
      </c>
      <c r="I33" s="1323">
        <v>33172</v>
      </c>
      <c r="J33" s="1324">
        <v>0.32</v>
      </c>
      <c r="K33" s="1325">
        <v>0.33</v>
      </c>
      <c r="L33" s="1325">
        <v>0.98</v>
      </c>
      <c r="M33" s="1480">
        <f t="shared" si="9"/>
        <v>0.64999999999999991</v>
      </c>
      <c r="N33" s="1481">
        <f t="shared" si="10"/>
        <v>10615.04</v>
      </c>
      <c r="O33" s="1482"/>
      <c r="P33" s="1483"/>
      <c r="Q33" s="1483"/>
      <c r="R33" s="1483"/>
      <c r="S33" s="1483">
        <f t="shared" si="3"/>
        <v>32508.559999999998</v>
      </c>
      <c r="T33" s="1483"/>
      <c r="U33" s="1483"/>
      <c r="V33" s="1483"/>
      <c r="W33" s="1483">
        <v>0</v>
      </c>
      <c r="X33" s="1483"/>
      <c r="Y33" s="1483"/>
      <c r="Z33" s="1484">
        <f t="shared" si="1"/>
        <v>0</v>
      </c>
      <c r="AA33" s="1485">
        <f t="shared" si="11"/>
        <v>2.0307517973838265</v>
      </c>
      <c r="AB33" s="1483">
        <f t="shared" si="12"/>
        <v>21556.511559301216</v>
      </c>
      <c r="AC33" s="1486"/>
      <c r="AD33" s="1512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  <c r="KO33" s="319"/>
      <c r="KP33" s="319"/>
      <c r="KQ33" s="319"/>
      <c r="KR33" s="319"/>
      <c r="KS33" s="319"/>
      <c r="KT33" s="319"/>
      <c r="KU33" s="319"/>
      <c r="KV33" s="319"/>
      <c r="KW33" s="319"/>
      <c r="KX33" s="319"/>
      <c r="KY33" s="319"/>
      <c r="KZ33" s="319"/>
      <c r="LA33" s="319"/>
      <c r="LB33" s="319"/>
      <c r="LC33" s="319"/>
      <c r="LD33" s="319"/>
      <c r="LE33" s="319"/>
      <c r="LF33" s="319"/>
      <c r="LG33" s="319"/>
      <c r="LH33" s="319"/>
      <c r="LI33" s="319"/>
      <c r="LJ33" s="319"/>
      <c r="LK33" s="319"/>
      <c r="LL33" s="319"/>
      <c r="LM33" s="319"/>
      <c r="LN33" s="319"/>
      <c r="LO33" s="319"/>
      <c r="LP33" s="319"/>
      <c r="LQ33" s="319"/>
      <c r="LR33" s="319"/>
      <c r="LS33" s="319"/>
      <c r="LT33" s="319"/>
      <c r="LU33" s="319"/>
      <c r="LV33" s="319"/>
      <c r="LW33" s="319"/>
      <c r="LX33" s="319"/>
      <c r="LY33" s="319"/>
      <c r="LZ33" s="319"/>
      <c r="MA33" s="319"/>
      <c r="MB33" s="319"/>
      <c r="MC33" s="319"/>
      <c r="MD33" s="319"/>
      <c r="ME33" s="319"/>
      <c r="MF33" s="319"/>
      <c r="MG33" s="319"/>
      <c r="MH33" s="319"/>
      <c r="MI33" s="319"/>
      <c r="MJ33" s="319"/>
      <c r="MK33" s="319"/>
      <c r="ML33" s="319"/>
      <c r="MM33" s="319"/>
      <c r="MN33" s="319"/>
      <c r="MO33" s="319"/>
      <c r="MP33" s="319"/>
      <c r="MQ33" s="319"/>
      <c r="MR33" s="319"/>
      <c r="MS33" s="319"/>
      <c r="MT33" s="319"/>
      <c r="MU33" s="319"/>
      <c r="MV33" s="319"/>
      <c r="MW33" s="319"/>
      <c r="MX33" s="319"/>
      <c r="MY33" s="319"/>
      <c r="MZ33" s="319"/>
      <c r="NA33" s="319"/>
      <c r="NB33" s="319"/>
      <c r="NC33" s="319"/>
      <c r="ND33" s="319"/>
      <c r="NE33" s="319"/>
      <c r="NF33" s="319"/>
      <c r="NG33" s="319"/>
      <c r="NH33" s="319"/>
      <c r="NI33" s="319"/>
      <c r="NJ33" s="319"/>
      <c r="NK33" s="319"/>
      <c r="NL33" s="319"/>
      <c r="NM33" s="319"/>
      <c r="NN33" s="319"/>
      <c r="NO33" s="319"/>
      <c r="NP33" s="319"/>
      <c r="NQ33" s="319"/>
      <c r="NR33" s="319"/>
      <c r="NS33" s="319"/>
      <c r="NT33" s="319"/>
      <c r="NU33" s="319"/>
      <c r="NV33" s="319"/>
      <c r="NW33" s="319"/>
      <c r="NX33" s="319"/>
      <c r="NY33" s="319"/>
      <c r="NZ33" s="319"/>
      <c r="OA33" s="319"/>
      <c r="OB33" s="319"/>
      <c r="OC33" s="319"/>
      <c r="OD33" s="319"/>
      <c r="OE33" s="319"/>
      <c r="OF33" s="319"/>
      <c r="OG33" s="319"/>
      <c r="OH33" s="319"/>
      <c r="OI33" s="319"/>
      <c r="OJ33" s="319"/>
      <c r="OK33" s="319"/>
      <c r="OL33" s="319"/>
      <c r="OM33" s="319"/>
      <c r="ON33" s="319"/>
      <c r="OO33" s="319"/>
      <c r="OP33" s="319"/>
      <c r="OQ33" s="319"/>
      <c r="OR33" s="319"/>
      <c r="OS33" s="319"/>
      <c r="OT33" s="319"/>
      <c r="OU33" s="319"/>
      <c r="OV33" s="319"/>
      <c r="OW33" s="319"/>
      <c r="OX33" s="319"/>
      <c r="OY33" s="319"/>
      <c r="OZ33" s="319"/>
      <c r="PA33" s="319"/>
      <c r="PB33" s="319"/>
      <c r="PC33" s="319"/>
      <c r="PD33" s="319"/>
      <c r="PE33" s="319"/>
      <c r="PF33" s="319"/>
      <c r="PG33" s="319"/>
      <c r="PH33" s="319"/>
      <c r="PI33" s="319"/>
      <c r="PJ33" s="319"/>
      <c r="PK33" s="319"/>
      <c r="PL33" s="319"/>
      <c r="PM33" s="319"/>
      <c r="PN33" s="319"/>
      <c r="PO33" s="319"/>
      <c r="PP33" s="319"/>
      <c r="PQ33" s="319"/>
      <c r="PR33" s="319"/>
      <c r="PS33" s="319"/>
      <c r="PT33" s="319"/>
      <c r="PU33" s="319"/>
      <c r="PV33" s="319"/>
      <c r="PW33" s="319"/>
      <c r="PX33" s="319"/>
      <c r="PY33" s="319"/>
      <c r="PZ33" s="319"/>
      <c r="QA33" s="319"/>
      <c r="QB33" s="319"/>
      <c r="QC33" s="319"/>
      <c r="QD33" s="319"/>
      <c r="QE33" s="319"/>
      <c r="QF33" s="319"/>
      <c r="QG33" s="319"/>
      <c r="QH33" s="319"/>
      <c r="QI33" s="319"/>
      <c r="QJ33" s="319"/>
      <c r="QK33" s="319"/>
      <c r="QL33" s="319"/>
      <c r="QM33" s="319"/>
      <c r="QN33" s="319"/>
      <c r="QO33" s="319"/>
      <c r="QP33" s="319"/>
      <c r="QQ33" s="319"/>
      <c r="QR33" s="319"/>
      <c r="QS33" s="319"/>
      <c r="QT33" s="319"/>
      <c r="QU33" s="319"/>
      <c r="QV33" s="319"/>
      <c r="QW33" s="319"/>
      <c r="QX33" s="319"/>
      <c r="QY33" s="319"/>
      <c r="QZ33" s="319"/>
      <c r="RA33" s="319"/>
      <c r="RB33" s="319"/>
      <c r="RC33" s="319"/>
      <c r="RD33" s="319"/>
      <c r="RE33" s="319"/>
      <c r="RF33" s="319"/>
      <c r="RG33" s="319"/>
    </row>
    <row r="34" spans="1:475" s="602" customFormat="1" ht="14.4">
      <c r="A34" s="319"/>
      <c r="B34" s="1510" t="s">
        <v>52</v>
      </c>
      <c r="C34" s="1477"/>
      <c r="D34" s="1478" t="s">
        <v>1006</v>
      </c>
      <c r="E34" s="1322" t="s">
        <v>258</v>
      </c>
      <c r="F34" s="1322">
        <v>15</v>
      </c>
      <c r="G34" s="1479">
        <f t="shared" si="0"/>
        <v>2.5212282483939336E-2</v>
      </c>
      <c r="H34" s="1511" t="s">
        <v>0</v>
      </c>
      <c r="I34" s="1323">
        <v>9670</v>
      </c>
      <c r="J34" s="1324">
        <v>0.61</v>
      </c>
      <c r="K34" s="1325">
        <v>0.66</v>
      </c>
      <c r="L34" s="1325">
        <v>0.66</v>
      </c>
      <c r="M34" s="1480">
        <f t="shared" si="9"/>
        <v>0</v>
      </c>
      <c r="N34" s="1481">
        <f t="shared" si="10"/>
        <v>5898.7</v>
      </c>
      <c r="O34" s="1482"/>
      <c r="P34" s="1483"/>
      <c r="Q34" s="1483"/>
      <c r="R34" s="1483"/>
      <c r="S34" s="1483">
        <f t="shared" si="3"/>
        <v>6382.2000000000007</v>
      </c>
      <c r="T34" s="1483"/>
      <c r="U34" s="1483"/>
      <c r="V34" s="1483"/>
      <c r="W34" s="1483">
        <v>0</v>
      </c>
      <c r="X34" s="1483"/>
      <c r="Y34" s="1483"/>
      <c r="Z34" s="1484">
        <f t="shared" si="1"/>
        <v>0</v>
      </c>
      <c r="AA34" s="1485">
        <f t="shared" si="11"/>
        <v>1.3735334113120816</v>
      </c>
      <c r="AB34" s="1483">
        <f t="shared" si="12"/>
        <v>8102.0615333065753</v>
      </c>
      <c r="AC34" s="1486"/>
      <c r="AD34" s="1512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  <c r="KO34" s="319"/>
      <c r="KP34" s="319"/>
      <c r="KQ34" s="319"/>
      <c r="KR34" s="319"/>
      <c r="KS34" s="319"/>
      <c r="KT34" s="319"/>
      <c r="KU34" s="319"/>
      <c r="KV34" s="319"/>
      <c r="KW34" s="319"/>
      <c r="KX34" s="319"/>
      <c r="KY34" s="319"/>
      <c r="KZ34" s="319"/>
      <c r="LA34" s="319"/>
      <c r="LB34" s="319"/>
      <c r="LC34" s="319"/>
      <c r="LD34" s="319"/>
      <c r="LE34" s="319"/>
      <c r="LF34" s="319"/>
      <c r="LG34" s="319"/>
      <c r="LH34" s="319"/>
      <c r="LI34" s="319"/>
      <c r="LJ34" s="319"/>
      <c r="LK34" s="319"/>
      <c r="LL34" s="319"/>
      <c r="LM34" s="319"/>
      <c r="LN34" s="319"/>
      <c r="LO34" s="319"/>
      <c r="LP34" s="319"/>
      <c r="LQ34" s="319"/>
      <c r="LR34" s="319"/>
      <c r="LS34" s="319"/>
      <c r="LT34" s="319"/>
      <c r="LU34" s="319"/>
      <c r="LV34" s="319"/>
      <c r="LW34" s="319"/>
      <c r="LX34" s="319"/>
      <c r="LY34" s="319"/>
      <c r="LZ34" s="319"/>
      <c r="MA34" s="319"/>
      <c r="MB34" s="319"/>
      <c r="MC34" s="319"/>
      <c r="MD34" s="319"/>
      <c r="ME34" s="319"/>
      <c r="MF34" s="319"/>
      <c r="MG34" s="319"/>
      <c r="MH34" s="319"/>
      <c r="MI34" s="319"/>
      <c r="MJ34" s="319"/>
      <c r="MK34" s="319"/>
      <c r="ML34" s="319"/>
      <c r="MM34" s="319"/>
      <c r="MN34" s="319"/>
      <c r="MO34" s="319"/>
      <c r="MP34" s="319"/>
      <c r="MQ34" s="319"/>
      <c r="MR34" s="319"/>
      <c r="MS34" s="319"/>
      <c r="MT34" s="319"/>
      <c r="MU34" s="319"/>
      <c r="MV34" s="319"/>
      <c r="MW34" s="319"/>
      <c r="MX34" s="319"/>
      <c r="MY34" s="319"/>
      <c r="MZ34" s="319"/>
      <c r="NA34" s="319"/>
      <c r="NB34" s="319"/>
      <c r="NC34" s="319"/>
      <c r="ND34" s="319"/>
      <c r="NE34" s="319"/>
      <c r="NF34" s="319"/>
      <c r="NG34" s="319"/>
      <c r="NH34" s="319"/>
      <c r="NI34" s="319"/>
      <c r="NJ34" s="319"/>
      <c r="NK34" s="319"/>
      <c r="NL34" s="319"/>
      <c r="NM34" s="319"/>
      <c r="NN34" s="319"/>
      <c r="NO34" s="319"/>
      <c r="NP34" s="319"/>
      <c r="NQ34" s="319"/>
      <c r="NR34" s="319"/>
      <c r="NS34" s="319"/>
      <c r="NT34" s="319"/>
      <c r="NU34" s="319"/>
      <c r="NV34" s="319"/>
      <c r="NW34" s="319"/>
      <c r="NX34" s="319"/>
      <c r="NY34" s="319"/>
      <c r="NZ34" s="319"/>
      <c r="OA34" s="319"/>
      <c r="OB34" s="319"/>
      <c r="OC34" s="319"/>
      <c r="OD34" s="319"/>
      <c r="OE34" s="319"/>
      <c r="OF34" s="319"/>
      <c r="OG34" s="319"/>
      <c r="OH34" s="319"/>
      <c r="OI34" s="319"/>
      <c r="OJ34" s="319"/>
      <c r="OK34" s="319"/>
      <c r="OL34" s="319"/>
      <c r="OM34" s="319"/>
      <c r="ON34" s="319"/>
      <c r="OO34" s="319"/>
      <c r="OP34" s="319"/>
      <c r="OQ34" s="319"/>
      <c r="OR34" s="319"/>
      <c r="OS34" s="319"/>
      <c r="OT34" s="319"/>
      <c r="OU34" s="319"/>
      <c r="OV34" s="319"/>
      <c r="OW34" s="319"/>
      <c r="OX34" s="319"/>
      <c r="OY34" s="319"/>
      <c r="OZ34" s="319"/>
      <c r="PA34" s="319"/>
      <c r="PB34" s="319"/>
      <c r="PC34" s="319"/>
      <c r="PD34" s="319"/>
      <c r="PE34" s="319"/>
      <c r="PF34" s="319"/>
      <c r="PG34" s="319"/>
      <c r="PH34" s="319"/>
      <c r="PI34" s="319"/>
      <c r="PJ34" s="319"/>
      <c r="PK34" s="319"/>
      <c r="PL34" s="319"/>
      <c r="PM34" s="319"/>
      <c r="PN34" s="319"/>
      <c r="PO34" s="319"/>
      <c r="PP34" s="319"/>
      <c r="PQ34" s="319"/>
      <c r="PR34" s="319"/>
      <c r="PS34" s="319"/>
      <c r="PT34" s="319"/>
      <c r="PU34" s="319"/>
      <c r="PV34" s="319"/>
      <c r="PW34" s="319"/>
      <c r="PX34" s="319"/>
      <c r="PY34" s="319"/>
      <c r="PZ34" s="319"/>
      <c r="QA34" s="319"/>
      <c r="QB34" s="319"/>
      <c r="QC34" s="319"/>
      <c r="QD34" s="319"/>
      <c r="QE34" s="319"/>
      <c r="QF34" s="319"/>
      <c r="QG34" s="319"/>
      <c r="QH34" s="319"/>
      <c r="QI34" s="319"/>
      <c r="QJ34" s="319"/>
      <c r="QK34" s="319"/>
      <c r="QL34" s="319"/>
      <c r="QM34" s="319"/>
      <c r="QN34" s="319"/>
      <c r="QO34" s="319"/>
      <c r="QP34" s="319"/>
      <c r="QQ34" s="319"/>
      <c r="QR34" s="319"/>
      <c r="QS34" s="319"/>
      <c r="QT34" s="319"/>
      <c r="QU34" s="319"/>
      <c r="QV34" s="319"/>
      <c r="QW34" s="319"/>
      <c r="QX34" s="319"/>
      <c r="QY34" s="319"/>
      <c r="QZ34" s="319"/>
      <c r="RA34" s="319"/>
      <c r="RB34" s="319"/>
      <c r="RC34" s="319"/>
      <c r="RD34" s="319"/>
      <c r="RE34" s="319"/>
      <c r="RF34" s="319"/>
      <c r="RG34" s="319"/>
    </row>
    <row r="35" spans="1:475" s="602" customFormat="1" ht="14.4">
      <c r="A35" s="319"/>
      <c r="B35" s="1510" t="s">
        <v>52</v>
      </c>
      <c r="C35" s="1477"/>
      <c r="D35" s="1478" t="s">
        <v>1006</v>
      </c>
      <c r="E35" s="1322" t="s">
        <v>259</v>
      </c>
      <c r="F35" s="1322">
        <v>15</v>
      </c>
      <c r="G35" s="1479">
        <f t="shared" si="0"/>
        <v>7.4627706472541536E-3</v>
      </c>
      <c r="H35" s="1511" t="s">
        <v>0</v>
      </c>
      <c r="I35" s="1323">
        <v>5820</v>
      </c>
      <c r="J35" s="1324">
        <v>0.3</v>
      </c>
      <c r="K35" s="1325">
        <v>0.66</v>
      </c>
      <c r="L35" s="1325">
        <v>0.66</v>
      </c>
      <c r="M35" s="1480">
        <f t="shared" si="9"/>
        <v>0</v>
      </c>
      <c r="N35" s="1481">
        <f t="shared" si="10"/>
        <v>1746</v>
      </c>
      <c r="O35" s="1482"/>
      <c r="P35" s="1483"/>
      <c r="Q35" s="1483"/>
      <c r="R35" s="1483"/>
      <c r="S35" s="1483">
        <f t="shared" si="3"/>
        <v>3841.2000000000003</v>
      </c>
      <c r="T35" s="1483"/>
      <c r="U35" s="1483"/>
      <c r="V35" s="1483"/>
      <c r="W35" s="1483">
        <v>0</v>
      </c>
      <c r="X35" s="1483"/>
      <c r="Y35" s="1483"/>
      <c r="Z35" s="1484">
        <f t="shared" si="1"/>
        <v>0</v>
      </c>
      <c r="AA35" s="1485">
        <f t="shared" si="11"/>
        <v>1.3735334113120816</v>
      </c>
      <c r="AB35" s="1483">
        <f t="shared" si="12"/>
        <v>2398.1893361508946</v>
      </c>
      <c r="AC35" s="1486"/>
      <c r="AD35" s="1512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  <c r="KO35" s="319"/>
      <c r="KP35" s="319"/>
      <c r="KQ35" s="319"/>
      <c r="KR35" s="319"/>
      <c r="KS35" s="319"/>
      <c r="KT35" s="319"/>
      <c r="KU35" s="319"/>
      <c r="KV35" s="319"/>
      <c r="KW35" s="319"/>
      <c r="KX35" s="319"/>
      <c r="KY35" s="319"/>
      <c r="KZ35" s="319"/>
      <c r="LA35" s="319"/>
      <c r="LB35" s="319"/>
      <c r="LC35" s="319"/>
      <c r="LD35" s="319"/>
      <c r="LE35" s="319"/>
      <c r="LF35" s="319"/>
      <c r="LG35" s="319"/>
      <c r="LH35" s="319"/>
      <c r="LI35" s="319"/>
      <c r="LJ35" s="319"/>
      <c r="LK35" s="319"/>
      <c r="LL35" s="319"/>
      <c r="LM35" s="319"/>
      <c r="LN35" s="319"/>
      <c r="LO35" s="319"/>
      <c r="LP35" s="319"/>
      <c r="LQ35" s="319"/>
      <c r="LR35" s="319"/>
      <c r="LS35" s="319"/>
      <c r="LT35" s="319"/>
      <c r="LU35" s="319"/>
      <c r="LV35" s="319"/>
      <c r="LW35" s="319"/>
      <c r="LX35" s="319"/>
      <c r="LY35" s="319"/>
      <c r="LZ35" s="319"/>
      <c r="MA35" s="319"/>
      <c r="MB35" s="319"/>
      <c r="MC35" s="319"/>
      <c r="MD35" s="319"/>
      <c r="ME35" s="319"/>
      <c r="MF35" s="319"/>
      <c r="MG35" s="319"/>
      <c r="MH35" s="319"/>
      <c r="MI35" s="319"/>
      <c r="MJ35" s="319"/>
      <c r="MK35" s="319"/>
      <c r="ML35" s="319"/>
      <c r="MM35" s="319"/>
      <c r="MN35" s="319"/>
      <c r="MO35" s="319"/>
      <c r="MP35" s="319"/>
      <c r="MQ35" s="319"/>
      <c r="MR35" s="319"/>
      <c r="MS35" s="319"/>
      <c r="MT35" s="319"/>
      <c r="MU35" s="319"/>
      <c r="MV35" s="319"/>
      <c r="MW35" s="319"/>
      <c r="MX35" s="319"/>
      <c r="MY35" s="319"/>
      <c r="MZ35" s="319"/>
      <c r="NA35" s="319"/>
      <c r="NB35" s="319"/>
      <c r="NC35" s="319"/>
      <c r="ND35" s="319"/>
      <c r="NE35" s="319"/>
      <c r="NF35" s="319"/>
      <c r="NG35" s="319"/>
      <c r="NH35" s="319"/>
      <c r="NI35" s="319"/>
      <c r="NJ35" s="319"/>
      <c r="NK35" s="319"/>
      <c r="NL35" s="319"/>
      <c r="NM35" s="319"/>
      <c r="NN35" s="319"/>
      <c r="NO35" s="319"/>
      <c r="NP35" s="319"/>
      <c r="NQ35" s="319"/>
      <c r="NR35" s="319"/>
      <c r="NS35" s="319"/>
      <c r="NT35" s="319"/>
      <c r="NU35" s="319"/>
      <c r="NV35" s="319"/>
      <c r="NW35" s="319"/>
      <c r="NX35" s="319"/>
      <c r="NY35" s="319"/>
      <c r="NZ35" s="319"/>
      <c r="OA35" s="319"/>
      <c r="OB35" s="319"/>
      <c r="OC35" s="319"/>
      <c r="OD35" s="319"/>
      <c r="OE35" s="319"/>
      <c r="OF35" s="319"/>
      <c r="OG35" s="319"/>
      <c r="OH35" s="319"/>
      <c r="OI35" s="319"/>
      <c r="OJ35" s="319"/>
      <c r="OK35" s="319"/>
      <c r="OL35" s="319"/>
      <c r="OM35" s="319"/>
      <c r="ON35" s="319"/>
      <c r="OO35" s="319"/>
      <c r="OP35" s="319"/>
      <c r="OQ35" s="319"/>
      <c r="OR35" s="319"/>
      <c r="OS35" s="319"/>
      <c r="OT35" s="319"/>
      <c r="OU35" s="319"/>
      <c r="OV35" s="319"/>
      <c r="OW35" s="319"/>
      <c r="OX35" s="319"/>
      <c r="OY35" s="319"/>
      <c r="OZ35" s="319"/>
      <c r="PA35" s="319"/>
      <c r="PB35" s="319"/>
      <c r="PC35" s="319"/>
      <c r="PD35" s="319"/>
      <c r="PE35" s="319"/>
      <c r="PF35" s="319"/>
      <c r="PG35" s="319"/>
      <c r="PH35" s="319"/>
      <c r="PI35" s="319"/>
      <c r="PJ35" s="319"/>
      <c r="PK35" s="319"/>
      <c r="PL35" s="319"/>
      <c r="PM35" s="319"/>
      <c r="PN35" s="319"/>
      <c r="PO35" s="319"/>
      <c r="PP35" s="319"/>
      <c r="PQ35" s="319"/>
      <c r="PR35" s="319"/>
      <c r="PS35" s="319"/>
      <c r="PT35" s="319"/>
      <c r="PU35" s="319"/>
      <c r="PV35" s="319"/>
      <c r="PW35" s="319"/>
      <c r="PX35" s="319"/>
      <c r="PY35" s="319"/>
      <c r="PZ35" s="319"/>
      <c r="QA35" s="319"/>
      <c r="QB35" s="319"/>
      <c r="QC35" s="319"/>
      <c r="QD35" s="319"/>
      <c r="QE35" s="319"/>
      <c r="QF35" s="319"/>
      <c r="QG35" s="319"/>
      <c r="QH35" s="319"/>
      <c r="QI35" s="319"/>
      <c r="QJ35" s="319"/>
      <c r="QK35" s="319"/>
      <c r="QL35" s="319"/>
      <c r="QM35" s="319"/>
      <c r="QN35" s="319"/>
      <c r="QO35" s="319"/>
      <c r="QP35" s="319"/>
      <c r="QQ35" s="319"/>
      <c r="QR35" s="319"/>
      <c r="QS35" s="319"/>
      <c r="QT35" s="319"/>
      <c r="QU35" s="319"/>
      <c r="QV35" s="319"/>
      <c r="QW35" s="319"/>
      <c r="QX35" s="319"/>
      <c r="QY35" s="319"/>
      <c r="QZ35" s="319"/>
      <c r="RA35" s="319"/>
      <c r="RB35" s="319"/>
      <c r="RC35" s="319"/>
      <c r="RD35" s="319"/>
      <c r="RE35" s="319"/>
      <c r="RF35" s="319"/>
      <c r="RG35" s="319"/>
    </row>
    <row r="36" spans="1:475" s="602" customFormat="1" ht="14.4">
      <c r="A36" s="319"/>
      <c r="B36" s="1510" t="s">
        <v>52</v>
      </c>
      <c r="C36" s="1477"/>
      <c r="D36" s="1478" t="s">
        <v>1006</v>
      </c>
      <c r="E36" s="1322" t="s">
        <v>260</v>
      </c>
      <c r="F36" s="1322">
        <v>15</v>
      </c>
      <c r="G36" s="1479">
        <f t="shared" si="0"/>
        <v>3.7512133837832119E-2</v>
      </c>
      <c r="H36" s="1511" t="s">
        <v>0</v>
      </c>
      <c r="I36" s="1323">
        <v>17911</v>
      </c>
      <c r="J36" s="1324">
        <v>0.49</v>
      </c>
      <c r="K36" s="1325">
        <v>0.66</v>
      </c>
      <c r="L36" s="1325">
        <v>0.66</v>
      </c>
      <c r="M36" s="1480">
        <f t="shared" si="9"/>
        <v>0</v>
      </c>
      <c r="N36" s="1481">
        <f t="shared" si="10"/>
        <v>8776.39</v>
      </c>
      <c r="O36" s="1482"/>
      <c r="P36" s="1483"/>
      <c r="Q36" s="1483"/>
      <c r="R36" s="1483"/>
      <c r="S36" s="1483">
        <f t="shared" si="3"/>
        <v>11821.26</v>
      </c>
      <c r="T36" s="1483"/>
      <c r="U36" s="1483"/>
      <c r="V36" s="1483"/>
      <c r="W36" s="1483">
        <v>0</v>
      </c>
      <c r="X36" s="1483"/>
      <c r="Y36" s="1483"/>
      <c r="Z36" s="1484">
        <f t="shared" si="1"/>
        <v>0</v>
      </c>
      <c r="AA36" s="1485">
        <f t="shared" si="11"/>
        <v>1.3735334113120816</v>
      </c>
      <c r="AB36" s="1483">
        <f t="shared" si="12"/>
        <v>12054.664895705238</v>
      </c>
      <c r="AC36" s="1486"/>
      <c r="AD36" s="1512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  <c r="GQ36" s="319"/>
      <c r="GR36" s="319"/>
      <c r="GS36" s="319"/>
      <c r="GT36" s="319"/>
      <c r="GU36" s="319"/>
      <c r="GV36" s="319"/>
      <c r="GW36" s="319"/>
      <c r="GX36" s="319"/>
      <c r="GY36" s="319"/>
      <c r="GZ36" s="319"/>
      <c r="HA36" s="319"/>
      <c r="HB36" s="319"/>
      <c r="HC36" s="319"/>
      <c r="HD36" s="319"/>
      <c r="HE36" s="319"/>
      <c r="HF36" s="319"/>
      <c r="HG36" s="319"/>
      <c r="HH36" s="319"/>
      <c r="HI36" s="319"/>
      <c r="HJ36" s="319"/>
      <c r="HK36" s="319"/>
      <c r="HL36" s="319"/>
      <c r="HM36" s="319"/>
      <c r="HN36" s="319"/>
      <c r="HO36" s="319"/>
      <c r="HP36" s="319"/>
      <c r="HQ36" s="319"/>
      <c r="HR36" s="319"/>
      <c r="HS36" s="319"/>
      <c r="HT36" s="319"/>
      <c r="HU36" s="319"/>
      <c r="HV36" s="319"/>
      <c r="HW36" s="319"/>
      <c r="HX36" s="319"/>
      <c r="HY36" s="319"/>
      <c r="HZ36" s="319"/>
      <c r="IA36" s="319"/>
      <c r="IB36" s="319"/>
      <c r="IC36" s="319"/>
      <c r="ID36" s="319"/>
      <c r="IE36" s="319"/>
      <c r="IF36" s="319"/>
      <c r="IG36" s="319"/>
      <c r="IH36" s="319"/>
      <c r="II36" s="319"/>
      <c r="IJ36" s="319"/>
      <c r="IK36" s="319"/>
      <c r="IL36" s="319"/>
      <c r="IM36" s="319"/>
      <c r="IN36" s="319"/>
      <c r="IO36" s="319"/>
      <c r="IP36" s="319"/>
      <c r="IQ36" s="319"/>
      <c r="IR36" s="319"/>
      <c r="IS36" s="319"/>
      <c r="IT36" s="319"/>
      <c r="IU36" s="319"/>
      <c r="IV36" s="319"/>
      <c r="IW36" s="319"/>
      <c r="IX36" s="319"/>
      <c r="IY36" s="319"/>
      <c r="IZ36" s="319"/>
      <c r="JA36" s="319"/>
      <c r="JB36" s="319"/>
      <c r="JC36" s="319"/>
      <c r="JD36" s="319"/>
      <c r="JE36" s="319"/>
      <c r="JF36" s="319"/>
      <c r="JG36" s="319"/>
      <c r="JH36" s="319"/>
      <c r="JI36" s="319"/>
      <c r="JJ36" s="319"/>
      <c r="JK36" s="319"/>
      <c r="JL36" s="319"/>
      <c r="JM36" s="319"/>
      <c r="JN36" s="319"/>
      <c r="JO36" s="319"/>
      <c r="JP36" s="319"/>
      <c r="JQ36" s="319"/>
      <c r="JR36" s="319"/>
      <c r="JS36" s="319"/>
      <c r="JT36" s="319"/>
      <c r="JU36" s="319"/>
      <c r="JV36" s="319"/>
      <c r="JW36" s="319"/>
      <c r="JX36" s="319"/>
      <c r="JY36" s="319"/>
      <c r="JZ36" s="319"/>
      <c r="KA36" s="319"/>
      <c r="KB36" s="319"/>
      <c r="KC36" s="319"/>
      <c r="KD36" s="319"/>
      <c r="KE36" s="319"/>
      <c r="KF36" s="319"/>
      <c r="KG36" s="319"/>
      <c r="KH36" s="319"/>
      <c r="KI36" s="319"/>
      <c r="KJ36" s="319"/>
      <c r="KK36" s="319"/>
      <c r="KL36" s="319"/>
      <c r="KM36" s="319"/>
      <c r="KN36" s="319"/>
      <c r="KO36" s="319"/>
      <c r="KP36" s="319"/>
      <c r="KQ36" s="319"/>
      <c r="KR36" s="319"/>
      <c r="KS36" s="319"/>
      <c r="KT36" s="319"/>
      <c r="KU36" s="319"/>
      <c r="KV36" s="319"/>
      <c r="KW36" s="319"/>
      <c r="KX36" s="319"/>
      <c r="KY36" s="319"/>
      <c r="KZ36" s="319"/>
      <c r="LA36" s="319"/>
      <c r="LB36" s="319"/>
      <c r="LC36" s="319"/>
      <c r="LD36" s="319"/>
      <c r="LE36" s="319"/>
      <c r="LF36" s="319"/>
      <c r="LG36" s="319"/>
      <c r="LH36" s="319"/>
      <c r="LI36" s="319"/>
      <c r="LJ36" s="319"/>
      <c r="LK36" s="319"/>
      <c r="LL36" s="319"/>
      <c r="LM36" s="319"/>
      <c r="LN36" s="319"/>
      <c r="LO36" s="319"/>
      <c r="LP36" s="319"/>
      <c r="LQ36" s="319"/>
      <c r="LR36" s="319"/>
      <c r="LS36" s="319"/>
      <c r="LT36" s="319"/>
      <c r="LU36" s="319"/>
      <c r="LV36" s="319"/>
      <c r="LW36" s="319"/>
      <c r="LX36" s="319"/>
      <c r="LY36" s="319"/>
      <c r="LZ36" s="319"/>
      <c r="MA36" s="319"/>
      <c r="MB36" s="319"/>
      <c r="MC36" s="319"/>
      <c r="MD36" s="319"/>
      <c r="ME36" s="319"/>
      <c r="MF36" s="319"/>
      <c r="MG36" s="319"/>
      <c r="MH36" s="319"/>
      <c r="MI36" s="319"/>
      <c r="MJ36" s="319"/>
      <c r="MK36" s="319"/>
      <c r="ML36" s="319"/>
      <c r="MM36" s="319"/>
      <c r="MN36" s="319"/>
      <c r="MO36" s="319"/>
      <c r="MP36" s="319"/>
      <c r="MQ36" s="319"/>
      <c r="MR36" s="319"/>
      <c r="MS36" s="319"/>
      <c r="MT36" s="319"/>
      <c r="MU36" s="319"/>
      <c r="MV36" s="319"/>
      <c r="MW36" s="319"/>
      <c r="MX36" s="319"/>
      <c r="MY36" s="319"/>
      <c r="MZ36" s="319"/>
      <c r="NA36" s="319"/>
      <c r="NB36" s="319"/>
      <c r="NC36" s="319"/>
      <c r="ND36" s="319"/>
      <c r="NE36" s="319"/>
      <c r="NF36" s="319"/>
      <c r="NG36" s="319"/>
      <c r="NH36" s="319"/>
      <c r="NI36" s="319"/>
      <c r="NJ36" s="319"/>
      <c r="NK36" s="319"/>
      <c r="NL36" s="319"/>
      <c r="NM36" s="319"/>
      <c r="NN36" s="319"/>
      <c r="NO36" s="319"/>
      <c r="NP36" s="319"/>
      <c r="NQ36" s="319"/>
      <c r="NR36" s="319"/>
      <c r="NS36" s="319"/>
      <c r="NT36" s="319"/>
      <c r="NU36" s="319"/>
      <c r="NV36" s="319"/>
      <c r="NW36" s="319"/>
      <c r="NX36" s="319"/>
      <c r="NY36" s="319"/>
      <c r="NZ36" s="319"/>
      <c r="OA36" s="319"/>
      <c r="OB36" s="319"/>
      <c r="OC36" s="319"/>
      <c r="OD36" s="319"/>
      <c r="OE36" s="319"/>
      <c r="OF36" s="319"/>
      <c r="OG36" s="319"/>
      <c r="OH36" s="319"/>
      <c r="OI36" s="319"/>
      <c r="OJ36" s="319"/>
      <c r="OK36" s="319"/>
      <c r="OL36" s="319"/>
      <c r="OM36" s="319"/>
      <c r="ON36" s="319"/>
      <c r="OO36" s="319"/>
      <c r="OP36" s="319"/>
      <c r="OQ36" s="319"/>
      <c r="OR36" s="319"/>
      <c r="OS36" s="319"/>
      <c r="OT36" s="319"/>
      <c r="OU36" s="319"/>
      <c r="OV36" s="319"/>
      <c r="OW36" s="319"/>
      <c r="OX36" s="319"/>
      <c r="OY36" s="319"/>
      <c r="OZ36" s="319"/>
      <c r="PA36" s="319"/>
      <c r="PB36" s="319"/>
      <c r="PC36" s="319"/>
      <c r="PD36" s="319"/>
      <c r="PE36" s="319"/>
      <c r="PF36" s="319"/>
      <c r="PG36" s="319"/>
      <c r="PH36" s="319"/>
      <c r="PI36" s="319"/>
      <c r="PJ36" s="319"/>
      <c r="PK36" s="319"/>
      <c r="PL36" s="319"/>
      <c r="PM36" s="319"/>
      <c r="PN36" s="319"/>
      <c r="PO36" s="319"/>
      <c r="PP36" s="319"/>
      <c r="PQ36" s="319"/>
      <c r="PR36" s="319"/>
      <c r="PS36" s="319"/>
      <c r="PT36" s="319"/>
      <c r="PU36" s="319"/>
      <c r="PV36" s="319"/>
      <c r="PW36" s="319"/>
      <c r="PX36" s="319"/>
      <c r="PY36" s="319"/>
      <c r="PZ36" s="319"/>
      <c r="QA36" s="319"/>
      <c r="QB36" s="319"/>
      <c r="QC36" s="319"/>
      <c r="QD36" s="319"/>
      <c r="QE36" s="319"/>
      <c r="QF36" s="319"/>
      <c r="QG36" s="319"/>
      <c r="QH36" s="319"/>
      <c r="QI36" s="319"/>
      <c r="QJ36" s="319"/>
      <c r="QK36" s="319"/>
      <c r="QL36" s="319"/>
      <c r="QM36" s="319"/>
      <c r="QN36" s="319"/>
      <c r="QO36" s="319"/>
      <c r="QP36" s="319"/>
      <c r="QQ36" s="319"/>
      <c r="QR36" s="319"/>
      <c r="QS36" s="319"/>
      <c r="QT36" s="319"/>
      <c r="QU36" s="319"/>
      <c r="QV36" s="319"/>
      <c r="QW36" s="319"/>
      <c r="QX36" s="319"/>
      <c r="QY36" s="319"/>
      <c r="QZ36" s="319"/>
      <c r="RA36" s="319"/>
      <c r="RB36" s="319"/>
      <c r="RC36" s="319"/>
      <c r="RD36" s="319"/>
      <c r="RE36" s="319"/>
      <c r="RF36" s="319"/>
      <c r="RG36" s="319"/>
    </row>
    <row r="37" spans="1:475" s="602" customFormat="1" ht="14.4">
      <c r="A37" s="319"/>
      <c r="B37" s="1510" t="s">
        <v>52</v>
      </c>
      <c r="C37" s="1477"/>
      <c r="D37" s="1478" t="s">
        <v>1006</v>
      </c>
      <c r="E37" s="1322" t="s">
        <v>261</v>
      </c>
      <c r="F37" s="1322">
        <v>30</v>
      </c>
      <c r="G37" s="1479">
        <f t="shared" si="0"/>
        <v>1.2411264621246503</v>
      </c>
      <c r="H37" s="1511" t="s">
        <v>0</v>
      </c>
      <c r="I37" s="1323">
        <v>47447</v>
      </c>
      <c r="J37" s="1324">
        <v>3.06</v>
      </c>
      <c r="K37" s="1325">
        <v>0.33</v>
      </c>
      <c r="L37" s="1325">
        <v>1.1200000000000001</v>
      </c>
      <c r="M37" s="1480">
        <f t="shared" si="9"/>
        <v>0.79</v>
      </c>
      <c r="N37" s="1481">
        <f t="shared" si="10"/>
        <v>145187.82</v>
      </c>
      <c r="O37" s="1482"/>
      <c r="P37" s="1483"/>
      <c r="Q37" s="1483"/>
      <c r="R37" s="1483"/>
      <c r="S37" s="1483">
        <f t="shared" si="3"/>
        <v>53140.640000000007</v>
      </c>
      <c r="T37" s="1483"/>
      <c r="U37" s="1483"/>
      <c r="V37" s="1483"/>
      <c r="W37" s="1483">
        <v>0</v>
      </c>
      <c r="X37" s="1483"/>
      <c r="Y37" s="1483"/>
      <c r="Z37" s="1484">
        <f t="shared" si="1"/>
        <v>0</v>
      </c>
      <c r="AA37" s="1485">
        <f t="shared" si="11"/>
        <v>2.0307517973838265</v>
      </c>
      <c r="AB37" s="1483">
        <f t="shared" si="12"/>
        <v>294840.42642323946</v>
      </c>
      <c r="AC37" s="1486"/>
      <c r="AD37" s="1512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  <c r="GQ37" s="319"/>
      <c r="GR37" s="319"/>
      <c r="GS37" s="319"/>
      <c r="GT37" s="319"/>
      <c r="GU37" s="319"/>
      <c r="GV37" s="319"/>
      <c r="GW37" s="319"/>
      <c r="GX37" s="319"/>
      <c r="GY37" s="319"/>
      <c r="GZ37" s="319"/>
      <c r="HA37" s="319"/>
      <c r="HB37" s="319"/>
      <c r="HC37" s="319"/>
      <c r="HD37" s="319"/>
      <c r="HE37" s="319"/>
      <c r="HF37" s="319"/>
      <c r="HG37" s="319"/>
      <c r="HH37" s="319"/>
      <c r="HI37" s="319"/>
      <c r="HJ37" s="319"/>
      <c r="HK37" s="319"/>
      <c r="HL37" s="319"/>
      <c r="HM37" s="319"/>
      <c r="HN37" s="319"/>
      <c r="HO37" s="319"/>
      <c r="HP37" s="319"/>
      <c r="HQ37" s="319"/>
      <c r="HR37" s="319"/>
      <c r="HS37" s="319"/>
      <c r="HT37" s="319"/>
      <c r="HU37" s="319"/>
      <c r="HV37" s="319"/>
      <c r="HW37" s="319"/>
      <c r="HX37" s="319"/>
      <c r="HY37" s="319"/>
      <c r="HZ37" s="319"/>
      <c r="IA37" s="319"/>
      <c r="IB37" s="319"/>
      <c r="IC37" s="319"/>
      <c r="ID37" s="319"/>
      <c r="IE37" s="319"/>
      <c r="IF37" s="319"/>
      <c r="IG37" s="319"/>
      <c r="IH37" s="319"/>
      <c r="II37" s="319"/>
      <c r="IJ37" s="319"/>
      <c r="IK37" s="319"/>
      <c r="IL37" s="319"/>
      <c r="IM37" s="319"/>
      <c r="IN37" s="319"/>
      <c r="IO37" s="319"/>
      <c r="IP37" s="319"/>
      <c r="IQ37" s="319"/>
      <c r="IR37" s="319"/>
      <c r="IS37" s="319"/>
      <c r="IT37" s="319"/>
      <c r="IU37" s="319"/>
      <c r="IV37" s="319"/>
      <c r="IW37" s="319"/>
      <c r="IX37" s="319"/>
      <c r="IY37" s="319"/>
      <c r="IZ37" s="319"/>
      <c r="JA37" s="319"/>
      <c r="JB37" s="319"/>
      <c r="JC37" s="319"/>
      <c r="JD37" s="319"/>
      <c r="JE37" s="319"/>
      <c r="JF37" s="319"/>
      <c r="JG37" s="319"/>
      <c r="JH37" s="319"/>
      <c r="JI37" s="319"/>
      <c r="JJ37" s="319"/>
      <c r="JK37" s="319"/>
      <c r="JL37" s="319"/>
      <c r="JM37" s="319"/>
      <c r="JN37" s="319"/>
      <c r="JO37" s="319"/>
      <c r="JP37" s="319"/>
      <c r="JQ37" s="319"/>
      <c r="JR37" s="319"/>
      <c r="JS37" s="319"/>
      <c r="JT37" s="319"/>
      <c r="JU37" s="319"/>
      <c r="JV37" s="319"/>
      <c r="JW37" s="319"/>
      <c r="JX37" s="319"/>
      <c r="JY37" s="319"/>
      <c r="JZ37" s="319"/>
      <c r="KA37" s="319"/>
      <c r="KB37" s="319"/>
      <c r="KC37" s="319"/>
      <c r="KD37" s="319"/>
      <c r="KE37" s="319"/>
      <c r="KF37" s="319"/>
      <c r="KG37" s="319"/>
      <c r="KH37" s="319"/>
      <c r="KI37" s="319"/>
      <c r="KJ37" s="319"/>
      <c r="KK37" s="319"/>
      <c r="KL37" s="319"/>
      <c r="KM37" s="319"/>
      <c r="KN37" s="319"/>
      <c r="KO37" s="319"/>
      <c r="KP37" s="319"/>
      <c r="KQ37" s="319"/>
      <c r="KR37" s="319"/>
      <c r="KS37" s="319"/>
      <c r="KT37" s="319"/>
      <c r="KU37" s="319"/>
      <c r="KV37" s="319"/>
      <c r="KW37" s="319"/>
      <c r="KX37" s="319"/>
      <c r="KY37" s="319"/>
      <c r="KZ37" s="319"/>
      <c r="LA37" s="319"/>
      <c r="LB37" s="319"/>
      <c r="LC37" s="319"/>
      <c r="LD37" s="319"/>
      <c r="LE37" s="319"/>
      <c r="LF37" s="319"/>
      <c r="LG37" s="319"/>
      <c r="LH37" s="319"/>
      <c r="LI37" s="319"/>
      <c r="LJ37" s="319"/>
      <c r="LK37" s="319"/>
      <c r="LL37" s="319"/>
      <c r="LM37" s="319"/>
      <c r="LN37" s="319"/>
      <c r="LO37" s="319"/>
      <c r="LP37" s="319"/>
      <c r="LQ37" s="319"/>
      <c r="LR37" s="319"/>
      <c r="LS37" s="319"/>
      <c r="LT37" s="319"/>
      <c r="LU37" s="319"/>
      <c r="LV37" s="319"/>
      <c r="LW37" s="319"/>
      <c r="LX37" s="319"/>
      <c r="LY37" s="319"/>
      <c r="LZ37" s="319"/>
      <c r="MA37" s="319"/>
      <c r="MB37" s="319"/>
      <c r="MC37" s="319"/>
      <c r="MD37" s="319"/>
      <c r="ME37" s="319"/>
      <c r="MF37" s="319"/>
      <c r="MG37" s="319"/>
      <c r="MH37" s="319"/>
      <c r="MI37" s="319"/>
      <c r="MJ37" s="319"/>
      <c r="MK37" s="319"/>
      <c r="ML37" s="319"/>
      <c r="MM37" s="319"/>
      <c r="MN37" s="319"/>
      <c r="MO37" s="319"/>
      <c r="MP37" s="319"/>
      <c r="MQ37" s="319"/>
      <c r="MR37" s="319"/>
      <c r="MS37" s="319"/>
      <c r="MT37" s="319"/>
      <c r="MU37" s="319"/>
      <c r="MV37" s="319"/>
      <c r="MW37" s="319"/>
      <c r="MX37" s="319"/>
      <c r="MY37" s="319"/>
      <c r="MZ37" s="319"/>
      <c r="NA37" s="319"/>
      <c r="NB37" s="319"/>
      <c r="NC37" s="319"/>
      <c r="ND37" s="319"/>
      <c r="NE37" s="319"/>
      <c r="NF37" s="319"/>
      <c r="NG37" s="319"/>
      <c r="NH37" s="319"/>
      <c r="NI37" s="319"/>
      <c r="NJ37" s="319"/>
      <c r="NK37" s="319"/>
      <c r="NL37" s="319"/>
      <c r="NM37" s="319"/>
      <c r="NN37" s="319"/>
      <c r="NO37" s="319"/>
      <c r="NP37" s="319"/>
      <c r="NQ37" s="319"/>
      <c r="NR37" s="319"/>
      <c r="NS37" s="319"/>
      <c r="NT37" s="319"/>
      <c r="NU37" s="319"/>
      <c r="NV37" s="319"/>
      <c r="NW37" s="319"/>
      <c r="NX37" s="319"/>
      <c r="NY37" s="319"/>
      <c r="NZ37" s="319"/>
      <c r="OA37" s="319"/>
      <c r="OB37" s="319"/>
      <c r="OC37" s="319"/>
      <c r="OD37" s="319"/>
      <c r="OE37" s="319"/>
      <c r="OF37" s="319"/>
      <c r="OG37" s="319"/>
      <c r="OH37" s="319"/>
      <c r="OI37" s="319"/>
      <c r="OJ37" s="319"/>
      <c r="OK37" s="319"/>
      <c r="OL37" s="319"/>
      <c r="OM37" s="319"/>
      <c r="ON37" s="319"/>
      <c r="OO37" s="319"/>
      <c r="OP37" s="319"/>
      <c r="OQ37" s="319"/>
      <c r="OR37" s="319"/>
      <c r="OS37" s="319"/>
      <c r="OT37" s="319"/>
      <c r="OU37" s="319"/>
      <c r="OV37" s="319"/>
      <c r="OW37" s="319"/>
      <c r="OX37" s="319"/>
      <c r="OY37" s="319"/>
      <c r="OZ37" s="319"/>
      <c r="PA37" s="319"/>
      <c r="PB37" s="319"/>
      <c r="PC37" s="319"/>
      <c r="PD37" s="319"/>
      <c r="PE37" s="319"/>
      <c r="PF37" s="319"/>
      <c r="PG37" s="319"/>
      <c r="PH37" s="319"/>
      <c r="PI37" s="319"/>
      <c r="PJ37" s="319"/>
      <c r="PK37" s="319"/>
      <c r="PL37" s="319"/>
      <c r="PM37" s="319"/>
      <c r="PN37" s="319"/>
      <c r="PO37" s="319"/>
      <c r="PP37" s="319"/>
      <c r="PQ37" s="319"/>
      <c r="PR37" s="319"/>
      <c r="PS37" s="319"/>
      <c r="PT37" s="319"/>
      <c r="PU37" s="319"/>
      <c r="PV37" s="319"/>
      <c r="PW37" s="319"/>
      <c r="PX37" s="319"/>
      <c r="PY37" s="319"/>
      <c r="PZ37" s="319"/>
      <c r="QA37" s="319"/>
      <c r="QB37" s="319"/>
      <c r="QC37" s="319"/>
      <c r="QD37" s="319"/>
      <c r="QE37" s="319"/>
      <c r="QF37" s="319"/>
      <c r="QG37" s="319"/>
      <c r="QH37" s="319"/>
      <c r="QI37" s="319"/>
      <c r="QJ37" s="319"/>
      <c r="QK37" s="319"/>
      <c r="QL37" s="319"/>
      <c r="QM37" s="319"/>
      <c r="QN37" s="319"/>
      <c r="QO37" s="319"/>
      <c r="QP37" s="319"/>
      <c r="QQ37" s="319"/>
      <c r="QR37" s="319"/>
      <c r="QS37" s="319"/>
      <c r="QT37" s="319"/>
      <c r="QU37" s="319"/>
      <c r="QV37" s="319"/>
      <c r="QW37" s="319"/>
      <c r="QX37" s="319"/>
      <c r="QY37" s="319"/>
      <c r="QZ37" s="319"/>
      <c r="RA37" s="319"/>
      <c r="RB37" s="319"/>
      <c r="RC37" s="319"/>
      <c r="RD37" s="319"/>
      <c r="RE37" s="319"/>
      <c r="RF37" s="319"/>
      <c r="RG37" s="319"/>
    </row>
    <row r="38" spans="1:475" s="602" customFormat="1" ht="14.4">
      <c r="A38" s="319"/>
      <c r="B38" s="1510" t="s">
        <v>52</v>
      </c>
      <c r="C38" s="1477"/>
      <c r="D38" s="1478" t="s">
        <v>1006</v>
      </c>
      <c r="E38" s="1322" t="s">
        <v>262</v>
      </c>
      <c r="F38" s="1322">
        <v>30</v>
      </c>
      <c r="G38" s="1479">
        <f t="shared" si="0"/>
        <v>0.13891712478314008</v>
      </c>
      <c r="H38" s="1511" t="s">
        <v>0</v>
      </c>
      <c r="I38" s="1323">
        <v>10762</v>
      </c>
      <c r="J38" s="1324">
        <v>1.51</v>
      </c>
      <c r="K38" s="1325">
        <v>0.33</v>
      </c>
      <c r="L38" s="1325">
        <v>1.1200000000000001</v>
      </c>
      <c r="M38" s="1480">
        <f t="shared" si="9"/>
        <v>0.79</v>
      </c>
      <c r="N38" s="1481">
        <f t="shared" si="10"/>
        <v>16250.62</v>
      </c>
      <c r="O38" s="1482"/>
      <c r="P38" s="1483"/>
      <c r="Q38" s="1483"/>
      <c r="R38" s="1483"/>
      <c r="S38" s="1483">
        <f t="shared" si="3"/>
        <v>12053.44</v>
      </c>
      <c r="T38" s="1483"/>
      <c r="U38" s="1483"/>
      <c r="V38" s="1483"/>
      <c r="W38" s="1483">
        <v>0</v>
      </c>
      <c r="X38" s="1483"/>
      <c r="Y38" s="1483"/>
      <c r="Z38" s="1484">
        <f t="shared" si="1"/>
        <v>0</v>
      </c>
      <c r="AA38" s="1485">
        <f t="shared" si="11"/>
        <v>2.0307517973838265</v>
      </c>
      <c r="AB38" s="1483">
        <f t="shared" si="12"/>
        <v>33000.97577360156</v>
      </c>
      <c r="AC38" s="1486"/>
      <c r="AD38" s="1512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  <c r="GQ38" s="319"/>
      <c r="GR38" s="319"/>
      <c r="GS38" s="319"/>
      <c r="GT38" s="319"/>
      <c r="GU38" s="319"/>
      <c r="GV38" s="319"/>
      <c r="GW38" s="319"/>
      <c r="GX38" s="319"/>
      <c r="GY38" s="319"/>
      <c r="GZ38" s="319"/>
      <c r="HA38" s="319"/>
      <c r="HB38" s="319"/>
      <c r="HC38" s="319"/>
      <c r="HD38" s="319"/>
      <c r="HE38" s="319"/>
      <c r="HF38" s="319"/>
      <c r="HG38" s="319"/>
      <c r="HH38" s="319"/>
      <c r="HI38" s="319"/>
      <c r="HJ38" s="319"/>
      <c r="HK38" s="319"/>
      <c r="HL38" s="319"/>
      <c r="HM38" s="319"/>
      <c r="HN38" s="319"/>
      <c r="HO38" s="319"/>
      <c r="HP38" s="319"/>
      <c r="HQ38" s="319"/>
      <c r="HR38" s="319"/>
      <c r="HS38" s="319"/>
      <c r="HT38" s="319"/>
      <c r="HU38" s="319"/>
      <c r="HV38" s="319"/>
      <c r="HW38" s="319"/>
      <c r="HX38" s="319"/>
      <c r="HY38" s="319"/>
      <c r="HZ38" s="319"/>
      <c r="IA38" s="319"/>
      <c r="IB38" s="319"/>
      <c r="IC38" s="319"/>
      <c r="ID38" s="319"/>
      <c r="IE38" s="319"/>
      <c r="IF38" s="319"/>
      <c r="IG38" s="319"/>
      <c r="IH38" s="319"/>
      <c r="II38" s="319"/>
      <c r="IJ38" s="319"/>
      <c r="IK38" s="319"/>
      <c r="IL38" s="319"/>
      <c r="IM38" s="319"/>
      <c r="IN38" s="319"/>
      <c r="IO38" s="319"/>
      <c r="IP38" s="319"/>
      <c r="IQ38" s="319"/>
      <c r="IR38" s="319"/>
      <c r="IS38" s="319"/>
      <c r="IT38" s="319"/>
      <c r="IU38" s="319"/>
      <c r="IV38" s="319"/>
      <c r="IW38" s="319"/>
      <c r="IX38" s="319"/>
      <c r="IY38" s="319"/>
      <c r="IZ38" s="319"/>
      <c r="JA38" s="319"/>
      <c r="JB38" s="319"/>
      <c r="JC38" s="319"/>
      <c r="JD38" s="319"/>
      <c r="JE38" s="319"/>
      <c r="JF38" s="319"/>
      <c r="JG38" s="319"/>
      <c r="JH38" s="319"/>
      <c r="JI38" s="319"/>
      <c r="JJ38" s="319"/>
      <c r="JK38" s="319"/>
      <c r="JL38" s="319"/>
      <c r="JM38" s="319"/>
      <c r="JN38" s="319"/>
      <c r="JO38" s="319"/>
      <c r="JP38" s="319"/>
      <c r="JQ38" s="319"/>
      <c r="JR38" s="319"/>
      <c r="JS38" s="319"/>
      <c r="JT38" s="319"/>
      <c r="JU38" s="319"/>
      <c r="JV38" s="319"/>
      <c r="JW38" s="319"/>
      <c r="JX38" s="319"/>
      <c r="JY38" s="319"/>
      <c r="JZ38" s="319"/>
      <c r="KA38" s="319"/>
      <c r="KB38" s="319"/>
      <c r="KC38" s="319"/>
      <c r="KD38" s="319"/>
      <c r="KE38" s="319"/>
      <c r="KF38" s="319"/>
      <c r="KG38" s="319"/>
      <c r="KH38" s="319"/>
      <c r="KI38" s="319"/>
      <c r="KJ38" s="319"/>
      <c r="KK38" s="319"/>
      <c r="KL38" s="319"/>
      <c r="KM38" s="319"/>
      <c r="KN38" s="319"/>
      <c r="KO38" s="319"/>
      <c r="KP38" s="319"/>
      <c r="KQ38" s="319"/>
      <c r="KR38" s="319"/>
      <c r="KS38" s="319"/>
      <c r="KT38" s="319"/>
      <c r="KU38" s="319"/>
      <c r="KV38" s="319"/>
      <c r="KW38" s="319"/>
      <c r="KX38" s="319"/>
      <c r="KY38" s="319"/>
      <c r="KZ38" s="319"/>
      <c r="LA38" s="319"/>
      <c r="LB38" s="319"/>
      <c r="LC38" s="319"/>
      <c r="LD38" s="319"/>
      <c r="LE38" s="319"/>
      <c r="LF38" s="319"/>
      <c r="LG38" s="319"/>
      <c r="LH38" s="319"/>
      <c r="LI38" s="319"/>
      <c r="LJ38" s="319"/>
      <c r="LK38" s="319"/>
      <c r="LL38" s="319"/>
      <c r="LM38" s="319"/>
      <c r="LN38" s="319"/>
      <c r="LO38" s="319"/>
      <c r="LP38" s="319"/>
      <c r="LQ38" s="319"/>
      <c r="LR38" s="319"/>
      <c r="LS38" s="319"/>
      <c r="LT38" s="319"/>
      <c r="LU38" s="319"/>
      <c r="LV38" s="319"/>
      <c r="LW38" s="319"/>
      <c r="LX38" s="319"/>
      <c r="LY38" s="319"/>
      <c r="LZ38" s="319"/>
      <c r="MA38" s="319"/>
      <c r="MB38" s="319"/>
      <c r="MC38" s="319"/>
      <c r="MD38" s="319"/>
      <c r="ME38" s="319"/>
      <c r="MF38" s="319"/>
      <c r="MG38" s="319"/>
      <c r="MH38" s="319"/>
      <c r="MI38" s="319"/>
      <c r="MJ38" s="319"/>
      <c r="MK38" s="319"/>
      <c r="ML38" s="319"/>
      <c r="MM38" s="319"/>
      <c r="MN38" s="319"/>
      <c r="MO38" s="319"/>
      <c r="MP38" s="319"/>
      <c r="MQ38" s="319"/>
      <c r="MR38" s="319"/>
      <c r="MS38" s="319"/>
      <c r="MT38" s="319"/>
      <c r="MU38" s="319"/>
      <c r="MV38" s="319"/>
      <c r="MW38" s="319"/>
      <c r="MX38" s="319"/>
      <c r="MY38" s="319"/>
      <c r="MZ38" s="319"/>
      <c r="NA38" s="319"/>
      <c r="NB38" s="319"/>
      <c r="NC38" s="319"/>
      <c r="ND38" s="319"/>
      <c r="NE38" s="319"/>
      <c r="NF38" s="319"/>
      <c r="NG38" s="319"/>
      <c r="NH38" s="319"/>
      <c r="NI38" s="319"/>
      <c r="NJ38" s="319"/>
      <c r="NK38" s="319"/>
      <c r="NL38" s="319"/>
      <c r="NM38" s="319"/>
      <c r="NN38" s="319"/>
      <c r="NO38" s="319"/>
      <c r="NP38" s="319"/>
      <c r="NQ38" s="319"/>
      <c r="NR38" s="319"/>
      <c r="NS38" s="319"/>
      <c r="NT38" s="319"/>
      <c r="NU38" s="319"/>
      <c r="NV38" s="319"/>
      <c r="NW38" s="319"/>
      <c r="NX38" s="319"/>
      <c r="NY38" s="319"/>
      <c r="NZ38" s="319"/>
      <c r="OA38" s="319"/>
      <c r="OB38" s="319"/>
      <c r="OC38" s="319"/>
      <c r="OD38" s="319"/>
      <c r="OE38" s="319"/>
      <c r="OF38" s="319"/>
      <c r="OG38" s="319"/>
      <c r="OH38" s="319"/>
      <c r="OI38" s="319"/>
      <c r="OJ38" s="319"/>
      <c r="OK38" s="319"/>
      <c r="OL38" s="319"/>
      <c r="OM38" s="319"/>
      <c r="ON38" s="319"/>
      <c r="OO38" s="319"/>
      <c r="OP38" s="319"/>
      <c r="OQ38" s="319"/>
      <c r="OR38" s="319"/>
      <c r="OS38" s="319"/>
      <c r="OT38" s="319"/>
      <c r="OU38" s="319"/>
      <c r="OV38" s="319"/>
      <c r="OW38" s="319"/>
      <c r="OX38" s="319"/>
      <c r="OY38" s="319"/>
      <c r="OZ38" s="319"/>
      <c r="PA38" s="319"/>
      <c r="PB38" s="319"/>
      <c r="PC38" s="319"/>
      <c r="PD38" s="319"/>
      <c r="PE38" s="319"/>
      <c r="PF38" s="319"/>
      <c r="PG38" s="319"/>
      <c r="PH38" s="319"/>
      <c r="PI38" s="319"/>
      <c r="PJ38" s="319"/>
      <c r="PK38" s="319"/>
      <c r="PL38" s="319"/>
      <c r="PM38" s="319"/>
      <c r="PN38" s="319"/>
      <c r="PO38" s="319"/>
      <c r="PP38" s="319"/>
      <c r="PQ38" s="319"/>
      <c r="PR38" s="319"/>
      <c r="PS38" s="319"/>
      <c r="PT38" s="319"/>
      <c r="PU38" s="319"/>
      <c r="PV38" s="319"/>
      <c r="PW38" s="319"/>
      <c r="PX38" s="319"/>
      <c r="PY38" s="319"/>
      <c r="PZ38" s="319"/>
      <c r="QA38" s="319"/>
      <c r="QB38" s="319"/>
      <c r="QC38" s="319"/>
      <c r="QD38" s="319"/>
      <c r="QE38" s="319"/>
      <c r="QF38" s="319"/>
      <c r="QG38" s="319"/>
      <c r="QH38" s="319"/>
      <c r="QI38" s="319"/>
      <c r="QJ38" s="319"/>
      <c r="QK38" s="319"/>
      <c r="QL38" s="319"/>
      <c r="QM38" s="319"/>
      <c r="QN38" s="319"/>
      <c r="QO38" s="319"/>
      <c r="QP38" s="319"/>
      <c r="QQ38" s="319"/>
      <c r="QR38" s="319"/>
      <c r="QS38" s="319"/>
      <c r="QT38" s="319"/>
      <c r="QU38" s="319"/>
      <c r="QV38" s="319"/>
      <c r="QW38" s="319"/>
      <c r="QX38" s="319"/>
      <c r="QY38" s="319"/>
      <c r="QZ38" s="319"/>
      <c r="RA38" s="319"/>
      <c r="RB38" s="319"/>
      <c r="RC38" s="319"/>
      <c r="RD38" s="319"/>
      <c r="RE38" s="319"/>
      <c r="RF38" s="319"/>
      <c r="RG38" s="319"/>
    </row>
    <row r="39" spans="1:475" s="602" customFormat="1" ht="14.4">
      <c r="A39" s="319"/>
      <c r="B39" s="1510" t="s">
        <v>52</v>
      </c>
      <c r="C39" s="1477"/>
      <c r="D39" s="1478" t="s">
        <v>1006</v>
      </c>
      <c r="E39" s="1322" t="s">
        <v>263</v>
      </c>
      <c r="F39" s="1322">
        <v>30</v>
      </c>
      <c r="G39" s="1479">
        <f t="shared" si="0"/>
        <v>0.88958688060225299</v>
      </c>
      <c r="H39" s="1511" t="s">
        <v>0</v>
      </c>
      <c r="I39" s="1323">
        <v>51012</v>
      </c>
      <c r="J39" s="1324">
        <v>2.04</v>
      </c>
      <c r="K39" s="1325">
        <v>0.33</v>
      </c>
      <c r="L39" s="1325">
        <v>1.1200000000000001</v>
      </c>
      <c r="M39" s="1480">
        <f t="shared" si="9"/>
        <v>0.79</v>
      </c>
      <c r="N39" s="1481">
        <f t="shared" si="10"/>
        <v>104064.48</v>
      </c>
      <c r="O39" s="1482"/>
      <c r="P39" s="1483"/>
      <c r="Q39" s="1483"/>
      <c r="R39" s="1483"/>
      <c r="S39" s="1483">
        <f t="shared" si="3"/>
        <v>57133.440000000002</v>
      </c>
      <c r="T39" s="1483"/>
      <c r="U39" s="1483"/>
      <c r="V39" s="1483"/>
      <c r="W39" s="1483">
        <v>0</v>
      </c>
      <c r="X39" s="1483"/>
      <c r="Y39" s="1483"/>
      <c r="Z39" s="1484">
        <f t="shared" si="1"/>
        <v>0</v>
      </c>
      <c r="AA39" s="1485">
        <f t="shared" si="11"/>
        <v>2.0307517973838265</v>
      </c>
      <c r="AB39" s="1483">
        <f t="shared" si="12"/>
        <v>211329.12980381327</v>
      </c>
      <c r="AC39" s="1486"/>
      <c r="AD39" s="1512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  <c r="GP39" s="319"/>
      <c r="GQ39" s="319"/>
      <c r="GR39" s="319"/>
      <c r="GS39" s="319"/>
      <c r="GT39" s="319"/>
      <c r="GU39" s="319"/>
      <c r="GV39" s="319"/>
      <c r="GW39" s="319"/>
      <c r="GX39" s="319"/>
      <c r="GY39" s="319"/>
      <c r="GZ39" s="319"/>
      <c r="HA39" s="319"/>
      <c r="HB39" s="319"/>
      <c r="HC39" s="319"/>
      <c r="HD39" s="319"/>
      <c r="HE39" s="319"/>
      <c r="HF39" s="319"/>
      <c r="HG39" s="319"/>
      <c r="HH39" s="319"/>
      <c r="HI39" s="319"/>
      <c r="HJ39" s="319"/>
      <c r="HK39" s="319"/>
      <c r="HL39" s="319"/>
      <c r="HM39" s="319"/>
      <c r="HN39" s="319"/>
      <c r="HO39" s="319"/>
      <c r="HP39" s="319"/>
      <c r="HQ39" s="319"/>
      <c r="HR39" s="319"/>
      <c r="HS39" s="319"/>
      <c r="HT39" s="319"/>
      <c r="HU39" s="319"/>
      <c r="HV39" s="319"/>
      <c r="HW39" s="319"/>
      <c r="HX39" s="319"/>
      <c r="HY39" s="319"/>
      <c r="HZ39" s="319"/>
      <c r="IA39" s="319"/>
      <c r="IB39" s="319"/>
      <c r="IC39" s="319"/>
      <c r="ID39" s="319"/>
      <c r="IE39" s="319"/>
      <c r="IF39" s="319"/>
      <c r="IG39" s="319"/>
      <c r="IH39" s="319"/>
      <c r="II39" s="319"/>
      <c r="IJ39" s="319"/>
      <c r="IK39" s="319"/>
      <c r="IL39" s="319"/>
      <c r="IM39" s="319"/>
      <c r="IN39" s="319"/>
      <c r="IO39" s="319"/>
      <c r="IP39" s="319"/>
      <c r="IQ39" s="319"/>
      <c r="IR39" s="319"/>
      <c r="IS39" s="319"/>
      <c r="IT39" s="319"/>
      <c r="IU39" s="319"/>
      <c r="IV39" s="319"/>
      <c r="IW39" s="319"/>
      <c r="IX39" s="319"/>
      <c r="IY39" s="319"/>
      <c r="IZ39" s="319"/>
      <c r="JA39" s="319"/>
      <c r="JB39" s="319"/>
      <c r="JC39" s="319"/>
      <c r="JD39" s="319"/>
      <c r="JE39" s="319"/>
      <c r="JF39" s="319"/>
      <c r="JG39" s="319"/>
      <c r="JH39" s="319"/>
      <c r="JI39" s="319"/>
      <c r="JJ39" s="319"/>
      <c r="JK39" s="319"/>
      <c r="JL39" s="319"/>
      <c r="JM39" s="319"/>
      <c r="JN39" s="319"/>
      <c r="JO39" s="319"/>
      <c r="JP39" s="319"/>
      <c r="JQ39" s="319"/>
      <c r="JR39" s="319"/>
      <c r="JS39" s="319"/>
      <c r="JT39" s="319"/>
      <c r="JU39" s="319"/>
      <c r="JV39" s="319"/>
      <c r="JW39" s="319"/>
      <c r="JX39" s="319"/>
      <c r="JY39" s="319"/>
      <c r="JZ39" s="319"/>
      <c r="KA39" s="319"/>
      <c r="KB39" s="319"/>
      <c r="KC39" s="319"/>
      <c r="KD39" s="319"/>
      <c r="KE39" s="319"/>
      <c r="KF39" s="319"/>
      <c r="KG39" s="319"/>
      <c r="KH39" s="319"/>
      <c r="KI39" s="319"/>
      <c r="KJ39" s="319"/>
      <c r="KK39" s="319"/>
      <c r="KL39" s="319"/>
      <c r="KM39" s="319"/>
      <c r="KN39" s="319"/>
      <c r="KO39" s="319"/>
      <c r="KP39" s="319"/>
      <c r="KQ39" s="319"/>
      <c r="KR39" s="319"/>
      <c r="KS39" s="319"/>
      <c r="KT39" s="319"/>
      <c r="KU39" s="319"/>
      <c r="KV39" s="319"/>
      <c r="KW39" s="319"/>
      <c r="KX39" s="319"/>
      <c r="KY39" s="319"/>
      <c r="KZ39" s="319"/>
      <c r="LA39" s="319"/>
      <c r="LB39" s="319"/>
      <c r="LC39" s="319"/>
      <c r="LD39" s="319"/>
      <c r="LE39" s="319"/>
      <c r="LF39" s="319"/>
      <c r="LG39" s="319"/>
      <c r="LH39" s="319"/>
      <c r="LI39" s="319"/>
      <c r="LJ39" s="319"/>
      <c r="LK39" s="319"/>
      <c r="LL39" s="319"/>
      <c r="LM39" s="319"/>
      <c r="LN39" s="319"/>
      <c r="LO39" s="319"/>
      <c r="LP39" s="319"/>
      <c r="LQ39" s="319"/>
      <c r="LR39" s="319"/>
      <c r="LS39" s="319"/>
      <c r="LT39" s="319"/>
      <c r="LU39" s="319"/>
      <c r="LV39" s="319"/>
      <c r="LW39" s="319"/>
      <c r="LX39" s="319"/>
      <c r="LY39" s="319"/>
      <c r="LZ39" s="319"/>
      <c r="MA39" s="319"/>
      <c r="MB39" s="319"/>
      <c r="MC39" s="319"/>
      <c r="MD39" s="319"/>
      <c r="ME39" s="319"/>
      <c r="MF39" s="319"/>
      <c r="MG39" s="319"/>
      <c r="MH39" s="319"/>
      <c r="MI39" s="319"/>
      <c r="MJ39" s="319"/>
      <c r="MK39" s="319"/>
      <c r="ML39" s="319"/>
      <c r="MM39" s="319"/>
      <c r="MN39" s="319"/>
      <c r="MO39" s="319"/>
      <c r="MP39" s="319"/>
      <c r="MQ39" s="319"/>
      <c r="MR39" s="319"/>
      <c r="MS39" s="319"/>
      <c r="MT39" s="319"/>
      <c r="MU39" s="319"/>
      <c r="MV39" s="319"/>
      <c r="MW39" s="319"/>
      <c r="MX39" s="319"/>
      <c r="MY39" s="319"/>
      <c r="MZ39" s="319"/>
      <c r="NA39" s="319"/>
      <c r="NB39" s="319"/>
      <c r="NC39" s="319"/>
      <c r="ND39" s="319"/>
      <c r="NE39" s="319"/>
      <c r="NF39" s="319"/>
      <c r="NG39" s="319"/>
      <c r="NH39" s="319"/>
      <c r="NI39" s="319"/>
      <c r="NJ39" s="319"/>
      <c r="NK39" s="319"/>
      <c r="NL39" s="319"/>
      <c r="NM39" s="319"/>
      <c r="NN39" s="319"/>
      <c r="NO39" s="319"/>
      <c r="NP39" s="319"/>
      <c r="NQ39" s="319"/>
      <c r="NR39" s="319"/>
      <c r="NS39" s="319"/>
      <c r="NT39" s="319"/>
      <c r="NU39" s="319"/>
      <c r="NV39" s="319"/>
      <c r="NW39" s="319"/>
      <c r="NX39" s="319"/>
      <c r="NY39" s="319"/>
      <c r="NZ39" s="319"/>
      <c r="OA39" s="319"/>
      <c r="OB39" s="319"/>
      <c r="OC39" s="319"/>
      <c r="OD39" s="319"/>
      <c r="OE39" s="319"/>
      <c r="OF39" s="319"/>
      <c r="OG39" s="319"/>
      <c r="OH39" s="319"/>
      <c r="OI39" s="319"/>
      <c r="OJ39" s="319"/>
      <c r="OK39" s="319"/>
      <c r="OL39" s="319"/>
      <c r="OM39" s="319"/>
      <c r="ON39" s="319"/>
      <c r="OO39" s="319"/>
      <c r="OP39" s="319"/>
      <c r="OQ39" s="319"/>
      <c r="OR39" s="319"/>
      <c r="OS39" s="319"/>
      <c r="OT39" s="319"/>
      <c r="OU39" s="319"/>
      <c r="OV39" s="319"/>
      <c r="OW39" s="319"/>
      <c r="OX39" s="319"/>
      <c r="OY39" s="319"/>
      <c r="OZ39" s="319"/>
      <c r="PA39" s="319"/>
      <c r="PB39" s="319"/>
      <c r="PC39" s="319"/>
      <c r="PD39" s="319"/>
      <c r="PE39" s="319"/>
      <c r="PF39" s="319"/>
      <c r="PG39" s="319"/>
      <c r="PH39" s="319"/>
      <c r="PI39" s="319"/>
      <c r="PJ39" s="319"/>
      <c r="PK39" s="319"/>
      <c r="PL39" s="319"/>
      <c r="PM39" s="319"/>
      <c r="PN39" s="319"/>
      <c r="PO39" s="319"/>
      <c r="PP39" s="319"/>
      <c r="PQ39" s="319"/>
      <c r="PR39" s="319"/>
      <c r="PS39" s="319"/>
      <c r="PT39" s="319"/>
      <c r="PU39" s="319"/>
      <c r="PV39" s="319"/>
      <c r="PW39" s="319"/>
      <c r="PX39" s="319"/>
      <c r="PY39" s="319"/>
      <c r="PZ39" s="319"/>
      <c r="QA39" s="319"/>
      <c r="QB39" s="319"/>
      <c r="QC39" s="319"/>
      <c r="QD39" s="319"/>
      <c r="QE39" s="319"/>
      <c r="QF39" s="319"/>
      <c r="QG39" s="319"/>
      <c r="QH39" s="319"/>
      <c r="QI39" s="319"/>
      <c r="QJ39" s="319"/>
      <c r="QK39" s="319"/>
      <c r="QL39" s="319"/>
      <c r="QM39" s="319"/>
      <c r="QN39" s="319"/>
      <c r="QO39" s="319"/>
      <c r="QP39" s="319"/>
      <c r="QQ39" s="319"/>
      <c r="QR39" s="319"/>
      <c r="QS39" s="319"/>
      <c r="QT39" s="319"/>
      <c r="QU39" s="319"/>
      <c r="QV39" s="319"/>
      <c r="QW39" s="319"/>
      <c r="QX39" s="319"/>
      <c r="QY39" s="319"/>
      <c r="QZ39" s="319"/>
      <c r="RA39" s="319"/>
      <c r="RB39" s="319"/>
      <c r="RC39" s="319"/>
      <c r="RD39" s="319"/>
      <c r="RE39" s="319"/>
      <c r="RF39" s="319"/>
      <c r="RG39" s="319"/>
    </row>
    <row r="40" spans="1:475" s="602" customFormat="1" ht="14.4">
      <c r="A40" s="319"/>
      <c r="B40" s="1510" t="s">
        <v>52</v>
      </c>
      <c r="C40" s="1477"/>
      <c r="D40" s="1478" t="s">
        <v>1006</v>
      </c>
      <c r="E40" s="1322" t="s">
        <v>264</v>
      </c>
      <c r="F40" s="1322">
        <v>30</v>
      </c>
      <c r="G40" s="1479">
        <f t="shared" si="0"/>
        <v>1.0432826848245522</v>
      </c>
      <c r="H40" s="1511" t="s">
        <v>0</v>
      </c>
      <c r="I40" s="1323">
        <v>100036</v>
      </c>
      <c r="J40" s="1324">
        <v>1.22</v>
      </c>
      <c r="K40" s="1325">
        <v>0.11</v>
      </c>
      <c r="L40" s="1325">
        <v>1.32</v>
      </c>
      <c r="M40" s="1480">
        <f t="shared" si="9"/>
        <v>1.21</v>
      </c>
      <c r="N40" s="1481">
        <f t="shared" si="10"/>
        <v>122043.92</v>
      </c>
      <c r="O40" s="1482"/>
      <c r="P40" s="1483"/>
      <c r="Q40" s="1483"/>
      <c r="R40" s="1483"/>
      <c r="S40" s="1483">
        <f t="shared" si="3"/>
        <v>132047.52000000002</v>
      </c>
      <c r="T40" s="1483"/>
      <c r="U40" s="1483"/>
      <c r="V40" s="1483"/>
      <c r="W40" s="1483">
        <v>0</v>
      </c>
      <c r="X40" s="1483"/>
      <c r="Y40" s="1483"/>
      <c r="Z40" s="1484">
        <f t="shared" si="1"/>
        <v>0</v>
      </c>
      <c r="AA40" s="1485">
        <f t="shared" si="11"/>
        <v>2.0307517973838265</v>
      </c>
      <c r="AB40" s="1483">
        <f t="shared" si="12"/>
        <v>247840.90989976792</v>
      </c>
      <c r="AC40" s="1486"/>
      <c r="AD40" s="1512"/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19"/>
      <c r="IB40" s="319"/>
      <c r="IC40" s="319"/>
      <c r="ID40" s="319"/>
      <c r="IE40" s="319"/>
      <c r="IF40" s="319"/>
      <c r="IG40" s="319"/>
      <c r="IH40" s="319"/>
      <c r="II40" s="319"/>
      <c r="IJ40" s="319"/>
      <c r="IK40" s="319"/>
      <c r="IL40" s="319"/>
      <c r="IM40" s="319"/>
      <c r="IN40" s="319"/>
      <c r="IO40" s="319"/>
      <c r="IP40" s="319"/>
      <c r="IQ40" s="319"/>
      <c r="IR40" s="319"/>
      <c r="IS40" s="319"/>
      <c r="IT40" s="319"/>
      <c r="IU40" s="319"/>
      <c r="IV40" s="319"/>
      <c r="IW40" s="319"/>
      <c r="IX40" s="319"/>
      <c r="IY40" s="319"/>
      <c r="IZ40" s="319"/>
      <c r="JA40" s="319"/>
      <c r="JB40" s="319"/>
      <c r="JC40" s="319"/>
      <c r="JD40" s="319"/>
      <c r="JE40" s="319"/>
      <c r="JF40" s="319"/>
      <c r="JG40" s="319"/>
      <c r="JH40" s="319"/>
      <c r="JI40" s="319"/>
      <c r="JJ40" s="319"/>
      <c r="JK40" s="319"/>
      <c r="JL40" s="319"/>
      <c r="JM40" s="319"/>
      <c r="JN40" s="319"/>
      <c r="JO40" s="319"/>
      <c r="JP40" s="319"/>
      <c r="JQ40" s="319"/>
      <c r="JR40" s="319"/>
      <c r="JS40" s="319"/>
      <c r="JT40" s="319"/>
      <c r="JU40" s="319"/>
      <c r="JV40" s="319"/>
      <c r="JW40" s="319"/>
      <c r="JX40" s="319"/>
      <c r="JY40" s="319"/>
      <c r="JZ40" s="319"/>
      <c r="KA40" s="319"/>
      <c r="KB40" s="319"/>
      <c r="KC40" s="319"/>
      <c r="KD40" s="319"/>
      <c r="KE40" s="319"/>
      <c r="KF40" s="319"/>
      <c r="KG40" s="319"/>
      <c r="KH40" s="319"/>
      <c r="KI40" s="319"/>
      <c r="KJ40" s="319"/>
      <c r="KK40" s="319"/>
      <c r="KL40" s="319"/>
      <c r="KM40" s="319"/>
      <c r="KN40" s="319"/>
      <c r="KO40" s="319"/>
      <c r="KP40" s="319"/>
      <c r="KQ40" s="319"/>
      <c r="KR40" s="319"/>
      <c r="KS40" s="319"/>
      <c r="KT40" s="319"/>
      <c r="KU40" s="319"/>
      <c r="KV40" s="319"/>
      <c r="KW40" s="319"/>
      <c r="KX40" s="319"/>
      <c r="KY40" s="319"/>
      <c r="KZ40" s="319"/>
      <c r="LA40" s="319"/>
      <c r="LB40" s="319"/>
      <c r="LC40" s="319"/>
      <c r="LD40" s="319"/>
      <c r="LE40" s="319"/>
      <c r="LF40" s="319"/>
      <c r="LG40" s="319"/>
      <c r="LH40" s="319"/>
      <c r="LI40" s="319"/>
      <c r="LJ40" s="319"/>
      <c r="LK40" s="319"/>
      <c r="LL40" s="319"/>
      <c r="LM40" s="319"/>
      <c r="LN40" s="319"/>
      <c r="LO40" s="319"/>
      <c r="LP40" s="319"/>
      <c r="LQ40" s="319"/>
      <c r="LR40" s="319"/>
      <c r="LS40" s="319"/>
      <c r="LT40" s="319"/>
      <c r="LU40" s="319"/>
      <c r="LV40" s="319"/>
      <c r="LW40" s="319"/>
      <c r="LX40" s="319"/>
      <c r="LY40" s="319"/>
      <c r="LZ40" s="319"/>
      <c r="MA40" s="319"/>
      <c r="MB40" s="319"/>
      <c r="MC40" s="319"/>
      <c r="MD40" s="319"/>
      <c r="ME40" s="319"/>
      <c r="MF40" s="319"/>
      <c r="MG40" s="319"/>
      <c r="MH40" s="319"/>
      <c r="MI40" s="319"/>
      <c r="MJ40" s="319"/>
      <c r="MK40" s="319"/>
      <c r="ML40" s="319"/>
      <c r="MM40" s="319"/>
      <c r="MN40" s="319"/>
      <c r="MO40" s="319"/>
      <c r="MP40" s="319"/>
      <c r="MQ40" s="319"/>
      <c r="MR40" s="319"/>
      <c r="MS40" s="319"/>
      <c r="MT40" s="319"/>
      <c r="MU40" s="319"/>
      <c r="MV40" s="319"/>
      <c r="MW40" s="319"/>
      <c r="MX40" s="319"/>
      <c r="MY40" s="319"/>
      <c r="MZ40" s="319"/>
      <c r="NA40" s="319"/>
      <c r="NB40" s="319"/>
      <c r="NC40" s="319"/>
      <c r="ND40" s="319"/>
      <c r="NE40" s="319"/>
      <c r="NF40" s="319"/>
      <c r="NG40" s="319"/>
      <c r="NH40" s="319"/>
      <c r="NI40" s="319"/>
      <c r="NJ40" s="319"/>
      <c r="NK40" s="319"/>
      <c r="NL40" s="319"/>
      <c r="NM40" s="319"/>
      <c r="NN40" s="319"/>
      <c r="NO40" s="319"/>
      <c r="NP40" s="319"/>
      <c r="NQ40" s="319"/>
      <c r="NR40" s="319"/>
      <c r="NS40" s="319"/>
      <c r="NT40" s="319"/>
      <c r="NU40" s="319"/>
      <c r="NV40" s="319"/>
      <c r="NW40" s="319"/>
      <c r="NX40" s="319"/>
      <c r="NY40" s="319"/>
      <c r="NZ40" s="319"/>
      <c r="OA40" s="319"/>
      <c r="OB40" s="319"/>
      <c r="OC40" s="319"/>
      <c r="OD40" s="319"/>
      <c r="OE40" s="319"/>
      <c r="OF40" s="319"/>
      <c r="OG40" s="319"/>
      <c r="OH40" s="319"/>
      <c r="OI40" s="319"/>
      <c r="OJ40" s="319"/>
      <c r="OK40" s="319"/>
      <c r="OL40" s="319"/>
      <c r="OM40" s="319"/>
      <c r="ON40" s="319"/>
      <c r="OO40" s="319"/>
      <c r="OP40" s="319"/>
      <c r="OQ40" s="319"/>
      <c r="OR40" s="319"/>
      <c r="OS40" s="319"/>
      <c r="OT40" s="319"/>
      <c r="OU40" s="319"/>
      <c r="OV40" s="319"/>
      <c r="OW40" s="319"/>
      <c r="OX40" s="319"/>
      <c r="OY40" s="319"/>
      <c r="OZ40" s="319"/>
      <c r="PA40" s="319"/>
      <c r="PB40" s="319"/>
      <c r="PC40" s="319"/>
      <c r="PD40" s="319"/>
      <c r="PE40" s="319"/>
      <c r="PF40" s="319"/>
      <c r="PG40" s="319"/>
      <c r="PH40" s="319"/>
      <c r="PI40" s="319"/>
      <c r="PJ40" s="319"/>
      <c r="PK40" s="319"/>
      <c r="PL40" s="319"/>
      <c r="PM40" s="319"/>
      <c r="PN40" s="319"/>
      <c r="PO40" s="319"/>
      <c r="PP40" s="319"/>
      <c r="PQ40" s="319"/>
      <c r="PR40" s="319"/>
      <c r="PS40" s="319"/>
      <c r="PT40" s="319"/>
      <c r="PU40" s="319"/>
      <c r="PV40" s="319"/>
      <c r="PW40" s="319"/>
      <c r="PX40" s="319"/>
      <c r="PY40" s="319"/>
      <c r="PZ40" s="319"/>
      <c r="QA40" s="319"/>
      <c r="QB40" s="319"/>
      <c r="QC40" s="319"/>
      <c r="QD40" s="319"/>
      <c r="QE40" s="319"/>
      <c r="QF40" s="319"/>
      <c r="QG40" s="319"/>
      <c r="QH40" s="319"/>
      <c r="QI40" s="319"/>
      <c r="QJ40" s="319"/>
      <c r="QK40" s="319"/>
      <c r="QL40" s="319"/>
      <c r="QM40" s="319"/>
      <c r="QN40" s="319"/>
      <c r="QO40" s="319"/>
      <c r="QP40" s="319"/>
      <c r="QQ40" s="319"/>
      <c r="QR40" s="319"/>
      <c r="QS40" s="319"/>
      <c r="QT40" s="319"/>
      <c r="QU40" s="319"/>
      <c r="QV40" s="319"/>
      <c r="QW40" s="319"/>
      <c r="QX40" s="319"/>
      <c r="QY40" s="319"/>
      <c r="QZ40" s="319"/>
      <c r="RA40" s="319"/>
      <c r="RB40" s="319"/>
      <c r="RC40" s="319"/>
      <c r="RD40" s="319"/>
      <c r="RE40" s="319"/>
      <c r="RF40" s="319"/>
      <c r="RG40" s="319"/>
    </row>
    <row r="41" spans="1:475" s="602" customFormat="1" ht="14.4">
      <c r="A41" s="319"/>
      <c r="B41" s="1510" t="s">
        <v>52</v>
      </c>
      <c r="C41" s="1477"/>
      <c r="D41" s="1478" t="s">
        <v>1006</v>
      </c>
      <c r="E41" s="1322" t="s">
        <v>265</v>
      </c>
      <c r="F41" s="1322">
        <v>30</v>
      </c>
      <c r="G41" s="1479">
        <f t="shared" si="0"/>
        <v>0.11125324093158789</v>
      </c>
      <c r="H41" s="1511" t="s">
        <v>0</v>
      </c>
      <c r="I41" s="1323">
        <v>54227</v>
      </c>
      <c r="J41" s="1324">
        <v>0.24</v>
      </c>
      <c r="K41" s="1325">
        <v>0.11</v>
      </c>
      <c r="L41" s="1325">
        <v>1.32</v>
      </c>
      <c r="M41" s="1480">
        <f t="shared" si="9"/>
        <v>1.21</v>
      </c>
      <c r="N41" s="1481">
        <f t="shared" si="10"/>
        <v>13014.48</v>
      </c>
      <c r="O41" s="1482"/>
      <c r="P41" s="1483"/>
      <c r="Q41" s="1483"/>
      <c r="R41" s="1483"/>
      <c r="S41" s="1483">
        <f t="shared" si="3"/>
        <v>71579.64</v>
      </c>
      <c r="T41" s="1483"/>
      <c r="U41" s="1483"/>
      <c r="V41" s="1483"/>
      <c r="W41" s="1483">
        <v>0</v>
      </c>
      <c r="X41" s="1483"/>
      <c r="Y41" s="1483"/>
      <c r="Z41" s="1484">
        <f t="shared" si="1"/>
        <v>0</v>
      </c>
      <c r="AA41" s="1485">
        <f t="shared" si="11"/>
        <v>2.0307517973838265</v>
      </c>
      <c r="AB41" s="1483">
        <f t="shared" si="12"/>
        <v>26429.17865201586</v>
      </c>
      <c r="AC41" s="1486"/>
      <c r="AD41" s="1512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  <c r="GQ41" s="319"/>
      <c r="GR41" s="319"/>
      <c r="GS41" s="319"/>
      <c r="GT41" s="319"/>
      <c r="GU41" s="319"/>
      <c r="GV41" s="319"/>
      <c r="GW41" s="319"/>
      <c r="GX41" s="319"/>
      <c r="GY41" s="319"/>
      <c r="GZ41" s="319"/>
      <c r="HA41" s="319"/>
      <c r="HB41" s="319"/>
      <c r="HC41" s="319"/>
      <c r="HD41" s="319"/>
      <c r="HE41" s="319"/>
      <c r="HF41" s="319"/>
      <c r="HG41" s="319"/>
      <c r="HH41" s="319"/>
      <c r="HI41" s="319"/>
      <c r="HJ41" s="319"/>
      <c r="HK41" s="319"/>
      <c r="HL41" s="319"/>
      <c r="HM41" s="319"/>
      <c r="HN41" s="319"/>
      <c r="HO41" s="319"/>
      <c r="HP41" s="319"/>
      <c r="HQ41" s="319"/>
      <c r="HR41" s="319"/>
      <c r="HS41" s="319"/>
      <c r="HT41" s="319"/>
      <c r="HU41" s="319"/>
      <c r="HV41" s="319"/>
      <c r="HW41" s="319"/>
      <c r="HX41" s="319"/>
      <c r="HY41" s="319"/>
      <c r="HZ41" s="319"/>
      <c r="IA41" s="319"/>
      <c r="IB41" s="319"/>
      <c r="IC41" s="319"/>
      <c r="ID41" s="319"/>
      <c r="IE41" s="319"/>
      <c r="IF41" s="319"/>
      <c r="IG41" s="319"/>
      <c r="IH41" s="319"/>
      <c r="II41" s="319"/>
      <c r="IJ41" s="319"/>
      <c r="IK41" s="319"/>
      <c r="IL41" s="319"/>
      <c r="IM41" s="319"/>
      <c r="IN41" s="319"/>
      <c r="IO41" s="319"/>
      <c r="IP41" s="319"/>
      <c r="IQ41" s="319"/>
      <c r="IR41" s="319"/>
      <c r="IS41" s="319"/>
      <c r="IT41" s="319"/>
      <c r="IU41" s="319"/>
      <c r="IV41" s="319"/>
      <c r="IW41" s="319"/>
      <c r="IX41" s="319"/>
      <c r="IY41" s="319"/>
      <c r="IZ41" s="319"/>
      <c r="JA41" s="319"/>
      <c r="JB41" s="319"/>
      <c r="JC41" s="319"/>
      <c r="JD41" s="319"/>
      <c r="JE41" s="319"/>
      <c r="JF41" s="319"/>
      <c r="JG41" s="319"/>
      <c r="JH41" s="319"/>
      <c r="JI41" s="319"/>
      <c r="JJ41" s="319"/>
      <c r="JK41" s="319"/>
      <c r="JL41" s="319"/>
      <c r="JM41" s="319"/>
      <c r="JN41" s="319"/>
      <c r="JO41" s="319"/>
      <c r="JP41" s="319"/>
      <c r="JQ41" s="319"/>
      <c r="JR41" s="319"/>
      <c r="JS41" s="319"/>
      <c r="JT41" s="319"/>
      <c r="JU41" s="319"/>
      <c r="JV41" s="319"/>
      <c r="JW41" s="319"/>
      <c r="JX41" s="319"/>
      <c r="JY41" s="319"/>
      <c r="JZ41" s="319"/>
      <c r="KA41" s="319"/>
      <c r="KB41" s="319"/>
      <c r="KC41" s="319"/>
      <c r="KD41" s="319"/>
      <c r="KE41" s="319"/>
      <c r="KF41" s="319"/>
      <c r="KG41" s="319"/>
      <c r="KH41" s="319"/>
      <c r="KI41" s="319"/>
      <c r="KJ41" s="319"/>
      <c r="KK41" s="319"/>
      <c r="KL41" s="319"/>
      <c r="KM41" s="319"/>
      <c r="KN41" s="319"/>
      <c r="KO41" s="319"/>
      <c r="KP41" s="319"/>
      <c r="KQ41" s="319"/>
      <c r="KR41" s="319"/>
      <c r="KS41" s="319"/>
      <c r="KT41" s="319"/>
      <c r="KU41" s="319"/>
      <c r="KV41" s="319"/>
      <c r="KW41" s="319"/>
      <c r="KX41" s="319"/>
      <c r="KY41" s="319"/>
      <c r="KZ41" s="319"/>
      <c r="LA41" s="319"/>
      <c r="LB41" s="319"/>
      <c r="LC41" s="319"/>
      <c r="LD41" s="319"/>
      <c r="LE41" s="319"/>
      <c r="LF41" s="319"/>
      <c r="LG41" s="319"/>
      <c r="LH41" s="319"/>
      <c r="LI41" s="319"/>
      <c r="LJ41" s="319"/>
      <c r="LK41" s="319"/>
      <c r="LL41" s="319"/>
      <c r="LM41" s="319"/>
      <c r="LN41" s="319"/>
      <c r="LO41" s="319"/>
      <c r="LP41" s="319"/>
      <c r="LQ41" s="319"/>
      <c r="LR41" s="319"/>
      <c r="LS41" s="319"/>
      <c r="LT41" s="319"/>
      <c r="LU41" s="319"/>
      <c r="LV41" s="319"/>
      <c r="LW41" s="319"/>
      <c r="LX41" s="319"/>
      <c r="LY41" s="319"/>
      <c r="LZ41" s="319"/>
      <c r="MA41" s="319"/>
      <c r="MB41" s="319"/>
      <c r="MC41" s="319"/>
      <c r="MD41" s="319"/>
      <c r="ME41" s="319"/>
      <c r="MF41" s="319"/>
      <c r="MG41" s="319"/>
      <c r="MH41" s="319"/>
      <c r="MI41" s="319"/>
      <c r="MJ41" s="319"/>
      <c r="MK41" s="319"/>
      <c r="ML41" s="319"/>
      <c r="MM41" s="319"/>
      <c r="MN41" s="319"/>
      <c r="MO41" s="319"/>
      <c r="MP41" s="319"/>
      <c r="MQ41" s="319"/>
      <c r="MR41" s="319"/>
      <c r="MS41" s="319"/>
      <c r="MT41" s="319"/>
      <c r="MU41" s="319"/>
      <c r="MV41" s="319"/>
      <c r="MW41" s="319"/>
      <c r="MX41" s="319"/>
      <c r="MY41" s="319"/>
      <c r="MZ41" s="319"/>
      <c r="NA41" s="319"/>
      <c r="NB41" s="319"/>
      <c r="NC41" s="319"/>
      <c r="ND41" s="319"/>
      <c r="NE41" s="319"/>
      <c r="NF41" s="319"/>
      <c r="NG41" s="319"/>
      <c r="NH41" s="319"/>
      <c r="NI41" s="319"/>
      <c r="NJ41" s="319"/>
      <c r="NK41" s="319"/>
      <c r="NL41" s="319"/>
      <c r="NM41" s="319"/>
      <c r="NN41" s="319"/>
      <c r="NO41" s="319"/>
      <c r="NP41" s="319"/>
      <c r="NQ41" s="319"/>
      <c r="NR41" s="319"/>
      <c r="NS41" s="319"/>
      <c r="NT41" s="319"/>
      <c r="NU41" s="319"/>
      <c r="NV41" s="319"/>
      <c r="NW41" s="319"/>
      <c r="NX41" s="319"/>
      <c r="NY41" s="319"/>
      <c r="NZ41" s="319"/>
      <c r="OA41" s="319"/>
      <c r="OB41" s="319"/>
      <c r="OC41" s="319"/>
      <c r="OD41" s="319"/>
      <c r="OE41" s="319"/>
      <c r="OF41" s="319"/>
      <c r="OG41" s="319"/>
      <c r="OH41" s="319"/>
      <c r="OI41" s="319"/>
      <c r="OJ41" s="319"/>
      <c r="OK41" s="319"/>
      <c r="OL41" s="319"/>
      <c r="OM41" s="319"/>
      <c r="ON41" s="319"/>
      <c r="OO41" s="319"/>
      <c r="OP41" s="319"/>
      <c r="OQ41" s="319"/>
      <c r="OR41" s="319"/>
      <c r="OS41" s="319"/>
      <c r="OT41" s="319"/>
      <c r="OU41" s="319"/>
      <c r="OV41" s="319"/>
      <c r="OW41" s="319"/>
      <c r="OX41" s="319"/>
      <c r="OY41" s="319"/>
      <c r="OZ41" s="319"/>
      <c r="PA41" s="319"/>
      <c r="PB41" s="319"/>
      <c r="PC41" s="319"/>
      <c r="PD41" s="319"/>
      <c r="PE41" s="319"/>
      <c r="PF41" s="319"/>
      <c r="PG41" s="319"/>
      <c r="PH41" s="319"/>
      <c r="PI41" s="319"/>
      <c r="PJ41" s="319"/>
      <c r="PK41" s="319"/>
      <c r="PL41" s="319"/>
      <c r="PM41" s="319"/>
      <c r="PN41" s="319"/>
      <c r="PO41" s="319"/>
      <c r="PP41" s="319"/>
      <c r="PQ41" s="319"/>
      <c r="PR41" s="319"/>
      <c r="PS41" s="319"/>
      <c r="PT41" s="319"/>
      <c r="PU41" s="319"/>
      <c r="PV41" s="319"/>
      <c r="PW41" s="319"/>
      <c r="PX41" s="319"/>
      <c r="PY41" s="319"/>
      <c r="PZ41" s="319"/>
      <c r="QA41" s="319"/>
      <c r="QB41" s="319"/>
      <c r="QC41" s="319"/>
      <c r="QD41" s="319"/>
      <c r="QE41" s="319"/>
      <c r="QF41" s="319"/>
      <c r="QG41" s="319"/>
      <c r="QH41" s="319"/>
      <c r="QI41" s="319"/>
      <c r="QJ41" s="319"/>
      <c r="QK41" s="319"/>
      <c r="QL41" s="319"/>
      <c r="QM41" s="319"/>
      <c r="QN41" s="319"/>
      <c r="QO41" s="319"/>
      <c r="QP41" s="319"/>
      <c r="QQ41" s="319"/>
      <c r="QR41" s="319"/>
      <c r="QS41" s="319"/>
      <c r="QT41" s="319"/>
      <c r="QU41" s="319"/>
      <c r="QV41" s="319"/>
      <c r="QW41" s="319"/>
      <c r="QX41" s="319"/>
      <c r="QY41" s="319"/>
      <c r="QZ41" s="319"/>
      <c r="RA41" s="319"/>
      <c r="RB41" s="319"/>
      <c r="RC41" s="319"/>
      <c r="RD41" s="319"/>
      <c r="RE41" s="319"/>
      <c r="RF41" s="319"/>
      <c r="RG41" s="319"/>
    </row>
    <row r="42" spans="1:475" s="602" customFormat="1" ht="14.4">
      <c r="A42" s="319"/>
      <c r="B42" s="1510" t="s">
        <v>52</v>
      </c>
      <c r="C42" s="1477"/>
      <c r="D42" s="1478" t="s">
        <v>1006</v>
      </c>
      <c r="E42" s="1322" t="s">
        <v>266</v>
      </c>
      <c r="F42" s="1322">
        <v>30</v>
      </c>
      <c r="G42" s="1479">
        <f t="shared" si="0"/>
        <v>0.98575301510160851</v>
      </c>
      <c r="H42" s="1511" t="s">
        <v>0</v>
      </c>
      <c r="I42" s="1323">
        <v>113053</v>
      </c>
      <c r="J42" s="1324">
        <v>1.02</v>
      </c>
      <c r="K42" s="1325">
        <v>0.11</v>
      </c>
      <c r="L42" s="1325">
        <v>1.32</v>
      </c>
      <c r="M42" s="1480">
        <f t="shared" si="9"/>
        <v>1.21</v>
      </c>
      <c r="N42" s="1481">
        <f t="shared" si="10"/>
        <v>115314.06</v>
      </c>
      <c r="O42" s="1482"/>
      <c r="P42" s="1483"/>
      <c r="Q42" s="1483"/>
      <c r="R42" s="1483"/>
      <c r="S42" s="1483">
        <f t="shared" si="3"/>
        <v>149229.96000000002</v>
      </c>
      <c r="T42" s="1483"/>
      <c r="U42" s="1483"/>
      <c r="V42" s="1483"/>
      <c r="W42" s="1483">
        <v>0</v>
      </c>
      <c r="X42" s="1483"/>
      <c r="Y42" s="1483"/>
      <c r="Z42" s="1484">
        <f t="shared" si="1"/>
        <v>0</v>
      </c>
      <c r="AA42" s="1485">
        <f t="shared" si="11"/>
        <v>2.0307517973838265</v>
      </c>
      <c r="AB42" s="1483">
        <f t="shared" si="12"/>
        <v>234174.2346086264</v>
      </c>
      <c r="AC42" s="1486"/>
      <c r="AD42" s="1512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  <c r="GQ42" s="319"/>
      <c r="GR42" s="319"/>
      <c r="GS42" s="319"/>
      <c r="GT42" s="319"/>
      <c r="GU42" s="319"/>
      <c r="GV42" s="319"/>
      <c r="GW42" s="319"/>
      <c r="GX42" s="319"/>
      <c r="GY42" s="319"/>
      <c r="GZ42" s="319"/>
      <c r="HA42" s="319"/>
      <c r="HB42" s="319"/>
      <c r="HC42" s="319"/>
      <c r="HD42" s="319"/>
      <c r="HE42" s="319"/>
      <c r="HF42" s="319"/>
      <c r="HG42" s="319"/>
      <c r="HH42" s="319"/>
      <c r="HI42" s="319"/>
      <c r="HJ42" s="319"/>
      <c r="HK42" s="319"/>
      <c r="HL42" s="319"/>
      <c r="HM42" s="319"/>
      <c r="HN42" s="319"/>
      <c r="HO42" s="319"/>
      <c r="HP42" s="319"/>
      <c r="HQ42" s="319"/>
      <c r="HR42" s="319"/>
      <c r="HS42" s="319"/>
      <c r="HT42" s="319"/>
      <c r="HU42" s="319"/>
      <c r="HV42" s="319"/>
      <c r="HW42" s="319"/>
      <c r="HX42" s="319"/>
      <c r="HY42" s="319"/>
      <c r="HZ42" s="319"/>
      <c r="IA42" s="319"/>
      <c r="IB42" s="319"/>
      <c r="IC42" s="319"/>
      <c r="ID42" s="319"/>
      <c r="IE42" s="319"/>
      <c r="IF42" s="319"/>
      <c r="IG42" s="319"/>
      <c r="IH42" s="319"/>
      <c r="II42" s="319"/>
      <c r="IJ42" s="319"/>
      <c r="IK42" s="319"/>
      <c r="IL42" s="319"/>
      <c r="IM42" s="319"/>
      <c r="IN42" s="319"/>
      <c r="IO42" s="319"/>
      <c r="IP42" s="319"/>
      <c r="IQ42" s="319"/>
      <c r="IR42" s="319"/>
      <c r="IS42" s="319"/>
      <c r="IT42" s="319"/>
      <c r="IU42" s="319"/>
      <c r="IV42" s="319"/>
      <c r="IW42" s="319"/>
      <c r="IX42" s="319"/>
      <c r="IY42" s="319"/>
      <c r="IZ42" s="319"/>
      <c r="JA42" s="319"/>
      <c r="JB42" s="319"/>
      <c r="JC42" s="319"/>
      <c r="JD42" s="319"/>
      <c r="JE42" s="319"/>
      <c r="JF42" s="319"/>
      <c r="JG42" s="319"/>
      <c r="JH42" s="319"/>
      <c r="JI42" s="319"/>
      <c r="JJ42" s="319"/>
      <c r="JK42" s="319"/>
      <c r="JL42" s="319"/>
      <c r="JM42" s="319"/>
      <c r="JN42" s="319"/>
      <c r="JO42" s="319"/>
      <c r="JP42" s="319"/>
      <c r="JQ42" s="319"/>
      <c r="JR42" s="319"/>
      <c r="JS42" s="319"/>
      <c r="JT42" s="319"/>
      <c r="JU42" s="319"/>
      <c r="JV42" s="319"/>
      <c r="JW42" s="319"/>
      <c r="JX42" s="319"/>
      <c r="JY42" s="319"/>
      <c r="JZ42" s="319"/>
      <c r="KA42" s="319"/>
      <c r="KB42" s="319"/>
      <c r="KC42" s="319"/>
      <c r="KD42" s="319"/>
      <c r="KE42" s="319"/>
      <c r="KF42" s="319"/>
      <c r="KG42" s="319"/>
      <c r="KH42" s="319"/>
      <c r="KI42" s="319"/>
      <c r="KJ42" s="319"/>
      <c r="KK42" s="319"/>
      <c r="KL42" s="319"/>
      <c r="KM42" s="319"/>
      <c r="KN42" s="319"/>
      <c r="KO42" s="319"/>
      <c r="KP42" s="319"/>
      <c r="KQ42" s="319"/>
      <c r="KR42" s="319"/>
      <c r="KS42" s="319"/>
      <c r="KT42" s="319"/>
      <c r="KU42" s="319"/>
      <c r="KV42" s="319"/>
      <c r="KW42" s="319"/>
      <c r="KX42" s="319"/>
      <c r="KY42" s="319"/>
      <c r="KZ42" s="319"/>
      <c r="LA42" s="319"/>
      <c r="LB42" s="319"/>
      <c r="LC42" s="319"/>
      <c r="LD42" s="319"/>
      <c r="LE42" s="319"/>
      <c r="LF42" s="319"/>
      <c r="LG42" s="319"/>
      <c r="LH42" s="319"/>
      <c r="LI42" s="319"/>
      <c r="LJ42" s="319"/>
      <c r="LK42" s="319"/>
      <c r="LL42" s="319"/>
      <c r="LM42" s="319"/>
      <c r="LN42" s="319"/>
      <c r="LO42" s="319"/>
      <c r="LP42" s="319"/>
      <c r="LQ42" s="319"/>
      <c r="LR42" s="319"/>
      <c r="LS42" s="319"/>
      <c r="LT42" s="319"/>
      <c r="LU42" s="319"/>
      <c r="LV42" s="319"/>
      <c r="LW42" s="319"/>
      <c r="LX42" s="319"/>
      <c r="LY42" s="319"/>
      <c r="LZ42" s="319"/>
      <c r="MA42" s="319"/>
      <c r="MB42" s="319"/>
      <c r="MC42" s="319"/>
      <c r="MD42" s="319"/>
      <c r="ME42" s="319"/>
      <c r="MF42" s="319"/>
      <c r="MG42" s="319"/>
      <c r="MH42" s="319"/>
      <c r="MI42" s="319"/>
      <c r="MJ42" s="319"/>
      <c r="MK42" s="319"/>
      <c r="ML42" s="319"/>
      <c r="MM42" s="319"/>
      <c r="MN42" s="319"/>
      <c r="MO42" s="319"/>
      <c r="MP42" s="319"/>
      <c r="MQ42" s="319"/>
      <c r="MR42" s="319"/>
      <c r="MS42" s="319"/>
      <c r="MT42" s="319"/>
      <c r="MU42" s="319"/>
      <c r="MV42" s="319"/>
      <c r="MW42" s="319"/>
      <c r="MX42" s="319"/>
      <c r="MY42" s="319"/>
      <c r="MZ42" s="319"/>
      <c r="NA42" s="319"/>
      <c r="NB42" s="319"/>
      <c r="NC42" s="319"/>
      <c r="ND42" s="319"/>
      <c r="NE42" s="319"/>
      <c r="NF42" s="319"/>
      <c r="NG42" s="319"/>
      <c r="NH42" s="319"/>
      <c r="NI42" s="319"/>
      <c r="NJ42" s="319"/>
      <c r="NK42" s="319"/>
      <c r="NL42" s="319"/>
      <c r="NM42" s="319"/>
      <c r="NN42" s="319"/>
      <c r="NO42" s="319"/>
      <c r="NP42" s="319"/>
      <c r="NQ42" s="319"/>
      <c r="NR42" s="319"/>
      <c r="NS42" s="319"/>
      <c r="NT42" s="319"/>
      <c r="NU42" s="319"/>
      <c r="NV42" s="319"/>
      <c r="NW42" s="319"/>
      <c r="NX42" s="319"/>
      <c r="NY42" s="319"/>
      <c r="NZ42" s="319"/>
      <c r="OA42" s="319"/>
      <c r="OB42" s="319"/>
      <c r="OC42" s="319"/>
      <c r="OD42" s="319"/>
      <c r="OE42" s="319"/>
      <c r="OF42" s="319"/>
      <c r="OG42" s="319"/>
      <c r="OH42" s="319"/>
      <c r="OI42" s="319"/>
      <c r="OJ42" s="319"/>
      <c r="OK42" s="319"/>
      <c r="OL42" s="319"/>
      <c r="OM42" s="319"/>
      <c r="ON42" s="319"/>
      <c r="OO42" s="319"/>
      <c r="OP42" s="319"/>
      <c r="OQ42" s="319"/>
      <c r="OR42" s="319"/>
      <c r="OS42" s="319"/>
      <c r="OT42" s="319"/>
      <c r="OU42" s="319"/>
      <c r="OV42" s="319"/>
      <c r="OW42" s="319"/>
      <c r="OX42" s="319"/>
      <c r="OY42" s="319"/>
      <c r="OZ42" s="319"/>
      <c r="PA42" s="319"/>
      <c r="PB42" s="319"/>
      <c r="PC42" s="319"/>
      <c r="PD42" s="319"/>
      <c r="PE42" s="319"/>
      <c r="PF42" s="319"/>
      <c r="PG42" s="319"/>
      <c r="PH42" s="319"/>
      <c r="PI42" s="319"/>
      <c r="PJ42" s="319"/>
      <c r="PK42" s="319"/>
      <c r="PL42" s="319"/>
      <c r="PM42" s="319"/>
      <c r="PN42" s="319"/>
      <c r="PO42" s="319"/>
      <c r="PP42" s="319"/>
      <c r="PQ42" s="319"/>
      <c r="PR42" s="319"/>
      <c r="PS42" s="319"/>
      <c r="PT42" s="319"/>
      <c r="PU42" s="319"/>
      <c r="PV42" s="319"/>
      <c r="PW42" s="319"/>
      <c r="PX42" s="319"/>
      <c r="PY42" s="319"/>
      <c r="PZ42" s="319"/>
      <c r="QA42" s="319"/>
      <c r="QB42" s="319"/>
      <c r="QC42" s="319"/>
      <c r="QD42" s="319"/>
      <c r="QE42" s="319"/>
      <c r="QF42" s="319"/>
      <c r="QG42" s="319"/>
      <c r="QH42" s="319"/>
      <c r="QI42" s="319"/>
      <c r="QJ42" s="319"/>
      <c r="QK42" s="319"/>
      <c r="QL42" s="319"/>
      <c r="QM42" s="319"/>
      <c r="QN42" s="319"/>
      <c r="QO42" s="319"/>
      <c r="QP42" s="319"/>
      <c r="QQ42" s="319"/>
      <c r="QR42" s="319"/>
      <c r="QS42" s="319"/>
      <c r="QT42" s="319"/>
      <c r="QU42" s="319"/>
      <c r="QV42" s="319"/>
      <c r="QW42" s="319"/>
      <c r="QX42" s="319"/>
      <c r="QY42" s="319"/>
      <c r="QZ42" s="319"/>
      <c r="RA42" s="319"/>
      <c r="RB42" s="319"/>
      <c r="RC42" s="319"/>
      <c r="RD42" s="319"/>
      <c r="RE42" s="319"/>
      <c r="RF42" s="319"/>
      <c r="RG42" s="319"/>
    </row>
    <row r="43" spans="1:475" s="602" customFormat="1" ht="14.4">
      <c r="A43" s="319"/>
      <c r="B43" s="1510" t="s">
        <v>52</v>
      </c>
      <c r="C43" s="1477"/>
      <c r="D43" s="1478" t="s">
        <v>1006</v>
      </c>
      <c r="E43" s="1322" t="s">
        <v>269</v>
      </c>
      <c r="F43" s="1322">
        <v>30</v>
      </c>
      <c r="G43" s="1479">
        <f t="shared" si="0"/>
        <v>0.16721991754440108</v>
      </c>
      <c r="H43" s="1511" t="s">
        <v>0</v>
      </c>
      <c r="I43" s="1323">
        <v>9315</v>
      </c>
      <c r="J43" s="1324">
        <v>2.1</v>
      </c>
      <c r="K43" s="1325">
        <v>0.22</v>
      </c>
      <c r="L43" s="1325">
        <v>1.39</v>
      </c>
      <c r="M43" s="1480">
        <f t="shared" si="9"/>
        <v>1.17</v>
      </c>
      <c r="N43" s="1481">
        <f t="shared" si="10"/>
        <v>19561.5</v>
      </c>
      <c r="O43" s="1482"/>
      <c r="P43" s="1483"/>
      <c r="Q43" s="1483"/>
      <c r="R43" s="1483"/>
      <c r="S43" s="1483">
        <f t="shared" si="3"/>
        <v>12947.849999999999</v>
      </c>
      <c r="T43" s="1483"/>
      <c r="U43" s="1483"/>
      <c r="V43" s="1483"/>
      <c r="W43" s="1483">
        <v>0</v>
      </c>
      <c r="X43" s="1483"/>
      <c r="Y43" s="1483"/>
      <c r="Z43" s="1484">
        <f t="shared" si="1"/>
        <v>0</v>
      </c>
      <c r="AA43" s="1485">
        <f t="shared" si="11"/>
        <v>2.0307517973838265</v>
      </c>
      <c r="AB43" s="1483">
        <f t="shared" si="12"/>
        <v>39724.551284523724</v>
      </c>
      <c r="AC43" s="1486"/>
      <c r="AD43" s="1512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  <c r="GQ43" s="319"/>
      <c r="GR43" s="319"/>
      <c r="GS43" s="319"/>
      <c r="GT43" s="319"/>
      <c r="GU43" s="319"/>
      <c r="GV43" s="319"/>
      <c r="GW43" s="319"/>
      <c r="GX43" s="319"/>
      <c r="GY43" s="319"/>
      <c r="GZ43" s="319"/>
      <c r="HA43" s="319"/>
      <c r="HB43" s="319"/>
      <c r="HC43" s="319"/>
      <c r="HD43" s="319"/>
      <c r="HE43" s="319"/>
      <c r="HF43" s="319"/>
      <c r="HG43" s="319"/>
      <c r="HH43" s="319"/>
      <c r="HI43" s="319"/>
      <c r="HJ43" s="319"/>
      <c r="HK43" s="319"/>
      <c r="HL43" s="319"/>
      <c r="HM43" s="319"/>
      <c r="HN43" s="319"/>
      <c r="HO43" s="319"/>
      <c r="HP43" s="319"/>
      <c r="HQ43" s="319"/>
      <c r="HR43" s="319"/>
      <c r="HS43" s="319"/>
      <c r="HT43" s="319"/>
      <c r="HU43" s="319"/>
      <c r="HV43" s="319"/>
      <c r="HW43" s="319"/>
      <c r="HX43" s="319"/>
      <c r="HY43" s="319"/>
      <c r="HZ43" s="319"/>
      <c r="IA43" s="319"/>
      <c r="IB43" s="319"/>
      <c r="IC43" s="319"/>
      <c r="ID43" s="319"/>
      <c r="IE43" s="319"/>
      <c r="IF43" s="319"/>
      <c r="IG43" s="319"/>
      <c r="IH43" s="319"/>
      <c r="II43" s="319"/>
      <c r="IJ43" s="319"/>
      <c r="IK43" s="319"/>
      <c r="IL43" s="319"/>
      <c r="IM43" s="319"/>
      <c r="IN43" s="319"/>
      <c r="IO43" s="319"/>
      <c r="IP43" s="319"/>
      <c r="IQ43" s="319"/>
      <c r="IR43" s="319"/>
      <c r="IS43" s="319"/>
      <c r="IT43" s="319"/>
      <c r="IU43" s="319"/>
      <c r="IV43" s="319"/>
      <c r="IW43" s="319"/>
      <c r="IX43" s="319"/>
      <c r="IY43" s="319"/>
      <c r="IZ43" s="319"/>
      <c r="JA43" s="319"/>
      <c r="JB43" s="319"/>
      <c r="JC43" s="319"/>
      <c r="JD43" s="319"/>
      <c r="JE43" s="319"/>
      <c r="JF43" s="319"/>
      <c r="JG43" s="319"/>
      <c r="JH43" s="319"/>
      <c r="JI43" s="319"/>
      <c r="JJ43" s="319"/>
      <c r="JK43" s="319"/>
      <c r="JL43" s="319"/>
      <c r="JM43" s="319"/>
      <c r="JN43" s="319"/>
      <c r="JO43" s="319"/>
      <c r="JP43" s="319"/>
      <c r="JQ43" s="319"/>
      <c r="JR43" s="319"/>
      <c r="JS43" s="319"/>
      <c r="JT43" s="319"/>
      <c r="JU43" s="319"/>
      <c r="JV43" s="319"/>
      <c r="JW43" s="319"/>
      <c r="JX43" s="319"/>
      <c r="JY43" s="319"/>
      <c r="JZ43" s="319"/>
      <c r="KA43" s="319"/>
      <c r="KB43" s="319"/>
      <c r="KC43" s="319"/>
      <c r="KD43" s="319"/>
      <c r="KE43" s="319"/>
      <c r="KF43" s="319"/>
      <c r="KG43" s="319"/>
      <c r="KH43" s="319"/>
      <c r="KI43" s="319"/>
      <c r="KJ43" s="319"/>
      <c r="KK43" s="319"/>
      <c r="KL43" s="319"/>
      <c r="KM43" s="319"/>
      <c r="KN43" s="319"/>
      <c r="KO43" s="319"/>
      <c r="KP43" s="319"/>
      <c r="KQ43" s="319"/>
      <c r="KR43" s="319"/>
      <c r="KS43" s="319"/>
      <c r="KT43" s="319"/>
      <c r="KU43" s="319"/>
      <c r="KV43" s="319"/>
      <c r="KW43" s="319"/>
      <c r="KX43" s="319"/>
      <c r="KY43" s="319"/>
      <c r="KZ43" s="319"/>
      <c r="LA43" s="319"/>
      <c r="LB43" s="319"/>
      <c r="LC43" s="319"/>
      <c r="LD43" s="319"/>
      <c r="LE43" s="319"/>
      <c r="LF43" s="319"/>
      <c r="LG43" s="319"/>
      <c r="LH43" s="319"/>
      <c r="LI43" s="319"/>
      <c r="LJ43" s="319"/>
      <c r="LK43" s="319"/>
      <c r="LL43" s="319"/>
      <c r="LM43" s="319"/>
      <c r="LN43" s="319"/>
      <c r="LO43" s="319"/>
      <c r="LP43" s="319"/>
      <c r="LQ43" s="319"/>
      <c r="LR43" s="319"/>
      <c r="LS43" s="319"/>
      <c r="LT43" s="319"/>
      <c r="LU43" s="319"/>
      <c r="LV43" s="319"/>
      <c r="LW43" s="319"/>
      <c r="LX43" s="319"/>
      <c r="LY43" s="319"/>
      <c r="LZ43" s="319"/>
      <c r="MA43" s="319"/>
      <c r="MB43" s="319"/>
      <c r="MC43" s="319"/>
      <c r="MD43" s="319"/>
      <c r="ME43" s="319"/>
      <c r="MF43" s="319"/>
      <c r="MG43" s="319"/>
      <c r="MH43" s="319"/>
      <c r="MI43" s="319"/>
      <c r="MJ43" s="319"/>
      <c r="MK43" s="319"/>
      <c r="ML43" s="319"/>
      <c r="MM43" s="319"/>
      <c r="MN43" s="319"/>
      <c r="MO43" s="319"/>
      <c r="MP43" s="319"/>
      <c r="MQ43" s="319"/>
      <c r="MR43" s="319"/>
      <c r="MS43" s="319"/>
      <c r="MT43" s="319"/>
      <c r="MU43" s="319"/>
      <c r="MV43" s="319"/>
      <c r="MW43" s="319"/>
      <c r="MX43" s="319"/>
      <c r="MY43" s="319"/>
      <c r="MZ43" s="319"/>
      <c r="NA43" s="319"/>
      <c r="NB43" s="319"/>
      <c r="NC43" s="319"/>
      <c r="ND43" s="319"/>
      <c r="NE43" s="319"/>
      <c r="NF43" s="319"/>
      <c r="NG43" s="319"/>
      <c r="NH43" s="319"/>
      <c r="NI43" s="319"/>
      <c r="NJ43" s="319"/>
      <c r="NK43" s="319"/>
      <c r="NL43" s="319"/>
      <c r="NM43" s="319"/>
      <c r="NN43" s="319"/>
      <c r="NO43" s="319"/>
      <c r="NP43" s="319"/>
      <c r="NQ43" s="319"/>
      <c r="NR43" s="319"/>
      <c r="NS43" s="319"/>
      <c r="NT43" s="319"/>
      <c r="NU43" s="319"/>
      <c r="NV43" s="319"/>
      <c r="NW43" s="319"/>
      <c r="NX43" s="319"/>
      <c r="NY43" s="319"/>
      <c r="NZ43" s="319"/>
      <c r="OA43" s="319"/>
      <c r="OB43" s="319"/>
      <c r="OC43" s="319"/>
      <c r="OD43" s="319"/>
      <c r="OE43" s="319"/>
      <c r="OF43" s="319"/>
      <c r="OG43" s="319"/>
      <c r="OH43" s="319"/>
      <c r="OI43" s="319"/>
      <c r="OJ43" s="319"/>
      <c r="OK43" s="319"/>
      <c r="OL43" s="319"/>
      <c r="OM43" s="319"/>
      <c r="ON43" s="319"/>
      <c r="OO43" s="319"/>
      <c r="OP43" s="319"/>
      <c r="OQ43" s="319"/>
      <c r="OR43" s="319"/>
      <c r="OS43" s="319"/>
      <c r="OT43" s="319"/>
      <c r="OU43" s="319"/>
      <c r="OV43" s="319"/>
      <c r="OW43" s="319"/>
      <c r="OX43" s="319"/>
      <c r="OY43" s="319"/>
      <c r="OZ43" s="319"/>
      <c r="PA43" s="319"/>
      <c r="PB43" s="319"/>
      <c r="PC43" s="319"/>
      <c r="PD43" s="319"/>
      <c r="PE43" s="319"/>
      <c r="PF43" s="319"/>
      <c r="PG43" s="319"/>
      <c r="PH43" s="319"/>
      <c r="PI43" s="319"/>
      <c r="PJ43" s="319"/>
      <c r="PK43" s="319"/>
      <c r="PL43" s="319"/>
      <c r="PM43" s="319"/>
      <c r="PN43" s="319"/>
      <c r="PO43" s="319"/>
      <c r="PP43" s="319"/>
      <c r="PQ43" s="319"/>
      <c r="PR43" s="319"/>
      <c r="PS43" s="319"/>
      <c r="PT43" s="319"/>
      <c r="PU43" s="319"/>
      <c r="PV43" s="319"/>
      <c r="PW43" s="319"/>
      <c r="PX43" s="319"/>
      <c r="PY43" s="319"/>
      <c r="PZ43" s="319"/>
      <c r="QA43" s="319"/>
      <c r="QB43" s="319"/>
      <c r="QC43" s="319"/>
      <c r="QD43" s="319"/>
      <c r="QE43" s="319"/>
      <c r="QF43" s="319"/>
      <c r="QG43" s="319"/>
      <c r="QH43" s="319"/>
      <c r="QI43" s="319"/>
      <c r="QJ43" s="319"/>
      <c r="QK43" s="319"/>
      <c r="QL43" s="319"/>
      <c r="QM43" s="319"/>
      <c r="QN43" s="319"/>
      <c r="QO43" s="319"/>
      <c r="QP43" s="319"/>
      <c r="QQ43" s="319"/>
      <c r="QR43" s="319"/>
      <c r="QS43" s="319"/>
      <c r="QT43" s="319"/>
      <c r="QU43" s="319"/>
      <c r="QV43" s="319"/>
      <c r="QW43" s="319"/>
      <c r="QX43" s="319"/>
      <c r="QY43" s="319"/>
      <c r="QZ43" s="319"/>
      <c r="RA43" s="319"/>
      <c r="RB43" s="319"/>
      <c r="RC43" s="319"/>
      <c r="RD43" s="319"/>
      <c r="RE43" s="319"/>
      <c r="RF43" s="319"/>
      <c r="RG43" s="319"/>
    </row>
    <row r="44" spans="1:475" s="602" customFormat="1" ht="14.4">
      <c r="A44" s="319"/>
      <c r="B44" s="1510" t="s">
        <v>52</v>
      </c>
      <c r="C44" s="1477"/>
      <c r="D44" s="1478" t="s">
        <v>1006</v>
      </c>
      <c r="E44" s="1322" t="s">
        <v>270</v>
      </c>
      <c r="F44" s="1322">
        <v>30</v>
      </c>
      <c r="G44" s="1479">
        <f t="shared" si="0"/>
        <v>3.8772213685779995E-2</v>
      </c>
      <c r="H44" s="1511" t="s">
        <v>0</v>
      </c>
      <c r="I44" s="1323">
        <v>5336</v>
      </c>
      <c r="J44" s="1324">
        <v>0.85</v>
      </c>
      <c r="K44" s="1325">
        <v>0.22</v>
      </c>
      <c r="L44" s="1325">
        <v>1.39</v>
      </c>
      <c r="M44" s="1480">
        <f t="shared" si="9"/>
        <v>1.17</v>
      </c>
      <c r="N44" s="1481">
        <f t="shared" si="10"/>
        <v>4535.5999999999995</v>
      </c>
      <c r="O44" s="1482"/>
      <c r="P44" s="1483"/>
      <c r="Q44" s="1483"/>
      <c r="R44" s="1483"/>
      <c r="S44" s="1483">
        <f t="shared" si="3"/>
        <v>7417.0399999999991</v>
      </c>
      <c r="T44" s="1483"/>
      <c r="U44" s="1483"/>
      <c r="V44" s="1483"/>
      <c r="W44" s="1483">
        <v>0</v>
      </c>
      <c r="X44" s="1483"/>
      <c r="Y44" s="1483"/>
      <c r="Z44" s="1484">
        <f t="shared" si="1"/>
        <v>0</v>
      </c>
      <c r="AA44" s="1485">
        <f t="shared" si="11"/>
        <v>2.0307517973838265</v>
      </c>
      <c r="AB44" s="1483">
        <f t="shared" si="12"/>
        <v>9210.677852214083</v>
      </c>
      <c r="AC44" s="1486"/>
      <c r="AD44" s="1512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  <c r="GQ44" s="319"/>
      <c r="GR44" s="319"/>
      <c r="GS44" s="319"/>
      <c r="GT44" s="319"/>
      <c r="GU44" s="319"/>
      <c r="GV44" s="319"/>
      <c r="GW44" s="319"/>
      <c r="GX44" s="319"/>
      <c r="GY44" s="319"/>
      <c r="GZ44" s="319"/>
      <c r="HA44" s="319"/>
      <c r="HB44" s="319"/>
      <c r="HC44" s="319"/>
      <c r="HD44" s="319"/>
      <c r="HE44" s="319"/>
      <c r="HF44" s="319"/>
      <c r="HG44" s="319"/>
      <c r="HH44" s="319"/>
      <c r="HI44" s="319"/>
      <c r="HJ44" s="319"/>
      <c r="HK44" s="319"/>
      <c r="HL44" s="319"/>
      <c r="HM44" s="319"/>
      <c r="HN44" s="319"/>
      <c r="HO44" s="319"/>
      <c r="HP44" s="319"/>
      <c r="HQ44" s="319"/>
      <c r="HR44" s="319"/>
      <c r="HS44" s="319"/>
      <c r="HT44" s="319"/>
      <c r="HU44" s="319"/>
      <c r="HV44" s="319"/>
      <c r="HW44" s="319"/>
      <c r="HX44" s="319"/>
      <c r="HY44" s="319"/>
      <c r="HZ44" s="319"/>
      <c r="IA44" s="319"/>
      <c r="IB44" s="319"/>
      <c r="IC44" s="319"/>
      <c r="ID44" s="319"/>
      <c r="IE44" s="319"/>
      <c r="IF44" s="319"/>
      <c r="IG44" s="319"/>
      <c r="IH44" s="319"/>
      <c r="II44" s="319"/>
      <c r="IJ44" s="319"/>
      <c r="IK44" s="319"/>
      <c r="IL44" s="319"/>
      <c r="IM44" s="319"/>
      <c r="IN44" s="319"/>
      <c r="IO44" s="319"/>
      <c r="IP44" s="319"/>
      <c r="IQ44" s="319"/>
      <c r="IR44" s="319"/>
      <c r="IS44" s="319"/>
      <c r="IT44" s="319"/>
      <c r="IU44" s="319"/>
      <c r="IV44" s="319"/>
      <c r="IW44" s="319"/>
      <c r="IX44" s="319"/>
      <c r="IY44" s="319"/>
      <c r="IZ44" s="319"/>
      <c r="JA44" s="319"/>
      <c r="JB44" s="319"/>
      <c r="JC44" s="319"/>
      <c r="JD44" s="319"/>
      <c r="JE44" s="319"/>
      <c r="JF44" s="319"/>
      <c r="JG44" s="319"/>
      <c r="JH44" s="319"/>
      <c r="JI44" s="319"/>
      <c r="JJ44" s="319"/>
      <c r="JK44" s="319"/>
      <c r="JL44" s="319"/>
      <c r="JM44" s="319"/>
      <c r="JN44" s="319"/>
      <c r="JO44" s="319"/>
      <c r="JP44" s="319"/>
      <c r="JQ44" s="319"/>
      <c r="JR44" s="319"/>
      <c r="JS44" s="319"/>
      <c r="JT44" s="319"/>
      <c r="JU44" s="319"/>
      <c r="JV44" s="319"/>
      <c r="JW44" s="319"/>
      <c r="JX44" s="319"/>
      <c r="JY44" s="319"/>
      <c r="JZ44" s="319"/>
      <c r="KA44" s="319"/>
      <c r="KB44" s="319"/>
      <c r="KC44" s="319"/>
      <c r="KD44" s="319"/>
      <c r="KE44" s="319"/>
      <c r="KF44" s="319"/>
      <c r="KG44" s="319"/>
      <c r="KH44" s="319"/>
      <c r="KI44" s="319"/>
      <c r="KJ44" s="319"/>
      <c r="KK44" s="319"/>
      <c r="KL44" s="319"/>
      <c r="KM44" s="319"/>
      <c r="KN44" s="319"/>
      <c r="KO44" s="319"/>
      <c r="KP44" s="319"/>
      <c r="KQ44" s="319"/>
      <c r="KR44" s="319"/>
      <c r="KS44" s="319"/>
      <c r="KT44" s="319"/>
      <c r="KU44" s="319"/>
      <c r="KV44" s="319"/>
      <c r="KW44" s="319"/>
      <c r="KX44" s="319"/>
      <c r="KY44" s="319"/>
      <c r="KZ44" s="319"/>
      <c r="LA44" s="319"/>
      <c r="LB44" s="319"/>
      <c r="LC44" s="319"/>
      <c r="LD44" s="319"/>
      <c r="LE44" s="319"/>
      <c r="LF44" s="319"/>
      <c r="LG44" s="319"/>
      <c r="LH44" s="319"/>
      <c r="LI44" s="319"/>
      <c r="LJ44" s="319"/>
      <c r="LK44" s="319"/>
      <c r="LL44" s="319"/>
      <c r="LM44" s="319"/>
      <c r="LN44" s="319"/>
      <c r="LO44" s="319"/>
      <c r="LP44" s="319"/>
      <c r="LQ44" s="319"/>
      <c r="LR44" s="319"/>
      <c r="LS44" s="319"/>
      <c r="LT44" s="319"/>
      <c r="LU44" s="319"/>
      <c r="LV44" s="319"/>
      <c r="LW44" s="319"/>
      <c r="LX44" s="319"/>
      <c r="LY44" s="319"/>
      <c r="LZ44" s="319"/>
      <c r="MA44" s="319"/>
      <c r="MB44" s="319"/>
      <c r="MC44" s="319"/>
      <c r="MD44" s="319"/>
      <c r="ME44" s="319"/>
      <c r="MF44" s="319"/>
      <c r="MG44" s="319"/>
      <c r="MH44" s="319"/>
      <c r="MI44" s="319"/>
      <c r="MJ44" s="319"/>
      <c r="MK44" s="319"/>
      <c r="ML44" s="319"/>
      <c r="MM44" s="319"/>
      <c r="MN44" s="319"/>
      <c r="MO44" s="319"/>
      <c r="MP44" s="319"/>
      <c r="MQ44" s="319"/>
      <c r="MR44" s="319"/>
      <c r="MS44" s="319"/>
      <c r="MT44" s="319"/>
      <c r="MU44" s="319"/>
      <c r="MV44" s="319"/>
      <c r="MW44" s="319"/>
      <c r="MX44" s="319"/>
      <c r="MY44" s="319"/>
      <c r="MZ44" s="319"/>
      <c r="NA44" s="319"/>
      <c r="NB44" s="319"/>
      <c r="NC44" s="319"/>
      <c r="ND44" s="319"/>
      <c r="NE44" s="319"/>
      <c r="NF44" s="319"/>
      <c r="NG44" s="319"/>
      <c r="NH44" s="319"/>
      <c r="NI44" s="319"/>
      <c r="NJ44" s="319"/>
      <c r="NK44" s="319"/>
      <c r="NL44" s="319"/>
      <c r="NM44" s="319"/>
      <c r="NN44" s="319"/>
      <c r="NO44" s="319"/>
      <c r="NP44" s="319"/>
      <c r="NQ44" s="319"/>
      <c r="NR44" s="319"/>
      <c r="NS44" s="319"/>
      <c r="NT44" s="319"/>
      <c r="NU44" s="319"/>
      <c r="NV44" s="319"/>
      <c r="NW44" s="319"/>
      <c r="NX44" s="319"/>
      <c r="NY44" s="319"/>
      <c r="NZ44" s="319"/>
      <c r="OA44" s="319"/>
      <c r="OB44" s="319"/>
      <c r="OC44" s="319"/>
      <c r="OD44" s="319"/>
      <c r="OE44" s="319"/>
      <c r="OF44" s="319"/>
      <c r="OG44" s="319"/>
      <c r="OH44" s="319"/>
      <c r="OI44" s="319"/>
      <c r="OJ44" s="319"/>
      <c r="OK44" s="319"/>
      <c r="OL44" s="319"/>
      <c r="OM44" s="319"/>
      <c r="ON44" s="319"/>
      <c r="OO44" s="319"/>
      <c r="OP44" s="319"/>
      <c r="OQ44" s="319"/>
      <c r="OR44" s="319"/>
      <c r="OS44" s="319"/>
      <c r="OT44" s="319"/>
      <c r="OU44" s="319"/>
      <c r="OV44" s="319"/>
      <c r="OW44" s="319"/>
      <c r="OX44" s="319"/>
      <c r="OY44" s="319"/>
      <c r="OZ44" s="319"/>
      <c r="PA44" s="319"/>
      <c r="PB44" s="319"/>
      <c r="PC44" s="319"/>
      <c r="PD44" s="319"/>
      <c r="PE44" s="319"/>
      <c r="PF44" s="319"/>
      <c r="PG44" s="319"/>
      <c r="PH44" s="319"/>
      <c r="PI44" s="319"/>
      <c r="PJ44" s="319"/>
      <c r="PK44" s="319"/>
      <c r="PL44" s="319"/>
      <c r="PM44" s="319"/>
      <c r="PN44" s="319"/>
      <c r="PO44" s="319"/>
      <c r="PP44" s="319"/>
      <c r="PQ44" s="319"/>
      <c r="PR44" s="319"/>
      <c r="PS44" s="319"/>
      <c r="PT44" s="319"/>
      <c r="PU44" s="319"/>
      <c r="PV44" s="319"/>
      <c r="PW44" s="319"/>
      <c r="PX44" s="319"/>
      <c r="PY44" s="319"/>
      <c r="PZ44" s="319"/>
      <c r="QA44" s="319"/>
      <c r="QB44" s="319"/>
      <c r="QC44" s="319"/>
      <c r="QD44" s="319"/>
      <c r="QE44" s="319"/>
      <c r="QF44" s="319"/>
      <c r="QG44" s="319"/>
      <c r="QH44" s="319"/>
      <c r="QI44" s="319"/>
      <c r="QJ44" s="319"/>
      <c r="QK44" s="319"/>
      <c r="QL44" s="319"/>
      <c r="QM44" s="319"/>
      <c r="QN44" s="319"/>
      <c r="QO44" s="319"/>
      <c r="QP44" s="319"/>
      <c r="QQ44" s="319"/>
      <c r="QR44" s="319"/>
      <c r="QS44" s="319"/>
      <c r="QT44" s="319"/>
      <c r="QU44" s="319"/>
      <c r="QV44" s="319"/>
      <c r="QW44" s="319"/>
      <c r="QX44" s="319"/>
      <c r="QY44" s="319"/>
      <c r="QZ44" s="319"/>
      <c r="RA44" s="319"/>
      <c r="RB44" s="319"/>
      <c r="RC44" s="319"/>
      <c r="RD44" s="319"/>
      <c r="RE44" s="319"/>
      <c r="RF44" s="319"/>
      <c r="RG44" s="319"/>
    </row>
    <row r="45" spans="1:475" s="602" customFormat="1" ht="14.4">
      <c r="A45" s="319"/>
      <c r="B45" s="1510" t="s">
        <v>52</v>
      </c>
      <c r="C45" s="1477"/>
      <c r="D45" s="1478" t="s">
        <v>1006</v>
      </c>
      <c r="E45" s="1322" t="s">
        <v>271</v>
      </c>
      <c r="F45" s="1322">
        <v>30</v>
      </c>
      <c r="G45" s="1479">
        <f t="shared" si="0"/>
        <v>0.22527001507605587</v>
      </c>
      <c r="H45" s="1511" t="s">
        <v>0</v>
      </c>
      <c r="I45" s="1323">
        <v>23116</v>
      </c>
      <c r="J45" s="1324">
        <v>1.1399999999999999</v>
      </c>
      <c r="K45" s="1325">
        <v>0.22</v>
      </c>
      <c r="L45" s="1325">
        <v>1.39</v>
      </c>
      <c r="M45" s="1480">
        <f t="shared" si="9"/>
        <v>1.17</v>
      </c>
      <c r="N45" s="1481">
        <f t="shared" si="10"/>
        <v>26352.239999999998</v>
      </c>
      <c r="O45" s="1482"/>
      <c r="P45" s="1483"/>
      <c r="Q45" s="1483"/>
      <c r="R45" s="1483"/>
      <c r="S45" s="1483">
        <f t="shared" si="3"/>
        <v>32131.239999999998</v>
      </c>
      <c r="T45" s="1483"/>
      <c r="U45" s="1483"/>
      <c r="V45" s="1483"/>
      <c r="W45" s="1483">
        <v>0</v>
      </c>
      <c r="X45" s="1483"/>
      <c r="Y45" s="1483"/>
      <c r="Z45" s="1484">
        <f t="shared" si="1"/>
        <v>0</v>
      </c>
      <c r="AA45" s="1485">
        <f t="shared" si="11"/>
        <v>2.0307517973838265</v>
      </c>
      <c r="AB45" s="1483">
        <f t="shared" si="12"/>
        <v>53514.858745089965</v>
      </c>
      <c r="AC45" s="1486"/>
      <c r="AD45" s="1512"/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19"/>
      <c r="CV45" s="319"/>
      <c r="CW45" s="319"/>
      <c r="CX45" s="319"/>
      <c r="CY45" s="319"/>
      <c r="CZ45" s="319"/>
      <c r="DA45" s="319"/>
      <c r="DB45" s="319"/>
      <c r="DC45" s="319"/>
      <c r="DD45" s="319"/>
      <c r="DE45" s="319"/>
      <c r="DF45" s="319"/>
      <c r="DG45" s="319"/>
      <c r="DH45" s="319"/>
      <c r="DI45" s="319"/>
      <c r="DJ45" s="319"/>
      <c r="DK45" s="319"/>
      <c r="DL45" s="319"/>
      <c r="DM45" s="319"/>
      <c r="DN45" s="319"/>
      <c r="DO45" s="319"/>
      <c r="DP45" s="319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  <c r="EE45" s="319"/>
      <c r="EF45" s="319"/>
      <c r="EG45" s="319"/>
      <c r="EH45" s="319"/>
      <c r="EI45" s="319"/>
      <c r="EJ45" s="319"/>
      <c r="EK45" s="319"/>
      <c r="EL45" s="319"/>
      <c r="EM45" s="319"/>
      <c r="EN45" s="319"/>
      <c r="EO45" s="319"/>
      <c r="EP45" s="319"/>
      <c r="EQ45" s="319"/>
      <c r="ER45" s="319"/>
      <c r="ES45" s="319"/>
      <c r="ET45" s="319"/>
      <c r="EU45" s="319"/>
      <c r="EV45" s="319"/>
      <c r="EW45" s="319"/>
      <c r="EX45" s="319"/>
      <c r="EY45" s="319"/>
      <c r="EZ45" s="319"/>
      <c r="FA45" s="319"/>
      <c r="FB45" s="319"/>
      <c r="FC45" s="319"/>
      <c r="FD45" s="319"/>
      <c r="FE45" s="319"/>
      <c r="FF45" s="319"/>
      <c r="FG45" s="319"/>
      <c r="FH45" s="319"/>
      <c r="FI45" s="319"/>
      <c r="FJ45" s="319"/>
      <c r="FK45" s="319"/>
      <c r="FL45" s="319"/>
      <c r="FM45" s="319"/>
      <c r="FN45" s="319"/>
      <c r="FO45" s="319"/>
      <c r="FP45" s="319"/>
      <c r="FQ45" s="319"/>
      <c r="FR45" s="319"/>
      <c r="FS45" s="319"/>
      <c r="FT45" s="319"/>
      <c r="FU45" s="319"/>
      <c r="FV45" s="319"/>
      <c r="FW45" s="319"/>
      <c r="FX45" s="319"/>
      <c r="FY45" s="319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19"/>
      <c r="IB45" s="319"/>
      <c r="IC45" s="319"/>
      <c r="ID45" s="319"/>
      <c r="IE45" s="319"/>
      <c r="IF45" s="319"/>
      <c r="IG45" s="319"/>
      <c r="IH45" s="319"/>
      <c r="II45" s="319"/>
      <c r="IJ45" s="319"/>
      <c r="IK45" s="319"/>
      <c r="IL45" s="319"/>
      <c r="IM45" s="319"/>
      <c r="IN45" s="319"/>
      <c r="IO45" s="319"/>
      <c r="IP45" s="319"/>
      <c r="IQ45" s="319"/>
      <c r="IR45" s="319"/>
      <c r="IS45" s="319"/>
      <c r="IT45" s="319"/>
      <c r="IU45" s="319"/>
      <c r="IV45" s="319"/>
      <c r="IW45" s="319"/>
      <c r="IX45" s="319"/>
      <c r="IY45" s="319"/>
      <c r="IZ45" s="319"/>
      <c r="JA45" s="319"/>
      <c r="JB45" s="319"/>
      <c r="JC45" s="319"/>
      <c r="JD45" s="319"/>
      <c r="JE45" s="319"/>
      <c r="JF45" s="319"/>
      <c r="JG45" s="319"/>
      <c r="JH45" s="319"/>
      <c r="JI45" s="319"/>
      <c r="JJ45" s="319"/>
      <c r="JK45" s="319"/>
      <c r="JL45" s="319"/>
      <c r="JM45" s="319"/>
      <c r="JN45" s="319"/>
      <c r="JO45" s="319"/>
      <c r="JP45" s="319"/>
      <c r="JQ45" s="319"/>
      <c r="JR45" s="319"/>
      <c r="JS45" s="319"/>
      <c r="JT45" s="319"/>
      <c r="JU45" s="319"/>
      <c r="JV45" s="319"/>
      <c r="JW45" s="319"/>
      <c r="JX45" s="319"/>
      <c r="JY45" s="319"/>
      <c r="JZ45" s="319"/>
      <c r="KA45" s="319"/>
      <c r="KB45" s="319"/>
      <c r="KC45" s="319"/>
      <c r="KD45" s="319"/>
      <c r="KE45" s="319"/>
      <c r="KF45" s="319"/>
      <c r="KG45" s="319"/>
      <c r="KH45" s="319"/>
      <c r="KI45" s="319"/>
      <c r="KJ45" s="319"/>
      <c r="KK45" s="319"/>
      <c r="KL45" s="319"/>
      <c r="KM45" s="319"/>
      <c r="KN45" s="319"/>
      <c r="KO45" s="319"/>
      <c r="KP45" s="319"/>
      <c r="KQ45" s="319"/>
      <c r="KR45" s="319"/>
      <c r="KS45" s="319"/>
      <c r="KT45" s="319"/>
      <c r="KU45" s="319"/>
      <c r="KV45" s="319"/>
      <c r="KW45" s="319"/>
      <c r="KX45" s="319"/>
      <c r="KY45" s="319"/>
      <c r="KZ45" s="319"/>
      <c r="LA45" s="319"/>
      <c r="LB45" s="319"/>
      <c r="LC45" s="319"/>
      <c r="LD45" s="319"/>
      <c r="LE45" s="319"/>
      <c r="LF45" s="319"/>
      <c r="LG45" s="319"/>
      <c r="LH45" s="319"/>
      <c r="LI45" s="319"/>
      <c r="LJ45" s="319"/>
      <c r="LK45" s="319"/>
      <c r="LL45" s="319"/>
      <c r="LM45" s="319"/>
      <c r="LN45" s="319"/>
      <c r="LO45" s="319"/>
      <c r="LP45" s="319"/>
      <c r="LQ45" s="319"/>
      <c r="LR45" s="319"/>
      <c r="LS45" s="319"/>
      <c r="LT45" s="319"/>
      <c r="LU45" s="319"/>
      <c r="LV45" s="319"/>
      <c r="LW45" s="319"/>
      <c r="LX45" s="319"/>
      <c r="LY45" s="319"/>
      <c r="LZ45" s="319"/>
      <c r="MA45" s="319"/>
      <c r="MB45" s="319"/>
      <c r="MC45" s="319"/>
      <c r="MD45" s="319"/>
      <c r="ME45" s="319"/>
      <c r="MF45" s="319"/>
      <c r="MG45" s="319"/>
      <c r="MH45" s="319"/>
      <c r="MI45" s="319"/>
      <c r="MJ45" s="319"/>
      <c r="MK45" s="319"/>
      <c r="ML45" s="319"/>
      <c r="MM45" s="319"/>
      <c r="MN45" s="319"/>
      <c r="MO45" s="319"/>
      <c r="MP45" s="319"/>
      <c r="MQ45" s="319"/>
      <c r="MR45" s="319"/>
      <c r="MS45" s="319"/>
      <c r="MT45" s="319"/>
      <c r="MU45" s="319"/>
      <c r="MV45" s="319"/>
      <c r="MW45" s="319"/>
      <c r="MX45" s="319"/>
      <c r="MY45" s="319"/>
      <c r="MZ45" s="319"/>
      <c r="NA45" s="319"/>
      <c r="NB45" s="319"/>
      <c r="NC45" s="319"/>
      <c r="ND45" s="319"/>
      <c r="NE45" s="319"/>
      <c r="NF45" s="319"/>
      <c r="NG45" s="319"/>
      <c r="NH45" s="319"/>
      <c r="NI45" s="319"/>
      <c r="NJ45" s="319"/>
      <c r="NK45" s="319"/>
      <c r="NL45" s="319"/>
      <c r="NM45" s="319"/>
      <c r="NN45" s="319"/>
      <c r="NO45" s="319"/>
      <c r="NP45" s="319"/>
      <c r="NQ45" s="319"/>
      <c r="NR45" s="319"/>
      <c r="NS45" s="319"/>
      <c r="NT45" s="319"/>
      <c r="NU45" s="319"/>
      <c r="NV45" s="319"/>
      <c r="NW45" s="319"/>
      <c r="NX45" s="319"/>
      <c r="NY45" s="319"/>
      <c r="NZ45" s="319"/>
      <c r="OA45" s="319"/>
      <c r="OB45" s="319"/>
      <c r="OC45" s="319"/>
      <c r="OD45" s="319"/>
      <c r="OE45" s="319"/>
      <c r="OF45" s="319"/>
      <c r="OG45" s="319"/>
      <c r="OH45" s="319"/>
      <c r="OI45" s="319"/>
      <c r="OJ45" s="319"/>
      <c r="OK45" s="319"/>
      <c r="OL45" s="319"/>
      <c r="OM45" s="319"/>
      <c r="ON45" s="319"/>
      <c r="OO45" s="319"/>
      <c r="OP45" s="319"/>
      <c r="OQ45" s="319"/>
      <c r="OR45" s="319"/>
      <c r="OS45" s="319"/>
      <c r="OT45" s="319"/>
      <c r="OU45" s="319"/>
      <c r="OV45" s="319"/>
      <c r="OW45" s="319"/>
      <c r="OX45" s="319"/>
      <c r="OY45" s="319"/>
      <c r="OZ45" s="319"/>
      <c r="PA45" s="319"/>
      <c r="PB45" s="319"/>
      <c r="PC45" s="319"/>
      <c r="PD45" s="319"/>
      <c r="PE45" s="319"/>
      <c r="PF45" s="319"/>
      <c r="PG45" s="319"/>
      <c r="PH45" s="319"/>
      <c r="PI45" s="319"/>
      <c r="PJ45" s="319"/>
      <c r="PK45" s="319"/>
      <c r="PL45" s="319"/>
      <c r="PM45" s="319"/>
      <c r="PN45" s="319"/>
      <c r="PO45" s="319"/>
      <c r="PP45" s="319"/>
      <c r="PQ45" s="319"/>
      <c r="PR45" s="319"/>
      <c r="PS45" s="319"/>
      <c r="PT45" s="319"/>
      <c r="PU45" s="319"/>
      <c r="PV45" s="319"/>
      <c r="PW45" s="319"/>
      <c r="PX45" s="319"/>
      <c r="PY45" s="319"/>
      <c r="PZ45" s="319"/>
      <c r="QA45" s="319"/>
      <c r="QB45" s="319"/>
      <c r="QC45" s="319"/>
      <c r="QD45" s="319"/>
      <c r="QE45" s="319"/>
      <c r="QF45" s="319"/>
      <c r="QG45" s="319"/>
      <c r="QH45" s="319"/>
      <c r="QI45" s="319"/>
      <c r="QJ45" s="319"/>
      <c r="QK45" s="319"/>
      <c r="QL45" s="319"/>
      <c r="QM45" s="319"/>
      <c r="QN45" s="319"/>
      <c r="QO45" s="319"/>
      <c r="QP45" s="319"/>
      <c r="QQ45" s="319"/>
      <c r="QR45" s="319"/>
      <c r="QS45" s="319"/>
      <c r="QT45" s="319"/>
      <c r="QU45" s="319"/>
      <c r="QV45" s="319"/>
      <c r="QW45" s="319"/>
      <c r="QX45" s="319"/>
      <c r="QY45" s="319"/>
      <c r="QZ45" s="319"/>
      <c r="RA45" s="319"/>
      <c r="RB45" s="319"/>
      <c r="RC45" s="319"/>
      <c r="RD45" s="319"/>
      <c r="RE45" s="319"/>
      <c r="RF45" s="319"/>
      <c r="RG45" s="319"/>
    </row>
    <row r="46" spans="1:475" s="602" customFormat="1" ht="14.4">
      <c r="A46" s="319"/>
      <c r="B46" s="1513" t="s">
        <v>52</v>
      </c>
      <c r="C46" s="1514"/>
      <c r="D46" s="1515" t="s">
        <v>1006</v>
      </c>
      <c r="E46" s="1330" t="s">
        <v>1016</v>
      </c>
      <c r="F46" s="1330">
        <v>25</v>
      </c>
      <c r="G46" s="1516">
        <f t="shared" si="0"/>
        <v>2.9836879389210877</v>
      </c>
      <c r="H46" s="1517" t="s">
        <v>0</v>
      </c>
      <c r="I46" s="1332">
        <v>53017.8</v>
      </c>
      <c r="J46" s="1333">
        <v>7.9</v>
      </c>
      <c r="K46" s="1334">
        <v>4.16</v>
      </c>
      <c r="L46" s="1334">
        <v>18.510000000000002</v>
      </c>
      <c r="M46" s="1518">
        <f t="shared" si="9"/>
        <v>14.350000000000001</v>
      </c>
      <c r="N46" s="1519">
        <f t="shared" si="10"/>
        <v>418840.62000000005</v>
      </c>
      <c r="O46" s="1520"/>
      <c r="P46" s="1521"/>
      <c r="Q46" s="1521"/>
      <c r="R46" s="1521"/>
      <c r="S46" s="1521">
        <f t="shared" si="3"/>
        <v>981359.47800000012</v>
      </c>
      <c r="T46" s="1521"/>
      <c r="U46" s="1521"/>
      <c r="V46" s="1521"/>
      <c r="W46" s="1521">
        <v>0</v>
      </c>
      <c r="X46" s="1521"/>
      <c r="Y46" s="1521"/>
      <c r="Z46" s="1522">
        <f t="shared" si="1"/>
        <v>0</v>
      </c>
      <c r="AA46" s="1523">
        <f t="shared" si="11"/>
        <v>1.8366031317579932</v>
      </c>
      <c r="AB46" s="1521">
        <f t="shared" si="12"/>
        <v>769243.99439945968</v>
      </c>
      <c r="AC46" s="1524"/>
      <c r="AD46" s="1525"/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  <c r="GQ46" s="319"/>
      <c r="GR46" s="319"/>
      <c r="GS46" s="319"/>
      <c r="GT46" s="319"/>
      <c r="GU46" s="319"/>
      <c r="GV46" s="319"/>
      <c r="GW46" s="319"/>
      <c r="GX46" s="319"/>
      <c r="GY46" s="319"/>
      <c r="GZ46" s="319"/>
      <c r="HA46" s="319"/>
      <c r="HB46" s="319"/>
      <c r="HC46" s="319"/>
      <c r="HD46" s="319"/>
      <c r="HE46" s="319"/>
      <c r="HF46" s="319"/>
      <c r="HG46" s="319"/>
      <c r="HH46" s="319"/>
      <c r="HI46" s="319"/>
      <c r="HJ46" s="319"/>
      <c r="HK46" s="319"/>
      <c r="HL46" s="319"/>
      <c r="HM46" s="319"/>
      <c r="HN46" s="319"/>
      <c r="HO46" s="319"/>
      <c r="HP46" s="319"/>
      <c r="HQ46" s="319"/>
      <c r="HR46" s="319"/>
      <c r="HS46" s="319"/>
      <c r="HT46" s="319"/>
      <c r="HU46" s="319"/>
      <c r="HV46" s="319"/>
      <c r="HW46" s="319"/>
      <c r="HX46" s="319"/>
      <c r="HY46" s="319"/>
      <c r="HZ46" s="319"/>
      <c r="IA46" s="319"/>
      <c r="IB46" s="319"/>
      <c r="IC46" s="319"/>
      <c r="ID46" s="319"/>
      <c r="IE46" s="319"/>
      <c r="IF46" s="319"/>
      <c r="IG46" s="319"/>
      <c r="IH46" s="319"/>
      <c r="II46" s="319"/>
      <c r="IJ46" s="319"/>
      <c r="IK46" s="319"/>
      <c r="IL46" s="319"/>
      <c r="IM46" s="319"/>
      <c r="IN46" s="319"/>
      <c r="IO46" s="319"/>
      <c r="IP46" s="319"/>
      <c r="IQ46" s="319"/>
      <c r="IR46" s="319"/>
      <c r="IS46" s="319"/>
      <c r="IT46" s="319"/>
      <c r="IU46" s="319"/>
      <c r="IV46" s="319"/>
      <c r="IW46" s="319"/>
      <c r="IX46" s="319"/>
      <c r="IY46" s="319"/>
      <c r="IZ46" s="319"/>
      <c r="JA46" s="319"/>
      <c r="JB46" s="319"/>
      <c r="JC46" s="319"/>
      <c r="JD46" s="319"/>
      <c r="JE46" s="319"/>
      <c r="JF46" s="319"/>
      <c r="JG46" s="319"/>
      <c r="JH46" s="319"/>
      <c r="JI46" s="319"/>
      <c r="JJ46" s="319"/>
      <c r="JK46" s="319"/>
      <c r="JL46" s="319"/>
      <c r="JM46" s="319"/>
      <c r="JN46" s="319"/>
      <c r="JO46" s="319"/>
      <c r="JP46" s="319"/>
      <c r="JQ46" s="319"/>
      <c r="JR46" s="319"/>
      <c r="JS46" s="319"/>
      <c r="JT46" s="319"/>
      <c r="JU46" s="319"/>
      <c r="JV46" s="319"/>
      <c r="JW46" s="319"/>
      <c r="JX46" s="319"/>
      <c r="JY46" s="319"/>
      <c r="JZ46" s="319"/>
      <c r="KA46" s="319"/>
      <c r="KB46" s="319"/>
      <c r="KC46" s="319"/>
      <c r="KD46" s="319"/>
      <c r="KE46" s="319"/>
      <c r="KF46" s="319"/>
      <c r="KG46" s="319"/>
      <c r="KH46" s="319"/>
      <c r="KI46" s="319"/>
      <c r="KJ46" s="319"/>
      <c r="KK46" s="319"/>
      <c r="KL46" s="319"/>
      <c r="KM46" s="319"/>
      <c r="KN46" s="319"/>
      <c r="KO46" s="319"/>
      <c r="KP46" s="319"/>
      <c r="KQ46" s="319"/>
      <c r="KR46" s="319"/>
      <c r="KS46" s="319"/>
      <c r="KT46" s="319"/>
      <c r="KU46" s="319"/>
      <c r="KV46" s="319"/>
      <c r="KW46" s="319"/>
      <c r="KX46" s="319"/>
      <c r="KY46" s="319"/>
      <c r="KZ46" s="319"/>
      <c r="LA46" s="319"/>
      <c r="LB46" s="319"/>
      <c r="LC46" s="319"/>
      <c r="LD46" s="319"/>
      <c r="LE46" s="319"/>
      <c r="LF46" s="319"/>
      <c r="LG46" s="319"/>
      <c r="LH46" s="319"/>
      <c r="LI46" s="319"/>
      <c r="LJ46" s="319"/>
      <c r="LK46" s="319"/>
      <c r="LL46" s="319"/>
      <c r="LM46" s="319"/>
      <c r="LN46" s="319"/>
      <c r="LO46" s="319"/>
      <c r="LP46" s="319"/>
      <c r="LQ46" s="319"/>
      <c r="LR46" s="319"/>
      <c r="LS46" s="319"/>
      <c r="LT46" s="319"/>
      <c r="LU46" s="319"/>
      <c r="LV46" s="319"/>
      <c r="LW46" s="319"/>
      <c r="LX46" s="319"/>
      <c r="LY46" s="319"/>
      <c r="LZ46" s="319"/>
      <c r="MA46" s="319"/>
      <c r="MB46" s="319"/>
      <c r="MC46" s="319"/>
      <c r="MD46" s="319"/>
      <c r="ME46" s="319"/>
      <c r="MF46" s="319"/>
      <c r="MG46" s="319"/>
      <c r="MH46" s="319"/>
      <c r="MI46" s="319"/>
      <c r="MJ46" s="319"/>
      <c r="MK46" s="319"/>
      <c r="ML46" s="319"/>
      <c r="MM46" s="319"/>
      <c r="MN46" s="319"/>
      <c r="MO46" s="319"/>
      <c r="MP46" s="319"/>
      <c r="MQ46" s="319"/>
      <c r="MR46" s="319"/>
      <c r="MS46" s="319"/>
      <c r="MT46" s="319"/>
      <c r="MU46" s="319"/>
      <c r="MV46" s="319"/>
      <c r="MW46" s="319"/>
      <c r="MX46" s="319"/>
      <c r="MY46" s="319"/>
      <c r="MZ46" s="319"/>
      <c r="NA46" s="319"/>
      <c r="NB46" s="319"/>
      <c r="NC46" s="319"/>
      <c r="ND46" s="319"/>
      <c r="NE46" s="319"/>
      <c r="NF46" s="319"/>
      <c r="NG46" s="319"/>
      <c r="NH46" s="319"/>
      <c r="NI46" s="319"/>
      <c r="NJ46" s="319"/>
      <c r="NK46" s="319"/>
      <c r="NL46" s="319"/>
      <c r="NM46" s="319"/>
      <c r="NN46" s="319"/>
      <c r="NO46" s="319"/>
      <c r="NP46" s="319"/>
      <c r="NQ46" s="319"/>
      <c r="NR46" s="319"/>
      <c r="NS46" s="319"/>
      <c r="NT46" s="319"/>
      <c r="NU46" s="319"/>
      <c r="NV46" s="319"/>
      <c r="NW46" s="319"/>
      <c r="NX46" s="319"/>
      <c r="NY46" s="319"/>
      <c r="NZ46" s="319"/>
      <c r="OA46" s="319"/>
      <c r="OB46" s="319"/>
      <c r="OC46" s="319"/>
      <c r="OD46" s="319"/>
      <c r="OE46" s="319"/>
      <c r="OF46" s="319"/>
      <c r="OG46" s="319"/>
      <c r="OH46" s="319"/>
      <c r="OI46" s="319"/>
      <c r="OJ46" s="319"/>
      <c r="OK46" s="319"/>
      <c r="OL46" s="319"/>
      <c r="OM46" s="319"/>
      <c r="ON46" s="319"/>
      <c r="OO46" s="319"/>
      <c r="OP46" s="319"/>
      <c r="OQ46" s="319"/>
      <c r="OR46" s="319"/>
      <c r="OS46" s="319"/>
      <c r="OT46" s="319"/>
      <c r="OU46" s="319"/>
      <c r="OV46" s="319"/>
      <c r="OW46" s="319"/>
      <c r="OX46" s="319"/>
      <c r="OY46" s="319"/>
      <c r="OZ46" s="319"/>
      <c r="PA46" s="319"/>
      <c r="PB46" s="319"/>
      <c r="PC46" s="319"/>
      <c r="PD46" s="319"/>
      <c r="PE46" s="319"/>
      <c r="PF46" s="319"/>
      <c r="PG46" s="319"/>
      <c r="PH46" s="319"/>
      <c r="PI46" s="319"/>
      <c r="PJ46" s="319"/>
      <c r="PK46" s="319"/>
      <c r="PL46" s="319"/>
      <c r="PM46" s="319"/>
      <c r="PN46" s="319"/>
      <c r="PO46" s="319"/>
      <c r="PP46" s="319"/>
      <c r="PQ46" s="319"/>
      <c r="PR46" s="319"/>
      <c r="PS46" s="319"/>
      <c r="PT46" s="319"/>
      <c r="PU46" s="319"/>
      <c r="PV46" s="319"/>
      <c r="PW46" s="319"/>
      <c r="PX46" s="319"/>
      <c r="PY46" s="319"/>
      <c r="PZ46" s="319"/>
      <c r="QA46" s="319"/>
      <c r="QB46" s="319"/>
      <c r="QC46" s="319"/>
      <c r="QD46" s="319"/>
      <c r="QE46" s="319"/>
      <c r="QF46" s="319"/>
      <c r="QG46" s="319"/>
      <c r="QH46" s="319"/>
      <c r="QI46" s="319"/>
      <c r="QJ46" s="319"/>
      <c r="QK46" s="319"/>
      <c r="QL46" s="319"/>
      <c r="QM46" s="319"/>
      <c r="QN46" s="319"/>
      <c r="QO46" s="319"/>
      <c r="QP46" s="319"/>
      <c r="QQ46" s="319"/>
      <c r="QR46" s="319"/>
      <c r="QS46" s="319"/>
      <c r="QT46" s="319"/>
      <c r="QU46" s="319"/>
      <c r="QV46" s="319"/>
      <c r="QW46" s="319"/>
      <c r="QX46" s="319"/>
      <c r="QY46" s="319"/>
      <c r="QZ46" s="319"/>
      <c r="RA46" s="319"/>
      <c r="RB46" s="319"/>
      <c r="RC46" s="319"/>
      <c r="RD46" s="319"/>
      <c r="RE46" s="319"/>
      <c r="RF46" s="319"/>
      <c r="RG46" s="319"/>
    </row>
    <row r="47" spans="1:475" s="97" customFormat="1" ht="15" thickBot="1">
      <c r="A47" s="376"/>
      <c r="B47" s="1223"/>
      <c r="C47" s="1224"/>
      <c r="D47" s="1224"/>
      <c r="E47" s="1226"/>
      <c r="F47" s="1228"/>
      <c r="G47" s="1487">
        <f>SUM(G5:G46)</f>
        <v>26.20581291067024</v>
      </c>
      <c r="H47" s="1488"/>
      <c r="I47" s="1489"/>
      <c r="J47" s="1490"/>
      <c r="K47" s="1491"/>
      <c r="L47" s="1491"/>
      <c r="M47" s="1487"/>
      <c r="N47" s="1492">
        <f>SUM(N5:N46)</f>
        <v>3509420.4602999999</v>
      </c>
      <c r="O47" s="1491">
        <f>SUM(O5:O46)</f>
        <v>0</v>
      </c>
      <c r="P47" s="1493">
        <v>328665.99</v>
      </c>
      <c r="Q47" s="1494">
        <v>1354465.04</v>
      </c>
      <c r="R47" s="1495">
        <f>S47-Q47</f>
        <v>3968765.638100001</v>
      </c>
      <c r="S47" s="1495">
        <f>SUM(S5:S46)</f>
        <v>5323230.6781000011</v>
      </c>
      <c r="T47" s="1495">
        <f>SUM(T5:T46)</f>
        <v>0</v>
      </c>
      <c r="U47" s="1230">
        <f>P47+Q47</f>
        <v>1683131.03</v>
      </c>
      <c r="V47" s="1230">
        <f>T47+S47+P47</f>
        <v>5651896.6681000013</v>
      </c>
      <c r="W47" s="1495">
        <f>SUM(W5:W46)</f>
        <v>0</v>
      </c>
      <c r="X47" s="1230">
        <f>U47/(1+Discount_Rate)^1</f>
        <v>1561346.0389610389</v>
      </c>
      <c r="Y47" s="1230">
        <f>V47/(1+Discount_Rate)^1</f>
        <v>5242946.816419296</v>
      </c>
      <c r="Z47" s="1495">
        <f>SUM(Z5:Z46)</f>
        <v>0</v>
      </c>
      <c r="AA47" s="1496">
        <f>SUM(AA5:AA46)</f>
        <v>77.081821520123981</v>
      </c>
      <c r="AB47" s="1495">
        <f>SUM(AB5:AB46)</f>
        <v>6603782.8612355497</v>
      </c>
      <c r="AC47" s="1235">
        <f t="shared" ref="AC47" si="13">AB47/X47</f>
        <v>4.2295446982591267</v>
      </c>
      <c r="AD47" s="1235">
        <f t="shared" ref="AD47" si="14">((AB47*1.1)+Z47)/Y47</f>
        <v>1.3855111260350739</v>
      </c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7"/>
      <c r="LL47" s="77"/>
      <c r="LM47" s="77"/>
      <c r="LN47" s="77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7"/>
      <c r="MB47" s="77"/>
      <c r="MC47" s="77"/>
      <c r="MD47" s="77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7"/>
      <c r="MR47" s="77"/>
      <c r="MS47" s="77"/>
      <c r="MT47" s="77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7"/>
      <c r="NH47" s="77"/>
      <c r="NI47" s="77"/>
      <c r="NJ47" s="77"/>
      <c r="NK47" s="77"/>
      <c r="NL47" s="77"/>
      <c r="NM47" s="77"/>
      <c r="NN47" s="77"/>
      <c r="NO47" s="77"/>
      <c r="NP47" s="77"/>
      <c r="NQ47" s="77"/>
      <c r="NR47" s="77"/>
      <c r="NS47" s="77"/>
      <c r="NT47" s="77"/>
      <c r="NU47" s="77"/>
      <c r="NV47" s="77"/>
      <c r="NW47" s="77"/>
      <c r="NX47" s="77"/>
      <c r="NY47" s="77"/>
      <c r="NZ47" s="77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7"/>
      <c r="ON47" s="77"/>
      <c r="OO47" s="77"/>
      <c r="OP47" s="77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7"/>
      <c r="PD47" s="77"/>
      <c r="PE47" s="77"/>
      <c r="PF47" s="77"/>
      <c r="PG47" s="77"/>
      <c r="PH47" s="77"/>
      <c r="PI47" s="77"/>
      <c r="PJ47" s="77"/>
      <c r="PK47" s="77"/>
      <c r="PL47" s="77"/>
      <c r="PM47" s="77"/>
      <c r="PN47" s="77"/>
      <c r="PO47" s="77"/>
      <c r="PP47" s="77"/>
      <c r="PQ47" s="77"/>
      <c r="PR47" s="77"/>
      <c r="PS47" s="77"/>
      <c r="PT47" s="77"/>
      <c r="PU47" s="77"/>
      <c r="PV47" s="77"/>
      <c r="PW47" s="77"/>
      <c r="PX47" s="77"/>
      <c r="PY47" s="77"/>
      <c r="PZ47" s="77"/>
      <c r="QA47" s="77"/>
      <c r="QB47" s="77"/>
      <c r="QC47" s="77"/>
      <c r="QD47" s="77"/>
      <c r="QE47" s="77"/>
      <c r="QF47" s="77"/>
      <c r="QG47" s="77"/>
      <c r="QH47" s="77"/>
      <c r="QI47" s="77"/>
      <c r="QJ47" s="77"/>
      <c r="QK47" s="77"/>
      <c r="QL47" s="77"/>
      <c r="QM47" s="77"/>
      <c r="QN47" s="77"/>
      <c r="QO47" s="77"/>
      <c r="QP47" s="77"/>
      <c r="QQ47" s="77"/>
      <c r="QR47" s="77"/>
      <c r="QS47" s="77"/>
      <c r="QT47" s="77"/>
      <c r="QU47" s="77"/>
      <c r="QV47" s="77"/>
      <c r="QW47" s="77"/>
      <c r="QX47" s="77"/>
      <c r="QY47" s="77"/>
      <c r="QZ47" s="77"/>
      <c r="RA47" s="77"/>
      <c r="RB47" s="77"/>
      <c r="RC47" s="77"/>
      <c r="RD47" s="77"/>
      <c r="RE47" s="77"/>
      <c r="RF47" s="77"/>
      <c r="RG47" s="77"/>
    </row>
    <row r="48" spans="1:475" ht="14.4">
      <c r="B48" s="1193"/>
      <c r="C48" s="1193"/>
      <c r="D48" s="1193"/>
      <c r="E48" s="1193"/>
      <c r="F48" s="1194"/>
      <c r="G48" s="1193"/>
      <c r="H48" s="1193"/>
      <c r="I48" s="1475"/>
      <c r="J48" s="1194"/>
      <c r="K48" s="1195"/>
      <c r="L48" s="1195"/>
      <c r="M48" s="1195"/>
      <c r="N48" s="1406"/>
      <c r="O48" s="1195"/>
      <c r="P48" s="1195"/>
      <c r="Q48" s="1195"/>
      <c r="R48" s="1195"/>
      <c r="S48" s="1195"/>
      <c r="T48" s="1195"/>
      <c r="U48" s="1196"/>
      <c r="V48" s="1195"/>
      <c r="W48" s="1195"/>
      <c r="X48" s="1196"/>
      <c r="Y48" s="1195"/>
      <c r="Z48" s="1195"/>
      <c r="AA48" s="1476"/>
      <c r="AB48" s="1196"/>
      <c r="AC48" s="1198"/>
      <c r="AD48" s="1193"/>
    </row>
    <row r="49" spans="1:46" s="199" customFormat="1" ht="14.4">
      <c r="A49" s="196"/>
      <c r="B49" s="1193"/>
      <c r="C49" s="1193"/>
      <c r="D49" s="1193"/>
      <c r="E49" s="1193"/>
      <c r="F49" s="1193"/>
      <c r="G49" s="1193"/>
      <c r="H49" s="1193"/>
      <c r="I49" s="1193"/>
      <c r="J49" s="1194"/>
      <c r="K49" s="1195"/>
      <c r="L49" s="1195"/>
      <c r="M49" s="1195"/>
      <c r="N49" s="1194"/>
      <c r="O49" s="1195"/>
      <c r="P49" s="1195"/>
      <c r="Q49" s="1195"/>
      <c r="R49" s="1195"/>
      <c r="S49" s="1194"/>
      <c r="T49" s="1195"/>
      <c r="U49" s="1196"/>
      <c r="V49" s="1195"/>
      <c r="W49" s="1195"/>
      <c r="X49" s="1196"/>
      <c r="Y49" s="1195"/>
      <c r="Z49" s="1195"/>
      <c r="AA49" s="1197"/>
      <c r="AB49" s="1198"/>
      <c r="AC49" s="1198"/>
      <c r="AD49" s="1193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</row>
    <row r="50" spans="1:46" ht="14.4">
      <c r="B50" s="1193"/>
      <c r="C50" s="1193"/>
      <c r="D50" s="1193"/>
      <c r="E50" s="1193"/>
      <c r="F50" s="1194"/>
      <c r="G50" s="1193"/>
      <c r="H50" s="1193"/>
      <c r="I50" s="1475"/>
      <c r="J50" s="1194"/>
      <c r="K50" s="1195"/>
      <c r="L50" s="1195"/>
      <c r="M50" s="1195"/>
      <c r="N50" s="1406"/>
      <c r="O50" s="1195"/>
      <c r="P50" s="1195"/>
      <c r="Q50" s="1195"/>
      <c r="R50" s="1195"/>
      <c r="S50" s="1195"/>
      <c r="T50" s="1195"/>
      <c r="U50" s="1196"/>
      <c r="V50" s="1195"/>
      <c r="W50" s="1195"/>
      <c r="X50" s="1196"/>
      <c r="Y50" s="1195"/>
      <c r="Z50" s="1195"/>
      <c r="AA50" s="1476"/>
      <c r="AB50" s="1196"/>
      <c r="AC50" s="1198"/>
      <c r="AD50" s="1193"/>
    </row>
    <row r="51" spans="1:46" ht="14.4">
      <c r="B51" s="1193"/>
      <c r="C51" s="1193"/>
      <c r="D51" s="1193"/>
      <c r="E51" s="1193"/>
      <c r="F51" s="1194"/>
      <c r="G51" s="1193"/>
      <c r="H51" s="1193"/>
      <c r="I51" s="1475"/>
      <c r="J51" s="1194"/>
      <c r="K51" s="1195"/>
      <c r="L51" s="1195"/>
      <c r="M51" s="1195"/>
      <c r="N51" s="1406"/>
      <c r="O51" s="1195"/>
      <c r="P51" s="1195"/>
      <c r="Q51" s="1195"/>
      <c r="R51" s="1195"/>
      <c r="S51" s="1195"/>
      <c r="T51" s="1195"/>
      <c r="U51" s="1196"/>
      <c r="V51" s="1195"/>
      <c r="W51" s="1195"/>
      <c r="X51" s="1196"/>
      <c r="Y51" s="1195"/>
      <c r="Z51" s="1195"/>
      <c r="AA51" s="1476"/>
      <c r="AB51" s="1196"/>
      <c r="AC51" s="1198"/>
      <c r="AD51" s="1193"/>
    </row>
    <row r="52" spans="1:46" ht="14.4">
      <c r="B52" s="1193"/>
      <c r="C52" s="1193"/>
      <c r="D52" s="1193"/>
      <c r="E52" s="1193"/>
      <c r="F52" s="1194"/>
      <c r="G52" s="1193"/>
      <c r="H52" s="1193"/>
      <c r="I52" s="1475"/>
      <c r="J52" s="1194"/>
      <c r="K52" s="1195"/>
      <c r="L52" s="1195"/>
      <c r="M52" s="1195"/>
      <c r="N52" s="1406"/>
      <c r="O52" s="1195"/>
      <c r="P52" s="1195"/>
      <c r="Q52" s="1195"/>
      <c r="R52" s="1195"/>
      <c r="S52" s="1195"/>
      <c r="T52" s="1195"/>
      <c r="U52" s="1196"/>
      <c r="V52" s="1195"/>
      <c r="W52" s="1195"/>
      <c r="X52" s="1196"/>
      <c r="Y52" s="1195"/>
      <c r="Z52" s="1195"/>
      <c r="AA52" s="1476"/>
      <c r="AB52" s="1196"/>
      <c r="AC52" s="1198"/>
      <c r="AD52" s="1193"/>
    </row>
    <row r="53" spans="1:46" ht="14.4">
      <c r="B53" s="1193"/>
      <c r="C53" s="1193"/>
      <c r="D53" s="1193"/>
      <c r="E53" s="1193"/>
      <c r="F53" s="1194"/>
      <c r="G53" s="1193"/>
      <c r="H53" s="1193"/>
      <c r="I53" s="1475"/>
      <c r="J53" s="1194"/>
      <c r="K53" s="1195"/>
      <c r="L53" s="1195"/>
      <c r="M53" s="1404" t="s">
        <v>979</v>
      </c>
      <c r="N53" s="1194"/>
      <c r="O53" s="1195"/>
      <c r="P53" s="1195"/>
      <c r="Q53" s="1195"/>
      <c r="R53" s="1195"/>
      <c r="S53" s="1195"/>
      <c r="T53" s="1195"/>
      <c r="U53" s="1195"/>
      <c r="V53" s="1195"/>
      <c r="W53" s="1195"/>
      <c r="X53" s="1196"/>
      <c r="Y53" s="1195"/>
      <c r="Z53" s="1195"/>
      <c r="AA53" s="1476"/>
      <c r="AB53" s="1196"/>
      <c r="AC53" s="1198"/>
      <c r="AD53" s="1193"/>
    </row>
    <row r="54" spans="1:46" ht="14.4">
      <c r="B54" s="1193"/>
      <c r="C54" s="1193"/>
      <c r="D54" s="1193"/>
      <c r="E54" s="1193"/>
      <c r="F54" s="1194"/>
      <c r="G54" s="1193"/>
      <c r="H54" s="1198"/>
      <c r="I54" s="1475"/>
      <c r="J54" s="1194"/>
      <c r="K54" s="1195"/>
      <c r="L54" s="1195"/>
      <c r="M54" s="1193"/>
      <c r="N54" s="1194"/>
      <c r="O54" s="1195" t="s">
        <v>1003</v>
      </c>
      <c r="P54" s="1195" t="s">
        <v>1004</v>
      </c>
      <c r="Q54" s="1195" t="s">
        <v>742</v>
      </c>
      <c r="R54" s="1195"/>
      <c r="S54" s="1195"/>
      <c r="T54" s="1195"/>
      <c r="U54" s="1196"/>
      <c r="V54" s="1195"/>
      <c r="W54" s="1195"/>
      <c r="X54" s="1196"/>
      <c r="Y54" s="1195"/>
      <c r="Z54" s="1195"/>
      <c r="AA54" s="1476"/>
      <c r="AB54" s="1196"/>
      <c r="AC54" s="1198"/>
      <c r="AD54" s="1193"/>
    </row>
    <row r="55" spans="1:46" ht="14.4">
      <c r="B55" s="1193"/>
      <c r="C55" s="1193"/>
      <c r="D55" s="1193"/>
      <c r="E55" s="1193"/>
      <c r="F55" s="1194"/>
      <c r="G55" s="1193"/>
      <c r="H55" s="1193"/>
      <c r="I55" s="1475"/>
      <c r="J55" s="1194"/>
      <c r="K55" s="1195"/>
      <c r="L55" s="1195"/>
      <c r="M55" s="1195" t="s">
        <v>975</v>
      </c>
      <c r="N55" s="1195" t="s">
        <v>976</v>
      </c>
      <c r="O55" s="1195">
        <v>1114013.5</v>
      </c>
      <c r="P55" s="1195">
        <v>240451.54</v>
      </c>
      <c r="Q55" s="1195">
        <f>SUM(O55:P55)</f>
        <v>1354465.04</v>
      </c>
      <c r="R55" s="1195"/>
      <c r="S55" s="1195"/>
      <c r="T55" s="1195"/>
      <c r="U55" s="1196"/>
      <c r="V55" s="1195"/>
      <c r="W55" s="1195"/>
      <c r="X55" s="1196"/>
      <c r="Y55" s="1195"/>
      <c r="Z55" s="1195"/>
      <c r="AA55" s="1476"/>
      <c r="AB55" s="1196"/>
      <c r="AC55" s="1198"/>
      <c r="AD55" s="1193"/>
    </row>
    <row r="56" spans="1:46" ht="14.4">
      <c r="B56" s="1193"/>
      <c r="C56" s="1193"/>
      <c r="D56" s="1193"/>
      <c r="E56" s="1193"/>
      <c r="F56" s="1194"/>
      <c r="G56" s="1193"/>
      <c r="H56" s="1193"/>
      <c r="I56" s="1475"/>
      <c r="J56" s="1194"/>
      <c r="K56" s="1195"/>
      <c r="L56" s="1195"/>
      <c r="M56" s="1195"/>
      <c r="N56" s="1195" t="s">
        <v>977</v>
      </c>
      <c r="O56" s="1195">
        <v>322587.39</v>
      </c>
      <c r="P56" s="1195">
        <v>6078.6</v>
      </c>
      <c r="Q56" s="1195">
        <f t="shared" ref="Q56:Q58" si="15">SUM(O56:P56)</f>
        <v>328665.99</v>
      </c>
      <c r="R56" s="1195"/>
      <c r="S56" s="1195"/>
      <c r="T56" s="1195"/>
      <c r="U56" s="1196"/>
      <c r="V56" s="1195"/>
      <c r="W56" s="1195"/>
      <c r="X56" s="1196"/>
      <c r="Y56" s="1195"/>
      <c r="Z56" s="1195"/>
      <c r="AA56" s="1476"/>
      <c r="AB56" s="1196"/>
      <c r="AC56" s="1198"/>
      <c r="AD56" s="1193"/>
    </row>
    <row r="57" spans="1:46" ht="14.4">
      <c r="B57" s="1193"/>
      <c r="C57" s="1193"/>
      <c r="D57" s="1193"/>
      <c r="E57" s="1193"/>
      <c r="F57" s="1194"/>
      <c r="G57" s="1193"/>
      <c r="H57" s="1193"/>
      <c r="I57" s="1475"/>
      <c r="J57" s="1194"/>
      <c r="K57" s="1195"/>
      <c r="L57" s="1195"/>
      <c r="M57" s="1195"/>
      <c r="N57" s="1194" t="s">
        <v>770</v>
      </c>
      <c r="O57" s="1195">
        <v>1436600.8900000001</v>
      </c>
      <c r="P57" s="1195">
        <v>246530.14</v>
      </c>
      <c r="Q57" s="1195">
        <f t="shared" si="15"/>
        <v>1683131.0300000003</v>
      </c>
      <c r="R57" s="1195"/>
      <c r="S57" s="1195"/>
      <c r="T57" s="1195"/>
      <c r="U57" s="1196"/>
      <c r="V57" s="1195"/>
      <c r="W57" s="1195"/>
      <c r="X57" s="1196"/>
      <c r="Y57" s="1195"/>
      <c r="Z57" s="1195"/>
      <c r="AA57" s="1476"/>
      <c r="AB57" s="1196"/>
      <c r="AC57" s="1198"/>
      <c r="AD57" s="1193"/>
    </row>
    <row r="58" spans="1:46" ht="14.4">
      <c r="B58" s="1193"/>
      <c r="C58" s="1193"/>
      <c r="D58" s="1193"/>
      <c r="E58" s="1193"/>
      <c r="F58" s="1194"/>
      <c r="G58" s="1193"/>
      <c r="H58" s="1193"/>
      <c r="I58" s="1475"/>
      <c r="J58" s="1194"/>
      <c r="K58" s="1195"/>
      <c r="L58" s="1195"/>
      <c r="M58" s="1193"/>
      <c r="N58" s="1194" t="s">
        <v>777</v>
      </c>
      <c r="O58" s="1406">
        <v>2864269.8003000007</v>
      </c>
      <c r="P58" s="1406">
        <v>645150.66</v>
      </c>
      <c r="Q58" s="1195">
        <f t="shared" si="15"/>
        <v>3509420.4603000009</v>
      </c>
      <c r="R58" s="1195"/>
      <c r="S58" s="1195"/>
      <c r="T58" s="1195"/>
      <c r="U58" s="1196"/>
      <c r="V58" s="1195"/>
      <c r="W58" s="1195"/>
      <c r="X58" s="1196"/>
      <c r="Y58" s="1195"/>
      <c r="Z58" s="1195"/>
      <c r="AA58" s="1476"/>
      <c r="AB58" s="1196"/>
      <c r="AC58" s="1198"/>
      <c r="AD58" s="1193"/>
    </row>
    <row r="59" spans="1:46" ht="14.4">
      <c r="B59" s="1193"/>
      <c r="C59" s="1193"/>
      <c r="D59" s="1193"/>
      <c r="E59" s="1193"/>
      <c r="F59" s="1194"/>
      <c r="G59" s="1193"/>
      <c r="H59" s="1193"/>
      <c r="I59" s="1475"/>
      <c r="J59" s="1194"/>
      <c r="K59" s="1195"/>
      <c r="L59" s="1195"/>
      <c r="M59" s="1193"/>
      <c r="N59" s="1194"/>
      <c r="O59" s="1195"/>
      <c r="P59" s="1195"/>
      <c r="Q59" s="1195"/>
      <c r="R59" s="1195"/>
      <c r="S59" s="1195"/>
      <c r="T59" s="1195"/>
      <c r="U59" s="1196"/>
      <c r="V59" s="1195"/>
      <c r="W59" s="1195"/>
      <c r="X59" s="1196"/>
      <c r="Y59" s="1195"/>
      <c r="Z59" s="1195"/>
      <c r="AA59" s="1476"/>
      <c r="AB59" s="1196"/>
      <c r="AC59" s="1198"/>
      <c r="AD59" s="1193"/>
    </row>
    <row r="60" spans="1:46" ht="14.4">
      <c r="B60" s="1193"/>
      <c r="C60" s="1193"/>
      <c r="D60" s="1193"/>
      <c r="E60" s="1193"/>
      <c r="F60" s="1194"/>
      <c r="G60" s="1193"/>
      <c r="H60" s="1193"/>
      <c r="I60" s="1475"/>
      <c r="J60" s="1194"/>
      <c r="K60" s="1195"/>
      <c r="L60" s="1195"/>
      <c r="M60" s="1195" t="s">
        <v>980</v>
      </c>
      <c r="N60" s="1194" t="s">
        <v>981</v>
      </c>
      <c r="O60" s="1195">
        <v>1683131.0300000003</v>
      </c>
      <c r="P60" s="1195"/>
      <c r="Q60" s="1195"/>
      <c r="R60" s="1195"/>
      <c r="S60" s="1195"/>
      <c r="T60" s="1195"/>
      <c r="U60" s="1196"/>
      <c r="V60" s="1195"/>
      <c r="W60" s="1195"/>
      <c r="X60" s="1196"/>
      <c r="Y60" s="1195"/>
      <c r="Z60" s="1195"/>
      <c r="AA60" s="1476"/>
      <c r="AB60" s="1196"/>
      <c r="AC60" s="1198"/>
      <c r="AD60" s="1193"/>
    </row>
    <row r="61" spans="1:46" ht="14.4">
      <c r="B61" s="1193"/>
      <c r="C61" s="1193"/>
      <c r="D61" s="1193"/>
      <c r="E61" s="1193"/>
      <c r="F61" s="1194"/>
      <c r="G61" s="1193"/>
      <c r="H61" s="1193"/>
      <c r="I61" s="1475"/>
      <c r="J61" s="1194"/>
      <c r="K61" s="1195"/>
      <c r="L61" s="1195"/>
      <c r="M61" s="1193"/>
      <c r="N61" s="1194" t="s">
        <v>777</v>
      </c>
      <c r="O61" s="1195">
        <v>3509.42</v>
      </c>
      <c r="P61" s="1195"/>
      <c r="Q61" s="1195"/>
      <c r="R61" s="1195"/>
      <c r="S61" s="1195"/>
      <c r="T61" s="1195"/>
      <c r="U61" s="1196"/>
      <c r="V61" s="1195"/>
      <c r="W61" s="1195"/>
      <c r="X61" s="1196"/>
      <c r="Y61" s="1195"/>
      <c r="Z61" s="1195"/>
      <c r="AA61" s="1476"/>
      <c r="AB61" s="1196"/>
      <c r="AC61" s="1198"/>
      <c r="AD61" s="1193"/>
    </row>
    <row r="62" spans="1:46" ht="14.4">
      <c r="B62" s="1193"/>
      <c r="C62" s="1193"/>
      <c r="D62" s="1193"/>
      <c r="E62" s="1193"/>
      <c r="F62" s="1194"/>
      <c r="G62" s="1193"/>
      <c r="H62" s="1193"/>
      <c r="I62" s="1475"/>
      <c r="J62" s="1194"/>
      <c r="K62" s="1195"/>
      <c r="L62" s="1195"/>
      <c r="M62" s="1195"/>
      <c r="N62" s="1406"/>
      <c r="O62" s="1195"/>
      <c r="P62" s="1195"/>
      <c r="Q62" s="1195"/>
      <c r="R62" s="1195"/>
      <c r="S62" s="1195"/>
      <c r="T62" s="1195"/>
      <c r="U62" s="1196"/>
      <c r="V62" s="1195"/>
      <c r="W62" s="1195"/>
      <c r="X62" s="1196"/>
      <c r="Y62" s="1195"/>
      <c r="Z62" s="1195"/>
      <c r="AA62" s="1476"/>
      <c r="AB62" s="1196"/>
      <c r="AC62" s="1198"/>
      <c r="AD62" s="1193"/>
    </row>
  </sheetData>
  <sheetProtection password="C61B" sheet="1" objects="1" scenarios="1"/>
  <customSheetViews>
    <customSheetView guid="{9B4B0DAB-FAB9-4E24-9A0E-9A6ECAA72FED}" topLeftCell="J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F5:F22">
    <cfRule type="notContainsBlanks" dxfId="604" priority="40">
      <formula>LEN(TRIM(F5))&gt;0</formula>
    </cfRule>
  </conditionalFormatting>
  <conditionalFormatting sqref="E5:E18 E22">
    <cfRule type="notContainsBlanks" dxfId="603" priority="61">
      <formula>LEN(TRIM(E5))&gt;0</formula>
    </cfRule>
  </conditionalFormatting>
  <conditionalFormatting sqref="E19:E21">
    <cfRule type="notContainsBlanks" dxfId="602" priority="60">
      <formula>LEN(TRIM(E19))&gt;0</formula>
    </cfRule>
  </conditionalFormatting>
  <conditionalFormatting sqref="F23:F46">
    <cfRule type="notContainsBlanks" dxfId="601" priority="39">
      <formula>LEN(TRIM(F23))&gt;0</formula>
    </cfRule>
  </conditionalFormatting>
  <conditionalFormatting sqref="H5:H7 H9:H22">
    <cfRule type="containsBlanks" dxfId="600" priority="37">
      <formula>LEN(TRIM(H5))=0</formula>
    </cfRule>
    <cfRule type="notContainsBlanks" dxfId="599" priority="38">
      <formula>LEN(TRIM(H5))&gt;0</formula>
    </cfRule>
  </conditionalFormatting>
  <conditionalFormatting sqref="H23:H46">
    <cfRule type="containsBlanks" dxfId="598" priority="35">
      <formula>LEN(TRIM(H23))=0</formula>
    </cfRule>
    <cfRule type="notContainsBlanks" dxfId="597" priority="36">
      <formula>LEN(TRIM(H23))&gt;0</formula>
    </cfRule>
  </conditionalFormatting>
  <conditionalFormatting sqref="I5:I22">
    <cfRule type="expression" dxfId="596" priority="33">
      <formula>ISTEXT(I5)</formula>
    </cfRule>
    <cfRule type="notContainsBlanks" dxfId="595" priority="34">
      <formula>LEN(TRIM(I5))&gt;0</formula>
    </cfRule>
  </conditionalFormatting>
  <conditionalFormatting sqref="I5">
    <cfRule type="containsBlanks" dxfId="594" priority="30">
      <formula>LEN(TRIM(I5))=0</formula>
    </cfRule>
    <cfRule type="expression" dxfId="593" priority="32">
      <formula>H5&lt;&gt;I5</formula>
    </cfRule>
  </conditionalFormatting>
  <conditionalFormatting sqref="I6:I22">
    <cfRule type="expression" dxfId="592" priority="31">
      <formula>H6&lt;&gt;I6</formula>
    </cfRule>
  </conditionalFormatting>
  <conditionalFormatting sqref="I6:I22">
    <cfRule type="containsBlanks" dxfId="591" priority="28">
      <formula>LEN(TRIM(I6))=0</formula>
    </cfRule>
    <cfRule type="expression" dxfId="590" priority="29">
      <formula>H6&lt;&gt;I6</formula>
    </cfRule>
  </conditionalFormatting>
  <conditionalFormatting sqref="J5:J22">
    <cfRule type="expression" dxfId="589" priority="19">
      <formula>ISTEXT(J5)</formula>
    </cfRule>
    <cfRule type="notContainsBlanks" dxfId="588" priority="20">
      <formula>LEN(TRIM(J5))&gt;0</formula>
    </cfRule>
  </conditionalFormatting>
  <conditionalFormatting sqref="J23:J46">
    <cfRule type="expression" dxfId="587" priority="17">
      <formula>ISTEXT(J23)</formula>
    </cfRule>
    <cfRule type="notContainsBlanks" dxfId="586" priority="18">
      <formula>LEN(TRIM(J23))&gt;0</formula>
    </cfRule>
  </conditionalFormatting>
  <conditionalFormatting sqref="L23:L46">
    <cfRule type="expression" dxfId="585" priority="9">
      <formula>ISTEXT(L23)</formula>
    </cfRule>
  </conditionalFormatting>
  <conditionalFormatting sqref="K5:K22">
    <cfRule type="notContainsBlanks" dxfId="584" priority="16">
      <formula>LEN(TRIM(K5))&gt;0</formula>
    </cfRule>
  </conditionalFormatting>
  <conditionalFormatting sqref="K5:K22">
    <cfRule type="expression" dxfId="583" priority="15">
      <formula>ISTEXT(K5)</formula>
    </cfRule>
  </conditionalFormatting>
  <conditionalFormatting sqref="K23:K46">
    <cfRule type="notContainsBlanks" dxfId="582" priority="14">
      <formula>LEN(TRIM(K23))&gt;0</formula>
    </cfRule>
  </conditionalFormatting>
  <conditionalFormatting sqref="K23:K46">
    <cfRule type="expression" dxfId="581" priority="13">
      <formula>ISTEXT(K23)</formula>
    </cfRule>
  </conditionalFormatting>
  <conditionalFormatting sqref="L5:L22">
    <cfRule type="notContainsBlanks" dxfId="580" priority="12">
      <formula>LEN(TRIM(L5))&gt;0</formula>
    </cfRule>
  </conditionalFormatting>
  <conditionalFormatting sqref="L5:L22">
    <cfRule type="expression" dxfId="579" priority="11">
      <formula>ISTEXT(L5)</formula>
    </cfRule>
  </conditionalFormatting>
  <conditionalFormatting sqref="L23:L46">
    <cfRule type="notContainsBlanks" dxfId="578" priority="10">
      <formula>LEN(TRIM(L23))&gt;0</formula>
    </cfRule>
  </conditionalFormatting>
  <conditionalFormatting sqref="E23:E46">
    <cfRule type="notContainsBlanks" dxfId="577" priority="8">
      <formula>LEN(TRIM(E23))&gt;0</formula>
    </cfRule>
  </conditionalFormatting>
  <conditionalFormatting sqref="I23:I46">
    <cfRule type="expression" dxfId="576" priority="6">
      <formula>ISTEXT(I23)</formula>
    </cfRule>
    <cfRule type="notContainsBlanks" dxfId="575" priority="7">
      <formula>LEN(TRIM(I23))&gt;0</formula>
    </cfRule>
  </conditionalFormatting>
  <conditionalFormatting sqref="I23:I46">
    <cfRule type="expression" dxfId="574" priority="5">
      <formula>H23&lt;&gt;I23</formula>
    </cfRule>
  </conditionalFormatting>
  <conditionalFormatting sqref="I23:I46">
    <cfRule type="containsBlanks" dxfId="573" priority="3">
      <formula>LEN(TRIM(I23))=0</formula>
    </cfRule>
    <cfRule type="expression" dxfId="572" priority="4">
      <formula>H23&lt;&gt;I23</formula>
    </cfRule>
  </conditionalFormatting>
  <conditionalFormatting sqref="H8">
    <cfRule type="containsBlanks" dxfId="571" priority="1">
      <formula>LEN(TRIM(H8))=0</formula>
    </cfRule>
    <cfRule type="notContainsBlanks" dxfId="570" priority="2">
      <formula>LEN(TRIM(H8))&gt;0</formula>
    </cfRule>
  </conditionalFormatting>
  <dataValidations count="4">
    <dataValidation allowBlank="1" showErrorMessage="1" sqref="K5:L46"/>
    <dataValidation allowBlank="1" showErrorMessage="1" promptTitle="DECIMAL PLACE WARNING:" prompt="Maximum number of numbers to the right of any decimal place can be 4._x000a__x000a_Example 1.2345 and NOT 1.23456" sqref="J5:J46"/>
    <dataValidation type="list" allowBlank="1" showErrorMessage="1" errorTitle="DATA ENTRY ERROR!" error="Only values from the drop-down menu may be selected._x000a__x000a_Click CANCEL and re-attempt." sqref="F5:F46">
      <formula1>lu_m_life</formula1>
    </dataValidation>
    <dataValidation type="list" allowBlank="1" showErrorMessage="1" errorTitle="DATA ENTRY ERROR!" error="Only values from the drop-down menu may be selected._x000a__x000a_Click CANCEL and re-attempt." sqref="H5:H15">
      <formula1>INDIRECT($K5)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PE34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R29" sqref="R29"/>
    </sheetView>
  </sheetViews>
  <sheetFormatPr defaultColWidth="9.109375" defaultRowHeight="13.8"/>
  <cols>
    <col min="1" max="1" width="9.109375" style="196"/>
    <col min="2" max="2" width="11.44140625" style="199" customWidth="1"/>
    <col min="3" max="3" width="12.88671875" style="199" customWidth="1"/>
    <col min="4" max="4" width="17.88671875" style="199" customWidth="1"/>
    <col min="5" max="5" width="56.33203125" style="199" customWidth="1"/>
    <col min="6" max="6" width="10.6640625" style="199" customWidth="1"/>
    <col min="7" max="7" width="12.109375" style="199" customWidth="1"/>
    <col min="8" max="8" width="30.33203125" style="199" customWidth="1"/>
    <col min="9" max="9" width="11.44140625" style="199" customWidth="1"/>
    <col min="10" max="10" width="10.5546875" style="199" customWidth="1"/>
    <col min="11" max="11" width="12.109375" style="199" customWidth="1"/>
    <col min="12" max="12" width="14" style="199" customWidth="1"/>
    <col min="13" max="13" width="14.33203125" style="199" customWidth="1"/>
    <col min="14" max="14" width="12.109375" style="199" customWidth="1"/>
    <col min="15" max="15" width="11.109375" style="199" customWidth="1"/>
    <col min="16" max="17" width="14.6640625" style="199" customWidth="1"/>
    <col min="18" max="18" width="21" style="199" customWidth="1"/>
    <col min="19" max="20" width="14.6640625" style="199" customWidth="1"/>
    <col min="21" max="21" width="19" style="196" customWidth="1"/>
    <col min="22" max="22" width="14.6640625" style="199" customWidth="1"/>
    <col min="23" max="23" width="14.109375" style="199" customWidth="1"/>
    <col min="24" max="24" width="18.6640625" style="196" customWidth="1"/>
    <col min="25" max="26" width="14.109375" style="199" customWidth="1"/>
    <col min="27" max="27" width="11.109375" style="196" customWidth="1"/>
    <col min="28" max="28" width="17.109375" style="196" customWidth="1"/>
    <col min="29" max="29" width="11.33203125" style="196" customWidth="1"/>
    <col min="30" max="30" width="12.44140625" style="199" customWidth="1"/>
    <col min="31" max="65" width="9.109375" style="196"/>
    <col min="66" max="16384" width="9.109375" style="199"/>
  </cols>
  <sheetData>
    <row r="1" spans="1:421" ht="26.4">
      <c r="A1" s="318" t="s">
        <v>206</v>
      </c>
      <c r="B1" s="1526" t="s">
        <v>931</v>
      </c>
      <c r="C1" s="1526"/>
      <c r="D1" s="1526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  <c r="Q1" s="1527"/>
      <c r="R1" s="1527"/>
      <c r="S1" s="1527"/>
      <c r="T1" s="1527"/>
      <c r="U1" s="1528"/>
      <c r="V1" s="1527"/>
      <c r="W1" s="1527"/>
      <c r="X1" s="1528"/>
      <c r="Y1" s="1527"/>
      <c r="Z1" s="1527"/>
      <c r="AA1" s="1528"/>
      <c r="AB1" s="1528"/>
      <c r="AC1" s="1528"/>
      <c r="AD1" s="1527"/>
    </row>
    <row r="2" spans="1:421">
      <c r="B2" s="1529" t="s">
        <v>176</v>
      </c>
      <c r="C2" s="1529"/>
      <c r="D2" s="1529"/>
      <c r="E2" s="1530">
        <f>'Elec. CE'!C2</f>
        <v>7.8E-2</v>
      </c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  <c r="Q2" s="1527"/>
      <c r="R2" s="1527"/>
      <c r="S2" s="1527"/>
      <c r="T2" s="1527"/>
      <c r="U2" s="1528"/>
      <c r="V2" s="1527"/>
      <c r="W2" s="1527"/>
      <c r="X2" s="1528"/>
      <c r="Y2" s="1527"/>
      <c r="Z2" s="1527"/>
      <c r="AA2" s="1528"/>
      <c r="AB2" s="1528"/>
      <c r="AC2" s="1528"/>
      <c r="AD2" s="1527"/>
    </row>
    <row r="3" spans="1:421" s="206" customFormat="1" ht="14.4" thickBot="1">
      <c r="B3" s="1531"/>
      <c r="C3" s="1531"/>
      <c r="D3" s="1531"/>
      <c r="E3" s="1532"/>
      <c r="F3" s="1532"/>
      <c r="G3" s="1533"/>
      <c r="H3" s="1532"/>
      <c r="I3" s="1532"/>
      <c r="J3" s="1532"/>
      <c r="K3" s="1532"/>
      <c r="L3" s="1532"/>
      <c r="M3" s="1533"/>
      <c r="N3" s="1533"/>
      <c r="O3" s="1533"/>
      <c r="P3" s="1534"/>
      <c r="Q3" s="1534"/>
      <c r="R3" s="1533"/>
      <c r="S3" s="1533"/>
      <c r="T3" s="1535"/>
      <c r="U3" s="1533"/>
      <c r="V3" s="1533"/>
      <c r="W3" s="1532"/>
      <c r="X3" s="1533"/>
      <c r="Y3" s="1533"/>
      <c r="Z3" s="1533"/>
      <c r="AA3" s="1533"/>
      <c r="AB3" s="1533"/>
      <c r="AC3" s="1536"/>
      <c r="AD3" s="1536"/>
    </row>
    <row r="4" spans="1:421" ht="55.2">
      <c r="A4" s="960"/>
      <c r="B4" s="1537" t="s">
        <v>173</v>
      </c>
      <c r="C4" s="1538" t="s">
        <v>215</v>
      </c>
      <c r="D4" s="1538" t="s">
        <v>216</v>
      </c>
      <c r="E4" s="1539" t="s">
        <v>161</v>
      </c>
      <c r="F4" s="1539" t="s">
        <v>1</v>
      </c>
      <c r="G4" s="1539" t="s">
        <v>96</v>
      </c>
      <c r="H4" s="1539" t="s">
        <v>4</v>
      </c>
      <c r="I4" s="1539" t="s">
        <v>40</v>
      </c>
      <c r="J4" s="1540" t="s">
        <v>172</v>
      </c>
      <c r="K4" s="1541" t="s">
        <v>45</v>
      </c>
      <c r="L4" s="1541" t="s">
        <v>47</v>
      </c>
      <c r="M4" s="1541" t="s">
        <v>79</v>
      </c>
      <c r="N4" s="1540" t="s">
        <v>42</v>
      </c>
      <c r="O4" s="1541" t="s">
        <v>175</v>
      </c>
      <c r="P4" s="1541" t="s">
        <v>8</v>
      </c>
      <c r="Q4" s="1541" t="s">
        <v>43</v>
      </c>
      <c r="R4" s="1541" t="s">
        <v>44</v>
      </c>
      <c r="S4" s="1541" t="s">
        <v>48</v>
      </c>
      <c r="T4" s="1541" t="s">
        <v>9</v>
      </c>
      <c r="U4" s="1541" t="s">
        <v>171</v>
      </c>
      <c r="V4" s="1541" t="s">
        <v>5</v>
      </c>
      <c r="W4" s="1541" t="s">
        <v>910</v>
      </c>
      <c r="X4" s="1541" t="s">
        <v>153</v>
      </c>
      <c r="Y4" s="1541" t="s">
        <v>10</v>
      </c>
      <c r="Z4" s="1541" t="s">
        <v>911</v>
      </c>
      <c r="AA4" s="1542" t="s">
        <v>84</v>
      </c>
      <c r="AB4" s="1539" t="s">
        <v>147</v>
      </c>
      <c r="AC4" s="1539" t="s">
        <v>83</v>
      </c>
      <c r="AD4" s="1539" t="s">
        <v>6</v>
      </c>
    </row>
    <row r="5" spans="1:421" s="484" customFormat="1">
      <c r="A5" s="206"/>
      <c r="B5" s="1576" t="s">
        <v>52</v>
      </c>
      <c r="C5" s="1577"/>
      <c r="D5" s="1578"/>
      <c r="E5" s="1579" t="s">
        <v>621</v>
      </c>
      <c r="F5" s="1580">
        <v>0</v>
      </c>
      <c r="G5" s="1581">
        <f>(N5/$N$19)*F5</f>
        <v>0</v>
      </c>
      <c r="H5" s="1582" t="s">
        <v>254</v>
      </c>
      <c r="I5" s="1583">
        <v>117</v>
      </c>
      <c r="J5" s="1584">
        <v>0</v>
      </c>
      <c r="K5" s="1585">
        <v>80</v>
      </c>
      <c r="L5" s="1586">
        <v>80</v>
      </c>
      <c r="M5" s="1585">
        <f>IF(L5&gt;K5,L5-K5,0)</f>
        <v>0</v>
      </c>
      <c r="N5" s="1587">
        <f>J5*I5</f>
        <v>0</v>
      </c>
      <c r="O5" s="1588"/>
      <c r="P5" s="1589"/>
      <c r="Q5" s="1589"/>
      <c r="R5" s="1590">
        <f>M5*I5</f>
        <v>0</v>
      </c>
      <c r="S5" s="1589">
        <f>L5*I5</f>
        <v>9360</v>
      </c>
      <c r="T5" s="1591"/>
      <c r="U5" s="1591"/>
      <c r="V5" s="1591"/>
      <c r="W5" s="1592">
        <v>0</v>
      </c>
      <c r="X5" s="1591"/>
      <c r="Y5" s="1591"/>
      <c r="Z5" s="1591">
        <f t="shared" ref="Z5:Z18" si="0">-PV(Discount_Rate,F5,W5)*I5</f>
        <v>0</v>
      </c>
      <c r="AA5" s="1593">
        <f t="shared" ref="AA5:AA14" si="1">IF(N5=0,0,(HLOOKUP(H5,ACElectric_2014_2015,F5+1,FALSE)))</f>
        <v>0</v>
      </c>
      <c r="AB5" s="1591">
        <f t="shared" ref="AB5" si="2">AA5*N5</f>
        <v>0</v>
      </c>
      <c r="AC5" s="1594"/>
      <c r="AD5" s="1595"/>
      <c r="AE5" s="483"/>
      <c r="AF5" s="483"/>
      <c r="AG5" s="483"/>
      <c r="AH5" s="483"/>
      <c r="AI5" s="483"/>
      <c r="AJ5" s="483"/>
      <c r="AK5" s="483"/>
      <c r="AL5" s="483"/>
      <c r="AM5" s="483"/>
      <c r="AN5" s="483"/>
      <c r="AO5" s="483"/>
      <c r="AP5" s="483"/>
      <c r="AQ5" s="483"/>
      <c r="AR5" s="483"/>
      <c r="AS5" s="483"/>
      <c r="AT5" s="483"/>
      <c r="AU5" s="483"/>
      <c r="AV5" s="483"/>
      <c r="AW5" s="483"/>
      <c r="AX5" s="483"/>
      <c r="AY5" s="483"/>
      <c r="AZ5" s="483"/>
      <c r="BA5" s="483"/>
      <c r="BB5" s="483"/>
      <c r="BC5" s="483"/>
      <c r="BD5" s="483"/>
      <c r="BE5" s="483"/>
      <c r="BF5" s="483"/>
      <c r="BG5" s="483"/>
      <c r="BH5" s="483"/>
      <c r="BI5" s="483"/>
      <c r="BJ5" s="483"/>
      <c r="BK5" s="483"/>
      <c r="BL5" s="483"/>
      <c r="BM5" s="483"/>
      <c r="BN5" s="483"/>
      <c r="BO5" s="483"/>
      <c r="BP5" s="483"/>
      <c r="BQ5" s="483"/>
      <c r="BR5" s="483"/>
      <c r="BS5" s="483"/>
      <c r="BT5" s="483"/>
      <c r="BU5" s="483"/>
      <c r="BV5" s="483"/>
      <c r="BW5" s="483"/>
      <c r="BX5" s="483"/>
      <c r="BY5" s="483"/>
      <c r="BZ5" s="483"/>
      <c r="CA5" s="483"/>
      <c r="CB5" s="483"/>
      <c r="CC5" s="483"/>
      <c r="CD5" s="483"/>
      <c r="CE5" s="483"/>
      <c r="CF5" s="483"/>
      <c r="CG5" s="483"/>
      <c r="CH5" s="483"/>
      <c r="CI5" s="483"/>
      <c r="CJ5" s="483"/>
      <c r="CK5" s="483"/>
      <c r="CL5" s="483"/>
      <c r="CM5" s="483"/>
      <c r="CN5" s="483"/>
      <c r="CO5" s="483"/>
      <c r="CP5" s="483"/>
      <c r="CQ5" s="483"/>
      <c r="CR5" s="483"/>
      <c r="CS5" s="483"/>
      <c r="CT5" s="483"/>
      <c r="CU5" s="483"/>
      <c r="CV5" s="483"/>
      <c r="CW5" s="483"/>
      <c r="CX5" s="483"/>
      <c r="CY5" s="483"/>
      <c r="CZ5" s="483"/>
      <c r="DA5" s="483"/>
      <c r="DB5" s="483"/>
      <c r="DC5" s="483"/>
      <c r="DD5" s="483"/>
      <c r="DE5" s="483"/>
      <c r="DF5" s="483"/>
      <c r="DG5" s="483"/>
      <c r="DH5" s="483"/>
      <c r="DI5" s="483"/>
      <c r="DJ5" s="483"/>
      <c r="DK5" s="483"/>
      <c r="DL5" s="483"/>
      <c r="DM5" s="483"/>
      <c r="DN5" s="483"/>
      <c r="DO5" s="483"/>
      <c r="DP5" s="483"/>
      <c r="DQ5" s="483"/>
      <c r="DR5" s="483"/>
      <c r="DS5" s="483"/>
      <c r="DT5" s="483"/>
      <c r="DU5" s="483"/>
      <c r="DV5" s="483"/>
      <c r="DW5" s="483"/>
      <c r="DX5" s="483"/>
      <c r="DY5" s="483"/>
      <c r="DZ5" s="483"/>
      <c r="EA5" s="483"/>
      <c r="EB5" s="483"/>
      <c r="EC5" s="483"/>
      <c r="ED5" s="483"/>
      <c r="EE5" s="483"/>
      <c r="EF5" s="483"/>
      <c r="EG5" s="483"/>
      <c r="EH5" s="483"/>
      <c r="EI5" s="483"/>
      <c r="EJ5" s="483"/>
      <c r="EK5" s="483"/>
      <c r="EL5" s="483"/>
      <c r="EM5" s="483"/>
      <c r="EN5" s="483"/>
      <c r="EO5" s="483"/>
      <c r="EP5" s="483"/>
      <c r="EQ5" s="483"/>
      <c r="ER5" s="483"/>
      <c r="ES5" s="483"/>
      <c r="ET5" s="483"/>
      <c r="EU5" s="483"/>
      <c r="EV5" s="483"/>
      <c r="EW5" s="483"/>
      <c r="EX5" s="483"/>
      <c r="EY5" s="483"/>
      <c r="EZ5" s="483"/>
      <c r="FA5" s="483"/>
      <c r="FB5" s="483"/>
      <c r="FC5" s="483"/>
      <c r="FD5" s="483"/>
      <c r="FE5" s="483"/>
      <c r="FF5" s="483"/>
      <c r="FG5" s="483"/>
      <c r="FH5" s="483"/>
      <c r="FI5" s="483"/>
      <c r="FJ5" s="483"/>
      <c r="FK5" s="483"/>
      <c r="FL5" s="483"/>
      <c r="FM5" s="483"/>
      <c r="FN5" s="483"/>
      <c r="FO5" s="483"/>
      <c r="FP5" s="483"/>
      <c r="FQ5" s="483"/>
      <c r="FR5" s="483"/>
      <c r="FS5" s="483"/>
      <c r="FT5" s="483"/>
      <c r="FU5" s="483"/>
      <c r="FV5" s="483"/>
      <c r="FW5" s="483"/>
      <c r="FX5" s="483"/>
      <c r="FY5" s="483"/>
      <c r="FZ5" s="483"/>
      <c r="GA5" s="483"/>
      <c r="GB5" s="483"/>
      <c r="GC5" s="483"/>
      <c r="GD5" s="483"/>
      <c r="GE5" s="483"/>
      <c r="GF5" s="483"/>
      <c r="GG5" s="483"/>
      <c r="GH5" s="483"/>
      <c r="GI5" s="483"/>
      <c r="GJ5" s="483"/>
      <c r="GK5" s="483"/>
      <c r="GL5" s="483"/>
      <c r="GM5" s="483"/>
      <c r="GN5" s="483"/>
      <c r="GO5" s="483"/>
      <c r="GP5" s="483"/>
      <c r="GQ5" s="483"/>
      <c r="GR5" s="483"/>
      <c r="GS5" s="483"/>
      <c r="GT5" s="483"/>
      <c r="GU5" s="483"/>
      <c r="GV5" s="483"/>
      <c r="GW5" s="483"/>
      <c r="GX5" s="483"/>
      <c r="GY5" s="483"/>
      <c r="GZ5" s="483"/>
      <c r="HA5" s="483"/>
      <c r="HB5" s="483"/>
      <c r="HC5" s="483"/>
      <c r="HD5" s="483"/>
      <c r="HE5" s="483"/>
      <c r="HF5" s="483"/>
      <c r="HG5" s="483"/>
      <c r="HH5" s="483"/>
      <c r="HI5" s="483"/>
      <c r="HJ5" s="483"/>
      <c r="HK5" s="483"/>
      <c r="HL5" s="483"/>
      <c r="HM5" s="483"/>
      <c r="HN5" s="483"/>
      <c r="HO5" s="483"/>
      <c r="HP5" s="483"/>
      <c r="HQ5" s="483"/>
      <c r="HR5" s="483"/>
      <c r="HS5" s="483"/>
      <c r="HT5" s="483"/>
      <c r="HU5" s="483"/>
      <c r="HV5" s="483"/>
      <c r="HW5" s="483"/>
      <c r="HX5" s="483"/>
      <c r="HY5" s="483"/>
      <c r="HZ5" s="483"/>
      <c r="IA5" s="483"/>
      <c r="IB5" s="483"/>
      <c r="IC5" s="483"/>
      <c r="ID5" s="483"/>
      <c r="IE5" s="483"/>
      <c r="IF5" s="483"/>
      <c r="IG5" s="483"/>
      <c r="IH5" s="483"/>
      <c r="II5" s="483"/>
      <c r="IJ5" s="483"/>
      <c r="IK5" s="483"/>
      <c r="IL5" s="483"/>
      <c r="IM5" s="483"/>
      <c r="IN5" s="483"/>
      <c r="IO5" s="483"/>
      <c r="IP5" s="483"/>
      <c r="IQ5" s="483"/>
      <c r="IR5" s="483"/>
      <c r="IS5" s="483"/>
      <c r="IT5" s="483"/>
      <c r="IU5" s="483"/>
      <c r="IV5" s="483"/>
      <c r="IW5" s="483"/>
      <c r="IX5" s="483"/>
      <c r="IY5" s="483"/>
      <c r="IZ5" s="483"/>
      <c r="JA5" s="483"/>
      <c r="JB5" s="483"/>
      <c r="JC5" s="483"/>
      <c r="JD5" s="483"/>
      <c r="JE5" s="483"/>
      <c r="JF5" s="483"/>
      <c r="JG5" s="483"/>
      <c r="JH5" s="483"/>
      <c r="JI5" s="483"/>
      <c r="JJ5" s="483"/>
      <c r="JK5" s="483"/>
      <c r="JL5" s="483"/>
      <c r="JM5" s="483"/>
      <c r="JN5" s="483"/>
      <c r="JO5" s="483"/>
      <c r="JP5" s="483"/>
      <c r="JQ5" s="483"/>
      <c r="JR5" s="483"/>
      <c r="JS5" s="483"/>
      <c r="JT5" s="483"/>
      <c r="JU5" s="483"/>
      <c r="JV5" s="483"/>
      <c r="JW5" s="483"/>
      <c r="JX5" s="483"/>
      <c r="JY5" s="483"/>
      <c r="JZ5" s="483"/>
      <c r="KA5" s="483"/>
      <c r="KB5" s="483"/>
      <c r="KC5" s="483"/>
      <c r="KD5" s="483"/>
      <c r="KE5" s="483"/>
      <c r="KF5" s="483"/>
      <c r="KG5" s="483"/>
      <c r="KH5" s="483"/>
      <c r="KI5" s="483"/>
      <c r="KJ5" s="483"/>
      <c r="KK5" s="483"/>
      <c r="KL5" s="483"/>
      <c r="KM5" s="483"/>
      <c r="KN5" s="483"/>
      <c r="KO5" s="483"/>
      <c r="KP5" s="483"/>
      <c r="KQ5" s="483"/>
      <c r="KR5" s="483"/>
      <c r="KS5" s="483"/>
      <c r="KT5" s="483"/>
      <c r="KU5" s="483"/>
      <c r="KV5" s="483"/>
      <c r="KW5" s="483"/>
      <c r="KX5" s="483"/>
      <c r="KY5" s="483"/>
      <c r="KZ5" s="483"/>
      <c r="LA5" s="483"/>
      <c r="LB5" s="483"/>
      <c r="LC5" s="483"/>
      <c r="LD5" s="483"/>
      <c r="LE5" s="483"/>
      <c r="LF5" s="483"/>
      <c r="LG5" s="483"/>
      <c r="LH5" s="483"/>
      <c r="LI5" s="483"/>
      <c r="LJ5" s="483"/>
      <c r="LK5" s="483"/>
      <c r="LL5" s="483"/>
      <c r="LM5" s="483"/>
      <c r="LN5" s="483"/>
      <c r="LO5" s="483"/>
      <c r="LP5" s="483"/>
      <c r="LQ5" s="483"/>
      <c r="LR5" s="483"/>
      <c r="LS5" s="483"/>
      <c r="LT5" s="483"/>
      <c r="LU5" s="483"/>
      <c r="LV5" s="483"/>
      <c r="LW5" s="483"/>
      <c r="LX5" s="483"/>
      <c r="LY5" s="483"/>
      <c r="LZ5" s="483"/>
      <c r="MA5" s="483"/>
      <c r="MB5" s="483"/>
      <c r="MC5" s="483"/>
      <c r="MD5" s="483"/>
      <c r="ME5" s="483"/>
      <c r="MF5" s="483"/>
      <c r="MG5" s="483"/>
      <c r="MH5" s="483"/>
      <c r="MI5" s="483"/>
      <c r="MJ5" s="483"/>
      <c r="MK5" s="483"/>
      <c r="ML5" s="483"/>
      <c r="MM5" s="483"/>
      <c r="MN5" s="483"/>
      <c r="MO5" s="483"/>
      <c r="MP5" s="483"/>
      <c r="MQ5" s="483"/>
      <c r="MR5" s="483"/>
      <c r="MS5" s="483"/>
      <c r="MT5" s="483"/>
      <c r="MU5" s="483"/>
      <c r="MV5" s="483"/>
      <c r="MW5" s="483"/>
      <c r="MX5" s="483"/>
      <c r="MY5" s="483"/>
      <c r="MZ5" s="483"/>
      <c r="NA5" s="483"/>
      <c r="NB5" s="483"/>
      <c r="NC5" s="483"/>
      <c r="ND5" s="483"/>
      <c r="NE5" s="483"/>
      <c r="NF5" s="483"/>
      <c r="NG5" s="483"/>
      <c r="NH5" s="483"/>
      <c r="NI5" s="483"/>
      <c r="NJ5" s="483"/>
      <c r="NK5" s="483"/>
      <c r="NL5" s="483"/>
      <c r="NM5" s="483"/>
      <c r="NN5" s="483"/>
      <c r="NO5" s="483"/>
      <c r="NP5" s="483"/>
      <c r="NQ5" s="483"/>
      <c r="NR5" s="483"/>
      <c r="NS5" s="483"/>
      <c r="NT5" s="483"/>
      <c r="NU5" s="483"/>
      <c r="NV5" s="483"/>
      <c r="NW5" s="483"/>
      <c r="NX5" s="483"/>
      <c r="NY5" s="483"/>
      <c r="NZ5" s="483"/>
      <c r="OA5" s="483"/>
      <c r="OB5" s="483"/>
      <c r="OC5" s="483"/>
      <c r="OD5" s="483"/>
      <c r="OE5" s="483"/>
      <c r="OF5" s="483"/>
      <c r="OG5" s="483"/>
      <c r="OH5" s="483"/>
      <c r="OI5" s="483"/>
      <c r="OJ5" s="483"/>
      <c r="OK5" s="483"/>
      <c r="OL5" s="483"/>
      <c r="OM5" s="483"/>
      <c r="ON5" s="483"/>
      <c r="OO5" s="483"/>
      <c r="OP5" s="483"/>
      <c r="OQ5" s="483"/>
      <c r="OR5" s="483"/>
      <c r="OS5" s="483"/>
      <c r="OT5" s="483"/>
      <c r="OU5" s="483"/>
      <c r="OV5" s="483"/>
      <c r="OW5" s="483"/>
      <c r="OX5" s="483"/>
      <c r="OY5" s="483"/>
      <c r="OZ5" s="483"/>
      <c r="PA5" s="483"/>
      <c r="PB5" s="483"/>
      <c r="PC5" s="483"/>
      <c r="PD5" s="483"/>
      <c r="PE5" s="483"/>
    </row>
    <row r="6" spans="1:421" s="484" customFormat="1">
      <c r="A6" s="206"/>
      <c r="B6" s="1596" t="s">
        <v>52</v>
      </c>
      <c r="C6" s="1543"/>
      <c r="D6" s="1544"/>
      <c r="E6" s="1597" t="s">
        <v>275</v>
      </c>
      <c r="F6" s="1598">
        <v>20</v>
      </c>
      <c r="G6" s="1545">
        <f>(N6/$N$19)*F6</f>
        <v>1.2576212876845527</v>
      </c>
      <c r="H6" s="1546" t="s">
        <v>0</v>
      </c>
      <c r="I6" s="1599">
        <v>313</v>
      </c>
      <c r="J6" s="1600">
        <v>900</v>
      </c>
      <c r="K6" s="1601">
        <v>390</v>
      </c>
      <c r="L6" s="1601">
        <v>390</v>
      </c>
      <c r="M6" s="1547">
        <f t="shared" ref="M6:M14" si="3">IF(L6&gt;K6,L6-K6,0)</f>
        <v>0</v>
      </c>
      <c r="N6" s="1548">
        <f t="shared" ref="N6:N14" si="4">J6*I6</f>
        <v>281700</v>
      </c>
      <c r="O6" s="1549"/>
      <c r="P6" s="1550"/>
      <c r="Q6" s="1550"/>
      <c r="R6" s="1551">
        <f t="shared" ref="R6:R18" si="5">M6*I6</f>
        <v>0</v>
      </c>
      <c r="S6" s="1550">
        <f t="shared" ref="S6:S18" si="6">L6*I6</f>
        <v>122070</v>
      </c>
      <c r="T6" s="1552"/>
      <c r="U6" s="1552"/>
      <c r="V6" s="1552"/>
      <c r="W6" s="1553">
        <v>0</v>
      </c>
      <c r="X6" s="1552"/>
      <c r="Y6" s="1552"/>
      <c r="Z6" s="1552">
        <f t="shared" si="0"/>
        <v>0</v>
      </c>
      <c r="AA6" s="1554">
        <f t="shared" si="1"/>
        <v>1.6268468458902983</v>
      </c>
      <c r="AB6" s="1552">
        <f t="shared" ref="AB6:AB14" si="7">AA6*N6</f>
        <v>458282.75648729701</v>
      </c>
      <c r="AC6" s="1555"/>
      <c r="AD6" s="1602"/>
      <c r="AE6" s="483"/>
      <c r="AF6" s="483"/>
      <c r="AG6" s="483"/>
      <c r="AH6" s="483"/>
      <c r="AI6" s="483"/>
      <c r="AJ6" s="483"/>
      <c r="AK6" s="483"/>
      <c r="AL6" s="483"/>
      <c r="AM6" s="483"/>
      <c r="AN6" s="483"/>
      <c r="AO6" s="483"/>
      <c r="AP6" s="483"/>
      <c r="AQ6" s="483"/>
      <c r="AR6" s="483"/>
      <c r="AS6" s="483"/>
      <c r="AT6" s="483"/>
      <c r="AU6" s="483"/>
      <c r="AV6" s="483"/>
      <c r="AW6" s="483"/>
      <c r="AX6" s="483"/>
      <c r="AY6" s="483"/>
      <c r="AZ6" s="483"/>
      <c r="BA6" s="483"/>
      <c r="BB6" s="483"/>
      <c r="BC6" s="483"/>
      <c r="BD6" s="483"/>
      <c r="BE6" s="483"/>
      <c r="BF6" s="483"/>
      <c r="BG6" s="483"/>
      <c r="BH6" s="483"/>
      <c r="BI6" s="483"/>
      <c r="BJ6" s="483"/>
      <c r="BK6" s="483"/>
      <c r="BL6" s="483"/>
      <c r="BM6" s="483"/>
      <c r="BN6" s="483"/>
      <c r="BO6" s="483"/>
      <c r="BP6" s="483"/>
      <c r="BQ6" s="483"/>
      <c r="BR6" s="483"/>
      <c r="BS6" s="483"/>
      <c r="BT6" s="483"/>
      <c r="BU6" s="483"/>
      <c r="BV6" s="483"/>
      <c r="BW6" s="483"/>
      <c r="BX6" s="483"/>
      <c r="BY6" s="483"/>
      <c r="BZ6" s="483"/>
      <c r="CA6" s="483"/>
      <c r="CB6" s="483"/>
      <c r="CC6" s="483"/>
      <c r="CD6" s="483"/>
      <c r="CE6" s="483"/>
      <c r="CF6" s="483"/>
      <c r="CG6" s="483"/>
      <c r="CH6" s="483"/>
      <c r="CI6" s="483"/>
      <c r="CJ6" s="483"/>
      <c r="CK6" s="483"/>
      <c r="CL6" s="483"/>
      <c r="CM6" s="483"/>
      <c r="CN6" s="483"/>
      <c r="CO6" s="483"/>
      <c r="CP6" s="483"/>
      <c r="CQ6" s="483"/>
      <c r="CR6" s="483"/>
      <c r="CS6" s="483"/>
      <c r="CT6" s="483"/>
      <c r="CU6" s="483"/>
      <c r="CV6" s="483"/>
      <c r="CW6" s="483"/>
      <c r="CX6" s="483"/>
      <c r="CY6" s="483"/>
      <c r="CZ6" s="483"/>
      <c r="DA6" s="483"/>
      <c r="DB6" s="483"/>
      <c r="DC6" s="483"/>
      <c r="DD6" s="483"/>
      <c r="DE6" s="483"/>
      <c r="DF6" s="483"/>
      <c r="DG6" s="483"/>
      <c r="DH6" s="483"/>
      <c r="DI6" s="483"/>
      <c r="DJ6" s="483"/>
      <c r="DK6" s="483"/>
      <c r="DL6" s="483"/>
      <c r="DM6" s="483"/>
      <c r="DN6" s="483"/>
      <c r="DO6" s="483"/>
      <c r="DP6" s="483"/>
      <c r="DQ6" s="483"/>
      <c r="DR6" s="483"/>
      <c r="DS6" s="483"/>
      <c r="DT6" s="483"/>
      <c r="DU6" s="483"/>
      <c r="DV6" s="483"/>
      <c r="DW6" s="483"/>
      <c r="DX6" s="483"/>
      <c r="DY6" s="483"/>
      <c r="DZ6" s="483"/>
      <c r="EA6" s="483"/>
      <c r="EB6" s="483"/>
      <c r="EC6" s="483"/>
      <c r="ED6" s="483"/>
      <c r="EE6" s="483"/>
      <c r="EF6" s="483"/>
      <c r="EG6" s="483"/>
      <c r="EH6" s="483"/>
      <c r="EI6" s="483"/>
      <c r="EJ6" s="483"/>
      <c r="EK6" s="483"/>
      <c r="EL6" s="483"/>
      <c r="EM6" s="483"/>
      <c r="EN6" s="483"/>
      <c r="EO6" s="483"/>
      <c r="EP6" s="483"/>
      <c r="EQ6" s="483"/>
      <c r="ER6" s="483"/>
      <c r="ES6" s="483"/>
      <c r="ET6" s="483"/>
      <c r="EU6" s="483"/>
      <c r="EV6" s="483"/>
      <c r="EW6" s="483"/>
      <c r="EX6" s="483"/>
      <c r="EY6" s="483"/>
      <c r="EZ6" s="483"/>
      <c r="FA6" s="483"/>
      <c r="FB6" s="483"/>
      <c r="FC6" s="483"/>
      <c r="FD6" s="483"/>
      <c r="FE6" s="483"/>
      <c r="FF6" s="483"/>
      <c r="FG6" s="483"/>
      <c r="FH6" s="483"/>
      <c r="FI6" s="483"/>
      <c r="FJ6" s="483"/>
      <c r="FK6" s="483"/>
      <c r="FL6" s="483"/>
      <c r="FM6" s="483"/>
      <c r="FN6" s="483"/>
      <c r="FO6" s="483"/>
      <c r="FP6" s="483"/>
      <c r="FQ6" s="483"/>
      <c r="FR6" s="483"/>
      <c r="FS6" s="483"/>
      <c r="FT6" s="483"/>
      <c r="FU6" s="483"/>
      <c r="FV6" s="483"/>
      <c r="FW6" s="483"/>
      <c r="FX6" s="483"/>
      <c r="FY6" s="483"/>
      <c r="FZ6" s="483"/>
      <c r="GA6" s="483"/>
      <c r="GB6" s="483"/>
      <c r="GC6" s="483"/>
      <c r="GD6" s="483"/>
      <c r="GE6" s="483"/>
      <c r="GF6" s="483"/>
      <c r="GG6" s="483"/>
      <c r="GH6" s="483"/>
      <c r="GI6" s="483"/>
      <c r="GJ6" s="483"/>
      <c r="GK6" s="483"/>
      <c r="GL6" s="483"/>
      <c r="GM6" s="483"/>
      <c r="GN6" s="483"/>
      <c r="GO6" s="483"/>
      <c r="GP6" s="483"/>
      <c r="GQ6" s="483"/>
      <c r="GR6" s="483"/>
      <c r="GS6" s="483"/>
      <c r="GT6" s="483"/>
      <c r="GU6" s="483"/>
      <c r="GV6" s="483"/>
      <c r="GW6" s="483"/>
      <c r="GX6" s="483"/>
      <c r="GY6" s="483"/>
      <c r="GZ6" s="483"/>
      <c r="HA6" s="483"/>
      <c r="HB6" s="483"/>
      <c r="HC6" s="483"/>
      <c r="HD6" s="483"/>
      <c r="HE6" s="483"/>
      <c r="HF6" s="483"/>
      <c r="HG6" s="483"/>
      <c r="HH6" s="483"/>
      <c r="HI6" s="483"/>
      <c r="HJ6" s="483"/>
      <c r="HK6" s="483"/>
      <c r="HL6" s="483"/>
      <c r="HM6" s="483"/>
      <c r="HN6" s="483"/>
      <c r="HO6" s="483"/>
      <c r="HP6" s="483"/>
      <c r="HQ6" s="483"/>
      <c r="HR6" s="483"/>
      <c r="HS6" s="483"/>
      <c r="HT6" s="483"/>
      <c r="HU6" s="483"/>
      <c r="HV6" s="483"/>
      <c r="HW6" s="483"/>
      <c r="HX6" s="483"/>
      <c r="HY6" s="483"/>
      <c r="HZ6" s="483"/>
      <c r="IA6" s="483"/>
      <c r="IB6" s="483"/>
      <c r="IC6" s="483"/>
      <c r="ID6" s="483"/>
      <c r="IE6" s="483"/>
      <c r="IF6" s="483"/>
      <c r="IG6" s="483"/>
      <c r="IH6" s="483"/>
      <c r="II6" s="483"/>
      <c r="IJ6" s="483"/>
      <c r="IK6" s="483"/>
      <c r="IL6" s="483"/>
      <c r="IM6" s="483"/>
      <c r="IN6" s="483"/>
      <c r="IO6" s="483"/>
      <c r="IP6" s="483"/>
      <c r="IQ6" s="483"/>
      <c r="IR6" s="483"/>
      <c r="IS6" s="483"/>
      <c r="IT6" s="483"/>
      <c r="IU6" s="483"/>
      <c r="IV6" s="483"/>
      <c r="IW6" s="483"/>
      <c r="IX6" s="483"/>
      <c r="IY6" s="483"/>
      <c r="IZ6" s="483"/>
      <c r="JA6" s="483"/>
      <c r="JB6" s="483"/>
      <c r="JC6" s="483"/>
      <c r="JD6" s="483"/>
      <c r="JE6" s="483"/>
      <c r="JF6" s="483"/>
      <c r="JG6" s="483"/>
      <c r="JH6" s="483"/>
      <c r="JI6" s="483"/>
      <c r="JJ6" s="483"/>
      <c r="JK6" s="483"/>
      <c r="JL6" s="483"/>
      <c r="JM6" s="483"/>
      <c r="JN6" s="483"/>
      <c r="JO6" s="483"/>
      <c r="JP6" s="483"/>
      <c r="JQ6" s="483"/>
      <c r="JR6" s="483"/>
      <c r="JS6" s="483"/>
      <c r="JT6" s="483"/>
      <c r="JU6" s="483"/>
      <c r="JV6" s="483"/>
      <c r="JW6" s="483"/>
      <c r="JX6" s="483"/>
      <c r="JY6" s="483"/>
      <c r="JZ6" s="483"/>
      <c r="KA6" s="483"/>
      <c r="KB6" s="483"/>
      <c r="KC6" s="483"/>
      <c r="KD6" s="483"/>
      <c r="KE6" s="483"/>
      <c r="KF6" s="483"/>
      <c r="KG6" s="483"/>
      <c r="KH6" s="483"/>
      <c r="KI6" s="483"/>
      <c r="KJ6" s="483"/>
      <c r="KK6" s="483"/>
      <c r="KL6" s="483"/>
      <c r="KM6" s="483"/>
      <c r="KN6" s="483"/>
      <c r="KO6" s="483"/>
      <c r="KP6" s="483"/>
      <c r="KQ6" s="483"/>
      <c r="KR6" s="483"/>
      <c r="KS6" s="483"/>
      <c r="KT6" s="483"/>
      <c r="KU6" s="483"/>
      <c r="KV6" s="483"/>
      <c r="KW6" s="483"/>
      <c r="KX6" s="483"/>
      <c r="KY6" s="483"/>
      <c r="KZ6" s="483"/>
      <c r="LA6" s="483"/>
      <c r="LB6" s="483"/>
      <c r="LC6" s="483"/>
      <c r="LD6" s="483"/>
      <c r="LE6" s="483"/>
      <c r="LF6" s="483"/>
      <c r="LG6" s="483"/>
      <c r="LH6" s="483"/>
      <c r="LI6" s="483"/>
      <c r="LJ6" s="483"/>
      <c r="LK6" s="483"/>
      <c r="LL6" s="483"/>
      <c r="LM6" s="483"/>
      <c r="LN6" s="483"/>
      <c r="LO6" s="483"/>
      <c r="LP6" s="483"/>
      <c r="LQ6" s="483"/>
      <c r="LR6" s="483"/>
      <c r="LS6" s="483"/>
      <c r="LT6" s="483"/>
      <c r="LU6" s="483"/>
      <c r="LV6" s="483"/>
      <c r="LW6" s="483"/>
      <c r="LX6" s="483"/>
      <c r="LY6" s="483"/>
      <c r="LZ6" s="483"/>
      <c r="MA6" s="483"/>
      <c r="MB6" s="483"/>
      <c r="MC6" s="483"/>
      <c r="MD6" s="483"/>
      <c r="ME6" s="483"/>
      <c r="MF6" s="483"/>
      <c r="MG6" s="483"/>
      <c r="MH6" s="483"/>
      <c r="MI6" s="483"/>
      <c r="MJ6" s="483"/>
      <c r="MK6" s="483"/>
      <c r="ML6" s="483"/>
      <c r="MM6" s="483"/>
      <c r="MN6" s="483"/>
      <c r="MO6" s="483"/>
      <c r="MP6" s="483"/>
      <c r="MQ6" s="483"/>
      <c r="MR6" s="483"/>
      <c r="MS6" s="483"/>
      <c r="MT6" s="483"/>
      <c r="MU6" s="483"/>
      <c r="MV6" s="483"/>
      <c r="MW6" s="483"/>
      <c r="MX6" s="483"/>
      <c r="MY6" s="483"/>
      <c r="MZ6" s="483"/>
      <c r="NA6" s="483"/>
      <c r="NB6" s="483"/>
      <c r="NC6" s="483"/>
      <c r="ND6" s="483"/>
      <c r="NE6" s="483"/>
      <c r="NF6" s="483"/>
      <c r="NG6" s="483"/>
      <c r="NH6" s="483"/>
      <c r="NI6" s="483"/>
      <c r="NJ6" s="483"/>
      <c r="NK6" s="483"/>
      <c r="NL6" s="483"/>
      <c r="NM6" s="483"/>
      <c r="NN6" s="483"/>
      <c r="NO6" s="483"/>
      <c r="NP6" s="483"/>
      <c r="NQ6" s="483"/>
      <c r="NR6" s="483"/>
      <c r="NS6" s="483"/>
      <c r="NT6" s="483"/>
      <c r="NU6" s="483"/>
      <c r="NV6" s="483"/>
      <c r="NW6" s="483"/>
      <c r="NX6" s="483"/>
      <c r="NY6" s="483"/>
      <c r="NZ6" s="483"/>
      <c r="OA6" s="483"/>
      <c r="OB6" s="483"/>
      <c r="OC6" s="483"/>
      <c r="OD6" s="483"/>
      <c r="OE6" s="483"/>
      <c r="OF6" s="483"/>
      <c r="OG6" s="483"/>
      <c r="OH6" s="483"/>
      <c r="OI6" s="483"/>
      <c r="OJ6" s="483"/>
      <c r="OK6" s="483"/>
      <c r="OL6" s="483"/>
      <c r="OM6" s="483"/>
      <c r="ON6" s="483"/>
      <c r="OO6" s="483"/>
      <c r="OP6" s="483"/>
      <c r="OQ6" s="483"/>
      <c r="OR6" s="483"/>
      <c r="OS6" s="483"/>
      <c r="OT6" s="483"/>
      <c r="OU6" s="483"/>
      <c r="OV6" s="483"/>
      <c r="OW6" s="483"/>
      <c r="OX6" s="483"/>
      <c r="OY6" s="483"/>
      <c r="OZ6" s="483"/>
      <c r="PA6" s="483"/>
      <c r="PB6" s="483"/>
      <c r="PC6" s="483"/>
      <c r="PD6" s="483"/>
      <c r="PE6" s="483"/>
    </row>
    <row r="7" spans="1:421" s="484" customFormat="1">
      <c r="A7" s="206"/>
      <c r="B7" s="1596" t="s">
        <v>52</v>
      </c>
      <c r="C7" s="1543"/>
      <c r="D7" s="1544"/>
      <c r="E7" s="1597" t="s">
        <v>277</v>
      </c>
      <c r="F7" s="1598">
        <v>20</v>
      </c>
      <c r="G7" s="1545">
        <f>(N7/$N$19)*F7</f>
        <v>0.63483758292063674</v>
      </c>
      <c r="H7" s="1546" t="s">
        <v>0</v>
      </c>
      <c r="I7" s="1599">
        <v>158</v>
      </c>
      <c r="J7" s="1600">
        <v>900</v>
      </c>
      <c r="K7" s="1601">
        <v>390</v>
      </c>
      <c r="L7" s="1601">
        <v>390</v>
      </c>
      <c r="M7" s="1547">
        <f t="shared" si="3"/>
        <v>0</v>
      </c>
      <c r="N7" s="1548">
        <f t="shared" si="4"/>
        <v>142200</v>
      </c>
      <c r="O7" s="1549"/>
      <c r="P7" s="1550"/>
      <c r="Q7" s="1550"/>
      <c r="R7" s="1551">
        <f t="shared" si="5"/>
        <v>0</v>
      </c>
      <c r="S7" s="1550">
        <f t="shared" si="6"/>
        <v>61620</v>
      </c>
      <c r="T7" s="1552"/>
      <c r="U7" s="1552"/>
      <c r="V7" s="1552"/>
      <c r="W7" s="1553">
        <v>0</v>
      </c>
      <c r="X7" s="1552"/>
      <c r="Y7" s="1552"/>
      <c r="Z7" s="1552">
        <f t="shared" si="0"/>
        <v>0</v>
      </c>
      <c r="AA7" s="1554">
        <f t="shared" si="1"/>
        <v>1.6268468458902983</v>
      </c>
      <c r="AB7" s="1552">
        <f t="shared" si="7"/>
        <v>231337.62148560042</v>
      </c>
      <c r="AC7" s="1555"/>
      <c r="AD7" s="1602"/>
      <c r="AE7" s="483"/>
      <c r="AF7" s="483"/>
      <c r="AG7" s="483"/>
      <c r="AH7" s="483"/>
      <c r="AI7" s="483"/>
      <c r="AJ7" s="483"/>
      <c r="AK7" s="483"/>
      <c r="AL7" s="483"/>
      <c r="AM7" s="483"/>
      <c r="AN7" s="483"/>
      <c r="AO7" s="483"/>
      <c r="AP7" s="483"/>
      <c r="AQ7" s="483"/>
      <c r="AR7" s="483"/>
      <c r="AS7" s="483"/>
      <c r="AT7" s="483"/>
      <c r="AU7" s="483"/>
      <c r="AV7" s="483"/>
      <c r="AW7" s="483"/>
      <c r="AX7" s="483"/>
      <c r="AY7" s="483"/>
      <c r="AZ7" s="483"/>
      <c r="BA7" s="483"/>
      <c r="BB7" s="483"/>
      <c r="BC7" s="483"/>
      <c r="BD7" s="483"/>
      <c r="BE7" s="483"/>
      <c r="BF7" s="483"/>
      <c r="BG7" s="483"/>
      <c r="BH7" s="483"/>
      <c r="BI7" s="483"/>
      <c r="BJ7" s="483"/>
      <c r="BK7" s="483"/>
      <c r="BL7" s="483"/>
      <c r="BM7" s="483"/>
      <c r="BN7" s="483"/>
      <c r="BO7" s="483"/>
      <c r="BP7" s="483"/>
      <c r="BQ7" s="483"/>
      <c r="BR7" s="483"/>
      <c r="BS7" s="483"/>
      <c r="BT7" s="483"/>
      <c r="BU7" s="483"/>
      <c r="BV7" s="483"/>
      <c r="BW7" s="483"/>
      <c r="BX7" s="483"/>
      <c r="BY7" s="483"/>
      <c r="BZ7" s="483"/>
      <c r="CA7" s="483"/>
      <c r="CB7" s="483"/>
      <c r="CC7" s="483"/>
      <c r="CD7" s="483"/>
      <c r="CE7" s="483"/>
      <c r="CF7" s="483"/>
      <c r="CG7" s="483"/>
      <c r="CH7" s="483"/>
      <c r="CI7" s="483"/>
      <c r="CJ7" s="483"/>
      <c r="CK7" s="483"/>
      <c r="CL7" s="483"/>
      <c r="CM7" s="483"/>
      <c r="CN7" s="483"/>
      <c r="CO7" s="483"/>
      <c r="CP7" s="483"/>
      <c r="CQ7" s="483"/>
      <c r="CR7" s="483"/>
      <c r="CS7" s="483"/>
      <c r="CT7" s="483"/>
      <c r="CU7" s="483"/>
      <c r="CV7" s="483"/>
      <c r="CW7" s="483"/>
      <c r="CX7" s="483"/>
      <c r="CY7" s="483"/>
      <c r="CZ7" s="483"/>
      <c r="DA7" s="483"/>
      <c r="DB7" s="483"/>
      <c r="DC7" s="483"/>
      <c r="DD7" s="483"/>
      <c r="DE7" s="483"/>
      <c r="DF7" s="483"/>
      <c r="DG7" s="483"/>
      <c r="DH7" s="483"/>
      <c r="DI7" s="483"/>
      <c r="DJ7" s="483"/>
      <c r="DK7" s="483"/>
      <c r="DL7" s="483"/>
      <c r="DM7" s="483"/>
      <c r="DN7" s="483"/>
      <c r="DO7" s="483"/>
      <c r="DP7" s="483"/>
      <c r="DQ7" s="483"/>
      <c r="DR7" s="483"/>
      <c r="DS7" s="483"/>
      <c r="DT7" s="483"/>
      <c r="DU7" s="483"/>
      <c r="DV7" s="483"/>
      <c r="DW7" s="483"/>
      <c r="DX7" s="483"/>
      <c r="DY7" s="483"/>
      <c r="DZ7" s="483"/>
      <c r="EA7" s="483"/>
      <c r="EB7" s="483"/>
      <c r="EC7" s="483"/>
      <c r="ED7" s="483"/>
      <c r="EE7" s="483"/>
      <c r="EF7" s="483"/>
      <c r="EG7" s="483"/>
      <c r="EH7" s="483"/>
      <c r="EI7" s="483"/>
      <c r="EJ7" s="483"/>
      <c r="EK7" s="483"/>
      <c r="EL7" s="483"/>
      <c r="EM7" s="483"/>
      <c r="EN7" s="483"/>
      <c r="EO7" s="483"/>
      <c r="EP7" s="483"/>
      <c r="EQ7" s="483"/>
      <c r="ER7" s="483"/>
      <c r="ES7" s="483"/>
      <c r="ET7" s="483"/>
      <c r="EU7" s="483"/>
      <c r="EV7" s="483"/>
      <c r="EW7" s="483"/>
      <c r="EX7" s="483"/>
      <c r="EY7" s="483"/>
      <c r="EZ7" s="483"/>
      <c r="FA7" s="483"/>
      <c r="FB7" s="483"/>
      <c r="FC7" s="483"/>
      <c r="FD7" s="483"/>
      <c r="FE7" s="483"/>
      <c r="FF7" s="483"/>
      <c r="FG7" s="483"/>
      <c r="FH7" s="483"/>
      <c r="FI7" s="483"/>
      <c r="FJ7" s="483"/>
      <c r="FK7" s="483"/>
      <c r="FL7" s="483"/>
      <c r="FM7" s="483"/>
      <c r="FN7" s="483"/>
      <c r="FO7" s="483"/>
      <c r="FP7" s="483"/>
      <c r="FQ7" s="483"/>
      <c r="FR7" s="483"/>
      <c r="FS7" s="483"/>
      <c r="FT7" s="483"/>
      <c r="FU7" s="483"/>
      <c r="FV7" s="483"/>
      <c r="FW7" s="483"/>
      <c r="FX7" s="483"/>
      <c r="FY7" s="483"/>
      <c r="FZ7" s="483"/>
      <c r="GA7" s="483"/>
      <c r="GB7" s="483"/>
      <c r="GC7" s="483"/>
      <c r="GD7" s="483"/>
      <c r="GE7" s="483"/>
      <c r="GF7" s="483"/>
      <c r="GG7" s="483"/>
      <c r="GH7" s="483"/>
      <c r="GI7" s="483"/>
      <c r="GJ7" s="483"/>
      <c r="GK7" s="483"/>
      <c r="GL7" s="483"/>
      <c r="GM7" s="483"/>
      <c r="GN7" s="483"/>
      <c r="GO7" s="483"/>
      <c r="GP7" s="483"/>
      <c r="GQ7" s="483"/>
      <c r="GR7" s="483"/>
      <c r="GS7" s="483"/>
      <c r="GT7" s="483"/>
      <c r="GU7" s="483"/>
      <c r="GV7" s="483"/>
      <c r="GW7" s="483"/>
      <c r="GX7" s="483"/>
      <c r="GY7" s="483"/>
      <c r="GZ7" s="483"/>
      <c r="HA7" s="483"/>
      <c r="HB7" s="483"/>
      <c r="HC7" s="483"/>
      <c r="HD7" s="483"/>
      <c r="HE7" s="483"/>
      <c r="HF7" s="483"/>
      <c r="HG7" s="483"/>
      <c r="HH7" s="483"/>
      <c r="HI7" s="483"/>
      <c r="HJ7" s="483"/>
      <c r="HK7" s="483"/>
      <c r="HL7" s="483"/>
      <c r="HM7" s="483"/>
      <c r="HN7" s="483"/>
      <c r="HO7" s="483"/>
      <c r="HP7" s="483"/>
      <c r="HQ7" s="483"/>
      <c r="HR7" s="483"/>
      <c r="HS7" s="483"/>
      <c r="HT7" s="483"/>
      <c r="HU7" s="483"/>
      <c r="HV7" s="483"/>
      <c r="HW7" s="483"/>
      <c r="HX7" s="483"/>
      <c r="HY7" s="483"/>
      <c r="HZ7" s="483"/>
      <c r="IA7" s="483"/>
      <c r="IB7" s="483"/>
      <c r="IC7" s="483"/>
      <c r="ID7" s="483"/>
      <c r="IE7" s="483"/>
      <c r="IF7" s="483"/>
      <c r="IG7" s="483"/>
      <c r="IH7" s="483"/>
      <c r="II7" s="483"/>
      <c r="IJ7" s="483"/>
      <c r="IK7" s="483"/>
      <c r="IL7" s="483"/>
      <c r="IM7" s="483"/>
      <c r="IN7" s="483"/>
      <c r="IO7" s="483"/>
      <c r="IP7" s="483"/>
      <c r="IQ7" s="483"/>
      <c r="IR7" s="483"/>
      <c r="IS7" s="483"/>
      <c r="IT7" s="483"/>
      <c r="IU7" s="483"/>
      <c r="IV7" s="483"/>
      <c r="IW7" s="483"/>
      <c r="IX7" s="483"/>
      <c r="IY7" s="483"/>
      <c r="IZ7" s="483"/>
      <c r="JA7" s="483"/>
      <c r="JB7" s="483"/>
      <c r="JC7" s="483"/>
      <c r="JD7" s="483"/>
      <c r="JE7" s="483"/>
      <c r="JF7" s="483"/>
      <c r="JG7" s="483"/>
      <c r="JH7" s="483"/>
      <c r="JI7" s="483"/>
      <c r="JJ7" s="483"/>
      <c r="JK7" s="483"/>
      <c r="JL7" s="483"/>
      <c r="JM7" s="483"/>
      <c r="JN7" s="483"/>
      <c r="JO7" s="483"/>
      <c r="JP7" s="483"/>
      <c r="JQ7" s="483"/>
      <c r="JR7" s="483"/>
      <c r="JS7" s="483"/>
      <c r="JT7" s="483"/>
      <c r="JU7" s="483"/>
      <c r="JV7" s="483"/>
      <c r="JW7" s="483"/>
      <c r="JX7" s="483"/>
      <c r="JY7" s="483"/>
      <c r="JZ7" s="483"/>
      <c r="KA7" s="483"/>
      <c r="KB7" s="483"/>
      <c r="KC7" s="483"/>
      <c r="KD7" s="483"/>
      <c r="KE7" s="483"/>
      <c r="KF7" s="483"/>
      <c r="KG7" s="483"/>
      <c r="KH7" s="483"/>
      <c r="KI7" s="483"/>
      <c r="KJ7" s="483"/>
      <c r="KK7" s="483"/>
      <c r="KL7" s="483"/>
      <c r="KM7" s="483"/>
      <c r="KN7" s="483"/>
      <c r="KO7" s="483"/>
      <c r="KP7" s="483"/>
      <c r="KQ7" s="483"/>
      <c r="KR7" s="483"/>
      <c r="KS7" s="483"/>
      <c r="KT7" s="483"/>
      <c r="KU7" s="483"/>
      <c r="KV7" s="483"/>
      <c r="KW7" s="483"/>
      <c r="KX7" s="483"/>
      <c r="KY7" s="483"/>
      <c r="KZ7" s="483"/>
      <c r="LA7" s="483"/>
      <c r="LB7" s="483"/>
      <c r="LC7" s="483"/>
      <c r="LD7" s="483"/>
      <c r="LE7" s="483"/>
      <c r="LF7" s="483"/>
      <c r="LG7" s="483"/>
      <c r="LH7" s="483"/>
      <c r="LI7" s="483"/>
      <c r="LJ7" s="483"/>
      <c r="LK7" s="483"/>
      <c r="LL7" s="483"/>
      <c r="LM7" s="483"/>
      <c r="LN7" s="483"/>
      <c r="LO7" s="483"/>
      <c r="LP7" s="483"/>
      <c r="LQ7" s="483"/>
      <c r="LR7" s="483"/>
      <c r="LS7" s="483"/>
      <c r="LT7" s="483"/>
      <c r="LU7" s="483"/>
      <c r="LV7" s="483"/>
      <c r="LW7" s="483"/>
      <c r="LX7" s="483"/>
      <c r="LY7" s="483"/>
      <c r="LZ7" s="483"/>
      <c r="MA7" s="483"/>
      <c r="MB7" s="483"/>
      <c r="MC7" s="483"/>
      <c r="MD7" s="483"/>
      <c r="ME7" s="483"/>
      <c r="MF7" s="483"/>
      <c r="MG7" s="483"/>
      <c r="MH7" s="483"/>
      <c r="MI7" s="483"/>
      <c r="MJ7" s="483"/>
      <c r="MK7" s="483"/>
      <c r="ML7" s="483"/>
      <c r="MM7" s="483"/>
      <c r="MN7" s="483"/>
      <c r="MO7" s="483"/>
      <c r="MP7" s="483"/>
      <c r="MQ7" s="483"/>
      <c r="MR7" s="483"/>
      <c r="MS7" s="483"/>
      <c r="MT7" s="483"/>
      <c r="MU7" s="483"/>
      <c r="MV7" s="483"/>
      <c r="MW7" s="483"/>
      <c r="MX7" s="483"/>
      <c r="MY7" s="483"/>
      <c r="MZ7" s="483"/>
      <c r="NA7" s="483"/>
      <c r="NB7" s="483"/>
      <c r="NC7" s="483"/>
      <c r="ND7" s="483"/>
      <c r="NE7" s="483"/>
      <c r="NF7" s="483"/>
      <c r="NG7" s="483"/>
      <c r="NH7" s="483"/>
      <c r="NI7" s="483"/>
      <c r="NJ7" s="483"/>
      <c r="NK7" s="483"/>
      <c r="NL7" s="483"/>
      <c r="NM7" s="483"/>
      <c r="NN7" s="483"/>
      <c r="NO7" s="483"/>
      <c r="NP7" s="483"/>
      <c r="NQ7" s="483"/>
      <c r="NR7" s="483"/>
      <c r="NS7" s="483"/>
      <c r="NT7" s="483"/>
      <c r="NU7" s="483"/>
      <c r="NV7" s="483"/>
      <c r="NW7" s="483"/>
      <c r="NX7" s="483"/>
      <c r="NY7" s="483"/>
      <c r="NZ7" s="483"/>
      <c r="OA7" s="483"/>
      <c r="OB7" s="483"/>
      <c r="OC7" s="483"/>
      <c r="OD7" s="483"/>
      <c r="OE7" s="483"/>
      <c r="OF7" s="483"/>
      <c r="OG7" s="483"/>
      <c r="OH7" s="483"/>
      <c r="OI7" s="483"/>
      <c r="OJ7" s="483"/>
      <c r="OK7" s="483"/>
      <c r="OL7" s="483"/>
      <c r="OM7" s="483"/>
      <c r="ON7" s="483"/>
      <c r="OO7" s="483"/>
      <c r="OP7" s="483"/>
      <c r="OQ7" s="483"/>
      <c r="OR7" s="483"/>
      <c r="OS7" s="483"/>
      <c r="OT7" s="483"/>
      <c r="OU7" s="483"/>
      <c r="OV7" s="483"/>
      <c r="OW7" s="483"/>
      <c r="OX7" s="483"/>
      <c r="OY7" s="483"/>
      <c r="OZ7" s="483"/>
      <c r="PA7" s="483"/>
      <c r="PB7" s="483"/>
      <c r="PC7" s="483"/>
      <c r="PD7" s="483"/>
      <c r="PE7" s="483"/>
    </row>
    <row r="8" spans="1:421" s="484" customFormat="1">
      <c r="A8" s="206"/>
      <c r="B8" s="1596" t="s">
        <v>52</v>
      </c>
      <c r="C8" s="1543"/>
      <c r="D8" s="1544"/>
      <c r="E8" s="1597" t="s">
        <v>279</v>
      </c>
      <c r="F8" s="1598">
        <v>20</v>
      </c>
      <c r="G8" s="1545">
        <f>(N8/$N$19)*F8</f>
        <v>2.2429142170135581</v>
      </c>
      <c r="H8" s="1546" t="s">
        <v>0</v>
      </c>
      <c r="I8" s="1599">
        <v>314</v>
      </c>
      <c r="J8" s="1600">
        <v>1600</v>
      </c>
      <c r="K8" s="1601">
        <v>475</v>
      </c>
      <c r="L8" s="1601">
        <v>475</v>
      </c>
      <c r="M8" s="1547">
        <f t="shared" si="3"/>
        <v>0</v>
      </c>
      <c r="N8" s="1548">
        <f t="shared" si="4"/>
        <v>502400</v>
      </c>
      <c r="O8" s="1549"/>
      <c r="P8" s="1550"/>
      <c r="Q8" s="1550"/>
      <c r="R8" s="1551">
        <f t="shared" si="5"/>
        <v>0</v>
      </c>
      <c r="S8" s="1550">
        <f t="shared" si="6"/>
        <v>149150</v>
      </c>
      <c r="T8" s="1552"/>
      <c r="U8" s="1552"/>
      <c r="V8" s="1552"/>
      <c r="W8" s="1553">
        <v>0</v>
      </c>
      <c r="X8" s="1552"/>
      <c r="Y8" s="1552"/>
      <c r="Z8" s="1552">
        <f t="shared" si="0"/>
        <v>0</v>
      </c>
      <c r="AA8" s="1554">
        <f t="shared" si="1"/>
        <v>1.6268468458902983</v>
      </c>
      <c r="AB8" s="1552">
        <f t="shared" si="7"/>
        <v>817327.85537528584</v>
      </c>
      <c r="AC8" s="1555"/>
      <c r="AD8" s="1602"/>
      <c r="AE8" s="483"/>
      <c r="AF8" s="483"/>
      <c r="AG8" s="483"/>
      <c r="AH8" s="483"/>
      <c r="AI8" s="483"/>
      <c r="AJ8" s="483"/>
      <c r="AK8" s="483"/>
      <c r="AL8" s="483"/>
      <c r="AM8" s="483"/>
      <c r="AN8" s="483"/>
      <c r="AO8" s="483"/>
      <c r="AP8" s="483"/>
      <c r="AQ8" s="483"/>
      <c r="AR8" s="483"/>
      <c r="AS8" s="483"/>
      <c r="AT8" s="483"/>
      <c r="AU8" s="483"/>
      <c r="AV8" s="483"/>
      <c r="AW8" s="483"/>
      <c r="AX8" s="483"/>
      <c r="AY8" s="483"/>
      <c r="AZ8" s="483"/>
      <c r="BA8" s="483"/>
      <c r="BB8" s="483"/>
      <c r="BC8" s="483"/>
      <c r="BD8" s="483"/>
      <c r="BE8" s="483"/>
      <c r="BF8" s="483"/>
      <c r="BG8" s="483"/>
      <c r="BH8" s="483"/>
      <c r="BI8" s="483"/>
      <c r="BJ8" s="483"/>
      <c r="BK8" s="483"/>
      <c r="BL8" s="483"/>
      <c r="BM8" s="483"/>
      <c r="BN8" s="483"/>
      <c r="BO8" s="483"/>
      <c r="BP8" s="483"/>
      <c r="BQ8" s="483"/>
      <c r="BR8" s="483"/>
      <c r="BS8" s="483"/>
      <c r="BT8" s="483"/>
      <c r="BU8" s="483"/>
      <c r="BV8" s="483"/>
      <c r="BW8" s="483"/>
      <c r="BX8" s="483"/>
      <c r="BY8" s="483"/>
      <c r="BZ8" s="483"/>
      <c r="CA8" s="483"/>
      <c r="CB8" s="483"/>
      <c r="CC8" s="483"/>
      <c r="CD8" s="483"/>
      <c r="CE8" s="483"/>
      <c r="CF8" s="483"/>
      <c r="CG8" s="483"/>
      <c r="CH8" s="483"/>
      <c r="CI8" s="483"/>
      <c r="CJ8" s="483"/>
      <c r="CK8" s="483"/>
      <c r="CL8" s="483"/>
      <c r="CM8" s="483"/>
      <c r="CN8" s="483"/>
      <c r="CO8" s="483"/>
      <c r="CP8" s="483"/>
      <c r="CQ8" s="483"/>
      <c r="CR8" s="483"/>
      <c r="CS8" s="483"/>
      <c r="CT8" s="483"/>
      <c r="CU8" s="483"/>
      <c r="CV8" s="483"/>
      <c r="CW8" s="483"/>
      <c r="CX8" s="483"/>
      <c r="CY8" s="483"/>
      <c r="CZ8" s="483"/>
      <c r="DA8" s="483"/>
      <c r="DB8" s="483"/>
      <c r="DC8" s="483"/>
      <c r="DD8" s="483"/>
      <c r="DE8" s="483"/>
      <c r="DF8" s="483"/>
      <c r="DG8" s="483"/>
      <c r="DH8" s="483"/>
      <c r="DI8" s="483"/>
      <c r="DJ8" s="483"/>
      <c r="DK8" s="483"/>
      <c r="DL8" s="483"/>
      <c r="DM8" s="483"/>
      <c r="DN8" s="483"/>
      <c r="DO8" s="483"/>
      <c r="DP8" s="483"/>
      <c r="DQ8" s="483"/>
      <c r="DR8" s="483"/>
      <c r="DS8" s="483"/>
      <c r="DT8" s="483"/>
      <c r="DU8" s="483"/>
      <c r="DV8" s="483"/>
      <c r="DW8" s="483"/>
      <c r="DX8" s="483"/>
      <c r="DY8" s="483"/>
      <c r="DZ8" s="483"/>
      <c r="EA8" s="483"/>
      <c r="EB8" s="483"/>
      <c r="EC8" s="483"/>
      <c r="ED8" s="483"/>
      <c r="EE8" s="483"/>
      <c r="EF8" s="483"/>
      <c r="EG8" s="483"/>
      <c r="EH8" s="483"/>
      <c r="EI8" s="483"/>
      <c r="EJ8" s="483"/>
      <c r="EK8" s="483"/>
      <c r="EL8" s="483"/>
      <c r="EM8" s="483"/>
      <c r="EN8" s="483"/>
      <c r="EO8" s="483"/>
      <c r="EP8" s="483"/>
      <c r="EQ8" s="483"/>
      <c r="ER8" s="483"/>
      <c r="ES8" s="483"/>
      <c r="ET8" s="483"/>
      <c r="EU8" s="483"/>
      <c r="EV8" s="483"/>
      <c r="EW8" s="483"/>
      <c r="EX8" s="483"/>
      <c r="EY8" s="483"/>
      <c r="EZ8" s="483"/>
      <c r="FA8" s="483"/>
      <c r="FB8" s="483"/>
      <c r="FC8" s="483"/>
      <c r="FD8" s="483"/>
      <c r="FE8" s="483"/>
      <c r="FF8" s="483"/>
      <c r="FG8" s="483"/>
      <c r="FH8" s="483"/>
      <c r="FI8" s="483"/>
      <c r="FJ8" s="483"/>
      <c r="FK8" s="483"/>
      <c r="FL8" s="483"/>
      <c r="FM8" s="483"/>
      <c r="FN8" s="483"/>
      <c r="FO8" s="483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3"/>
      <c r="GB8" s="483"/>
      <c r="GC8" s="483"/>
      <c r="GD8" s="483"/>
      <c r="GE8" s="483"/>
      <c r="GF8" s="483"/>
      <c r="GG8" s="483"/>
      <c r="GH8" s="483"/>
      <c r="GI8" s="483"/>
      <c r="GJ8" s="483"/>
      <c r="GK8" s="483"/>
      <c r="GL8" s="483"/>
      <c r="GM8" s="483"/>
      <c r="GN8" s="483"/>
      <c r="GO8" s="483"/>
      <c r="GP8" s="483"/>
      <c r="GQ8" s="483"/>
      <c r="GR8" s="483"/>
      <c r="GS8" s="483"/>
      <c r="GT8" s="483"/>
      <c r="GU8" s="483"/>
      <c r="GV8" s="483"/>
      <c r="GW8" s="483"/>
      <c r="GX8" s="483"/>
      <c r="GY8" s="483"/>
      <c r="GZ8" s="483"/>
      <c r="HA8" s="483"/>
      <c r="HB8" s="483"/>
      <c r="HC8" s="483"/>
      <c r="HD8" s="483"/>
      <c r="HE8" s="483"/>
      <c r="HF8" s="483"/>
      <c r="HG8" s="483"/>
      <c r="HH8" s="483"/>
      <c r="HI8" s="483"/>
      <c r="HJ8" s="483"/>
      <c r="HK8" s="483"/>
      <c r="HL8" s="483"/>
      <c r="HM8" s="483"/>
      <c r="HN8" s="483"/>
      <c r="HO8" s="483"/>
      <c r="HP8" s="483"/>
      <c r="HQ8" s="483"/>
      <c r="HR8" s="483"/>
      <c r="HS8" s="483"/>
      <c r="HT8" s="483"/>
      <c r="HU8" s="483"/>
      <c r="HV8" s="483"/>
      <c r="HW8" s="483"/>
      <c r="HX8" s="483"/>
      <c r="HY8" s="483"/>
      <c r="HZ8" s="483"/>
      <c r="IA8" s="483"/>
      <c r="IB8" s="483"/>
      <c r="IC8" s="483"/>
      <c r="ID8" s="483"/>
      <c r="IE8" s="483"/>
      <c r="IF8" s="483"/>
      <c r="IG8" s="483"/>
      <c r="IH8" s="483"/>
      <c r="II8" s="483"/>
      <c r="IJ8" s="483"/>
      <c r="IK8" s="483"/>
      <c r="IL8" s="483"/>
      <c r="IM8" s="483"/>
      <c r="IN8" s="483"/>
      <c r="IO8" s="483"/>
      <c r="IP8" s="483"/>
      <c r="IQ8" s="483"/>
      <c r="IR8" s="483"/>
      <c r="IS8" s="483"/>
      <c r="IT8" s="483"/>
      <c r="IU8" s="483"/>
      <c r="IV8" s="483"/>
      <c r="IW8" s="483"/>
      <c r="IX8" s="483"/>
      <c r="IY8" s="483"/>
      <c r="IZ8" s="483"/>
      <c r="JA8" s="483"/>
      <c r="JB8" s="483"/>
      <c r="JC8" s="483"/>
      <c r="JD8" s="483"/>
      <c r="JE8" s="483"/>
      <c r="JF8" s="483"/>
      <c r="JG8" s="483"/>
      <c r="JH8" s="483"/>
      <c r="JI8" s="483"/>
      <c r="JJ8" s="483"/>
      <c r="JK8" s="483"/>
      <c r="JL8" s="483"/>
      <c r="JM8" s="483"/>
      <c r="JN8" s="483"/>
      <c r="JO8" s="483"/>
      <c r="JP8" s="483"/>
      <c r="JQ8" s="483"/>
      <c r="JR8" s="483"/>
      <c r="JS8" s="483"/>
      <c r="JT8" s="483"/>
      <c r="JU8" s="483"/>
      <c r="JV8" s="483"/>
      <c r="JW8" s="483"/>
      <c r="JX8" s="483"/>
      <c r="JY8" s="483"/>
      <c r="JZ8" s="483"/>
      <c r="KA8" s="483"/>
      <c r="KB8" s="483"/>
      <c r="KC8" s="483"/>
      <c r="KD8" s="483"/>
      <c r="KE8" s="483"/>
      <c r="KF8" s="483"/>
      <c r="KG8" s="483"/>
      <c r="KH8" s="483"/>
      <c r="KI8" s="483"/>
      <c r="KJ8" s="483"/>
      <c r="KK8" s="483"/>
      <c r="KL8" s="483"/>
      <c r="KM8" s="483"/>
      <c r="KN8" s="483"/>
      <c r="KO8" s="483"/>
      <c r="KP8" s="483"/>
      <c r="KQ8" s="483"/>
      <c r="KR8" s="483"/>
      <c r="KS8" s="483"/>
      <c r="KT8" s="483"/>
      <c r="KU8" s="483"/>
      <c r="KV8" s="483"/>
      <c r="KW8" s="483"/>
      <c r="KX8" s="483"/>
      <c r="KY8" s="483"/>
      <c r="KZ8" s="483"/>
      <c r="LA8" s="483"/>
      <c r="LB8" s="483"/>
      <c r="LC8" s="483"/>
      <c r="LD8" s="483"/>
      <c r="LE8" s="483"/>
      <c r="LF8" s="483"/>
      <c r="LG8" s="483"/>
      <c r="LH8" s="483"/>
      <c r="LI8" s="483"/>
      <c r="LJ8" s="483"/>
      <c r="LK8" s="483"/>
      <c r="LL8" s="483"/>
      <c r="LM8" s="483"/>
      <c r="LN8" s="483"/>
      <c r="LO8" s="483"/>
      <c r="LP8" s="483"/>
      <c r="LQ8" s="483"/>
      <c r="LR8" s="483"/>
      <c r="LS8" s="483"/>
      <c r="LT8" s="483"/>
      <c r="LU8" s="483"/>
      <c r="LV8" s="483"/>
      <c r="LW8" s="483"/>
      <c r="LX8" s="483"/>
      <c r="LY8" s="483"/>
      <c r="LZ8" s="483"/>
      <c r="MA8" s="483"/>
      <c r="MB8" s="483"/>
      <c r="MC8" s="483"/>
      <c r="MD8" s="483"/>
      <c r="ME8" s="483"/>
      <c r="MF8" s="483"/>
      <c r="MG8" s="483"/>
      <c r="MH8" s="483"/>
      <c r="MI8" s="483"/>
      <c r="MJ8" s="483"/>
      <c r="MK8" s="483"/>
      <c r="ML8" s="483"/>
      <c r="MM8" s="483"/>
      <c r="MN8" s="483"/>
      <c r="MO8" s="483"/>
      <c r="MP8" s="483"/>
      <c r="MQ8" s="483"/>
      <c r="MR8" s="483"/>
      <c r="MS8" s="483"/>
      <c r="MT8" s="483"/>
      <c r="MU8" s="483"/>
      <c r="MV8" s="483"/>
      <c r="MW8" s="483"/>
      <c r="MX8" s="483"/>
      <c r="MY8" s="483"/>
      <c r="MZ8" s="483"/>
      <c r="NA8" s="483"/>
      <c r="NB8" s="483"/>
      <c r="NC8" s="483"/>
      <c r="ND8" s="483"/>
      <c r="NE8" s="483"/>
      <c r="NF8" s="483"/>
      <c r="NG8" s="483"/>
      <c r="NH8" s="483"/>
      <c r="NI8" s="483"/>
      <c r="NJ8" s="483"/>
      <c r="NK8" s="483"/>
      <c r="NL8" s="483"/>
      <c r="NM8" s="483"/>
      <c r="NN8" s="483"/>
      <c r="NO8" s="483"/>
      <c r="NP8" s="483"/>
      <c r="NQ8" s="483"/>
      <c r="NR8" s="483"/>
      <c r="NS8" s="483"/>
      <c r="NT8" s="483"/>
      <c r="NU8" s="483"/>
      <c r="NV8" s="483"/>
      <c r="NW8" s="483"/>
      <c r="NX8" s="483"/>
      <c r="NY8" s="483"/>
      <c r="NZ8" s="483"/>
      <c r="OA8" s="483"/>
      <c r="OB8" s="483"/>
      <c r="OC8" s="483"/>
      <c r="OD8" s="483"/>
      <c r="OE8" s="483"/>
      <c r="OF8" s="483"/>
      <c r="OG8" s="483"/>
      <c r="OH8" s="483"/>
      <c r="OI8" s="483"/>
      <c r="OJ8" s="483"/>
      <c r="OK8" s="483"/>
      <c r="OL8" s="483"/>
      <c r="OM8" s="483"/>
      <c r="ON8" s="483"/>
      <c r="OO8" s="483"/>
      <c r="OP8" s="483"/>
      <c r="OQ8" s="483"/>
      <c r="OR8" s="483"/>
      <c r="OS8" s="483"/>
      <c r="OT8" s="483"/>
      <c r="OU8" s="483"/>
      <c r="OV8" s="483"/>
      <c r="OW8" s="483"/>
      <c r="OX8" s="483"/>
      <c r="OY8" s="483"/>
      <c r="OZ8" s="483"/>
      <c r="PA8" s="483"/>
      <c r="PB8" s="483"/>
      <c r="PC8" s="483"/>
      <c r="PD8" s="483"/>
      <c r="PE8" s="483"/>
    </row>
    <row r="9" spans="1:421" s="484" customFormat="1">
      <c r="A9" s="206"/>
      <c r="B9" s="1596" t="s">
        <v>52</v>
      </c>
      <c r="C9" s="1543"/>
      <c r="D9" s="1544"/>
      <c r="E9" s="1597" t="s">
        <v>276</v>
      </c>
      <c r="F9" s="1598">
        <v>20</v>
      </c>
      <c r="G9" s="1545">
        <f t="shared" ref="G9:G18" si="8">(N9/$N$19)*F9</f>
        <v>1.7679021296524065</v>
      </c>
      <c r="H9" s="1546" t="s">
        <v>0</v>
      </c>
      <c r="I9" s="1599">
        <v>396</v>
      </c>
      <c r="J9" s="1600">
        <v>1000</v>
      </c>
      <c r="K9" s="1601">
        <v>475</v>
      </c>
      <c r="L9" s="1601">
        <v>475</v>
      </c>
      <c r="M9" s="1547">
        <f t="shared" si="3"/>
        <v>0</v>
      </c>
      <c r="N9" s="1548">
        <f t="shared" si="4"/>
        <v>396000</v>
      </c>
      <c r="O9" s="1549"/>
      <c r="P9" s="1550"/>
      <c r="Q9" s="1550"/>
      <c r="R9" s="1551">
        <f t="shared" si="5"/>
        <v>0</v>
      </c>
      <c r="S9" s="1550">
        <f t="shared" si="6"/>
        <v>188100</v>
      </c>
      <c r="T9" s="1552"/>
      <c r="U9" s="1552"/>
      <c r="V9" s="1552"/>
      <c r="W9" s="1553">
        <v>0</v>
      </c>
      <c r="X9" s="1552"/>
      <c r="Y9" s="1552"/>
      <c r="Z9" s="1552">
        <f t="shared" si="0"/>
        <v>0</v>
      </c>
      <c r="AA9" s="1554">
        <f t="shared" si="1"/>
        <v>1.6268468458902983</v>
      </c>
      <c r="AB9" s="1552">
        <f t="shared" si="7"/>
        <v>644231.35097255814</v>
      </c>
      <c r="AC9" s="1555"/>
      <c r="AD9" s="1602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3"/>
      <c r="AY9" s="483"/>
      <c r="AZ9" s="483"/>
      <c r="BA9" s="483"/>
      <c r="BB9" s="483"/>
      <c r="BC9" s="483"/>
      <c r="BD9" s="483"/>
      <c r="BE9" s="483"/>
      <c r="BF9" s="483"/>
      <c r="BG9" s="483"/>
      <c r="BH9" s="483"/>
      <c r="BI9" s="483"/>
      <c r="BJ9" s="483"/>
      <c r="BK9" s="483"/>
      <c r="BL9" s="483"/>
      <c r="BM9" s="483"/>
      <c r="BN9" s="483"/>
      <c r="BO9" s="483"/>
      <c r="BP9" s="483"/>
      <c r="BQ9" s="483"/>
      <c r="BR9" s="483"/>
      <c r="BS9" s="483"/>
      <c r="BT9" s="483"/>
      <c r="BU9" s="483"/>
      <c r="BV9" s="483"/>
      <c r="BW9" s="483"/>
      <c r="BX9" s="483"/>
      <c r="BY9" s="483"/>
      <c r="BZ9" s="483"/>
      <c r="CA9" s="483"/>
      <c r="CB9" s="483"/>
      <c r="CC9" s="483"/>
      <c r="CD9" s="483"/>
      <c r="CE9" s="483"/>
      <c r="CF9" s="483"/>
      <c r="CG9" s="483"/>
      <c r="CH9" s="483"/>
      <c r="CI9" s="483"/>
      <c r="CJ9" s="483"/>
      <c r="CK9" s="483"/>
      <c r="CL9" s="483"/>
      <c r="CM9" s="483"/>
      <c r="CN9" s="483"/>
      <c r="CO9" s="483"/>
      <c r="CP9" s="483"/>
      <c r="CQ9" s="483"/>
      <c r="CR9" s="483"/>
      <c r="CS9" s="483"/>
      <c r="CT9" s="483"/>
      <c r="CU9" s="483"/>
      <c r="CV9" s="483"/>
      <c r="CW9" s="483"/>
      <c r="CX9" s="483"/>
      <c r="CY9" s="483"/>
      <c r="CZ9" s="483"/>
      <c r="DA9" s="483"/>
      <c r="DB9" s="483"/>
      <c r="DC9" s="483"/>
      <c r="DD9" s="483"/>
      <c r="DE9" s="483"/>
      <c r="DF9" s="483"/>
      <c r="DG9" s="483"/>
      <c r="DH9" s="483"/>
      <c r="DI9" s="483"/>
      <c r="DJ9" s="483"/>
      <c r="DK9" s="483"/>
      <c r="DL9" s="483"/>
      <c r="DM9" s="483"/>
      <c r="DN9" s="483"/>
      <c r="DO9" s="483"/>
      <c r="DP9" s="483"/>
      <c r="DQ9" s="483"/>
      <c r="DR9" s="483"/>
      <c r="DS9" s="483"/>
      <c r="DT9" s="483"/>
      <c r="DU9" s="483"/>
      <c r="DV9" s="483"/>
      <c r="DW9" s="483"/>
      <c r="DX9" s="483"/>
      <c r="DY9" s="483"/>
      <c r="DZ9" s="483"/>
      <c r="EA9" s="483"/>
      <c r="EB9" s="483"/>
      <c r="EC9" s="483"/>
      <c r="ED9" s="483"/>
      <c r="EE9" s="483"/>
      <c r="EF9" s="483"/>
      <c r="EG9" s="483"/>
      <c r="EH9" s="483"/>
      <c r="EI9" s="483"/>
      <c r="EJ9" s="483"/>
      <c r="EK9" s="483"/>
      <c r="EL9" s="483"/>
      <c r="EM9" s="483"/>
      <c r="EN9" s="483"/>
      <c r="EO9" s="483"/>
      <c r="EP9" s="483"/>
      <c r="EQ9" s="483"/>
      <c r="ER9" s="483"/>
      <c r="ES9" s="483"/>
      <c r="ET9" s="483"/>
      <c r="EU9" s="483"/>
      <c r="EV9" s="483"/>
      <c r="EW9" s="483"/>
      <c r="EX9" s="483"/>
      <c r="EY9" s="483"/>
      <c r="EZ9" s="483"/>
      <c r="FA9" s="483"/>
      <c r="FB9" s="483"/>
      <c r="FC9" s="483"/>
      <c r="FD9" s="483"/>
      <c r="FE9" s="483"/>
      <c r="FF9" s="483"/>
      <c r="FG9" s="483"/>
      <c r="FH9" s="483"/>
      <c r="FI9" s="483"/>
      <c r="FJ9" s="483"/>
      <c r="FK9" s="483"/>
      <c r="FL9" s="483"/>
      <c r="FM9" s="483"/>
      <c r="FN9" s="483"/>
      <c r="FO9" s="483"/>
      <c r="FP9" s="483"/>
      <c r="FQ9" s="483"/>
      <c r="FR9" s="483"/>
      <c r="FS9" s="483"/>
      <c r="FT9" s="483"/>
      <c r="FU9" s="483"/>
      <c r="FV9" s="483"/>
      <c r="FW9" s="483"/>
      <c r="FX9" s="483"/>
      <c r="FY9" s="483"/>
      <c r="FZ9" s="483"/>
      <c r="GA9" s="483"/>
      <c r="GB9" s="483"/>
      <c r="GC9" s="483"/>
      <c r="GD9" s="483"/>
      <c r="GE9" s="483"/>
      <c r="GF9" s="483"/>
      <c r="GG9" s="483"/>
      <c r="GH9" s="483"/>
      <c r="GI9" s="483"/>
      <c r="GJ9" s="483"/>
      <c r="GK9" s="483"/>
      <c r="GL9" s="483"/>
      <c r="GM9" s="483"/>
      <c r="GN9" s="483"/>
      <c r="GO9" s="483"/>
      <c r="GP9" s="483"/>
      <c r="GQ9" s="483"/>
      <c r="GR9" s="483"/>
      <c r="GS9" s="483"/>
      <c r="GT9" s="483"/>
      <c r="GU9" s="483"/>
      <c r="GV9" s="483"/>
      <c r="GW9" s="483"/>
      <c r="GX9" s="483"/>
      <c r="GY9" s="483"/>
      <c r="GZ9" s="483"/>
      <c r="HA9" s="483"/>
      <c r="HB9" s="483"/>
      <c r="HC9" s="483"/>
      <c r="HD9" s="483"/>
      <c r="HE9" s="483"/>
      <c r="HF9" s="483"/>
      <c r="HG9" s="483"/>
      <c r="HH9" s="483"/>
      <c r="HI9" s="483"/>
      <c r="HJ9" s="483"/>
      <c r="HK9" s="483"/>
      <c r="HL9" s="483"/>
      <c r="HM9" s="483"/>
      <c r="HN9" s="483"/>
      <c r="HO9" s="483"/>
      <c r="HP9" s="483"/>
      <c r="HQ9" s="483"/>
      <c r="HR9" s="483"/>
      <c r="HS9" s="483"/>
      <c r="HT9" s="483"/>
      <c r="HU9" s="483"/>
      <c r="HV9" s="483"/>
      <c r="HW9" s="483"/>
      <c r="HX9" s="483"/>
      <c r="HY9" s="483"/>
      <c r="HZ9" s="483"/>
      <c r="IA9" s="483"/>
      <c r="IB9" s="483"/>
      <c r="IC9" s="483"/>
      <c r="ID9" s="483"/>
      <c r="IE9" s="483"/>
      <c r="IF9" s="483"/>
      <c r="IG9" s="483"/>
      <c r="IH9" s="483"/>
      <c r="II9" s="483"/>
      <c r="IJ9" s="483"/>
      <c r="IK9" s="483"/>
      <c r="IL9" s="483"/>
      <c r="IM9" s="483"/>
      <c r="IN9" s="483"/>
      <c r="IO9" s="483"/>
      <c r="IP9" s="483"/>
      <c r="IQ9" s="483"/>
      <c r="IR9" s="483"/>
      <c r="IS9" s="483"/>
      <c r="IT9" s="483"/>
      <c r="IU9" s="483"/>
      <c r="IV9" s="483"/>
      <c r="IW9" s="483"/>
      <c r="IX9" s="483"/>
      <c r="IY9" s="483"/>
      <c r="IZ9" s="483"/>
      <c r="JA9" s="483"/>
      <c r="JB9" s="483"/>
      <c r="JC9" s="483"/>
      <c r="JD9" s="483"/>
      <c r="JE9" s="483"/>
      <c r="JF9" s="483"/>
      <c r="JG9" s="483"/>
      <c r="JH9" s="483"/>
      <c r="JI9" s="483"/>
      <c r="JJ9" s="483"/>
      <c r="JK9" s="483"/>
      <c r="JL9" s="483"/>
      <c r="JM9" s="483"/>
      <c r="JN9" s="483"/>
      <c r="JO9" s="483"/>
      <c r="JP9" s="483"/>
      <c r="JQ9" s="483"/>
      <c r="JR9" s="483"/>
      <c r="JS9" s="483"/>
      <c r="JT9" s="483"/>
      <c r="JU9" s="483"/>
      <c r="JV9" s="483"/>
      <c r="JW9" s="483"/>
      <c r="JX9" s="483"/>
      <c r="JY9" s="483"/>
      <c r="JZ9" s="483"/>
      <c r="KA9" s="483"/>
      <c r="KB9" s="483"/>
      <c r="KC9" s="483"/>
      <c r="KD9" s="483"/>
      <c r="KE9" s="483"/>
      <c r="KF9" s="483"/>
      <c r="KG9" s="483"/>
      <c r="KH9" s="483"/>
      <c r="KI9" s="483"/>
      <c r="KJ9" s="483"/>
      <c r="KK9" s="483"/>
      <c r="KL9" s="483"/>
      <c r="KM9" s="483"/>
      <c r="KN9" s="483"/>
      <c r="KO9" s="483"/>
      <c r="KP9" s="483"/>
      <c r="KQ9" s="483"/>
      <c r="KR9" s="483"/>
      <c r="KS9" s="483"/>
      <c r="KT9" s="483"/>
      <c r="KU9" s="483"/>
      <c r="KV9" s="483"/>
      <c r="KW9" s="483"/>
      <c r="KX9" s="483"/>
      <c r="KY9" s="483"/>
      <c r="KZ9" s="483"/>
      <c r="LA9" s="483"/>
      <c r="LB9" s="483"/>
      <c r="LC9" s="483"/>
      <c r="LD9" s="483"/>
      <c r="LE9" s="483"/>
      <c r="LF9" s="483"/>
      <c r="LG9" s="483"/>
      <c r="LH9" s="483"/>
      <c r="LI9" s="483"/>
      <c r="LJ9" s="483"/>
      <c r="LK9" s="483"/>
      <c r="LL9" s="483"/>
      <c r="LM9" s="483"/>
      <c r="LN9" s="483"/>
      <c r="LO9" s="483"/>
      <c r="LP9" s="483"/>
      <c r="LQ9" s="483"/>
      <c r="LR9" s="483"/>
      <c r="LS9" s="483"/>
      <c r="LT9" s="483"/>
      <c r="LU9" s="483"/>
      <c r="LV9" s="483"/>
      <c r="LW9" s="483"/>
      <c r="LX9" s="483"/>
      <c r="LY9" s="483"/>
      <c r="LZ9" s="483"/>
      <c r="MA9" s="483"/>
      <c r="MB9" s="483"/>
      <c r="MC9" s="483"/>
      <c r="MD9" s="483"/>
      <c r="ME9" s="483"/>
      <c r="MF9" s="483"/>
      <c r="MG9" s="483"/>
      <c r="MH9" s="483"/>
      <c r="MI9" s="483"/>
      <c r="MJ9" s="483"/>
      <c r="MK9" s="483"/>
      <c r="ML9" s="483"/>
      <c r="MM9" s="483"/>
      <c r="MN9" s="483"/>
      <c r="MO9" s="483"/>
      <c r="MP9" s="483"/>
      <c r="MQ9" s="483"/>
      <c r="MR9" s="483"/>
      <c r="MS9" s="483"/>
      <c r="MT9" s="483"/>
      <c r="MU9" s="483"/>
      <c r="MV9" s="483"/>
      <c r="MW9" s="483"/>
      <c r="MX9" s="483"/>
      <c r="MY9" s="483"/>
      <c r="MZ9" s="483"/>
      <c r="NA9" s="483"/>
      <c r="NB9" s="483"/>
      <c r="NC9" s="483"/>
      <c r="ND9" s="483"/>
      <c r="NE9" s="483"/>
      <c r="NF9" s="483"/>
      <c r="NG9" s="483"/>
      <c r="NH9" s="483"/>
      <c r="NI9" s="483"/>
      <c r="NJ9" s="483"/>
      <c r="NK9" s="483"/>
      <c r="NL9" s="483"/>
      <c r="NM9" s="483"/>
      <c r="NN9" s="483"/>
      <c r="NO9" s="483"/>
      <c r="NP9" s="483"/>
      <c r="NQ9" s="483"/>
      <c r="NR9" s="483"/>
      <c r="NS9" s="483"/>
      <c r="NT9" s="483"/>
      <c r="NU9" s="483"/>
      <c r="NV9" s="483"/>
      <c r="NW9" s="483"/>
      <c r="NX9" s="483"/>
      <c r="NY9" s="483"/>
      <c r="NZ9" s="483"/>
      <c r="OA9" s="483"/>
      <c r="OB9" s="483"/>
      <c r="OC9" s="483"/>
      <c r="OD9" s="483"/>
      <c r="OE9" s="483"/>
      <c r="OF9" s="483"/>
      <c r="OG9" s="483"/>
      <c r="OH9" s="483"/>
      <c r="OI9" s="483"/>
      <c r="OJ9" s="483"/>
      <c r="OK9" s="483"/>
      <c r="OL9" s="483"/>
      <c r="OM9" s="483"/>
      <c r="ON9" s="483"/>
      <c r="OO9" s="483"/>
      <c r="OP9" s="483"/>
      <c r="OQ9" s="483"/>
      <c r="OR9" s="483"/>
      <c r="OS9" s="483"/>
      <c r="OT9" s="483"/>
      <c r="OU9" s="483"/>
      <c r="OV9" s="483"/>
      <c r="OW9" s="483"/>
      <c r="OX9" s="483"/>
      <c r="OY9" s="483"/>
      <c r="OZ9" s="483"/>
      <c r="PA9" s="483"/>
      <c r="PB9" s="483"/>
      <c r="PC9" s="483"/>
      <c r="PD9" s="483"/>
      <c r="PE9" s="483"/>
    </row>
    <row r="10" spans="1:421" s="484" customFormat="1">
      <c r="A10" s="206"/>
      <c r="B10" s="1596" t="s">
        <v>52</v>
      </c>
      <c r="C10" s="1543"/>
      <c r="D10" s="1544"/>
      <c r="E10" s="1597" t="s">
        <v>278</v>
      </c>
      <c r="F10" s="1598">
        <v>20</v>
      </c>
      <c r="G10" s="1545">
        <f t="shared" si="8"/>
        <v>1.361641791777737</v>
      </c>
      <c r="H10" s="1546" t="s">
        <v>0</v>
      </c>
      <c r="I10" s="1599">
        <v>305</v>
      </c>
      <c r="J10" s="1600">
        <v>1000</v>
      </c>
      <c r="K10" s="1601">
        <v>475</v>
      </c>
      <c r="L10" s="1601">
        <v>475</v>
      </c>
      <c r="M10" s="1547">
        <f t="shared" si="3"/>
        <v>0</v>
      </c>
      <c r="N10" s="1548">
        <f t="shared" si="4"/>
        <v>305000</v>
      </c>
      <c r="O10" s="1549"/>
      <c r="P10" s="1550"/>
      <c r="Q10" s="1550"/>
      <c r="R10" s="1551">
        <f t="shared" si="5"/>
        <v>0</v>
      </c>
      <c r="S10" s="1550">
        <f t="shared" si="6"/>
        <v>144875</v>
      </c>
      <c r="T10" s="1552"/>
      <c r="U10" s="1552"/>
      <c r="V10" s="1552"/>
      <c r="W10" s="1553">
        <v>0</v>
      </c>
      <c r="X10" s="1552"/>
      <c r="Y10" s="1552"/>
      <c r="Z10" s="1552">
        <f t="shared" si="0"/>
        <v>0</v>
      </c>
      <c r="AA10" s="1554">
        <f t="shared" si="1"/>
        <v>1.6268468458902983</v>
      </c>
      <c r="AB10" s="1552">
        <f t="shared" si="7"/>
        <v>496188.28799654095</v>
      </c>
      <c r="AC10" s="1555"/>
      <c r="AD10" s="1602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  <c r="EF10" s="483"/>
      <c r="EG10" s="483"/>
      <c r="EH10" s="483"/>
      <c r="EI10" s="483"/>
      <c r="EJ10" s="483"/>
      <c r="EK10" s="483"/>
      <c r="EL10" s="483"/>
      <c r="EM10" s="483"/>
      <c r="EN10" s="483"/>
      <c r="EO10" s="483"/>
      <c r="EP10" s="483"/>
      <c r="EQ10" s="483"/>
      <c r="ER10" s="483"/>
      <c r="ES10" s="483"/>
      <c r="ET10" s="483"/>
      <c r="EU10" s="483"/>
      <c r="EV10" s="483"/>
      <c r="EW10" s="483"/>
      <c r="EX10" s="483"/>
      <c r="EY10" s="483"/>
      <c r="EZ10" s="483"/>
      <c r="FA10" s="483"/>
      <c r="FB10" s="483"/>
      <c r="FC10" s="483"/>
      <c r="FD10" s="483"/>
      <c r="FE10" s="483"/>
      <c r="FF10" s="483"/>
      <c r="FG10" s="483"/>
      <c r="FH10" s="483"/>
      <c r="FI10" s="483"/>
      <c r="FJ10" s="483"/>
      <c r="FK10" s="483"/>
      <c r="FL10" s="483"/>
      <c r="FM10" s="483"/>
      <c r="FN10" s="483"/>
      <c r="FO10" s="483"/>
      <c r="FP10" s="483"/>
      <c r="FQ10" s="483"/>
      <c r="FR10" s="483"/>
      <c r="FS10" s="483"/>
      <c r="FT10" s="483"/>
      <c r="FU10" s="483"/>
      <c r="FV10" s="483"/>
      <c r="FW10" s="483"/>
      <c r="FX10" s="483"/>
      <c r="FY10" s="483"/>
      <c r="FZ10" s="483"/>
      <c r="GA10" s="483"/>
      <c r="GB10" s="483"/>
      <c r="GC10" s="483"/>
      <c r="GD10" s="483"/>
      <c r="GE10" s="483"/>
      <c r="GF10" s="483"/>
      <c r="GG10" s="483"/>
      <c r="GH10" s="483"/>
      <c r="GI10" s="483"/>
      <c r="GJ10" s="483"/>
      <c r="GK10" s="483"/>
      <c r="GL10" s="483"/>
      <c r="GM10" s="483"/>
      <c r="GN10" s="483"/>
      <c r="GO10" s="483"/>
      <c r="GP10" s="483"/>
      <c r="GQ10" s="483"/>
      <c r="GR10" s="483"/>
      <c r="GS10" s="483"/>
      <c r="GT10" s="483"/>
      <c r="GU10" s="483"/>
      <c r="GV10" s="483"/>
      <c r="GW10" s="483"/>
      <c r="GX10" s="483"/>
      <c r="GY10" s="483"/>
      <c r="GZ10" s="483"/>
      <c r="HA10" s="483"/>
      <c r="HB10" s="483"/>
      <c r="HC10" s="483"/>
      <c r="HD10" s="483"/>
      <c r="HE10" s="483"/>
      <c r="HF10" s="483"/>
      <c r="HG10" s="483"/>
      <c r="HH10" s="483"/>
      <c r="HI10" s="483"/>
      <c r="HJ10" s="483"/>
      <c r="HK10" s="483"/>
      <c r="HL10" s="483"/>
      <c r="HM10" s="483"/>
      <c r="HN10" s="483"/>
      <c r="HO10" s="483"/>
      <c r="HP10" s="483"/>
      <c r="HQ10" s="483"/>
      <c r="HR10" s="483"/>
      <c r="HS10" s="483"/>
      <c r="HT10" s="483"/>
      <c r="HU10" s="483"/>
      <c r="HV10" s="483"/>
      <c r="HW10" s="483"/>
      <c r="HX10" s="483"/>
      <c r="HY10" s="483"/>
      <c r="HZ10" s="483"/>
      <c r="IA10" s="483"/>
      <c r="IB10" s="483"/>
      <c r="IC10" s="483"/>
      <c r="ID10" s="483"/>
      <c r="IE10" s="483"/>
      <c r="IF10" s="483"/>
      <c r="IG10" s="483"/>
      <c r="IH10" s="483"/>
      <c r="II10" s="483"/>
      <c r="IJ10" s="483"/>
      <c r="IK10" s="483"/>
      <c r="IL10" s="483"/>
      <c r="IM10" s="483"/>
      <c r="IN10" s="483"/>
      <c r="IO10" s="483"/>
      <c r="IP10" s="483"/>
      <c r="IQ10" s="483"/>
      <c r="IR10" s="483"/>
      <c r="IS10" s="483"/>
      <c r="IT10" s="483"/>
      <c r="IU10" s="483"/>
      <c r="IV10" s="483"/>
      <c r="IW10" s="483"/>
      <c r="IX10" s="483"/>
      <c r="IY10" s="483"/>
      <c r="IZ10" s="483"/>
      <c r="JA10" s="483"/>
      <c r="JB10" s="483"/>
      <c r="JC10" s="483"/>
      <c r="JD10" s="483"/>
      <c r="JE10" s="483"/>
      <c r="JF10" s="483"/>
      <c r="JG10" s="483"/>
      <c r="JH10" s="483"/>
      <c r="JI10" s="483"/>
      <c r="JJ10" s="483"/>
      <c r="JK10" s="483"/>
      <c r="JL10" s="483"/>
      <c r="JM10" s="483"/>
      <c r="JN10" s="483"/>
      <c r="JO10" s="483"/>
      <c r="JP10" s="483"/>
      <c r="JQ10" s="483"/>
      <c r="JR10" s="483"/>
      <c r="JS10" s="483"/>
      <c r="JT10" s="483"/>
      <c r="JU10" s="483"/>
      <c r="JV10" s="483"/>
      <c r="JW10" s="483"/>
      <c r="JX10" s="483"/>
      <c r="JY10" s="483"/>
      <c r="JZ10" s="483"/>
      <c r="KA10" s="483"/>
      <c r="KB10" s="483"/>
      <c r="KC10" s="483"/>
      <c r="KD10" s="483"/>
      <c r="KE10" s="483"/>
      <c r="KF10" s="483"/>
      <c r="KG10" s="483"/>
      <c r="KH10" s="483"/>
      <c r="KI10" s="483"/>
      <c r="KJ10" s="483"/>
      <c r="KK10" s="483"/>
      <c r="KL10" s="483"/>
      <c r="KM10" s="483"/>
      <c r="KN10" s="483"/>
      <c r="KO10" s="483"/>
      <c r="KP10" s="483"/>
      <c r="KQ10" s="483"/>
      <c r="KR10" s="483"/>
      <c r="KS10" s="483"/>
      <c r="KT10" s="483"/>
      <c r="KU10" s="483"/>
      <c r="KV10" s="483"/>
      <c r="KW10" s="483"/>
      <c r="KX10" s="483"/>
      <c r="KY10" s="483"/>
      <c r="KZ10" s="483"/>
      <c r="LA10" s="483"/>
      <c r="LB10" s="483"/>
      <c r="LC10" s="483"/>
      <c r="LD10" s="483"/>
      <c r="LE10" s="483"/>
      <c r="LF10" s="483"/>
      <c r="LG10" s="483"/>
      <c r="LH10" s="483"/>
      <c r="LI10" s="483"/>
      <c r="LJ10" s="483"/>
      <c r="LK10" s="483"/>
      <c r="LL10" s="483"/>
      <c r="LM10" s="483"/>
      <c r="LN10" s="483"/>
      <c r="LO10" s="483"/>
      <c r="LP10" s="483"/>
      <c r="LQ10" s="483"/>
      <c r="LR10" s="483"/>
      <c r="LS10" s="483"/>
      <c r="LT10" s="483"/>
      <c r="LU10" s="483"/>
      <c r="LV10" s="483"/>
      <c r="LW10" s="483"/>
      <c r="LX10" s="483"/>
      <c r="LY10" s="483"/>
      <c r="LZ10" s="483"/>
      <c r="MA10" s="483"/>
      <c r="MB10" s="483"/>
      <c r="MC10" s="483"/>
      <c r="MD10" s="483"/>
      <c r="ME10" s="483"/>
      <c r="MF10" s="483"/>
      <c r="MG10" s="483"/>
      <c r="MH10" s="483"/>
      <c r="MI10" s="483"/>
      <c r="MJ10" s="483"/>
      <c r="MK10" s="483"/>
      <c r="ML10" s="483"/>
      <c r="MM10" s="483"/>
      <c r="MN10" s="483"/>
      <c r="MO10" s="483"/>
      <c r="MP10" s="483"/>
      <c r="MQ10" s="483"/>
      <c r="MR10" s="483"/>
      <c r="MS10" s="483"/>
      <c r="MT10" s="483"/>
      <c r="MU10" s="483"/>
      <c r="MV10" s="483"/>
      <c r="MW10" s="483"/>
      <c r="MX10" s="483"/>
      <c r="MY10" s="483"/>
      <c r="MZ10" s="483"/>
      <c r="NA10" s="483"/>
      <c r="NB10" s="483"/>
      <c r="NC10" s="483"/>
      <c r="ND10" s="483"/>
      <c r="NE10" s="483"/>
      <c r="NF10" s="483"/>
      <c r="NG10" s="483"/>
      <c r="NH10" s="483"/>
      <c r="NI10" s="483"/>
      <c r="NJ10" s="483"/>
      <c r="NK10" s="483"/>
      <c r="NL10" s="483"/>
      <c r="NM10" s="483"/>
      <c r="NN10" s="483"/>
      <c r="NO10" s="483"/>
      <c r="NP10" s="483"/>
      <c r="NQ10" s="483"/>
      <c r="NR10" s="483"/>
      <c r="NS10" s="483"/>
      <c r="NT10" s="483"/>
      <c r="NU10" s="483"/>
      <c r="NV10" s="483"/>
      <c r="NW10" s="483"/>
      <c r="NX10" s="483"/>
      <c r="NY10" s="483"/>
      <c r="NZ10" s="483"/>
      <c r="OA10" s="483"/>
      <c r="OB10" s="483"/>
      <c r="OC10" s="483"/>
      <c r="OD10" s="483"/>
      <c r="OE10" s="483"/>
      <c r="OF10" s="483"/>
      <c r="OG10" s="483"/>
      <c r="OH10" s="483"/>
      <c r="OI10" s="483"/>
      <c r="OJ10" s="483"/>
      <c r="OK10" s="483"/>
      <c r="OL10" s="483"/>
      <c r="OM10" s="483"/>
      <c r="ON10" s="483"/>
      <c r="OO10" s="483"/>
      <c r="OP10" s="483"/>
      <c r="OQ10" s="483"/>
      <c r="OR10" s="483"/>
      <c r="OS10" s="483"/>
      <c r="OT10" s="483"/>
      <c r="OU10" s="483"/>
      <c r="OV10" s="483"/>
      <c r="OW10" s="483"/>
      <c r="OX10" s="483"/>
      <c r="OY10" s="483"/>
      <c r="OZ10" s="483"/>
      <c r="PA10" s="483"/>
      <c r="PB10" s="483"/>
      <c r="PC10" s="483"/>
      <c r="PD10" s="483"/>
      <c r="PE10" s="483"/>
    </row>
    <row r="11" spans="1:421" s="484" customFormat="1">
      <c r="A11" s="206"/>
      <c r="B11" s="1596" t="s">
        <v>52</v>
      </c>
      <c r="C11" s="1543"/>
      <c r="D11" s="1544"/>
      <c r="E11" s="1597" t="s">
        <v>280</v>
      </c>
      <c r="F11" s="1598">
        <v>20</v>
      </c>
      <c r="G11" s="1545">
        <f t="shared" si="8"/>
        <v>8.6386126789833497</v>
      </c>
      <c r="H11" s="1546" t="s">
        <v>0</v>
      </c>
      <c r="I11" s="1599">
        <v>774</v>
      </c>
      <c r="J11" s="1600">
        <v>2500</v>
      </c>
      <c r="K11" s="1601">
        <v>555</v>
      </c>
      <c r="L11" s="1601">
        <v>555</v>
      </c>
      <c r="M11" s="1547">
        <f t="shared" si="3"/>
        <v>0</v>
      </c>
      <c r="N11" s="1548">
        <f t="shared" si="4"/>
        <v>1935000</v>
      </c>
      <c r="O11" s="1549"/>
      <c r="P11" s="1550"/>
      <c r="Q11" s="1550"/>
      <c r="R11" s="1551">
        <f t="shared" si="5"/>
        <v>0</v>
      </c>
      <c r="S11" s="1550">
        <f t="shared" si="6"/>
        <v>429570</v>
      </c>
      <c r="T11" s="1552"/>
      <c r="U11" s="1552"/>
      <c r="V11" s="1552"/>
      <c r="W11" s="1553">
        <v>0</v>
      </c>
      <c r="X11" s="1552"/>
      <c r="Y11" s="1552"/>
      <c r="Z11" s="1552">
        <f t="shared" si="0"/>
        <v>0</v>
      </c>
      <c r="AA11" s="1554">
        <f t="shared" si="1"/>
        <v>1.6268468458902983</v>
      </c>
      <c r="AB11" s="1552">
        <f t="shared" si="7"/>
        <v>3147948.6467977273</v>
      </c>
      <c r="AC11" s="1555"/>
      <c r="AD11" s="1602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  <c r="EF11" s="483"/>
      <c r="EG11" s="483"/>
      <c r="EH11" s="483"/>
      <c r="EI11" s="483"/>
      <c r="EJ11" s="483"/>
      <c r="EK11" s="483"/>
      <c r="EL11" s="483"/>
      <c r="EM11" s="483"/>
      <c r="EN11" s="483"/>
      <c r="EO11" s="483"/>
      <c r="EP11" s="483"/>
      <c r="EQ11" s="483"/>
      <c r="ER11" s="483"/>
      <c r="ES11" s="483"/>
      <c r="ET11" s="483"/>
      <c r="EU11" s="483"/>
      <c r="EV11" s="483"/>
      <c r="EW11" s="483"/>
      <c r="EX11" s="483"/>
      <c r="EY11" s="483"/>
      <c r="EZ11" s="483"/>
      <c r="FA11" s="483"/>
      <c r="FB11" s="483"/>
      <c r="FC11" s="483"/>
      <c r="FD11" s="483"/>
      <c r="FE11" s="483"/>
      <c r="FF11" s="483"/>
      <c r="FG11" s="483"/>
      <c r="FH11" s="483"/>
      <c r="FI11" s="483"/>
      <c r="FJ11" s="483"/>
      <c r="FK11" s="483"/>
      <c r="FL11" s="483"/>
      <c r="FM11" s="483"/>
      <c r="FN11" s="483"/>
      <c r="FO11" s="483"/>
      <c r="FP11" s="483"/>
      <c r="FQ11" s="483"/>
      <c r="FR11" s="483"/>
      <c r="FS11" s="483"/>
      <c r="FT11" s="483"/>
      <c r="FU11" s="483"/>
      <c r="FV11" s="483"/>
      <c r="FW11" s="483"/>
      <c r="FX11" s="483"/>
      <c r="FY11" s="483"/>
      <c r="FZ11" s="483"/>
      <c r="GA11" s="483"/>
      <c r="GB11" s="483"/>
      <c r="GC11" s="483"/>
      <c r="GD11" s="483"/>
      <c r="GE11" s="483"/>
      <c r="GF11" s="483"/>
      <c r="GG11" s="483"/>
      <c r="GH11" s="483"/>
      <c r="GI11" s="483"/>
      <c r="GJ11" s="483"/>
      <c r="GK11" s="483"/>
      <c r="GL11" s="483"/>
      <c r="GM11" s="483"/>
      <c r="GN11" s="483"/>
      <c r="GO11" s="483"/>
      <c r="GP11" s="483"/>
      <c r="GQ11" s="483"/>
      <c r="GR11" s="483"/>
      <c r="GS11" s="483"/>
      <c r="GT11" s="483"/>
      <c r="GU11" s="483"/>
      <c r="GV11" s="483"/>
      <c r="GW11" s="483"/>
      <c r="GX11" s="483"/>
      <c r="GY11" s="483"/>
      <c r="GZ11" s="483"/>
      <c r="HA11" s="483"/>
      <c r="HB11" s="483"/>
      <c r="HC11" s="483"/>
      <c r="HD11" s="483"/>
      <c r="HE11" s="483"/>
      <c r="HF11" s="483"/>
      <c r="HG11" s="483"/>
      <c r="HH11" s="483"/>
      <c r="HI11" s="483"/>
      <c r="HJ11" s="483"/>
      <c r="HK11" s="483"/>
      <c r="HL11" s="483"/>
      <c r="HM11" s="483"/>
      <c r="HN11" s="483"/>
      <c r="HO11" s="483"/>
      <c r="HP11" s="483"/>
      <c r="HQ11" s="483"/>
      <c r="HR11" s="483"/>
      <c r="HS11" s="483"/>
      <c r="HT11" s="483"/>
      <c r="HU11" s="483"/>
      <c r="HV11" s="483"/>
      <c r="HW11" s="483"/>
      <c r="HX11" s="483"/>
      <c r="HY11" s="483"/>
      <c r="HZ11" s="483"/>
      <c r="IA11" s="483"/>
      <c r="IB11" s="483"/>
      <c r="IC11" s="483"/>
      <c r="ID11" s="483"/>
      <c r="IE11" s="483"/>
      <c r="IF11" s="483"/>
      <c r="IG11" s="483"/>
      <c r="IH11" s="483"/>
      <c r="II11" s="483"/>
      <c r="IJ11" s="483"/>
      <c r="IK11" s="483"/>
      <c r="IL11" s="483"/>
      <c r="IM11" s="483"/>
      <c r="IN11" s="483"/>
      <c r="IO11" s="483"/>
      <c r="IP11" s="483"/>
      <c r="IQ11" s="483"/>
      <c r="IR11" s="483"/>
      <c r="IS11" s="483"/>
      <c r="IT11" s="483"/>
      <c r="IU11" s="483"/>
      <c r="IV11" s="483"/>
      <c r="IW11" s="483"/>
      <c r="IX11" s="483"/>
      <c r="IY11" s="483"/>
      <c r="IZ11" s="483"/>
      <c r="JA11" s="483"/>
      <c r="JB11" s="483"/>
      <c r="JC11" s="483"/>
      <c r="JD11" s="483"/>
      <c r="JE11" s="483"/>
      <c r="JF11" s="483"/>
      <c r="JG11" s="483"/>
      <c r="JH11" s="483"/>
      <c r="JI11" s="483"/>
      <c r="JJ11" s="483"/>
      <c r="JK11" s="483"/>
      <c r="JL11" s="483"/>
      <c r="JM11" s="483"/>
      <c r="JN11" s="483"/>
      <c r="JO11" s="483"/>
      <c r="JP11" s="483"/>
      <c r="JQ11" s="483"/>
      <c r="JR11" s="483"/>
      <c r="JS11" s="483"/>
      <c r="JT11" s="483"/>
      <c r="JU11" s="483"/>
      <c r="JV11" s="483"/>
      <c r="JW11" s="483"/>
      <c r="JX11" s="483"/>
      <c r="JY11" s="483"/>
      <c r="JZ11" s="483"/>
      <c r="KA11" s="483"/>
      <c r="KB11" s="483"/>
      <c r="KC11" s="483"/>
      <c r="KD11" s="483"/>
      <c r="KE11" s="483"/>
      <c r="KF11" s="483"/>
      <c r="KG11" s="483"/>
      <c r="KH11" s="483"/>
      <c r="KI11" s="483"/>
      <c r="KJ11" s="483"/>
      <c r="KK11" s="483"/>
      <c r="KL11" s="483"/>
      <c r="KM11" s="483"/>
      <c r="KN11" s="483"/>
      <c r="KO11" s="483"/>
      <c r="KP11" s="483"/>
      <c r="KQ11" s="483"/>
      <c r="KR11" s="483"/>
      <c r="KS11" s="483"/>
      <c r="KT11" s="483"/>
      <c r="KU11" s="483"/>
      <c r="KV11" s="483"/>
      <c r="KW11" s="483"/>
      <c r="KX11" s="483"/>
      <c r="KY11" s="483"/>
      <c r="KZ11" s="483"/>
      <c r="LA11" s="483"/>
      <c r="LB11" s="483"/>
      <c r="LC11" s="483"/>
      <c r="LD11" s="483"/>
      <c r="LE11" s="483"/>
      <c r="LF11" s="483"/>
      <c r="LG11" s="483"/>
      <c r="LH11" s="483"/>
      <c r="LI11" s="483"/>
      <c r="LJ11" s="483"/>
      <c r="LK11" s="483"/>
      <c r="LL11" s="483"/>
      <c r="LM11" s="483"/>
      <c r="LN11" s="483"/>
      <c r="LO11" s="483"/>
      <c r="LP11" s="483"/>
      <c r="LQ11" s="483"/>
      <c r="LR11" s="483"/>
      <c r="LS11" s="483"/>
      <c r="LT11" s="483"/>
      <c r="LU11" s="483"/>
      <c r="LV11" s="483"/>
      <c r="LW11" s="483"/>
      <c r="LX11" s="483"/>
      <c r="LY11" s="483"/>
      <c r="LZ11" s="483"/>
      <c r="MA11" s="483"/>
      <c r="MB11" s="483"/>
      <c r="MC11" s="483"/>
      <c r="MD11" s="483"/>
      <c r="ME11" s="483"/>
      <c r="MF11" s="483"/>
      <c r="MG11" s="483"/>
      <c r="MH11" s="483"/>
      <c r="MI11" s="483"/>
      <c r="MJ11" s="483"/>
      <c r="MK11" s="483"/>
      <c r="ML11" s="483"/>
      <c r="MM11" s="483"/>
      <c r="MN11" s="483"/>
      <c r="MO11" s="483"/>
      <c r="MP11" s="483"/>
      <c r="MQ11" s="483"/>
      <c r="MR11" s="483"/>
      <c r="MS11" s="483"/>
      <c r="MT11" s="483"/>
      <c r="MU11" s="483"/>
      <c r="MV11" s="483"/>
      <c r="MW11" s="483"/>
      <c r="MX11" s="483"/>
      <c r="MY11" s="483"/>
      <c r="MZ11" s="483"/>
      <c r="NA11" s="483"/>
      <c r="NB11" s="483"/>
      <c r="NC11" s="483"/>
      <c r="ND11" s="483"/>
      <c r="NE11" s="483"/>
      <c r="NF11" s="483"/>
      <c r="NG11" s="483"/>
      <c r="NH11" s="483"/>
      <c r="NI11" s="483"/>
      <c r="NJ11" s="483"/>
      <c r="NK11" s="483"/>
      <c r="NL11" s="483"/>
      <c r="NM11" s="483"/>
      <c r="NN11" s="483"/>
      <c r="NO11" s="483"/>
      <c r="NP11" s="483"/>
      <c r="NQ11" s="483"/>
      <c r="NR11" s="483"/>
      <c r="NS11" s="483"/>
      <c r="NT11" s="483"/>
      <c r="NU11" s="483"/>
      <c r="NV11" s="483"/>
      <c r="NW11" s="483"/>
      <c r="NX11" s="483"/>
      <c r="NY11" s="483"/>
      <c r="NZ11" s="483"/>
      <c r="OA11" s="483"/>
      <c r="OB11" s="483"/>
      <c r="OC11" s="483"/>
      <c r="OD11" s="483"/>
      <c r="OE11" s="483"/>
      <c r="OF11" s="483"/>
      <c r="OG11" s="483"/>
      <c r="OH11" s="483"/>
      <c r="OI11" s="483"/>
      <c r="OJ11" s="483"/>
      <c r="OK11" s="483"/>
      <c r="OL11" s="483"/>
      <c r="OM11" s="483"/>
      <c r="ON11" s="483"/>
      <c r="OO11" s="483"/>
      <c r="OP11" s="483"/>
      <c r="OQ11" s="483"/>
      <c r="OR11" s="483"/>
      <c r="OS11" s="483"/>
      <c r="OT11" s="483"/>
      <c r="OU11" s="483"/>
      <c r="OV11" s="483"/>
      <c r="OW11" s="483"/>
      <c r="OX11" s="483"/>
      <c r="OY11" s="483"/>
      <c r="OZ11" s="483"/>
      <c r="PA11" s="483"/>
      <c r="PB11" s="483"/>
      <c r="PC11" s="483"/>
      <c r="PD11" s="483"/>
      <c r="PE11" s="483"/>
    </row>
    <row r="12" spans="1:421" s="484" customFormat="1">
      <c r="A12" s="206"/>
      <c r="B12" s="1596" t="s">
        <v>52</v>
      </c>
      <c r="C12" s="1543"/>
      <c r="D12" s="1544"/>
      <c r="E12" s="1597" t="s">
        <v>1017</v>
      </c>
      <c r="F12" s="1598">
        <v>10</v>
      </c>
      <c r="G12" s="1545">
        <f t="shared" si="8"/>
        <v>1.3527531727369848</v>
      </c>
      <c r="H12" s="1546" t="s">
        <v>29</v>
      </c>
      <c r="I12" s="1599">
        <v>1974</v>
      </c>
      <c r="J12" s="1600">
        <v>307</v>
      </c>
      <c r="K12" s="1601">
        <v>30</v>
      </c>
      <c r="L12" s="1601">
        <v>30</v>
      </c>
      <c r="M12" s="1547">
        <f t="shared" si="3"/>
        <v>0</v>
      </c>
      <c r="N12" s="1548">
        <f t="shared" si="4"/>
        <v>606018</v>
      </c>
      <c r="O12" s="1549"/>
      <c r="P12" s="1550"/>
      <c r="Q12" s="1550"/>
      <c r="R12" s="1551">
        <f t="shared" si="5"/>
        <v>0</v>
      </c>
      <c r="S12" s="1550">
        <f t="shared" si="6"/>
        <v>59220</v>
      </c>
      <c r="T12" s="1552"/>
      <c r="U12" s="1552"/>
      <c r="V12" s="1552"/>
      <c r="W12" s="1553">
        <v>0</v>
      </c>
      <c r="X12" s="1552"/>
      <c r="Y12" s="1552"/>
      <c r="Z12" s="1552">
        <f t="shared" si="0"/>
        <v>0</v>
      </c>
      <c r="AA12" s="1554">
        <f t="shared" si="1"/>
        <v>0.57147584509150195</v>
      </c>
      <c r="AB12" s="1552">
        <f t="shared" si="7"/>
        <v>346324.64869066182</v>
      </c>
      <c r="AC12" s="1555"/>
      <c r="AD12" s="1602"/>
      <c r="AE12" s="483"/>
      <c r="AF12" s="483"/>
      <c r="AG12" s="483"/>
      <c r="AH12" s="483"/>
      <c r="AI12" s="483"/>
      <c r="AJ12" s="483"/>
      <c r="AK12" s="483"/>
      <c r="AL12" s="483"/>
      <c r="AM12" s="483"/>
      <c r="AN12" s="483"/>
      <c r="AO12" s="483"/>
      <c r="AP12" s="483"/>
      <c r="AQ12" s="483"/>
      <c r="AR12" s="483"/>
      <c r="AS12" s="483"/>
      <c r="AT12" s="483"/>
      <c r="AU12" s="483"/>
      <c r="AV12" s="483"/>
      <c r="AW12" s="483"/>
      <c r="AX12" s="483"/>
      <c r="AY12" s="483"/>
      <c r="AZ12" s="483"/>
      <c r="BA12" s="483"/>
      <c r="BB12" s="483"/>
      <c r="BC12" s="483"/>
      <c r="BD12" s="483"/>
      <c r="BE12" s="483"/>
      <c r="BF12" s="483"/>
      <c r="BG12" s="483"/>
      <c r="BH12" s="483"/>
      <c r="BI12" s="483"/>
      <c r="BJ12" s="483"/>
      <c r="BK12" s="483"/>
      <c r="BL12" s="483"/>
      <c r="BM12" s="483"/>
      <c r="BN12" s="483"/>
      <c r="BO12" s="483"/>
      <c r="BP12" s="483"/>
      <c r="BQ12" s="483"/>
      <c r="BR12" s="483"/>
      <c r="BS12" s="483"/>
      <c r="BT12" s="483"/>
      <c r="BU12" s="483"/>
      <c r="BV12" s="483"/>
      <c r="BW12" s="483"/>
      <c r="BX12" s="483"/>
      <c r="BY12" s="483"/>
      <c r="BZ12" s="483"/>
      <c r="CA12" s="483"/>
      <c r="CB12" s="483"/>
      <c r="CC12" s="483"/>
      <c r="CD12" s="483"/>
      <c r="CE12" s="483"/>
      <c r="CF12" s="483"/>
      <c r="CG12" s="483"/>
      <c r="CH12" s="483"/>
      <c r="CI12" s="483"/>
      <c r="CJ12" s="483"/>
      <c r="CK12" s="483"/>
      <c r="CL12" s="483"/>
      <c r="CM12" s="483"/>
      <c r="CN12" s="483"/>
      <c r="CO12" s="483"/>
      <c r="CP12" s="483"/>
      <c r="CQ12" s="483"/>
      <c r="CR12" s="483"/>
      <c r="CS12" s="483"/>
      <c r="CT12" s="483"/>
      <c r="CU12" s="483"/>
      <c r="CV12" s="483"/>
      <c r="CW12" s="483"/>
      <c r="CX12" s="483"/>
      <c r="CY12" s="483"/>
      <c r="CZ12" s="483"/>
      <c r="DA12" s="483"/>
      <c r="DB12" s="483"/>
      <c r="DC12" s="483"/>
      <c r="DD12" s="483"/>
      <c r="DE12" s="483"/>
      <c r="DF12" s="483"/>
      <c r="DG12" s="483"/>
      <c r="DH12" s="483"/>
      <c r="DI12" s="483"/>
      <c r="DJ12" s="483"/>
      <c r="DK12" s="483"/>
      <c r="DL12" s="483"/>
      <c r="DM12" s="483"/>
      <c r="DN12" s="483"/>
      <c r="DO12" s="483"/>
      <c r="DP12" s="483"/>
      <c r="DQ12" s="483"/>
      <c r="DR12" s="483"/>
      <c r="DS12" s="483"/>
      <c r="DT12" s="483"/>
      <c r="DU12" s="483"/>
      <c r="DV12" s="483"/>
      <c r="DW12" s="483"/>
      <c r="DX12" s="483"/>
      <c r="DY12" s="483"/>
      <c r="DZ12" s="483"/>
      <c r="EA12" s="483"/>
      <c r="EB12" s="483"/>
      <c r="EC12" s="483"/>
      <c r="ED12" s="483"/>
      <c r="EE12" s="483"/>
      <c r="EF12" s="483"/>
      <c r="EG12" s="483"/>
      <c r="EH12" s="483"/>
      <c r="EI12" s="483"/>
      <c r="EJ12" s="483"/>
      <c r="EK12" s="483"/>
      <c r="EL12" s="483"/>
      <c r="EM12" s="483"/>
      <c r="EN12" s="483"/>
      <c r="EO12" s="483"/>
      <c r="EP12" s="483"/>
      <c r="EQ12" s="483"/>
      <c r="ER12" s="483"/>
      <c r="ES12" s="483"/>
      <c r="ET12" s="483"/>
      <c r="EU12" s="483"/>
      <c r="EV12" s="483"/>
      <c r="EW12" s="483"/>
      <c r="EX12" s="483"/>
      <c r="EY12" s="483"/>
      <c r="EZ12" s="483"/>
      <c r="FA12" s="483"/>
      <c r="FB12" s="483"/>
      <c r="FC12" s="483"/>
      <c r="FD12" s="483"/>
      <c r="FE12" s="483"/>
      <c r="FF12" s="483"/>
      <c r="FG12" s="483"/>
      <c r="FH12" s="483"/>
      <c r="FI12" s="483"/>
      <c r="FJ12" s="483"/>
      <c r="FK12" s="483"/>
      <c r="FL12" s="483"/>
      <c r="FM12" s="483"/>
      <c r="FN12" s="483"/>
      <c r="FO12" s="483"/>
      <c r="FP12" s="483"/>
      <c r="FQ12" s="483"/>
      <c r="FR12" s="483"/>
      <c r="FS12" s="483"/>
      <c r="FT12" s="483"/>
      <c r="FU12" s="483"/>
      <c r="FV12" s="483"/>
      <c r="FW12" s="483"/>
      <c r="FX12" s="483"/>
      <c r="FY12" s="483"/>
      <c r="FZ12" s="483"/>
      <c r="GA12" s="483"/>
      <c r="GB12" s="483"/>
      <c r="GC12" s="483"/>
      <c r="GD12" s="483"/>
      <c r="GE12" s="483"/>
      <c r="GF12" s="483"/>
      <c r="GG12" s="483"/>
      <c r="GH12" s="483"/>
      <c r="GI12" s="483"/>
      <c r="GJ12" s="483"/>
      <c r="GK12" s="483"/>
      <c r="GL12" s="483"/>
      <c r="GM12" s="483"/>
      <c r="GN12" s="483"/>
      <c r="GO12" s="483"/>
      <c r="GP12" s="483"/>
      <c r="GQ12" s="483"/>
      <c r="GR12" s="483"/>
      <c r="GS12" s="483"/>
      <c r="GT12" s="483"/>
      <c r="GU12" s="483"/>
      <c r="GV12" s="483"/>
      <c r="GW12" s="483"/>
      <c r="GX12" s="483"/>
      <c r="GY12" s="483"/>
      <c r="GZ12" s="483"/>
      <c r="HA12" s="483"/>
      <c r="HB12" s="483"/>
      <c r="HC12" s="483"/>
      <c r="HD12" s="483"/>
      <c r="HE12" s="483"/>
      <c r="HF12" s="483"/>
      <c r="HG12" s="483"/>
      <c r="HH12" s="483"/>
      <c r="HI12" s="483"/>
      <c r="HJ12" s="483"/>
      <c r="HK12" s="483"/>
      <c r="HL12" s="483"/>
      <c r="HM12" s="483"/>
      <c r="HN12" s="483"/>
      <c r="HO12" s="483"/>
      <c r="HP12" s="483"/>
      <c r="HQ12" s="483"/>
      <c r="HR12" s="483"/>
      <c r="HS12" s="483"/>
      <c r="HT12" s="483"/>
      <c r="HU12" s="483"/>
      <c r="HV12" s="483"/>
      <c r="HW12" s="483"/>
      <c r="HX12" s="483"/>
      <c r="HY12" s="483"/>
      <c r="HZ12" s="483"/>
      <c r="IA12" s="483"/>
      <c r="IB12" s="483"/>
      <c r="IC12" s="483"/>
      <c r="ID12" s="483"/>
      <c r="IE12" s="483"/>
      <c r="IF12" s="483"/>
      <c r="IG12" s="483"/>
      <c r="IH12" s="483"/>
      <c r="II12" s="483"/>
      <c r="IJ12" s="483"/>
      <c r="IK12" s="483"/>
      <c r="IL12" s="483"/>
      <c r="IM12" s="483"/>
      <c r="IN12" s="483"/>
      <c r="IO12" s="483"/>
      <c r="IP12" s="483"/>
      <c r="IQ12" s="483"/>
      <c r="IR12" s="483"/>
      <c r="IS12" s="483"/>
      <c r="IT12" s="483"/>
      <c r="IU12" s="483"/>
      <c r="IV12" s="483"/>
      <c r="IW12" s="483"/>
      <c r="IX12" s="483"/>
      <c r="IY12" s="483"/>
      <c r="IZ12" s="483"/>
      <c r="JA12" s="483"/>
      <c r="JB12" s="483"/>
      <c r="JC12" s="483"/>
      <c r="JD12" s="483"/>
      <c r="JE12" s="483"/>
      <c r="JF12" s="483"/>
      <c r="JG12" s="483"/>
      <c r="JH12" s="483"/>
      <c r="JI12" s="483"/>
      <c r="JJ12" s="483"/>
      <c r="JK12" s="483"/>
      <c r="JL12" s="483"/>
      <c r="JM12" s="483"/>
      <c r="JN12" s="483"/>
      <c r="JO12" s="483"/>
      <c r="JP12" s="483"/>
      <c r="JQ12" s="483"/>
      <c r="JR12" s="483"/>
      <c r="JS12" s="483"/>
      <c r="JT12" s="483"/>
      <c r="JU12" s="483"/>
      <c r="JV12" s="483"/>
      <c r="JW12" s="483"/>
      <c r="JX12" s="483"/>
      <c r="JY12" s="483"/>
      <c r="JZ12" s="483"/>
      <c r="KA12" s="483"/>
      <c r="KB12" s="483"/>
      <c r="KC12" s="483"/>
      <c r="KD12" s="483"/>
      <c r="KE12" s="483"/>
      <c r="KF12" s="483"/>
      <c r="KG12" s="483"/>
      <c r="KH12" s="483"/>
      <c r="KI12" s="483"/>
      <c r="KJ12" s="483"/>
      <c r="KK12" s="483"/>
      <c r="KL12" s="483"/>
      <c r="KM12" s="483"/>
      <c r="KN12" s="483"/>
      <c r="KO12" s="483"/>
      <c r="KP12" s="483"/>
      <c r="KQ12" s="483"/>
      <c r="KR12" s="483"/>
      <c r="KS12" s="483"/>
      <c r="KT12" s="483"/>
      <c r="KU12" s="483"/>
      <c r="KV12" s="483"/>
      <c r="KW12" s="483"/>
      <c r="KX12" s="483"/>
      <c r="KY12" s="483"/>
      <c r="KZ12" s="483"/>
      <c r="LA12" s="483"/>
      <c r="LB12" s="483"/>
      <c r="LC12" s="483"/>
      <c r="LD12" s="483"/>
      <c r="LE12" s="483"/>
      <c r="LF12" s="483"/>
      <c r="LG12" s="483"/>
      <c r="LH12" s="483"/>
      <c r="LI12" s="483"/>
      <c r="LJ12" s="483"/>
      <c r="LK12" s="483"/>
      <c r="LL12" s="483"/>
      <c r="LM12" s="483"/>
      <c r="LN12" s="483"/>
      <c r="LO12" s="483"/>
      <c r="LP12" s="483"/>
      <c r="LQ12" s="483"/>
      <c r="LR12" s="483"/>
      <c r="LS12" s="483"/>
      <c r="LT12" s="483"/>
      <c r="LU12" s="483"/>
      <c r="LV12" s="483"/>
      <c r="LW12" s="483"/>
      <c r="LX12" s="483"/>
      <c r="LY12" s="483"/>
      <c r="LZ12" s="483"/>
      <c r="MA12" s="483"/>
      <c r="MB12" s="483"/>
      <c r="MC12" s="483"/>
      <c r="MD12" s="483"/>
      <c r="ME12" s="483"/>
      <c r="MF12" s="483"/>
      <c r="MG12" s="483"/>
      <c r="MH12" s="483"/>
      <c r="MI12" s="483"/>
      <c r="MJ12" s="483"/>
      <c r="MK12" s="483"/>
      <c r="ML12" s="483"/>
      <c r="MM12" s="483"/>
      <c r="MN12" s="483"/>
      <c r="MO12" s="483"/>
      <c r="MP12" s="483"/>
      <c r="MQ12" s="483"/>
      <c r="MR12" s="483"/>
      <c r="MS12" s="483"/>
      <c r="MT12" s="483"/>
      <c r="MU12" s="483"/>
      <c r="MV12" s="483"/>
      <c r="MW12" s="483"/>
      <c r="MX12" s="483"/>
      <c r="MY12" s="483"/>
      <c r="MZ12" s="483"/>
      <c r="NA12" s="483"/>
      <c r="NB12" s="483"/>
      <c r="NC12" s="483"/>
      <c r="ND12" s="483"/>
      <c r="NE12" s="483"/>
      <c r="NF12" s="483"/>
      <c r="NG12" s="483"/>
      <c r="NH12" s="483"/>
      <c r="NI12" s="483"/>
      <c r="NJ12" s="483"/>
      <c r="NK12" s="483"/>
      <c r="NL12" s="483"/>
      <c r="NM12" s="483"/>
      <c r="NN12" s="483"/>
      <c r="NO12" s="483"/>
      <c r="NP12" s="483"/>
      <c r="NQ12" s="483"/>
      <c r="NR12" s="483"/>
      <c r="NS12" s="483"/>
      <c r="NT12" s="483"/>
      <c r="NU12" s="483"/>
      <c r="NV12" s="483"/>
      <c r="NW12" s="483"/>
      <c r="NX12" s="483"/>
      <c r="NY12" s="483"/>
      <c r="NZ12" s="483"/>
      <c r="OA12" s="483"/>
      <c r="OB12" s="483"/>
      <c r="OC12" s="483"/>
      <c r="OD12" s="483"/>
      <c r="OE12" s="483"/>
      <c r="OF12" s="483"/>
      <c r="OG12" s="483"/>
      <c r="OH12" s="483"/>
      <c r="OI12" s="483"/>
      <c r="OJ12" s="483"/>
      <c r="OK12" s="483"/>
      <c r="OL12" s="483"/>
      <c r="OM12" s="483"/>
      <c r="ON12" s="483"/>
      <c r="OO12" s="483"/>
      <c r="OP12" s="483"/>
      <c r="OQ12" s="483"/>
      <c r="OR12" s="483"/>
      <c r="OS12" s="483"/>
      <c r="OT12" s="483"/>
      <c r="OU12" s="483"/>
      <c r="OV12" s="483"/>
      <c r="OW12" s="483"/>
      <c r="OX12" s="483"/>
      <c r="OY12" s="483"/>
      <c r="OZ12" s="483"/>
      <c r="PA12" s="483"/>
      <c r="PB12" s="483"/>
      <c r="PC12" s="483"/>
      <c r="PD12" s="483"/>
      <c r="PE12" s="483"/>
    </row>
    <row r="13" spans="1:421" s="484" customFormat="1">
      <c r="A13" s="206"/>
      <c r="B13" s="1596" t="s">
        <v>52</v>
      </c>
      <c r="C13" s="1543"/>
      <c r="D13" s="1544"/>
      <c r="E13" s="1597" t="s">
        <v>1018</v>
      </c>
      <c r="F13" s="1598">
        <v>12</v>
      </c>
      <c r="G13" s="1545">
        <f t="shared" si="8"/>
        <v>0.513519317232626</v>
      </c>
      <c r="H13" s="1546" t="s">
        <v>32</v>
      </c>
      <c r="I13" s="1599">
        <v>11277</v>
      </c>
      <c r="J13" s="1600">
        <v>17</v>
      </c>
      <c r="K13" s="1601">
        <v>10.58</v>
      </c>
      <c r="L13" s="1601">
        <v>10.58</v>
      </c>
      <c r="M13" s="1547">
        <f t="shared" si="3"/>
        <v>0</v>
      </c>
      <c r="N13" s="1548">
        <f t="shared" si="4"/>
        <v>191709</v>
      </c>
      <c r="O13" s="1549"/>
      <c r="P13" s="1550"/>
      <c r="Q13" s="1550"/>
      <c r="R13" s="1551">
        <f t="shared" si="5"/>
        <v>0</v>
      </c>
      <c r="S13" s="1550">
        <f t="shared" si="6"/>
        <v>119310.66</v>
      </c>
      <c r="T13" s="1552"/>
      <c r="U13" s="1552"/>
      <c r="V13" s="1552"/>
      <c r="W13" s="1553">
        <v>0</v>
      </c>
      <c r="X13" s="1552"/>
      <c r="Y13" s="1552"/>
      <c r="Z13" s="1552">
        <f t="shared" si="0"/>
        <v>0</v>
      </c>
      <c r="AA13" s="1554">
        <f t="shared" si="1"/>
        <v>0.68317670063866887</v>
      </c>
      <c r="AB13" s="1552">
        <f t="shared" si="7"/>
        <v>130971.12210273858</v>
      </c>
      <c r="AC13" s="1555"/>
      <c r="AD13" s="1602"/>
      <c r="AE13" s="483"/>
      <c r="AF13" s="483"/>
      <c r="AG13" s="483"/>
      <c r="AH13" s="483"/>
      <c r="AI13" s="483"/>
      <c r="AJ13" s="483"/>
      <c r="AK13" s="483"/>
      <c r="AL13" s="483"/>
      <c r="AM13" s="483"/>
      <c r="AN13" s="483"/>
      <c r="AO13" s="483"/>
      <c r="AP13" s="483"/>
      <c r="AQ13" s="483"/>
      <c r="AR13" s="483"/>
      <c r="AS13" s="483"/>
      <c r="AT13" s="483"/>
      <c r="AU13" s="483"/>
      <c r="AV13" s="483"/>
      <c r="AW13" s="483"/>
      <c r="AX13" s="483"/>
      <c r="AY13" s="483"/>
      <c r="AZ13" s="483"/>
      <c r="BA13" s="483"/>
      <c r="BB13" s="483"/>
      <c r="BC13" s="483"/>
      <c r="BD13" s="483"/>
      <c r="BE13" s="483"/>
      <c r="BF13" s="483"/>
      <c r="BG13" s="483"/>
      <c r="BH13" s="483"/>
      <c r="BI13" s="483"/>
      <c r="BJ13" s="483"/>
      <c r="BK13" s="483"/>
      <c r="BL13" s="483"/>
      <c r="BM13" s="483"/>
      <c r="BN13" s="483"/>
      <c r="BO13" s="483"/>
      <c r="BP13" s="483"/>
      <c r="BQ13" s="483"/>
      <c r="BR13" s="483"/>
      <c r="BS13" s="483"/>
      <c r="BT13" s="483"/>
      <c r="BU13" s="483"/>
      <c r="BV13" s="483"/>
      <c r="BW13" s="483"/>
      <c r="BX13" s="483"/>
      <c r="BY13" s="483"/>
      <c r="BZ13" s="483"/>
      <c r="CA13" s="483"/>
      <c r="CB13" s="483"/>
      <c r="CC13" s="483"/>
      <c r="CD13" s="483"/>
      <c r="CE13" s="483"/>
      <c r="CF13" s="483"/>
      <c r="CG13" s="483"/>
      <c r="CH13" s="483"/>
      <c r="CI13" s="483"/>
      <c r="CJ13" s="483"/>
      <c r="CK13" s="483"/>
      <c r="CL13" s="483"/>
      <c r="CM13" s="483"/>
      <c r="CN13" s="483"/>
      <c r="CO13" s="483"/>
      <c r="CP13" s="483"/>
      <c r="CQ13" s="483"/>
      <c r="CR13" s="483"/>
      <c r="CS13" s="483"/>
      <c r="CT13" s="483"/>
      <c r="CU13" s="483"/>
      <c r="CV13" s="483"/>
      <c r="CW13" s="483"/>
      <c r="CX13" s="483"/>
      <c r="CY13" s="483"/>
      <c r="CZ13" s="483"/>
      <c r="DA13" s="483"/>
      <c r="DB13" s="483"/>
      <c r="DC13" s="483"/>
      <c r="DD13" s="483"/>
      <c r="DE13" s="483"/>
      <c r="DF13" s="483"/>
      <c r="DG13" s="483"/>
      <c r="DH13" s="483"/>
      <c r="DI13" s="483"/>
      <c r="DJ13" s="483"/>
      <c r="DK13" s="483"/>
      <c r="DL13" s="483"/>
      <c r="DM13" s="483"/>
      <c r="DN13" s="483"/>
      <c r="DO13" s="483"/>
      <c r="DP13" s="483"/>
      <c r="DQ13" s="483"/>
      <c r="DR13" s="483"/>
      <c r="DS13" s="483"/>
      <c r="DT13" s="483"/>
      <c r="DU13" s="483"/>
      <c r="DV13" s="483"/>
      <c r="DW13" s="483"/>
      <c r="DX13" s="483"/>
      <c r="DY13" s="483"/>
      <c r="DZ13" s="483"/>
      <c r="EA13" s="483"/>
      <c r="EB13" s="483"/>
      <c r="EC13" s="483"/>
      <c r="ED13" s="483"/>
      <c r="EE13" s="483"/>
      <c r="EF13" s="483"/>
      <c r="EG13" s="483"/>
      <c r="EH13" s="483"/>
      <c r="EI13" s="483"/>
      <c r="EJ13" s="483"/>
      <c r="EK13" s="483"/>
      <c r="EL13" s="483"/>
      <c r="EM13" s="483"/>
      <c r="EN13" s="483"/>
      <c r="EO13" s="483"/>
      <c r="EP13" s="483"/>
      <c r="EQ13" s="483"/>
      <c r="ER13" s="483"/>
      <c r="ES13" s="483"/>
      <c r="ET13" s="483"/>
      <c r="EU13" s="483"/>
      <c r="EV13" s="483"/>
      <c r="EW13" s="483"/>
      <c r="EX13" s="483"/>
      <c r="EY13" s="483"/>
      <c r="EZ13" s="483"/>
      <c r="FA13" s="483"/>
      <c r="FB13" s="483"/>
      <c r="FC13" s="483"/>
      <c r="FD13" s="483"/>
      <c r="FE13" s="483"/>
      <c r="FF13" s="483"/>
      <c r="FG13" s="483"/>
      <c r="FH13" s="483"/>
      <c r="FI13" s="483"/>
      <c r="FJ13" s="483"/>
      <c r="FK13" s="483"/>
      <c r="FL13" s="483"/>
      <c r="FM13" s="483"/>
      <c r="FN13" s="483"/>
      <c r="FO13" s="483"/>
      <c r="FP13" s="483"/>
      <c r="FQ13" s="483"/>
      <c r="FR13" s="483"/>
      <c r="FS13" s="483"/>
      <c r="FT13" s="483"/>
      <c r="FU13" s="483"/>
      <c r="FV13" s="483"/>
      <c r="FW13" s="483"/>
      <c r="FX13" s="483"/>
      <c r="FY13" s="483"/>
      <c r="FZ13" s="483"/>
      <c r="GA13" s="483"/>
      <c r="GB13" s="483"/>
      <c r="GC13" s="483"/>
      <c r="GD13" s="483"/>
      <c r="GE13" s="483"/>
      <c r="GF13" s="483"/>
      <c r="GG13" s="483"/>
      <c r="GH13" s="483"/>
      <c r="GI13" s="483"/>
      <c r="GJ13" s="483"/>
      <c r="GK13" s="483"/>
      <c r="GL13" s="483"/>
      <c r="GM13" s="483"/>
      <c r="GN13" s="483"/>
      <c r="GO13" s="483"/>
      <c r="GP13" s="483"/>
      <c r="GQ13" s="483"/>
      <c r="GR13" s="483"/>
      <c r="GS13" s="483"/>
      <c r="GT13" s="483"/>
      <c r="GU13" s="483"/>
      <c r="GV13" s="483"/>
      <c r="GW13" s="483"/>
      <c r="GX13" s="483"/>
      <c r="GY13" s="483"/>
      <c r="GZ13" s="483"/>
      <c r="HA13" s="483"/>
      <c r="HB13" s="483"/>
      <c r="HC13" s="483"/>
      <c r="HD13" s="483"/>
      <c r="HE13" s="483"/>
      <c r="HF13" s="483"/>
      <c r="HG13" s="483"/>
      <c r="HH13" s="483"/>
      <c r="HI13" s="483"/>
      <c r="HJ13" s="483"/>
      <c r="HK13" s="483"/>
      <c r="HL13" s="483"/>
      <c r="HM13" s="483"/>
      <c r="HN13" s="483"/>
      <c r="HO13" s="483"/>
      <c r="HP13" s="483"/>
      <c r="HQ13" s="483"/>
      <c r="HR13" s="483"/>
      <c r="HS13" s="483"/>
      <c r="HT13" s="483"/>
      <c r="HU13" s="483"/>
      <c r="HV13" s="483"/>
      <c r="HW13" s="483"/>
      <c r="HX13" s="483"/>
      <c r="HY13" s="483"/>
      <c r="HZ13" s="483"/>
      <c r="IA13" s="483"/>
      <c r="IB13" s="483"/>
      <c r="IC13" s="483"/>
      <c r="ID13" s="483"/>
      <c r="IE13" s="483"/>
      <c r="IF13" s="483"/>
      <c r="IG13" s="483"/>
      <c r="IH13" s="483"/>
      <c r="II13" s="483"/>
      <c r="IJ13" s="483"/>
      <c r="IK13" s="483"/>
      <c r="IL13" s="483"/>
      <c r="IM13" s="483"/>
      <c r="IN13" s="483"/>
      <c r="IO13" s="483"/>
      <c r="IP13" s="483"/>
      <c r="IQ13" s="483"/>
      <c r="IR13" s="483"/>
      <c r="IS13" s="483"/>
      <c r="IT13" s="483"/>
      <c r="IU13" s="483"/>
      <c r="IV13" s="483"/>
      <c r="IW13" s="483"/>
      <c r="IX13" s="483"/>
      <c r="IY13" s="483"/>
      <c r="IZ13" s="483"/>
      <c r="JA13" s="483"/>
      <c r="JB13" s="483"/>
      <c r="JC13" s="483"/>
      <c r="JD13" s="483"/>
      <c r="JE13" s="483"/>
      <c r="JF13" s="483"/>
      <c r="JG13" s="483"/>
      <c r="JH13" s="483"/>
      <c r="JI13" s="483"/>
      <c r="JJ13" s="483"/>
      <c r="JK13" s="483"/>
      <c r="JL13" s="483"/>
      <c r="JM13" s="483"/>
      <c r="JN13" s="483"/>
      <c r="JO13" s="483"/>
      <c r="JP13" s="483"/>
      <c r="JQ13" s="483"/>
      <c r="JR13" s="483"/>
      <c r="JS13" s="483"/>
      <c r="JT13" s="483"/>
      <c r="JU13" s="483"/>
      <c r="JV13" s="483"/>
      <c r="JW13" s="483"/>
      <c r="JX13" s="483"/>
      <c r="JY13" s="483"/>
      <c r="JZ13" s="483"/>
      <c r="KA13" s="483"/>
      <c r="KB13" s="483"/>
      <c r="KC13" s="483"/>
      <c r="KD13" s="483"/>
      <c r="KE13" s="483"/>
      <c r="KF13" s="483"/>
      <c r="KG13" s="483"/>
      <c r="KH13" s="483"/>
      <c r="KI13" s="483"/>
      <c r="KJ13" s="483"/>
      <c r="KK13" s="483"/>
      <c r="KL13" s="483"/>
      <c r="KM13" s="483"/>
      <c r="KN13" s="483"/>
      <c r="KO13" s="483"/>
      <c r="KP13" s="483"/>
      <c r="KQ13" s="483"/>
      <c r="KR13" s="483"/>
      <c r="KS13" s="483"/>
      <c r="KT13" s="483"/>
      <c r="KU13" s="483"/>
      <c r="KV13" s="483"/>
      <c r="KW13" s="483"/>
      <c r="KX13" s="483"/>
      <c r="KY13" s="483"/>
      <c r="KZ13" s="483"/>
      <c r="LA13" s="483"/>
      <c r="LB13" s="483"/>
      <c r="LC13" s="483"/>
      <c r="LD13" s="483"/>
      <c r="LE13" s="483"/>
      <c r="LF13" s="483"/>
      <c r="LG13" s="483"/>
      <c r="LH13" s="483"/>
      <c r="LI13" s="483"/>
      <c r="LJ13" s="483"/>
      <c r="LK13" s="483"/>
      <c r="LL13" s="483"/>
      <c r="LM13" s="483"/>
      <c r="LN13" s="483"/>
      <c r="LO13" s="483"/>
      <c r="LP13" s="483"/>
      <c r="LQ13" s="483"/>
      <c r="LR13" s="483"/>
      <c r="LS13" s="483"/>
      <c r="LT13" s="483"/>
      <c r="LU13" s="483"/>
      <c r="LV13" s="483"/>
      <c r="LW13" s="483"/>
      <c r="LX13" s="483"/>
      <c r="LY13" s="483"/>
      <c r="LZ13" s="483"/>
      <c r="MA13" s="483"/>
      <c r="MB13" s="483"/>
      <c r="MC13" s="483"/>
      <c r="MD13" s="483"/>
      <c r="ME13" s="483"/>
      <c r="MF13" s="483"/>
      <c r="MG13" s="483"/>
      <c r="MH13" s="483"/>
      <c r="MI13" s="483"/>
      <c r="MJ13" s="483"/>
      <c r="MK13" s="483"/>
      <c r="ML13" s="483"/>
      <c r="MM13" s="483"/>
      <c r="MN13" s="483"/>
      <c r="MO13" s="483"/>
      <c r="MP13" s="483"/>
      <c r="MQ13" s="483"/>
      <c r="MR13" s="483"/>
      <c r="MS13" s="483"/>
      <c r="MT13" s="483"/>
      <c r="MU13" s="483"/>
      <c r="MV13" s="483"/>
      <c r="MW13" s="483"/>
      <c r="MX13" s="483"/>
      <c r="MY13" s="483"/>
      <c r="MZ13" s="483"/>
      <c r="NA13" s="483"/>
      <c r="NB13" s="483"/>
      <c r="NC13" s="483"/>
      <c r="ND13" s="483"/>
      <c r="NE13" s="483"/>
      <c r="NF13" s="483"/>
      <c r="NG13" s="483"/>
      <c r="NH13" s="483"/>
      <c r="NI13" s="483"/>
      <c r="NJ13" s="483"/>
      <c r="NK13" s="483"/>
      <c r="NL13" s="483"/>
      <c r="NM13" s="483"/>
      <c r="NN13" s="483"/>
      <c r="NO13" s="483"/>
      <c r="NP13" s="483"/>
      <c r="NQ13" s="483"/>
      <c r="NR13" s="483"/>
      <c r="NS13" s="483"/>
      <c r="NT13" s="483"/>
      <c r="NU13" s="483"/>
      <c r="NV13" s="483"/>
      <c r="NW13" s="483"/>
      <c r="NX13" s="483"/>
      <c r="NY13" s="483"/>
      <c r="NZ13" s="483"/>
      <c r="OA13" s="483"/>
      <c r="OB13" s="483"/>
      <c r="OC13" s="483"/>
      <c r="OD13" s="483"/>
      <c r="OE13" s="483"/>
      <c r="OF13" s="483"/>
      <c r="OG13" s="483"/>
      <c r="OH13" s="483"/>
      <c r="OI13" s="483"/>
      <c r="OJ13" s="483"/>
      <c r="OK13" s="483"/>
      <c r="OL13" s="483"/>
      <c r="OM13" s="483"/>
      <c r="ON13" s="483"/>
      <c r="OO13" s="483"/>
      <c r="OP13" s="483"/>
      <c r="OQ13" s="483"/>
      <c r="OR13" s="483"/>
      <c r="OS13" s="483"/>
      <c r="OT13" s="483"/>
      <c r="OU13" s="483"/>
      <c r="OV13" s="483"/>
      <c r="OW13" s="483"/>
      <c r="OX13" s="483"/>
      <c r="OY13" s="483"/>
      <c r="OZ13" s="483"/>
      <c r="PA13" s="483"/>
      <c r="PB13" s="483"/>
      <c r="PC13" s="483"/>
      <c r="PD13" s="483"/>
      <c r="PE13" s="483"/>
    </row>
    <row r="14" spans="1:421" s="484" customFormat="1">
      <c r="A14" s="206"/>
      <c r="B14" s="1596" t="s">
        <v>52</v>
      </c>
      <c r="C14" s="1543"/>
      <c r="D14" s="1544"/>
      <c r="E14" s="1597" t="s">
        <v>1019</v>
      </c>
      <c r="F14" s="1598">
        <v>12</v>
      </c>
      <c r="G14" s="1545">
        <f t="shared" si="8"/>
        <v>0</v>
      </c>
      <c r="H14" s="1546" t="s">
        <v>32</v>
      </c>
      <c r="I14" s="1599">
        <v>0</v>
      </c>
      <c r="J14" s="1600">
        <v>16</v>
      </c>
      <c r="K14" s="1601">
        <v>9.14</v>
      </c>
      <c r="L14" s="1601">
        <v>9.14</v>
      </c>
      <c r="M14" s="1547">
        <f t="shared" si="3"/>
        <v>0</v>
      </c>
      <c r="N14" s="1548">
        <f t="shared" si="4"/>
        <v>0</v>
      </c>
      <c r="O14" s="1549"/>
      <c r="P14" s="1550"/>
      <c r="Q14" s="1550"/>
      <c r="R14" s="1551">
        <f t="shared" si="5"/>
        <v>0</v>
      </c>
      <c r="S14" s="1550">
        <f t="shared" si="6"/>
        <v>0</v>
      </c>
      <c r="T14" s="1552"/>
      <c r="U14" s="1552"/>
      <c r="V14" s="1552"/>
      <c r="W14" s="1553">
        <v>0</v>
      </c>
      <c r="X14" s="1552"/>
      <c r="Y14" s="1552"/>
      <c r="Z14" s="1552">
        <f t="shared" si="0"/>
        <v>0</v>
      </c>
      <c r="AA14" s="1554">
        <f t="shared" si="1"/>
        <v>0</v>
      </c>
      <c r="AB14" s="1552">
        <f t="shared" si="7"/>
        <v>0</v>
      </c>
      <c r="AC14" s="1555"/>
      <c r="AD14" s="1602"/>
      <c r="AE14" s="483"/>
      <c r="AF14" s="483"/>
      <c r="AG14" s="483"/>
      <c r="AH14" s="483"/>
      <c r="AI14" s="483"/>
      <c r="AJ14" s="483"/>
      <c r="AK14" s="483"/>
      <c r="AL14" s="483"/>
      <c r="AM14" s="483"/>
      <c r="AN14" s="483"/>
      <c r="AO14" s="483"/>
      <c r="AP14" s="483"/>
      <c r="AQ14" s="483"/>
      <c r="AR14" s="483"/>
      <c r="AS14" s="483"/>
      <c r="AT14" s="483"/>
      <c r="AU14" s="483"/>
      <c r="AV14" s="483"/>
      <c r="AW14" s="483"/>
      <c r="AX14" s="483"/>
      <c r="AY14" s="483"/>
      <c r="AZ14" s="483"/>
      <c r="BA14" s="483"/>
      <c r="BB14" s="483"/>
      <c r="BC14" s="483"/>
      <c r="BD14" s="483"/>
      <c r="BE14" s="483"/>
      <c r="BF14" s="483"/>
      <c r="BG14" s="483"/>
      <c r="BH14" s="483"/>
      <c r="BI14" s="483"/>
      <c r="BJ14" s="483"/>
      <c r="BK14" s="483"/>
      <c r="BL14" s="483"/>
      <c r="BM14" s="483"/>
      <c r="BN14" s="483"/>
      <c r="BO14" s="483"/>
      <c r="BP14" s="483"/>
      <c r="BQ14" s="483"/>
      <c r="BR14" s="483"/>
      <c r="BS14" s="483"/>
      <c r="BT14" s="483"/>
      <c r="BU14" s="483"/>
      <c r="BV14" s="483"/>
      <c r="BW14" s="483"/>
      <c r="BX14" s="483"/>
      <c r="BY14" s="483"/>
      <c r="BZ14" s="483"/>
      <c r="CA14" s="483"/>
      <c r="CB14" s="483"/>
      <c r="CC14" s="483"/>
      <c r="CD14" s="483"/>
      <c r="CE14" s="483"/>
      <c r="CF14" s="483"/>
      <c r="CG14" s="483"/>
      <c r="CH14" s="483"/>
      <c r="CI14" s="483"/>
      <c r="CJ14" s="483"/>
      <c r="CK14" s="483"/>
      <c r="CL14" s="483"/>
      <c r="CM14" s="483"/>
      <c r="CN14" s="483"/>
      <c r="CO14" s="483"/>
      <c r="CP14" s="483"/>
      <c r="CQ14" s="483"/>
      <c r="CR14" s="483"/>
      <c r="CS14" s="483"/>
      <c r="CT14" s="483"/>
      <c r="CU14" s="483"/>
      <c r="CV14" s="483"/>
      <c r="CW14" s="483"/>
      <c r="CX14" s="483"/>
      <c r="CY14" s="483"/>
      <c r="CZ14" s="483"/>
      <c r="DA14" s="483"/>
      <c r="DB14" s="483"/>
      <c r="DC14" s="483"/>
      <c r="DD14" s="483"/>
      <c r="DE14" s="483"/>
      <c r="DF14" s="483"/>
      <c r="DG14" s="483"/>
      <c r="DH14" s="483"/>
      <c r="DI14" s="483"/>
      <c r="DJ14" s="483"/>
      <c r="DK14" s="483"/>
      <c r="DL14" s="483"/>
      <c r="DM14" s="483"/>
      <c r="DN14" s="483"/>
      <c r="DO14" s="483"/>
      <c r="DP14" s="483"/>
      <c r="DQ14" s="483"/>
      <c r="DR14" s="483"/>
      <c r="DS14" s="483"/>
      <c r="DT14" s="483"/>
      <c r="DU14" s="483"/>
      <c r="DV14" s="483"/>
      <c r="DW14" s="483"/>
      <c r="DX14" s="483"/>
      <c r="DY14" s="483"/>
      <c r="DZ14" s="483"/>
      <c r="EA14" s="483"/>
      <c r="EB14" s="483"/>
      <c r="EC14" s="483"/>
      <c r="ED14" s="483"/>
      <c r="EE14" s="483"/>
      <c r="EF14" s="483"/>
      <c r="EG14" s="483"/>
      <c r="EH14" s="483"/>
      <c r="EI14" s="483"/>
      <c r="EJ14" s="483"/>
      <c r="EK14" s="483"/>
      <c r="EL14" s="483"/>
      <c r="EM14" s="483"/>
      <c r="EN14" s="483"/>
      <c r="EO14" s="483"/>
      <c r="EP14" s="483"/>
      <c r="EQ14" s="483"/>
      <c r="ER14" s="483"/>
      <c r="ES14" s="483"/>
      <c r="ET14" s="483"/>
      <c r="EU14" s="483"/>
      <c r="EV14" s="483"/>
      <c r="EW14" s="483"/>
      <c r="EX14" s="483"/>
      <c r="EY14" s="483"/>
      <c r="EZ14" s="483"/>
      <c r="FA14" s="483"/>
      <c r="FB14" s="483"/>
      <c r="FC14" s="483"/>
      <c r="FD14" s="483"/>
      <c r="FE14" s="483"/>
      <c r="FF14" s="483"/>
      <c r="FG14" s="483"/>
      <c r="FH14" s="483"/>
      <c r="FI14" s="483"/>
      <c r="FJ14" s="483"/>
      <c r="FK14" s="483"/>
      <c r="FL14" s="483"/>
      <c r="FM14" s="483"/>
      <c r="FN14" s="483"/>
      <c r="FO14" s="483"/>
      <c r="FP14" s="483"/>
      <c r="FQ14" s="483"/>
      <c r="FR14" s="483"/>
      <c r="FS14" s="483"/>
      <c r="FT14" s="483"/>
      <c r="FU14" s="483"/>
      <c r="FV14" s="483"/>
      <c r="FW14" s="483"/>
      <c r="FX14" s="483"/>
      <c r="FY14" s="483"/>
      <c r="FZ14" s="483"/>
      <c r="GA14" s="483"/>
      <c r="GB14" s="483"/>
      <c r="GC14" s="483"/>
      <c r="GD14" s="483"/>
      <c r="GE14" s="483"/>
      <c r="GF14" s="483"/>
      <c r="GG14" s="483"/>
      <c r="GH14" s="483"/>
      <c r="GI14" s="483"/>
      <c r="GJ14" s="483"/>
      <c r="GK14" s="483"/>
      <c r="GL14" s="483"/>
      <c r="GM14" s="483"/>
      <c r="GN14" s="483"/>
      <c r="GO14" s="483"/>
      <c r="GP14" s="483"/>
      <c r="GQ14" s="483"/>
      <c r="GR14" s="483"/>
      <c r="GS14" s="483"/>
      <c r="GT14" s="483"/>
      <c r="GU14" s="483"/>
      <c r="GV14" s="483"/>
      <c r="GW14" s="483"/>
      <c r="GX14" s="483"/>
      <c r="GY14" s="483"/>
      <c r="GZ14" s="483"/>
      <c r="HA14" s="483"/>
      <c r="HB14" s="483"/>
      <c r="HC14" s="483"/>
      <c r="HD14" s="483"/>
      <c r="HE14" s="483"/>
      <c r="HF14" s="483"/>
      <c r="HG14" s="483"/>
      <c r="HH14" s="483"/>
      <c r="HI14" s="483"/>
      <c r="HJ14" s="483"/>
      <c r="HK14" s="483"/>
      <c r="HL14" s="483"/>
      <c r="HM14" s="483"/>
      <c r="HN14" s="483"/>
      <c r="HO14" s="483"/>
      <c r="HP14" s="483"/>
      <c r="HQ14" s="483"/>
      <c r="HR14" s="483"/>
      <c r="HS14" s="483"/>
      <c r="HT14" s="483"/>
      <c r="HU14" s="483"/>
      <c r="HV14" s="483"/>
      <c r="HW14" s="483"/>
      <c r="HX14" s="483"/>
      <c r="HY14" s="483"/>
      <c r="HZ14" s="483"/>
      <c r="IA14" s="483"/>
      <c r="IB14" s="483"/>
      <c r="IC14" s="483"/>
      <c r="ID14" s="483"/>
      <c r="IE14" s="483"/>
      <c r="IF14" s="483"/>
      <c r="IG14" s="483"/>
      <c r="IH14" s="483"/>
      <c r="II14" s="483"/>
      <c r="IJ14" s="483"/>
      <c r="IK14" s="483"/>
      <c r="IL14" s="483"/>
      <c r="IM14" s="483"/>
      <c r="IN14" s="483"/>
      <c r="IO14" s="483"/>
      <c r="IP14" s="483"/>
      <c r="IQ14" s="483"/>
      <c r="IR14" s="483"/>
      <c r="IS14" s="483"/>
      <c r="IT14" s="483"/>
      <c r="IU14" s="483"/>
      <c r="IV14" s="483"/>
      <c r="IW14" s="483"/>
      <c r="IX14" s="483"/>
      <c r="IY14" s="483"/>
      <c r="IZ14" s="483"/>
      <c r="JA14" s="483"/>
      <c r="JB14" s="483"/>
      <c r="JC14" s="483"/>
      <c r="JD14" s="483"/>
      <c r="JE14" s="483"/>
      <c r="JF14" s="483"/>
      <c r="JG14" s="483"/>
      <c r="JH14" s="483"/>
      <c r="JI14" s="483"/>
      <c r="JJ14" s="483"/>
      <c r="JK14" s="483"/>
      <c r="JL14" s="483"/>
      <c r="JM14" s="483"/>
      <c r="JN14" s="483"/>
      <c r="JO14" s="483"/>
      <c r="JP14" s="483"/>
      <c r="JQ14" s="483"/>
      <c r="JR14" s="483"/>
      <c r="JS14" s="483"/>
      <c r="JT14" s="483"/>
      <c r="JU14" s="483"/>
      <c r="JV14" s="483"/>
      <c r="JW14" s="483"/>
      <c r="JX14" s="483"/>
      <c r="JY14" s="483"/>
      <c r="JZ14" s="483"/>
      <c r="KA14" s="483"/>
      <c r="KB14" s="483"/>
      <c r="KC14" s="483"/>
      <c r="KD14" s="483"/>
      <c r="KE14" s="483"/>
      <c r="KF14" s="483"/>
      <c r="KG14" s="483"/>
      <c r="KH14" s="483"/>
      <c r="KI14" s="483"/>
      <c r="KJ14" s="483"/>
      <c r="KK14" s="483"/>
      <c r="KL14" s="483"/>
      <c r="KM14" s="483"/>
      <c r="KN14" s="483"/>
      <c r="KO14" s="483"/>
      <c r="KP14" s="483"/>
      <c r="KQ14" s="483"/>
      <c r="KR14" s="483"/>
      <c r="KS14" s="483"/>
      <c r="KT14" s="483"/>
      <c r="KU14" s="483"/>
      <c r="KV14" s="483"/>
      <c r="KW14" s="483"/>
      <c r="KX14" s="483"/>
      <c r="KY14" s="483"/>
      <c r="KZ14" s="483"/>
      <c r="LA14" s="483"/>
      <c r="LB14" s="483"/>
      <c r="LC14" s="483"/>
      <c r="LD14" s="483"/>
      <c r="LE14" s="483"/>
      <c r="LF14" s="483"/>
      <c r="LG14" s="483"/>
      <c r="LH14" s="483"/>
      <c r="LI14" s="483"/>
      <c r="LJ14" s="483"/>
      <c r="LK14" s="483"/>
      <c r="LL14" s="483"/>
      <c r="LM14" s="483"/>
      <c r="LN14" s="483"/>
      <c r="LO14" s="483"/>
      <c r="LP14" s="483"/>
      <c r="LQ14" s="483"/>
      <c r="LR14" s="483"/>
      <c r="LS14" s="483"/>
      <c r="LT14" s="483"/>
      <c r="LU14" s="483"/>
      <c r="LV14" s="483"/>
      <c r="LW14" s="483"/>
      <c r="LX14" s="483"/>
      <c r="LY14" s="483"/>
      <c r="LZ14" s="483"/>
      <c r="MA14" s="483"/>
      <c r="MB14" s="483"/>
      <c r="MC14" s="483"/>
      <c r="MD14" s="483"/>
      <c r="ME14" s="483"/>
      <c r="MF14" s="483"/>
      <c r="MG14" s="483"/>
      <c r="MH14" s="483"/>
      <c r="MI14" s="483"/>
      <c r="MJ14" s="483"/>
      <c r="MK14" s="483"/>
      <c r="ML14" s="483"/>
      <c r="MM14" s="483"/>
      <c r="MN14" s="483"/>
      <c r="MO14" s="483"/>
      <c r="MP14" s="483"/>
      <c r="MQ14" s="483"/>
      <c r="MR14" s="483"/>
      <c r="MS14" s="483"/>
      <c r="MT14" s="483"/>
      <c r="MU14" s="483"/>
      <c r="MV14" s="483"/>
      <c r="MW14" s="483"/>
      <c r="MX14" s="483"/>
      <c r="MY14" s="483"/>
      <c r="MZ14" s="483"/>
      <c r="NA14" s="483"/>
      <c r="NB14" s="483"/>
      <c r="NC14" s="483"/>
      <c r="ND14" s="483"/>
      <c r="NE14" s="483"/>
      <c r="NF14" s="483"/>
      <c r="NG14" s="483"/>
      <c r="NH14" s="483"/>
      <c r="NI14" s="483"/>
      <c r="NJ14" s="483"/>
      <c r="NK14" s="483"/>
      <c r="NL14" s="483"/>
      <c r="NM14" s="483"/>
      <c r="NN14" s="483"/>
      <c r="NO14" s="483"/>
      <c r="NP14" s="483"/>
      <c r="NQ14" s="483"/>
      <c r="NR14" s="483"/>
      <c r="NS14" s="483"/>
      <c r="NT14" s="483"/>
      <c r="NU14" s="483"/>
      <c r="NV14" s="483"/>
      <c r="NW14" s="483"/>
      <c r="NX14" s="483"/>
      <c r="NY14" s="483"/>
      <c r="NZ14" s="483"/>
      <c r="OA14" s="483"/>
      <c r="OB14" s="483"/>
      <c r="OC14" s="483"/>
      <c r="OD14" s="483"/>
      <c r="OE14" s="483"/>
      <c r="OF14" s="483"/>
      <c r="OG14" s="483"/>
      <c r="OH14" s="483"/>
      <c r="OI14" s="483"/>
      <c r="OJ14" s="483"/>
      <c r="OK14" s="483"/>
      <c r="OL14" s="483"/>
      <c r="OM14" s="483"/>
      <c r="ON14" s="483"/>
      <c r="OO14" s="483"/>
      <c r="OP14" s="483"/>
      <c r="OQ14" s="483"/>
      <c r="OR14" s="483"/>
      <c r="OS14" s="483"/>
      <c r="OT14" s="483"/>
      <c r="OU14" s="483"/>
      <c r="OV14" s="483"/>
      <c r="OW14" s="483"/>
      <c r="OX14" s="483"/>
      <c r="OY14" s="483"/>
      <c r="OZ14" s="483"/>
      <c r="PA14" s="483"/>
      <c r="PB14" s="483"/>
      <c r="PC14" s="483"/>
      <c r="PD14" s="483"/>
      <c r="PE14" s="483"/>
    </row>
    <row r="15" spans="1:421" s="484" customFormat="1">
      <c r="A15" s="206"/>
      <c r="B15" s="1596" t="s">
        <v>52</v>
      </c>
      <c r="C15" s="1543"/>
      <c r="D15" s="1544"/>
      <c r="E15" s="1597" t="s">
        <v>378</v>
      </c>
      <c r="F15" s="1598">
        <v>12</v>
      </c>
      <c r="G15" s="1545">
        <f t="shared" si="8"/>
        <v>4.9953949721042001E-2</v>
      </c>
      <c r="H15" s="1546" t="s">
        <v>32</v>
      </c>
      <c r="I15" s="1599">
        <v>1097</v>
      </c>
      <c r="J15" s="1600">
        <v>17</v>
      </c>
      <c r="K15" s="1601">
        <v>8.73</v>
      </c>
      <c r="L15" s="1601">
        <v>8.73</v>
      </c>
      <c r="M15" s="1547">
        <f t="shared" ref="M15:M18" si="9">IF(L15&gt;K15,L15-K15,0)</f>
        <v>0</v>
      </c>
      <c r="N15" s="1548">
        <f t="shared" ref="N15:N18" si="10">J15*I15</f>
        <v>18649</v>
      </c>
      <c r="O15" s="1549"/>
      <c r="P15" s="1550"/>
      <c r="Q15" s="1550"/>
      <c r="R15" s="1551">
        <f t="shared" si="5"/>
        <v>0</v>
      </c>
      <c r="S15" s="1550">
        <f t="shared" si="6"/>
        <v>9576.8100000000013</v>
      </c>
      <c r="T15" s="1552"/>
      <c r="U15" s="1552"/>
      <c r="V15" s="1552"/>
      <c r="W15" s="1553">
        <v>0</v>
      </c>
      <c r="X15" s="1552"/>
      <c r="Y15" s="1552"/>
      <c r="Z15" s="1552">
        <f t="shared" si="0"/>
        <v>0</v>
      </c>
      <c r="AA15" s="1554">
        <f t="shared" ref="AA15:AA18" si="11">IF(N15=0,0,(HLOOKUP(H15,ACElectric_2014_2015,F15+1,FALSE)))</f>
        <v>0.68317670063866887</v>
      </c>
      <c r="AB15" s="1552">
        <f t="shared" ref="AB15:AB18" si="12">AA15*N15</f>
        <v>12740.562290210535</v>
      </c>
      <c r="AC15" s="1555"/>
      <c r="AD15" s="1602"/>
      <c r="AE15" s="483"/>
      <c r="AF15" s="483"/>
      <c r="AG15" s="483"/>
      <c r="AH15" s="483"/>
      <c r="AI15" s="483"/>
      <c r="AJ15" s="483"/>
      <c r="AK15" s="483"/>
      <c r="AL15" s="483"/>
      <c r="AM15" s="483"/>
      <c r="AN15" s="483"/>
      <c r="AO15" s="483"/>
      <c r="AP15" s="483"/>
      <c r="AQ15" s="483"/>
      <c r="AR15" s="483"/>
      <c r="AS15" s="483"/>
      <c r="AT15" s="483"/>
      <c r="AU15" s="483"/>
      <c r="AV15" s="483"/>
      <c r="AW15" s="483"/>
      <c r="AX15" s="483"/>
      <c r="AY15" s="483"/>
      <c r="AZ15" s="483"/>
      <c r="BA15" s="483"/>
      <c r="BB15" s="483"/>
      <c r="BC15" s="483"/>
      <c r="BD15" s="483"/>
      <c r="BE15" s="483"/>
      <c r="BF15" s="483"/>
      <c r="BG15" s="483"/>
      <c r="BH15" s="483"/>
      <c r="BI15" s="483"/>
      <c r="BJ15" s="483"/>
      <c r="BK15" s="483"/>
      <c r="BL15" s="483"/>
      <c r="BM15" s="483"/>
      <c r="BN15" s="483"/>
      <c r="BO15" s="483"/>
      <c r="BP15" s="483"/>
      <c r="BQ15" s="483"/>
      <c r="BR15" s="483"/>
      <c r="BS15" s="483"/>
      <c r="BT15" s="483"/>
      <c r="BU15" s="483"/>
      <c r="BV15" s="483"/>
      <c r="BW15" s="483"/>
      <c r="BX15" s="483"/>
      <c r="BY15" s="483"/>
      <c r="BZ15" s="483"/>
      <c r="CA15" s="483"/>
      <c r="CB15" s="483"/>
      <c r="CC15" s="483"/>
      <c r="CD15" s="483"/>
      <c r="CE15" s="483"/>
      <c r="CF15" s="483"/>
      <c r="CG15" s="483"/>
      <c r="CH15" s="483"/>
      <c r="CI15" s="483"/>
      <c r="CJ15" s="483"/>
      <c r="CK15" s="483"/>
      <c r="CL15" s="483"/>
      <c r="CM15" s="483"/>
      <c r="CN15" s="483"/>
      <c r="CO15" s="483"/>
      <c r="CP15" s="483"/>
      <c r="CQ15" s="483"/>
      <c r="CR15" s="483"/>
      <c r="CS15" s="483"/>
      <c r="CT15" s="483"/>
      <c r="CU15" s="483"/>
      <c r="CV15" s="483"/>
      <c r="CW15" s="483"/>
      <c r="CX15" s="483"/>
      <c r="CY15" s="483"/>
      <c r="CZ15" s="483"/>
      <c r="DA15" s="483"/>
      <c r="DB15" s="483"/>
      <c r="DC15" s="483"/>
      <c r="DD15" s="483"/>
      <c r="DE15" s="483"/>
      <c r="DF15" s="483"/>
      <c r="DG15" s="483"/>
      <c r="DH15" s="483"/>
      <c r="DI15" s="483"/>
      <c r="DJ15" s="483"/>
      <c r="DK15" s="483"/>
      <c r="DL15" s="483"/>
      <c r="DM15" s="483"/>
      <c r="DN15" s="483"/>
      <c r="DO15" s="483"/>
      <c r="DP15" s="483"/>
      <c r="DQ15" s="483"/>
      <c r="DR15" s="483"/>
      <c r="DS15" s="483"/>
      <c r="DT15" s="483"/>
      <c r="DU15" s="483"/>
      <c r="DV15" s="483"/>
      <c r="DW15" s="483"/>
      <c r="DX15" s="483"/>
      <c r="DY15" s="483"/>
      <c r="DZ15" s="483"/>
      <c r="EA15" s="483"/>
      <c r="EB15" s="483"/>
      <c r="EC15" s="483"/>
      <c r="ED15" s="483"/>
      <c r="EE15" s="483"/>
      <c r="EF15" s="483"/>
      <c r="EG15" s="483"/>
      <c r="EH15" s="483"/>
      <c r="EI15" s="483"/>
      <c r="EJ15" s="483"/>
      <c r="EK15" s="483"/>
      <c r="EL15" s="483"/>
      <c r="EM15" s="483"/>
      <c r="EN15" s="483"/>
      <c r="EO15" s="483"/>
      <c r="EP15" s="483"/>
      <c r="EQ15" s="483"/>
      <c r="ER15" s="483"/>
      <c r="ES15" s="483"/>
      <c r="ET15" s="483"/>
      <c r="EU15" s="483"/>
      <c r="EV15" s="483"/>
      <c r="EW15" s="483"/>
      <c r="EX15" s="483"/>
      <c r="EY15" s="483"/>
      <c r="EZ15" s="483"/>
      <c r="FA15" s="483"/>
      <c r="FB15" s="483"/>
      <c r="FC15" s="483"/>
      <c r="FD15" s="483"/>
      <c r="FE15" s="483"/>
      <c r="FF15" s="483"/>
      <c r="FG15" s="483"/>
      <c r="FH15" s="483"/>
      <c r="FI15" s="483"/>
      <c r="FJ15" s="483"/>
      <c r="FK15" s="483"/>
      <c r="FL15" s="483"/>
      <c r="FM15" s="483"/>
      <c r="FN15" s="483"/>
      <c r="FO15" s="483"/>
      <c r="FP15" s="483"/>
      <c r="FQ15" s="483"/>
      <c r="FR15" s="483"/>
      <c r="FS15" s="483"/>
      <c r="FT15" s="483"/>
      <c r="FU15" s="483"/>
      <c r="FV15" s="483"/>
      <c r="FW15" s="483"/>
      <c r="FX15" s="483"/>
      <c r="FY15" s="483"/>
      <c r="FZ15" s="483"/>
      <c r="GA15" s="483"/>
      <c r="GB15" s="483"/>
      <c r="GC15" s="483"/>
      <c r="GD15" s="483"/>
      <c r="GE15" s="483"/>
      <c r="GF15" s="483"/>
      <c r="GG15" s="483"/>
      <c r="GH15" s="483"/>
      <c r="GI15" s="483"/>
      <c r="GJ15" s="483"/>
      <c r="GK15" s="483"/>
      <c r="GL15" s="483"/>
      <c r="GM15" s="483"/>
      <c r="GN15" s="483"/>
      <c r="GO15" s="483"/>
      <c r="GP15" s="483"/>
      <c r="GQ15" s="483"/>
      <c r="GR15" s="483"/>
      <c r="GS15" s="483"/>
      <c r="GT15" s="483"/>
      <c r="GU15" s="483"/>
      <c r="GV15" s="483"/>
      <c r="GW15" s="483"/>
      <c r="GX15" s="483"/>
      <c r="GY15" s="483"/>
      <c r="GZ15" s="483"/>
      <c r="HA15" s="483"/>
      <c r="HB15" s="483"/>
      <c r="HC15" s="483"/>
      <c r="HD15" s="483"/>
      <c r="HE15" s="483"/>
      <c r="HF15" s="483"/>
      <c r="HG15" s="483"/>
      <c r="HH15" s="483"/>
      <c r="HI15" s="483"/>
      <c r="HJ15" s="483"/>
      <c r="HK15" s="483"/>
      <c r="HL15" s="483"/>
      <c r="HM15" s="483"/>
      <c r="HN15" s="483"/>
      <c r="HO15" s="483"/>
      <c r="HP15" s="483"/>
      <c r="HQ15" s="483"/>
      <c r="HR15" s="483"/>
      <c r="HS15" s="483"/>
      <c r="HT15" s="483"/>
      <c r="HU15" s="483"/>
      <c r="HV15" s="483"/>
      <c r="HW15" s="483"/>
      <c r="HX15" s="483"/>
      <c r="HY15" s="483"/>
      <c r="HZ15" s="483"/>
      <c r="IA15" s="483"/>
      <c r="IB15" s="483"/>
      <c r="IC15" s="483"/>
      <c r="ID15" s="483"/>
      <c r="IE15" s="483"/>
      <c r="IF15" s="483"/>
      <c r="IG15" s="483"/>
      <c r="IH15" s="483"/>
      <c r="II15" s="483"/>
      <c r="IJ15" s="483"/>
      <c r="IK15" s="483"/>
      <c r="IL15" s="483"/>
      <c r="IM15" s="483"/>
      <c r="IN15" s="483"/>
      <c r="IO15" s="483"/>
      <c r="IP15" s="483"/>
      <c r="IQ15" s="483"/>
      <c r="IR15" s="483"/>
      <c r="IS15" s="483"/>
      <c r="IT15" s="483"/>
      <c r="IU15" s="483"/>
      <c r="IV15" s="483"/>
      <c r="IW15" s="483"/>
      <c r="IX15" s="483"/>
      <c r="IY15" s="483"/>
      <c r="IZ15" s="483"/>
      <c r="JA15" s="483"/>
      <c r="JB15" s="483"/>
      <c r="JC15" s="483"/>
      <c r="JD15" s="483"/>
      <c r="JE15" s="483"/>
      <c r="JF15" s="483"/>
      <c r="JG15" s="483"/>
      <c r="JH15" s="483"/>
      <c r="JI15" s="483"/>
      <c r="JJ15" s="483"/>
      <c r="JK15" s="483"/>
      <c r="JL15" s="483"/>
      <c r="JM15" s="483"/>
      <c r="JN15" s="483"/>
      <c r="JO15" s="483"/>
      <c r="JP15" s="483"/>
      <c r="JQ15" s="483"/>
      <c r="JR15" s="483"/>
      <c r="JS15" s="483"/>
      <c r="JT15" s="483"/>
      <c r="JU15" s="483"/>
      <c r="JV15" s="483"/>
      <c r="JW15" s="483"/>
      <c r="JX15" s="483"/>
      <c r="JY15" s="483"/>
      <c r="JZ15" s="483"/>
      <c r="KA15" s="483"/>
      <c r="KB15" s="483"/>
      <c r="KC15" s="483"/>
      <c r="KD15" s="483"/>
      <c r="KE15" s="483"/>
      <c r="KF15" s="483"/>
      <c r="KG15" s="483"/>
      <c r="KH15" s="483"/>
      <c r="KI15" s="483"/>
      <c r="KJ15" s="483"/>
      <c r="KK15" s="483"/>
      <c r="KL15" s="483"/>
      <c r="KM15" s="483"/>
      <c r="KN15" s="483"/>
      <c r="KO15" s="483"/>
      <c r="KP15" s="483"/>
      <c r="KQ15" s="483"/>
      <c r="KR15" s="483"/>
      <c r="KS15" s="483"/>
      <c r="KT15" s="483"/>
      <c r="KU15" s="483"/>
      <c r="KV15" s="483"/>
      <c r="KW15" s="483"/>
      <c r="KX15" s="483"/>
      <c r="KY15" s="483"/>
      <c r="KZ15" s="483"/>
      <c r="LA15" s="483"/>
      <c r="LB15" s="483"/>
      <c r="LC15" s="483"/>
      <c r="LD15" s="483"/>
      <c r="LE15" s="483"/>
      <c r="LF15" s="483"/>
      <c r="LG15" s="483"/>
      <c r="LH15" s="483"/>
      <c r="LI15" s="483"/>
      <c r="LJ15" s="483"/>
      <c r="LK15" s="483"/>
      <c r="LL15" s="483"/>
      <c r="LM15" s="483"/>
      <c r="LN15" s="483"/>
      <c r="LO15" s="483"/>
      <c r="LP15" s="483"/>
      <c r="LQ15" s="483"/>
      <c r="LR15" s="483"/>
      <c r="LS15" s="483"/>
      <c r="LT15" s="483"/>
      <c r="LU15" s="483"/>
      <c r="LV15" s="483"/>
      <c r="LW15" s="483"/>
      <c r="LX15" s="483"/>
      <c r="LY15" s="483"/>
      <c r="LZ15" s="483"/>
      <c r="MA15" s="483"/>
      <c r="MB15" s="483"/>
      <c r="MC15" s="483"/>
      <c r="MD15" s="483"/>
      <c r="ME15" s="483"/>
      <c r="MF15" s="483"/>
      <c r="MG15" s="483"/>
      <c r="MH15" s="483"/>
      <c r="MI15" s="483"/>
      <c r="MJ15" s="483"/>
      <c r="MK15" s="483"/>
      <c r="ML15" s="483"/>
      <c r="MM15" s="483"/>
      <c r="MN15" s="483"/>
      <c r="MO15" s="483"/>
      <c r="MP15" s="483"/>
      <c r="MQ15" s="483"/>
      <c r="MR15" s="483"/>
      <c r="MS15" s="483"/>
      <c r="MT15" s="483"/>
      <c r="MU15" s="483"/>
      <c r="MV15" s="483"/>
      <c r="MW15" s="483"/>
      <c r="MX15" s="483"/>
      <c r="MY15" s="483"/>
      <c r="MZ15" s="483"/>
      <c r="NA15" s="483"/>
      <c r="NB15" s="483"/>
      <c r="NC15" s="483"/>
      <c r="ND15" s="483"/>
      <c r="NE15" s="483"/>
      <c r="NF15" s="483"/>
      <c r="NG15" s="483"/>
      <c r="NH15" s="483"/>
      <c r="NI15" s="483"/>
      <c r="NJ15" s="483"/>
      <c r="NK15" s="483"/>
      <c r="NL15" s="483"/>
      <c r="NM15" s="483"/>
      <c r="NN15" s="483"/>
      <c r="NO15" s="483"/>
      <c r="NP15" s="483"/>
      <c r="NQ15" s="483"/>
      <c r="NR15" s="483"/>
      <c r="NS15" s="483"/>
      <c r="NT15" s="483"/>
      <c r="NU15" s="483"/>
      <c r="NV15" s="483"/>
      <c r="NW15" s="483"/>
      <c r="NX15" s="483"/>
      <c r="NY15" s="483"/>
      <c r="NZ15" s="483"/>
      <c r="OA15" s="483"/>
      <c r="OB15" s="483"/>
      <c r="OC15" s="483"/>
      <c r="OD15" s="483"/>
      <c r="OE15" s="483"/>
      <c r="OF15" s="483"/>
      <c r="OG15" s="483"/>
      <c r="OH15" s="483"/>
      <c r="OI15" s="483"/>
      <c r="OJ15" s="483"/>
      <c r="OK15" s="483"/>
      <c r="OL15" s="483"/>
      <c r="OM15" s="483"/>
      <c r="ON15" s="483"/>
      <c r="OO15" s="483"/>
      <c r="OP15" s="483"/>
      <c r="OQ15" s="483"/>
      <c r="OR15" s="483"/>
      <c r="OS15" s="483"/>
      <c r="OT15" s="483"/>
      <c r="OU15" s="483"/>
      <c r="OV15" s="483"/>
      <c r="OW15" s="483"/>
      <c r="OX15" s="483"/>
      <c r="OY15" s="483"/>
      <c r="OZ15" s="483"/>
      <c r="PA15" s="483"/>
      <c r="PB15" s="483"/>
      <c r="PC15" s="483"/>
      <c r="PD15" s="483"/>
      <c r="PE15" s="483"/>
    </row>
    <row r="16" spans="1:421" s="484" customFormat="1">
      <c r="A16" s="206"/>
      <c r="B16" s="1596" t="s">
        <v>52</v>
      </c>
      <c r="C16" s="1543"/>
      <c r="D16" s="1544"/>
      <c r="E16" s="1597" t="s">
        <v>1020</v>
      </c>
      <c r="F16" s="1598">
        <v>12</v>
      </c>
      <c r="G16" s="1545">
        <f t="shared" si="8"/>
        <v>9.6002442919306437E-3</v>
      </c>
      <c r="H16" s="1546" t="s">
        <v>32</v>
      </c>
      <c r="I16" s="1599">
        <v>224</v>
      </c>
      <c r="J16" s="1600">
        <v>16</v>
      </c>
      <c r="K16" s="1601">
        <v>6.56</v>
      </c>
      <c r="L16" s="1601">
        <v>6.56</v>
      </c>
      <c r="M16" s="1547">
        <f t="shared" si="9"/>
        <v>0</v>
      </c>
      <c r="N16" s="1548">
        <f t="shared" si="10"/>
        <v>3584</v>
      </c>
      <c r="O16" s="1549"/>
      <c r="P16" s="1550"/>
      <c r="Q16" s="1550"/>
      <c r="R16" s="1551">
        <f t="shared" si="5"/>
        <v>0</v>
      </c>
      <c r="S16" s="1550">
        <f t="shared" si="6"/>
        <v>1469.4399999999998</v>
      </c>
      <c r="T16" s="1552"/>
      <c r="U16" s="1552"/>
      <c r="V16" s="1552"/>
      <c r="W16" s="1553">
        <v>0</v>
      </c>
      <c r="X16" s="1552"/>
      <c r="Y16" s="1552"/>
      <c r="Z16" s="1552">
        <f t="shared" si="0"/>
        <v>0</v>
      </c>
      <c r="AA16" s="1554">
        <f t="shared" si="11"/>
        <v>0.68317670063866887</v>
      </c>
      <c r="AB16" s="1552">
        <f t="shared" si="12"/>
        <v>2448.5052950889894</v>
      </c>
      <c r="AC16" s="1555"/>
      <c r="AD16" s="1602"/>
      <c r="AE16" s="483"/>
      <c r="AF16" s="483"/>
      <c r="AG16" s="483"/>
      <c r="AH16" s="483"/>
      <c r="AI16" s="483"/>
      <c r="AJ16" s="483"/>
      <c r="AK16" s="483"/>
      <c r="AL16" s="483"/>
      <c r="AM16" s="483"/>
      <c r="AN16" s="483"/>
      <c r="AO16" s="483"/>
      <c r="AP16" s="483"/>
      <c r="AQ16" s="483"/>
      <c r="AR16" s="483"/>
      <c r="AS16" s="483"/>
      <c r="AT16" s="483"/>
      <c r="AU16" s="483"/>
      <c r="AV16" s="483"/>
      <c r="AW16" s="483"/>
      <c r="AX16" s="483"/>
      <c r="AY16" s="483"/>
      <c r="AZ16" s="483"/>
      <c r="BA16" s="483"/>
      <c r="BB16" s="483"/>
      <c r="BC16" s="483"/>
      <c r="BD16" s="483"/>
      <c r="BE16" s="483"/>
      <c r="BF16" s="483"/>
      <c r="BG16" s="483"/>
      <c r="BH16" s="483"/>
      <c r="BI16" s="483"/>
      <c r="BJ16" s="483"/>
      <c r="BK16" s="483"/>
      <c r="BL16" s="483"/>
      <c r="BM16" s="483"/>
      <c r="BN16" s="483"/>
      <c r="BO16" s="483"/>
      <c r="BP16" s="483"/>
      <c r="BQ16" s="483"/>
      <c r="BR16" s="483"/>
      <c r="BS16" s="483"/>
      <c r="BT16" s="483"/>
      <c r="BU16" s="483"/>
      <c r="BV16" s="483"/>
      <c r="BW16" s="483"/>
      <c r="BX16" s="483"/>
      <c r="BY16" s="483"/>
      <c r="BZ16" s="483"/>
      <c r="CA16" s="483"/>
      <c r="CB16" s="483"/>
      <c r="CC16" s="483"/>
      <c r="CD16" s="483"/>
      <c r="CE16" s="483"/>
      <c r="CF16" s="483"/>
      <c r="CG16" s="483"/>
      <c r="CH16" s="483"/>
      <c r="CI16" s="483"/>
      <c r="CJ16" s="483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3"/>
      <c r="CV16" s="483"/>
      <c r="CW16" s="483"/>
      <c r="CX16" s="483"/>
      <c r="CY16" s="483"/>
      <c r="CZ16" s="483"/>
      <c r="DA16" s="483"/>
      <c r="DB16" s="483"/>
      <c r="DC16" s="483"/>
      <c r="DD16" s="483"/>
      <c r="DE16" s="483"/>
      <c r="DF16" s="483"/>
      <c r="DG16" s="483"/>
      <c r="DH16" s="483"/>
      <c r="DI16" s="483"/>
      <c r="DJ16" s="483"/>
      <c r="DK16" s="483"/>
      <c r="DL16" s="483"/>
      <c r="DM16" s="483"/>
      <c r="DN16" s="483"/>
      <c r="DO16" s="483"/>
      <c r="DP16" s="483"/>
      <c r="DQ16" s="483"/>
      <c r="DR16" s="483"/>
      <c r="DS16" s="483"/>
      <c r="DT16" s="483"/>
      <c r="DU16" s="483"/>
      <c r="DV16" s="483"/>
      <c r="DW16" s="483"/>
      <c r="DX16" s="483"/>
      <c r="DY16" s="483"/>
      <c r="DZ16" s="483"/>
      <c r="EA16" s="483"/>
      <c r="EB16" s="483"/>
      <c r="EC16" s="483"/>
      <c r="ED16" s="483"/>
      <c r="EE16" s="483"/>
      <c r="EF16" s="483"/>
      <c r="EG16" s="483"/>
      <c r="EH16" s="483"/>
      <c r="EI16" s="483"/>
      <c r="EJ16" s="483"/>
      <c r="EK16" s="483"/>
      <c r="EL16" s="483"/>
      <c r="EM16" s="483"/>
      <c r="EN16" s="483"/>
      <c r="EO16" s="483"/>
      <c r="EP16" s="483"/>
      <c r="EQ16" s="483"/>
      <c r="ER16" s="483"/>
      <c r="ES16" s="483"/>
      <c r="ET16" s="483"/>
      <c r="EU16" s="483"/>
      <c r="EV16" s="483"/>
      <c r="EW16" s="483"/>
      <c r="EX16" s="483"/>
      <c r="EY16" s="483"/>
      <c r="EZ16" s="483"/>
      <c r="FA16" s="483"/>
      <c r="FB16" s="483"/>
      <c r="FC16" s="483"/>
      <c r="FD16" s="483"/>
      <c r="FE16" s="483"/>
      <c r="FF16" s="483"/>
      <c r="FG16" s="483"/>
      <c r="FH16" s="483"/>
      <c r="FI16" s="483"/>
      <c r="FJ16" s="483"/>
      <c r="FK16" s="483"/>
      <c r="FL16" s="483"/>
      <c r="FM16" s="483"/>
      <c r="FN16" s="483"/>
      <c r="FO16" s="483"/>
      <c r="FP16" s="483"/>
      <c r="FQ16" s="483"/>
      <c r="FR16" s="483"/>
      <c r="FS16" s="483"/>
      <c r="FT16" s="483"/>
      <c r="FU16" s="483"/>
      <c r="FV16" s="483"/>
      <c r="FW16" s="483"/>
      <c r="FX16" s="483"/>
      <c r="FY16" s="483"/>
      <c r="FZ16" s="483"/>
      <c r="GA16" s="483"/>
      <c r="GB16" s="483"/>
      <c r="GC16" s="483"/>
      <c r="GD16" s="483"/>
      <c r="GE16" s="483"/>
      <c r="GF16" s="483"/>
      <c r="GG16" s="483"/>
      <c r="GH16" s="483"/>
      <c r="GI16" s="483"/>
      <c r="GJ16" s="483"/>
      <c r="GK16" s="483"/>
      <c r="GL16" s="483"/>
      <c r="GM16" s="483"/>
      <c r="GN16" s="483"/>
      <c r="GO16" s="483"/>
      <c r="GP16" s="483"/>
      <c r="GQ16" s="483"/>
      <c r="GR16" s="483"/>
      <c r="GS16" s="483"/>
      <c r="GT16" s="483"/>
      <c r="GU16" s="483"/>
      <c r="GV16" s="483"/>
      <c r="GW16" s="483"/>
      <c r="GX16" s="483"/>
      <c r="GY16" s="483"/>
      <c r="GZ16" s="483"/>
      <c r="HA16" s="483"/>
      <c r="HB16" s="483"/>
      <c r="HC16" s="483"/>
      <c r="HD16" s="483"/>
      <c r="HE16" s="483"/>
      <c r="HF16" s="483"/>
      <c r="HG16" s="483"/>
      <c r="HH16" s="483"/>
      <c r="HI16" s="483"/>
      <c r="HJ16" s="483"/>
      <c r="HK16" s="483"/>
      <c r="HL16" s="483"/>
      <c r="HM16" s="483"/>
      <c r="HN16" s="483"/>
      <c r="HO16" s="483"/>
      <c r="HP16" s="483"/>
      <c r="HQ16" s="483"/>
      <c r="HR16" s="483"/>
      <c r="HS16" s="483"/>
      <c r="HT16" s="483"/>
      <c r="HU16" s="483"/>
      <c r="HV16" s="483"/>
      <c r="HW16" s="483"/>
      <c r="HX16" s="483"/>
      <c r="HY16" s="483"/>
      <c r="HZ16" s="483"/>
      <c r="IA16" s="483"/>
      <c r="IB16" s="483"/>
      <c r="IC16" s="483"/>
      <c r="ID16" s="483"/>
      <c r="IE16" s="483"/>
      <c r="IF16" s="483"/>
      <c r="IG16" s="483"/>
      <c r="IH16" s="483"/>
      <c r="II16" s="483"/>
      <c r="IJ16" s="483"/>
      <c r="IK16" s="483"/>
      <c r="IL16" s="483"/>
      <c r="IM16" s="483"/>
      <c r="IN16" s="483"/>
      <c r="IO16" s="483"/>
      <c r="IP16" s="483"/>
      <c r="IQ16" s="483"/>
      <c r="IR16" s="483"/>
      <c r="IS16" s="483"/>
      <c r="IT16" s="483"/>
      <c r="IU16" s="483"/>
      <c r="IV16" s="483"/>
      <c r="IW16" s="483"/>
      <c r="IX16" s="483"/>
      <c r="IY16" s="483"/>
      <c r="IZ16" s="483"/>
      <c r="JA16" s="483"/>
      <c r="JB16" s="483"/>
      <c r="JC16" s="483"/>
      <c r="JD16" s="483"/>
      <c r="JE16" s="483"/>
      <c r="JF16" s="483"/>
      <c r="JG16" s="483"/>
      <c r="JH16" s="483"/>
      <c r="JI16" s="483"/>
      <c r="JJ16" s="483"/>
      <c r="JK16" s="483"/>
      <c r="JL16" s="483"/>
      <c r="JM16" s="483"/>
      <c r="JN16" s="483"/>
      <c r="JO16" s="483"/>
      <c r="JP16" s="483"/>
      <c r="JQ16" s="483"/>
      <c r="JR16" s="483"/>
      <c r="JS16" s="483"/>
      <c r="JT16" s="483"/>
      <c r="JU16" s="483"/>
      <c r="JV16" s="483"/>
      <c r="JW16" s="483"/>
      <c r="JX16" s="483"/>
      <c r="JY16" s="483"/>
      <c r="JZ16" s="483"/>
      <c r="KA16" s="483"/>
      <c r="KB16" s="483"/>
      <c r="KC16" s="483"/>
      <c r="KD16" s="483"/>
      <c r="KE16" s="483"/>
      <c r="KF16" s="483"/>
      <c r="KG16" s="483"/>
      <c r="KH16" s="483"/>
      <c r="KI16" s="483"/>
      <c r="KJ16" s="483"/>
      <c r="KK16" s="483"/>
      <c r="KL16" s="483"/>
      <c r="KM16" s="483"/>
      <c r="KN16" s="483"/>
      <c r="KO16" s="483"/>
      <c r="KP16" s="483"/>
      <c r="KQ16" s="483"/>
      <c r="KR16" s="483"/>
      <c r="KS16" s="483"/>
      <c r="KT16" s="483"/>
      <c r="KU16" s="483"/>
      <c r="KV16" s="483"/>
      <c r="KW16" s="483"/>
      <c r="KX16" s="483"/>
      <c r="KY16" s="483"/>
      <c r="KZ16" s="483"/>
      <c r="LA16" s="483"/>
      <c r="LB16" s="483"/>
      <c r="LC16" s="483"/>
      <c r="LD16" s="483"/>
      <c r="LE16" s="483"/>
      <c r="LF16" s="483"/>
      <c r="LG16" s="483"/>
      <c r="LH16" s="483"/>
      <c r="LI16" s="483"/>
      <c r="LJ16" s="483"/>
      <c r="LK16" s="483"/>
      <c r="LL16" s="483"/>
      <c r="LM16" s="483"/>
      <c r="LN16" s="483"/>
      <c r="LO16" s="483"/>
      <c r="LP16" s="483"/>
      <c r="LQ16" s="483"/>
      <c r="LR16" s="483"/>
      <c r="LS16" s="483"/>
      <c r="LT16" s="483"/>
      <c r="LU16" s="483"/>
      <c r="LV16" s="483"/>
      <c r="LW16" s="483"/>
      <c r="LX16" s="483"/>
      <c r="LY16" s="483"/>
      <c r="LZ16" s="483"/>
      <c r="MA16" s="483"/>
      <c r="MB16" s="483"/>
      <c r="MC16" s="483"/>
      <c r="MD16" s="483"/>
      <c r="ME16" s="483"/>
      <c r="MF16" s="483"/>
      <c r="MG16" s="483"/>
      <c r="MH16" s="483"/>
      <c r="MI16" s="483"/>
      <c r="MJ16" s="483"/>
      <c r="MK16" s="483"/>
      <c r="ML16" s="483"/>
      <c r="MM16" s="483"/>
      <c r="MN16" s="483"/>
      <c r="MO16" s="483"/>
      <c r="MP16" s="483"/>
      <c r="MQ16" s="483"/>
      <c r="MR16" s="483"/>
      <c r="MS16" s="483"/>
      <c r="MT16" s="483"/>
      <c r="MU16" s="483"/>
      <c r="MV16" s="483"/>
      <c r="MW16" s="483"/>
      <c r="MX16" s="483"/>
      <c r="MY16" s="483"/>
      <c r="MZ16" s="483"/>
      <c r="NA16" s="483"/>
      <c r="NB16" s="483"/>
      <c r="NC16" s="483"/>
      <c r="ND16" s="483"/>
      <c r="NE16" s="483"/>
      <c r="NF16" s="483"/>
      <c r="NG16" s="483"/>
      <c r="NH16" s="483"/>
      <c r="NI16" s="483"/>
      <c r="NJ16" s="483"/>
      <c r="NK16" s="483"/>
      <c r="NL16" s="483"/>
      <c r="NM16" s="483"/>
      <c r="NN16" s="483"/>
      <c r="NO16" s="483"/>
      <c r="NP16" s="483"/>
      <c r="NQ16" s="483"/>
      <c r="NR16" s="483"/>
      <c r="NS16" s="483"/>
      <c r="NT16" s="483"/>
      <c r="NU16" s="483"/>
      <c r="NV16" s="483"/>
      <c r="NW16" s="483"/>
      <c r="NX16" s="483"/>
      <c r="NY16" s="483"/>
      <c r="NZ16" s="483"/>
      <c r="OA16" s="483"/>
      <c r="OB16" s="483"/>
      <c r="OC16" s="483"/>
      <c r="OD16" s="483"/>
      <c r="OE16" s="483"/>
      <c r="OF16" s="483"/>
      <c r="OG16" s="483"/>
      <c r="OH16" s="483"/>
      <c r="OI16" s="483"/>
      <c r="OJ16" s="483"/>
      <c r="OK16" s="483"/>
      <c r="OL16" s="483"/>
      <c r="OM16" s="483"/>
      <c r="ON16" s="483"/>
      <c r="OO16" s="483"/>
      <c r="OP16" s="483"/>
      <c r="OQ16" s="483"/>
      <c r="OR16" s="483"/>
      <c r="OS16" s="483"/>
      <c r="OT16" s="483"/>
      <c r="OU16" s="483"/>
      <c r="OV16" s="483"/>
      <c r="OW16" s="483"/>
      <c r="OX16" s="483"/>
      <c r="OY16" s="483"/>
      <c r="OZ16" s="483"/>
      <c r="PA16" s="483"/>
      <c r="PB16" s="483"/>
      <c r="PC16" s="483"/>
      <c r="PD16" s="483"/>
      <c r="PE16" s="483"/>
    </row>
    <row r="17" spans="1:421" s="484" customFormat="1">
      <c r="A17" s="206"/>
      <c r="B17" s="1596" t="s">
        <v>52</v>
      </c>
      <c r="C17" s="1543"/>
      <c r="D17" s="1544"/>
      <c r="E17" s="1597" t="s">
        <v>1021</v>
      </c>
      <c r="F17" s="1598">
        <v>10</v>
      </c>
      <c r="G17" s="1545">
        <f t="shared" si="8"/>
        <v>0.21792072387556291</v>
      </c>
      <c r="H17" s="1546" t="s">
        <v>29</v>
      </c>
      <c r="I17" s="1599">
        <v>318</v>
      </c>
      <c r="J17" s="1600">
        <v>307</v>
      </c>
      <c r="K17" s="1601">
        <v>10</v>
      </c>
      <c r="L17" s="1601">
        <v>10</v>
      </c>
      <c r="M17" s="1547">
        <f t="shared" si="9"/>
        <v>0</v>
      </c>
      <c r="N17" s="1548">
        <f t="shared" si="10"/>
        <v>97626</v>
      </c>
      <c r="O17" s="1549"/>
      <c r="P17" s="1550"/>
      <c r="Q17" s="1550"/>
      <c r="R17" s="1551">
        <f t="shared" si="5"/>
        <v>0</v>
      </c>
      <c r="S17" s="1550">
        <f t="shared" si="6"/>
        <v>3180</v>
      </c>
      <c r="T17" s="1552"/>
      <c r="U17" s="1552"/>
      <c r="V17" s="1552"/>
      <c r="W17" s="1553">
        <v>0</v>
      </c>
      <c r="X17" s="1552"/>
      <c r="Y17" s="1552"/>
      <c r="Z17" s="1552">
        <f t="shared" si="0"/>
        <v>0</v>
      </c>
      <c r="AA17" s="1554">
        <f t="shared" si="11"/>
        <v>0.57147584509150195</v>
      </c>
      <c r="AB17" s="1552">
        <f t="shared" si="12"/>
        <v>55790.900852902967</v>
      </c>
      <c r="AC17" s="1555"/>
      <c r="AD17" s="1602"/>
      <c r="AE17" s="483"/>
      <c r="AF17" s="483"/>
      <c r="AG17" s="483"/>
      <c r="AH17" s="483"/>
      <c r="AI17" s="483"/>
      <c r="AJ17" s="483"/>
      <c r="AK17" s="483"/>
      <c r="AL17" s="483"/>
      <c r="AM17" s="483"/>
      <c r="AN17" s="483"/>
      <c r="AO17" s="483"/>
      <c r="AP17" s="483"/>
      <c r="AQ17" s="483"/>
      <c r="AR17" s="483"/>
      <c r="AS17" s="483"/>
      <c r="AT17" s="483"/>
      <c r="AU17" s="483"/>
      <c r="AV17" s="483"/>
      <c r="AW17" s="483"/>
      <c r="AX17" s="483"/>
      <c r="AY17" s="483"/>
      <c r="AZ17" s="483"/>
      <c r="BA17" s="483"/>
      <c r="BB17" s="483"/>
      <c r="BC17" s="483"/>
      <c r="BD17" s="483"/>
      <c r="BE17" s="483"/>
      <c r="BF17" s="483"/>
      <c r="BG17" s="483"/>
      <c r="BH17" s="483"/>
      <c r="BI17" s="483"/>
      <c r="BJ17" s="483"/>
      <c r="BK17" s="483"/>
      <c r="BL17" s="483"/>
      <c r="BM17" s="483"/>
      <c r="BN17" s="483"/>
      <c r="BO17" s="483"/>
      <c r="BP17" s="483"/>
      <c r="BQ17" s="483"/>
      <c r="BR17" s="483"/>
      <c r="BS17" s="483"/>
      <c r="BT17" s="483"/>
      <c r="BU17" s="483"/>
      <c r="BV17" s="483"/>
      <c r="BW17" s="483"/>
      <c r="BX17" s="483"/>
      <c r="BY17" s="483"/>
      <c r="BZ17" s="483"/>
      <c r="CA17" s="483"/>
      <c r="CB17" s="483"/>
      <c r="CC17" s="483"/>
      <c r="CD17" s="483"/>
      <c r="CE17" s="483"/>
      <c r="CF17" s="483"/>
      <c r="CG17" s="483"/>
      <c r="CH17" s="483"/>
      <c r="CI17" s="483"/>
      <c r="CJ17" s="483"/>
      <c r="CK17" s="483"/>
      <c r="CL17" s="483"/>
      <c r="CM17" s="483"/>
      <c r="CN17" s="483"/>
      <c r="CO17" s="483"/>
      <c r="CP17" s="483"/>
      <c r="CQ17" s="483"/>
      <c r="CR17" s="483"/>
      <c r="CS17" s="483"/>
      <c r="CT17" s="483"/>
      <c r="CU17" s="483"/>
      <c r="CV17" s="483"/>
      <c r="CW17" s="483"/>
      <c r="CX17" s="483"/>
      <c r="CY17" s="483"/>
      <c r="CZ17" s="483"/>
      <c r="DA17" s="483"/>
      <c r="DB17" s="483"/>
      <c r="DC17" s="483"/>
      <c r="DD17" s="483"/>
      <c r="DE17" s="483"/>
      <c r="DF17" s="483"/>
      <c r="DG17" s="483"/>
      <c r="DH17" s="483"/>
      <c r="DI17" s="483"/>
      <c r="DJ17" s="483"/>
      <c r="DK17" s="483"/>
      <c r="DL17" s="483"/>
      <c r="DM17" s="483"/>
      <c r="DN17" s="483"/>
      <c r="DO17" s="483"/>
      <c r="DP17" s="483"/>
      <c r="DQ17" s="483"/>
      <c r="DR17" s="483"/>
      <c r="DS17" s="483"/>
      <c r="DT17" s="483"/>
      <c r="DU17" s="483"/>
      <c r="DV17" s="483"/>
      <c r="DW17" s="483"/>
      <c r="DX17" s="483"/>
      <c r="DY17" s="483"/>
      <c r="DZ17" s="483"/>
      <c r="EA17" s="483"/>
      <c r="EB17" s="483"/>
      <c r="EC17" s="483"/>
      <c r="ED17" s="483"/>
      <c r="EE17" s="483"/>
      <c r="EF17" s="483"/>
      <c r="EG17" s="483"/>
      <c r="EH17" s="483"/>
      <c r="EI17" s="483"/>
      <c r="EJ17" s="483"/>
      <c r="EK17" s="483"/>
      <c r="EL17" s="483"/>
      <c r="EM17" s="483"/>
      <c r="EN17" s="483"/>
      <c r="EO17" s="483"/>
      <c r="EP17" s="483"/>
      <c r="EQ17" s="483"/>
      <c r="ER17" s="483"/>
      <c r="ES17" s="483"/>
      <c r="ET17" s="483"/>
      <c r="EU17" s="483"/>
      <c r="EV17" s="483"/>
      <c r="EW17" s="483"/>
      <c r="EX17" s="483"/>
      <c r="EY17" s="483"/>
      <c r="EZ17" s="483"/>
      <c r="FA17" s="483"/>
      <c r="FB17" s="483"/>
      <c r="FC17" s="483"/>
      <c r="FD17" s="483"/>
      <c r="FE17" s="483"/>
      <c r="FF17" s="483"/>
      <c r="FG17" s="483"/>
      <c r="FH17" s="483"/>
      <c r="FI17" s="483"/>
      <c r="FJ17" s="483"/>
      <c r="FK17" s="483"/>
      <c r="FL17" s="483"/>
      <c r="FM17" s="483"/>
      <c r="FN17" s="483"/>
      <c r="FO17" s="483"/>
      <c r="FP17" s="483"/>
      <c r="FQ17" s="483"/>
      <c r="FR17" s="483"/>
      <c r="FS17" s="483"/>
      <c r="FT17" s="483"/>
      <c r="FU17" s="483"/>
      <c r="FV17" s="483"/>
      <c r="FW17" s="483"/>
      <c r="FX17" s="483"/>
      <c r="FY17" s="483"/>
      <c r="FZ17" s="483"/>
      <c r="GA17" s="483"/>
      <c r="GB17" s="483"/>
      <c r="GC17" s="483"/>
      <c r="GD17" s="483"/>
      <c r="GE17" s="483"/>
      <c r="GF17" s="483"/>
      <c r="GG17" s="483"/>
      <c r="GH17" s="483"/>
      <c r="GI17" s="483"/>
      <c r="GJ17" s="483"/>
      <c r="GK17" s="483"/>
      <c r="GL17" s="483"/>
      <c r="GM17" s="483"/>
      <c r="GN17" s="483"/>
      <c r="GO17" s="483"/>
      <c r="GP17" s="483"/>
      <c r="GQ17" s="483"/>
      <c r="GR17" s="483"/>
      <c r="GS17" s="483"/>
      <c r="GT17" s="483"/>
      <c r="GU17" s="483"/>
      <c r="GV17" s="483"/>
      <c r="GW17" s="483"/>
      <c r="GX17" s="483"/>
      <c r="GY17" s="483"/>
      <c r="GZ17" s="483"/>
      <c r="HA17" s="483"/>
      <c r="HB17" s="483"/>
      <c r="HC17" s="483"/>
      <c r="HD17" s="483"/>
      <c r="HE17" s="483"/>
      <c r="HF17" s="483"/>
      <c r="HG17" s="483"/>
      <c r="HH17" s="483"/>
      <c r="HI17" s="483"/>
      <c r="HJ17" s="483"/>
      <c r="HK17" s="483"/>
      <c r="HL17" s="483"/>
      <c r="HM17" s="483"/>
      <c r="HN17" s="483"/>
      <c r="HO17" s="483"/>
      <c r="HP17" s="483"/>
      <c r="HQ17" s="483"/>
      <c r="HR17" s="483"/>
      <c r="HS17" s="483"/>
      <c r="HT17" s="483"/>
      <c r="HU17" s="483"/>
      <c r="HV17" s="483"/>
      <c r="HW17" s="483"/>
      <c r="HX17" s="483"/>
      <c r="HY17" s="483"/>
      <c r="HZ17" s="483"/>
      <c r="IA17" s="483"/>
      <c r="IB17" s="483"/>
      <c r="IC17" s="483"/>
      <c r="ID17" s="483"/>
      <c r="IE17" s="483"/>
      <c r="IF17" s="483"/>
      <c r="IG17" s="483"/>
      <c r="IH17" s="483"/>
      <c r="II17" s="483"/>
      <c r="IJ17" s="483"/>
      <c r="IK17" s="483"/>
      <c r="IL17" s="483"/>
      <c r="IM17" s="483"/>
      <c r="IN17" s="483"/>
      <c r="IO17" s="483"/>
      <c r="IP17" s="483"/>
      <c r="IQ17" s="483"/>
      <c r="IR17" s="483"/>
      <c r="IS17" s="483"/>
      <c r="IT17" s="483"/>
      <c r="IU17" s="483"/>
      <c r="IV17" s="483"/>
      <c r="IW17" s="483"/>
      <c r="IX17" s="483"/>
      <c r="IY17" s="483"/>
      <c r="IZ17" s="483"/>
      <c r="JA17" s="483"/>
      <c r="JB17" s="483"/>
      <c r="JC17" s="483"/>
      <c r="JD17" s="483"/>
      <c r="JE17" s="483"/>
      <c r="JF17" s="483"/>
      <c r="JG17" s="483"/>
      <c r="JH17" s="483"/>
      <c r="JI17" s="483"/>
      <c r="JJ17" s="483"/>
      <c r="JK17" s="483"/>
      <c r="JL17" s="483"/>
      <c r="JM17" s="483"/>
      <c r="JN17" s="483"/>
      <c r="JO17" s="483"/>
      <c r="JP17" s="483"/>
      <c r="JQ17" s="483"/>
      <c r="JR17" s="483"/>
      <c r="JS17" s="483"/>
      <c r="JT17" s="483"/>
      <c r="JU17" s="483"/>
      <c r="JV17" s="483"/>
      <c r="JW17" s="483"/>
      <c r="JX17" s="483"/>
      <c r="JY17" s="483"/>
      <c r="JZ17" s="483"/>
      <c r="KA17" s="483"/>
      <c r="KB17" s="483"/>
      <c r="KC17" s="483"/>
      <c r="KD17" s="483"/>
      <c r="KE17" s="483"/>
      <c r="KF17" s="483"/>
      <c r="KG17" s="483"/>
      <c r="KH17" s="483"/>
      <c r="KI17" s="483"/>
      <c r="KJ17" s="483"/>
      <c r="KK17" s="483"/>
      <c r="KL17" s="483"/>
      <c r="KM17" s="483"/>
      <c r="KN17" s="483"/>
      <c r="KO17" s="483"/>
      <c r="KP17" s="483"/>
      <c r="KQ17" s="483"/>
      <c r="KR17" s="483"/>
      <c r="KS17" s="483"/>
      <c r="KT17" s="483"/>
      <c r="KU17" s="483"/>
      <c r="KV17" s="483"/>
      <c r="KW17" s="483"/>
      <c r="KX17" s="483"/>
      <c r="KY17" s="483"/>
      <c r="KZ17" s="483"/>
      <c r="LA17" s="483"/>
      <c r="LB17" s="483"/>
      <c r="LC17" s="483"/>
      <c r="LD17" s="483"/>
      <c r="LE17" s="483"/>
      <c r="LF17" s="483"/>
      <c r="LG17" s="483"/>
      <c r="LH17" s="483"/>
      <c r="LI17" s="483"/>
      <c r="LJ17" s="483"/>
      <c r="LK17" s="483"/>
      <c r="LL17" s="483"/>
      <c r="LM17" s="483"/>
      <c r="LN17" s="483"/>
      <c r="LO17" s="483"/>
      <c r="LP17" s="483"/>
      <c r="LQ17" s="483"/>
      <c r="LR17" s="483"/>
      <c r="LS17" s="483"/>
      <c r="LT17" s="483"/>
      <c r="LU17" s="483"/>
      <c r="LV17" s="483"/>
      <c r="LW17" s="483"/>
      <c r="LX17" s="483"/>
      <c r="LY17" s="483"/>
      <c r="LZ17" s="483"/>
      <c r="MA17" s="483"/>
      <c r="MB17" s="483"/>
      <c r="MC17" s="483"/>
      <c r="MD17" s="483"/>
      <c r="ME17" s="483"/>
      <c r="MF17" s="483"/>
      <c r="MG17" s="483"/>
      <c r="MH17" s="483"/>
      <c r="MI17" s="483"/>
      <c r="MJ17" s="483"/>
      <c r="MK17" s="483"/>
      <c r="ML17" s="483"/>
      <c r="MM17" s="483"/>
      <c r="MN17" s="483"/>
      <c r="MO17" s="483"/>
      <c r="MP17" s="483"/>
      <c r="MQ17" s="483"/>
      <c r="MR17" s="483"/>
      <c r="MS17" s="483"/>
      <c r="MT17" s="483"/>
      <c r="MU17" s="483"/>
      <c r="MV17" s="483"/>
      <c r="MW17" s="483"/>
      <c r="MX17" s="483"/>
      <c r="MY17" s="483"/>
      <c r="MZ17" s="483"/>
      <c r="NA17" s="483"/>
      <c r="NB17" s="483"/>
      <c r="NC17" s="483"/>
      <c r="ND17" s="483"/>
      <c r="NE17" s="483"/>
      <c r="NF17" s="483"/>
      <c r="NG17" s="483"/>
      <c r="NH17" s="483"/>
      <c r="NI17" s="483"/>
      <c r="NJ17" s="483"/>
      <c r="NK17" s="483"/>
      <c r="NL17" s="483"/>
      <c r="NM17" s="483"/>
      <c r="NN17" s="483"/>
      <c r="NO17" s="483"/>
      <c r="NP17" s="483"/>
      <c r="NQ17" s="483"/>
      <c r="NR17" s="483"/>
      <c r="NS17" s="483"/>
      <c r="NT17" s="483"/>
      <c r="NU17" s="483"/>
      <c r="NV17" s="483"/>
      <c r="NW17" s="483"/>
      <c r="NX17" s="483"/>
      <c r="NY17" s="483"/>
      <c r="NZ17" s="483"/>
      <c r="OA17" s="483"/>
      <c r="OB17" s="483"/>
      <c r="OC17" s="483"/>
      <c r="OD17" s="483"/>
      <c r="OE17" s="483"/>
      <c r="OF17" s="483"/>
      <c r="OG17" s="483"/>
      <c r="OH17" s="483"/>
      <c r="OI17" s="483"/>
      <c r="OJ17" s="483"/>
      <c r="OK17" s="483"/>
      <c r="OL17" s="483"/>
      <c r="OM17" s="483"/>
      <c r="ON17" s="483"/>
      <c r="OO17" s="483"/>
      <c r="OP17" s="483"/>
      <c r="OQ17" s="483"/>
      <c r="OR17" s="483"/>
      <c r="OS17" s="483"/>
      <c r="OT17" s="483"/>
      <c r="OU17" s="483"/>
      <c r="OV17" s="483"/>
      <c r="OW17" s="483"/>
      <c r="OX17" s="483"/>
      <c r="OY17" s="483"/>
      <c r="OZ17" s="483"/>
      <c r="PA17" s="483"/>
      <c r="PB17" s="483"/>
      <c r="PC17" s="483"/>
      <c r="PD17" s="483"/>
      <c r="PE17" s="483"/>
    </row>
    <row r="18" spans="1:421" s="484" customFormat="1">
      <c r="A18" s="206"/>
      <c r="B18" s="1603" t="s">
        <v>52</v>
      </c>
      <c r="C18" s="1604"/>
      <c r="D18" s="1605"/>
      <c r="E18" s="1606" t="s">
        <v>1022</v>
      </c>
      <c r="F18" s="1607">
        <v>0</v>
      </c>
      <c r="G18" s="1608">
        <f t="shared" si="8"/>
        <v>0</v>
      </c>
      <c r="H18" s="1609" t="s">
        <v>254</v>
      </c>
      <c r="I18" s="1610">
        <v>67</v>
      </c>
      <c r="J18" s="1611">
        <v>0</v>
      </c>
      <c r="K18" s="1612">
        <v>50</v>
      </c>
      <c r="L18" s="1612">
        <v>50</v>
      </c>
      <c r="M18" s="1613">
        <f t="shared" si="9"/>
        <v>0</v>
      </c>
      <c r="N18" s="1614">
        <f t="shared" si="10"/>
        <v>0</v>
      </c>
      <c r="O18" s="1615"/>
      <c r="P18" s="1616"/>
      <c r="Q18" s="1616"/>
      <c r="R18" s="1617">
        <f t="shared" si="5"/>
        <v>0</v>
      </c>
      <c r="S18" s="1616">
        <f t="shared" si="6"/>
        <v>3350</v>
      </c>
      <c r="T18" s="1618"/>
      <c r="U18" s="1618"/>
      <c r="V18" s="1618"/>
      <c r="W18" s="1619">
        <v>0</v>
      </c>
      <c r="X18" s="1618"/>
      <c r="Y18" s="1618"/>
      <c r="Z18" s="1618">
        <f t="shared" si="0"/>
        <v>0</v>
      </c>
      <c r="AA18" s="1620">
        <f t="shared" si="11"/>
        <v>0</v>
      </c>
      <c r="AB18" s="1618">
        <f t="shared" si="12"/>
        <v>0</v>
      </c>
      <c r="AC18" s="1621"/>
      <c r="AD18" s="1622"/>
      <c r="AE18" s="483"/>
      <c r="AF18" s="483"/>
      <c r="AG18" s="483"/>
      <c r="AH18" s="483"/>
      <c r="AI18" s="483"/>
      <c r="AJ18" s="483"/>
      <c r="AK18" s="483"/>
      <c r="AL18" s="483"/>
      <c r="AM18" s="483"/>
      <c r="AN18" s="483"/>
      <c r="AO18" s="483"/>
      <c r="AP18" s="483"/>
      <c r="AQ18" s="483"/>
      <c r="AR18" s="483"/>
      <c r="AS18" s="483"/>
      <c r="AT18" s="483"/>
      <c r="AU18" s="483"/>
      <c r="AV18" s="483"/>
      <c r="AW18" s="483"/>
      <c r="AX18" s="483"/>
      <c r="AY18" s="483"/>
      <c r="AZ18" s="483"/>
      <c r="BA18" s="483"/>
      <c r="BB18" s="483"/>
      <c r="BC18" s="483"/>
      <c r="BD18" s="483"/>
      <c r="BE18" s="483"/>
      <c r="BF18" s="483"/>
      <c r="BG18" s="483"/>
      <c r="BH18" s="483"/>
      <c r="BI18" s="483"/>
      <c r="BJ18" s="483"/>
      <c r="BK18" s="483"/>
      <c r="BL18" s="483"/>
      <c r="BM18" s="483"/>
      <c r="BN18" s="483"/>
      <c r="BO18" s="483"/>
      <c r="BP18" s="483"/>
      <c r="BQ18" s="483"/>
      <c r="BR18" s="483"/>
      <c r="BS18" s="483"/>
      <c r="BT18" s="483"/>
      <c r="BU18" s="483"/>
      <c r="BV18" s="483"/>
      <c r="BW18" s="483"/>
      <c r="BX18" s="483"/>
      <c r="BY18" s="483"/>
      <c r="BZ18" s="483"/>
      <c r="CA18" s="483"/>
      <c r="CB18" s="483"/>
      <c r="CC18" s="483"/>
      <c r="CD18" s="483"/>
      <c r="CE18" s="483"/>
      <c r="CF18" s="483"/>
      <c r="CG18" s="483"/>
      <c r="CH18" s="483"/>
      <c r="CI18" s="483"/>
      <c r="CJ18" s="483"/>
      <c r="CK18" s="483"/>
      <c r="CL18" s="483"/>
      <c r="CM18" s="483"/>
      <c r="CN18" s="483"/>
      <c r="CO18" s="483"/>
      <c r="CP18" s="483"/>
      <c r="CQ18" s="483"/>
      <c r="CR18" s="483"/>
      <c r="CS18" s="483"/>
      <c r="CT18" s="483"/>
      <c r="CU18" s="483"/>
      <c r="CV18" s="483"/>
      <c r="CW18" s="483"/>
      <c r="CX18" s="483"/>
      <c r="CY18" s="483"/>
      <c r="CZ18" s="483"/>
      <c r="DA18" s="483"/>
      <c r="DB18" s="483"/>
      <c r="DC18" s="483"/>
      <c r="DD18" s="483"/>
      <c r="DE18" s="483"/>
      <c r="DF18" s="483"/>
      <c r="DG18" s="483"/>
      <c r="DH18" s="483"/>
      <c r="DI18" s="483"/>
      <c r="DJ18" s="483"/>
      <c r="DK18" s="483"/>
      <c r="DL18" s="483"/>
      <c r="DM18" s="483"/>
      <c r="DN18" s="483"/>
      <c r="DO18" s="483"/>
      <c r="DP18" s="483"/>
      <c r="DQ18" s="483"/>
      <c r="DR18" s="483"/>
      <c r="DS18" s="483"/>
      <c r="DT18" s="483"/>
      <c r="DU18" s="483"/>
      <c r="DV18" s="483"/>
      <c r="DW18" s="483"/>
      <c r="DX18" s="483"/>
      <c r="DY18" s="483"/>
      <c r="DZ18" s="483"/>
      <c r="EA18" s="483"/>
      <c r="EB18" s="483"/>
      <c r="EC18" s="483"/>
      <c r="ED18" s="483"/>
      <c r="EE18" s="483"/>
      <c r="EF18" s="483"/>
      <c r="EG18" s="483"/>
      <c r="EH18" s="483"/>
      <c r="EI18" s="483"/>
      <c r="EJ18" s="483"/>
      <c r="EK18" s="483"/>
      <c r="EL18" s="483"/>
      <c r="EM18" s="483"/>
      <c r="EN18" s="483"/>
      <c r="EO18" s="483"/>
      <c r="EP18" s="483"/>
      <c r="EQ18" s="483"/>
      <c r="ER18" s="483"/>
      <c r="ES18" s="483"/>
      <c r="ET18" s="483"/>
      <c r="EU18" s="483"/>
      <c r="EV18" s="483"/>
      <c r="EW18" s="483"/>
      <c r="EX18" s="483"/>
      <c r="EY18" s="483"/>
      <c r="EZ18" s="483"/>
      <c r="FA18" s="483"/>
      <c r="FB18" s="483"/>
      <c r="FC18" s="483"/>
      <c r="FD18" s="483"/>
      <c r="FE18" s="483"/>
      <c r="FF18" s="483"/>
      <c r="FG18" s="483"/>
      <c r="FH18" s="483"/>
      <c r="FI18" s="483"/>
      <c r="FJ18" s="483"/>
      <c r="FK18" s="483"/>
      <c r="FL18" s="483"/>
      <c r="FM18" s="483"/>
      <c r="FN18" s="483"/>
      <c r="FO18" s="483"/>
      <c r="FP18" s="483"/>
      <c r="FQ18" s="483"/>
      <c r="FR18" s="483"/>
      <c r="FS18" s="483"/>
      <c r="FT18" s="483"/>
      <c r="FU18" s="483"/>
      <c r="FV18" s="483"/>
      <c r="FW18" s="483"/>
      <c r="FX18" s="483"/>
      <c r="FY18" s="483"/>
      <c r="FZ18" s="483"/>
      <c r="GA18" s="483"/>
      <c r="GB18" s="483"/>
      <c r="GC18" s="483"/>
      <c r="GD18" s="483"/>
      <c r="GE18" s="483"/>
      <c r="GF18" s="483"/>
      <c r="GG18" s="483"/>
      <c r="GH18" s="483"/>
      <c r="GI18" s="483"/>
      <c r="GJ18" s="483"/>
      <c r="GK18" s="483"/>
      <c r="GL18" s="483"/>
      <c r="GM18" s="483"/>
      <c r="GN18" s="483"/>
      <c r="GO18" s="483"/>
      <c r="GP18" s="483"/>
      <c r="GQ18" s="483"/>
      <c r="GR18" s="483"/>
      <c r="GS18" s="483"/>
      <c r="GT18" s="483"/>
      <c r="GU18" s="483"/>
      <c r="GV18" s="483"/>
      <c r="GW18" s="483"/>
      <c r="GX18" s="483"/>
      <c r="GY18" s="483"/>
      <c r="GZ18" s="483"/>
      <c r="HA18" s="483"/>
      <c r="HB18" s="483"/>
      <c r="HC18" s="483"/>
      <c r="HD18" s="483"/>
      <c r="HE18" s="483"/>
      <c r="HF18" s="483"/>
      <c r="HG18" s="483"/>
      <c r="HH18" s="483"/>
      <c r="HI18" s="483"/>
      <c r="HJ18" s="483"/>
      <c r="HK18" s="483"/>
      <c r="HL18" s="483"/>
      <c r="HM18" s="483"/>
      <c r="HN18" s="483"/>
      <c r="HO18" s="483"/>
      <c r="HP18" s="483"/>
      <c r="HQ18" s="483"/>
      <c r="HR18" s="483"/>
      <c r="HS18" s="483"/>
      <c r="HT18" s="483"/>
      <c r="HU18" s="483"/>
      <c r="HV18" s="483"/>
      <c r="HW18" s="483"/>
      <c r="HX18" s="483"/>
      <c r="HY18" s="483"/>
      <c r="HZ18" s="483"/>
      <c r="IA18" s="483"/>
      <c r="IB18" s="483"/>
      <c r="IC18" s="483"/>
      <c r="ID18" s="483"/>
      <c r="IE18" s="483"/>
      <c r="IF18" s="483"/>
      <c r="IG18" s="483"/>
      <c r="IH18" s="483"/>
      <c r="II18" s="483"/>
      <c r="IJ18" s="483"/>
      <c r="IK18" s="483"/>
      <c r="IL18" s="483"/>
      <c r="IM18" s="483"/>
      <c r="IN18" s="483"/>
      <c r="IO18" s="483"/>
      <c r="IP18" s="483"/>
      <c r="IQ18" s="483"/>
      <c r="IR18" s="483"/>
      <c r="IS18" s="483"/>
      <c r="IT18" s="483"/>
      <c r="IU18" s="483"/>
      <c r="IV18" s="483"/>
      <c r="IW18" s="483"/>
      <c r="IX18" s="483"/>
      <c r="IY18" s="483"/>
      <c r="IZ18" s="483"/>
      <c r="JA18" s="483"/>
      <c r="JB18" s="483"/>
      <c r="JC18" s="483"/>
      <c r="JD18" s="483"/>
      <c r="JE18" s="483"/>
      <c r="JF18" s="483"/>
      <c r="JG18" s="483"/>
      <c r="JH18" s="483"/>
      <c r="JI18" s="483"/>
      <c r="JJ18" s="483"/>
      <c r="JK18" s="483"/>
      <c r="JL18" s="483"/>
      <c r="JM18" s="483"/>
      <c r="JN18" s="483"/>
      <c r="JO18" s="483"/>
      <c r="JP18" s="483"/>
      <c r="JQ18" s="483"/>
      <c r="JR18" s="483"/>
      <c r="JS18" s="483"/>
      <c r="JT18" s="483"/>
      <c r="JU18" s="483"/>
      <c r="JV18" s="483"/>
      <c r="JW18" s="483"/>
      <c r="JX18" s="483"/>
      <c r="JY18" s="483"/>
      <c r="JZ18" s="483"/>
      <c r="KA18" s="483"/>
      <c r="KB18" s="483"/>
      <c r="KC18" s="483"/>
      <c r="KD18" s="483"/>
      <c r="KE18" s="483"/>
      <c r="KF18" s="483"/>
      <c r="KG18" s="483"/>
      <c r="KH18" s="483"/>
      <c r="KI18" s="483"/>
      <c r="KJ18" s="483"/>
      <c r="KK18" s="483"/>
      <c r="KL18" s="483"/>
      <c r="KM18" s="483"/>
      <c r="KN18" s="483"/>
      <c r="KO18" s="483"/>
      <c r="KP18" s="483"/>
      <c r="KQ18" s="483"/>
      <c r="KR18" s="483"/>
      <c r="KS18" s="483"/>
      <c r="KT18" s="483"/>
      <c r="KU18" s="483"/>
      <c r="KV18" s="483"/>
      <c r="KW18" s="483"/>
      <c r="KX18" s="483"/>
      <c r="KY18" s="483"/>
      <c r="KZ18" s="483"/>
      <c r="LA18" s="483"/>
      <c r="LB18" s="483"/>
      <c r="LC18" s="483"/>
      <c r="LD18" s="483"/>
      <c r="LE18" s="483"/>
      <c r="LF18" s="483"/>
      <c r="LG18" s="483"/>
      <c r="LH18" s="483"/>
      <c r="LI18" s="483"/>
      <c r="LJ18" s="483"/>
      <c r="LK18" s="483"/>
      <c r="LL18" s="483"/>
      <c r="LM18" s="483"/>
      <c r="LN18" s="483"/>
      <c r="LO18" s="483"/>
      <c r="LP18" s="483"/>
      <c r="LQ18" s="483"/>
      <c r="LR18" s="483"/>
      <c r="LS18" s="483"/>
      <c r="LT18" s="483"/>
      <c r="LU18" s="483"/>
      <c r="LV18" s="483"/>
      <c r="LW18" s="483"/>
      <c r="LX18" s="483"/>
      <c r="LY18" s="483"/>
      <c r="LZ18" s="483"/>
      <c r="MA18" s="483"/>
      <c r="MB18" s="483"/>
      <c r="MC18" s="483"/>
      <c r="MD18" s="483"/>
      <c r="ME18" s="483"/>
      <c r="MF18" s="483"/>
      <c r="MG18" s="483"/>
      <c r="MH18" s="483"/>
      <c r="MI18" s="483"/>
      <c r="MJ18" s="483"/>
      <c r="MK18" s="483"/>
      <c r="ML18" s="483"/>
      <c r="MM18" s="483"/>
      <c r="MN18" s="483"/>
      <c r="MO18" s="483"/>
      <c r="MP18" s="483"/>
      <c r="MQ18" s="483"/>
      <c r="MR18" s="483"/>
      <c r="MS18" s="483"/>
      <c r="MT18" s="483"/>
      <c r="MU18" s="483"/>
      <c r="MV18" s="483"/>
      <c r="MW18" s="483"/>
      <c r="MX18" s="483"/>
      <c r="MY18" s="483"/>
      <c r="MZ18" s="483"/>
      <c r="NA18" s="483"/>
      <c r="NB18" s="483"/>
      <c r="NC18" s="483"/>
      <c r="ND18" s="483"/>
      <c r="NE18" s="483"/>
      <c r="NF18" s="483"/>
      <c r="NG18" s="483"/>
      <c r="NH18" s="483"/>
      <c r="NI18" s="483"/>
      <c r="NJ18" s="483"/>
      <c r="NK18" s="483"/>
      <c r="NL18" s="483"/>
      <c r="NM18" s="483"/>
      <c r="NN18" s="483"/>
      <c r="NO18" s="483"/>
      <c r="NP18" s="483"/>
      <c r="NQ18" s="483"/>
      <c r="NR18" s="483"/>
      <c r="NS18" s="483"/>
      <c r="NT18" s="483"/>
      <c r="NU18" s="483"/>
      <c r="NV18" s="483"/>
      <c r="NW18" s="483"/>
      <c r="NX18" s="483"/>
      <c r="NY18" s="483"/>
      <c r="NZ18" s="483"/>
      <c r="OA18" s="483"/>
      <c r="OB18" s="483"/>
      <c r="OC18" s="483"/>
      <c r="OD18" s="483"/>
      <c r="OE18" s="483"/>
      <c r="OF18" s="483"/>
      <c r="OG18" s="483"/>
      <c r="OH18" s="483"/>
      <c r="OI18" s="483"/>
      <c r="OJ18" s="483"/>
      <c r="OK18" s="483"/>
      <c r="OL18" s="483"/>
      <c r="OM18" s="483"/>
      <c r="ON18" s="483"/>
      <c r="OO18" s="483"/>
      <c r="OP18" s="483"/>
      <c r="OQ18" s="483"/>
      <c r="OR18" s="483"/>
      <c r="OS18" s="483"/>
      <c r="OT18" s="483"/>
      <c r="OU18" s="483"/>
      <c r="OV18" s="483"/>
      <c r="OW18" s="483"/>
      <c r="OX18" s="483"/>
      <c r="OY18" s="483"/>
      <c r="OZ18" s="483"/>
      <c r="PA18" s="483"/>
      <c r="PB18" s="483"/>
      <c r="PC18" s="483"/>
      <c r="PD18" s="483"/>
      <c r="PE18" s="483"/>
    </row>
    <row r="19" spans="1:421" s="497" customFormat="1" ht="14.4" thickBot="1">
      <c r="A19" s="485"/>
      <c r="B19" s="1556"/>
      <c r="C19" s="1557"/>
      <c r="D19" s="1557"/>
      <c r="E19" s="1558" t="s">
        <v>174</v>
      </c>
      <c r="F19" s="1559"/>
      <c r="G19" s="1560">
        <f>SUM(G5:G18)</f>
        <v>18.047277095890387</v>
      </c>
      <c r="H19" s="1559"/>
      <c r="I19" s="1559"/>
      <c r="J19" s="1559"/>
      <c r="K19" s="1561"/>
      <c r="L19" s="1561"/>
      <c r="M19" s="1561"/>
      <c r="N19" s="1561">
        <f>SUM(N5:N18)</f>
        <v>4479886</v>
      </c>
      <c r="O19" s="1562"/>
      <c r="P19" s="1563">
        <v>52872.44</v>
      </c>
      <c r="Q19" s="1564">
        <v>1304408.9099999999</v>
      </c>
      <c r="R19" s="1566">
        <f>IF(Q19&gt;S19,0,S19-Q19)</f>
        <v>0</v>
      </c>
      <c r="S19" s="1565">
        <f>SUM(S5:S18)</f>
        <v>1300851.9099999999</v>
      </c>
      <c r="T19" s="1566">
        <f>SUM(T5:T18)</f>
        <v>0</v>
      </c>
      <c r="U19" s="1567">
        <f>P19+Q19</f>
        <v>1357281.3499999999</v>
      </c>
      <c r="V19" s="1567">
        <f>T19+S19+P19</f>
        <v>1353724.3499999999</v>
      </c>
      <c r="W19" s="1568">
        <f>SUM(W5:W18)</f>
        <v>0</v>
      </c>
      <c r="X19" s="1567">
        <f>U19/(1+Discount_Rate)^1</f>
        <v>1259073.6085343226</v>
      </c>
      <c r="Y19" s="1567">
        <f>V19/(1+Discount_Rate)^1</f>
        <v>1255773.9795918365</v>
      </c>
      <c r="Z19" s="1568">
        <f>SUM(Z5:Z18)</f>
        <v>0</v>
      </c>
      <c r="AA19" s="1566"/>
      <c r="AB19" s="1568">
        <f>SUM(AB5:AB18)</f>
        <v>6343592.2583466126</v>
      </c>
      <c r="AC19" s="1569">
        <f>AB19/X19</f>
        <v>5.0383013473939284</v>
      </c>
      <c r="AD19" s="1569">
        <f>((AB19*1.1)+Z19)/Y19</f>
        <v>5.5566937980744866</v>
      </c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496"/>
      <c r="BI19" s="496"/>
      <c r="BJ19" s="496"/>
      <c r="BK19" s="496"/>
      <c r="BL19" s="496"/>
      <c r="BM19" s="496"/>
      <c r="BN19" s="496"/>
      <c r="BO19" s="496"/>
      <c r="BP19" s="496"/>
      <c r="BQ19" s="496"/>
      <c r="BR19" s="496"/>
      <c r="BS19" s="496"/>
      <c r="BT19" s="496"/>
      <c r="BU19" s="496"/>
      <c r="BV19" s="496"/>
      <c r="BW19" s="496"/>
      <c r="BX19" s="496"/>
      <c r="BY19" s="496"/>
      <c r="BZ19" s="496"/>
      <c r="CA19" s="496"/>
      <c r="CB19" s="496"/>
      <c r="CC19" s="496"/>
      <c r="CD19" s="496"/>
      <c r="CE19" s="496"/>
      <c r="CF19" s="496"/>
      <c r="CG19" s="496"/>
      <c r="CH19" s="496"/>
      <c r="CI19" s="496"/>
      <c r="CJ19" s="496"/>
      <c r="CK19" s="496"/>
      <c r="CL19" s="496"/>
      <c r="CM19" s="496"/>
      <c r="CN19" s="496"/>
      <c r="CO19" s="496"/>
      <c r="CP19" s="496"/>
      <c r="CQ19" s="496"/>
      <c r="CR19" s="496"/>
      <c r="CS19" s="496"/>
      <c r="CT19" s="496"/>
      <c r="CU19" s="496"/>
      <c r="CV19" s="496"/>
      <c r="CW19" s="496"/>
      <c r="CX19" s="496"/>
      <c r="CY19" s="496"/>
      <c r="CZ19" s="496"/>
      <c r="DA19" s="496"/>
      <c r="DB19" s="496"/>
      <c r="DC19" s="496"/>
      <c r="DD19" s="496"/>
      <c r="DE19" s="496"/>
      <c r="DF19" s="496"/>
      <c r="DG19" s="496"/>
      <c r="DH19" s="496"/>
      <c r="DI19" s="496"/>
      <c r="DJ19" s="496"/>
      <c r="DK19" s="496"/>
      <c r="DL19" s="496"/>
      <c r="DM19" s="496"/>
      <c r="DN19" s="496"/>
      <c r="DO19" s="496"/>
      <c r="DP19" s="496"/>
      <c r="DQ19" s="496"/>
      <c r="DR19" s="496"/>
      <c r="DS19" s="496"/>
      <c r="DT19" s="496"/>
      <c r="DU19" s="496"/>
      <c r="DV19" s="496"/>
      <c r="DW19" s="496"/>
      <c r="DX19" s="496"/>
      <c r="DY19" s="496"/>
      <c r="DZ19" s="496"/>
      <c r="EA19" s="496"/>
      <c r="EB19" s="496"/>
      <c r="EC19" s="496"/>
      <c r="ED19" s="496"/>
      <c r="EE19" s="496"/>
      <c r="EF19" s="496"/>
      <c r="EG19" s="496"/>
      <c r="EH19" s="496"/>
      <c r="EI19" s="496"/>
      <c r="EJ19" s="496"/>
      <c r="EK19" s="496"/>
      <c r="EL19" s="496"/>
      <c r="EM19" s="496"/>
      <c r="EN19" s="496"/>
      <c r="EO19" s="496"/>
      <c r="EP19" s="496"/>
      <c r="EQ19" s="496"/>
      <c r="ER19" s="496"/>
      <c r="ES19" s="496"/>
      <c r="ET19" s="496"/>
      <c r="EU19" s="496"/>
      <c r="EV19" s="496"/>
      <c r="EW19" s="496"/>
      <c r="EX19" s="496"/>
      <c r="EY19" s="496"/>
      <c r="EZ19" s="496"/>
      <c r="FA19" s="496"/>
      <c r="FB19" s="496"/>
      <c r="FC19" s="496"/>
      <c r="FD19" s="496"/>
      <c r="FE19" s="496"/>
      <c r="FF19" s="496"/>
      <c r="FG19" s="496"/>
      <c r="FH19" s="496"/>
      <c r="FI19" s="496"/>
      <c r="FJ19" s="496"/>
      <c r="FK19" s="496"/>
      <c r="FL19" s="496"/>
      <c r="FM19" s="496"/>
      <c r="FN19" s="496"/>
      <c r="FO19" s="496"/>
      <c r="FP19" s="496"/>
      <c r="FQ19" s="496"/>
      <c r="FR19" s="496"/>
      <c r="FS19" s="496"/>
      <c r="FT19" s="496"/>
      <c r="FU19" s="496"/>
      <c r="FV19" s="496"/>
      <c r="FW19" s="496"/>
      <c r="FX19" s="496"/>
      <c r="FY19" s="496"/>
      <c r="FZ19" s="496"/>
      <c r="GA19" s="496"/>
      <c r="GB19" s="496"/>
      <c r="GC19" s="496"/>
      <c r="GD19" s="496"/>
      <c r="GE19" s="496"/>
      <c r="GF19" s="496"/>
      <c r="GG19" s="496"/>
      <c r="GH19" s="496"/>
      <c r="GI19" s="496"/>
      <c r="GJ19" s="496"/>
      <c r="GK19" s="496"/>
      <c r="GL19" s="496"/>
      <c r="GM19" s="496"/>
      <c r="GN19" s="496"/>
      <c r="GO19" s="496"/>
      <c r="GP19" s="496"/>
      <c r="GQ19" s="496"/>
      <c r="GR19" s="496"/>
      <c r="GS19" s="496"/>
      <c r="GT19" s="496"/>
      <c r="GU19" s="496"/>
      <c r="GV19" s="496"/>
      <c r="GW19" s="496"/>
      <c r="GX19" s="496"/>
      <c r="GY19" s="496"/>
      <c r="GZ19" s="496"/>
      <c r="HA19" s="496"/>
      <c r="HB19" s="496"/>
      <c r="HC19" s="496"/>
      <c r="HD19" s="496"/>
      <c r="HE19" s="496"/>
      <c r="HF19" s="496"/>
      <c r="HG19" s="496"/>
      <c r="HH19" s="496"/>
      <c r="HI19" s="496"/>
      <c r="HJ19" s="496"/>
      <c r="HK19" s="496"/>
      <c r="HL19" s="496"/>
      <c r="HM19" s="496"/>
      <c r="HN19" s="496"/>
      <c r="HO19" s="496"/>
      <c r="HP19" s="496"/>
      <c r="HQ19" s="496"/>
      <c r="HR19" s="496"/>
      <c r="HS19" s="496"/>
      <c r="HT19" s="496"/>
      <c r="HU19" s="496"/>
      <c r="HV19" s="496"/>
      <c r="HW19" s="496"/>
      <c r="HX19" s="496"/>
      <c r="HY19" s="496"/>
      <c r="HZ19" s="496"/>
      <c r="IA19" s="496"/>
      <c r="IB19" s="496"/>
      <c r="IC19" s="496"/>
      <c r="ID19" s="496"/>
      <c r="IE19" s="496"/>
      <c r="IF19" s="496"/>
      <c r="IG19" s="496"/>
      <c r="IH19" s="496"/>
      <c r="II19" s="496"/>
      <c r="IJ19" s="496"/>
      <c r="IK19" s="496"/>
      <c r="IL19" s="496"/>
      <c r="IM19" s="496"/>
      <c r="IN19" s="496"/>
      <c r="IO19" s="496"/>
      <c r="IP19" s="496"/>
      <c r="IQ19" s="496"/>
      <c r="IR19" s="496"/>
      <c r="IS19" s="496"/>
      <c r="IT19" s="496"/>
      <c r="IU19" s="496"/>
      <c r="IV19" s="496"/>
      <c r="IW19" s="496"/>
      <c r="IX19" s="496"/>
      <c r="IY19" s="496"/>
      <c r="IZ19" s="496"/>
      <c r="JA19" s="496"/>
      <c r="JB19" s="496"/>
      <c r="JC19" s="496"/>
      <c r="JD19" s="496"/>
      <c r="JE19" s="496"/>
      <c r="JF19" s="496"/>
      <c r="JG19" s="496"/>
      <c r="JH19" s="496"/>
      <c r="JI19" s="496"/>
      <c r="JJ19" s="496"/>
      <c r="JK19" s="496"/>
      <c r="JL19" s="496"/>
      <c r="JM19" s="496"/>
      <c r="JN19" s="496"/>
      <c r="JO19" s="496"/>
      <c r="JP19" s="496"/>
      <c r="JQ19" s="496"/>
      <c r="JR19" s="496"/>
      <c r="JS19" s="496"/>
      <c r="JT19" s="496"/>
      <c r="JU19" s="496"/>
      <c r="JV19" s="496"/>
      <c r="JW19" s="496"/>
      <c r="JX19" s="496"/>
      <c r="JY19" s="496"/>
      <c r="JZ19" s="496"/>
      <c r="KA19" s="496"/>
      <c r="KB19" s="496"/>
      <c r="KC19" s="496"/>
      <c r="KD19" s="496"/>
      <c r="KE19" s="496"/>
      <c r="KF19" s="496"/>
      <c r="KG19" s="496"/>
      <c r="KH19" s="496"/>
      <c r="KI19" s="496"/>
      <c r="KJ19" s="496"/>
      <c r="KK19" s="496"/>
      <c r="KL19" s="496"/>
      <c r="KM19" s="496"/>
      <c r="KN19" s="496"/>
      <c r="KO19" s="496"/>
      <c r="KP19" s="496"/>
      <c r="KQ19" s="496"/>
      <c r="KR19" s="496"/>
      <c r="KS19" s="496"/>
      <c r="KT19" s="496"/>
      <c r="KU19" s="496"/>
      <c r="KV19" s="496"/>
      <c r="KW19" s="496"/>
      <c r="KX19" s="496"/>
      <c r="KY19" s="496"/>
      <c r="KZ19" s="496"/>
      <c r="LA19" s="496"/>
      <c r="LB19" s="496"/>
      <c r="LC19" s="496"/>
      <c r="LD19" s="496"/>
      <c r="LE19" s="496"/>
      <c r="LF19" s="496"/>
      <c r="LG19" s="496"/>
      <c r="LH19" s="496"/>
      <c r="LI19" s="496"/>
      <c r="LJ19" s="496"/>
      <c r="LK19" s="496"/>
      <c r="LL19" s="496"/>
      <c r="LM19" s="496"/>
      <c r="LN19" s="496"/>
      <c r="LO19" s="496"/>
      <c r="LP19" s="496"/>
      <c r="LQ19" s="496"/>
      <c r="LR19" s="496"/>
      <c r="LS19" s="496"/>
      <c r="LT19" s="496"/>
      <c r="LU19" s="496"/>
      <c r="LV19" s="496"/>
      <c r="LW19" s="496"/>
      <c r="LX19" s="496"/>
      <c r="LY19" s="496"/>
      <c r="LZ19" s="496"/>
      <c r="MA19" s="496"/>
      <c r="MB19" s="496"/>
      <c r="MC19" s="496"/>
      <c r="MD19" s="496"/>
      <c r="ME19" s="496"/>
      <c r="MF19" s="496"/>
      <c r="MG19" s="496"/>
      <c r="MH19" s="496"/>
      <c r="MI19" s="496"/>
      <c r="MJ19" s="496"/>
      <c r="MK19" s="496"/>
      <c r="ML19" s="496"/>
      <c r="MM19" s="496"/>
      <c r="MN19" s="496"/>
      <c r="MO19" s="496"/>
      <c r="MP19" s="496"/>
      <c r="MQ19" s="496"/>
      <c r="MR19" s="496"/>
      <c r="MS19" s="496"/>
      <c r="MT19" s="496"/>
      <c r="MU19" s="496"/>
      <c r="MV19" s="496"/>
      <c r="MW19" s="496"/>
      <c r="MX19" s="496"/>
      <c r="MY19" s="496"/>
      <c r="MZ19" s="496"/>
      <c r="NA19" s="496"/>
      <c r="NB19" s="496"/>
      <c r="NC19" s="496"/>
      <c r="ND19" s="496"/>
      <c r="NE19" s="496"/>
      <c r="NF19" s="496"/>
      <c r="NG19" s="496"/>
      <c r="NH19" s="496"/>
      <c r="NI19" s="496"/>
      <c r="NJ19" s="496"/>
      <c r="NK19" s="496"/>
      <c r="NL19" s="496"/>
      <c r="NM19" s="496"/>
      <c r="NN19" s="496"/>
      <c r="NO19" s="496"/>
      <c r="NP19" s="496"/>
      <c r="NQ19" s="496"/>
      <c r="NR19" s="496"/>
      <c r="NS19" s="496"/>
      <c r="NT19" s="496"/>
      <c r="NU19" s="496"/>
      <c r="NV19" s="496"/>
      <c r="NW19" s="496"/>
      <c r="NX19" s="496"/>
      <c r="NY19" s="496"/>
      <c r="NZ19" s="496"/>
      <c r="OA19" s="496"/>
      <c r="OB19" s="496"/>
      <c r="OC19" s="496"/>
      <c r="OD19" s="496"/>
      <c r="OE19" s="496"/>
      <c r="OF19" s="496"/>
      <c r="OG19" s="496"/>
      <c r="OH19" s="496"/>
      <c r="OI19" s="496"/>
      <c r="OJ19" s="496"/>
      <c r="OK19" s="496"/>
      <c r="OL19" s="496"/>
      <c r="OM19" s="496"/>
      <c r="ON19" s="496"/>
      <c r="OO19" s="496"/>
      <c r="OP19" s="496"/>
      <c r="OQ19" s="496"/>
      <c r="OR19" s="496"/>
      <c r="OS19" s="496"/>
      <c r="OT19" s="496"/>
      <c r="OU19" s="496"/>
      <c r="OV19" s="496"/>
      <c r="OW19" s="496"/>
      <c r="OX19" s="496"/>
      <c r="OY19" s="496"/>
      <c r="OZ19" s="496"/>
      <c r="PA19" s="496"/>
      <c r="PB19" s="496"/>
      <c r="PC19" s="496"/>
      <c r="PD19" s="496"/>
      <c r="PE19" s="496"/>
    </row>
    <row r="20" spans="1:421">
      <c r="B20" s="1527"/>
      <c r="C20" s="1527"/>
      <c r="D20" s="1527"/>
      <c r="E20" s="1527"/>
      <c r="F20" s="1527"/>
      <c r="G20" s="1527"/>
      <c r="H20" s="1527"/>
      <c r="I20" s="1527"/>
      <c r="J20" s="1527"/>
      <c r="K20" s="1527"/>
      <c r="L20" s="1527"/>
      <c r="M20" s="1527"/>
      <c r="N20" s="1527"/>
      <c r="O20" s="1527"/>
      <c r="P20" s="1527"/>
      <c r="Q20" s="1527"/>
      <c r="R20" s="1527"/>
      <c r="S20" s="1527"/>
      <c r="T20" s="1527"/>
      <c r="U20" s="1528"/>
      <c r="V20" s="1527"/>
      <c r="W20" s="1527"/>
      <c r="X20" s="1528"/>
      <c r="Y20" s="1527"/>
      <c r="Z20" s="1527"/>
      <c r="AA20" s="1528"/>
      <c r="AB20" s="1528"/>
      <c r="AC20" s="1528"/>
      <c r="AD20" s="1527"/>
    </row>
    <row r="21" spans="1:421" s="206" customFormat="1">
      <c r="B21" s="1570"/>
      <c r="C21" s="1570"/>
      <c r="D21" s="1570"/>
      <c r="E21" s="1570"/>
      <c r="F21" s="1570"/>
      <c r="G21" s="1570"/>
      <c r="H21" s="1570"/>
      <c r="I21" s="1570"/>
      <c r="J21" s="1570"/>
      <c r="K21" s="1570"/>
      <c r="L21" s="1570"/>
      <c r="M21" s="1570"/>
      <c r="N21" s="1570"/>
      <c r="O21" s="1570"/>
      <c r="P21" s="1570"/>
      <c r="Q21" s="1571"/>
      <c r="R21" s="1570"/>
      <c r="S21" s="1570"/>
      <c r="T21" s="1570"/>
      <c r="U21" s="1570"/>
      <c r="V21" s="1570"/>
      <c r="W21" s="1570"/>
      <c r="X21" s="1570"/>
      <c r="Y21" s="1570"/>
      <c r="Z21" s="1570"/>
      <c r="AA21" s="1570"/>
      <c r="AB21" s="1570"/>
      <c r="AC21" s="1570"/>
      <c r="AD21" s="1570"/>
    </row>
    <row r="22" spans="1:421">
      <c r="B22" s="1527"/>
      <c r="C22" s="1527"/>
      <c r="D22" s="1527"/>
      <c r="E22" s="1527"/>
      <c r="F22" s="1527"/>
      <c r="G22" s="1527"/>
      <c r="H22" s="1527"/>
      <c r="I22" s="1527"/>
      <c r="J22" s="1527"/>
      <c r="K22" s="1527"/>
      <c r="L22" s="1527"/>
      <c r="M22" s="1527"/>
      <c r="N22" s="1527"/>
      <c r="O22" s="1527"/>
      <c r="P22" s="1527"/>
      <c r="Q22" s="1527"/>
      <c r="R22" s="1527"/>
      <c r="S22" s="1527"/>
      <c r="T22" s="1527"/>
      <c r="U22" s="1528"/>
      <c r="V22" s="1527"/>
      <c r="W22" s="1527"/>
      <c r="X22" s="1528"/>
      <c r="Y22" s="1527"/>
      <c r="Z22" s="1527"/>
      <c r="AA22" s="1528"/>
      <c r="AB22" s="1528"/>
      <c r="AC22" s="1528"/>
      <c r="AD22" s="1527"/>
    </row>
    <row r="23" spans="1:421">
      <c r="B23" s="1527"/>
      <c r="C23" s="1527"/>
      <c r="D23" s="1527"/>
      <c r="E23" s="1527"/>
      <c r="F23" s="1527"/>
      <c r="G23" s="1527"/>
      <c r="H23" s="1528"/>
      <c r="I23" s="1527"/>
      <c r="J23" s="1527"/>
      <c r="K23" s="1527"/>
      <c r="L23" s="1527"/>
      <c r="M23" s="1572" t="s">
        <v>979</v>
      </c>
      <c r="N23" s="1573"/>
      <c r="O23" s="1527"/>
      <c r="P23" s="1527"/>
      <c r="Q23" s="1527"/>
      <c r="R23" s="1527"/>
      <c r="S23" s="1527"/>
      <c r="T23" s="1527"/>
      <c r="U23" s="1528"/>
      <c r="V23" s="1527"/>
      <c r="W23" s="1527"/>
      <c r="X23" s="1528"/>
      <c r="Y23" s="1527"/>
      <c r="Z23" s="1527"/>
      <c r="AA23" s="1528"/>
      <c r="AB23" s="1528"/>
      <c r="AC23" s="1528"/>
      <c r="AD23" s="1527"/>
    </row>
    <row r="24" spans="1:421">
      <c r="B24" s="1527"/>
      <c r="C24" s="1527"/>
      <c r="D24" s="1527"/>
      <c r="E24" s="1527"/>
      <c r="F24" s="1527"/>
      <c r="G24" s="1527"/>
      <c r="H24" s="1527"/>
      <c r="I24" s="1527"/>
      <c r="J24" s="1527"/>
      <c r="K24" s="1527"/>
      <c r="L24" s="1527"/>
      <c r="M24" s="1527"/>
      <c r="N24" s="1573"/>
      <c r="O24" s="1527"/>
      <c r="P24" s="1527"/>
      <c r="Q24" s="1527"/>
      <c r="R24" s="1527"/>
      <c r="S24" s="1527"/>
      <c r="T24" s="1527"/>
      <c r="U24" s="1528"/>
      <c r="V24" s="1527"/>
      <c r="W24" s="1527"/>
      <c r="X24" s="1528"/>
      <c r="Y24" s="1527"/>
      <c r="Z24" s="1527"/>
      <c r="AA24" s="1528"/>
      <c r="AB24" s="1528"/>
      <c r="AC24" s="1528"/>
      <c r="AD24" s="1527"/>
    </row>
    <row r="25" spans="1:421">
      <c r="B25" s="1527"/>
      <c r="C25" s="1527"/>
      <c r="D25" s="1527"/>
      <c r="E25" s="1527"/>
      <c r="F25" s="1527"/>
      <c r="G25" s="1527"/>
      <c r="H25" s="1527"/>
      <c r="I25" s="1527"/>
      <c r="J25" s="1527"/>
      <c r="K25" s="1527"/>
      <c r="L25" s="1527"/>
      <c r="M25" s="1574" t="s">
        <v>975</v>
      </c>
      <c r="N25" s="1574" t="s">
        <v>976</v>
      </c>
      <c r="O25" s="1575">
        <v>1304408.9099999999</v>
      </c>
      <c r="P25" s="1527"/>
      <c r="Q25" s="1527"/>
      <c r="R25" s="1527"/>
      <c r="S25" s="1527"/>
      <c r="T25" s="1527"/>
      <c r="U25" s="1528"/>
      <c r="V25" s="1527"/>
      <c r="W25" s="1527"/>
      <c r="X25" s="1528"/>
      <c r="Y25" s="1527"/>
      <c r="Z25" s="1527"/>
      <c r="AA25" s="1528"/>
      <c r="AB25" s="1528"/>
      <c r="AC25" s="1528"/>
      <c r="AD25" s="1527"/>
    </row>
    <row r="26" spans="1:421">
      <c r="B26" s="1527"/>
      <c r="C26" s="1527"/>
      <c r="D26" s="1527"/>
      <c r="E26" s="1527"/>
      <c r="F26" s="1527"/>
      <c r="G26" s="1527"/>
      <c r="H26" s="1527"/>
      <c r="I26" s="1527"/>
      <c r="J26" s="1527"/>
      <c r="K26" s="1527"/>
      <c r="L26" s="1527"/>
      <c r="M26" s="1574"/>
      <c r="N26" s="1574" t="s">
        <v>977</v>
      </c>
      <c r="O26" s="1575">
        <v>52872.44</v>
      </c>
      <c r="P26" s="1527"/>
      <c r="Q26" s="1527"/>
      <c r="R26" s="1527"/>
      <c r="S26" s="1527"/>
      <c r="T26" s="1527"/>
      <c r="U26" s="1528"/>
      <c r="V26" s="1527"/>
      <c r="W26" s="1527"/>
      <c r="X26" s="1528"/>
      <c r="Y26" s="1527"/>
      <c r="Z26" s="1527"/>
      <c r="AA26" s="1528"/>
      <c r="AB26" s="1528"/>
      <c r="AC26" s="1528"/>
      <c r="AD26" s="1527"/>
    </row>
    <row r="27" spans="1:421">
      <c r="B27" s="1527"/>
      <c r="C27" s="1527"/>
      <c r="D27" s="1527"/>
      <c r="E27" s="1527"/>
      <c r="F27" s="1527"/>
      <c r="G27" s="1527"/>
      <c r="H27" s="1527"/>
      <c r="I27" s="1527"/>
      <c r="J27" s="1527"/>
      <c r="K27" s="1527"/>
      <c r="L27" s="1527"/>
      <c r="M27" s="1574"/>
      <c r="N27" s="1573" t="s">
        <v>770</v>
      </c>
      <c r="O27" s="1575">
        <v>1357281.3499999999</v>
      </c>
      <c r="P27" s="1527"/>
      <c r="Q27" s="1527"/>
      <c r="R27" s="1527"/>
      <c r="S27" s="1527"/>
      <c r="T27" s="1527"/>
      <c r="U27" s="1528"/>
      <c r="V27" s="1527"/>
      <c r="W27" s="1527"/>
      <c r="X27" s="1528"/>
      <c r="Y27" s="1527"/>
      <c r="Z27" s="1527"/>
      <c r="AA27" s="1528"/>
      <c r="AB27" s="1528"/>
      <c r="AC27" s="1528"/>
      <c r="AD27" s="1527"/>
    </row>
    <row r="28" spans="1:421" s="498" customFormat="1">
      <c r="A28" s="206"/>
      <c r="B28" s="1527"/>
      <c r="C28" s="1527"/>
      <c r="D28" s="1527"/>
      <c r="E28" s="1527"/>
      <c r="F28" s="1527"/>
      <c r="G28" s="1527"/>
      <c r="H28" s="1527"/>
      <c r="I28" s="1527"/>
      <c r="J28" s="1527"/>
      <c r="K28" s="1527"/>
      <c r="L28" s="1527"/>
      <c r="M28" s="1527"/>
      <c r="N28" s="1573" t="s">
        <v>777</v>
      </c>
      <c r="O28" s="1527">
        <v>4479886</v>
      </c>
      <c r="P28" s="1527"/>
      <c r="Q28" s="1527"/>
      <c r="R28" s="1527"/>
      <c r="S28" s="1527"/>
      <c r="T28" s="1527"/>
      <c r="U28" s="1528"/>
      <c r="V28" s="1527"/>
      <c r="W28" s="1527"/>
      <c r="X28" s="1528"/>
      <c r="Y28" s="1527"/>
      <c r="Z28" s="1527"/>
      <c r="AA28" s="1528"/>
      <c r="AB28" s="1528"/>
      <c r="AC28" s="1528"/>
      <c r="AD28" s="1527"/>
      <c r="AE28" s="196"/>
      <c r="AF28" s="196"/>
      <c r="AG28" s="196"/>
      <c r="AH28" s="19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  <c r="DJ28" s="206"/>
      <c r="DK28" s="206"/>
      <c r="DL28" s="206"/>
      <c r="DM28" s="206"/>
      <c r="DN28" s="206"/>
      <c r="DO28" s="206"/>
      <c r="DP28" s="206"/>
      <c r="DQ28" s="206"/>
      <c r="DR28" s="206"/>
      <c r="DS28" s="206"/>
      <c r="DT28" s="206"/>
      <c r="DU28" s="206"/>
      <c r="DV28" s="206"/>
      <c r="DW28" s="206"/>
      <c r="DX28" s="206"/>
      <c r="DY28" s="206"/>
      <c r="DZ28" s="206"/>
      <c r="EA28" s="206"/>
      <c r="EB28" s="206"/>
      <c r="EC28" s="206"/>
      <c r="ED28" s="206"/>
      <c r="EE28" s="206"/>
      <c r="EF28" s="206"/>
      <c r="EG28" s="206"/>
      <c r="EH28" s="206"/>
      <c r="EI28" s="206"/>
      <c r="EJ28" s="206"/>
      <c r="EK28" s="206"/>
      <c r="EL28" s="206"/>
      <c r="EM28" s="206"/>
      <c r="EN28" s="206"/>
      <c r="EO28" s="206"/>
      <c r="EP28" s="206"/>
      <c r="EQ28" s="206"/>
      <c r="ER28" s="206"/>
      <c r="ES28" s="206"/>
      <c r="ET28" s="206"/>
      <c r="EU28" s="206"/>
      <c r="EV28" s="206"/>
      <c r="EW28" s="206"/>
      <c r="EX28" s="206"/>
      <c r="EY28" s="206"/>
      <c r="EZ28" s="206"/>
      <c r="FA28" s="206"/>
      <c r="FB28" s="206"/>
      <c r="FC28" s="206"/>
      <c r="FD28" s="206"/>
      <c r="FE28" s="206"/>
      <c r="FF28" s="206"/>
      <c r="FG28" s="206"/>
      <c r="FH28" s="206"/>
      <c r="FI28" s="206"/>
      <c r="FJ28" s="206"/>
      <c r="FK28" s="206"/>
      <c r="FL28" s="206"/>
      <c r="FM28" s="206"/>
      <c r="FN28" s="206"/>
      <c r="FO28" s="206"/>
      <c r="FP28" s="206"/>
      <c r="FQ28" s="206"/>
      <c r="FR28" s="206"/>
      <c r="FS28" s="206"/>
      <c r="FT28" s="206"/>
      <c r="FU28" s="206"/>
      <c r="FV28" s="206"/>
      <c r="FW28" s="206"/>
      <c r="FX28" s="206"/>
      <c r="FY28" s="206"/>
      <c r="FZ28" s="206"/>
      <c r="GA28" s="206"/>
      <c r="GB28" s="206"/>
      <c r="GC28" s="206"/>
      <c r="GD28" s="206"/>
      <c r="GE28" s="206"/>
      <c r="GF28" s="206"/>
      <c r="GG28" s="206"/>
      <c r="GH28" s="206"/>
      <c r="GI28" s="206"/>
      <c r="GJ28" s="206"/>
      <c r="GK28" s="206"/>
      <c r="GL28" s="206"/>
      <c r="GM28" s="206"/>
      <c r="GN28" s="206"/>
      <c r="GO28" s="206"/>
      <c r="GP28" s="206"/>
      <c r="GQ28" s="206"/>
      <c r="GR28" s="206"/>
      <c r="GS28" s="206"/>
      <c r="GT28" s="206"/>
      <c r="GU28" s="206"/>
      <c r="GV28" s="206"/>
      <c r="GW28" s="206"/>
      <c r="GX28" s="206"/>
      <c r="GY28" s="206"/>
      <c r="GZ28" s="206"/>
      <c r="HA28" s="206"/>
      <c r="HB28" s="206"/>
      <c r="HC28" s="206"/>
      <c r="HD28" s="206"/>
      <c r="HE28" s="206"/>
      <c r="HF28" s="206"/>
      <c r="HG28" s="206"/>
      <c r="HH28" s="206"/>
      <c r="HI28" s="206"/>
      <c r="HJ28" s="206"/>
      <c r="HK28" s="206"/>
      <c r="HL28" s="206"/>
      <c r="HM28" s="206"/>
      <c r="HN28" s="206"/>
      <c r="HO28" s="206"/>
      <c r="HP28" s="206"/>
      <c r="HQ28" s="206"/>
      <c r="HR28" s="206"/>
      <c r="HS28" s="206"/>
      <c r="HT28" s="206"/>
      <c r="HU28" s="206"/>
      <c r="HV28" s="206"/>
      <c r="HW28" s="206"/>
      <c r="HX28" s="206"/>
      <c r="HY28" s="206"/>
      <c r="HZ28" s="206"/>
      <c r="IA28" s="206"/>
      <c r="IB28" s="206"/>
      <c r="IC28" s="206"/>
      <c r="ID28" s="206"/>
      <c r="IE28" s="206"/>
      <c r="IF28" s="206"/>
      <c r="IG28" s="206"/>
      <c r="IH28" s="206"/>
      <c r="II28" s="206"/>
      <c r="IJ28" s="206"/>
      <c r="IK28" s="206"/>
      <c r="IL28" s="206"/>
      <c r="IM28" s="206"/>
      <c r="IN28" s="206"/>
      <c r="IO28" s="206"/>
      <c r="IP28" s="206"/>
      <c r="IQ28" s="206"/>
      <c r="IR28" s="206"/>
      <c r="IS28" s="206"/>
      <c r="IT28" s="206"/>
      <c r="IU28" s="206"/>
      <c r="IV28" s="206"/>
      <c r="IW28" s="206"/>
      <c r="IX28" s="206"/>
      <c r="IY28" s="206"/>
      <c r="IZ28" s="206"/>
      <c r="JA28" s="206"/>
      <c r="JB28" s="206"/>
      <c r="JC28" s="206"/>
      <c r="JD28" s="206"/>
      <c r="JE28" s="206"/>
      <c r="JF28" s="206"/>
      <c r="JG28" s="206"/>
      <c r="JH28" s="206"/>
      <c r="JI28" s="206"/>
      <c r="JJ28" s="206"/>
      <c r="JK28" s="206"/>
      <c r="JL28" s="206"/>
      <c r="JM28" s="206"/>
      <c r="JN28" s="206"/>
      <c r="JO28" s="206"/>
      <c r="JP28" s="206"/>
      <c r="JQ28" s="206"/>
      <c r="JR28" s="206"/>
      <c r="JS28" s="206"/>
      <c r="JT28" s="206"/>
      <c r="JU28" s="206"/>
      <c r="JV28" s="206"/>
      <c r="JW28" s="206"/>
      <c r="JX28" s="206"/>
      <c r="JY28" s="206"/>
      <c r="JZ28" s="206"/>
      <c r="KA28" s="206"/>
      <c r="KB28" s="206"/>
      <c r="KC28" s="206"/>
      <c r="KD28" s="206"/>
      <c r="KE28" s="206"/>
      <c r="KF28" s="206"/>
      <c r="KG28" s="206"/>
      <c r="KH28" s="206"/>
      <c r="KI28" s="206"/>
      <c r="KJ28" s="206"/>
      <c r="KK28" s="206"/>
      <c r="KL28" s="206"/>
      <c r="KM28" s="206"/>
      <c r="KN28" s="206"/>
      <c r="KO28" s="206"/>
      <c r="KP28" s="206"/>
      <c r="KQ28" s="206"/>
      <c r="KR28" s="206"/>
      <c r="KS28" s="206"/>
      <c r="KT28" s="206"/>
      <c r="KU28" s="206"/>
      <c r="KV28" s="206"/>
      <c r="KW28" s="206"/>
      <c r="KX28" s="206"/>
      <c r="KY28" s="206"/>
      <c r="KZ28" s="206"/>
      <c r="LA28" s="206"/>
      <c r="LB28" s="206"/>
      <c r="LC28" s="206"/>
      <c r="LD28" s="206"/>
      <c r="LE28" s="206"/>
      <c r="LF28" s="206"/>
      <c r="LG28" s="206"/>
      <c r="LH28" s="206"/>
      <c r="LI28" s="206"/>
      <c r="LJ28" s="206"/>
      <c r="LK28" s="206"/>
      <c r="LL28" s="206"/>
      <c r="LM28" s="206"/>
      <c r="LN28" s="206"/>
      <c r="LO28" s="206"/>
      <c r="LP28" s="206"/>
      <c r="LQ28" s="206"/>
      <c r="LR28" s="206"/>
      <c r="LS28" s="206"/>
      <c r="LT28" s="206"/>
      <c r="LU28" s="206"/>
      <c r="LV28" s="206"/>
      <c r="LW28" s="206"/>
      <c r="LX28" s="206"/>
      <c r="LY28" s="206"/>
      <c r="LZ28" s="206"/>
      <c r="MA28" s="206"/>
      <c r="MB28" s="206"/>
      <c r="MC28" s="206"/>
      <c r="MD28" s="206"/>
      <c r="ME28" s="206"/>
      <c r="MF28" s="206"/>
      <c r="MG28" s="206"/>
      <c r="MH28" s="206"/>
      <c r="MI28" s="206"/>
      <c r="MJ28" s="206"/>
      <c r="MK28" s="206"/>
      <c r="ML28" s="206"/>
      <c r="MM28" s="206"/>
      <c r="MN28" s="206"/>
      <c r="MO28" s="206"/>
      <c r="MP28" s="206"/>
      <c r="MQ28" s="206"/>
      <c r="MR28" s="206"/>
      <c r="MS28" s="206"/>
      <c r="MT28" s="206"/>
      <c r="MU28" s="206"/>
      <c r="MV28" s="206"/>
      <c r="MW28" s="206"/>
      <c r="MX28" s="206"/>
      <c r="MY28" s="206"/>
      <c r="MZ28" s="206"/>
      <c r="NA28" s="206"/>
      <c r="NB28" s="206"/>
      <c r="NC28" s="206"/>
      <c r="ND28" s="206"/>
      <c r="NE28" s="206"/>
      <c r="NF28" s="206"/>
      <c r="NG28" s="206"/>
      <c r="NH28" s="206"/>
      <c r="NI28" s="206"/>
      <c r="NJ28" s="206"/>
      <c r="NK28" s="206"/>
      <c r="NL28" s="206"/>
      <c r="NM28" s="206"/>
      <c r="NN28" s="206"/>
      <c r="NO28" s="206"/>
      <c r="NP28" s="206"/>
      <c r="NQ28" s="206"/>
      <c r="NR28" s="206"/>
      <c r="NS28" s="206"/>
      <c r="NT28" s="206"/>
      <c r="NU28" s="206"/>
      <c r="NV28" s="206"/>
      <c r="NW28" s="206"/>
      <c r="NX28" s="206"/>
      <c r="NY28" s="206"/>
      <c r="NZ28" s="206"/>
      <c r="OA28" s="206"/>
      <c r="OB28" s="206"/>
      <c r="OC28" s="206"/>
      <c r="OD28" s="206"/>
      <c r="OE28" s="206"/>
      <c r="OF28" s="206"/>
      <c r="OG28" s="206"/>
      <c r="OH28" s="206"/>
      <c r="OI28" s="206"/>
      <c r="OJ28" s="206"/>
      <c r="OK28" s="206"/>
      <c r="OL28" s="206"/>
      <c r="OM28" s="206"/>
      <c r="ON28" s="206"/>
      <c r="OO28" s="206"/>
      <c r="OP28" s="206"/>
      <c r="OQ28" s="206"/>
      <c r="OR28" s="206"/>
      <c r="OS28" s="206"/>
      <c r="OT28" s="206"/>
      <c r="OU28" s="206"/>
      <c r="OV28" s="206"/>
      <c r="OW28" s="206"/>
      <c r="OX28" s="206"/>
      <c r="OY28" s="206"/>
      <c r="OZ28" s="206"/>
      <c r="PA28" s="206"/>
      <c r="PB28" s="206"/>
      <c r="PC28" s="206"/>
      <c r="PD28" s="206"/>
      <c r="PE28" s="206"/>
    </row>
    <row r="29" spans="1:421">
      <c r="B29" s="1527"/>
      <c r="C29" s="1527"/>
      <c r="D29" s="1527"/>
      <c r="E29" s="1527"/>
      <c r="F29" s="1527"/>
      <c r="G29" s="1527"/>
      <c r="H29" s="1527"/>
      <c r="I29" s="1527"/>
      <c r="J29" s="1527"/>
      <c r="K29" s="1527"/>
      <c r="L29" s="1527"/>
      <c r="M29" s="1527"/>
      <c r="N29" s="1573"/>
      <c r="O29" s="1527"/>
      <c r="P29" s="1527"/>
      <c r="Q29" s="1527"/>
      <c r="R29" s="1527"/>
      <c r="S29" s="1527"/>
      <c r="T29" s="1527"/>
      <c r="U29" s="1528"/>
      <c r="V29" s="1527"/>
      <c r="W29" s="1527"/>
      <c r="X29" s="1528"/>
      <c r="Y29" s="1527"/>
      <c r="Z29" s="1527"/>
      <c r="AA29" s="1528"/>
      <c r="AB29" s="1528"/>
      <c r="AC29" s="1528"/>
      <c r="AD29" s="1527"/>
    </row>
    <row r="30" spans="1:421">
      <c r="B30" s="1527"/>
      <c r="C30" s="1527"/>
      <c r="D30" s="1527"/>
      <c r="E30" s="1527"/>
      <c r="F30" s="1527"/>
      <c r="G30" s="1527"/>
      <c r="H30" s="1527"/>
      <c r="I30" s="1527"/>
      <c r="J30" s="1527"/>
      <c r="K30" s="1527"/>
      <c r="L30" s="1527"/>
      <c r="M30" s="1574" t="s">
        <v>980</v>
      </c>
      <c r="N30" s="1573" t="s">
        <v>981</v>
      </c>
      <c r="O30" s="1527">
        <v>1357281.35</v>
      </c>
      <c r="P30" s="1527"/>
      <c r="Q30" s="1527"/>
      <c r="R30" s="1527"/>
      <c r="S30" s="1527"/>
      <c r="T30" s="1527"/>
      <c r="U30" s="1528"/>
      <c r="V30" s="1527"/>
      <c r="W30" s="1527"/>
      <c r="X30" s="1528"/>
      <c r="Y30" s="1527"/>
      <c r="Z30" s="1527"/>
      <c r="AA30" s="1528"/>
      <c r="AB30" s="1528"/>
      <c r="AC30" s="1528"/>
      <c r="AD30" s="1527"/>
    </row>
    <row r="31" spans="1:421">
      <c r="B31" s="1527"/>
      <c r="C31" s="1527"/>
      <c r="D31" s="1527"/>
      <c r="E31" s="1527"/>
      <c r="F31" s="1527"/>
      <c r="G31" s="1527"/>
      <c r="H31" s="1527"/>
      <c r="I31" s="1527"/>
      <c r="J31" s="1527"/>
      <c r="K31" s="1527"/>
      <c r="L31" s="1527"/>
      <c r="M31" s="1527"/>
      <c r="N31" s="1573" t="s">
        <v>777</v>
      </c>
      <c r="O31" s="1527">
        <v>4479.8860000000004</v>
      </c>
      <c r="P31" s="1527"/>
      <c r="Q31" s="1527"/>
      <c r="R31" s="1527"/>
      <c r="S31" s="1527"/>
      <c r="T31" s="1527"/>
      <c r="U31" s="1528"/>
      <c r="V31" s="1527"/>
      <c r="W31" s="1527"/>
      <c r="X31" s="1528"/>
      <c r="Y31" s="1527"/>
      <c r="Z31" s="1527"/>
      <c r="AA31" s="1528"/>
      <c r="AB31" s="1528"/>
      <c r="AC31" s="1528"/>
      <c r="AD31" s="1527"/>
    </row>
    <row r="32" spans="1:421">
      <c r="B32" s="1527"/>
      <c r="C32" s="1527"/>
      <c r="D32" s="1527"/>
      <c r="E32" s="1527"/>
      <c r="F32" s="1527"/>
      <c r="G32" s="1527"/>
      <c r="H32" s="1527"/>
      <c r="I32" s="1527"/>
      <c r="J32" s="1527"/>
      <c r="K32" s="1527"/>
      <c r="L32" s="1527"/>
      <c r="M32" s="1527"/>
      <c r="N32" s="1527"/>
      <c r="O32" s="1527"/>
      <c r="P32" s="1527"/>
      <c r="Q32" s="1527"/>
      <c r="R32" s="1527"/>
      <c r="S32" s="1527"/>
      <c r="T32" s="1527"/>
      <c r="U32" s="1528"/>
      <c r="V32" s="1527"/>
      <c r="W32" s="1527"/>
      <c r="X32" s="1528"/>
      <c r="Y32" s="1527"/>
      <c r="Z32" s="1527"/>
      <c r="AA32" s="1528"/>
      <c r="AB32" s="1528"/>
      <c r="AC32" s="1528"/>
      <c r="AD32" s="1527"/>
    </row>
    <row r="33" spans="2:30">
      <c r="B33" s="1527"/>
      <c r="C33" s="1527"/>
      <c r="D33" s="1527"/>
      <c r="E33" s="1527"/>
      <c r="F33" s="1527"/>
      <c r="G33" s="1527"/>
      <c r="H33" s="1527"/>
      <c r="I33" s="1527"/>
      <c r="J33" s="1527"/>
      <c r="K33" s="1527"/>
      <c r="L33" s="1527"/>
      <c r="M33" s="1527"/>
      <c r="N33" s="1527"/>
      <c r="O33" s="1527"/>
      <c r="P33" s="1527"/>
      <c r="Q33" s="1527"/>
      <c r="R33" s="1527"/>
      <c r="S33" s="1527"/>
      <c r="T33" s="1527"/>
      <c r="U33" s="1528"/>
      <c r="V33" s="1527"/>
      <c r="W33" s="1527"/>
      <c r="X33" s="1528"/>
      <c r="Y33" s="1527"/>
      <c r="Z33" s="1527"/>
      <c r="AA33" s="1528"/>
      <c r="AB33" s="1528"/>
      <c r="AC33" s="1528"/>
      <c r="AD33" s="1527"/>
    </row>
    <row r="34" spans="2:30">
      <c r="B34" s="1527"/>
      <c r="C34" s="1527"/>
      <c r="D34" s="1527"/>
      <c r="E34" s="1527"/>
      <c r="F34" s="1527"/>
      <c r="G34" s="1527"/>
      <c r="H34" s="1527"/>
      <c r="I34" s="1527"/>
      <c r="J34" s="1527"/>
      <c r="K34" s="1527"/>
      <c r="L34" s="1527"/>
      <c r="M34" s="1527"/>
      <c r="N34" s="1527"/>
      <c r="O34" s="1527"/>
      <c r="P34" s="1527"/>
      <c r="Q34" s="1527"/>
      <c r="R34" s="1527"/>
      <c r="S34" s="1527"/>
      <c r="T34" s="1527"/>
      <c r="U34" s="1528"/>
      <c r="V34" s="1527"/>
      <c r="W34" s="1527"/>
      <c r="X34" s="1528"/>
      <c r="Y34" s="1527"/>
      <c r="Z34" s="1527"/>
      <c r="AA34" s="1528"/>
      <c r="AB34" s="1528"/>
      <c r="AC34" s="1528"/>
      <c r="AD34" s="1527"/>
    </row>
  </sheetData>
  <sheetProtection password="C61B" sheet="1" objects="1" scenarios="1"/>
  <customSheetViews>
    <customSheetView guid="{9B4B0DAB-FAB9-4E24-9A0E-9A6ECAA72FED}" topLeftCell="T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18">
    <cfRule type="notContainsBlanks" dxfId="569" priority="20">
      <formula>LEN(TRIM(E5))&gt;0</formula>
    </cfRule>
  </conditionalFormatting>
  <conditionalFormatting sqref="I5:I18">
    <cfRule type="expression" dxfId="568" priority="16">
      <formula>ISTEXT(I5)</formula>
    </cfRule>
    <cfRule type="notContainsBlanks" dxfId="567" priority="17">
      <formula>LEN(TRIM(I5))&gt;0</formula>
    </cfRule>
  </conditionalFormatting>
  <conditionalFormatting sqref="I5:I18">
    <cfRule type="containsBlanks" dxfId="566" priority="13">
      <formula>LEN(TRIM(I5))=0</formula>
    </cfRule>
    <cfRule type="expression" dxfId="565" priority="15">
      <formula>H5&lt;&gt;I5</formula>
    </cfRule>
  </conditionalFormatting>
  <conditionalFormatting sqref="I6:I18">
    <cfRule type="expression" dxfId="564" priority="14">
      <formula>H6&lt;&gt;I6</formula>
    </cfRule>
  </conditionalFormatting>
  <conditionalFormatting sqref="J5:J18">
    <cfRule type="expression" dxfId="563" priority="9">
      <formula>ISTEXT(J5)</formula>
    </cfRule>
    <cfRule type="notContainsBlanks" dxfId="562" priority="10">
      <formula>LEN(TRIM(J5))&gt;0</formula>
    </cfRule>
  </conditionalFormatting>
  <conditionalFormatting sqref="K6:K14 K18">
    <cfRule type="notContainsBlanks" dxfId="561" priority="8">
      <formula>LEN(TRIM(K6))&gt;0</formula>
    </cfRule>
  </conditionalFormatting>
  <conditionalFormatting sqref="K6:K14 K18">
    <cfRule type="expression" dxfId="560" priority="7">
      <formula>ISTEXT(K6)</formula>
    </cfRule>
  </conditionalFormatting>
  <conditionalFormatting sqref="L5:L18">
    <cfRule type="notContainsBlanks" dxfId="559" priority="6">
      <formula>LEN(TRIM(L5))&gt;0</formula>
    </cfRule>
  </conditionalFormatting>
  <conditionalFormatting sqref="L5:L18">
    <cfRule type="expression" dxfId="558" priority="5">
      <formula>ISTEXT(L5)</formula>
    </cfRule>
  </conditionalFormatting>
  <conditionalFormatting sqref="F5:F18">
    <cfRule type="notContainsBlanks" dxfId="557" priority="4">
      <formula>LEN(TRIM(F5))&gt;0</formula>
    </cfRule>
  </conditionalFormatting>
  <conditionalFormatting sqref="K15:K17">
    <cfRule type="notContainsBlanks" dxfId="556" priority="2">
      <formula>LEN(TRIM(K15))&gt;0</formula>
    </cfRule>
  </conditionalFormatting>
  <conditionalFormatting sqref="K15:K17">
    <cfRule type="expression" dxfId="555" priority="1">
      <formula>ISTEXT(K15)</formula>
    </cfRule>
  </conditionalFormatting>
  <dataValidations count="4">
    <dataValidation allowBlank="1" showErrorMessage="1" promptTitle="DECIMAL PLACE WARNING:" prompt="Maximum number of numbers to the right of any decimal place can be 4._x000a__x000a_Example 1.2345 and NOT 1.23456" sqref="J5:J18"/>
    <dataValidation allowBlank="1" showErrorMessage="1" sqref="K18 K6:K14"/>
    <dataValidation type="list" allowBlank="1" showErrorMessage="1" errorTitle="DATA ENTRY ERROR!" error="Only values from the drop-down menu may be selected._x000a__x000a_Click CANCEL and re-attempt." sqref="F5:F18">
      <formula1>lu_m_life</formula1>
    </dataValidation>
    <dataValidation type="list" allowBlank="1" showInputMessage="1" showErrorMessage="1" sqref="H5:H18">
      <formula1>INDIRECT($H5)</formula1>
    </dataValidation>
  </dataValidations>
  <hyperlinks>
    <hyperlink ref="A1" location="'Electric CE'!A1" display="Rtn to Summary"/>
  </hyperlinks>
  <pageMargins left="0.51" right="0.21" top="0.75" bottom="0.75" header="0.28000000000000003" footer="0.3"/>
  <pageSetup paperSize="3" scale="45" orientation="landscape"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PE12"/>
  <sheetViews>
    <sheetView workbookViewId="0">
      <pane xSplit="1" ySplit="1" topLeftCell="B2" activePane="bottomRight" state="frozen"/>
      <selection pane="topRight"/>
      <selection pane="bottomLeft"/>
      <selection pane="bottomRight" activeCell="I16" sqref="I16"/>
    </sheetView>
  </sheetViews>
  <sheetFormatPr defaultColWidth="9.109375" defaultRowHeight="13.8"/>
  <cols>
    <col min="1" max="1" width="9.109375" style="196"/>
    <col min="2" max="2" width="17.44140625" style="199" customWidth="1"/>
    <col min="3" max="4" width="12.88671875" style="199" hidden="1" customWidth="1"/>
    <col min="5" max="5" width="51.33203125" style="199" customWidth="1"/>
    <col min="6" max="6" width="10.6640625" style="199" customWidth="1"/>
    <col min="7" max="7" width="12.109375" style="199" hidden="1" customWidth="1"/>
    <col min="8" max="8" width="30.33203125" style="199" customWidth="1"/>
    <col min="9" max="9" width="11.44140625" style="199" customWidth="1"/>
    <col min="10" max="10" width="10.5546875" style="199" customWidth="1"/>
    <col min="11" max="11" width="12.109375" style="199" customWidth="1"/>
    <col min="12" max="12" width="14" style="199" customWidth="1"/>
    <col min="13" max="13" width="14.33203125" style="199" customWidth="1"/>
    <col min="14" max="14" width="12.109375" style="199" customWidth="1"/>
    <col min="15" max="15" width="11.109375" style="199" customWidth="1"/>
    <col min="16" max="17" width="14.6640625" style="199" customWidth="1"/>
    <col min="18" max="18" width="15.44140625" style="199" customWidth="1"/>
    <col min="19" max="20" width="14.6640625" style="199" customWidth="1"/>
    <col min="21" max="21" width="19" style="196" customWidth="1"/>
    <col min="22" max="22" width="14.6640625" style="199" customWidth="1"/>
    <col min="23" max="23" width="14.109375" style="199" customWidth="1"/>
    <col min="24" max="24" width="18.6640625" style="196" customWidth="1"/>
    <col min="25" max="26" width="14.109375" style="199" customWidth="1"/>
    <col min="27" max="27" width="11.109375" style="196" customWidth="1"/>
    <col min="28" max="28" width="17.109375" style="196" customWidth="1"/>
    <col min="29" max="29" width="11.33203125" style="196" customWidth="1"/>
    <col min="30" max="30" width="12.44140625" style="199" customWidth="1"/>
    <col min="31" max="65" width="9.109375" style="196"/>
    <col min="66" max="16384" width="9.109375" style="199"/>
  </cols>
  <sheetData>
    <row r="1" spans="1:421" ht="26.4">
      <c r="A1" s="318" t="s">
        <v>206</v>
      </c>
      <c r="B1" s="243" t="s">
        <v>589</v>
      </c>
      <c r="C1" s="243"/>
      <c r="D1" s="243"/>
    </row>
    <row r="2" spans="1:421">
      <c r="B2" s="435" t="s">
        <v>176</v>
      </c>
      <c r="C2" s="435"/>
      <c r="D2" s="435"/>
      <c r="E2" s="436">
        <f>'Elec. CE'!C2</f>
        <v>7.8E-2</v>
      </c>
    </row>
    <row r="3" spans="1:421" s="204" customFormat="1" ht="14.4" thickBot="1">
      <c r="A3" s="206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325"/>
      <c r="Q3" s="438"/>
      <c r="R3" s="438"/>
      <c r="S3" s="438"/>
      <c r="T3" s="438"/>
      <c r="U3" s="468"/>
      <c r="V3" s="438"/>
      <c r="W3" s="73"/>
      <c r="X3" s="206"/>
      <c r="Y3" s="325"/>
      <c r="Z3" s="325"/>
      <c r="AA3" s="206"/>
      <c r="AB3" s="206"/>
      <c r="AC3" s="206"/>
      <c r="AD3" s="477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</row>
    <row r="4" spans="1:421" ht="55.2">
      <c r="B4" s="478" t="s">
        <v>173</v>
      </c>
      <c r="C4" s="479" t="s">
        <v>215</v>
      </c>
      <c r="D4" s="479" t="s">
        <v>216</v>
      </c>
      <c r="E4" s="480" t="s">
        <v>161</v>
      </c>
      <c r="F4" s="480" t="s">
        <v>1</v>
      </c>
      <c r="G4" s="480" t="s">
        <v>96</v>
      </c>
      <c r="H4" s="480" t="s">
        <v>4</v>
      </c>
      <c r="I4" s="480" t="s">
        <v>40</v>
      </c>
      <c r="J4" s="480" t="s">
        <v>172</v>
      </c>
      <c r="K4" s="480" t="s">
        <v>45</v>
      </c>
      <c r="L4" s="480" t="s">
        <v>47</v>
      </c>
      <c r="M4" s="480" t="s">
        <v>79</v>
      </c>
      <c r="N4" s="480" t="s">
        <v>42</v>
      </c>
      <c r="O4" s="480" t="s">
        <v>78</v>
      </c>
      <c r="P4" s="480" t="s">
        <v>8</v>
      </c>
      <c r="Q4" s="480" t="s">
        <v>43</v>
      </c>
      <c r="R4" s="480" t="s">
        <v>44</v>
      </c>
      <c r="S4" s="480" t="s">
        <v>48</v>
      </c>
      <c r="T4" s="480" t="s">
        <v>9</v>
      </c>
      <c r="U4" s="480" t="s">
        <v>171</v>
      </c>
      <c r="V4" s="480" t="s">
        <v>5</v>
      </c>
      <c r="W4" s="480" t="s">
        <v>7</v>
      </c>
      <c r="X4" s="480" t="s">
        <v>153</v>
      </c>
      <c r="Y4" s="480" t="s">
        <v>10</v>
      </c>
      <c r="Z4" s="480" t="s">
        <v>11</v>
      </c>
      <c r="AA4" s="480" t="s">
        <v>84</v>
      </c>
      <c r="AB4" s="480" t="s">
        <v>147</v>
      </c>
      <c r="AC4" s="480" t="s">
        <v>83</v>
      </c>
      <c r="AD4" s="480" t="s">
        <v>6</v>
      </c>
    </row>
    <row r="5" spans="1:421" s="484" customFormat="1" ht="14.4">
      <c r="A5" s="206"/>
      <c r="B5" s="481" t="s">
        <v>52</v>
      </c>
      <c r="C5" s="481"/>
      <c r="D5" s="482"/>
      <c r="E5" s="950" t="s">
        <v>380</v>
      </c>
      <c r="F5" s="793">
        <v>25</v>
      </c>
      <c r="G5" s="799">
        <f>(N5/$N$6)*F5</f>
        <v>25</v>
      </c>
      <c r="H5" s="891" t="s">
        <v>0</v>
      </c>
      <c r="I5" s="795">
        <v>650661</v>
      </c>
      <c r="J5" s="796">
        <v>1.47</v>
      </c>
      <c r="K5" s="797">
        <v>0.66</v>
      </c>
      <c r="L5" s="797">
        <v>1</v>
      </c>
      <c r="M5" s="800">
        <f t="shared" ref="M5" si="0">IF(L5&gt;K5,L5-K5,0)</f>
        <v>0.33999999999999997</v>
      </c>
      <c r="N5" s="801">
        <f>J5*I5</f>
        <v>956471.66999999993</v>
      </c>
      <c r="O5" s="802"/>
      <c r="P5" s="803"/>
      <c r="Q5" s="803"/>
      <c r="R5" s="804">
        <f>M5*I5</f>
        <v>221224.74</v>
      </c>
      <c r="S5" s="803">
        <f t="shared" ref="S5" si="1">L5*I5</f>
        <v>650661</v>
      </c>
      <c r="T5" s="465"/>
      <c r="U5" s="465">
        <f>P5+Q5</f>
        <v>0</v>
      </c>
      <c r="V5" s="465"/>
      <c r="W5" s="805">
        <v>0</v>
      </c>
      <c r="X5" s="465">
        <f>U5/(1+$E$2)^1</f>
        <v>0</v>
      </c>
      <c r="Y5" s="465">
        <f>V5/(1+$E$2)^1</f>
        <v>0</v>
      </c>
      <c r="Z5" s="465">
        <f>W5/(1+$E$2)^1</f>
        <v>0</v>
      </c>
      <c r="AA5" s="466">
        <f>IF(N5=0,0,(HLOOKUP(H5,ElectricAvoidedCosts!$C$7:$P$37,F5+1,FALSE)))</f>
        <v>1.8366031317579932</v>
      </c>
      <c r="AB5" s="465">
        <f>AA5*N5</f>
        <v>1756658.8645597976</v>
      </c>
      <c r="AC5" s="806"/>
      <c r="AD5" s="464"/>
      <c r="AE5" s="483"/>
      <c r="AF5" s="483"/>
      <c r="AG5" s="483"/>
      <c r="AH5" s="483"/>
      <c r="AI5" s="483"/>
      <c r="AJ5" s="483"/>
      <c r="AK5" s="483"/>
      <c r="AL5" s="483"/>
      <c r="AM5" s="483"/>
      <c r="AN5" s="483"/>
      <c r="AO5" s="483"/>
      <c r="AP5" s="483"/>
      <c r="AQ5" s="483"/>
      <c r="AR5" s="483"/>
      <c r="AS5" s="483"/>
      <c r="AT5" s="483"/>
      <c r="AU5" s="483"/>
      <c r="AV5" s="483"/>
      <c r="AW5" s="483"/>
      <c r="AX5" s="483"/>
      <c r="AY5" s="483"/>
      <c r="AZ5" s="483"/>
      <c r="BA5" s="483"/>
      <c r="BB5" s="483"/>
      <c r="BC5" s="483"/>
      <c r="BD5" s="483"/>
      <c r="BE5" s="483"/>
      <c r="BF5" s="483"/>
      <c r="BG5" s="483"/>
      <c r="BH5" s="483"/>
      <c r="BI5" s="483"/>
      <c r="BJ5" s="483"/>
      <c r="BK5" s="483"/>
      <c r="BL5" s="483"/>
      <c r="BM5" s="483"/>
      <c r="BN5" s="483"/>
      <c r="BO5" s="483"/>
      <c r="BP5" s="483"/>
      <c r="BQ5" s="483"/>
      <c r="BR5" s="483"/>
      <c r="BS5" s="483"/>
      <c r="BT5" s="483"/>
      <c r="BU5" s="483"/>
      <c r="BV5" s="483"/>
      <c r="BW5" s="483"/>
      <c r="BX5" s="483"/>
      <c r="BY5" s="483"/>
      <c r="BZ5" s="483"/>
      <c r="CA5" s="483"/>
      <c r="CB5" s="483"/>
      <c r="CC5" s="483"/>
      <c r="CD5" s="483"/>
      <c r="CE5" s="483"/>
      <c r="CF5" s="483"/>
      <c r="CG5" s="483"/>
      <c r="CH5" s="483"/>
      <c r="CI5" s="483"/>
      <c r="CJ5" s="483"/>
      <c r="CK5" s="483"/>
      <c r="CL5" s="483"/>
      <c r="CM5" s="483"/>
      <c r="CN5" s="483"/>
      <c r="CO5" s="483"/>
      <c r="CP5" s="483"/>
      <c r="CQ5" s="483"/>
      <c r="CR5" s="483"/>
      <c r="CS5" s="483"/>
      <c r="CT5" s="483"/>
      <c r="CU5" s="483"/>
      <c r="CV5" s="483"/>
      <c r="CW5" s="483"/>
      <c r="CX5" s="483"/>
      <c r="CY5" s="483"/>
      <c r="CZ5" s="483"/>
      <c r="DA5" s="483"/>
      <c r="DB5" s="483"/>
      <c r="DC5" s="483"/>
      <c r="DD5" s="483"/>
      <c r="DE5" s="483"/>
      <c r="DF5" s="483"/>
      <c r="DG5" s="483"/>
      <c r="DH5" s="483"/>
      <c r="DI5" s="483"/>
      <c r="DJ5" s="483"/>
      <c r="DK5" s="483"/>
      <c r="DL5" s="483"/>
      <c r="DM5" s="483"/>
      <c r="DN5" s="483"/>
      <c r="DO5" s="483"/>
      <c r="DP5" s="483"/>
      <c r="DQ5" s="483"/>
      <c r="DR5" s="483"/>
      <c r="DS5" s="483"/>
      <c r="DT5" s="483"/>
      <c r="DU5" s="483"/>
      <c r="DV5" s="483"/>
      <c r="DW5" s="483"/>
      <c r="DX5" s="483"/>
      <c r="DY5" s="483"/>
      <c r="DZ5" s="483"/>
      <c r="EA5" s="483"/>
      <c r="EB5" s="483"/>
      <c r="EC5" s="483"/>
      <c r="ED5" s="483"/>
      <c r="EE5" s="483"/>
      <c r="EF5" s="483"/>
      <c r="EG5" s="483"/>
      <c r="EH5" s="483"/>
      <c r="EI5" s="483"/>
      <c r="EJ5" s="483"/>
      <c r="EK5" s="483"/>
      <c r="EL5" s="483"/>
      <c r="EM5" s="483"/>
      <c r="EN5" s="483"/>
      <c r="EO5" s="483"/>
      <c r="EP5" s="483"/>
      <c r="EQ5" s="483"/>
      <c r="ER5" s="483"/>
      <c r="ES5" s="483"/>
      <c r="ET5" s="483"/>
      <c r="EU5" s="483"/>
      <c r="EV5" s="483"/>
      <c r="EW5" s="483"/>
      <c r="EX5" s="483"/>
      <c r="EY5" s="483"/>
      <c r="EZ5" s="483"/>
      <c r="FA5" s="483"/>
      <c r="FB5" s="483"/>
      <c r="FC5" s="483"/>
      <c r="FD5" s="483"/>
      <c r="FE5" s="483"/>
      <c r="FF5" s="483"/>
      <c r="FG5" s="483"/>
      <c r="FH5" s="483"/>
      <c r="FI5" s="483"/>
      <c r="FJ5" s="483"/>
      <c r="FK5" s="483"/>
      <c r="FL5" s="483"/>
      <c r="FM5" s="483"/>
      <c r="FN5" s="483"/>
      <c r="FO5" s="483"/>
      <c r="FP5" s="483"/>
      <c r="FQ5" s="483"/>
      <c r="FR5" s="483"/>
      <c r="FS5" s="483"/>
      <c r="FT5" s="483"/>
      <c r="FU5" s="483"/>
      <c r="FV5" s="483"/>
      <c r="FW5" s="483"/>
      <c r="FX5" s="483"/>
      <c r="FY5" s="483"/>
      <c r="FZ5" s="483"/>
      <c r="GA5" s="483"/>
      <c r="GB5" s="483"/>
      <c r="GC5" s="483"/>
      <c r="GD5" s="483"/>
      <c r="GE5" s="483"/>
      <c r="GF5" s="483"/>
      <c r="GG5" s="483"/>
      <c r="GH5" s="483"/>
      <c r="GI5" s="483"/>
      <c r="GJ5" s="483"/>
      <c r="GK5" s="483"/>
      <c r="GL5" s="483"/>
      <c r="GM5" s="483"/>
      <c r="GN5" s="483"/>
      <c r="GO5" s="483"/>
      <c r="GP5" s="483"/>
      <c r="GQ5" s="483"/>
      <c r="GR5" s="483"/>
      <c r="GS5" s="483"/>
      <c r="GT5" s="483"/>
      <c r="GU5" s="483"/>
      <c r="GV5" s="483"/>
      <c r="GW5" s="483"/>
      <c r="GX5" s="483"/>
      <c r="GY5" s="483"/>
      <c r="GZ5" s="483"/>
      <c r="HA5" s="483"/>
      <c r="HB5" s="483"/>
      <c r="HC5" s="483"/>
      <c r="HD5" s="483"/>
      <c r="HE5" s="483"/>
      <c r="HF5" s="483"/>
      <c r="HG5" s="483"/>
      <c r="HH5" s="483"/>
      <c r="HI5" s="483"/>
      <c r="HJ5" s="483"/>
      <c r="HK5" s="483"/>
      <c r="HL5" s="483"/>
      <c r="HM5" s="483"/>
      <c r="HN5" s="483"/>
      <c r="HO5" s="483"/>
      <c r="HP5" s="483"/>
      <c r="HQ5" s="483"/>
      <c r="HR5" s="483"/>
      <c r="HS5" s="483"/>
      <c r="HT5" s="483"/>
      <c r="HU5" s="483"/>
      <c r="HV5" s="483"/>
      <c r="HW5" s="483"/>
      <c r="HX5" s="483"/>
      <c r="HY5" s="483"/>
      <c r="HZ5" s="483"/>
      <c r="IA5" s="483"/>
      <c r="IB5" s="483"/>
      <c r="IC5" s="483"/>
      <c r="ID5" s="483"/>
      <c r="IE5" s="483"/>
      <c r="IF5" s="483"/>
      <c r="IG5" s="483"/>
      <c r="IH5" s="483"/>
      <c r="II5" s="483"/>
      <c r="IJ5" s="483"/>
      <c r="IK5" s="483"/>
      <c r="IL5" s="483"/>
      <c r="IM5" s="483"/>
      <c r="IN5" s="483"/>
      <c r="IO5" s="483"/>
      <c r="IP5" s="483"/>
      <c r="IQ5" s="483"/>
      <c r="IR5" s="483"/>
      <c r="IS5" s="483"/>
      <c r="IT5" s="483"/>
      <c r="IU5" s="483"/>
      <c r="IV5" s="483"/>
      <c r="IW5" s="483"/>
      <c r="IX5" s="483"/>
      <c r="IY5" s="483"/>
      <c r="IZ5" s="483"/>
      <c r="JA5" s="483"/>
      <c r="JB5" s="483"/>
      <c r="JC5" s="483"/>
      <c r="JD5" s="483"/>
      <c r="JE5" s="483"/>
      <c r="JF5" s="483"/>
      <c r="JG5" s="483"/>
      <c r="JH5" s="483"/>
      <c r="JI5" s="483"/>
      <c r="JJ5" s="483"/>
      <c r="JK5" s="483"/>
      <c r="JL5" s="483"/>
      <c r="JM5" s="483"/>
      <c r="JN5" s="483"/>
      <c r="JO5" s="483"/>
      <c r="JP5" s="483"/>
      <c r="JQ5" s="483"/>
      <c r="JR5" s="483"/>
      <c r="JS5" s="483"/>
      <c r="JT5" s="483"/>
      <c r="JU5" s="483"/>
      <c r="JV5" s="483"/>
      <c r="JW5" s="483"/>
      <c r="JX5" s="483"/>
      <c r="JY5" s="483"/>
      <c r="JZ5" s="483"/>
      <c r="KA5" s="483"/>
      <c r="KB5" s="483"/>
      <c r="KC5" s="483"/>
      <c r="KD5" s="483"/>
      <c r="KE5" s="483"/>
      <c r="KF5" s="483"/>
      <c r="KG5" s="483"/>
      <c r="KH5" s="483"/>
      <c r="KI5" s="483"/>
      <c r="KJ5" s="483"/>
      <c r="KK5" s="483"/>
      <c r="KL5" s="483"/>
      <c r="KM5" s="483"/>
      <c r="KN5" s="483"/>
      <c r="KO5" s="483"/>
      <c r="KP5" s="483"/>
      <c r="KQ5" s="483"/>
      <c r="KR5" s="483"/>
      <c r="KS5" s="483"/>
      <c r="KT5" s="483"/>
      <c r="KU5" s="483"/>
      <c r="KV5" s="483"/>
      <c r="KW5" s="483"/>
      <c r="KX5" s="483"/>
      <c r="KY5" s="483"/>
      <c r="KZ5" s="483"/>
      <c r="LA5" s="483"/>
      <c r="LB5" s="483"/>
      <c r="LC5" s="483"/>
      <c r="LD5" s="483"/>
      <c r="LE5" s="483"/>
      <c r="LF5" s="483"/>
      <c r="LG5" s="483"/>
      <c r="LH5" s="483"/>
      <c r="LI5" s="483"/>
      <c r="LJ5" s="483"/>
      <c r="LK5" s="483"/>
      <c r="LL5" s="483"/>
      <c r="LM5" s="483"/>
      <c r="LN5" s="483"/>
      <c r="LO5" s="483"/>
      <c r="LP5" s="483"/>
      <c r="LQ5" s="483"/>
      <c r="LR5" s="483"/>
      <c r="LS5" s="483"/>
      <c r="LT5" s="483"/>
      <c r="LU5" s="483"/>
      <c r="LV5" s="483"/>
      <c r="LW5" s="483"/>
      <c r="LX5" s="483"/>
      <c r="LY5" s="483"/>
      <c r="LZ5" s="483"/>
      <c r="MA5" s="483"/>
      <c r="MB5" s="483"/>
      <c r="MC5" s="483"/>
      <c r="MD5" s="483"/>
      <c r="ME5" s="483"/>
      <c r="MF5" s="483"/>
      <c r="MG5" s="483"/>
      <c r="MH5" s="483"/>
      <c r="MI5" s="483"/>
      <c r="MJ5" s="483"/>
      <c r="MK5" s="483"/>
      <c r="ML5" s="483"/>
      <c r="MM5" s="483"/>
      <c r="MN5" s="483"/>
      <c r="MO5" s="483"/>
      <c r="MP5" s="483"/>
      <c r="MQ5" s="483"/>
      <c r="MR5" s="483"/>
      <c r="MS5" s="483"/>
      <c r="MT5" s="483"/>
      <c r="MU5" s="483"/>
      <c r="MV5" s="483"/>
      <c r="MW5" s="483"/>
      <c r="MX5" s="483"/>
      <c r="MY5" s="483"/>
      <c r="MZ5" s="483"/>
      <c r="NA5" s="483"/>
      <c r="NB5" s="483"/>
      <c r="NC5" s="483"/>
      <c r="ND5" s="483"/>
      <c r="NE5" s="483"/>
      <c r="NF5" s="483"/>
      <c r="NG5" s="483"/>
      <c r="NH5" s="483"/>
      <c r="NI5" s="483"/>
      <c r="NJ5" s="483"/>
      <c r="NK5" s="483"/>
      <c r="NL5" s="483"/>
      <c r="NM5" s="483"/>
      <c r="NN5" s="483"/>
      <c r="NO5" s="483"/>
      <c r="NP5" s="483"/>
      <c r="NQ5" s="483"/>
      <c r="NR5" s="483"/>
      <c r="NS5" s="483"/>
      <c r="NT5" s="483"/>
      <c r="NU5" s="483"/>
      <c r="NV5" s="483"/>
      <c r="NW5" s="483"/>
      <c r="NX5" s="483"/>
      <c r="NY5" s="483"/>
      <c r="NZ5" s="483"/>
      <c r="OA5" s="483"/>
      <c r="OB5" s="483"/>
      <c r="OC5" s="483"/>
      <c r="OD5" s="483"/>
      <c r="OE5" s="483"/>
      <c r="OF5" s="483"/>
      <c r="OG5" s="483"/>
      <c r="OH5" s="483"/>
      <c r="OI5" s="483"/>
      <c r="OJ5" s="483"/>
      <c r="OK5" s="483"/>
      <c r="OL5" s="483"/>
      <c r="OM5" s="483"/>
      <c r="ON5" s="483"/>
      <c r="OO5" s="483"/>
      <c r="OP5" s="483"/>
      <c r="OQ5" s="483"/>
      <c r="OR5" s="483"/>
      <c r="OS5" s="483"/>
      <c r="OT5" s="483"/>
      <c r="OU5" s="483"/>
      <c r="OV5" s="483"/>
      <c r="OW5" s="483"/>
      <c r="OX5" s="483"/>
      <c r="OY5" s="483"/>
      <c r="OZ5" s="483"/>
      <c r="PA5" s="483"/>
      <c r="PB5" s="483"/>
      <c r="PC5" s="483"/>
      <c r="PD5" s="483"/>
      <c r="PE5" s="483"/>
    </row>
    <row r="6" spans="1:421" s="497" customFormat="1" ht="14.4" thickBot="1">
      <c r="A6" s="485"/>
      <c r="B6" s="486"/>
      <c r="C6" s="487"/>
      <c r="D6" s="487"/>
      <c r="E6" s="488" t="s">
        <v>174</v>
      </c>
      <c r="F6" s="489">
        <v>25</v>
      </c>
      <c r="G6" s="490">
        <f>SUM(G5:G5)</f>
        <v>25</v>
      </c>
      <c r="H6" s="489"/>
      <c r="I6" s="489"/>
      <c r="J6" s="489"/>
      <c r="K6" s="491">
        <f>SUM(K5:K5)</f>
        <v>0.66</v>
      </c>
      <c r="L6" s="491">
        <f>SUM(L5:L5)</f>
        <v>1</v>
      </c>
      <c r="M6" s="491">
        <f>SUM(M5:M5)</f>
        <v>0.33999999999999997</v>
      </c>
      <c r="N6" s="491">
        <f>SUM(N5:N5)</f>
        <v>956471.66999999993</v>
      </c>
      <c r="O6" s="492"/>
      <c r="P6" s="493">
        <v>2371861.52</v>
      </c>
      <c r="Q6" s="493">
        <v>10798843.4</v>
      </c>
      <c r="R6" s="494">
        <f t="shared" ref="R6:Z6" si="2">SUM(R5:R5)</f>
        <v>221224.74</v>
      </c>
      <c r="S6" s="493">
        <f t="shared" si="2"/>
        <v>650661</v>
      </c>
      <c r="T6" s="494">
        <f t="shared" si="2"/>
        <v>0</v>
      </c>
      <c r="U6" s="463">
        <f>P6+Q6</f>
        <v>13170704.92</v>
      </c>
      <c r="V6" s="463">
        <f>U6+T6+R6</f>
        <v>13391929.66</v>
      </c>
      <c r="W6" s="493">
        <f t="shared" si="2"/>
        <v>0</v>
      </c>
      <c r="X6" s="463">
        <f t="shared" ref="X6" si="3">U6/(1+$E$2)^1</f>
        <v>12217722.560296845</v>
      </c>
      <c r="Y6" s="463">
        <f>V6/(1+$E$2)^1</f>
        <v>12422940.315398887</v>
      </c>
      <c r="Z6" s="493">
        <f t="shared" si="2"/>
        <v>0</v>
      </c>
      <c r="AA6" s="494"/>
      <c r="AB6" s="493">
        <f>SUM(AB5:AB5)</f>
        <v>1756658.8645597976</v>
      </c>
      <c r="AC6" s="495">
        <f t="shared" ref="AC6" si="4">AB6/X6</f>
        <v>0.1437795674185875</v>
      </c>
      <c r="AD6" s="495">
        <f t="shared" ref="AD6" si="5">((AB6*1.1)+Z6)/Y6</f>
        <v>0.15554487922803265</v>
      </c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496"/>
      <c r="BI6" s="496"/>
      <c r="BJ6" s="496"/>
      <c r="BK6" s="496"/>
      <c r="BL6" s="496"/>
      <c r="BM6" s="496"/>
      <c r="BN6" s="496"/>
      <c r="BO6" s="496"/>
      <c r="BP6" s="496"/>
      <c r="BQ6" s="496"/>
      <c r="BR6" s="496"/>
      <c r="BS6" s="496"/>
      <c r="BT6" s="496"/>
      <c r="BU6" s="496"/>
      <c r="BV6" s="496"/>
      <c r="BW6" s="496"/>
      <c r="BX6" s="496"/>
      <c r="BY6" s="496"/>
      <c r="BZ6" s="496"/>
      <c r="CA6" s="496"/>
      <c r="CB6" s="496"/>
      <c r="CC6" s="496"/>
      <c r="CD6" s="496"/>
      <c r="CE6" s="496"/>
      <c r="CF6" s="496"/>
      <c r="CG6" s="496"/>
      <c r="CH6" s="496"/>
      <c r="CI6" s="496"/>
      <c r="CJ6" s="496"/>
      <c r="CK6" s="496"/>
      <c r="CL6" s="496"/>
      <c r="CM6" s="496"/>
      <c r="CN6" s="496"/>
      <c r="CO6" s="496"/>
      <c r="CP6" s="496"/>
      <c r="CQ6" s="496"/>
      <c r="CR6" s="496"/>
      <c r="CS6" s="496"/>
      <c r="CT6" s="496"/>
      <c r="CU6" s="496"/>
      <c r="CV6" s="496"/>
      <c r="CW6" s="496"/>
      <c r="CX6" s="496"/>
      <c r="CY6" s="496"/>
      <c r="CZ6" s="496"/>
      <c r="DA6" s="496"/>
      <c r="DB6" s="496"/>
      <c r="DC6" s="496"/>
      <c r="DD6" s="496"/>
      <c r="DE6" s="496"/>
      <c r="DF6" s="496"/>
      <c r="DG6" s="496"/>
      <c r="DH6" s="496"/>
      <c r="DI6" s="496"/>
      <c r="DJ6" s="496"/>
      <c r="DK6" s="496"/>
      <c r="DL6" s="496"/>
      <c r="DM6" s="496"/>
      <c r="DN6" s="496"/>
      <c r="DO6" s="496"/>
      <c r="DP6" s="496"/>
      <c r="DQ6" s="496"/>
      <c r="DR6" s="496"/>
      <c r="DS6" s="496"/>
      <c r="DT6" s="496"/>
      <c r="DU6" s="496"/>
      <c r="DV6" s="496"/>
      <c r="DW6" s="496"/>
      <c r="DX6" s="496"/>
      <c r="DY6" s="496"/>
      <c r="DZ6" s="496"/>
      <c r="EA6" s="496"/>
      <c r="EB6" s="496"/>
      <c r="EC6" s="496"/>
      <c r="ED6" s="496"/>
      <c r="EE6" s="496"/>
      <c r="EF6" s="496"/>
      <c r="EG6" s="496"/>
      <c r="EH6" s="496"/>
      <c r="EI6" s="496"/>
      <c r="EJ6" s="496"/>
      <c r="EK6" s="496"/>
      <c r="EL6" s="496"/>
      <c r="EM6" s="496"/>
      <c r="EN6" s="496"/>
      <c r="EO6" s="496"/>
      <c r="EP6" s="496"/>
      <c r="EQ6" s="496"/>
      <c r="ER6" s="496"/>
      <c r="ES6" s="496"/>
      <c r="ET6" s="496"/>
      <c r="EU6" s="496"/>
      <c r="EV6" s="496"/>
      <c r="EW6" s="496"/>
      <c r="EX6" s="496"/>
      <c r="EY6" s="496"/>
      <c r="EZ6" s="496"/>
      <c r="FA6" s="496"/>
      <c r="FB6" s="496"/>
      <c r="FC6" s="496"/>
      <c r="FD6" s="496"/>
      <c r="FE6" s="496"/>
      <c r="FF6" s="496"/>
      <c r="FG6" s="496"/>
      <c r="FH6" s="496"/>
      <c r="FI6" s="496"/>
      <c r="FJ6" s="496"/>
      <c r="FK6" s="496"/>
      <c r="FL6" s="496"/>
      <c r="FM6" s="496"/>
      <c r="FN6" s="496"/>
      <c r="FO6" s="496"/>
      <c r="FP6" s="496"/>
      <c r="FQ6" s="496"/>
      <c r="FR6" s="496"/>
      <c r="FS6" s="496"/>
      <c r="FT6" s="496"/>
      <c r="FU6" s="496"/>
      <c r="FV6" s="496"/>
      <c r="FW6" s="496"/>
      <c r="FX6" s="496"/>
      <c r="FY6" s="496"/>
      <c r="FZ6" s="496"/>
      <c r="GA6" s="496"/>
      <c r="GB6" s="496"/>
      <c r="GC6" s="496"/>
      <c r="GD6" s="496"/>
      <c r="GE6" s="496"/>
      <c r="GF6" s="496"/>
      <c r="GG6" s="496"/>
      <c r="GH6" s="496"/>
      <c r="GI6" s="496"/>
      <c r="GJ6" s="496"/>
      <c r="GK6" s="496"/>
      <c r="GL6" s="496"/>
      <c r="GM6" s="496"/>
      <c r="GN6" s="496"/>
      <c r="GO6" s="496"/>
      <c r="GP6" s="496"/>
      <c r="GQ6" s="496"/>
      <c r="GR6" s="496"/>
      <c r="GS6" s="496"/>
      <c r="GT6" s="496"/>
      <c r="GU6" s="496"/>
      <c r="GV6" s="496"/>
      <c r="GW6" s="496"/>
      <c r="GX6" s="496"/>
      <c r="GY6" s="496"/>
      <c r="GZ6" s="496"/>
      <c r="HA6" s="496"/>
      <c r="HB6" s="496"/>
      <c r="HC6" s="496"/>
      <c r="HD6" s="496"/>
      <c r="HE6" s="496"/>
      <c r="HF6" s="496"/>
      <c r="HG6" s="496"/>
      <c r="HH6" s="496"/>
      <c r="HI6" s="496"/>
      <c r="HJ6" s="496"/>
      <c r="HK6" s="496"/>
      <c r="HL6" s="496"/>
      <c r="HM6" s="496"/>
      <c r="HN6" s="496"/>
      <c r="HO6" s="496"/>
      <c r="HP6" s="496"/>
      <c r="HQ6" s="496"/>
      <c r="HR6" s="496"/>
      <c r="HS6" s="496"/>
      <c r="HT6" s="496"/>
      <c r="HU6" s="496"/>
      <c r="HV6" s="496"/>
      <c r="HW6" s="496"/>
      <c r="HX6" s="496"/>
      <c r="HY6" s="496"/>
      <c r="HZ6" s="496"/>
      <c r="IA6" s="496"/>
      <c r="IB6" s="496"/>
      <c r="IC6" s="496"/>
      <c r="ID6" s="496"/>
      <c r="IE6" s="496"/>
      <c r="IF6" s="496"/>
      <c r="IG6" s="496"/>
      <c r="IH6" s="496"/>
      <c r="II6" s="496"/>
      <c r="IJ6" s="496"/>
      <c r="IK6" s="496"/>
      <c r="IL6" s="496"/>
      <c r="IM6" s="496"/>
      <c r="IN6" s="496"/>
      <c r="IO6" s="496"/>
      <c r="IP6" s="496"/>
      <c r="IQ6" s="496"/>
      <c r="IR6" s="496"/>
      <c r="IS6" s="496"/>
      <c r="IT6" s="496"/>
      <c r="IU6" s="496"/>
      <c r="IV6" s="496"/>
      <c r="IW6" s="496"/>
      <c r="IX6" s="496"/>
      <c r="IY6" s="496"/>
      <c r="IZ6" s="496"/>
      <c r="JA6" s="496"/>
      <c r="JB6" s="496"/>
      <c r="JC6" s="496"/>
      <c r="JD6" s="496"/>
      <c r="JE6" s="496"/>
      <c r="JF6" s="496"/>
      <c r="JG6" s="496"/>
      <c r="JH6" s="496"/>
      <c r="JI6" s="496"/>
      <c r="JJ6" s="496"/>
      <c r="JK6" s="496"/>
      <c r="JL6" s="496"/>
      <c r="JM6" s="496"/>
      <c r="JN6" s="496"/>
      <c r="JO6" s="496"/>
      <c r="JP6" s="496"/>
      <c r="JQ6" s="496"/>
      <c r="JR6" s="496"/>
      <c r="JS6" s="496"/>
      <c r="JT6" s="496"/>
      <c r="JU6" s="496"/>
      <c r="JV6" s="496"/>
      <c r="JW6" s="496"/>
      <c r="JX6" s="496"/>
      <c r="JY6" s="496"/>
      <c r="JZ6" s="496"/>
      <c r="KA6" s="496"/>
      <c r="KB6" s="496"/>
      <c r="KC6" s="496"/>
      <c r="KD6" s="496"/>
      <c r="KE6" s="496"/>
      <c r="KF6" s="496"/>
      <c r="KG6" s="496"/>
      <c r="KH6" s="496"/>
      <c r="KI6" s="496"/>
      <c r="KJ6" s="496"/>
      <c r="KK6" s="496"/>
      <c r="KL6" s="496"/>
      <c r="KM6" s="496"/>
      <c r="KN6" s="496"/>
      <c r="KO6" s="496"/>
      <c r="KP6" s="496"/>
      <c r="KQ6" s="496"/>
      <c r="KR6" s="496"/>
      <c r="KS6" s="496"/>
      <c r="KT6" s="496"/>
      <c r="KU6" s="496"/>
      <c r="KV6" s="496"/>
      <c r="KW6" s="496"/>
      <c r="KX6" s="496"/>
      <c r="KY6" s="496"/>
      <c r="KZ6" s="496"/>
      <c r="LA6" s="496"/>
      <c r="LB6" s="496"/>
      <c r="LC6" s="496"/>
      <c r="LD6" s="496"/>
      <c r="LE6" s="496"/>
      <c r="LF6" s="496"/>
      <c r="LG6" s="496"/>
      <c r="LH6" s="496"/>
      <c r="LI6" s="496"/>
      <c r="LJ6" s="496"/>
      <c r="LK6" s="496"/>
      <c r="LL6" s="496"/>
      <c r="LM6" s="496"/>
      <c r="LN6" s="496"/>
      <c r="LO6" s="496"/>
      <c r="LP6" s="496"/>
      <c r="LQ6" s="496"/>
      <c r="LR6" s="496"/>
      <c r="LS6" s="496"/>
      <c r="LT6" s="496"/>
      <c r="LU6" s="496"/>
      <c r="LV6" s="496"/>
      <c r="LW6" s="496"/>
      <c r="LX6" s="496"/>
      <c r="LY6" s="496"/>
      <c r="LZ6" s="496"/>
      <c r="MA6" s="496"/>
      <c r="MB6" s="496"/>
      <c r="MC6" s="496"/>
      <c r="MD6" s="496"/>
      <c r="ME6" s="496"/>
      <c r="MF6" s="496"/>
      <c r="MG6" s="496"/>
      <c r="MH6" s="496"/>
      <c r="MI6" s="496"/>
      <c r="MJ6" s="496"/>
      <c r="MK6" s="496"/>
      <c r="ML6" s="496"/>
      <c r="MM6" s="496"/>
      <c r="MN6" s="496"/>
      <c r="MO6" s="496"/>
      <c r="MP6" s="496"/>
      <c r="MQ6" s="496"/>
      <c r="MR6" s="496"/>
      <c r="MS6" s="496"/>
      <c r="MT6" s="496"/>
      <c r="MU6" s="496"/>
      <c r="MV6" s="496"/>
      <c r="MW6" s="496"/>
      <c r="MX6" s="496"/>
      <c r="MY6" s="496"/>
      <c r="MZ6" s="496"/>
      <c r="NA6" s="496"/>
      <c r="NB6" s="496"/>
      <c r="NC6" s="496"/>
      <c r="ND6" s="496"/>
      <c r="NE6" s="496"/>
      <c r="NF6" s="496"/>
      <c r="NG6" s="496"/>
      <c r="NH6" s="496"/>
      <c r="NI6" s="496"/>
      <c r="NJ6" s="496"/>
      <c r="NK6" s="496"/>
      <c r="NL6" s="496"/>
      <c r="NM6" s="496"/>
      <c r="NN6" s="496"/>
      <c r="NO6" s="496"/>
      <c r="NP6" s="496"/>
      <c r="NQ6" s="496"/>
      <c r="NR6" s="496"/>
      <c r="NS6" s="496"/>
      <c r="NT6" s="496"/>
      <c r="NU6" s="496"/>
      <c r="NV6" s="496"/>
      <c r="NW6" s="496"/>
      <c r="NX6" s="496"/>
      <c r="NY6" s="496"/>
      <c r="NZ6" s="496"/>
      <c r="OA6" s="496"/>
      <c r="OB6" s="496"/>
      <c r="OC6" s="496"/>
      <c r="OD6" s="496"/>
      <c r="OE6" s="496"/>
      <c r="OF6" s="496"/>
      <c r="OG6" s="496"/>
      <c r="OH6" s="496"/>
      <c r="OI6" s="496"/>
      <c r="OJ6" s="496"/>
      <c r="OK6" s="496"/>
      <c r="OL6" s="496"/>
      <c r="OM6" s="496"/>
      <c r="ON6" s="496"/>
      <c r="OO6" s="496"/>
      <c r="OP6" s="496"/>
      <c r="OQ6" s="496"/>
      <c r="OR6" s="496"/>
      <c r="OS6" s="496"/>
      <c r="OT6" s="496"/>
      <c r="OU6" s="496"/>
      <c r="OV6" s="496"/>
      <c r="OW6" s="496"/>
      <c r="OX6" s="496"/>
      <c r="OY6" s="496"/>
      <c r="OZ6" s="496"/>
      <c r="PA6" s="496"/>
      <c r="PB6" s="496"/>
      <c r="PC6" s="496"/>
      <c r="PD6" s="496"/>
      <c r="PE6" s="496"/>
    </row>
    <row r="8" spans="1:421" s="206" customFormat="1">
      <c r="B8" s="689"/>
      <c r="C8" s="689"/>
      <c r="D8" s="689"/>
      <c r="E8" s="689"/>
      <c r="F8" s="689"/>
      <c r="G8" s="689"/>
      <c r="H8" s="689"/>
      <c r="I8" s="689"/>
      <c r="J8" s="689"/>
      <c r="K8" s="689"/>
      <c r="L8" s="689"/>
      <c r="M8" s="689"/>
      <c r="N8" s="689"/>
      <c r="O8" s="689"/>
      <c r="P8" s="689"/>
      <c r="Q8" s="689"/>
      <c r="R8" s="689"/>
      <c r="S8" s="689"/>
      <c r="T8" s="689"/>
      <c r="U8" s="689"/>
      <c r="V8" s="689"/>
      <c r="W8" s="689"/>
      <c r="X8" s="689"/>
      <c r="Y8" s="689"/>
      <c r="Z8" s="689"/>
      <c r="AA8" s="689"/>
      <c r="AB8" s="689"/>
      <c r="AC8" s="689"/>
      <c r="AD8" s="689"/>
    </row>
    <row r="12" spans="1:421"/>
  </sheetData>
  <conditionalFormatting sqref="E5">
    <cfRule type="notContainsBlanks" dxfId="554" priority="12">
      <formula>LEN(TRIM(E5))&gt;0</formula>
    </cfRule>
  </conditionalFormatting>
  <conditionalFormatting sqref="F5">
    <cfRule type="notContainsBlanks" dxfId="553" priority="11">
      <formula>LEN(TRIM(F5))&gt;0</formula>
    </cfRule>
  </conditionalFormatting>
  <conditionalFormatting sqref="I5">
    <cfRule type="expression" dxfId="552" priority="9">
      <formula>ISTEXT(I5)</formula>
    </cfRule>
    <cfRule type="notContainsBlanks" dxfId="551" priority="10">
      <formula>LEN(TRIM(I5))&gt;0</formula>
    </cfRule>
  </conditionalFormatting>
  <conditionalFormatting sqref="I5">
    <cfRule type="containsBlanks" dxfId="550" priority="7">
      <formula>LEN(TRIM(I5))=0</formula>
    </cfRule>
    <cfRule type="expression" dxfId="549" priority="8">
      <formula>H5&lt;&gt;I5</formula>
    </cfRule>
  </conditionalFormatting>
  <conditionalFormatting sqref="J5">
    <cfRule type="expression" dxfId="548" priority="5">
      <formula>ISTEXT(J5)</formula>
    </cfRule>
    <cfRule type="notContainsBlanks" dxfId="547" priority="6">
      <formula>LEN(TRIM(J5))&gt;0</formula>
    </cfRule>
  </conditionalFormatting>
  <conditionalFormatting sqref="L5">
    <cfRule type="expression" dxfId="546" priority="1">
      <formula>ISTEXT(L5)</formula>
    </cfRule>
  </conditionalFormatting>
  <conditionalFormatting sqref="K5">
    <cfRule type="notContainsBlanks" dxfId="545" priority="4">
      <formula>LEN(TRIM(K5))&gt;0</formula>
    </cfRule>
  </conditionalFormatting>
  <conditionalFormatting sqref="K5">
    <cfRule type="expression" dxfId="544" priority="3">
      <formula>ISTEXT(K5)</formula>
    </cfRule>
  </conditionalFormatting>
  <conditionalFormatting sqref="L5">
    <cfRule type="notContainsBlanks" dxfId="543" priority="2">
      <formula>LEN(TRIM(L5))&gt;0</formula>
    </cfRule>
  </conditionalFormatting>
  <dataValidations count="4">
    <dataValidation type="list" allowBlank="1" showErrorMessage="1" errorTitle="DATA ENTRY ERROR!" error="Only values from the drop-down menu may be selected._x000a__x000a_Click CANCEL and re-attempt." sqref="F5">
      <formula1>lu_m_life</formula1>
    </dataValidation>
    <dataValidation allowBlank="1" showErrorMessage="1" sqref="K5:L5"/>
    <dataValidation allowBlank="1" showErrorMessage="1" promptTitle="DECIMAL PLACE WARNING:" prompt="Maximum number of numbers to the right of any decimal place can be 4._x000a__x000a_Example 1.2345 and NOT 1.23456" sqref="J5"/>
    <dataValidation type="list" allowBlank="1" showInputMessage="1" showErrorMessage="1" sqref="H5">
      <formula1>INDIRECT($H5)</formula1>
    </dataValidation>
  </dataValidations>
  <hyperlinks>
    <hyperlink ref="A1" location="'Electric CE'!A1" display="Rtn to Summary"/>
  </hyperlinks>
  <pageMargins left="0.51" right="0.21" top="0.75" bottom="0.75" header="0.28000000000000003" footer="0.3"/>
  <pageSetup paperSize="3" scale="45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N19"/>
  <sheetViews>
    <sheetView workbookViewId="0">
      <pane xSplit="1" ySplit="1" topLeftCell="B2" activePane="bottomRight" state="frozen"/>
      <selection pane="topRight"/>
      <selection pane="bottomLeft"/>
      <selection pane="bottomRight" activeCell="E20" sqref="E20"/>
    </sheetView>
  </sheetViews>
  <sheetFormatPr defaultColWidth="9.109375" defaultRowHeight="13.2"/>
  <cols>
    <col min="1" max="1" width="9.109375" style="23"/>
    <col min="2" max="2" width="18" style="24" customWidth="1"/>
    <col min="3" max="3" width="38.44140625" style="24" customWidth="1"/>
    <col min="4" max="4" width="10.6640625" style="24" customWidth="1"/>
    <col min="5" max="5" width="40.88671875" style="24" customWidth="1"/>
    <col min="6" max="6" width="11.44140625" style="24" customWidth="1"/>
    <col min="7" max="7" width="12" style="24" customWidth="1"/>
    <col min="8" max="8" width="16" style="24" customWidth="1"/>
    <col min="9" max="9" width="14" style="24" customWidth="1"/>
    <col min="10" max="10" width="15.88671875" style="24" customWidth="1"/>
    <col min="11" max="11" width="14.6640625" style="24" customWidth="1"/>
    <col min="12" max="12" width="11.109375" style="24" customWidth="1"/>
    <col min="13" max="14" width="14.6640625" style="160" customWidth="1"/>
    <col min="15" max="15" width="16.88671875" style="160" customWidth="1"/>
    <col min="16" max="17" width="14.6640625" style="160" customWidth="1"/>
    <col min="18" max="18" width="17.109375" style="23" customWidth="1"/>
    <col min="19" max="19" width="14.6640625" style="160" customWidth="1"/>
    <col min="20" max="20" width="12.88671875" style="24" customWidth="1"/>
    <col min="21" max="21" width="18.44140625" style="23" customWidth="1"/>
    <col min="22" max="23" width="14.109375" style="160" customWidth="1"/>
    <col min="24" max="24" width="10.5546875" style="23" customWidth="1"/>
    <col min="25" max="25" width="16.88671875" style="23" customWidth="1"/>
    <col min="26" max="26" width="11.88671875" style="23" customWidth="1"/>
    <col min="27" max="27" width="19.5546875" style="23" customWidth="1"/>
    <col min="28" max="28" width="15" style="23" customWidth="1"/>
    <col min="29" max="50" width="9.109375" style="23"/>
    <col min="51" max="16384" width="9.109375" style="24"/>
  </cols>
  <sheetData>
    <row r="1" spans="1:482" s="160" customFormat="1" ht="26.4">
      <c r="A1" s="318" t="s">
        <v>206</v>
      </c>
      <c r="B1" s="243" t="s">
        <v>932</v>
      </c>
      <c r="R1" s="23"/>
      <c r="U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</row>
    <row r="2" spans="1:482" ht="13.8">
      <c r="B2" s="279" t="s">
        <v>176</v>
      </c>
      <c r="C2" s="275">
        <f>'Elec. CE'!C2</f>
        <v>7.8E-2</v>
      </c>
    </row>
    <row r="3" spans="1:482" s="62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</row>
    <row r="4" spans="1:482" s="55" customFormat="1" ht="55.8" thickBot="1">
      <c r="A4" s="955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4</v>
      </c>
      <c r="I4" s="412" t="s">
        <v>40</v>
      </c>
      <c r="J4" s="430" t="s">
        <v>172</v>
      </c>
      <c r="K4" s="413" t="s">
        <v>45</v>
      </c>
      <c r="L4" s="413" t="s">
        <v>47</v>
      </c>
      <c r="M4" s="413" t="s">
        <v>79</v>
      </c>
      <c r="N4" s="430" t="s">
        <v>42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84</v>
      </c>
      <c r="AB4" s="412" t="s">
        <v>147</v>
      </c>
      <c r="AC4" s="412" t="s">
        <v>83</v>
      </c>
      <c r="AD4" s="412" t="s">
        <v>6</v>
      </c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</row>
    <row r="5" spans="1:482" s="80" customFormat="1" ht="14.4" thickBot="1">
      <c r="A5" s="303"/>
      <c r="B5" s="807" t="s">
        <v>52</v>
      </c>
      <c r="C5" s="1007"/>
      <c r="D5" s="1007"/>
      <c r="E5" s="793" t="s">
        <v>379</v>
      </c>
      <c r="F5" s="808">
        <v>2</v>
      </c>
      <c r="G5" s="808">
        <v>2</v>
      </c>
      <c r="H5" s="808" t="s">
        <v>38</v>
      </c>
      <c r="I5" s="795">
        <v>0</v>
      </c>
      <c r="J5" s="796">
        <v>34</v>
      </c>
      <c r="K5" s="797">
        <v>4.6900000000000004</v>
      </c>
      <c r="L5" s="797">
        <v>4.6900000000000004</v>
      </c>
      <c r="M5" s="809">
        <f>IF(L5&gt;K5,L5-K5,0)</f>
        <v>0</v>
      </c>
      <c r="N5" s="1072">
        <f>J5*I5</f>
        <v>0</v>
      </c>
      <c r="O5" s="809"/>
      <c r="P5" s="16"/>
      <c r="Q5" s="1073"/>
      <c r="R5" s="1074"/>
      <c r="S5" s="1073"/>
      <c r="T5" s="809"/>
      <c r="U5" s="810"/>
      <c r="V5" s="810"/>
      <c r="W5" s="810"/>
      <c r="X5" s="810"/>
      <c r="Y5" s="810"/>
      <c r="Z5" s="810">
        <f>-PV(Discount_Rate,F5,W5)*I5</f>
        <v>0</v>
      </c>
      <c r="AA5" s="809">
        <f>IF(N5=0,0,(HLOOKUP(H5,ACElectric_2014_2015,F5+1,FALSE)))</f>
        <v>0</v>
      </c>
      <c r="AB5" s="810">
        <f t="shared" ref="AB5" si="0">AA5*N5</f>
        <v>0</v>
      </c>
      <c r="AC5" s="890"/>
      <c r="AD5" s="890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  <c r="NV5" s="75"/>
      <c r="NW5" s="75"/>
      <c r="NX5" s="75"/>
      <c r="NY5" s="75"/>
      <c r="NZ5" s="75"/>
      <c r="OA5" s="75"/>
      <c r="OB5" s="75"/>
      <c r="OC5" s="75"/>
      <c r="OD5" s="75"/>
      <c r="OE5" s="75"/>
      <c r="OF5" s="75"/>
      <c r="OG5" s="75"/>
      <c r="OH5" s="75"/>
      <c r="OI5" s="75"/>
      <c r="OJ5" s="75"/>
      <c r="OK5" s="75"/>
      <c r="OL5" s="75"/>
      <c r="OM5" s="75"/>
      <c r="ON5" s="75"/>
      <c r="OO5" s="75"/>
      <c r="OP5" s="75"/>
      <c r="OQ5" s="75"/>
      <c r="OR5" s="75"/>
      <c r="OS5" s="75"/>
      <c r="OT5" s="75"/>
      <c r="OU5" s="75"/>
      <c r="OV5" s="75"/>
      <c r="OW5" s="75"/>
      <c r="OX5" s="75"/>
      <c r="OY5" s="75"/>
      <c r="OZ5" s="75"/>
      <c r="PA5" s="75"/>
      <c r="PB5" s="75"/>
      <c r="PC5" s="75"/>
      <c r="PD5" s="75"/>
      <c r="PE5" s="75"/>
      <c r="PF5" s="75"/>
      <c r="PG5" s="75"/>
      <c r="PH5" s="75"/>
      <c r="PI5" s="75"/>
      <c r="PJ5" s="75"/>
      <c r="PK5" s="75"/>
      <c r="PL5" s="75"/>
      <c r="PM5" s="75"/>
      <c r="PN5" s="75"/>
      <c r="PO5" s="75"/>
      <c r="PP5" s="75"/>
      <c r="PQ5" s="75"/>
      <c r="PR5" s="75"/>
      <c r="PS5" s="75"/>
      <c r="PT5" s="75"/>
      <c r="PU5" s="75"/>
      <c r="PV5" s="75"/>
      <c r="PW5" s="75"/>
      <c r="PX5" s="75"/>
      <c r="PY5" s="75"/>
      <c r="PZ5" s="75"/>
      <c r="QA5" s="75"/>
      <c r="QB5" s="75"/>
      <c r="QC5" s="75"/>
      <c r="QD5" s="75"/>
      <c r="QE5" s="75"/>
      <c r="QF5" s="75"/>
      <c r="QG5" s="75"/>
      <c r="QH5" s="75"/>
      <c r="QI5" s="75"/>
      <c r="QJ5" s="75"/>
      <c r="QK5" s="75"/>
      <c r="QL5" s="75"/>
      <c r="QM5" s="75"/>
      <c r="QN5" s="75"/>
      <c r="QO5" s="75"/>
      <c r="QP5" s="75"/>
      <c r="QQ5" s="75"/>
      <c r="QR5" s="75"/>
      <c r="QS5" s="75"/>
      <c r="QT5" s="75"/>
      <c r="QU5" s="75"/>
      <c r="QV5" s="75"/>
      <c r="QW5" s="75"/>
      <c r="QX5" s="75"/>
      <c r="QY5" s="75"/>
      <c r="QZ5" s="75"/>
      <c r="RA5" s="75"/>
      <c r="RB5" s="75"/>
      <c r="RC5" s="75"/>
      <c r="RD5" s="75"/>
      <c r="RE5" s="75"/>
      <c r="RF5" s="75"/>
      <c r="RG5" s="75"/>
      <c r="RH5" s="75"/>
      <c r="RI5" s="75"/>
      <c r="RJ5" s="75"/>
      <c r="RK5" s="75"/>
      <c r="RL5" s="75"/>
      <c r="RM5" s="75"/>
      <c r="RN5" s="303"/>
    </row>
    <row r="6" spans="1:482" s="80" customFormat="1" ht="14.4" thickBot="1">
      <c r="A6" s="56"/>
      <c r="B6" s="276"/>
      <c r="C6" s="1005"/>
      <c r="D6" s="1005"/>
      <c r="E6" s="277"/>
      <c r="F6" s="277"/>
      <c r="G6" s="277">
        <f>SUM(G5)</f>
        <v>2</v>
      </c>
      <c r="H6" s="277"/>
      <c r="I6" s="277"/>
      <c r="J6" s="277"/>
      <c r="K6" s="278"/>
      <c r="L6" s="278"/>
      <c r="M6" s="273">
        <f>SUM(M5)</f>
        <v>0</v>
      </c>
      <c r="N6" s="333">
        <f t="shared" ref="N6:T6" si="1">SUM(O5:O5)</f>
        <v>0</v>
      </c>
      <c r="O6" s="273"/>
      <c r="P6" s="1033">
        <v>87947.389999999985</v>
      </c>
      <c r="Q6" s="1033">
        <v>23040.33</v>
      </c>
      <c r="R6" s="273">
        <f>S6-Q6</f>
        <v>0</v>
      </c>
      <c r="S6" s="1033">
        <v>23040.33</v>
      </c>
      <c r="T6" s="273">
        <f t="shared" si="1"/>
        <v>0</v>
      </c>
      <c r="U6" s="273">
        <f>P6+Q6</f>
        <v>110987.71999999999</v>
      </c>
      <c r="V6" s="273">
        <f>P6+T6+S6</f>
        <v>110987.71999999999</v>
      </c>
      <c r="W6" s="273"/>
      <c r="X6" s="273">
        <f>U6/(1+Discount_Rate)^1</f>
        <v>102957.06864564006</v>
      </c>
      <c r="Y6" s="273">
        <f>V6/(1+Discount_Rate)^1</f>
        <v>102957.06864564006</v>
      </c>
      <c r="Z6" s="273">
        <f>SUM(Z5)</f>
        <v>0</v>
      </c>
      <c r="AA6" s="273"/>
      <c r="AB6" s="1008">
        <f>SUM(AB5)</f>
        <v>0</v>
      </c>
      <c r="AC6" s="651">
        <f>AB6/X6</f>
        <v>0</v>
      </c>
      <c r="AD6" s="651">
        <f>((AB6*1.1)+Z6)/Y6</f>
        <v>0</v>
      </c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303"/>
    </row>
    <row r="7" spans="1:482" s="60" customFormat="1" ht="13.8">
      <c r="A7" s="23"/>
      <c r="B7" s="24"/>
      <c r="C7" s="23"/>
      <c r="D7" s="23"/>
      <c r="E7" s="23"/>
      <c r="F7" s="23"/>
      <c r="G7" s="23"/>
      <c r="H7" s="23"/>
      <c r="I7" s="24"/>
      <c r="J7" s="24"/>
      <c r="K7" s="24"/>
      <c r="L7" s="24"/>
      <c r="M7" s="160"/>
      <c r="N7" s="160"/>
      <c r="O7" s="160"/>
      <c r="P7" s="160"/>
      <c r="Q7" s="160"/>
      <c r="R7" s="23"/>
      <c r="S7" s="160"/>
      <c r="T7" s="24"/>
      <c r="U7" s="23"/>
      <c r="V7" s="160"/>
      <c r="W7" s="160"/>
      <c r="X7" s="23"/>
      <c r="Y7" s="23"/>
      <c r="Z7" s="23"/>
      <c r="AA7" s="23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1"/>
      <c r="GN7" s="81"/>
      <c r="GO7" s="81"/>
      <c r="GP7" s="81"/>
      <c r="GQ7" s="81"/>
      <c r="GR7" s="81"/>
      <c r="GS7" s="81"/>
      <c r="GT7" s="81"/>
      <c r="GU7" s="81"/>
      <c r="GV7" s="81"/>
      <c r="GW7" s="81"/>
      <c r="GX7" s="81"/>
      <c r="GY7" s="81"/>
      <c r="GZ7" s="81"/>
      <c r="HA7" s="81"/>
      <c r="HB7" s="81"/>
      <c r="HC7" s="81"/>
      <c r="HD7" s="81"/>
      <c r="HE7" s="81"/>
      <c r="HF7" s="81"/>
      <c r="HG7" s="81"/>
      <c r="HH7" s="81"/>
      <c r="HI7" s="81"/>
      <c r="HJ7" s="81"/>
      <c r="HK7" s="81"/>
      <c r="HL7" s="81"/>
      <c r="HM7" s="81"/>
      <c r="HN7" s="81"/>
      <c r="HO7" s="81"/>
      <c r="HP7" s="81"/>
      <c r="HQ7" s="81"/>
      <c r="HR7" s="81"/>
      <c r="HS7" s="81"/>
      <c r="HT7" s="81"/>
      <c r="HU7" s="81"/>
      <c r="HV7" s="81"/>
      <c r="HW7" s="81"/>
      <c r="HX7" s="81"/>
      <c r="HY7" s="81"/>
      <c r="HZ7" s="81"/>
      <c r="IA7" s="81"/>
      <c r="IB7" s="81"/>
      <c r="IC7" s="81"/>
      <c r="ID7" s="81"/>
      <c r="IE7" s="81"/>
      <c r="IF7" s="81"/>
      <c r="IG7" s="81"/>
      <c r="IH7" s="81"/>
      <c r="II7" s="81"/>
      <c r="IJ7" s="81"/>
      <c r="IK7" s="81"/>
      <c r="IL7" s="81"/>
      <c r="IM7" s="81"/>
      <c r="IN7" s="81"/>
      <c r="IO7" s="81"/>
      <c r="IP7" s="81"/>
      <c r="IQ7" s="81"/>
      <c r="IR7" s="81"/>
      <c r="IS7" s="81"/>
      <c r="IT7" s="81"/>
      <c r="IU7" s="81"/>
      <c r="IV7" s="81"/>
      <c r="IW7" s="81"/>
      <c r="IX7" s="81"/>
      <c r="IY7" s="81"/>
      <c r="IZ7" s="81"/>
      <c r="JA7" s="81"/>
      <c r="JB7" s="81"/>
      <c r="JC7" s="81"/>
      <c r="JD7" s="81"/>
      <c r="JE7" s="81"/>
      <c r="JF7" s="81"/>
      <c r="JG7" s="81"/>
      <c r="JH7" s="81"/>
      <c r="JI7" s="81"/>
      <c r="JJ7" s="81"/>
      <c r="JK7" s="81"/>
      <c r="JL7" s="81"/>
      <c r="JM7" s="81"/>
      <c r="JN7" s="81"/>
      <c r="JO7" s="81"/>
      <c r="JP7" s="81"/>
      <c r="JQ7" s="81"/>
      <c r="JR7" s="81"/>
      <c r="JS7" s="81"/>
      <c r="JT7" s="81"/>
      <c r="JU7" s="81"/>
      <c r="JV7" s="81"/>
      <c r="JW7" s="81"/>
      <c r="JX7" s="81"/>
      <c r="JY7" s="81"/>
      <c r="JZ7" s="81"/>
      <c r="KA7" s="81"/>
      <c r="KB7" s="81"/>
      <c r="KC7" s="81"/>
      <c r="KD7" s="81"/>
      <c r="KE7" s="81"/>
      <c r="KF7" s="81"/>
      <c r="KG7" s="81"/>
      <c r="KH7" s="81"/>
      <c r="KI7" s="81"/>
      <c r="KJ7" s="81"/>
      <c r="KK7" s="81"/>
      <c r="KL7" s="81"/>
      <c r="KM7" s="81"/>
      <c r="KN7" s="81"/>
      <c r="KO7" s="81"/>
      <c r="KP7" s="81"/>
      <c r="KQ7" s="81"/>
      <c r="KR7" s="81"/>
      <c r="KS7" s="81"/>
      <c r="KT7" s="81"/>
      <c r="KU7" s="81"/>
      <c r="KV7" s="81"/>
      <c r="KW7" s="81"/>
      <c r="KX7" s="81"/>
      <c r="KY7" s="81"/>
      <c r="KZ7" s="81"/>
      <c r="LA7" s="81"/>
      <c r="LB7" s="81"/>
      <c r="LC7" s="81"/>
      <c r="LD7" s="81"/>
      <c r="LE7" s="81"/>
      <c r="LF7" s="81"/>
      <c r="LG7" s="81"/>
      <c r="LH7" s="81"/>
      <c r="LI7" s="81"/>
      <c r="LJ7" s="81"/>
      <c r="LK7" s="81"/>
      <c r="LL7" s="81"/>
      <c r="LM7" s="81"/>
      <c r="LN7" s="81"/>
      <c r="LO7" s="81"/>
      <c r="LP7" s="81"/>
      <c r="LQ7" s="81"/>
      <c r="LR7" s="81"/>
      <c r="LS7" s="81"/>
      <c r="LT7" s="81"/>
      <c r="LU7" s="81"/>
      <c r="LV7" s="81"/>
      <c r="LW7" s="81"/>
      <c r="LX7" s="81"/>
      <c r="LY7" s="81"/>
      <c r="LZ7" s="81"/>
      <c r="MA7" s="81"/>
      <c r="MB7" s="81"/>
      <c r="MC7" s="81"/>
      <c r="MD7" s="81"/>
      <c r="ME7" s="81"/>
      <c r="MF7" s="81"/>
      <c r="MG7" s="81"/>
      <c r="MH7" s="81"/>
      <c r="MI7" s="81"/>
      <c r="MJ7" s="81"/>
      <c r="MK7" s="81"/>
      <c r="ML7" s="81"/>
      <c r="MM7" s="81"/>
      <c r="MN7" s="81"/>
      <c r="MO7" s="81"/>
      <c r="MP7" s="81"/>
      <c r="MQ7" s="81"/>
      <c r="MR7" s="81"/>
      <c r="MS7" s="81"/>
      <c r="MT7" s="81"/>
      <c r="MU7" s="81"/>
      <c r="MV7" s="81"/>
      <c r="MW7" s="81"/>
      <c r="MX7" s="81"/>
      <c r="MY7" s="81"/>
      <c r="MZ7" s="81"/>
      <c r="NA7" s="81"/>
      <c r="NB7" s="81"/>
      <c r="NC7" s="81"/>
      <c r="ND7" s="81"/>
      <c r="NE7" s="81"/>
      <c r="NF7" s="81"/>
      <c r="NG7" s="81"/>
      <c r="NH7" s="81"/>
      <c r="NI7" s="81"/>
      <c r="NJ7" s="81"/>
      <c r="NK7" s="81"/>
      <c r="NL7" s="81"/>
      <c r="NM7" s="81"/>
      <c r="NN7" s="81"/>
      <c r="NO7" s="81"/>
      <c r="NP7" s="81"/>
      <c r="NQ7" s="81"/>
      <c r="NR7" s="81"/>
      <c r="NS7" s="81"/>
      <c r="NT7" s="81"/>
      <c r="NU7" s="81"/>
      <c r="NV7" s="81"/>
      <c r="NW7" s="81"/>
      <c r="NX7" s="81"/>
      <c r="NY7" s="81"/>
      <c r="NZ7" s="81"/>
      <c r="OA7" s="81"/>
      <c r="OB7" s="81"/>
      <c r="OC7" s="81"/>
      <c r="OD7" s="81"/>
      <c r="OE7" s="81"/>
      <c r="OF7" s="81"/>
      <c r="OG7" s="81"/>
      <c r="OH7" s="81"/>
      <c r="OI7" s="81"/>
      <c r="OJ7" s="81"/>
      <c r="OK7" s="81"/>
      <c r="OL7" s="81"/>
      <c r="OM7" s="81"/>
      <c r="ON7" s="81"/>
      <c r="OO7" s="81"/>
      <c r="OP7" s="81"/>
      <c r="OQ7" s="81"/>
      <c r="OR7" s="81"/>
      <c r="OS7" s="81"/>
      <c r="OT7" s="81"/>
      <c r="OU7" s="81"/>
      <c r="OV7" s="81"/>
      <c r="OW7" s="81"/>
      <c r="OX7" s="81"/>
      <c r="OY7" s="81"/>
      <c r="OZ7" s="81"/>
      <c r="PA7" s="81"/>
      <c r="PB7" s="81"/>
      <c r="PC7" s="81"/>
      <c r="PD7" s="81"/>
      <c r="PE7" s="81"/>
      <c r="PF7" s="81"/>
      <c r="PG7" s="81"/>
      <c r="PH7" s="81"/>
      <c r="PI7" s="81"/>
      <c r="PJ7" s="81"/>
      <c r="PK7" s="81"/>
      <c r="PL7" s="81"/>
      <c r="PM7" s="81"/>
      <c r="PN7" s="81"/>
      <c r="PO7" s="81"/>
      <c r="PP7" s="81"/>
      <c r="PQ7" s="81"/>
      <c r="PR7" s="81"/>
      <c r="PS7" s="81"/>
      <c r="PT7" s="81"/>
      <c r="PU7" s="81"/>
      <c r="PV7" s="81"/>
      <c r="PW7" s="81"/>
      <c r="PX7" s="81"/>
      <c r="PY7" s="81"/>
      <c r="PZ7" s="81"/>
      <c r="QA7" s="81"/>
      <c r="QB7" s="81"/>
      <c r="QC7" s="81"/>
      <c r="QD7" s="81"/>
      <c r="QE7" s="81"/>
      <c r="QF7" s="81"/>
      <c r="QG7" s="81"/>
      <c r="QH7" s="81"/>
      <c r="QI7" s="81"/>
      <c r="QJ7" s="81"/>
      <c r="QK7" s="81"/>
      <c r="QL7" s="81"/>
      <c r="QM7" s="81"/>
      <c r="QN7" s="81"/>
      <c r="QO7" s="81"/>
      <c r="QP7" s="81"/>
      <c r="QQ7" s="81"/>
      <c r="QR7" s="81"/>
      <c r="QS7" s="81"/>
      <c r="QT7" s="81"/>
      <c r="QU7" s="81"/>
      <c r="QV7" s="81"/>
      <c r="QW7" s="81"/>
      <c r="QX7" s="81"/>
      <c r="QY7" s="81"/>
      <c r="QZ7" s="81"/>
      <c r="RA7" s="81"/>
      <c r="RB7" s="81"/>
      <c r="RC7" s="81"/>
      <c r="RD7" s="81"/>
      <c r="RE7" s="81"/>
      <c r="RF7" s="81"/>
      <c r="RG7" s="81"/>
      <c r="RH7" s="81"/>
      <c r="RI7" s="81"/>
      <c r="RJ7" s="81"/>
    </row>
    <row r="8" spans="1:482" s="199" customFormat="1" ht="13.8">
      <c r="A8" s="196"/>
      <c r="J8" s="462"/>
      <c r="K8" s="314"/>
      <c r="L8" s="314"/>
      <c r="M8" s="314"/>
      <c r="N8" s="462"/>
      <c r="O8" s="314"/>
      <c r="P8" s="314"/>
      <c r="Q8" s="314"/>
      <c r="R8" s="314"/>
      <c r="S8" s="462"/>
      <c r="T8" s="314"/>
      <c r="U8" s="433"/>
      <c r="V8" s="314"/>
      <c r="W8" s="314"/>
      <c r="X8" s="433"/>
      <c r="Y8" s="314"/>
      <c r="Z8" s="314"/>
      <c r="AA8" s="434"/>
      <c r="AB8" s="196"/>
      <c r="AC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482">
      <c r="N9" s="165"/>
    </row>
    <row r="10" spans="1:482">
      <c r="N10" s="165"/>
    </row>
    <row r="11" spans="1:482" ht="17.399999999999999">
      <c r="M11" s="1027" t="s">
        <v>979</v>
      </c>
      <c r="N11" s="335"/>
    </row>
    <row r="12" spans="1:482" ht="13.8">
      <c r="M12" s="55"/>
      <c r="N12" s="335"/>
    </row>
    <row r="13" spans="1:482" ht="13.8">
      <c r="M13" s="314" t="s">
        <v>975</v>
      </c>
      <c r="N13" s="314" t="s">
        <v>976</v>
      </c>
      <c r="O13" s="160">
        <v>23040.33</v>
      </c>
    </row>
    <row r="14" spans="1:482" ht="13.8">
      <c r="H14" s="620"/>
      <c r="M14" s="314"/>
      <c r="N14" s="314" t="s">
        <v>977</v>
      </c>
      <c r="O14" s="160">
        <v>87947.389999999985</v>
      </c>
    </row>
    <row r="15" spans="1:482" ht="13.8">
      <c r="M15" s="314"/>
      <c r="N15" s="462" t="s">
        <v>770</v>
      </c>
      <c r="O15" s="160">
        <v>110987.71999999999</v>
      </c>
    </row>
    <row r="16" spans="1:482" ht="13.8">
      <c r="M16" s="55"/>
      <c r="N16" s="462" t="s">
        <v>777</v>
      </c>
      <c r="O16" s="160">
        <v>0</v>
      </c>
    </row>
    <row r="17" spans="13:15" ht="13.8">
      <c r="M17" s="55"/>
      <c r="N17" s="462"/>
    </row>
    <row r="18" spans="13:15" ht="13.8">
      <c r="M18" s="314" t="s">
        <v>980</v>
      </c>
      <c r="N18" s="462" t="s">
        <v>981</v>
      </c>
      <c r="O18" s="160">
        <v>110987.71999999999</v>
      </c>
    </row>
    <row r="19" spans="13:15" ht="13.8">
      <c r="M19" s="55"/>
      <c r="N19" s="462" t="s">
        <v>777</v>
      </c>
      <c r="O19" s="160">
        <v>-2E-3</v>
      </c>
    </row>
  </sheetData>
  <sheetProtection password="C61B" sheet="1" objects="1" scenarios="1"/>
  <customSheetViews>
    <customSheetView guid="{9B4B0DAB-FAB9-4E24-9A0E-9A6ECAA72FED}" topLeftCell="U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F5:G5">
    <cfRule type="notContainsBlanks" dxfId="542" priority="29">
      <formula>LEN(TRIM(F5))&gt;0</formula>
    </cfRule>
  </conditionalFormatting>
  <conditionalFormatting sqref="F5">
    <cfRule type="notContainsBlanks" dxfId="541" priority="16">
      <formula>LEN(TRIM(F5))&gt;0</formula>
    </cfRule>
  </conditionalFormatting>
  <conditionalFormatting sqref="E5">
    <cfRule type="notContainsBlanks" dxfId="540" priority="15">
      <formula>LEN(TRIM(E5))&gt;0</formula>
    </cfRule>
  </conditionalFormatting>
  <conditionalFormatting sqref="I5">
    <cfRule type="expression" dxfId="539" priority="13">
      <formula>ISTEXT(I5)</formula>
    </cfRule>
    <cfRule type="notContainsBlanks" dxfId="538" priority="14">
      <formula>LEN(TRIM(I5))&gt;0</formula>
    </cfRule>
  </conditionalFormatting>
  <conditionalFormatting sqref="I5">
    <cfRule type="containsBlanks" dxfId="537" priority="10">
      <formula>LEN(TRIM(I5))=0</formula>
    </cfRule>
    <cfRule type="expression" dxfId="536" priority="12">
      <formula>H5&lt;&gt;I5</formula>
    </cfRule>
  </conditionalFormatting>
  <conditionalFormatting sqref="J5">
    <cfRule type="expression" dxfId="535" priority="6">
      <formula>ISTEXT(J5)</formula>
    </cfRule>
    <cfRule type="notContainsBlanks" dxfId="534" priority="7">
      <formula>LEN(TRIM(J5))&gt;0</formula>
    </cfRule>
  </conditionalFormatting>
  <conditionalFormatting sqref="L5">
    <cfRule type="expression" dxfId="533" priority="2">
      <formula>ISTEXT(L5)</formula>
    </cfRule>
  </conditionalFormatting>
  <conditionalFormatting sqref="K5">
    <cfRule type="notContainsBlanks" dxfId="532" priority="5">
      <formula>LEN(TRIM(K5))&gt;0</formula>
    </cfRule>
  </conditionalFormatting>
  <conditionalFormatting sqref="K5">
    <cfRule type="expression" dxfId="531" priority="4">
      <formula>ISTEXT(K5)</formula>
    </cfRule>
  </conditionalFormatting>
  <conditionalFormatting sqref="L5">
    <cfRule type="notContainsBlanks" dxfId="530" priority="3">
      <formula>LEN(TRIM(L5))&gt;0</formula>
    </cfRule>
  </conditionalFormatting>
  <conditionalFormatting sqref="H5">
    <cfRule type="notContainsBlanks" dxfId="529" priority="1">
      <formula>LEN(TRIM(H5))&gt;0</formula>
    </cfRule>
  </conditionalFormatting>
  <dataValidations count="4">
    <dataValidation type="list" allowBlank="1" showErrorMessage="1" errorTitle="DATA ENTRY ERROR!" error="Only values from the drop-down menu may be selected._x000a__x000a_Click CANCEL and re-attempt." sqref="F5:G5">
      <formula1>lu_m_life</formula1>
    </dataValidation>
    <dataValidation allowBlank="1" showErrorMessage="1" sqref="K5:L5"/>
    <dataValidation allowBlank="1" showErrorMessage="1" promptTitle="DECIMAL PLACE WARNING:" prompt="Maximum number of numbers to the right of any decimal place can be 4._x000a__x000a_Example 1.2345 and NOT 1.23456" sqref="J5"/>
    <dataValidation type="list" allowBlank="1" showInputMessage="1" showErrorMessage="1" sqref="H5">
      <formula1>INDIRECT($I5)</formula1>
    </dataValidation>
  </dataValidations>
  <hyperlinks>
    <hyperlink ref="A1" location="'Electric CE'!A1" display="Rtn to Summary"/>
  </hyperlinks>
  <pageMargins left="0.67" right="0.23" top="0.75" bottom="0.75" header="0.3" footer="0.3"/>
  <pageSetup paperSize="3" scale="48" orientation="landscape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PE23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W24" sqref="W24"/>
    </sheetView>
  </sheetViews>
  <sheetFormatPr defaultColWidth="9.109375" defaultRowHeight="13.8"/>
  <cols>
    <col min="1" max="1" width="9.109375" style="196"/>
    <col min="2" max="2" width="11.44140625" style="199" customWidth="1"/>
    <col min="3" max="3" width="12.88671875" style="199" customWidth="1"/>
    <col min="4" max="4" width="17.88671875" style="199" customWidth="1"/>
    <col min="5" max="5" width="56.33203125" style="199" customWidth="1"/>
    <col min="6" max="6" width="10.6640625" style="199" customWidth="1"/>
    <col min="7" max="7" width="12.109375" style="199" customWidth="1"/>
    <col min="8" max="8" width="30.33203125" style="199" customWidth="1"/>
    <col min="9" max="9" width="11.44140625" style="199" customWidth="1"/>
    <col min="10" max="10" width="10.5546875" style="199" customWidth="1"/>
    <col min="11" max="11" width="12.109375" style="199" customWidth="1"/>
    <col min="12" max="12" width="14" style="199" customWidth="1"/>
    <col min="13" max="13" width="14.33203125" style="199" customWidth="1"/>
    <col min="14" max="14" width="12.109375" style="199" customWidth="1"/>
    <col min="15" max="15" width="11.109375" style="199" customWidth="1"/>
    <col min="16" max="17" width="14.6640625" style="199" customWidth="1"/>
    <col min="18" max="18" width="16.109375" style="199" customWidth="1"/>
    <col min="19" max="20" width="14.6640625" style="199" customWidth="1"/>
    <col min="21" max="21" width="19" style="196" customWidth="1"/>
    <col min="22" max="22" width="14.6640625" style="199" customWidth="1"/>
    <col min="23" max="23" width="14.109375" style="199" customWidth="1"/>
    <col min="24" max="24" width="18.6640625" style="196" customWidth="1"/>
    <col min="25" max="26" width="14.109375" style="199" customWidth="1"/>
    <col min="27" max="27" width="11.109375" style="196" customWidth="1"/>
    <col min="28" max="28" width="17.109375" style="196" customWidth="1"/>
    <col min="29" max="29" width="11.33203125" style="196" customWidth="1"/>
    <col min="30" max="30" width="12.44140625" style="199" customWidth="1"/>
    <col min="31" max="65" width="9.109375" style="196"/>
    <col min="66" max="16384" width="9.109375" style="199"/>
  </cols>
  <sheetData>
    <row r="1" spans="1:421" ht="27">
      <c r="A1" s="318" t="s">
        <v>206</v>
      </c>
      <c r="B1" s="1192" t="s">
        <v>934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3"/>
      <c r="AE1" s="1198"/>
      <c r="AF1" s="1198"/>
    </row>
    <row r="2" spans="1:421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3"/>
      <c r="AE2" s="1198"/>
      <c r="AF2" s="1198"/>
    </row>
    <row r="3" spans="1:421" s="206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1201"/>
    </row>
    <row r="4" spans="1:421" ht="43.2">
      <c r="A4" s="960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1198"/>
    </row>
    <row r="5" spans="1:421" s="484" customFormat="1" ht="14.4">
      <c r="A5" s="206"/>
      <c r="B5" s="1623" t="s">
        <v>53</v>
      </c>
      <c r="C5" s="1623"/>
      <c r="D5" s="1624"/>
      <c r="E5" s="961" t="s">
        <v>1023</v>
      </c>
      <c r="F5" s="962">
        <v>0</v>
      </c>
      <c r="G5" s="1625">
        <v>0</v>
      </c>
      <c r="H5" s="961" t="s">
        <v>566</v>
      </c>
      <c r="I5" s="962">
        <v>1</v>
      </c>
      <c r="J5" s="962">
        <v>0</v>
      </c>
      <c r="K5" s="1280">
        <v>0</v>
      </c>
      <c r="L5" s="1280">
        <v>0</v>
      </c>
      <c r="M5" s="1626">
        <f>IF(L5&gt;K5,L5-K5,0)</f>
        <v>0</v>
      </c>
      <c r="N5" s="1627">
        <f>J5*I5</f>
        <v>0</v>
      </c>
      <c r="O5" s="1628"/>
      <c r="P5" s="1346"/>
      <c r="Q5" s="1346"/>
      <c r="R5" s="1629"/>
      <c r="S5" s="1346">
        <f>L5*I5</f>
        <v>0</v>
      </c>
      <c r="T5" s="1221"/>
      <c r="U5" s="1221"/>
      <c r="V5" s="1221"/>
      <c r="W5" s="1630">
        <v>0</v>
      </c>
      <c r="X5" s="1283"/>
      <c r="Y5" s="1283"/>
      <c r="Z5" s="1283">
        <f>-PV(Discount_Rate,F5,W5)*I5</f>
        <v>0</v>
      </c>
      <c r="AA5" s="1284">
        <f t="shared" ref="AA5" si="0">IF(N5=0,0,(HLOOKUP(H5,ACElectric_2014_2015,F5+1,FALSE)))</f>
        <v>0</v>
      </c>
      <c r="AB5" s="1283">
        <f t="shared" ref="AB5" si="1">AA5*N5</f>
        <v>0</v>
      </c>
      <c r="AC5" s="1631"/>
      <c r="AD5" s="1276"/>
      <c r="AE5" s="1632"/>
      <c r="AF5" s="1632"/>
      <c r="AG5" s="483"/>
      <c r="AH5" s="483"/>
      <c r="AI5" s="483"/>
      <c r="AJ5" s="483"/>
      <c r="AK5" s="483"/>
      <c r="AL5" s="483"/>
      <c r="AM5" s="483"/>
      <c r="AN5" s="483"/>
      <c r="AO5" s="483"/>
      <c r="AP5" s="483"/>
      <c r="AQ5" s="483"/>
      <c r="AR5" s="483"/>
      <c r="AS5" s="483"/>
      <c r="AT5" s="483"/>
      <c r="AU5" s="483"/>
      <c r="AV5" s="483"/>
      <c r="AW5" s="483"/>
      <c r="AX5" s="483"/>
      <c r="AY5" s="483"/>
      <c r="AZ5" s="483"/>
      <c r="BA5" s="483"/>
      <c r="BB5" s="483"/>
      <c r="BC5" s="483"/>
      <c r="BD5" s="483"/>
      <c r="BE5" s="483"/>
      <c r="BF5" s="483"/>
      <c r="BG5" s="483"/>
      <c r="BH5" s="483"/>
      <c r="BI5" s="483"/>
      <c r="BJ5" s="483"/>
      <c r="BK5" s="483"/>
      <c r="BL5" s="483"/>
      <c r="BM5" s="483"/>
      <c r="BN5" s="483"/>
      <c r="BO5" s="483"/>
      <c r="BP5" s="483"/>
      <c r="BQ5" s="483"/>
      <c r="BR5" s="483"/>
      <c r="BS5" s="483"/>
      <c r="BT5" s="483"/>
      <c r="BU5" s="483"/>
      <c r="BV5" s="483"/>
      <c r="BW5" s="483"/>
      <c r="BX5" s="483"/>
      <c r="BY5" s="483"/>
      <c r="BZ5" s="483"/>
      <c r="CA5" s="483"/>
      <c r="CB5" s="483"/>
      <c r="CC5" s="483"/>
      <c r="CD5" s="483"/>
      <c r="CE5" s="483"/>
      <c r="CF5" s="483"/>
      <c r="CG5" s="483"/>
      <c r="CH5" s="483"/>
      <c r="CI5" s="483"/>
      <c r="CJ5" s="483"/>
      <c r="CK5" s="483"/>
      <c r="CL5" s="483"/>
      <c r="CM5" s="483"/>
      <c r="CN5" s="483"/>
      <c r="CO5" s="483"/>
      <c r="CP5" s="483"/>
      <c r="CQ5" s="483"/>
      <c r="CR5" s="483"/>
      <c r="CS5" s="483"/>
      <c r="CT5" s="483"/>
      <c r="CU5" s="483"/>
      <c r="CV5" s="483"/>
      <c r="CW5" s="483"/>
      <c r="CX5" s="483"/>
      <c r="CY5" s="483"/>
      <c r="CZ5" s="483"/>
      <c r="DA5" s="483"/>
      <c r="DB5" s="483"/>
      <c r="DC5" s="483"/>
      <c r="DD5" s="483"/>
      <c r="DE5" s="483"/>
      <c r="DF5" s="483"/>
      <c r="DG5" s="483"/>
      <c r="DH5" s="483"/>
      <c r="DI5" s="483"/>
      <c r="DJ5" s="483"/>
      <c r="DK5" s="483"/>
      <c r="DL5" s="483"/>
      <c r="DM5" s="483"/>
      <c r="DN5" s="483"/>
      <c r="DO5" s="483"/>
      <c r="DP5" s="483"/>
      <c r="DQ5" s="483"/>
      <c r="DR5" s="483"/>
      <c r="DS5" s="483"/>
      <c r="DT5" s="483"/>
      <c r="DU5" s="483"/>
      <c r="DV5" s="483"/>
      <c r="DW5" s="483"/>
      <c r="DX5" s="483"/>
      <c r="DY5" s="483"/>
      <c r="DZ5" s="483"/>
      <c r="EA5" s="483"/>
      <c r="EB5" s="483"/>
      <c r="EC5" s="483"/>
      <c r="ED5" s="483"/>
      <c r="EE5" s="483"/>
      <c r="EF5" s="483"/>
      <c r="EG5" s="483"/>
      <c r="EH5" s="483"/>
      <c r="EI5" s="483"/>
      <c r="EJ5" s="483"/>
      <c r="EK5" s="483"/>
      <c r="EL5" s="483"/>
      <c r="EM5" s="483"/>
      <c r="EN5" s="483"/>
      <c r="EO5" s="483"/>
      <c r="EP5" s="483"/>
      <c r="EQ5" s="483"/>
      <c r="ER5" s="483"/>
      <c r="ES5" s="483"/>
      <c r="ET5" s="483"/>
      <c r="EU5" s="483"/>
      <c r="EV5" s="483"/>
      <c r="EW5" s="483"/>
      <c r="EX5" s="483"/>
      <c r="EY5" s="483"/>
      <c r="EZ5" s="483"/>
      <c r="FA5" s="483"/>
      <c r="FB5" s="483"/>
      <c r="FC5" s="483"/>
      <c r="FD5" s="483"/>
      <c r="FE5" s="483"/>
      <c r="FF5" s="483"/>
      <c r="FG5" s="483"/>
      <c r="FH5" s="483"/>
      <c r="FI5" s="483"/>
      <c r="FJ5" s="483"/>
      <c r="FK5" s="483"/>
      <c r="FL5" s="483"/>
      <c r="FM5" s="483"/>
      <c r="FN5" s="483"/>
      <c r="FO5" s="483"/>
      <c r="FP5" s="483"/>
      <c r="FQ5" s="483"/>
      <c r="FR5" s="483"/>
      <c r="FS5" s="483"/>
      <c r="FT5" s="483"/>
      <c r="FU5" s="483"/>
      <c r="FV5" s="483"/>
      <c r="FW5" s="483"/>
      <c r="FX5" s="483"/>
      <c r="FY5" s="483"/>
      <c r="FZ5" s="483"/>
      <c r="GA5" s="483"/>
      <c r="GB5" s="483"/>
      <c r="GC5" s="483"/>
      <c r="GD5" s="483"/>
      <c r="GE5" s="483"/>
      <c r="GF5" s="483"/>
      <c r="GG5" s="483"/>
      <c r="GH5" s="483"/>
      <c r="GI5" s="483"/>
      <c r="GJ5" s="483"/>
      <c r="GK5" s="483"/>
      <c r="GL5" s="483"/>
      <c r="GM5" s="483"/>
      <c r="GN5" s="483"/>
      <c r="GO5" s="483"/>
      <c r="GP5" s="483"/>
      <c r="GQ5" s="483"/>
      <c r="GR5" s="483"/>
      <c r="GS5" s="483"/>
      <c r="GT5" s="483"/>
      <c r="GU5" s="483"/>
      <c r="GV5" s="483"/>
      <c r="GW5" s="483"/>
      <c r="GX5" s="483"/>
      <c r="GY5" s="483"/>
      <c r="GZ5" s="483"/>
      <c r="HA5" s="483"/>
      <c r="HB5" s="483"/>
      <c r="HC5" s="483"/>
      <c r="HD5" s="483"/>
      <c r="HE5" s="483"/>
      <c r="HF5" s="483"/>
      <c r="HG5" s="483"/>
      <c r="HH5" s="483"/>
      <c r="HI5" s="483"/>
      <c r="HJ5" s="483"/>
      <c r="HK5" s="483"/>
      <c r="HL5" s="483"/>
      <c r="HM5" s="483"/>
      <c r="HN5" s="483"/>
      <c r="HO5" s="483"/>
      <c r="HP5" s="483"/>
      <c r="HQ5" s="483"/>
      <c r="HR5" s="483"/>
      <c r="HS5" s="483"/>
      <c r="HT5" s="483"/>
      <c r="HU5" s="483"/>
      <c r="HV5" s="483"/>
      <c r="HW5" s="483"/>
      <c r="HX5" s="483"/>
      <c r="HY5" s="483"/>
      <c r="HZ5" s="483"/>
      <c r="IA5" s="483"/>
      <c r="IB5" s="483"/>
      <c r="IC5" s="483"/>
      <c r="ID5" s="483"/>
      <c r="IE5" s="483"/>
      <c r="IF5" s="483"/>
      <c r="IG5" s="483"/>
      <c r="IH5" s="483"/>
      <c r="II5" s="483"/>
      <c r="IJ5" s="483"/>
      <c r="IK5" s="483"/>
      <c r="IL5" s="483"/>
      <c r="IM5" s="483"/>
      <c r="IN5" s="483"/>
      <c r="IO5" s="483"/>
      <c r="IP5" s="483"/>
      <c r="IQ5" s="483"/>
      <c r="IR5" s="483"/>
      <c r="IS5" s="483"/>
      <c r="IT5" s="483"/>
      <c r="IU5" s="483"/>
      <c r="IV5" s="483"/>
      <c r="IW5" s="483"/>
      <c r="IX5" s="483"/>
      <c r="IY5" s="483"/>
      <c r="IZ5" s="483"/>
      <c r="JA5" s="483"/>
      <c r="JB5" s="483"/>
      <c r="JC5" s="483"/>
      <c r="JD5" s="483"/>
      <c r="JE5" s="483"/>
      <c r="JF5" s="483"/>
      <c r="JG5" s="483"/>
      <c r="JH5" s="483"/>
      <c r="JI5" s="483"/>
      <c r="JJ5" s="483"/>
      <c r="JK5" s="483"/>
      <c r="JL5" s="483"/>
      <c r="JM5" s="483"/>
      <c r="JN5" s="483"/>
      <c r="JO5" s="483"/>
      <c r="JP5" s="483"/>
      <c r="JQ5" s="483"/>
      <c r="JR5" s="483"/>
      <c r="JS5" s="483"/>
      <c r="JT5" s="483"/>
      <c r="JU5" s="483"/>
      <c r="JV5" s="483"/>
      <c r="JW5" s="483"/>
      <c r="JX5" s="483"/>
      <c r="JY5" s="483"/>
      <c r="JZ5" s="483"/>
      <c r="KA5" s="483"/>
      <c r="KB5" s="483"/>
      <c r="KC5" s="483"/>
      <c r="KD5" s="483"/>
      <c r="KE5" s="483"/>
      <c r="KF5" s="483"/>
      <c r="KG5" s="483"/>
      <c r="KH5" s="483"/>
      <c r="KI5" s="483"/>
      <c r="KJ5" s="483"/>
      <c r="KK5" s="483"/>
      <c r="KL5" s="483"/>
      <c r="KM5" s="483"/>
      <c r="KN5" s="483"/>
      <c r="KO5" s="483"/>
      <c r="KP5" s="483"/>
      <c r="KQ5" s="483"/>
      <c r="KR5" s="483"/>
      <c r="KS5" s="483"/>
      <c r="KT5" s="483"/>
      <c r="KU5" s="483"/>
      <c r="KV5" s="483"/>
      <c r="KW5" s="483"/>
      <c r="KX5" s="483"/>
      <c r="KY5" s="483"/>
      <c r="KZ5" s="483"/>
      <c r="LA5" s="483"/>
      <c r="LB5" s="483"/>
      <c r="LC5" s="483"/>
      <c r="LD5" s="483"/>
      <c r="LE5" s="483"/>
      <c r="LF5" s="483"/>
      <c r="LG5" s="483"/>
      <c r="LH5" s="483"/>
      <c r="LI5" s="483"/>
      <c r="LJ5" s="483"/>
      <c r="LK5" s="483"/>
      <c r="LL5" s="483"/>
      <c r="LM5" s="483"/>
      <c r="LN5" s="483"/>
      <c r="LO5" s="483"/>
      <c r="LP5" s="483"/>
      <c r="LQ5" s="483"/>
      <c r="LR5" s="483"/>
      <c r="LS5" s="483"/>
      <c r="LT5" s="483"/>
      <c r="LU5" s="483"/>
      <c r="LV5" s="483"/>
      <c r="LW5" s="483"/>
      <c r="LX5" s="483"/>
      <c r="LY5" s="483"/>
      <c r="LZ5" s="483"/>
      <c r="MA5" s="483"/>
      <c r="MB5" s="483"/>
      <c r="MC5" s="483"/>
      <c r="MD5" s="483"/>
      <c r="ME5" s="483"/>
      <c r="MF5" s="483"/>
      <c r="MG5" s="483"/>
      <c r="MH5" s="483"/>
      <c r="MI5" s="483"/>
      <c r="MJ5" s="483"/>
      <c r="MK5" s="483"/>
      <c r="ML5" s="483"/>
      <c r="MM5" s="483"/>
      <c r="MN5" s="483"/>
      <c r="MO5" s="483"/>
      <c r="MP5" s="483"/>
      <c r="MQ5" s="483"/>
      <c r="MR5" s="483"/>
      <c r="MS5" s="483"/>
      <c r="MT5" s="483"/>
      <c r="MU5" s="483"/>
      <c r="MV5" s="483"/>
      <c r="MW5" s="483"/>
      <c r="MX5" s="483"/>
      <c r="MY5" s="483"/>
      <c r="MZ5" s="483"/>
      <c r="NA5" s="483"/>
      <c r="NB5" s="483"/>
      <c r="NC5" s="483"/>
      <c r="ND5" s="483"/>
      <c r="NE5" s="483"/>
      <c r="NF5" s="483"/>
      <c r="NG5" s="483"/>
      <c r="NH5" s="483"/>
      <c r="NI5" s="483"/>
      <c r="NJ5" s="483"/>
      <c r="NK5" s="483"/>
      <c r="NL5" s="483"/>
      <c r="NM5" s="483"/>
      <c r="NN5" s="483"/>
      <c r="NO5" s="483"/>
      <c r="NP5" s="483"/>
      <c r="NQ5" s="483"/>
      <c r="NR5" s="483"/>
      <c r="NS5" s="483"/>
      <c r="NT5" s="483"/>
      <c r="NU5" s="483"/>
      <c r="NV5" s="483"/>
      <c r="NW5" s="483"/>
      <c r="NX5" s="483"/>
      <c r="NY5" s="483"/>
      <c r="NZ5" s="483"/>
      <c r="OA5" s="483"/>
      <c r="OB5" s="483"/>
      <c r="OC5" s="483"/>
      <c r="OD5" s="483"/>
      <c r="OE5" s="483"/>
      <c r="OF5" s="483"/>
      <c r="OG5" s="483"/>
      <c r="OH5" s="483"/>
      <c r="OI5" s="483"/>
      <c r="OJ5" s="483"/>
      <c r="OK5" s="483"/>
      <c r="OL5" s="483"/>
      <c r="OM5" s="483"/>
      <c r="ON5" s="483"/>
      <c r="OO5" s="483"/>
      <c r="OP5" s="483"/>
      <c r="OQ5" s="483"/>
      <c r="OR5" s="483"/>
      <c r="OS5" s="483"/>
      <c r="OT5" s="483"/>
      <c r="OU5" s="483"/>
      <c r="OV5" s="483"/>
      <c r="OW5" s="483"/>
      <c r="OX5" s="483"/>
      <c r="OY5" s="483"/>
      <c r="OZ5" s="483"/>
      <c r="PA5" s="483"/>
      <c r="PB5" s="483"/>
      <c r="PC5" s="483"/>
      <c r="PD5" s="483"/>
      <c r="PE5" s="483"/>
    </row>
    <row r="6" spans="1:421" s="497" customFormat="1" ht="15" thickBot="1">
      <c r="A6" s="485"/>
      <c r="B6" s="1223"/>
      <c r="C6" s="1224"/>
      <c r="D6" s="1224"/>
      <c r="E6" s="1225" t="s">
        <v>174</v>
      </c>
      <c r="F6" s="1226"/>
      <c r="G6" s="1487">
        <f>SUM(G5:G5)</f>
        <v>0</v>
      </c>
      <c r="H6" s="1226"/>
      <c r="I6" s="1226"/>
      <c r="J6" s="1226"/>
      <c r="K6" s="1351">
        <f>SUM(K5:K5)</f>
        <v>0</v>
      </c>
      <c r="L6" s="1351">
        <f>SUM(L5:L5)</f>
        <v>0</v>
      </c>
      <c r="M6" s="1351">
        <f>SUM(M5:M5)</f>
        <v>0</v>
      </c>
      <c r="N6" s="1351">
        <f>SUM(N5:N5)</f>
        <v>0</v>
      </c>
      <c r="O6" s="1289"/>
      <c r="P6" s="1290">
        <v>28742.85</v>
      </c>
      <c r="Q6" s="1633">
        <v>-350</v>
      </c>
      <c r="R6" s="1634">
        <v>0</v>
      </c>
      <c r="S6" s="1634">
        <f>SUM(S5:S5)</f>
        <v>0</v>
      </c>
      <c r="T6" s="1400">
        <f>SUM(T5:T5)</f>
        <v>0</v>
      </c>
      <c r="U6" s="1230">
        <f>P6+Q6</f>
        <v>28392.85</v>
      </c>
      <c r="V6" s="1230">
        <f>T6+S6+P6</f>
        <v>28742.85</v>
      </c>
      <c r="W6" s="1234">
        <f>SUM(W5:W5)</f>
        <v>0</v>
      </c>
      <c r="X6" s="1230">
        <f>U6/(1+Discount_Rate)^1</f>
        <v>26338.450834879404</v>
      </c>
      <c r="Y6" s="1230">
        <f>V6/(1+Discount_Rate)^1</f>
        <v>26663.126159554729</v>
      </c>
      <c r="Z6" s="1234">
        <f>SUM(Z5:Z5)</f>
        <v>0</v>
      </c>
      <c r="AA6" s="1400"/>
      <c r="AB6" s="1234">
        <f>SUM(AB5:AB5)</f>
        <v>0</v>
      </c>
      <c r="AC6" s="1635">
        <f t="shared" ref="AC6" si="2">AB6/X6</f>
        <v>0</v>
      </c>
      <c r="AD6" s="1635">
        <f t="shared" ref="AD6" si="3">((AB6*1.1)+Z6)/Y6</f>
        <v>0</v>
      </c>
      <c r="AE6" s="1636"/>
      <c r="AF6" s="1636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496"/>
      <c r="BI6" s="496"/>
      <c r="BJ6" s="496"/>
      <c r="BK6" s="496"/>
      <c r="BL6" s="496"/>
      <c r="BM6" s="496"/>
      <c r="BN6" s="496"/>
      <c r="BO6" s="496"/>
      <c r="BP6" s="496"/>
      <c r="BQ6" s="496"/>
      <c r="BR6" s="496"/>
      <c r="BS6" s="496"/>
      <c r="BT6" s="496"/>
      <c r="BU6" s="496"/>
      <c r="BV6" s="496"/>
      <c r="BW6" s="496"/>
      <c r="BX6" s="496"/>
      <c r="BY6" s="496"/>
      <c r="BZ6" s="496"/>
      <c r="CA6" s="496"/>
      <c r="CB6" s="496"/>
      <c r="CC6" s="496"/>
      <c r="CD6" s="496"/>
      <c r="CE6" s="496"/>
      <c r="CF6" s="496"/>
      <c r="CG6" s="496"/>
      <c r="CH6" s="496"/>
      <c r="CI6" s="496"/>
      <c r="CJ6" s="496"/>
      <c r="CK6" s="496"/>
      <c r="CL6" s="496"/>
      <c r="CM6" s="496"/>
      <c r="CN6" s="496"/>
      <c r="CO6" s="496"/>
      <c r="CP6" s="496"/>
      <c r="CQ6" s="496"/>
      <c r="CR6" s="496"/>
      <c r="CS6" s="496"/>
      <c r="CT6" s="496"/>
      <c r="CU6" s="496"/>
      <c r="CV6" s="496"/>
      <c r="CW6" s="496"/>
      <c r="CX6" s="496"/>
      <c r="CY6" s="496"/>
      <c r="CZ6" s="496"/>
      <c r="DA6" s="496"/>
      <c r="DB6" s="496"/>
      <c r="DC6" s="496"/>
      <c r="DD6" s="496"/>
      <c r="DE6" s="496"/>
      <c r="DF6" s="496"/>
      <c r="DG6" s="496"/>
      <c r="DH6" s="496"/>
      <c r="DI6" s="496"/>
      <c r="DJ6" s="496"/>
      <c r="DK6" s="496"/>
      <c r="DL6" s="496"/>
      <c r="DM6" s="496"/>
      <c r="DN6" s="496"/>
      <c r="DO6" s="496"/>
      <c r="DP6" s="496"/>
      <c r="DQ6" s="496"/>
      <c r="DR6" s="496"/>
      <c r="DS6" s="496"/>
      <c r="DT6" s="496"/>
      <c r="DU6" s="496"/>
      <c r="DV6" s="496"/>
      <c r="DW6" s="496"/>
      <c r="DX6" s="496"/>
      <c r="DY6" s="496"/>
      <c r="DZ6" s="496"/>
      <c r="EA6" s="496"/>
      <c r="EB6" s="496"/>
      <c r="EC6" s="496"/>
      <c r="ED6" s="496"/>
      <c r="EE6" s="496"/>
      <c r="EF6" s="496"/>
      <c r="EG6" s="496"/>
      <c r="EH6" s="496"/>
      <c r="EI6" s="496"/>
      <c r="EJ6" s="496"/>
      <c r="EK6" s="496"/>
      <c r="EL6" s="496"/>
      <c r="EM6" s="496"/>
      <c r="EN6" s="496"/>
      <c r="EO6" s="496"/>
      <c r="EP6" s="496"/>
      <c r="EQ6" s="496"/>
      <c r="ER6" s="496"/>
      <c r="ES6" s="496"/>
      <c r="ET6" s="496"/>
      <c r="EU6" s="496"/>
      <c r="EV6" s="496"/>
      <c r="EW6" s="496"/>
      <c r="EX6" s="496"/>
      <c r="EY6" s="496"/>
      <c r="EZ6" s="496"/>
      <c r="FA6" s="496"/>
      <c r="FB6" s="496"/>
      <c r="FC6" s="496"/>
      <c r="FD6" s="496"/>
      <c r="FE6" s="496"/>
      <c r="FF6" s="496"/>
      <c r="FG6" s="496"/>
      <c r="FH6" s="496"/>
      <c r="FI6" s="496"/>
      <c r="FJ6" s="496"/>
      <c r="FK6" s="496"/>
      <c r="FL6" s="496"/>
      <c r="FM6" s="496"/>
      <c r="FN6" s="496"/>
      <c r="FO6" s="496"/>
      <c r="FP6" s="496"/>
      <c r="FQ6" s="496"/>
      <c r="FR6" s="496"/>
      <c r="FS6" s="496"/>
      <c r="FT6" s="496"/>
      <c r="FU6" s="496"/>
      <c r="FV6" s="496"/>
      <c r="FW6" s="496"/>
      <c r="FX6" s="496"/>
      <c r="FY6" s="496"/>
      <c r="FZ6" s="496"/>
      <c r="GA6" s="496"/>
      <c r="GB6" s="496"/>
      <c r="GC6" s="496"/>
      <c r="GD6" s="496"/>
      <c r="GE6" s="496"/>
      <c r="GF6" s="496"/>
      <c r="GG6" s="496"/>
      <c r="GH6" s="496"/>
      <c r="GI6" s="496"/>
      <c r="GJ6" s="496"/>
      <c r="GK6" s="496"/>
      <c r="GL6" s="496"/>
      <c r="GM6" s="496"/>
      <c r="GN6" s="496"/>
      <c r="GO6" s="496"/>
      <c r="GP6" s="496"/>
      <c r="GQ6" s="496"/>
      <c r="GR6" s="496"/>
      <c r="GS6" s="496"/>
      <c r="GT6" s="496"/>
      <c r="GU6" s="496"/>
      <c r="GV6" s="496"/>
      <c r="GW6" s="496"/>
      <c r="GX6" s="496"/>
      <c r="GY6" s="496"/>
      <c r="GZ6" s="496"/>
      <c r="HA6" s="496"/>
      <c r="HB6" s="496"/>
      <c r="HC6" s="496"/>
      <c r="HD6" s="496"/>
      <c r="HE6" s="496"/>
      <c r="HF6" s="496"/>
      <c r="HG6" s="496"/>
      <c r="HH6" s="496"/>
      <c r="HI6" s="496"/>
      <c r="HJ6" s="496"/>
      <c r="HK6" s="496"/>
      <c r="HL6" s="496"/>
      <c r="HM6" s="496"/>
      <c r="HN6" s="496"/>
      <c r="HO6" s="496"/>
      <c r="HP6" s="496"/>
      <c r="HQ6" s="496"/>
      <c r="HR6" s="496"/>
      <c r="HS6" s="496"/>
      <c r="HT6" s="496"/>
      <c r="HU6" s="496"/>
      <c r="HV6" s="496"/>
      <c r="HW6" s="496"/>
      <c r="HX6" s="496"/>
      <c r="HY6" s="496"/>
      <c r="HZ6" s="496"/>
      <c r="IA6" s="496"/>
      <c r="IB6" s="496"/>
      <c r="IC6" s="496"/>
      <c r="ID6" s="496"/>
      <c r="IE6" s="496"/>
      <c r="IF6" s="496"/>
      <c r="IG6" s="496"/>
      <c r="IH6" s="496"/>
      <c r="II6" s="496"/>
      <c r="IJ6" s="496"/>
      <c r="IK6" s="496"/>
      <c r="IL6" s="496"/>
      <c r="IM6" s="496"/>
      <c r="IN6" s="496"/>
      <c r="IO6" s="496"/>
      <c r="IP6" s="496"/>
      <c r="IQ6" s="496"/>
      <c r="IR6" s="496"/>
      <c r="IS6" s="496"/>
      <c r="IT6" s="496"/>
      <c r="IU6" s="496"/>
      <c r="IV6" s="496"/>
      <c r="IW6" s="496"/>
      <c r="IX6" s="496"/>
      <c r="IY6" s="496"/>
      <c r="IZ6" s="496"/>
      <c r="JA6" s="496"/>
      <c r="JB6" s="496"/>
      <c r="JC6" s="496"/>
      <c r="JD6" s="496"/>
      <c r="JE6" s="496"/>
      <c r="JF6" s="496"/>
      <c r="JG6" s="496"/>
      <c r="JH6" s="496"/>
      <c r="JI6" s="496"/>
      <c r="JJ6" s="496"/>
      <c r="JK6" s="496"/>
      <c r="JL6" s="496"/>
      <c r="JM6" s="496"/>
      <c r="JN6" s="496"/>
      <c r="JO6" s="496"/>
      <c r="JP6" s="496"/>
      <c r="JQ6" s="496"/>
      <c r="JR6" s="496"/>
      <c r="JS6" s="496"/>
      <c r="JT6" s="496"/>
      <c r="JU6" s="496"/>
      <c r="JV6" s="496"/>
      <c r="JW6" s="496"/>
      <c r="JX6" s="496"/>
      <c r="JY6" s="496"/>
      <c r="JZ6" s="496"/>
      <c r="KA6" s="496"/>
      <c r="KB6" s="496"/>
      <c r="KC6" s="496"/>
      <c r="KD6" s="496"/>
      <c r="KE6" s="496"/>
      <c r="KF6" s="496"/>
      <c r="KG6" s="496"/>
      <c r="KH6" s="496"/>
      <c r="KI6" s="496"/>
      <c r="KJ6" s="496"/>
      <c r="KK6" s="496"/>
      <c r="KL6" s="496"/>
      <c r="KM6" s="496"/>
      <c r="KN6" s="496"/>
      <c r="KO6" s="496"/>
      <c r="KP6" s="496"/>
      <c r="KQ6" s="496"/>
      <c r="KR6" s="496"/>
      <c r="KS6" s="496"/>
      <c r="KT6" s="496"/>
      <c r="KU6" s="496"/>
      <c r="KV6" s="496"/>
      <c r="KW6" s="496"/>
      <c r="KX6" s="496"/>
      <c r="KY6" s="496"/>
      <c r="KZ6" s="496"/>
      <c r="LA6" s="496"/>
      <c r="LB6" s="496"/>
      <c r="LC6" s="496"/>
      <c r="LD6" s="496"/>
      <c r="LE6" s="496"/>
      <c r="LF6" s="496"/>
      <c r="LG6" s="496"/>
      <c r="LH6" s="496"/>
      <c r="LI6" s="496"/>
      <c r="LJ6" s="496"/>
      <c r="LK6" s="496"/>
      <c r="LL6" s="496"/>
      <c r="LM6" s="496"/>
      <c r="LN6" s="496"/>
      <c r="LO6" s="496"/>
      <c r="LP6" s="496"/>
      <c r="LQ6" s="496"/>
      <c r="LR6" s="496"/>
      <c r="LS6" s="496"/>
      <c r="LT6" s="496"/>
      <c r="LU6" s="496"/>
      <c r="LV6" s="496"/>
      <c r="LW6" s="496"/>
      <c r="LX6" s="496"/>
      <c r="LY6" s="496"/>
      <c r="LZ6" s="496"/>
      <c r="MA6" s="496"/>
      <c r="MB6" s="496"/>
      <c r="MC6" s="496"/>
      <c r="MD6" s="496"/>
      <c r="ME6" s="496"/>
      <c r="MF6" s="496"/>
      <c r="MG6" s="496"/>
      <c r="MH6" s="496"/>
      <c r="MI6" s="496"/>
      <c r="MJ6" s="496"/>
      <c r="MK6" s="496"/>
      <c r="ML6" s="496"/>
      <c r="MM6" s="496"/>
      <c r="MN6" s="496"/>
      <c r="MO6" s="496"/>
      <c r="MP6" s="496"/>
      <c r="MQ6" s="496"/>
      <c r="MR6" s="496"/>
      <c r="MS6" s="496"/>
      <c r="MT6" s="496"/>
      <c r="MU6" s="496"/>
      <c r="MV6" s="496"/>
      <c r="MW6" s="496"/>
      <c r="MX6" s="496"/>
      <c r="MY6" s="496"/>
      <c r="MZ6" s="496"/>
      <c r="NA6" s="496"/>
      <c r="NB6" s="496"/>
      <c r="NC6" s="496"/>
      <c r="ND6" s="496"/>
      <c r="NE6" s="496"/>
      <c r="NF6" s="496"/>
      <c r="NG6" s="496"/>
      <c r="NH6" s="496"/>
      <c r="NI6" s="496"/>
      <c r="NJ6" s="496"/>
      <c r="NK6" s="496"/>
      <c r="NL6" s="496"/>
      <c r="NM6" s="496"/>
      <c r="NN6" s="496"/>
      <c r="NO6" s="496"/>
      <c r="NP6" s="496"/>
      <c r="NQ6" s="496"/>
      <c r="NR6" s="496"/>
      <c r="NS6" s="496"/>
      <c r="NT6" s="496"/>
      <c r="NU6" s="496"/>
      <c r="NV6" s="496"/>
      <c r="NW6" s="496"/>
      <c r="NX6" s="496"/>
      <c r="NY6" s="496"/>
      <c r="NZ6" s="496"/>
      <c r="OA6" s="496"/>
      <c r="OB6" s="496"/>
      <c r="OC6" s="496"/>
      <c r="OD6" s="496"/>
      <c r="OE6" s="496"/>
      <c r="OF6" s="496"/>
      <c r="OG6" s="496"/>
      <c r="OH6" s="496"/>
      <c r="OI6" s="496"/>
      <c r="OJ6" s="496"/>
      <c r="OK6" s="496"/>
      <c r="OL6" s="496"/>
      <c r="OM6" s="496"/>
      <c r="ON6" s="496"/>
      <c r="OO6" s="496"/>
      <c r="OP6" s="496"/>
      <c r="OQ6" s="496"/>
      <c r="OR6" s="496"/>
      <c r="OS6" s="496"/>
      <c r="OT6" s="496"/>
      <c r="OU6" s="496"/>
      <c r="OV6" s="496"/>
      <c r="OW6" s="496"/>
      <c r="OX6" s="496"/>
      <c r="OY6" s="496"/>
      <c r="OZ6" s="496"/>
      <c r="PA6" s="496"/>
      <c r="PB6" s="496"/>
      <c r="PC6" s="496"/>
      <c r="PD6" s="496"/>
      <c r="PE6" s="496"/>
    </row>
    <row r="7" spans="1:421" ht="14.4">
      <c r="B7" s="1193"/>
      <c r="C7" s="1193"/>
      <c r="D7" s="1193"/>
      <c r="E7" s="1193"/>
      <c r="F7" s="1193"/>
      <c r="G7" s="1193"/>
      <c r="H7" s="1193"/>
      <c r="I7" s="1193"/>
      <c r="J7" s="1193"/>
      <c r="K7" s="1193"/>
      <c r="L7" s="1193"/>
      <c r="M7" s="1193"/>
      <c r="N7" s="1193"/>
      <c r="O7" s="1193"/>
      <c r="P7" s="1193"/>
      <c r="Q7" s="1193"/>
      <c r="R7" s="1193"/>
      <c r="S7" s="1193"/>
      <c r="T7" s="1193"/>
      <c r="U7" s="1198"/>
      <c r="V7" s="1193"/>
      <c r="W7" s="1193"/>
      <c r="X7" s="1198"/>
      <c r="Y7" s="1193"/>
      <c r="Z7" s="1193"/>
      <c r="AA7" s="1198"/>
      <c r="AB7" s="1198"/>
      <c r="AC7" s="1198"/>
      <c r="AD7" s="1193"/>
      <c r="AE7" s="1198"/>
      <c r="AF7" s="1198"/>
    </row>
    <row r="8" spans="1:421" ht="14.4"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198"/>
      <c r="AF8" s="1198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</row>
    <row r="9" spans="1:421" ht="14.4">
      <c r="B9" s="1193"/>
      <c r="C9" s="1193"/>
      <c r="D9" s="1193"/>
      <c r="E9" s="1193"/>
      <c r="F9" s="1193"/>
      <c r="G9" s="1193"/>
      <c r="H9" s="1193"/>
      <c r="I9" s="1193"/>
      <c r="J9" s="1193"/>
      <c r="K9" s="1193"/>
      <c r="L9" s="1193"/>
      <c r="M9" s="1193"/>
      <c r="N9" s="1193"/>
      <c r="O9" s="1193"/>
      <c r="P9" s="1193"/>
      <c r="Q9" s="1193"/>
      <c r="R9" s="1193"/>
      <c r="S9" s="1193"/>
      <c r="T9" s="1193"/>
      <c r="U9" s="1198"/>
      <c r="V9" s="1193"/>
      <c r="W9" s="1193"/>
      <c r="X9" s="1198"/>
      <c r="Y9" s="1193"/>
      <c r="Z9" s="1193"/>
      <c r="AA9" s="1198"/>
      <c r="AB9" s="1198"/>
      <c r="AC9" s="1198"/>
      <c r="AD9" s="1193"/>
      <c r="AE9" s="1198"/>
      <c r="AF9" s="1198"/>
    </row>
    <row r="10" spans="1:421" ht="14.4">
      <c r="B10" s="1193"/>
      <c r="C10" s="1193"/>
      <c r="D10" s="1193"/>
      <c r="E10" s="1193"/>
      <c r="F10" s="1193"/>
      <c r="G10" s="1193"/>
      <c r="H10" s="1198"/>
      <c r="I10" s="1193"/>
      <c r="J10" s="1193"/>
      <c r="K10" s="1193"/>
      <c r="L10" s="1193"/>
      <c r="M10" s="1193"/>
      <c r="N10" s="1193"/>
      <c r="O10" s="1193"/>
      <c r="P10" s="1193"/>
      <c r="Q10" s="1193"/>
      <c r="R10" s="1193"/>
      <c r="S10" s="1193"/>
      <c r="T10" s="1193"/>
      <c r="U10" s="1198"/>
      <c r="V10" s="1193"/>
      <c r="W10" s="1193"/>
      <c r="X10" s="1198"/>
      <c r="Y10" s="1193"/>
      <c r="Z10" s="1193"/>
      <c r="AA10" s="1198"/>
      <c r="AB10" s="1198"/>
      <c r="AC10" s="1198"/>
      <c r="AD10" s="1193"/>
      <c r="AE10" s="1198"/>
      <c r="AF10" s="1198"/>
    </row>
    <row r="11" spans="1:421" ht="14.4">
      <c r="B11" s="1193"/>
      <c r="C11" s="1193"/>
      <c r="D11" s="1193"/>
      <c r="E11" s="1193"/>
      <c r="F11" s="1193"/>
      <c r="G11" s="1193"/>
      <c r="H11" s="1193"/>
      <c r="I11" s="1193"/>
      <c r="J11" s="1193"/>
      <c r="K11" s="1193"/>
      <c r="L11" s="1193"/>
      <c r="M11" s="1193"/>
      <c r="N11" s="1193"/>
      <c r="O11" s="1193"/>
      <c r="P11" s="1193"/>
      <c r="Q11" s="1193"/>
      <c r="R11" s="1193"/>
      <c r="S11" s="1193"/>
      <c r="T11" s="1193"/>
      <c r="U11" s="1198"/>
      <c r="V11" s="1193"/>
      <c r="W11" s="1193"/>
      <c r="X11" s="1198"/>
      <c r="Y11" s="1193"/>
      <c r="Z11" s="1193"/>
      <c r="AA11" s="1198"/>
      <c r="AB11" s="1198"/>
      <c r="AC11" s="1198"/>
      <c r="AD11" s="1193"/>
      <c r="AE11" s="1198"/>
      <c r="AF11" s="1198"/>
    </row>
    <row r="12" spans="1:421" ht="14.4">
      <c r="B12" s="1193"/>
      <c r="C12" s="1193"/>
      <c r="D12" s="1193"/>
      <c r="E12" s="1193"/>
      <c r="F12" s="1193"/>
      <c r="G12" s="1193"/>
      <c r="H12" s="1193"/>
      <c r="I12" s="1193"/>
      <c r="J12" s="1193"/>
      <c r="K12" s="1193"/>
      <c r="L12" s="1193"/>
      <c r="M12" s="1404" t="s">
        <v>979</v>
      </c>
      <c r="N12" s="1194"/>
      <c r="O12" s="1193"/>
      <c r="P12" s="1193"/>
      <c r="Q12" s="1193"/>
      <c r="R12" s="1193"/>
      <c r="S12" s="1193"/>
      <c r="T12" s="1193"/>
      <c r="U12" s="1198"/>
      <c r="V12" s="1193"/>
      <c r="W12" s="1193"/>
      <c r="X12" s="1198"/>
      <c r="Y12" s="1193"/>
      <c r="Z12" s="1193"/>
      <c r="AA12" s="1198"/>
      <c r="AB12" s="1198"/>
      <c r="AC12" s="1198"/>
      <c r="AD12" s="1193"/>
      <c r="AE12" s="1198"/>
      <c r="AF12" s="1198"/>
    </row>
    <row r="13" spans="1:421" ht="14.4">
      <c r="B13" s="1193"/>
      <c r="C13" s="1193"/>
      <c r="D13" s="1193"/>
      <c r="E13" s="1193"/>
      <c r="F13" s="1193"/>
      <c r="G13" s="1193"/>
      <c r="H13" s="1193"/>
      <c r="I13" s="1193"/>
      <c r="J13" s="1193"/>
      <c r="K13" s="1193"/>
      <c r="L13" s="1193"/>
      <c r="M13" s="1193"/>
      <c r="N13" s="1194"/>
      <c r="O13" s="1193"/>
      <c r="P13" s="1193"/>
      <c r="Q13" s="1193"/>
      <c r="R13" s="1193"/>
      <c r="S13" s="1193"/>
      <c r="T13" s="1193"/>
      <c r="U13" s="1198"/>
      <c r="V13" s="1193"/>
      <c r="W13" s="1193"/>
      <c r="X13" s="1198"/>
      <c r="Y13" s="1193"/>
      <c r="Z13" s="1193"/>
      <c r="AA13" s="1198"/>
      <c r="AB13" s="1198"/>
      <c r="AC13" s="1198"/>
      <c r="AD13" s="1193"/>
      <c r="AE13" s="1198"/>
      <c r="AF13" s="1198"/>
    </row>
    <row r="14" spans="1:421" ht="14.4">
      <c r="B14" s="1193"/>
      <c r="C14" s="1193"/>
      <c r="D14" s="1193"/>
      <c r="E14" s="1193"/>
      <c r="F14" s="1193"/>
      <c r="G14" s="1193"/>
      <c r="H14" s="1193"/>
      <c r="I14" s="1193"/>
      <c r="J14" s="1193"/>
      <c r="K14" s="1193"/>
      <c r="L14" s="1193"/>
      <c r="M14" s="1195" t="s">
        <v>975</v>
      </c>
      <c r="N14" s="1195" t="s">
        <v>976</v>
      </c>
      <c r="O14" s="1193">
        <v>-350</v>
      </c>
      <c r="P14" s="1193"/>
      <c r="Q14" s="1193"/>
      <c r="R14" s="1193"/>
      <c r="S14" s="1193"/>
      <c r="T14" s="1193"/>
      <c r="U14" s="1198"/>
      <c r="V14" s="1193"/>
      <c r="W14" s="1193"/>
      <c r="X14" s="1198"/>
      <c r="Y14" s="1193"/>
      <c r="Z14" s="1193"/>
      <c r="AA14" s="1198"/>
      <c r="AB14" s="1198"/>
      <c r="AC14" s="1198"/>
      <c r="AD14" s="1193"/>
      <c r="AE14" s="1198"/>
      <c r="AF14" s="1198"/>
    </row>
    <row r="15" spans="1:421" s="498" customFormat="1" ht="14.4">
      <c r="A15" s="206"/>
      <c r="B15" s="1193"/>
      <c r="C15" s="1193"/>
      <c r="D15" s="1193"/>
      <c r="E15" s="1193"/>
      <c r="F15" s="1193"/>
      <c r="G15" s="1193"/>
      <c r="H15" s="1193"/>
      <c r="I15" s="1193"/>
      <c r="J15" s="1193"/>
      <c r="K15" s="1193"/>
      <c r="L15" s="1193"/>
      <c r="M15" s="1195"/>
      <c r="N15" s="1195" t="s">
        <v>977</v>
      </c>
      <c r="O15" s="1193">
        <v>28742.85</v>
      </c>
      <c r="P15" s="1193"/>
      <c r="Q15" s="1193"/>
      <c r="R15" s="1193"/>
      <c r="S15" s="1193"/>
      <c r="T15" s="1193"/>
      <c r="U15" s="1198"/>
      <c r="V15" s="1193"/>
      <c r="W15" s="1193"/>
      <c r="X15" s="1198"/>
      <c r="Y15" s="1193"/>
      <c r="Z15" s="1193"/>
      <c r="AA15" s="1198"/>
      <c r="AB15" s="1198"/>
      <c r="AC15" s="1198"/>
      <c r="AD15" s="1193"/>
      <c r="AE15" s="1198"/>
      <c r="AF15" s="1198"/>
      <c r="AG15" s="196"/>
      <c r="AH15" s="19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  <c r="CT15" s="206"/>
      <c r="CU15" s="206"/>
      <c r="CV15" s="206"/>
      <c r="CW15" s="206"/>
      <c r="CX15" s="206"/>
      <c r="CY15" s="206"/>
      <c r="CZ15" s="206"/>
      <c r="DA15" s="206"/>
      <c r="DB15" s="206"/>
      <c r="DC15" s="206"/>
      <c r="DD15" s="206"/>
      <c r="DE15" s="206"/>
      <c r="DF15" s="206"/>
      <c r="DG15" s="206"/>
      <c r="DH15" s="206"/>
      <c r="DI15" s="206"/>
      <c r="DJ15" s="206"/>
      <c r="DK15" s="206"/>
      <c r="DL15" s="206"/>
      <c r="DM15" s="206"/>
      <c r="DN15" s="206"/>
      <c r="DO15" s="206"/>
      <c r="DP15" s="206"/>
      <c r="DQ15" s="206"/>
      <c r="DR15" s="206"/>
      <c r="DS15" s="206"/>
      <c r="DT15" s="206"/>
      <c r="DU15" s="206"/>
      <c r="DV15" s="206"/>
      <c r="DW15" s="206"/>
      <c r="DX15" s="206"/>
      <c r="DY15" s="206"/>
      <c r="DZ15" s="206"/>
      <c r="EA15" s="206"/>
      <c r="EB15" s="206"/>
      <c r="EC15" s="206"/>
      <c r="ED15" s="206"/>
      <c r="EE15" s="206"/>
      <c r="EF15" s="206"/>
      <c r="EG15" s="206"/>
      <c r="EH15" s="206"/>
      <c r="EI15" s="206"/>
      <c r="EJ15" s="206"/>
      <c r="EK15" s="206"/>
      <c r="EL15" s="206"/>
      <c r="EM15" s="206"/>
      <c r="EN15" s="206"/>
      <c r="EO15" s="206"/>
      <c r="EP15" s="206"/>
      <c r="EQ15" s="206"/>
      <c r="ER15" s="206"/>
      <c r="ES15" s="206"/>
      <c r="ET15" s="206"/>
      <c r="EU15" s="206"/>
      <c r="EV15" s="206"/>
      <c r="EW15" s="206"/>
      <c r="EX15" s="206"/>
      <c r="EY15" s="206"/>
      <c r="EZ15" s="206"/>
      <c r="FA15" s="206"/>
      <c r="FB15" s="206"/>
      <c r="FC15" s="206"/>
      <c r="FD15" s="206"/>
      <c r="FE15" s="206"/>
      <c r="FF15" s="206"/>
      <c r="FG15" s="206"/>
      <c r="FH15" s="206"/>
      <c r="FI15" s="206"/>
      <c r="FJ15" s="206"/>
      <c r="FK15" s="206"/>
      <c r="FL15" s="206"/>
      <c r="FM15" s="206"/>
      <c r="FN15" s="206"/>
      <c r="FO15" s="206"/>
      <c r="FP15" s="206"/>
      <c r="FQ15" s="206"/>
      <c r="FR15" s="206"/>
      <c r="FS15" s="206"/>
      <c r="FT15" s="206"/>
      <c r="FU15" s="206"/>
      <c r="FV15" s="206"/>
      <c r="FW15" s="206"/>
      <c r="FX15" s="206"/>
      <c r="FY15" s="206"/>
      <c r="FZ15" s="206"/>
      <c r="GA15" s="206"/>
      <c r="GB15" s="206"/>
      <c r="GC15" s="206"/>
      <c r="GD15" s="206"/>
      <c r="GE15" s="206"/>
      <c r="GF15" s="206"/>
      <c r="GG15" s="206"/>
      <c r="GH15" s="206"/>
      <c r="GI15" s="206"/>
      <c r="GJ15" s="206"/>
      <c r="GK15" s="206"/>
      <c r="GL15" s="206"/>
      <c r="GM15" s="206"/>
      <c r="GN15" s="206"/>
      <c r="GO15" s="206"/>
      <c r="GP15" s="206"/>
      <c r="GQ15" s="206"/>
      <c r="GR15" s="206"/>
      <c r="GS15" s="206"/>
      <c r="GT15" s="206"/>
      <c r="GU15" s="206"/>
      <c r="GV15" s="206"/>
      <c r="GW15" s="206"/>
      <c r="GX15" s="206"/>
      <c r="GY15" s="206"/>
      <c r="GZ15" s="206"/>
      <c r="HA15" s="206"/>
      <c r="HB15" s="206"/>
      <c r="HC15" s="206"/>
      <c r="HD15" s="206"/>
      <c r="HE15" s="206"/>
      <c r="HF15" s="206"/>
      <c r="HG15" s="206"/>
      <c r="HH15" s="206"/>
      <c r="HI15" s="206"/>
      <c r="HJ15" s="206"/>
      <c r="HK15" s="206"/>
      <c r="HL15" s="206"/>
      <c r="HM15" s="206"/>
      <c r="HN15" s="206"/>
      <c r="HO15" s="206"/>
      <c r="HP15" s="206"/>
      <c r="HQ15" s="206"/>
      <c r="HR15" s="206"/>
      <c r="HS15" s="206"/>
      <c r="HT15" s="206"/>
      <c r="HU15" s="206"/>
      <c r="HV15" s="206"/>
      <c r="HW15" s="206"/>
      <c r="HX15" s="206"/>
      <c r="HY15" s="206"/>
      <c r="HZ15" s="206"/>
      <c r="IA15" s="206"/>
      <c r="IB15" s="206"/>
      <c r="IC15" s="206"/>
      <c r="ID15" s="206"/>
      <c r="IE15" s="206"/>
      <c r="IF15" s="206"/>
      <c r="IG15" s="206"/>
      <c r="IH15" s="206"/>
      <c r="II15" s="206"/>
      <c r="IJ15" s="206"/>
      <c r="IK15" s="206"/>
      <c r="IL15" s="206"/>
      <c r="IM15" s="206"/>
      <c r="IN15" s="206"/>
      <c r="IO15" s="206"/>
      <c r="IP15" s="206"/>
      <c r="IQ15" s="206"/>
      <c r="IR15" s="206"/>
      <c r="IS15" s="206"/>
      <c r="IT15" s="206"/>
      <c r="IU15" s="206"/>
      <c r="IV15" s="206"/>
      <c r="IW15" s="206"/>
      <c r="IX15" s="206"/>
      <c r="IY15" s="206"/>
      <c r="IZ15" s="206"/>
      <c r="JA15" s="206"/>
      <c r="JB15" s="206"/>
      <c r="JC15" s="206"/>
      <c r="JD15" s="206"/>
      <c r="JE15" s="206"/>
      <c r="JF15" s="206"/>
      <c r="JG15" s="206"/>
      <c r="JH15" s="206"/>
      <c r="JI15" s="206"/>
      <c r="JJ15" s="206"/>
      <c r="JK15" s="206"/>
      <c r="JL15" s="206"/>
      <c r="JM15" s="206"/>
      <c r="JN15" s="206"/>
      <c r="JO15" s="206"/>
      <c r="JP15" s="206"/>
      <c r="JQ15" s="206"/>
      <c r="JR15" s="206"/>
      <c r="JS15" s="206"/>
      <c r="JT15" s="206"/>
      <c r="JU15" s="206"/>
      <c r="JV15" s="206"/>
      <c r="JW15" s="206"/>
      <c r="JX15" s="206"/>
      <c r="JY15" s="206"/>
      <c r="JZ15" s="206"/>
      <c r="KA15" s="206"/>
      <c r="KB15" s="206"/>
      <c r="KC15" s="206"/>
      <c r="KD15" s="206"/>
      <c r="KE15" s="206"/>
      <c r="KF15" s="206"/>
      <c r="KG15" s="206"/>
      <c r="KH15" s="206"/>
      <c r="KI15" s="206"/>
      <c r="KJ15" s="206"/>
      <c r="KK15" s="206"/>
      <c r="KL15" s="206"/>
      <c r="KM15" s="206"/>
      <c r="KN15" s="206"/>
      <c r="KO15" s="206"/>
      <c r="KP15" s="206"/>
      <c r="KQ15" s="206"/>
      <c r="KR15" s="206"/>
      <c r="KS15" s="206"/>
      <c r="KT15" s="206"/>
      <c r="KU15" s="206"/>
      <c r="KV15" s="206"/>
      <c r="KW15" s="206"/>
      <c r="KX15" s="206"/>
      <c r="KY15" s="206"/>
      <c r="KZ15" s="206"/>
      <c r="LA15" s="206"/>
      <c r="LB15" s="206"/>
      <c r="LC15" s="206"/>
      <c r="LD15" s="206"/>
      <c r="LE15" s="206"/>
      <c r="LF15" s="206"/>
      <c r="LG15" s="206"/>
      <c r="LH15" s="206"/>
      <c r="LI15" s="206"/>
      <c r="LJ15" s="206"/>
      <c r="LK15" s="206"/>
      <c r="LL15" s="206"/>
      <c r="LM15" s="206"/>
      <c r="LN15" s="206"/>
      <c r="LO15" s="206"/>
      <c r="LP15" s="206"/>
      <c r="LQ15" s="206"/>
      <c r="LR15" s="206"/>
      <c r="LS15" s="206"/>
      <c r="LT15" s="206"/>
      <c r="LU15" s="206"/>
      <c r="LV15" s="206"/>
      <c r="LW15" s="206"/>
      <c r="LX15" s="206"/>
      <c r="LY15" s="206"/>
      <c r="LZ15" s="206"/>
      <c r="MA15" s="206"/>
      <c r="MB15" s="206"/>
      <c r="MC15" s="206"/>
      <c r="MD15" s="206"/>
      <c r="ME15" s="206"/>
      <c r="MF15" s="206"/>
      <c r="MG15" s="206"/>
      <c r="MH15" s="206"/>
      <c r="MI15" s="206"/>
      <c r="MJ15" s="206"/>
      <c r="MK15" s="206"/>
      <c r="ML15" s="206"/>
      <c r="MM15" s="206"/>
      <c r="MN15" s="206"/>
      <c r="MO15" s="206"/>
      <c r="MP15" s="206"/>
      <c r="MQ15" s="206"/>
      <c r="MR15" s="206"/>
      <c r="MS15" s="206"/>
      <c r="MT15" s="206"/>
      <c r="MU15" s="206"/>
      <c r="MV15" s="206"/>
      <c r="MW15" s="206"/>
      <c r="MX15" s="206"/>
      <c r="MY15" s="206"/>
      <c r="MZ15" s="206"/>
      <c r="NA15" s="206"/>
      <c r="NB15" s="206"/>
      <c r="NC15" s="206"/>
      <c r="ND15" s="206"/>
      <c r="NE15" s="206"/>
      <c r="NF15" s="206"/>
      <c r="NG15" s="206"/>
      <c r="NH15" s="206"/>
      <c r="NI15" s="206"/>
      <c r="NJ15" s="206"/>
      <c r="NK15" s="206"/>
      <c r="NL15" s="206"/>
      <c r="NM15" s="206"/>
      <c r="NN15" s="206"/>
      <c r="NO15" s="206"/>
      <c r="NP15" s="206"/>
      <c r="NQ15" s="206"/>
      <c r="NR15" s="206"/>
      <c r="NS15" s="206"/>
      <c r="NT15" s="206"/>
      <c r="NU15" s="206"/>
      <c r="NV15" s="206"/>
      <c r="NW15" s="206"/>
      <c r="NX15" s="206"/>
      <c r="NY15" s="206"/>
      <c r="NZ15" s="206"/>
      <c r="OA15" s="206"/>
      <c r="OB15" s="206"/>
      <c r="OC15" s="206"/>
      <c r="OD15" s="206"/>
      <c r="OE15" s="206"/>
      <c r="OF15" s="206"/>
      <c r="OG15" s="206"/>
      <c r="OH15" s="206"/>
      <c r="OI15" s="206"/>
      <c r="OJ15" s="206"/>
      <c r="OK15" s="206"/>
      <c r="OL15" s="206"/>
      <c r="OM15" s="206"/>
      <c r="ON15" s="206"/>
      <c r="OO15" s="206"/>
      <c r="OP15" s="206"/>
      <c r="OQ15" s="206"/>
      <c r="OR15" s="206"/>
      <c r="OS15" s="206"/>
      <c r="OT15" s="206"/>
      <c r="OU15" s="206"/>
      <c r="OV15" s="206"/>
      <c r="OW15" s="206"/>
      <c r="OX15" s="206"/>
      <c r="OY15" s="206"/>
      <c r="OZ15" s="206"/>
      <c r="PA15" s="206"/>
      <c r="PB15" s="206"/>
      <c r="PC15" s="206"/>
      <c r="PD15" s="206"/>
      <c r="PE15" s="206"/>
    </row>
    <row r="16" spans="1:421" ht="14.4">
      <c r="B16" s="1193"/>
      <c r="C16" s="1193"/>
      <c r="D16" s="1193"/>
      <c r="E16" s="1193"/>
      <c r="F16" s="1193"/>
      <c r="G16" s="1193"/>
      <c r="H16" s="1193"/>
      <c r="I16" s="1193"/>
      <c r="J16" s="1193"/>
      <c r="K16" s="1193"/>
      <c r="L16" s="1193"/>
      <c r="M16" s="1195"/>
      <c r="N16" s="1194" t="s">
        <v>770</v>
      </c>
      <c r="O16" s="1193">
        <v>28392.85</v>
      </c>
      <c r="P16" s="1193"/>
      <c r="Q16" s="1193"/>
      <c r="R16" s="1193"/>
      <c r="S16" s="1193"/>
      <c r="T16" s="1193"/>
      <c r="U16" s="1198"/>
      <c r="V16" s="1193"/>
      <c r="W16" s="1193"/>
      <c r="X16" s="1198"/>
      <c r="Y16" s="1193"/>
      <c r="Z16" s="1193"/>
      <c r="AA16" s="1198"/>
      <c r="AB16" s="1198"/>
      <c r="AC16" s="1198"/>
      <c r="AD16" s="1193"/>
      <c r="AE16" s="1198"/>
      <c r="AF16" s="1198"/>
    </row>
    <row r="17" spans="2:32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3"/>
      <c r="L17" s="1193"/>
      <c r="M17" s="1193"/>
      <c r="N17" s="1194" t="s">
        <v>777</v>
      </c>
      <c r="O17" s="1193">
        <v>0</v>
      </c>
      <c r="P17" s="1193"/>
      <c r="Q17" s="1193"/>
      <c r="R17" s="1193"/>
      <c r="S17" s="1193"/>
      <c r="T17" s="1193"/>
      <c r="U17" s="1198"/>
      <c r="V17" s="1193"/>
      <c r="W17" s="1193"/>
      <c r="X17" s="1198"/>
      <c r="Y17" s="1193"/>
      <c r="Z17" s="1193"/>
      <c r="AA17" s="1198"/>
      <c r="AB17" s="1198"/>
      <c r="AC17" s="1198"/>
      <c r="AD17" s="1193"/>
      <c r="AE17" s="1198"/>
      <c r="AF17" s="1198"/>
    </row>
    <row r="18" spans="2:32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3"/>
      <c r="L18" s="1193"/>
      <c r="M18" s="1193"/>
      <c r="N18" s="1194"/>
      <c r="O18" s="1193"/>
      <c r="P18" s="1193"/>
      <c r="Q18" s="1193"/>
      <c r="R18" s="1193"/>
      <c r="S18" s="1193"/>
      <c r="T18" s="1193"/>
      <c r="U18" s="1198"/>
      <c r="V18" s="1193"/>
      <c r="W18" s="1193"/>
      <c r="X18" s="1198"/>
      <c r="Y18" s="1193"/>
      <c r="Z18" s="1193"/>
      <c r="AA18" s="1198"/>
      <c r="AB18" s="1198"/>
      <c r="AC18" s="1198"/>
      <c r="AD18" s="1193"/>
      <c r="AE18" s="1198"/>
      <c r="AF18" s="1198"/>
    </row>
    <row r="19" spans="2:32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3"/>
      <c r="L19" s="1193"/>
      <c r="M19" s="1195" t="s">
        <v>980</v>
      </c>
      <c r="N19" s="1194" t="s">
        <v>981</v>
      </c>
      <c r="O19" s="1193">
        <v>28392.85</v>
      </c>
      <c r="P19" s="1193"/>
      <c r="Q19" s="1193"/>
      <c r="R19" s="1193"/>
      <c r="S19" s="1193"/>
      <c r="T19" s="1193"/>
      <c r="U19" s="1198"/>
      <c r="V19" s="1193"/>
      <c r="W19" s="1193"/>
      <c r="X19" s="1198"/>
      <c r="Y19" s="1193"/>
      <c r="Z19" s="1193"/>
      <c r="AA19" s="1198"/>
      <c r="AB19" s="1198"/>
      <c r="AC19" s="1198"/>
      <c r="AD19" s="1193"/>
      <c r="AE19" s="1198"/>
      <c r="AF19" s="1198"/>
    </row>
    <row r="20" spans="2:32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  <c r="N20" s="1194" t="s">
        <v>777</v>
      </c>
      <c r="O20" s="1193">
        <v>0</v>
      </c>
      <c r="P20" s="1193"/>
      <c r="Q20" s="1193"/>
      <c r="R20" s="1193"/>
      <c r="S20" s="1193"/>
      <c r="T20" s="1193"/>
      <c r="U20" s="1198"/>
      <c r="V20" s="1193"/>
      <c r="W20" s="1193"/>
      <c r="X20" s="1198"/>
      <c r="Y20" s="1193"/>
      <c r="Z20" s="1193"/>
      <c r="AA20" s="1198"/>
      <c r="AB20" s="1198"/>
      <c r="AC20" s="1198"/>
      <c r="AD20" s="1193"/>
      <c r="AE20" s="1198"/>
      <c r="AF20" s="1198"/>
    </row>
    <row r="21" spans="2:32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3"/>
      <c r="L21" s="1193"/>
      <c r="M21" s="1193"/>
      <c r="N21" s="1193"/>
      <c r="O21" s="1193"/>
      <c r="P21" s="1193"/>
      <c r="Q21" s="1193"/>
      <c r="R21" s="1193"/>
      <c r="S21" s="1193"/>
      <c r="T21" s="1193"/>
      <c r="U21" s="1198"/>
      <c r="V21" s="1193"/>
      <c r="W21" s="1193"/>
      <c r="X21" s="1198"/>
      <c r="Y21" s="1193"/>
      <c r="Z21" s="1193"/>
      <c r="AA21" s="1198"/>
      <c r="AB21" s="1198"/>
      <c r="AC21" s="1198"/>
      <c r="AD21" s="1193"/>
      <c r="AE21" s="1198"/>
      <c r="AF21" s="1198"/>
    </row>
    <row r="22" spans="2:32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3"/>
      <c r="L22" s="1193"/>
      <c r="M22" s="1193"/>
      <c r="N22" s="1193"/>
      <c r="O22" s="1193"/>
      <c r="P22" s="1193"/>
      <c r="Q22" s="1193"/>
      <c r="R22" s="1193"/>
      <c r="S22" s="1193"/>
      <c r="T22" s="1193"/>
      <c r="U22" s="1198"/>
      <c r="V22" s="1193"/>
      <c r="W22" s="1193"/>
      <c r="X22" s="1198"/>
      <c r="Y22" s="1193"/>
      <c r="Z22" s="1193"/>
      <c r="AA22" s="1198"/>
      <c r="AB22" s="1198"/>
      <c r="AC22" s="1198"/>
      <c r="AD22" s="1193"/>
      <c r="AE22" s="1198"/>
      <c r="AF22" s="1198"/>
    </row>
    <row r="23" spans="2:32" ht="14.4">
      <c r="B23" s="1193"/>
      <c r="C23" s="1193"/>
      <c r="D23" s="1193"/>
      <c r="E23" s="1193"/>
      <c r="F23" s="1193"/>
      <c r="G23" s="1193"/>
      <c r="H23" s="1193"/>
      <c r="I23" s="1193"/>
      <c r="J23" s="1193"/>
      <c r="K23" s="1193"/>
      <c r="L23" s="1193"/>
      <c r="M23" s="1193"/>
      <c r="N23" s="1193"/>
      <c r="O23" s="1193"/>
      <c r="P23" s="1193"/>
      <c r="Q23" s="1193"/>
      <c r="R23" s="1193"/>
      <c r="S23" s="1193"/>
      <c r="T23" s="1193"/>
      <c r="U23" s="1198"/>
      <c r="V23" s="1193"/>
      <c r="W23" s="1193"/>
      <c r="X23" s="1198"/>
      <c r="Y23" s="1193"/>
      <c r="Z23" s="1193"/>
      <c r="AA23" s="1198"/>
      <c r="AB23" s="1198"/>
      <c r="AC23" s="1198"/>
      <c r="AD23" s="1193"/>
      <c r="AE23" s="1198"/>
      <c r="AF23" s="1198"/>
    </row>
  </sheetData>
  <sheetProtection password="C61B" sheet="1" objects="1" scenarios="1"/>
  <conditionalFormatting sqref="E5">
    <cfRule type="notContainsBlanks" dxfId="528" priority="13">
      <formula>LEN(TRIM(E5))&gt;0</formula>
    </cfRule>
  </conditionalFormatting>
  <conditionalFormatting sqref="J5">
    <cfRule type="expression" dxfId="527" priority="6">
      <formula>ISTEXT(J5)</formula>
    </cfRule>
    <cfRule type="notContainsBlanks" dxfId="526" priority="7">
      <formula>LEN(TRIM(J5))&gt;0</formula>
    </cfRule>
  </conditionalFormatting>
  <conditionalFormatting sqref="K5">
    <cfRule type="notContainsBlanks" dxfId="525" priority="5">
      <formula>LEN(TRIM(K5))&gt;0</formula>
    </cfRule>
  </conditionalFormatting>
  <conditionalFormatting sqref="K5">
    <cfRule type="expression" dxfId="524" priority="4">
      <formula>ISTEXT(K5)</formula>
    </cfRule>
  </conditionalFormatting>
  <conditionalFormatting sqref="L5">
    <cfRule type="notContainsBlanks" dxfId="523" priority="3">
      <formula>LEN(TRIM(L5))&gt;0</formula>
    </cfRule>
  </conditionalFormatting>
  <conditionalFormatting sqref="L5">
    <cfRule type="expression" dxfId="522" priority="2">
      <formula>ISTEXT(L5)</formula>
    </cfRule>
  </conditionalFormatting>
  <conditionalFormatting sqref="F5">
    <cfRule type="notContainsBlanks" dxfId="521" priority="1">
      <formula>LEN(TRIM(F5))&gt;0</formula>
    </cfRule>
  </conditionalFormatting>
  <dataValidations count="3">
    <dataValidation allowBlank="1" showErrorMessage="1" promptTitle="DECIMAL PLACE WARNING:" prompt="Maximum number of numbers to the right of any decimal place can be 4._x000a__x000a_Example 1.2345 and NOT 1.23456" sqref="J5"/>
    <dataValidation allowBlank="1" showErrorMessage="1" sqref="K5"/>
    <dataValidation type="list" allowBlank="1" showErrorMessage="1" errorTitle="DATA ENTRY ERROR!" error="Only values from the drop-down menu may be selected._x000a__x000a_Click CANCEL and re-attempt." sqref="F5">
      <formula1>lu_m_life</formula1>
    </dataValidation>
  </dataValidations>
  <hyperlinks>
    <hyperlink ref="A1" location="'Electric CE'!A1" display="Rtn to Summary"/>
  </hyperlinks>
  <pageMargins left="0.51" right="0.21" top="0.75" bottom="0.75" header="0.28000000000000003" footer="0.3"/>
  <pageSetup paperSize="3" scale="4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PE24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AK40" sqref="AK40"/>
    </sheetView>
  </sheetViews>
  <sheetFormatPr defaultColWidth="9.109375" defaultRowHeight="13.8"/>
  <cols>
    <col min="1" max="1" width="9.109375" style="196"/>
    <col min="2" max="2" width="11.44140625" style="199" customWidth="1"/>
    <col min="3" max="3" width="12.88671875" style="199" customWidth="1"/>
    <col min="4" max="4" width="17.88671875" style="199" customWidth="1"/>
    <col min="5" max="5" width="56.33203125" style="199" customWidth="1"/>
    <col min="6" max="6" width="10.6640625" style="199" customWidth="1"/>
    <col min="7" max="7" width="12.109375" style="199" customWidth="1"/>
    <col min="8" max="8" width="30.33203125" style="199" customWidth="1"/>
    <col min="9" max="9" width="11.44140625" style="199" customWidth="1"/>
    <col min="10" max="10" width="10.5546875" style="199" customWidth="1"/>
    <col min="11" max="11" width="12.109375" style="199" customWidth="1"/>
    <col min="12" max="12" width="14" style="199" customWidth="1"/>
    <col min="13" max="13" width="14.33203125" style="199" customWidth="1"/>
    <col min="14" max="14" width="12.109375" style="199" customWidth="1"/>
    <col min="15" max="15" width="11.109375" style="199" customWidth="1"/>
    <col min="16" max="17" width="14.6640625" style="199" customWidth="1"/>
    <col min="18" max="18" width="13.109375" style="199" customWidth="1"/>
    <col min="19" max="20" width="14.6640625" style="199" customWidth="1"/>
    <col min="21" max="21" width="19" style="196" customWidth="1"/>
    <col min="22" max="22" width="14.6640625" style="199" customWidth="1"/>
    <col min="23" max="23" width="14.109375" style="199" customWidth="1"/>
    <col min="24" max="24" width="18.6640625" style="196" customWidth="1"/>
    <col min="25" max="26" width="14.109375" style="199" customWidth="1"/>
    <col min="27" max="27" width="11.109375" style="196" customWidth="1"/>
    <col min="28" max="28" width="17.109375" style="196" customWidth="1"/>
    <col min="29" max="29" width="11.33203125" style="196" customWidth="1"/>
    <col min="30" max="30" width="12.44140625" style="199" customWidth="1"/>
    <col min="31" max="65" width="9.109375" style="196"/>
    <col min="66" max="16384" width="9.109375" style="199"/>
  </cols>
  <sheetData>
    <row r="1" spans="1:421" ht="27">
      <c r="A1" s="318" t="s">
        <v>206</v>
      </c>
      <c r="B1" s="1192" t="s">
        <v>935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3"/>
      <c r="AE1" s="1198"/>
    </row>
    <row r="2" spans="1:421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3"/>
      <c r="AE2" s="1198"/>
    </row>
    <row r="3" spans="1:421" s="206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</row>
    <row r="4" spans="1:421" ht="43.2">
      <c r="A4" s="960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</row>
    <row r="5" spans="1:421" s="484" customFormat="1" ht="14.4">
      <c r="A5" s="206"/>
      <c r="B5" s="1623" t="s">
        <v>53</v>
      </c>
      <c r="C5" s="1623"/>
      <c r="D5" s="1624"/>
      <c r="E5" s="961" t="s">
        <v>1485</v>
      </c>
      <c r="F5" s="1295">
        <v>0</v>
      </c>
      <c r="G5" s="1625">
        <v>0</v>
      </c>
      <c r="H5" s="1637" t="s">
        <v>0</v>
      </c>
      <c r="I5" s="962">
        <v>0</v>
      </c>
      <c r="J5" s="962">
        <v>0</v>
      </c>
      <c r="K5" s="962">
        <v>0</v>
      </c>
      <c r="L5" s="962">
        <v>0</v>
      </c>
      <c r="M5" s="1626">
        <v>0</v>
      </c>
      <c r="N5" s="1627">
        <f>J5*I5</f>
        <v>0</v>
      </c>
      <c r="O5" s="1628"/>
      <c r="P5" s="1346"/>
      <c r="Q5" s="1346"/>
      <c r="R5" s="1629">
        <v>0</v>
      </c>
      <c r="S5" s="1346">
        <v>0</v>
      </c>
      <c r="T5" s="1221"/>
      <c r="U5" s="1221"/>
      <c r="V5" s="1221"/>
      <c r="W5" s="1630">
        <v>0</v>
      </c>
      <c r="X5" s="1221"/>
      <c r="Y5" s="1221"/>
      <c r="Z5" s="1221">
        <f>-PV(Discount_Rate,F5,W5)*I5</f>
        <v>0</v>
      </c>
      <c r="AA5" s="1218">
        <f>IF(N5=0,0,(HLOOKUP(H5,ACElectric_2014_2015,F5+1,FALSE)))</f>
        <v>0</v>
      </c>
      <c r="AB5" s="1221">
        <f t="shared" ref="AB5" si="0">AA5*N5</f>
        <v>0</v>
      </c>
      <c r="AC5" s="1638"/>
      <c r="AD5" s="1286"/>
      <c r="AE5" s="1632"/>
      <c r="AF5" s="483"/>
      <c r="AG5" s="483"/>
      <c r="AH5" s="483"/>
      <c r="AI5" s="483"/>
      <c r="AJ5" s="483"/>
      <c r="AK5" s="483"/>
      <c r="AL5" s="483"/>
      <c r="AM5" s="483"/>
      <c r="AN5" s="483"/>
      <c r="AO5" s="483"/>
      <c r="AP5" s="483"/>
      <c r="AQ5" s="483"/>
      <c r="AR5" s="483"/>
      <c r="AS5" s="483"/>
      <c r="AT5" s="483"/>
      <c r="AU5" s="483"/>
      <c r="AV5" s="483"/>
      <c r="AW5" s="483"/>
      <c r="AX5" s="483"/>
      <c r="AY5" s="483"/>
      <c r="AZ5" s="483"/>
      <c r="BA5" s="483"/>
      <c r="BB5" s="483"/>
      <c r="BC5" s="483"/>
      <c r="BD5" s="483"/>
      <c r="BE5" s="483"/>
      <c r="BF5" s="483"/>
      <c r="BG5" s="483"/>
      <c r="BH5" s="483"/>
      <c r="BI5" s="483"/>
      <c r="BJ5" s="483"/>
      <c r="BK5" s="483"/>
      <c r="BL5" s="483"/>
      <c r="BM5" s="483"/>
      <c r="BN5" s="483"/>
      <c r="BO5" s="483"/>
      <c r="BP5" s="483"/>
      <c r="BQ5" s="483"/>
      <c r="BR5" s="483"/>
      <c r="BS5" s="483"/>
      <c r="BT5" s="483"/>
      <c r="BU5" s="483"/>
      <c r="BV5" s="483"/>
      <c r="BW5" s="483"/>
      <c r="BX5" s="483"/>
      <c r="BY5" s="483"/>
      <c r="BZ5" s="483"/>
      <c r="CA5" s="483"/>
      <c r="CB5" s="483"/>
      <c r="CC5" s="483"/>
      <c r="CD5" s="483"/>
      <c r="CE5" s="483"/>
      <c r="CF5" s="483"/>
      <c r="CG5" s="483"/>
      <c r="CH5" s="483"/>
      <c r="CI5" s="483"/>
      <c r="CJ5" s="483"/>
      <c r="CK5" s="483"/>
      <c r="CL5" s="483"/>
      <c r="CM5" s="483"/>
      <c r="CN5" s="483"/>
      <c r="CO5" s="483"/>
      <c r="CP5" s="483"/>
      <c r="CQ5" s="483"/>
      <c r="CR5" s="483"/>
      <c r="CS5" s="483"/>
      <c r="CT5" s="483"/>
      <c r="CU5" s="483"/>
      <c r="CV5" s="483"/>
      <c r="CW5" s="483"/>
      <c r="CX5" s="483"/>
      <c r="CY5" s="483"/>
      <c r="CZ5" s="483"/>
      <c r="DA5" s="483"/>
      <c r="DB5" s="483"/>
      <c r="DC5" s="483"/>
      <c r="DD5" s="483"/>
      <c r="DE5" s="483"/>
      <c r="DF5" s="483"/>
      <c r="DG5" s="483"/>
      <c r="DH5" s="483"/>
      <c r="DI5" s="483"/>
      <c r="DJ5" s="483"/>
      <c r="DK5" s="483"/>
      <c r="DL5" s="483"/>
      <c r="DM5" s="483"/>
      <c r="DN5" s="483"/>
      <c r="DO5" s="483"/>
      <c r="DP5" s="483"/>
      <c r="DQ5" s="483"/>
      <c r="DR5" s="483"/>
      <c r="DS5" s="483"/>
      <c r="DT5" s="483"/>
      <c r="DU5" s="483"/>
      <c r="DV5" s="483"/>
      <c r="DW5" s="483"/>
      <c r="DX5" s="483"/>
      <c r="DY5" s="483"/>
      <c r="DZ5" s="483"/>
      <c r="EA5" s="483"/>
      <c r="EB5" s="483"/>
      <c r="EC5" s="483"/>
      <c r="ED5" s="483"/>
      <c r="EE5" s="483"/>
      <c r="EF5" s="483"/>
      <c r="EG5" s="483"/>
      <c r="EH5" s="483"/>
      <c r="EI5" s="483"/>
      <c r="EJ5" s="483"/>
      <c r="EK5" s="483"/>
      <c r="EL5" s="483"/>
      <c r="EM5" s="483"/>
      <c r="EN5" s="483"/>
      <c r="EO5" s="483"/>
      <c r="EP5" s="483"/>
      <c r="EQ5" s="483"/>
      <c r="ER5" s="483"/>
      <c r="ES5" s="483"/>
      <c r="ET5" s="483"/>
      <c r="EU5" s="483"/>
      <c r="EV5" s="483"/>
      <c r="EW5" s="483"/>
      <c r="EX5" s="483"/>
      <c r="EY5" s="483"/>
      <c r="EZ5" s="483"/>
      <c r="FA5" s="483"/>
      <c r="FB5" s="483"/>
      <c r="FC5" s="483"/>
      <c r="FD5" s="483"/>
      <c r="FE5" s="483"/>
      <c r="FF5" s="483"/>
      <c r="FG5" s="483"/>
      <c r="FH5" s="483"/>
      <c r="FI5" s="483"/>
      <c r="FJ5" s="483"/>
      <c r="FK5" s="483"/>
      <c r="FL5" s="483"/>
      <c r="FM5" s="483"/>
      <c r="FN5" s="483"/>
      <c r="FO5" s="483"/>
      <c r="FP5" s="483"/>
      <c r="FQ5" s="483"/>
      <c r="FR5" s="483"/>
      <c r="FS5" s="483"/>
      <c r="FT5" s="483"/>
      <c r="FU5" s="483"/>
      <c r="FV5" s="483"/>
      <c r="FW5" s="483"/>
      <c r="FX5" s="483"/>
      <c r="FY5" s="483"/>
      <c r="FZ5" s="483"/>
      <c r="GA5" s="483"/>
      <c r="GB5" s="483"/>
      <c r="GC5" s="483"/>
      <c r="GD5" s="483"/>
      <c r="GE5" s="483"/>
      <c r="GF5" s="483"/>
      <c r="GG5" s="483"/>
      <c r="GH5" s="483"/>
      <c r="GI5" s="483"/>
      <c r="GJ5" s="483"/>
      <c r="GK5" s="483"/>
      <c r="GL5" s="483"/>
      <c r="GM5" s="483"/>
      <c r="GN5" s="483"/>
      <c r="GO5" s="483"/>
      <c r="GP5" s="483"/>
      <c r="GQ5" s="483"/>
      <c r="GR5" s="483"/>
      <c r="GS5" s="483"/>
      <c r="GT5" s="483"/>
      <c r="GU5" s="483"/>
      <c r="GV5" s="483"/>
      <c r="GW5" s="483"/>
      <c r="GX5" s="483"/>
      <c r="GY5" s="483"/>
      <c r="GZ5" s="483"/>
      <c r="HA5" s="483"/>
      <c r="HB5" s="483"/>
      <c r="HC5" s="483"/>
      <c r="HD5" s="483"/>
      <c r="HE5" s="483"/>
      <c r="HF5" s="483"/>
      <c r="HG5" s="483"/>
      <c r="HH5" s="483"/>
      <c r="HI5" s="483"/>
      <c r="HJ5" s="483"/>
      <c r="HK5" s="483"/>
      <c r="HL5" s="483"/>
      <c r="HM5" s="483"/>
      <c r="HN5" s="483"/>
      <c r="HO5" s="483"/>
      <c r="HP5" s="483"/>
      <c r="HQ5" s="483"/>
      <c r="HR5" s="483"/>
      <c r="HS5" s="483"/>
      <c r="HT5" s="483"/>
      <c r="HU5" s="483"/>
      <c r="HV5" s="483"/>
      <c r="HW5" s="483"/>
      <c r="HX5" s="483"/>
      <c r="HY5" s="483"/>
      <c r="HZ5" s="483"/>
      <c r="IA5" s="483"/>
      <c r="IB5" s="483"/>
      <c r="IC5" s="483"/>
      <c r="ID5" s="483"/>
      <c r="IE5" s="483"/>
      <c r="IF5" s="483"/>
      <c r="IG5" s="483"/>
      <c r="IH5" s="483"/>
      <c r="II5" s="483"/>
      <c r="IJ5" s="483"/>
      <c r="IK5" s="483"/>
      <c r="IL5" s="483"/>
      <c r="IM5" s="483"/>
      <c r="IN5" s="483"/>
      <c r="IO5" s="483"/>
      <c r="IP5" s="483"/>
      <c r="IQ5" s="483"/>
      <c r="IR5" s="483"/>
      <c r="IS5" s="483"/>
      <c r="IT5" s="483"/>
      <c r="IU5" s="483"/>
      <c r="IV5" s="483"/>
      <c r="IW5" s="483"/>
      <c r="IX5" s="483"/>
      <c r="IY5" s="483"/>
      <c r="IZ5" s="483"/>
      <c r="JA5" s="483"/>
      <c r="JB5" s="483"/>
      <c r="JC5" s="483"/>
      <c r="JD5" s="483"/>
      <c r="JE5" s="483"/>
      <c r="JF5" s="483"/>
      <c r="JG5" s="483"/>
      <c r="JH5" s="483"/>
      <c r="JI5" s="483"/>
      <c r="JJ5" s="483"/>
      <c r="JK5" s="483"/>
      <c r="JL5" s="483"/>
      <c r="JM5" s="483"/>
      <c r="JN5" s="483"/>
      <c r="JO5" s="483"/>
      <c r="JP5" s="483"/>
      <c r="JQ5" s="483"/>
      <c r="JR5" s="483"/>
      <c r="JS5" s="483"/>
      <c r="JT5" s="483"/>
      <c r="JU5" s="483"/>
      <c r="JV5" s="483"/>
      <c r="JW5" s="483"/>
      <c r="JX5" s="483"/>
      <c r="JY5" s="483"/>
      <c r="JZ5" s="483"/>
      <c r="KA5" s="483"/>
      <c r="KB5" s="483"/>
      <c r="KC5" s="483"/>
      <c r="KD5" s="483"/>
      <c r="KE5" s="483"/>
      <c r="KF5" s="483"/>
      <c r="KG5" s="483"/>
      <c r="KH5" s="483"/>
      <c r="KI5" s="483"/>
      <c r="KJ5" s="483"/>
      <c r="KK5" s="483"/>
      <c r="KL5" s="483"/>
      <c r="KM5" s="483"/>
      <c r="KN5" s="483"/>
      <c r="KO5" s="483"/>
      <c r="KP5" s="483"/>
      <c r="KQ5" s="483"/>
      <c r="KR5" s="483"/>
      <c r="KS5" s="483"/>
      <c r="KT5" s="483"/>
      <c r="KU5" s="483"/>
      <c r="KV5" s="483"/>
      <c r="KW5" s="483"/>
      <c r="KX5" s="483"/>
      <c r="KY5" s="483"/>
      <c r="KZ5" s="483"/>
      <c r="LA5" s="483"/>
      <c r="LB5" s="483"/>
      <c r="LC5" s="483"/>
      <c r="LD5" s="483"/>
      <c r="LE5" s="483"/>
      <c r="LF5" s="483"/>
      <c r="LG5" s="483"/>
      <c r="LH5" s="483"/>
      <c r="LI5" s="483"/>
      <c r="LJ5" s="483"/>
      <c r="LK5" s="483"/>
      <c r="LL5" s="483"/>
      <c r="LM5" s="483"/>
      <c r="LN5" s="483"/>
      <c r="LO5" s="483"/>
      <c r="LP5" s="483"/>
      <c r="LQ5" s="483"/>
      <c r="LR5" s="483"/>
      <c r="LS5" s="483"/>
      <c r="LT5" s="483"/>
      <c r="LU5" s="483"/>
      <c r="LV5" s="483"/>
      <c r="LW5" s="483"/>
      <c r="LX5" s="483"/>
      <c r="LY5" s="483"/>
      <c r="LZ5" s="483"/>
      <c r="MA5" s="483"/>
      <c r="MB5" s="483"/>
      <c r="MC5" s="483"/>
      <c r="MD5" s="483"/>
      <c r="ME5" s="483"/>
      <c r="MF5" s="483"/>
      <c r="MG5" s="483"/>
      <c r="MH5" s="483"/>
      <c r="MI5" s="483"/>
      <c r="MJ5" s="483"/>
      <c r="MK5" s="483"/>
      <c r="ML5" s="483"/>
      <c r="MM5" s="483"/>
      <c r="MN5" s="483"/>
      <c r="MO5" s="483"/>
      <c r="MP5" s="483"/>
      <c r="MQ5" s="483"/>
      <c r="MR5" s="483"/>
      <c r="MS5" s="483"/>
      <c r="MT5" s="483"/>
      <c r="MU5" s="483"/>
      <c r="MV5" s="483"/>
      <c r="MW5" s="483"/>
      <c r="MX5" s="483"/>
      <c r="MY5" s="483"/>
      <c r="MZ5" s="483"/>
      <c r="NA5" s="483"/>
      <c r="NB5" s="483"/>
      <c r="NC5" s="483"/>
      <c r="ND5" s="483"/>
      <c r="NE5" s="483"/>
      <c r="NF5" s="483"/>
      <c r="NG5" s="483"/>
      <c r="NH5" s="483"/>
      <c r="NI5" s="483"/>
      <c r="NJ5" s="483"/>
      <c r="NK5" s="483"/>
      <c r="NL5" s="483"/>
      <c r="NM5" s="483"/>
      <c r="NN5" s="483"/>
      <c r="NO5" s="483"/>
      <c r="NP5" s="483"/>
      <c r="NQ5" s="483"/>
      <c r="NR5" s="483"/>
      <c r="NS5" s="483"/>
      <c r="NT5" s="483"/>
      <c r="NU5" s="483"/>
      <c r="NV5" s="483"/>
      <c r="NW5" s="483"/>
      <c r="NX5" s="483"/>
      <c r="NY5" s="483"/>
      <c r="NZ5" s="483"/>
      <c r="OA5" s="483"/>
      <c r="OB5" s="483"/>
      <c r="OC5" s="483"/>
      <c r="OD5" s="483"/>
      <c r="OE5" s="483"/>
      <c r="OF5" s="483"/>
      <c r="OG5" s="483"/>
      <c r="OH5" s="483"/>
      <c r="OI5" s="483"/>
      <c r="OJ5" s="483"/>
      <c r="OK5" s="483"/>
      <c r="OL5" s="483"/>
      <c r="OM5" s="483"/>
      <c r="ON5" s="483"/>
      <c r="OO5" s="483"/>
      <c r="OP5" s="483"/>
      <c r="OQ5" s="483"/>
      <c r="OR5" s="483"/>
      <c r="OS5" s="483"/>
      <c r="OT5" s="483"/>
      <c r="OU5" s="483"/>
      <c r="OV5" s="483"/>
      <c r="OW5" s="483"/>
      <c r="OX5" s="483"/>
      <c r="OY5" s="483"/>
      <c r="OZ5" s="483"/>
      <c r="PA5" s="483"/>
      <c r="PB5" s="483"/>
      <c r="PC5" s="483"/>
      <c r="PD5" s="483"/>
      <c r="PE5" s="483"/>
    </row>
    <row r="6" spans="1:421" s="497" customFormat="1" ht="15" thickBot="1">
      <c r="A6" s="485"/>
      <c r="B6" s="1223"/>
      <c r="C6" s="1224"/>
      <c r="D6" s="1224"/>
      <c r="E6" s="1225" t="s">
        <v>174</v>
      </c>
      <c r="F6" s="1226"/>
      <c r="G6" s="1487">
        <f>SUM(G5:G5)</f>
        <v>0</v>
      </c>
      <c r="H6" s="1226"/>
      <c r="I6" s="1226"/>
      <c r="J6" s="1226"/>
      <c r="K6" s="1351">
        <f>SUM(K5:K5)</f>
        <v>0</v>
      </c>
      <c r="L6" s="1351">
        <f>SUM(L5:L5)</f>
        <v>0</v>
      </c>
      <c r="M6" s="1351">
        <f>SUM(M5:M5)</f>
        <v>0</v>
      </c>
      <c r="N6" s="1351">
        <f>SUM(N5:N5)</f>
        <v>0</v>
      </c>
      <c r="O6" s="1289"/>
      <c r="P6" s="1234">
        <v>0</v>
      </c>
      <c r="Q6" s="1634">
        <v>0</v>
      </c>
      <c r="R6" s="1400">
        <v>0</v>
      </c>
      <c r="S6" s="1634">
        <f>SUM(S5)</f>
        <v>0</v>
      </c>
      <c r="T6" s="1400">
        <f>SUM(T5:T5)</f>
        <v>0</v>
      </c>
      <c r="U6" s="1230">
        <f>P6+Q6</f>
        <v>0</v>
      </c>
      <c r="V6" s="1230">
        <f>T6+S6+P6</f>
        <v>0</v>
      </c>
      <c r="W6" s="1234"/>
      <c r="X6" s="1230">
        <f>U6/(1+Discount_Rate)^1</f>
        <v>0</v>
      </c>
      <c r="Y6" s="1230">
        <f>V6/(1+Discount_Rate)^1</f>
        <v>0</v>
      </c>
      <c r="Z6" s="1234">
        <f>SUM(Z5:Z5)</f>
        <v>0</v>
      </c>
      <c r="AA6" s="1400"/>
      <c r="AB6" s="1234">
        <f>SUM(AB5:AB5)</f>
        <v>0</v>
      </c>
      <c r="AC6" s="1635">
        <v>0</v>
      </c>
      <c r="AD6" s="1635">
        <v>0</v>
      </c>
      <c r="AE6" s="1636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496"/>
      <c r="BI6" s="496"/>
      <c r="BJ6" s="496"/>
      <c r="BK6" s="496"/>
      <c r="BL6" s="496"/>
      <c r="BM6" s="496"/>
      <c r="BN6" s="496"/>
      <c r="BO6" s="496"/>
      <c r="BP6" s="496"/>
      <c r="BQ6" s="496"/>
      <c r="BR6" s="496"/>
      <c r="BS6" s="496"/>
      <c r="BT6" s="496"/>
      <c r="BU6" s="496"/>
      <c r="BV6" s="496"/>
      <c r="BW6" s="496"/>
      <c r="BX6" s="496"/>
      <c r="BY6" s="496"/>
      <c r="BZ6" s="496"/>
      <c r="CA6" s="496"/>
      <c r="CB6" s="496"/>
      <c r="CC6" s="496"/>
      <c r="CD6" s="496"/>
      <c r="CE6" s="496"/>
      <c r="CF6" s="496"/>
      <c r="CG6" s="496"/>
      <c r="CH6" s="496"/>
      <c r="CI6" s="496"/>
      <c r="CJ6" s="496"/>
      <c r="CK6" s="496"/>
      <c r="CL6" s="496"/>
      <c r="CM6" s="496"/>
      <c r="CN6" s="496"/>
      <c r="CO6" s="496"/>
      <c r="CP6" s="496"/>
      <c r="CQ6" s="496"/>
      <c r="CR6" s="496"/>
      <c r="CS6" s="496"/>
      <c r="CT6" s="496"/>
      <c r="CU6" s="496"/>
      <c r="CV6" s="496"/>
      <c r="CW6" s="496"/>
      <c r="CX6" s="496"/>
      <c r="CY6" s="496"/>
      <c r="CZ6" s="496"/>
      <c r="DA6" s="496"/>
      <c r="DB6" s="496"/>
      <c r="DC6" s="496"/>
      <c r="DD6" s="496"/>
      <c r="DE6" s="496"/>
      <c r="DF6" s="496"/>
      <c r="DG6" s="496"/>
      <c r="DH6" s="496"/>
      <c r="DI6" s="496"/>
      <c r="DJ6" s="496"/>
      <c r="DK6" s="496"/>
      <c r="DL6" s="496"/>
      <c r="DM6" s="496"/>
      <c r="DN6" s="496"/>
      <c r="DO6" s="496"/>
      <c r="DP6" s="496"/>
      <c r="DQ6" s="496"/>
      <c r="DR6" s="496"/>
      <c r="DS6" s="496"/>
      <c r="DT6" s="496"/>
      <c r="DU6" s="496"/>
      <c r="DV6" s="496"/>
      <c r="DW6" s="496"/>
      <c r="DX6" s="496"/>
      <c r="DY6" s="496"/>
      <c r="DZ6" s="496"/>
      <c r="EA6" s="496"/>
      <c r="EB6" s="496"/>
      <c r="EC6" s="496"/>
      <c r="ED6" s="496"/>
      <c r="EE6" s="496"/>
      <c r="EF6" s="496"/>
      <c r="EG6" s="496"/>
      <c r="EH6" s="496"/>
      <c r="EI6" s="496"/>
      <c r="EJ6" s="496"/>
      <c r="EK6" s="496"/>
      <c r="EL6" s="496"/>
      <c r="EM6" s="496"/>
      <c r="EN6" s="496"/>
      <c r="EO6" s="496"/>
      <c r="EP6" s="496"/>
      <c r="EQ6" s="496"/>
      <c r="ER6" s="496"/>
      <c r="ES6" s="496"/>
      <c r="ET6" s="496"/>
      <c r="EU6" s="496"/>
      <c r="EV6" s="496"/>
      <c r="EW6" s="496"/>
      <c r="EX6" s="496"/>
      <c r="EY6" s="496"/>
      <c r="EZ6" s="496"/>
      <c r="FA6" s="496"/>
      <c r="FB6" s="496"/>
      <c r="FC6" s="496"/>
      <c r="FD6" s="496"/>
      <c r="FE6" s="496"/>
      <c r="FF6" s="496"/>
      <c r="FG6" s="496"/>
      <c r="FH6" s="496"/>
      <c r="FI6" s="496"/>
      <c r="FJ6" s="496"/>
      <c r="FK6" s="496"/>
      <c r="FL6" s="496"/>
      <c r="FM6" s="496"/>
      <c r="FN6" s="496"/>
      <c r="FO6" s="496"/>
      <c r="FP6" s="496"/>
      <c r="FQ6" s="496"/>
      <c r="FR6" s="496"/>
      <c r="FS6" s="496"/>
      <c r="FT6" s="496"/>
      <c r="FU6" s="496"/>
      <c r="FV6" s="496"/>
      <c r="FW6" s="496"/>
      <c r="FX6" s="496"/>
      <c r="FY6" s="496"/>
      <c r="FZ6" s="496"/>
      <c r="GA6" s="496"/>
      <c r="GB6" s="496"/>
      <c r="GC6" s="496"/>
      <c r="GD6" s="496"/>
      <c r="GE6" s="496"/>
      <c r="GF6" s="496"/>
      <c r="GG6" s="496"/>
      <c r="GH6" s="496"/>
      <c r="GI6" s="496"/>
      <c r="GJ6" s="496"/>
      <c r="GK6" s="496"/>
      <c r="GL6" s="496"/>
      <c r="GM6" s="496"/>
      <c r="GN6" s="496"/>
      <c r="GO6" s="496"/>
      <c r="GP6" s="496"/>
      <c r="GQ6" s="496"/>
      <c r="GR6" s="496"/>
      <c r="GS6" s="496"/>
      <c r="GT6" s="496"/>
      <c r="GU6" s="496"/>
      <c r="GV6" s="496"/>
      <c r="GW6" s="496"/>
      <c r="GX6" s="496"/>
      <c r="GY6" s="496"/>
      <c r="GZ6" s="496"/>
      <c r="HA6" s="496"/>
      <c r="HB6" s="496"/>
      <c r="HC6" s="496"/>
      <c r="HD6" s="496"/>
      <c r="HE6" s="496"/>
      <c r="HF6" s="496"/>
      <c r="HG6" s="496"/>
      <c r="HH6" s="496"/>
      <c r="HI6" s="496"/>
      <c r="HJ6" s="496"/>
      <c r="HK6" s="496"/>
      <c r="HL6" s="496"/>
      <c r="HM6" s="496"/>
      <c r="HN6" s="496"/>
      <c r="HO6" s="496"/>
      <c r="HP6" s="496"/>
      <c r="HQ6" s="496"/>
      <c r="HR6" s="496"/>
      <c r="HS6" s="496"/>
      <c r="HT6" s="496"/>
      <c r="HU6" s="496"/>
      <c r="HV6" s="496"/>
      <c r="HW6" s="496"/>
      <c r="HX6" s="496"/>
      <c r="HY6" s="496"/>
      <c r="HZ6" s="496"/>
      <c r="IA6" s="496"/>
      <c r="IB6" s="496"/>
      <c r="IC6" s="496"/>
      <c r="ID6" s="496"/>
      <c r="IE6" s="496"/>
      <c r="IF6" s="496"/>
      <c r="IG6" s="496"/>
      <c r="IH6" s="496"/>
      <c r="II6" s="496"/>
      <c r="IJ6" s="496"/>
      <c r="IK6" s="496"/>
      <c r="IL6" s="496"/>
      <c r="IM6" s="496"/>
      <c r="IN6" s="496"/>
      <c r="IO6" s="496"/>
      <c r="IP6" s="496"/>
      <c r="IQ6" s="496"/>
      <c r="IR6" s="496"/>
      <c r="IS6" s="496"/>
      <c r="IT6" s="496"/>
      <c r="IU6" s="496"/>
      <c r="IV6" s="496"/>
      <c r="IW6" s="496"/>
      <c r="IX6" s="496"/>
      <c r="IY6" s="496"/>
      <c r="IZ6" s="496"/>
      <c r="JA6" s="496"/>
      <c r="JB6" s="496"/>
      <c r="JC6" s="496"/>
      <c r="JD6" s="496"/>
      <c r="JE6" s="496"/>
      <c r="JF6" s="496"/>
      <c r="JG6" s="496"/>
      <c r="JH6" s="496"/>
      <c r="JI6" s="496"/>
      <c r="JJ6" s="496"/>
      <c r="JK6" s="496"/>
      <c r="JL6" s="496"/>
      <c r="JM6" s="496"/>
      <c r="JN6" s="496"/>
      <c r="JO6" s="496"/>
      <c r="JP6" s="496"/>
      <c r="JQ6" s="496"/>
      <c r="JR6" s="496"/>
      <c r="JS6" s="496"/>
      <c r="JT6" s="496"/>
      <c r="JU6" s="496"/>
      <c r="JV6" s="496"/>
      <c r="JW6" s="496"/>
      <c r="JX6" s="496"/>
      <c r="JY6" s="496"/>
      <c r="JZ6" s="496"/>
      <c r="KA6" s="496"/>
      <c r="KB6" s="496"/>
      <c r="KC6" s="496"/>
      <c r="KD6" s="496"/>
      <c r="KE6" s="496"/>
      <c r="KF6" s="496"/>
      <c r="KG6" s="496"/>
      <c r="KH6" s="496"/>
      <c r="KI6" s="496"/>
      <c r="KJ6" s="496"/>
      <c r="KK6" s="496"/>
      <c r="KL6" s="496"/>
      <c r="KM6" s="496"/>
      <c r="KN6" s="496"/>
      <c r="KO6" s="496"/>
      <c r="KP6" s="496"/>
      <c r="KQ6" s="496"/>
      <c r="KR6" s="496"/>
      <c r="KS6" s="496"/>
      <c r="KT6" s="496"/>
      <c r="KU6" s="496"/>
      <c r="KV6" s="496"/>
      <c r="KW6" s="496"/>
      <c r="KX6" s="496"/>
      <c r="KY6" s="496"/>
      <c r="KZ6" s="496"/>
      <c r="LA6" s="496"/>
      <c r="LB6" s="496"/>
      <c r="LC6" s="496"/>
      <c r="LD6" s="496"/>
      <c r="LE6" s="496"/>
      <c r="LF6" s="496"/>
      <c r="LG6" s="496"/>
      <c r="LH6" s="496"/>
      <c r="LI6" s="496"/>
      <c r="LJ6" s="496"/>
      <c r="LK6" s="496"/>
      <c r="LL6" s="496"/>
      <c r="LM6" s="496"/>
      <c r="LN6" s="496"/>
      <c r="LO6" s="496"/>
      <c r="LP6" s="496"/>
      <c r="LQ6" s="496"/>
      <c r="LR6" s="496"/>
      <c r="LS6" s="496"/>
      <c r="LT6" s="496"/>
      <c r="LU6" s="496"/>
      <c r="LV6" s="496"/>
      <c r="LW6" s="496"/>
      <c r="LX6" s="496"/>
      <c r="LY6" s="496"/>
      <c r="LZ6" s="496"/>
      <c r="MA6" s="496"/>
      <c r="MB6" s="496"/>
      <c r="MC6" s="496"/>
      <c r="MD6" s="496"/>
      <c r="ME6" s="496"/>
      <c r="MF6" s="496"/>
      <c r="MG6" s="496"/>
      <c r="MH6" s="496"/>
      <c r="MI6" s="496"/>
      <c r="MJ6" s="496"/>
      <c r="MK6" s="496"/>
      <c r="ML6" s="496"/>
      <c r="MM6" s="496"/>
      <c r="MN6" s="496"/>
      <c r="MO6" s="496"/>
      <c r="MP6" s="496"/>
      <c r="MQ6" s="496"/>
      <c r="MR6" s="496"/>
      <c r="MS6" s="496"/>
      <c r="MT6" s="496"/>
      <c r="MU6" s="496"/>
      <c r="MV6" s="496"/>
      <c r="MW6" s="496"/>
      <c r="MX6" s="496"/>
      <c r="MY6" s="496"/>
      <c r="MZ6" s="496"/>
      <c r="NA6" s="496"/>
      <c r="NB6" s="496"/>
      <c r="NC6" s="496"/>
      <c r="ND6" s="496"/>
      <c r="NE6" s="496"/>
      <c r="NF6" s="496"/>
      <c r="NG6" s="496"/>
      <c r="NH6" s="496"/>
      <c r="NI6" s="496"/>
      <c r="NJ6" s="496"/>
      <c r="NK6" s="496"/>
      <c r="NL6" s="496"/>
      <c r="NM6" s="496"/>
      <c r="NN6" s="496"/>
      <c r="NO6" s="496"/>
      <c r="NP6" s="496"/>
      <c r="NQ6" s="496"/>
      <c r="NR6" s="496"/>
      <c r="NS6" s="496"/>
      <c r="NT6" s="496"/>
      <c r="NU6" s="496"/>
      <c r="NV6" s="496"/>
      <c r="NW6" s="496"/>
      <c r="NX6" s="496"/>
      <c r="NY6" s="496"/>
      <c r="NZ6" s="496"/>
      <c r="OA6" s="496"/>
      <c r="OB6" s="496"/>
      <c r="OC6" s="496"/>
      <c r="OD6" s="496"/>
      <c r="OE6" s="496"/>
      <c r="OF6" s="496"/>
      <c r="OG6" s="496"/>
      <c r="OH6" s="496"/>
      <c r="OI6" s="496"/>
      <c r="OJ6" s="496"/>
      <c r="OK6" s="496"/>
      <c r="OL6" s="496"/>
      <c r="OM6" s="496"/>
      <c r="ON6" s="496"/>
      <c r="OO6" s="496"/>
      <c r="OP6" s="496"/>
      <c r="OQ6" s="496"/>
      <c r="OR6" s="496"/>
      <c r="OS6" s="496"/>
      <c r="OT6" s="496"/>
      <c r="OU6" s="496"/>
      <c r="OV6" s="496"/>
      <c r="OW6" s="496"/>
      <c r="OX6" s="496"/>
      <c r="OY6" s="496"/>
      <c r="OZ6" s="496"/>
      <c r="PA6" s="496"/>
      <c r="PB6" s="496"/>
      <c r="PC6" s="496"/>
      <c r="PD6" s="496"/>
      <c r="PE6" s="496"/>
    </row>
    <row r="7" spans="1:421" ht="14.4">
      <c r="B7" s="1193"/>
      <c r="C7" s="1193"/>
      <c r="D7" s="1193"/>
      <c r="E7" s="1193"/>
      <c r="F7" s="1193"/>
      <c r="G7" s="1193"/>
      <c r="H7" s="1193"/>
      <c r="I7" s="1193"/>
      <c r="J7" s="1193"/>
      <c r="K7" s="1193"/>
      <c r="L7" s="1193"/>
      <c r="M7" s="1193"/>
      <c r="N7" s="1193"/>
      <c r="O7" s="1193"/>
      <c r="P7" s="1193"/>
      <c r="Q7" s="1193"/>
      <c r="R7" s="1193"/>
      <c r="S7" s="1193"/>
      <c r="T7" s="1193"/>
      <c r="U7" s="1198"/>
      <c r="V7" s="1193"/>
      <c r="W7" s="1193"/>
      <c r="X7" s="1198"/>
      <c r="Y7" s="1193"/>
      <c r="Z7" s="1193"/>
      <c r="AA7" s="1198"/>
      <c r="AB7" s="1198"/>
      <c r="AC7" s="1198"/>
      <c r="AD7" s="1193"/>
      <c r="AE7" s="1198"/>
    </row>
    <row r="8" spans="1:421" ht="14.4"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198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</row>
    <row r="9" spans="1:421" ht="14.4">
      <c r="B9" s="1193"/>
      <c r="C9" s="1193"/>
      <c r="D9" s="1193"/>
      <c r="E9" s="1193"/>
      <c r="F9" s="1193"/>
      <c r="G9" s="1193"/>
      <c r="H9" s="1193"/>
      <c r="I9" s="1193"/>
      <c r="J9" s="1193"/>
      <c r="K9" s="1193"/>
      <c r="L9" s="1193"/>
      <c r="M9" s="1193"/>
      <c r="N9" s="1193"/>
      <c r="O9" s="1193"/>
      <c r="P9" s="1193"/>
      <c r="Q9" s="1193"/>
      <c r="R9" s="1193"/>
      <c r="S9" s="1193"/>
      <c r="T9" s="1193"/>
      <c r="U9" s="1198"/>
      <c r="V9" s="1193"/>
      <c r="W9" s="1193"/>
      <c r="X9" s="1198"/>
      <c r="Y9" s="1193"/>
      <c r="Z9" s="1193"/>
      <c r="AA9" s="1198"/>
      <c r="AB9" s="1198"/>
      <c r="AC9" s="1198"/>
      <c r="AD9" s="1193"/>
      <c r="AE9" s="1198"/>
    </row>
    <row r="10" spans="1:421" ht="14.4">
      <c r="B10" s="1193"/>
      <c r="C10" s="1193"/>
      <c r="D10" s="1193"/>
      <c r="E10" s="1193"/>
      <c r="F10" s="1193"/>
      <c r="G10" s="1193"/>
      <c r="H10" s="1198"/>
      <c r="I10" s="1193"/>
      <c r="J10" s="1193"/>
      <c r="K10" s="1193"/>
      <c r="L10" s="1193"/>
      <c r="M10" s="1193"/>
      <c r="N10" s="1193"/>
      <c r="O10" s="1193"/>
      <c r="P10" s="1193"/>
      <c r="Q10" s="1193"/>
      <c r="R10" s="1193"/>
      <c r="S10" s="1193"/>
      <c r="T10" s="1193"/>
      <c r="U10" s="1198"/>
      <c r="V10" s="1193"/>
      <c r="W10" s="1193"/>
      <c r="X10" s="1198"/>
      <c r="Y10" s="1193"/>
      <c r="Z10" s="1193"/>
      <c r="AA10" s="1198"/>
      <c r="AB10" s="1198"/>
      <c r="AC10" s="1198"/>
      <c r="AD10" s="1193"/>
      <c r="AE10" s="1198"/>
    </row>
    <row r="11" spans="1:421" ht="14.4">
      <c r="B11" s="1193"/>
      <c r="C11" s="1193"/>
      <c r="D11" s="1193"/>
      <c r="E11" s="1193"/>
      <c r="F11" s="1193"/>
      <c r="G11" s="1193"/>
      <c r="H11" s="1193"/>
      <c r="I11" s="1193"/>
      <c r="J11" s="1193"/>
      <c r="K11" s="1193"/>
      <c r="L11" s="1193"/>
      <c r="M11" s="1193"/>
      <c r="N11" s="1193"/>
      <c r="O11" s="1193"/>
      <c r="P11" s="1193"/>
      <c r="Q11" s="1193"/>
      <c r="R11" s="1193"/>
      <c r="S11" s="1193"/>
      <c r="T11" s="1193"/>
      <c r="U11" s="1198"/>
      <c r="V11" s="1193"/>
      <c r="W11" s="1193"/>
      <c r="X11" s="1198"/>
      <c r="Y11" s="1193"/>
      <c r="Z11" s="1193"/>
      <c r="AA11" s="1198"/>
      <c r="AB11" s="1198"/>
      <c r="AC11" s="1198"/>
      <c r="AD11" s="1193"/>
      <c r="AE11" s="1198"/>
    </row>
    <row r="12" spans="1:421" ht="14.4">
      <c r="B12" s="1193"/>
      <c r="C12" s="1193"/>
      <c r="D12" s="1193"/>
      <c r="E12" s="1193"/>
      <c r="F12" s="1193"/>
      <c r="G12" s="1193"/>
      <c r="H12" s="1193"/>
      <c r="I12" s="1193"/>
      <c r="J12" s="1193"/>
      <c r="K12" s="1193"/>
      <c r="L12" s="1193"/>
      <c r="M12" s="1404" t="s">
        <v>979</v>
      </c>
      <c r="N12" s="1194"/>
      <c r="O12" s="1193"/>
      <c r="P12" s="1193"/>
      <c r="Q12" s="1193"/>
      <c r="R12" s="1193"/>
      <c r="S12" s="1193"/>
      <c r="T12" s="1193"/>
      <c r="U12" s="1198"/>
      <c r="V12" s="1193"/>
      <c r="W12" s="1193"/>
      <c r="X12" s="1198"/>
      <c r="Y12" s="1193"/>
      <c r="Z12" s="1193"/>
      <c r="AA12" s="1198"/>
      <c r="AB12" s="1198"/>
      <c r="AC12" s="1198"/>
      <c r="AD12" s="1193"/>
      <c r="AE12" s="1198"/>
    </row>
    <row r="13" spans="1:421" ht="14.4">
      <c r="B13" s="1193"/>
      <c r="C13" s="1193"/>
      <c r="D13" s="1193"/>
      <c r="E13" s="1193"/>
      <c r="F13" s="1193"/>
      <c r="G13" s="1193"/>
      <c r="H13" s="1193"/>
      <c r="I13" s="1193"/>
      <c r="J13" s="1193"/>
      <c r="K13" s="1193"/>
      <c r="L13" s="1193"/>
      <c r="M13" s="1193"/>
      <c r="N13" s="1194"/>
      <c r="O13" s="1193"/>
      <c r="P13" s="1193"/>
      <c r="Q13" s="1193"/>
      <c r="R13" s="1193"/>
      <c r="S13" s="1193"/>
      <c r="T13" s="1193"/>
      <c r="U13" s="1198"/>
      <c r="V13" s="1193"/>
      <c r="W13" s="1193"/>
      <c r="X13" s="1198"/>
      <c r="Y13" s="1193"/>
      <c r="Z13" s="1193"/>
      <c r="AA13" s="1198"/>
      <c r="AB13" s="1198"/>
      <c r="AC13" s="1198"/>
      <c r="AD13" s="1193"/>
      <c r="AE13" s="1198"/>
    </row>
    <row r="14" spans="1:421" ht="14.4">
      <c r="B14" s="1193"/>
      <c r="C14" s="1193"/>
      <c r="D14" s="1193"/>
      <c r="E14" s="1193"/>
      <c r="F14" s="1193"/>
      <c r="G14" s="1193"/>
      <c r="H14" s="1193"/>
      <c r="I14" s="1193"/>
      <c r="J14" s="1193"/>
      <c r="K14" s="1193"/>
      <c r="L14" s="1193"/>
      <c r="M14" s="1195" t="s">
        <v>975</v>
      </c>
      <c r="N14" s="1195" t="s">
        <v>976</v>
      </c>
      <c r="O14" s="1193">
        <v>0</v>
      </c>
      <c r="P14" s="1193"/>
      <c r="Q14" s="1193"/>
      <c r="R14" s="1193"/>
      <c r="S14" s="1193"/>
      <c r="T14" s="1193"/>
      <c r="U14" s="1198"/>
      <c r="V14" s="1193"/>
      <c r="W14" s="1193"/>
      <c r="X14" s="1198"/>
      <c r="Y14" s="1193"/>
      <c r="Z14" s="1193"/>
      <c r="AA14" s="1198"/>
      <c r="AB14" s="1198"/>
      <c r="AC14" s="1198"/>
      <c r="AD14" s="1193"/>
      <c r="AE14" s="1198"/>
    </row>
    <row r="15" spans="1:421" s="498" customFormat="1" ht="14.4">
      <c r="A15" s="206"/>
      <c r="B15" s="1193"/>
      <c r="C15" s="1193"/>
      <c r="D15" s="1193"/>
      <c r="E15" s="1193"/>
      <c r="F15" s="1193"/>
      <c r="G15" s="1193"/>
      <c r="H15" s="1193"/>
      <c r="I15" s="1193"/>
      <c r="J15" s="1193"/>
      <c r="K15" s="1193"/>
      <c r="L15" s="1193"/>
      <c r="M15" s="1195"/>
      <c r="N15" s="1195" t="s">
        <v>977</v>
      </c>
      <c r="O15" s="1193">
        <v>0</v>
      </c>
      <c r="P15" s="1193"/>
      <c r="Q15" s="1193"/>
      <c r="R15" s="1193"/>
      <c r="S15" s="1193"/>
      <c r="T15" s="1193"/>
      <c r="U15" s="1198"/>
      <c r="V15" s="1193"/>
      <c r="W15" s="1193"/>
      <c r="X15" s="1198"/>
      <c r="Y15" s="1193"/>
      <c r="Z15" s="1193"/>
      <c r="AA15" s="1198"/>
      <c r="AB15" s="1198"/>
      <c r="AC15" s="1198"/>
      <c r="AD15" s="1193"/>
      <c r="AE15" s="1198"/>
      <c r="AF15" s="196"/>
      <c r="AG15" s="196"/>
      <c r="AH15" s="19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  <c r="CT15" s="206"/>
      <c r="CU15" s="206"/>
      <c r="CV15" s="206"/>
      <c r="CW15" s="206"/>
      <c r="CX15" s="206"/>
      <c r="CY15" s="206"/>
      <c r="CZ15" s="206"/>
      <c r="DA15" s="206"/>
      <c r="DB15" s="206"/>
      <c r="DC15" s="206"/>
      <c r="DD15" s="206"/>
      <c r="DE15" s="206"/>
      <c r="DF15" s="206"/>
      <c r="DG15" s="206"/>
      <c r="DH15" s="206"/>
      <c r="DI15" s="206"/>
      <c r="DJ15" s="206"/>
      <c r="DK15" s="206"/>
      <c r="DL15" s="206"/>
      <c r="DM15" s="206"/>
      <c r="DN15" s="206"/>
      <c r="DO15" s="206"/>
      <c r="DP15" s="206"/>
      <c r="DQ15" s="206"/>
      <c r="DR15" s="206"/>
      <c r="DS15" s="206"/>
      <c r="DT15" s="206"/>
      <c r="DU15" s="206"/>
      <c r="DV15" s="206"/>
      <c r="DW15" s="206"/>
      <c r="DX15" s="206"/>
      <c r="DY15" s="206"/>
      <c r="DZ15" s="206"/>
      <c r="EA15" s="206"/>
      <c r="EB15" s="206"/>
      <c r="EC15" s="206"/>
      <c r="ED15" s="206"/>
      <c r="EE15" s="206"/>
      <c r="EF15" s="206"/>
      <c r="EG15" s="206"/>
      <c r="EH15" s="206"/>
      <c r="EI15" s="206"/>
      <c r="EJ15" s="206"/>
      <c r="EK15" s="206"/>
      <c r="EL15" s="206"/>
      <c r="EM15" s="206"/>
      <c r="EN15" s="206"/>
      <c r="EO15" s="206"/>
      <c r="EP15" s="206"/>
      <c r="EQ15" s="206"/>
      <c r="ER15" s="206"/>
      <c r="ES15" s="206"/>
      <c r="ET15" s="206"/>
      <c r="EU15" s="206"/>
      <c r="EV15" s="206"/>
      <c r="EW15" s="206"/>
      <c r="EX15" s="206"/>
      <c r="EY15" s="206"/>
      <c r="EZ15" s="206"/>
      <c r="FA15" s="206"/>
      <c r="FB15" s="206"/>
      <c r="FC15" s="206"/>
      <c r="FD15" s="206"/>
      <c r="FE15" s="206"/>
      <c r="FF15" s="206"/>
      <c r="FG15" s="206"/>
      <c r="FH15" s="206"/>
      <c r="FI15" s="206"/>
      <c r="FJ15" s="206"/>
      <c r="FK15" s="206"/>
      <c r="FL15" s="206"/>
      <c r="FM15" s="206"/>
      <c r="FN15" s="206"/>
      <c r="FO15" s="206"/>
      <c r="FP15" s="206"/>
      <c r="FQ15" s="206"/>
      <c r="FR15" s="206"/>
      <c r="FS15" s="206"/>
      <c r="FT15" s="206"/>
      <c r="FU15" s="206"/>
      <c r="FV15" s="206"/>
      <c r="FW15" s="206"/>
      <c r="FX15" s="206"/>
      <c r="FY15" s="206"/>
      <c r="FZ15" s="206"/>
      <c r="GA15" s="206"/>
      <c r="GB15" s="206"/>
      <c r="GC15" s="206"/>
      <c r="GD15" s="206"/>
      <c r="GE15" s="206"/>
      <c r="GF15" s="206"/>
      <c r="GG15" s="206"/>
      <c r="GH15" s="206"/>
      <c r="GI15" s="206"/>
      <c r="GJ15" s="206"/>
      <c r="GK15" s="206"/>
      <c r="GL15" s="206"/>
      <c r="GM15" s="206"/>
      <c r="GN15" s="206"/>
      <c r="GO15" s="206"/>
      <c r="GP15" s="206"/>
      <c r="GQ15" s="206"/>
      <c r="GR15" s="206"/>
      <c r="GS15" s="206"/>
      <c r="GT15" s="206"/>
      <c r="GU15" s="206"/>
      <c r="GV15" s="206"/>
      <c r="GW15" s="206"/>
      <c r="GX15" s="206"/>
      <c r="GY15" s="206"/>
      <c r="GZ15" s="206"/>
      <c r="HA15" s="206"/>
      <c r="HB15" s="206"/>
      <c r="HC15" s="206"/>
      <c r="HD15" s="206"/>
      <c r="HE15" s="206"/>
      <c r="HF15" s="206"/>
      <c r="HG15" s="206"/>
      <c r="HH15" s="206"/>
      <c r="HI15" s="206"/>
      <c r="HJ15" s="206"/>
      <c r="HK15" s="206"/>
      <c r="HL15" s="206"/>
      <c r="HM15" s="206"/>
      <c r="HN15" s="206"/>
      <c r="HO15" s="206"/>
      <c r="HP15" s="206"/>
      <c r="HQ15" s="206"/>
      <c r="HR15" s="206"/>
      <c r="HS15" s="206"/>
      <c r="HT15" s="206"/>
      <c r="HU15" s="206"/>
      <c r="HV15" s="206"/>
      <c r="HW15" s="206"/>
      <c r="HX15" s="206"/>
      <c r="HY15" s="206"/>
      <c r="HZ15" s="206"/>
      <c r="IA15" s="206"/>
      <c r="IB15" s="206"/>
      <c r="IC15" s="206"/>
      <c r="ID15" s="206"/>
      <c r="IE15" s="206"/>
      <c r="IF15" s="206"/>
      <c r="IG15" s="206"/>
      <c r="IH15" s="206"/>
      <c r="II15" s="206"/>
      <c r="IJ15" s="206"/>
      <c r="IK15" s="206"/>
      <c r="IL15" s="206"/>
      <c r="IM15" s="206"/>
      <c r="IN15" s="206"/>
      <c r="IO15" s="206"/>
      <c r="IP15" s="206"/>
      <c r="IQ15" s="206"/>
      <c r="IR15" s="206"/>
      <c r="IS15" s="206"/>
      <c r="IT15" s="206"/>
      <c r="IU15" s="206"/>
      <c r="IV15" s="206"/>
      <c r="IW15" s="206"/>
      <c r="IX15" s="206"/>
      <c r="IY15" s="206"/>
      <c r="IZ15" s="206"/>
      <c r="JA15" s="206"/>
      <c r="JB15" s="206"/>
      <c r="JC15" s="206"/>
      <c r="JD15" s="206"/>
      <c r="JE15" s="206"/>
      <c r="JF15" s="206"/>
      <c r="JG15" s="206"/>
      <c r="JH15" s="206"/>
      <c r="JI15" s="206"/>
      <c r="JJ15" s="206"/>
      <c r="JK15" s="206"/>
      <c r="JL15" s="206"/>
      <c r="JM15" s="206"/>
      <c r="JN15" s="206"/>
      <c r="JO15" s="206"/>
      <c r="JP15" s="206"/>
      <c r="JQ15" s="206"/>
      <c r="JR15" s="206"/>
      <c r="JS15" s="206"/>
      <c r="JT15" s="206"/>
      <c r="JU15" s="206"/>
      <c r="JV15" s="206"/>
      <c r="JW15" s="206"/>
      <c r="JX15" s="206"/>
      <c r="JY15" s="206"/>
      <c r="JZ15" s="206"/>
      <c r="KA15" s="206"/>
      <c r="KB15" s="206"/>
      <c r="KC15" s="206"/>
      <c r="KD15" s="206"/>
      <c r="KE15" s="206"/>
      <c r="KF15" s="206"/>
      <c r="KG15" s="206"/>
      <c r="KH15" s="206"/>
      <c r="KI15" s="206"/>
      <c r="KJ15" s="206"/>
      <c r="KK15" s="206"/>
      <c r="KL15" s="206"/>
      <c r="KM15" s="206"/>
      <c r="KN15" s="206"/>
      <c r="KO15" s="206"/>
      <c r="KP15" s="206"/>
      <c r="KQ15" s="206"/>
      <c r="KR15" s="206"/>
      <c r="KS15" s="206"/>
      <c r="KT15" s="206"/>
      <c r="KU15" s="206"/>
      <c r="KV15" s="206"/>
      <c r="KW15" s="206"/>
      <c r="KX15" s="206"/>
      <c r="KY15" s="206"/>
      <c r="KZ15" s="206"/>
      <c r="LA15" s="206"/>
      <c r="LB15" s="206"/>
      <c r="LC15" s="206"/>
      <c r="LD15" s="206"/>
      <c r="LE15" s="206"/>
      <c r="LF15" s="206"/>
      <c r="LG15" s="206"/>
      <c r="LH15" s="206"/>
      <c r="LI15" s="206"/>
      <c r="LJ15" s="206"/>
      <c r="LK15" s="206"/>
      <c r="LL15" s="206"/>
      <c r="LM15" s="206"/>
      <c r="LN15" s="206"/>
      <c r="LO15" s="206"/>
      <c r="LP15" s="206"/>
      <c r="LQ15" s="206"/>
      <c r="LR15" s="206"/>
      <c r="LS15" s="206"/>
      <c r="LT15" s="206"/>
      <c r="LU15" s="206"/>
      <c r="LV15" s="206"/>
      <c r="LW15" s="206"/>
      <c r="LX15" s="206"/>
      <c r="LY15" s="206"/>
      <c r="LZ15" s="206"/>
      <c r="MA15" s="206"/>
      <c r="MB15" s="206"/>
      <c r="MC15" s="206"/>
      <c r="MD15" s="206"/>
      <c r="ME15" s="206"/>
      <c r="MF15" s="206"/>
      <c r="MG15" s="206"/>
      <c r="MH15" s="206"/>
      <c r="MI15" s="206"/>
      <c r="MJ15" s="206"/>
      <c r="MK15" s="206"/>
      <c r="ML15" s="206"/>
      <c r="MM15" s="206"/>
      <c r="MN15" s="206"/>
      <c r="MO15" s="206"/>
      <c r="MP15" s="206"/>
      <c r="MQ15" s="206"/>
      <c r="MR15" s="206"/>
      <c r="MS15" s="206"/>
      <c r="MT15" s="206"/>
      <c r="MU15" s="206"/>
      <c r="MV15" s="206"/>
      <c r="MW15" s="206"/>
      <c r="MX15" s="206"/>
      <c r="MY15" s="206"/>
      <c r="MZ15" s="206"/>
      <c r="NA15" s="206"/>
      <c r="NB15" s="206"/>
      <c r="NC15" s="206"/>
      <c r="ND15" s="206"/>
      <c r="NE15" s="206"/>
      <c r="NF15" s="206"/>
      <c r="NG15" s="206"/>
      <c r="NH15" s="206"/>
      <c r="NI15" s="206"/>
      <c r="NJ15" s="206"/>
      <c r="NK15" s="206"/>
      <c r="NL15" s="206"/>
      <c r="NM15" s="206"/>
      <c r="NN15" s="206"/>
      <c r="NO15" s="206"/>
      <c r="NP15" s="206"/>
      <c r="NQ15" s="206"/>
      <c r="NR15" s="206"/>
      <c r="NS15" s="206"/>
      <c r="NT15" s="206"/>
      <c r="NU15" s="206"/>
      <c r="NV15" s="206"/>
      <c r="NW15" s="206"/>
      <c r="NX15" s="206"/>
      <c r="NY15" s="206"/>
      <c r="NZ15" s="206"/>
      <c r="OA15" s="206"/>
      <c r="OB15" s="206"/>
      <c r="OC15" s="206"/>
      <c r="OD15" s="206"/>
      <c r="OE15" s="206"/>
      <c r="OF15" s="206"/>
      <c r="OG15" s="206"/>
      <c r="OH15" s="206"/>
      <c r="OI15" s="206"/>
      <c r="OJ15" s="206"/>
      <c r="OK15" s="206"/>
      <c r="OL15" s="206"/>
      <c r="OM15" s="206"/>
      <c r="ON15" s="206"/>
      <c r="OO15" s="206"/>
      <c r="OP15" s="206"/>
      <c r="OQ15" s="206"/>
      <c r="OR15" s="206"/>
      <c r="OS15" s="206"/>
      <c r="OT15" s="206"/>
      <c r="OU15" s="206"/>
      <c r="OV15" s="206"/>
      <c r="OW15" s="206"/>
      <c r="OX15" s="206"/>
      <c r="OY15" s="206"/>
      <c r="OZ15" s="206"/>
      <c r="PA15" s="206"/>
      <c r="PB15" s="206"/>
      <c r="PC15" s="206"/>
      <c r="PD15" s="206"/>
      <c r="PE15" s="206"/>
    </row>
    <row r="16" spans="1:421" ht="14.4">
      <c r="B16" s="1193"/>
      <c r="C16" s="1193"/>
      <c r="D16" s="1193"/>
      <c r="E16" s="1193"/>
      <c r="F16" s="1193"/>
      <c r="G16" s="1193"/>
      <c r="H16" s="1193"/>
      <c r="I16" s="1193"/>
      <c r="J16" s="1193"/>
      <c r="K16" s="1193"/>
      <c r="L16" s="1193"/>
      <c r="M16" s="1195"/>
      <c r="N16" s="1194" t="s">
        <v>770</v>
      </c>
      <c r="O16" s="1193">
        <v>0</v>
      </c>
      <c r="P16" s="1193"/>
      <c r="Q16" s="1193"/>
      <c r="R16" s="1193"/>
      <c r="S16" s="1193"/>
      <c r="T16" s="1193"/>
      <c r="U16" s="1198"/>
      <c r="V16" s="1193"/>
      <c r="W16" s="1193"/>
      <c r="X16" s="1198"/>
      <c r="Y16" s="1193"/>
      <c r="Z16" s="1193"/>
      <c r="AA16" s="1198"/>
      <c r="AB16" s="1198"/>
      <c r="AC16" s="1198"/>
      <c r="AD16" s="1193"/>
      <c r="AE16" s="1198"/>
    </row>
    <row r="17" spans="2:31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3"/>
      <c r="L17" s="1193"/>
      <c r="M17" s="1193"/>
      <c r="N17" s="1194" t="s">
        <v>777</v>
      </c>
      <c r="O17" s="1193">
        <v>0</v>
      </c>
      <c r="P17" s="1193"/>
      <c r="Q17" s="1193"/>
      <c r="R17" s="1193"/>
      <c r="S17" s="1193"/>
      <c r="T17" s="1193"/>
      <c r="U17" s="1198"/>
      <c r="V17" s="1193"/>
      <c r="W17" s="1193"/>
      <c r="X17" s="1198"/>
      <c r="Y17" s="1193"/>
      <c r="Z17" s="1193"/>
      <c r="AA17" s="1198"/>
      <c r="AB17" s="1198"/>
      <c r="AC17" s="1198"/>
      <c r="AD17" s="1193"/>
      <c r="AE17" s="1198"/>
    </row>
    <row r="18" spans="2:31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3"/>
      <c r="L18" s="1193"/>
      <c r="M18" s="1193"/>
      <c r="N18" s="1194"/>
      <c r="O18" s="1193"/>
      <c r="P18" s="1193"/>
      <c r="Q18" s="1639"/>
      <c r="R18" s="1193"/>
      <c r="S18" s="1193"/>
      <c r="T18" s="1193"/>
      <c r="U18" s="1198"/>
      <c r="V18" s="1193"/>
      <c r="W18" s="1193"/>
      <c r="X18" s="1198"/>
      <c r="Y18" s="1193"/>
      <c r="Z18" s="1193"/>
      <c r="AA18" s="1198"/>
      <c r="AB18" s="1198"/>
      <c r="AC18" s="1198"/>
      <c r="AD18" s="1193"/>
      <c r="AE18" s="1198"/>
    </row>
    <row r="19" spans="2:31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3"/>
      <c r="L19" s="1193"/>
      <c r="M19" s="1195" t="s">
        <v>980</v>
      </c>
      <c r="N19" s="1194" t="s">
        <v>981</v>
      </c>
      <c r="O19" s="1193">
        <v>0</v>
      </c>
      <c r="P19" s="1193"/>
      <c r="Q19" s="1193"/>
      <c r="R19" s="1193"/>
      <c r="S19" s="1193"/>
      <c r="T19" s="1193"/>
      <c r="U19" s="1198"/>
      <c r="V19" s="1193"/>
      <c r="W19" s="1193"/>
      <c r="X19" s="1198"/>
      <c r="Y19" s="1193"/>
      <c r="Z19" s="1193"/>
      <c r="AA19" s="1198"/>
      <c r="AB19" s="1198"/>
      <c r="AC19" s="1198"/>
      <c r="AD19" s="1193"/>
      <c r="AE19" s="1198"/>
    </row>
    <row r="20" spans="2:31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  <c r="N20" s="1194" t="s">
        <v>777</v>
      </c>
      <c r="O20" s="1193">
        <v>0</v>
      </c>
      <c r="P20" s="1193"/>
      <c r="Q20" s="1193"/>
      <c r="R20" s="1193"/>
      <c r="S20" s="1193"/>
      <c r="T20" s="1193"/>
      <c r="U20" s="1198"/>
      <c r="V20" s="1193"/>
      <c r="W20" s="1193"/>
      <c r="X20" s="1198"/>
      <c r="Y20" s="1193"/>
      <c r="Z20" s="1193"/>
      <c r="AA20" s="1198"/>
      <c r="AB20" s="1198"/>
      <c r="AC20" s="1198"/>
      <c r="AD20" s="1193"/>
      <c r="AE20" s="1198"/>
    </row>
    <row r="21" spans="2:31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3"/>
      <c r="L21" s="1193"/>
      <c r="M21" s="1193"/>
      <c r="N21" s="1193"/>
      <c r="O21" s="1193"/>
      <c r="P21" s="1193"/>
      <c r="Q21" s="1193"/>
      <c r="R21" s="1193"/>
      <c r="S21" s="1193"/>
      <c r="T21" s="1193"/>
      <c r="U21" s="1198"/>
      <c r="V21" s="1193"/>
      <c r="W21" s="1193"/>
      <c r="X21" s="1198"/>
      <c r="Y21" s="1193"/>
      <c r="Z21" s="1193"/>
      <c r="AA21" s="1198"/>
      <c r="AB21" s="1198"/>
      <c r="AC21" s="1198"/>
      <c r="AD21" s="1193"/>
      <c r="AE21" s="1198"/>
    </row>
    <row r="22" spans="2:31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3"/>
      <c r="L22" s="1193"/>
      <c r="M22" s="1193"/>
      <c r="N22" s="1193"/>
      <c r="O22" s="1193"/>
      <c r="P22" s="1193"/>
      <c r="Q22" s="1193"/>
      <c r="R22" s="1193"/>
      <c r="S22" s="1193"/>
      <c r="T22" s="1193"/>
      <c r="U22" s="1198"/>
      <c r="V22" s="1193"/>
      <c r="W22" s="1193"/>
      <c r="X22" s="1198"/>
      <c r="Y22" s="1193"/>
      <c r="Z22" s="1193"/>
      <c r="AA22" s="1198"/>
      <c r="AB22" s="1198"/>
      <c r="AC22" s="1198"/>
      <c r="AD22" s="1193"/>
      <c r="AE22" s="1198"/>
    </row>
    <row r="23" spans="2:31" ht="14.4">
      <c r="B23" s="1193"/>
      <c r="C23" s="1193"/>
      <c r="D23" s="1193"/>
      <c r="E23" s="1193"/>
      <c r="F23" s="1193"/>
      <c r="G23" s="1193"/>
      <c r="H23" s="1193"/>
      <c r="I23" s="1193"/>
      <c r="J23" s="1193"/>
      <c r="K23" s="1193"/>
      <c r="L23" s="1193"/>
      <c r="M23" s="1193"/>
      <c r="N23" s="1193"/>
      <c r="O23" s="1193"/>
      <c r="P23" s="1193"/>
      <c r="Q23" s="1193"/>
      <c r="R23" s="1193"/>
      <c r="S23" s="1193"/>
      <c r="T23" s="1193"/>
      <c r="U23" s="1198"/>
      <c r="V23" s="1193"/>
      <c r="W23" s="1193"/>
      <c r="X23" s="1198"/>
      <c r="Y23" s="1193"/>
      <c r="Z23" s="1193"/>
      <c r="AA23" s="1198"/>
      <c r="AB23" s="1198"/>
      <c r="AC23" s="1198"/>
      <c r="AD23" s="1193"/>
      <c r="AE23" s="1198"/>
    </row>
    <row r="24" spans="2:31" ht="14.4">
      <c r="B24" s="1193"/>
      <c r="C24" s="1193"/>
      <c r="D24" s="1193"/>
      <c r="E24" s="1193"/>
      <c r="F24" s="1193"/>
      <c r="G24" s="1193"/>
      <c r="H24" s="1193"/>
      <c r="I24" s="1193"/>
      <c r="J24" s="1193"/>
      <c r="K24" s="1193"/>
      <c r="L24" s="1193"/>
      <c r="M24" s="1193"/>
      <c r="N24" s="1193"/>
      <c r="O24" s="1193"/>
      <c r="P24" s="1193"/>
      <c r="Q24" s="1193"/>
      <c r="R24" s="1193"/>
      <c r="S24" s="1193"/>
      <c r="T24" s="1193"/>
      <c r="U24" s="1198"/>
      <c r="V24" s="1193"/>
      <c r="W24" s="1193"/>
      <c r="X24" s="1198"/>
      <c r="Y24" s="1193"/>
      <c r="Z24" s="1193"/>
      <c r="AA24" s="1198"/>
      <c r="AB24" s="1198"/>
      <c r="AC24" s="1198"/>
      <c r="AD24" s="1193"/>
      <c r="AE24" s="1198"/>
    </row>
  </sheetData>
  <sheetProtection password="C61B" sheet="1" objects="1" scenarios="1"/>
  <conditionalFormatting sqref="E5">
    <cfRule type="notContainsBlanks" dxfId="520" priority="13">
      <formula>LEN(TRIM(E5))&gt;0</formula>
    </cfRule>
  </conditionalFormatting>
  <conditionalFormatting sqref="I5">
    <cfRule type="expression" dxfId="519" priority="11">
      <formula>ISTEXT(I5)</formula>
    </cfRule>
    <cfRule type="notContainsBlanks" dxfId="518" priority="12">
      <formula>LEN(TRIM(I5))&gt;0</formula>
    </cfRule>
  </conditionalFormatting>
  <conditionalFormatting sqref="I5">
    <cfRule type="containsBlanks" dxfId="517" priority="8">
      <formula>LEN(TRIM(I5))=0</formula>
    </cfRule>
    <cfRule type="expression" dxfId="516" priority="10">
      <formula>H5&lt;&gt;I5</formula>
    </cfRule>
  </conditionalFormatting>
  <conditionalFormatting sqref="J5">
    <cfRule type="expression" dxfId="515" priority="6">
      <formula>ISTEXT(J5)</formula>
    </cfRule>
    <cfRule type="notContainsBlanks" dxfId="514" priority="7">
      <formula>LEN(TRIM(J5))&gt;0</formula>
    </cfRule>
  </conditionalFormatting>
  <conditionalFormatting sqref="K5">
    <cfRule type="notContainsBlanks" dxfId="513" priority="5">
      <formula>LEN(TRIM(K5))&gt;0</formula>
    </cfRule>
  </conditionalFormatting>
  <conditionalFormatting sqref="K5">
    <cfRule type="expression" dxfId="512" priority="4">
      <formula>ISTEXT(K5)</formula>
    </cfRule>
  </conditionalFormatting>
  <conditionalFormatting sqref="L5">
    <cfRule type="notContainsBlanks" dxfId="511" priority="3">
      <formula>LEN(TRIM(L5))&gt;0</formula>
    </cfRule>
  </conditionalFormatting>
  <conditionalFormatting sqref="L5">
    <cfRule type="expression" dxfId="510" priority="2">
      <formula>ISTEXT(L5)</formula>
    </cfRule>
  </conditionalFormatting>
  <conditionalFormatting sqref="F5">
    <cfRule type="notContainsBlanks" dxfId="509" priority="1">
      <formula>LEN(TRIM(F5))&gt;0</formula>
    </cfRule>
  </conditionalFormatting>
  <dataValidations count="4">
    <dataValidation type="list" allowBlank="1" showErrorMessage="1" errorTitle="DATA ENTRY ERROR!" error="Only values from the drop-down menu may be selected._x000a__x000a_Click CANCEL and re-attempt." sqref="F5">
      <formula1>lu_m_life</formula1>
    </dataValidation>
    <dataValidation allowBlank="1" showErrorMessage="1" sqref="K5"/>
    <dataValidation allowBlank="1" showErrorMessage="1" promptTitle="DECIMAL PLACE WARNING:" prompt="Maximum number of numbers to the right of any decimal place can be 4._x000a__x000a_Example 1.2345 and NOT 1.23456" sqref="J5"/>
    <dataValidation type="list" allowBlank="1" showInputMessage="1" showErrorMessage="1" sqref="H5">
      <formula1>INDIRECT($H5)</formula1>
    </dataValidation>
  </dataValidations>
  <hyperlinks>
    <hyperlink ref="A1" location="'Electric CE'!A1" display="Rtn to Summary"/>
  </hyperlinks>
  <pageMargins left="0.51" right="0.21" top="0.75" bottom="0.75" header="0.28000000000000003" footer="0.3"/>
  <pageSetup paperSize="3" scale="4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X35"/>
  <sheetViews>
    <sheetView workbookViewId="0">
      <pane xSplit="1" ySplit="1" topLeftCell="B2" activePane="bottomRight" state="frozen"/>
      <selection pane="topRight"/>
      <selection pane="bottomLeft"/>
      <selection pane="bottomRight" activeCell="U17" sqref="U17"/>
    </sheetView>
  </sheetViews>
  <sheetFormatPr defaultColWidth="9.109375" defaultRowHeight="13.2"/>
  <cols>
    <col min="1" max="1" width="9.109375" style="51"/>
    <col min="2" max="2" width="10" style="52" customWidth="1"/>
    <col min="3" max="3" width="37.44140625" style="52" customWidth="1"/>
    <col min="4" max="4" width="9.6640625" style="52" customWidth="1"/>
    <col min="5" max="5" width="37.5546875" style="52" customWidth="1"/>
    <col min="6" max="6" width="11.44140625" style="52" customWidth="1"/>
    <col min="7" max="7" width="16.44140625" style="52" customWidth="1"/>
    <col min="8" max="8" width="17" style="52" customWidth="1"/>
    <col min="9" max="9" width="17.109375" style="505" customWidth="1"/>
    <col min="10" max="10" width="14.44140625" style="506" customWidth="1"/>
    <col min="11" max="11" width="14.6640625" style="506" customWidth="1"/>
    <col min="12" max="12" width="11.6640625" style="506" customWidth="1"/>
    <col min="13" max="13" width="13.33203125" style="505" customWidth="1"/>
    <col min="14" max="14" width="14.6640625" style="52" customWidth="1"/>
    <col min="15" max="15" width="12.6640625" style="52" customWidth="1"/>
    <col min="16" max="16" width="15.44140625" style="52" customWidth="1"/>
    <col min="17" max="17" width="14.6640625" style="52" customWidth="1"/>
    <col min="18" max="18" width="16.5546875" style="51" customWidth="1"/>
    <col min="19" max="19" width="15.88671875" style="52" customWidth="1"/>
    <col min="20" max="20" width="14.109375" style="52" customWidth="1"/>
    <col min="21" max="21" width="14.33203125" style="51" customWidth="1"/>
    <col min="22" max="23" width="14.109375" style="52" customWidth="1"/>
    <col min="24" max="24" width="12.33203125" style="51" customWidth="1"/>
    <col min="25" max="25" width="17.88671875" style="51" customWidth="1"/>
    <col min="26" max="26" width="17.44140625" style="51" customWidth="1"/>
    <col min="27" max="28" width="13.6640625" style="51" customWidth="1"/>
    <col min="29" max="29" width="12.33203125" style="51" customWidth="1"/>
    <col min="30" max="30" width="12.6640625" style="51" bestFit="1" customWidth="1"/>
    <col min="31" max="51" width="9.109375" style="51"/>
    <col min="52" max="16384" width="9.109375" style="52"/>
  </cols>
  <sheetData>
    <row r="1" spans="1:492" ht="27">
      <c r="A1" s="318" t="s">
        <v>206</v>
      </c>
      <c r="B1" s="1192" t="s">
        <v>936</v>
      </c>
      <c r="C1" s="1193"/>
      <c r="D1" s="1193"/>
      <c r="E1" s="1193"/>
      <c r="F1" s="1193"/>
      <c r="G1" s="1193"/>
      <c r="H1" s="1193"/>
      <c r="I1" s="1194"/>
      <c r="J1" s="1195"/>
      <c r="K1" s="1195"/>
      <c r="L1" s="1195"/>
      <c r="M1" s="1194"/>
      <c r="N1" s="1193"/>
      <c r="O1" s="1193"/>
      <c r="P1" s="1193"/>
      <c r="Q1" s="1193"/>
      <c r="R1" s="1198"/>
      <c r="S1" s="1193"/>
      <c r="T1" s="1193"/>
      <c r="U1" s="1198"/>
      <c r="V1" s="1193"/>
      <c r="W1" s="1193"/>
      <c r="X1" s="1198"/>
      <c r="Y1" s="1198"/>
      <c r="Z1" s="1198"/>
      <c r="AA1" s="1198"/>
      <c r="AB1" s="1198"/>
      <c r="AC1" s="1198"/>
      <c r="AD1" s="1198"/>
      <c r="AE1" s="1198"/>
      <c r="AF1" s="1198"/>
      <c r="AG1" s="1198"/>
      <c r="AH1" s="1198"/>
      <c r="AI1" s="1198"/>
      <c r="AJ1" s="1198"/>
      <c r="AK1" s="1198"/>
      <c r="AL1" s="1198"/>
      <c r="AM1" s="1198"/>
      <c r="AN1" s="1198"/>
      <c r="AO1" s="1198"/>
      <c r="AP1" s="1198"/>
      <c r="AQ1" s="1198"/>
      <c r="AR1" s="1198"/>
      <c r="AS1" s="1198"/>
      <c r="AT1" s="1198"/>
      <c r="AU1" s="1198"/>
      <c r="AV1" s="1198"/>
      <c r="AW1" s="1198"/>
      <c r="AX1" s="1198"/>
      <c r="AY1" s="1198"/>
      <c r="AZ1" s="1193"/>
      <c r="BA1" s="1193"/>
      <c r="BB1" s="1193"/>
      <c r="BC1" s="1193"/>
      <c r="BD1" s="1193"/>
      <c r="BE1" s="1193"/>
      <c r="BF1" s="1193"/>
      <c r="BG1" s="1193"/>
      <c r="BH1" s="1193"/>
    </row>
    <row r="2" spans="1:492" s="54" customFormat="1" ht="15" thickBot="1">
      <c r="A2" s="75"/>
      <c r="B2" s="1201"/>
      <c r="C2" s="1201"/>
      <c r="D2" s="1202"/>
      <c r="E2" s="1202"/>
      <c r="F2" s="1202"/>
      <c r="G2" s="1203"/>
      <c r="H2" s="1202"/>
      <c r="I2" s="1202"/>
      <c r="J2" s="1202"/>
      <c r="K2" s="1202"/>
      <c r="L2" s="1202"/>
      <c r="M2" s="1203"/>
      <c r="N2" s="1203"/>
      <c r="O2" s="1203"/>
      <c r="P2" s="1204"/>
      <c r="Q2" s="1204"/>
      <c r="R2" s="1203"/>
      <c r="S2" s="1203"/>
      <c r="T2" s="1205"/>
      <c r="U2" s="1203"/>
      <c r="V2" s="1203"/>
      <c r="W2" s="1202"/>
      <c r="X2" s="1203"/>
      <c r="Y2" s="1203"/>
      <c r="Z2" s="1203"/>
      <c r="AA2" s="1203"/>
      <c r="AB2" s="1203"/>
      <c r="AC2" s="1206"/>
      <c r="AD2" s="1203"/>
      <c r="AE2" s="1198"/>
      <c r="AF2" s="1198"/>
      <c r="AG2" s="1198"/>
      <c r="AH2" s="1198"/>
      <c r="AI2" s="1198"/>
      <c r="AJ2" s="1198"/>
      <c r="AK2" s="1198"/>
      <c r="AL2" s="1198"/>
      <c r="AM2" s="1198"/>
      <c r="AN2" s="1198"/>
      <c r="AO2" s="1198"/>
      <c r="AP2" s="1198"/>
      <c r="AQ2" s="1198"/>
      <c r="AR2" s="1198"/>
      <c r="AS2" s="1198"/>
      <c r="AT2" s="1198"/>
      <c r="AU2" s="1198"/>
      <c r="AV2" s="1198"/>
      <c r="AW2" s="1198"/>
      <c r="AX2" s="1198"/>
      <c r="AY2" s="1198"/>
      <c r="AZ2" s="1198"/>
      <c r="BA2" s="1198"/>
      <c r="BB2" s="1198"/>
      <c r="BC2" s="1198"/>
      <c r="BD2" s="1198"/>
      <c r="BE2" s="1198"/>
      <c r="BF2" s="1198"/>
      <c r="BG2" s="1198"/>
      <c r="BH2" s="1198"/>
    </row>
    <row r="3" spans="1:492" s="55" customFormat="1" ht="43.2">
      <c r="A3" s="955"/>
      <c r="B3" s="1207" t="s">
        <v>173</v>
      </c>
      <c r="C3" s="1208" t="s">
        <v>215</v>
      </c>
      <c r="D3" s="1208" t="s">
        <v>216</v>
      </c>
      <c r="E3" s="1209" t="s">
        <v>161</v>
      </c>
      <c r="F3" s="1209" t="s">
        <v>1</v>
      </c>
      <c r="G3" s="1209" t="s">
        <v>96</v>
      </c>
      <c r="H3" s="1209" t="s">
        <v>4</v>
      </c>
      <c r="I3" s="1209" t="s">
        <v>40</v>
      </c>
      <c r="J3" s="1210" t="s">
        <v>172</v>
      </c>
      <c r="K3" s="1211" t="s">
        <v>45</v>
      </c>
      <c r="L3" s="1211" t="s">
        <v>47</v>
      </c>
      <c r="M3" s="1211" t="s">
        <v>79</v>
      </c>
      <c r="N3" s="1210" t="s">
        <v>42</v>
      </c>
      <c r="O3" s="1211" t="s">
        <v>175</v>
      </c>
      <c r="P3" s="1211" t="s">
        <v>8</v>
      </c>
      <c r="Q3" s="1211" t="s">
        <v>43</v>
      </c>
      <c r="R3" s="1211" t="s">
        <v>44</v>
      </c>
      <c r="S3" s="1211" t="s">
        <v>48</v>
      </c>
      <c r="T3" s="1211" t="s">
        <v>9</v>
      </c>
      <c r="U3" s="1211" t="s">
        <v>171</v>
      </c>
      <c r="V3" s="1211" t="s">
        <v>5</v>
      </c>
      <c r="W3" s="1211" t="s">
        <v>910</v>
      </c>
      <c r="X3" s="1211" t="s">
        <v>153</v>
      </c>
      <c r="Y3" s="1211" t="s">
        <v>10</v>
      </c>
      <c r="Z3" s="1211" t="s">
        <v>911</v>
      </c>
      <c r="AA3" s="1212" t="s">
        <v>84</v>
      </c>
      <c r="AB3" s="1209" t="s">
        <v>147</v>
      </c>
      <c r="AC3" s="1209" t="s">
        <v>923</v>
      </c>
      <c r="AD3" s="1209" t="s">
        <v>924</v>
      </c>
      <c r="AE3" s="1209" t="s">
        <v>83</v>
      </c>
      <c r="AF3" s="1209" t="s">
        <v>6</v>
      </c>
      <c r="AG3" s="1198"/>
      <c r="AH3" s="1198"/>
      <c r="AI3" s="1198"/>
      <c r="AJ3" s="1198"/>
      <c r="AK3" s="1198"/>
      <c r="AL3" s="1198"/>
      <c r="AM3" s="1198"/>
      <c r="AN3" s="1198"/>
      <c r="AO3" s="1198"/>
      <c r="AP3" s="1198"/>
      <c r="AQ3" s="1198"/>
      <c r="AR3" s="1198"/>
      <c r="AS3" s="1198"/>
      <c r="AT3" s="1198"/>
      <c r="AU3" s="1198"/>
      <c r="AV3" s="1198"/>
      <c r="AW3" s="1198"/>
      <c r="AX3" s="1198"/>
      <c r="AY3" s="1198"/>
      <c r="AZ3" s="1198"/>
      <c r="BA3" s="1198"/>
      <c r="BB3" s="1198"/>
      <c r="BC3" s="1198"/>
      <c r="BD3" s="1193"/>
      <c r="BE3" s="1193"/>
      <c r="BF3" s="1193"/>
      <c r="BG3" s="1193"/>
      <c r="BH3" s="1193"/>
    </row>
    <row r="4" spans="1:492" s="68" customFormat="1" ht="14.4">
      <c r="A4" s="75"/>
      <c r="B4" s="1672" t="s">
        <v>54</v>
      </c>
      <c r="C4" s="1673"/>
      <c r="D4" s="1674"/>
      <c r="E4" s="1311" t="s">
        <v>81</v>
      </c>
      <c r="F4" s="1426">
        <v>30</v>
      </c>
      <c r="G4" s="1311">
        <v>30</v>
      </c>
      <c r="H4" s="1501" t="s">
        <v>29</v>
      </c>
      <c r="I4" s="1313">
        <v>33</v>
      </c>
      <c r="J4" s="1314">
        <v>3500</v>
      </c>
      <c r="K4" s="1315">
        <v>950</v>
      </c>
      <c r="L4" s="1315">
        <v>2600</v>
      </c>
      <c r="M4" s="1245">
        <f>IF((ABS(L4))&gt;(ABS(K4)),L4-K4,0)</f>
        <v>1650</v>
      </c>
      <c r="N4" s="1244">
        <f>J4*I4</f>
        <v>115500</v>
      </c>
      <c r="O4" s="1675"/>
      <c r="P4" s="1249"/>
      <c r="Q4" s="1249"/>
      <c r="R4" s="1249"/>
      <c r="S4" s="1249">
        <f>L4*I4</f>
        <v>85800</v>
      </c>
      <c r="T4" s="1246">
        <v>0</v>
      </c>
      <c r="U4" s="1249"/>
      <c r="V4" s="1249"/>
      <c r="W4" s="1246">
        <v>0</v>
      </c>
      <c r="X4" s="1249"/>
      <c r="Y4" s="1249"/>
      <c r="Z4" s="1247">
        <f t="shared" ref="Z4:Z9" si="0">-PV(Discount_Rate,F4,W4)*I4</f>
        <v>0</v>
      </c>
      <c r="AA4" s="1246">
        <f t="shared" ref="AA4:AA6" si="1">IF(N4=0,0,(HLOOKUP(H4,ACElectric_2014_2015,G4+1,FALSE)))</f>
        <v>1.1270547212266648</v>
      </c>
      <c r="AB4" s="1249">
        <f t="shared" ref="AB4:AB5" si="2">AA4*N4</f>
        <v>130174.82030167979</v>
      </c>
      <c r="AC4" s="1676">
        <v>1707.6260749319238</v>
      </c>
      <c r="AD4" s="1676">
        <f>AC4*I4</f>
        <v>56351.660472753487</v>
      </c>
      <c r="AE4" s="1312"/>
      <c r="AF4" s="1318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/>
      <c r="CK4" s="75"/>
      <c r="CL4" s="75"/>
      <c r="CM4" s="75"/>
      <c r="CN4" s="75"/>
      <c r="CO4" s="75"/>
      <c r="CP4" s="75"/>
      <c r="CQ4" s="75"/>
      <c r="CR4" s="75"/>
      <c r="CS4" s="75"/>
      <c r="CT4" s="75"/>
      <c r="CU4" s="75"/>
      <c r="CV4" s="75"/>
      <c r="CW4" s="75"/>
      <c r="CX4" s="75"/>
      <c r="CY4" s="75"/>
      <c r="CZ4" s="75"/>
      <c r="DA4" s="75"/>
      <c r="DB4" s="75"/>
      <c r="DC4" s="75"/>
      <c r="DD4" s="75"/>
      <c r="DE4" s="75"/>
      <c r="DF4" s="75"/>
      <c r="DG4" s="75"/>
      <c r="DH4" s="75"/>
      <c r="DI4" s="75"/>
      <c r="DJ4" s="75"/>
      <c r="DK4" s="75"/>
      <c r="DL4" s="75"/>
      <c r="DM4" s="75"/>
      <c r="DN4" s="75"/>
      <c r="DO4" s="75"/>
      <c r="DP4" s="75"/>
      <c r="DQ4" s="75"/>
      <c r="DR4" s="75"/>
      <c r="DS4" s="75"/>
      <c r="DT4" s="75"/>
      <c r="DU4" s="75"/>
      <c r="DV4" s="75"/>
      <c r="DW4" s="75"/>
      <c r="DX4" s="75"/>
      <c r="DY4" s="75"/>
      <c r="DZ4" s="75"/>
      <c r="EA4" s="75"/>
      <c r="EB4" s="75"/>
      <c r="EC4" s="75"/>
      <c r="ED4" s="75"/>
      <c r="EE4" s="75"/>
      <c r="EF4" s="75"/>
      <c r="EG4" s="75"/>
      <c r="EH4" s="75"/>
      <c r="EI4" s="75"/>
      <c r="EJ4" s="75"/>
      <c r="EK4" s="75"/>
      <c r="EL4" s="75"/>
      <c r="EM4" s="75"/>
      <c r="EN4" s="75"/>
      <c r="EO4" s="75"/>
      <c r="EP4" s="75"/>
      <c r="EQ4" s="75"/>
      <c r="ER4" s="75"/>
      <c r="ES4" s="75"/>
      <c r="ET4" s="75"/>
      <c r="EU4" s="75"/>
      <c r="EV4" s="75"/>
      <c r="EW4" s="75"/>
      <c r="EX4" s="75"/>
      <c r="EY4" s="75"/>
      <c r="EZ4" s="75"/>
      <c r="FA4" s="75"/>
      <c r="FB4" s="75"/>
      <c r="FC4" s="75"/>
      <c r="FD4" s="75"/>
      <c r="FE4" s="75"/>
      <c r="FF4" s="75"/>
      <c r="FG4" s="75"/>
      <c r="FH4" s="75"/>
      <c r="FI4" s="75"/>
      <c r="FJ4" s="75"/>
      <c r="FK4" s="75"/>
      <c r="FL4" s="75"/>
      <c r="FM4" s="75"/>
      <c r="FN4" s="75"/>
      <c r="FO4" s="75"/>
      <c r="FP4" s="75"/>
      <c r="FQ4" s="75"/>
      <c r="FR4" s="75"/>
      <c r="FS4" s="75"/>
      <c r="FT4" s="75"/>
      <c r="FU4" s="75"/>
      <c r="FV4" s="75"/>
      <c r="FW4" s="75"/>
      <c r="FX4" s="75"/>
      <c r="FY4" s="75"/>
      <c r="FZ4" s="75"/>
      <c r="GA4" s="75"/>
      <c r="GB4" s="75"/>
      <c r="GC4" s="75"/>
      <c r="GD4" s="75"/>
      <c r="GE4" s="75"/>
      <c r="GF4" s="75"/>
      <c r="GG4" s="75"/>
      <c r="GH4" s="75"/>
      <c r="GI4" s="75"/>
      <c r="GJ4" s="75"/>
      <c r="GK4" s="75"/>
      <c r="GL4" s="75"/>
      <c r="GM4" s="75"/>
      <c r="GN4" s="75"/>
      <c r="GO4" s="75"/>
      <c r="GP4" s="75"/>
      <c r="GQ4" s="75"/>
      <c r="GR4" s="75"/>
      <c r="GS4" s="75"/>
      <c r="GT4" s="75"/>
      <c r="GU4" s="75"/>
      <c r="GV4" s="75"/>
      <c r="GW4" s="75"/>
      <c r="GX4" s="75"/>
      <c r="GY4" s="75"/>
      <c r="GZ4" s="75"/>
      <c r="HA4" s="75"/>
      <c r="HB4" s="75"/>
      <c r="HC4" s="75"/>
      <c r="HD4" s="75"/>
      <c r="HE4" s="75"/>
      <c r="HF4" s="75"/>
      <c r="HG4" s="75"/>
      <c r="HH4" s="75"/>
      <c r="HI4" s="75"/>
      <c r="HJ4" s="75"/>
      <c r="HK4" s="75"/>
      <c r="HL4" s="75"/>
      <c r="HM4" s="75"/>
      <c r="HN4" s="75"/>
      <c r="HO4" s="75"/>
      <c r="HP4" s="75"/>
      <c r="HQ4" s="75"/>
      <c r="HR4" s="75"/>
      <c r="HS4" s="75"/>
      <c r="HT4" s="75"/>
      <c r="HU4" s="75"/>
      <c r="HV4" s="75"/>
      <c r="HW4" s="75"/>
      <c r="HX4" s="75"/>
      <c r="HY4" s="75"/>
      <c r="HZ4" s="75"/>
      <c r="IA4" s="75"/>
      <c r="IB4" s="75"/>
      <c r="IC4" s="75"/>
      <c r="ID4" s="75"/>
      <c r="IE4" s="75"/>
      <c r="IF4" s="75"/>
      <c r="IG4" s="75"/>
      <c r="IH4" s="75"/>
      <c r="II4" s="75"/>
      <c r="IJ4" s="75"/>
      <c r="IK4" s="75"/>
      <c r="IL4" s="75"/>
      <c r="IM4" s="75"/>
      <c r="IN4" s="75"/>
      <c r="IO4" s="75"/>
      <c r="IP4" s="75"/>
      <c r="IQ4" s="75"/>
      <c r="IR4" s="75"/>
      <c r="IS4" s="75"/>
      <c r="IT4" s="75"/>
      <c r="IU4" s="75"/>
      <c r="IV4" s="75"/>
      <c r="IW4" s="75"/>
      <c r="IX4" s="75"/>
      <c r="IY4" s="75"/>
      <c r="IZ4" s="75"/>
      <c r="JA4" s="75"/>
      <c r="JB4" s="75"/>
      <c r="JC4" s="75"/>
      <c r="JD4" s="75"/>
      <c r="JE4" s="75"/>
      <c r="JF4" s="75"/>
      <c r="JG4" s="75"/>
      <c r="JH4" s="75"/>
      <c r="JI4" s="75"/>
      <c r="JJ4" s="75"/>
      <c r="JK4" s="75"/>
      <c r="JL4" s="75"/>
      <c r="JM4" s="75"/>
      <c r="JN4" s="75"/>
      <c r="JO4" s="75"/>
      <c r="JP4" s="75"/>
      <c r="JQ4" s="75"/>
      <c r="JR4" s="75"/>
      <c r="JS4" s="75"/>
      <c r="JT4" s="75"/>
      <c r="JU4" s="75"/>
      <c r="JV4" s="75"/>
      <c r="JW4" s="75"/>
      <c r="JX4" s="75"/>
      <c r="JY4" s="75"/>
      <c r="JZ4" s="75"/>
      <c r="KA4" s="75"/>
      <c r="KB4" s="75"/>
      <c r="KC4" s="75"/>
      <c r="KD4" s="75"/>
      <c r="KE4" s="75"/>
      <c r="KF4" s="75"/>
      <c r="KG4" s="75"/>
      <c r="KH4" s="75"/>
      <c r="KI4" s="75"/>
      <c r="KJ4" s="75"/>
      <c r="KK4" s="75"/>
      <c r="KL4" s="75"/>
      <c r="KM4" s="75"/>
      <c r="KN4" s="75"/>
      <c r="KO4" s="75"/>
      <c r="KP4" s="75"/>
      <c r="KQ4" s="75"/>
      <c r="KR4" s="75"/>
      <c r="KS4" s="75"/>
      <c r="KT4" s="75"/>
      <c r="KU4" s="75"/>
      <c r="KV4" s="75"/>
      <c r="KW4" s="75"/>
      <c r="KX4" s="75"/>
      <c r="KY4" s="75"/>
      <c r="KZ4" s="75"/>
      <c r="LA4" s="75"/>
      <c r="LB4" s="75"/>
      <c r="LC4" s="75"/>
      <c r="LD4" s="75"/>
      <c r="LE4" s="75"/>
      <c r="LF4" s="75"/>
      <c r="LG4" s="75"/>
      <c r="LH4" s="75"/>
      <c r="LI4" s="75"/>
      <c r="LJ4" s="75"/>
      <c r="LK4" s="75"/>
      <c r="LL4" s="75"/>
      <c r="LM4" s="75"/>
      <c r="LN4" s="75"/>
      <c r="LO4" s="75"/>
      <c r="LP4" s="75"/>
      <c r="LQ4" s="75"/>
      <c r="LR4" s="75"/>
      <c r="LS4" s="75"/>
      <c r="LT4" s="75"/>
      <c r="LU4" s="75"/>
      <c r="LV4" s="75"/>
      <c r="LW4" s="75"/>
      <c r="LX4" s="75"/>
      <c r="LY4" s="75"/>
      <c r="LZ4" s="75"/>
      <c r="MA4" s="75"/>
      <c r="MB4" s="75"/>
      <c r="MC4" s="75"/>
      <c r="MD4" s="75"/>
      <c r="ME4" s="75"/>
      <c r="MF4" s="75"/>
      <c r="MG4" s="75"/>
      <c r="MH4" s="75"/>
      <c r="MI4" s="75"/>
      <c r="MJ4" s="75"/>
      <c r="MK4" s="75"/>
      <c r="ML4" s="75"/>
      <c r="MM4" s="75"/>
      <c r="MN4" s="75"/>
      <c r="MO4" s="75"/>
      <c r="MP4" s="75"/>
      <c r="MQ4" s="75"/>
      <c r="MR4" s="75"/>
      <c r="MS4" s="75"/>
      <c r="MT4" s="75"/>
      <c r="MU4" s="75"/>
      <c r="MV4" s="75"/>
      <c r="MW4" s="75"/>
      <c r="MX4" s="75"/>
      <c r="MY4" s="75"/>
      <c r="MZ4" s="75"/>
      <c r="NA4" s="75"/>
      <c r="NB4" s="75"/>
      <c r="NC4" s="75"/>
      <c r="ND4" s="75"/>
      <c r="NE4" s="75"/>
      <c r="NF4" s="75"/>
      <c r="NG4" s="75"/>
      <c r="NH4" s="75"/>
      <c r="NI4" s="75"/>
      <c r="NJ4" s="75"/>
      <c r="NK4" s="75"/>
      <c r="NL4" s="75"/>
      <c r="NM4" s="75"/>
      <c r="NN4" s="75"/>
      <c r="NO4" s="75"/>
      <c r="NP4" s="75"/>
      <c r="NQ4" s="75"/>
      <c r="NR4" s="75"/>
      <c r="NS4" s="75"/>
      <c r="NT4" s="75"/>
      <c r="NU4" s="75"/>
      <c r="NV4" s="75"/>
      <c r="NW4" s="75"/>
      <c r="NX4" s="75"/>
      <c r="NY4" s="75"/>
      <c r="NZ4" s="75"/>
      <c r="OA4" s="75"/>
      <c r="OB4" s="75"/>
      <c r="OC4" s="75"/>
      <c r="OD4" s="75"/>
      <c r="OE4" s="75"/>
      <c r="OF4" s="75"/>
      <c r="OG4" s="75"/>
      <c r="OH4" s="75"/>
      <c r="OI4" s="75"/>
      <c r="OJ4" s="75"/>
      <c r="OK4" s="75"/>
      <c r="OL4" s="75"/>
      <c r="OM4" s="75"/>
      <c r="ON4" s="75"/>
      <c r="OO4" s="75"/>
      <c r="OP4" s="75"/>
      <c r="OQ4" s="75"/>
      <c r="OR4" s="75"/>
      <c r="OS4" s="75"/>
      <c r="OT4" s="75"/>
      <c r="OU4" s="75"/>
      <c r="OV4" s="75"/>
      <c r="OW4" s="75"/>
      <c r="OX4" s="75"/>
      <c r="OY4" s="75"/>
      <c r="OZ4" s="75"/>
      <c r="PA4" s="75"/>
      <c r="PB4" s="75"/>
      <c r="PC4" s="75"/>
      <c r="PD4" s="75"/>
      <c r="PE4" s="75"/>
      <c r="PF4" s="75"/>
      <c r="PG4" s="75"/>
      <c r="PH4" s="75"/>
      <c r="PI4" s="75"/>
      <c r="PJ4" s="75"/>
      <c r="PK4" s="75"/>
      <c r="PL4" s="75"/>
      <c r="PM4" s="75"/>
      <c r="PN4" s="75"/>
      <c r="PO4" s="75"/>
      <c r="PP4" s="75"/>
      <c r="PQ4" s="75"/>
      <c r="PR4" s="75"/>
      <c r="PS4" s="75"/>
      <c r="PT4" s="75"/>
      <c r="PU4" s="75"/>
      <c r="PV4" s="75"/>
      <c r="PW4" s="75"/>
      <c r="PX4" s="75"/>
      <c r="PY4" s="75"/>
      <c r="PZ4" s="75"/>
      <c r="QA4" s="75"/>
      <c r="QB4" s="75"/>
      <c r="QC4" s="75"/>
      <c r="QD4" s="75"/>
      <c r="QE4" s="75"/>
      <c r="QF4" s="75"/>
      <c r="QG4" s="75"/>
      <c r="QH4" s="75"/>
      <c r="QI4" s="75"/>
      <c r="QJ4" s="75"/>
      <c r="QK4" s="75"/>
      <c r="QL4" s="75"/>
      <c r="QM4" s="75"/>
      <c r="QN4" s="75"/>
      <c r="QO4" s="75"/>
      <c r="QP4" s="75"/>
      <c r="QQ4" s="75"/>
      <c r="QR4" s="75"/>
      <c r="QS4" s="75"/>
      <c r="QT4" s="75"/>
      <c r="QU4" s="75"/>
      <c r="QV4" s="75"/>
      <c r="QW4" s="75"/>
      <c r="QX4" s="75"/>
      <c r="QY4" s="75"/>
      <c r="QZ4" s="75"/>
      <c r="RA4" s="75"/>
      <c r="RB4" s="75"/>
      <c r="RC4" s="75"/>
      <c r="RD4" s="75"/>
      <c r="RE4" s="75"/>
      <c r="RF4" s="75"/>
      <c r="RG4" s="75"/>
      <c r="RH4" s="75"/>
      <c r="RI4" s="75"/>
      <c r="RJ4" s="75"/>
      <c r="RK4" s="75"/>
      <c r="RL4" s="75"/>
      <c r="RM4" s="75"/>
      <c r="RN4" s="75"/>
      <c r="RO4" s="75"/>
      <c r="RP4" s="75"/>
      <c r="RQ4" s="75"/>
      <c r="RR4" s="75"/>
      <c r="RS4" s="75"/>
      <c r="RT4" s="75"/>
      <c r="RU4" s="75"/>
      <c r="RV4" s="75"/>
      <c r="RW4" s="75"/>
      <c r="RX4" s="299"/>
    </row>
    <row r="5" spans="1:492" s="67" customFormat="1" ht="14.4">
      <c r="A5" s="75"/>
      <c r="B5" s="1677" t="s">
        <v>54</v>
      </c>
      <c r="C5" s="1640"/>
      <c r="D5" s="1641"/>
      <c r="E5" s="1322" t="s">
        <v>82</v>
      </c>
      <c r="F5" s="1376">
        <v>30</v>
      </c>
      <c r="G5" s="1322">
        <v>30</v>
      </c>
      <c r="H5" s="1511" t="s">
        <v>29</v>
      </c>
      <c r="I5" s="1323">
        <v>83</v>
      </c>
      <c r="J5" s="1324">
        <v>3500</v>
      </c>
      <c r="K5" s="1325">
        <v>950</v>
      </c>
      <c r="L5" s="1325">
        <v>3500</v>
      </c>
      <c r="M5" s="1217">
        <f t="shared" ref="M5:M6" si="3">IF((ABS(L5))&gt;(ABS(K5)),L5-K5,0)</f>
        <v>2550</v>
      </c>
      <c r="N5" s="1216">
        <f t="shared" ref="N5:N6" si="4">J5*I5</f>
        <v>290500</v>
      </c>
      <c r="O5" s="1642"/>
      <c r="P5" s="1221"/>
      <c r="Q5" s="1221"/>
      <c r="R5" s="1221"/>
      <c r="S5" s="1221">
        <f t="shared" ref="S5:S9" si="5">L5*I5</f>
        <v>290500</v>
      </c>
      <c r="T5" s="1218">
        <v>0</v>
      </c>
      <c r="U5" s="1221"/>
      <c r="V5" s="1221"/>
      <c r="W5" s="1218">
        <v>0</v>
      </c>
      <c r="X5" s="1221"/>
      <c r="Y5" s="1221"/>
      <c r="Z5" s="1219">
        <f t="shared" si="0"/>
        <v>0</v>
      </c>
      <c r="AA5" s="1218">
        <f t="shared" si="1"/>
        <v>1.1270547212266648</v>
      </c>
      <c r="AB5" s="1221">
        <f t="shared" si="2"/>
        <v>327409.39651634614</v>
      </c>
      <c r="AC5" s="1643">
        <v>1707.6260749319238</v>
      </c>
      <c r="AD5" s="1643">
        <f t="shared" ref="AD5:AD9" si="6">AC5*I5</f>
        <v>141732.96421934967</v>
      </c>
      <c r="AE5" s="1286"/>
      <c r="AF5" s="1326"/>
      <c r="AG5" s="1201"/>
      <c r="AH5" s="1201"/>
      <c r="AI5" s="1201"/>
      <c r="AJ5" s="1201"/>
      <c r="AK5" s="1201"/>
      <c r="AL5" s="1201"/>
      <c r="AM5" s="1201"/>
      <c r="AN5" s="1201"/>
      <c r="AO5" s="1201"/>
      <c r="AP5" s="1201"/>
      <c r="AQ5" s="1201"/>
      <c r="AR5" s="1201"/>
      <c r="AS5" s="1201"/>
      <c r="AT5" s="1201"/>
      <c r="AU5" s="1201"/>
      <c r="AV5" s="1201"/>
      <c r="AW5" s="1201"/>
      <c r="AX5" s="1201"/>
      <c r="AY5" s="1201"/>
      <c r="AZ5" s="1201"/>
      <c r="BA5" s="1201"/>
      <c r="BB5" s="1201"/>
      <c r="BC5" s="1201"/>
      <c r="BD5" s="1201"/>
      <c r="BE5" s="1201"/>
      <c r="BF5" s="1201"/>
      <c r="BG5" s="1201"/>
      <c r="BH5" s="1201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  <c r="NV5" s="75"/>
      <c r="NW5" s="75"/>
      <c r="NX5" s="75"/>
      <c r="NY5" s="75"/>
      <c r="NZ5" s="75"/>
      <c r="OA5" s="75"/>
      <c r="OB5" s="75"/>
      <c r="OC5" s="75"/>
      <c r="OD5" s="75"/>
      <c r="OE5" s="75"/>
      <c r="OF5" s="75"/>
      <c r="OG5" s="75"/>
      <c r="OH5" s="75"/>
      <c r="OI5" s="75"/>
      <c r="OJ5" s="75"/>
      <c r="OK5" s="75"/>
      <c r="OL5" s="75"/>
      <c r="OM5" s="75"/>
      <c r="ON5" s="75"/>
      <c r="OO5" s="75"/>
      <c r="OP5" s="75"/>
      <c r="OQ5" s="75"/>
      <c r="OR5" s="75"/>
      <c r="OS5" s="75"/>
      <c r="OT5" s="75"/>
      <c r="OU5" s="75"/>
      <c r="OV5" s="75"/>
      <c r="OW5" s="75"/>
      <c r="OX5" s="75"/>
      <c r="OY5" s="75"/>
      <c r="OZ5" s="75"/>
      <c r="PA5" s="75"/>
      <c r="PB5" s="75"/>
      <c r="PC5" s="75"/>
      <c r="PD5" s="75"/>
      <c r="PE5" s="75"/>
      <c r="PF5" s="75"/>
      <c r="PG5" s="75"/>
      <c r="PH5" s="75"/>
      <c r="PI5" s="75"/>
      <c r="PJ5" s="75"/>
      <c r="PK5" s="75"/>
      <c r="PL5" s="75"/>
      <c r="PM5" s="75"/>
      <c r="PN5" s="75"/>
      <c r="PO5" s="75"/>
      <c r="PP5" s="75"/>
      <c r="PQ5" s="75"/>
      <c r="PR5" s="75"/>
      <c r="PS5" s="75"/>
      <c r="PT5" s="75"/>
      <c r="PU5" s="75"/>
      <c r="PV5" s="75"/>
      <c r="PW5" s="75"/>
      <c r="PX5" s="75"/>
      <c r="PY5" s="75"/>
      <c r="PZ5" s="75"/>
      <c r="QA5" s="75"/>
      <c r="QB5" s="75"/>
      <c r="QC5" s="75"/>
      <c r="QD5" s="75"/>
      <c r="QE5" s="75"/>
      <c r="QF5" s="75"/>
      <c r="QG5" s="75"/>
      <c r="QH5" s="75"/>
      <c r="QI5" s="75"/>
      <c r="QJ5" s="75"/>
      <c r="QK5" s="75"/>
      <c r="QL5" s="75"/>
      <c r="QM5" s="75"/>
      <c r="QN5" s="75"/>
      <c r="QO5" s="75"/>
      <c r="QP5" s="75"/>
      <c r="QQ5" s="75"/>
      <c r="QR5" s="75"/>
      <c r="QS5" s="75"/>
      <c r="QT5" s="75"/>
      <c r="QU5" s="75"/>
      <c r="QV5" s="75"/>
      <c r="QW5" s="75"/>
      <c r="QX5" s="75"/>
      <c r="QY5" s="75"/>
      <c r="QZ5" s="75"/>
      <c r="RA5" s="75"/>
      <c r="RB5" s="75"/>
      <c r="RC5" s="75"/>
      <c r="RD5" s="75"/>
      <c r="RE5" s="75"/>
      <c r="RF5" s="75"/>
      <c r="RG5" s="75"/>
      <c r="RH5" s="75"/>
      <c r="RI5" s="75"/>
      <c r="RJ5" s="75"/>
      <c r="RK5" s="75"/>
      <c r="RL5" s="75"/>
      <c r="RM5" s="75"/>
      <c r="RN5" s="75"/>
      <c r="RO5" s="75"/>
      <c r="RP5" s="75"/>
      <c r="RQ5" s="75"/>
      <c r="RR5" s="75"/>
      <c r="RS5" s="75"/>
      <c r="RT5" s="75"/>
      <c r="RU5" s="75"/>
      <c r="RV5" s="75"/>
      <c r="RW5" s="75"/>
      <c r="RX5" s="300"/>
    </row>
    <row r="6" spans="1:492" s="67" customFormat="1" ht="14.4">
      <c r="A6" s="75"/>
      <c r="B6" s="1677" t="s">
        <v>54</v>
      </c>
      <c r="C6" s="1640"/>
      <c r="D6" s="1641"/>
      <c r="E6" s="1322" t="s">
        <v>569</v>
      </c>
      <c r="F6" s="1376">
        <v>30</v>
      </c>
      <c r="G6" s="1322">
        <v>30</v>
      </c>
      <c r="H6" s="1511" t="s">
        <v>0</v>
      </c>
      <c r="I6" s="1323">
        <v>11</v>
      </c>
      <c r="J6" s="1324">
        <v>12000</v>
      </c>
      <c r="K6" s="1325">
        <v>3550</v>
      </c>
      <c r="L6" s="1325">
        <v>10800</v>
      </c>
      <c r="M6" s="1217">
        <f t="shared" si="3"/>
        <v>7250</v>
      </c>
      <c r="N6" s="1216">
        <f t="shared" si="4"/>
        <v>132000</v>
      </c>
      <c r="O6" s="1642"/>
      <c r="P6" s="1221"/>
      <c r="Q6" s="1221"/>
      <c r="R6" s="1221"/>
      <c r="S6" s="1221">
        <f t="shared" si="5"/>
        <v>118800</v>
      </c>
      <c r="T6" s="1218">
        <v>0</v>
      </c>
      <c r="U6" s="1221"/>
      <c r="V6" s="1221"/>
      <c r="W6" s="1218">
        <v>0</v>
      </c>
      <c r="X6" s="1221"/>
      <c r="Y6" s="1221"/>
      <c r="Z6" s="1219">
        <f t="shared" si="0"/>
        <v>0</v>
      </c>
      <c r="AA6" s="1218">
        <f t="shared" si="1"/>
        <v>2.0307517973838265</v>
      </c>
      <c r="AB6" s="1221">
        <f t="shared" ref="AB6" si="7">AA6*N6</f>
        <v>268059.23725466512</v>
      </c>
      <c r="AC6" s="1643">
        <v>9238.8022949641781</v>
      </c>
      <c r="AD6" s="1643">
        <f t="shared" si="6"/>
        <v>101626.82524460596</v>
      </c>
      <c r="AE6" s="1286"/>
      <c r="AF6" s="1326"/>
      <c r="AG6" s="1201"/>
      <c r="AH6" s="1201"/>
      <c r="AI6" s="1201"/>
      <c r="AJ6" s="1201"/>
      <c r="AK6" s="1201"/>
      <c r="AL6" s="1201"/>
      <c r="AM6" s="1201"/>
      <c r="AN6" s="1201"/>
      <c r="AO6" s="1201"/>
      <c r="AP6" s="1201"/>
      <c r="AQ6" s="1201"/>
      <c r="AR6" s="1201"/>
      <c r="AS6" s="1201"/>
      <c r="AT6" s="1201"/>
      <c r="AU6" s="1201"/>
      <c r="AV6" s="1201"/>
      <c r="AW6" s="1201"/>
      <c r="AX6" s="1201"/>
      <c r="AY6" s="1201"/>
      <c r="AZ6" s="1201"/>
      <c r="BA6" s="1201"/>
      <c r="BB6" s="1201"/>
      <c r="BC6" s="1201"/>
      <c r="BD6" s="1201"/>
      <c r="BE6" s="1201"/>
      <c r="BF6" s="1201"/>
      <c r="BG6" s="1201"/>
      <c r="BH6" s="1201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75"/>
      <c r="RO6" s="75"/>
      <c r="RP6" s="75"/>
      <c r="RQ6" s="75"/>
      <c r="RR6" s="75"/>
      <c r="RS6" s="75"/>
      <c r="RT6" s="75"/>
      <c r="RU6" s="75"/>
      <c r="RV6" s="75"/>
      <c r="RW6" s="75"/>
      <c r="RX6" s="300"/>
    </row>
    <row r="7" spans="1:492" s="67" customFormat="1" ht="14.4">
      <c r="A7" s="75"/>
      <c r="B7" s="1677" t="s">
        <v>54</v>
      </c>
      <c r="C7" s="1640"/>
      <c r="D7" s="1641"/>
      <c r="E7" s="1322" t="s">
        <v>570</v>
      </c>
      <c r="F7" s="1376">
        <v>30</v>
      </c>
      <c r="G7" s="1322">
        <v>30</v>
      </c>
      <c r="H7" s="1511" t="s">
        <v>0</v>
      </c>
      <c r="I7" s="1323">
        <v>26</v>
      </c>
      <c r="J7" s="1324">
        <v>12000</v>
      </c>
      <c r="K7" s="1325">
        <v>2950</v>
      </c>
      <c r="L7" s="1325">
        <v>8300</v>
      </c>
      <c r="M7" s="1217">
        <f t="shared" ref="M7:M9" si="8">IF((ABS(L7))&gt;(ABS(K7)),L7-K7,0)</f>
        <v>5350</v>
      </c>
      <c r="N7" s="1216">
        <f t="shared" ref="N7:N9" si="9">J7*I7</f>
        <v>312000</v>
      </c>
      <c r="O7" s="1642"/>
      <c r="P7" s="1221"/>
      <c r="Q7" s="1221"/>
      <c r="R7" s="1221"/>
      <c r="S7" s="1221">
        <f t="shared" si="5"/>
        <v>215800</v>
      </c>
      <c r="T7" s="1218">
        <v>0</v>
      </c>
      <c r="U7" s="1221"/>
      <c r="V7" s="1221"/>
      <c r="W7" s="1218">
        <v>0</v>
      </c>
      <c r="X7" s="1221"/>
      <c r="Y7" s="1221"/>
      <c r="Z7" s="1219">
        <f t="shared" si="0"/>
        <v>0</v>
      </c>
      <c r="AA7" s="1218">
        <f t="shared" ref="AA7:AA9" si="10">IF(N7=0,0,(HLOOKUP(H7,ACElectric_2014_2015,G7+1,FALSE)))</f>
        <v>2.0307517973838265</v>
      </c>
      <c r="AB7" s="1221">
        <f t="shared" ref="AB7:AB9" si="11">AA7*N7</f>
        <v>633594.56078375387</v>
      </c>
      <c r="AC7" s="1643">
        <v>9238.8022949641781</v>
      </c>
      <c r="AD7" s="1643">
        <f t="shared" si="6"/>
        <v>240208.85966906862</v>
      </c>
      <c r="AE7" s="1286"/>
      <c r="AF7" s="1326"/>
      <c r="AG7" s="1201"/>
      <c r="AH7" s="1201"/>
      <c r="AI7" s="1201"/>
      <c r="AJ7" s="1201"/>
      <c r="AK7" s="1201"/>
      <c r="AL7" s="1201"/>
      <c r="AM7" s="1201"/>
      <c r="AN7" s="1201"/>
      <c r="AO7" s="1201"/>
      <c r="AP7" s="1201"/>
      <c r="AQ7" s="1201"/>
      <c r="AR7" s="1201"/>
      <c r="AS7" s="1201"/>
      <c r="AT7" s="1201"/>
      <c r="AU7" s="1201"/>
      <c r="AV7" s="1201"/>
      <c r="AW7" s="1201"/>
      <c r="AX7" s="1201"/>
      <c r="AY7" s="1201"/>
      <c r="AZ7" s="1201"/>
      <c r="BA7" s="1201"/>
      <c r="BB7" s="1201"/>
      <c r="BC7" s="1201"/>
      <c r="BD7" s="1201"/>
      <c r="BE7" s="1201"/>
      <c r="BF7" s="1201"/>
      <c r="BG7" s="1201"/>
      <c r="BH7" s="1201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  <c r="LH7" s="75"/>
      <c r="LI7" s="75"/>
      <c r="LJ7" s="75"/>
      <c r="LK7" s="75"/>
      <c r="LL7" s="75"/>
      <c r="LM7" s="75"/>
      <c r="LN7" s="75"/>
      <c r="LO7" s="75"/>
      <c r="LP7" s="75"/>
      <c r="LQ7" s="75"/>
      <c r="LR7" s="75"/>
      <c r="LS7" s="75"/>
      <c r="LT7" s="75"/>
      <c r="LU7" s="75"/>
      <c r="LV7" s="75"/>
      <c r="LW7" s="75"/>
      <c r="LX7" s="75"/>
      <c r="LY7" s="75"/>
      <c r="LZ7" s="75"/>
      <c r="MA7" s="75"/>
      <c r="MB7" s="75"/>
      <c r="MC7" s="75"/>
      <c r="MD7" s="75"/>
      <c r="ME7" s="75"/>
      <c r="MF7" s="75"/>
      <c r="MG7" s="75"/>
      <c r="MH7" s="75"/>
      <c r="MI7" s="75"/>
      <c r="MJ7" s="75"/>
      <c r="MK7" s="75"/>
      <c r="ML7" s="75"/>
      <c r="MM7" s="75"/>
      <c r="MN7" s="75"/>
      <c r="MO7" s="75"/>
      <c r="MP7" s="75"/>
      <c r="MQ7" s="75"/>
      <c r="MR7" s="75"/>
      <c r="MS7" s="75"/>
      <c r="MT7" s="75"/>
      <c r="MU7" s="75"/>
      <c r="MV7" s="75"/>
      <c r="MW7" s="75"/>
      <c r="MX7" s="75"/>
      <c r="MY7" s="75"/>
      <c r="MZ7" s="75"/>
      <c r="NA7" s="75"/>
      <c r="NB7" s="75"/>
      <c r="NC7" s="75"/>
      <c r="ND7" s="75"/>
      <c r="NE7" s="75"/>
      <c r="NF7" s="75"/>
      <c r="NG7" s="75"/>
      <c r="NH7" s="75"/>
      <c r="NI7" s="75"/>
      <c r="NJ7" s="75"/>
      <c r="NK7" s="75"/>
      <c r="NL7" s="75"/>
      <c r="NM7" s="75"/>
      <c r="NN7" s="75"/>
      <c r="NO7" s="75"/>
      <c r="NP7" s="75"/>
      <c r="NQ7" s="75"/>
      <c r="NR7" s="75"/>
      <c r="NS7" s="75"/>
      <c r="NT7" s="75"/>
      <c r="NU7" s="75"/>
      <c r="NV7" s="75"/>
      <c r="NW7" s="75"/>
      <c r="NX7" s="75"/>
      <c r="NY7" s="75"/>
      <c r="NZ7" s="75"/>
      <c r="OA7" s="75"/>
      <c r="OB7" s="75"/>
      <c r="OC7" s="75"/>
      <c r="OD7" s="75"/>
      <c r="OE7" s="75"/>
      <c r="OF7" s="75"/>
      <c r="OG7" s="75"/>
      <c r="OH7" s="75"/>
      <c r="OI7" s="75"/>
      <c r="OJ7" s="75"/>
      <c r="OK7" s="75"/>
      <c r="OL7" s="75"/>
      <c r="OM7" s="75"/>
      <c r="ON7" s="75"/>
      <c r="OO7" s="75"/>
      <c r="OP7" s="75"/>
      <c r="OQ7" s="75"/>
      <c r="OR7" s="75"/>
      <c r="OS7" s="75"/>
      <c r="OT7" s="75"/>
      <c r="OU7" s="75"/>
      <c r="OV7" s="75"/>
      <c r="OW7" s="75"/>
      <c r="OX7" s="75"/>
      <c r="OY7" s="75"/>
      <c r="OZ7" s="75"/>
      <c r="PA7" s="75"/>
      <c r="PB7" s="75"/>
      <c r="PC7" s="75"/>
      <c r="PD7" s="75"/>
      <c r="PE7" s="75"/>
      <c r="PF7" s="75"/>
      <c r="PG7" s="75"/>
      <c r="PH7" s="75"/>
      <c r="PI7" s="75"/>
      <c r="PJ7" s="75"/>
      <c r="PK7" s="75"/>
      <c r="PL7" s="75"/>
      <c r="PM7" s="75"/>
      <c r="PN7" s="75"/>
      <c r="PO7" s="75"/>
      <c r="PP7" s="75"/>
      <c r="PQ7" s="75"/>
      <c r="PR7" s="75"/>
      <c r="PS7" s="75"/>
      <c r="PT7" s="75"/>
      <c r="PU7" s="75"/>
      <c r="PV7" s="75"/>
      <c r="PW7" s="75"/>
      <c r="PX7" s="75"/>
      <c r="PY7" s="75"/>
      <c r="PZ7" s="75"/>
      <c r="QA7" s="75"/>
      <c r="QB7" s="75"/>
      <c r="QC7" s="75"/>
      <c r="QD7" s="75"/>
      <c r="QE7" s="75"/>
      <c r="QF7" s="75"/>
      <c r="QG7" s="75"/>
      <c r="QH7" s="75"/>
      <c r="QI7" s="75"/>
      <c r="QJ7" s="75"/>
      <c r="QK7" s="75"/>
      <c r="QL7" s="75"/>
      <c r="QM7" s="75"/>
      <c r="QN7" s="75"/>
      <c r="QO7" s="75"/>
      <c r="QP7" s="75"/>
      <c r="QQ7" s="75"/>
      <c r="QR7" s="75"/>
      <c r="QS7" s="75"/>
      <c r="QT7" s="75"/>
      <c r="QU7" s="75"/>
      <c r="QV7" s="75"/>
      <c r="QW7" s="75"/>
      <c r="QX7" s="75"/>
      <c r="QY7" s="75"/>
      <c r="QZ7" s="75"/>
      <c r="RA7" s="75"/>
      <c r="RB7" s="75"/>
      <c r="RC7" s="75"/>
      <c r="RD7" s="75"/>
      <c r="RE7" s="75"/>
      <c r="RF7" s="75"/>
      <c r="RG7" s="75"/>
      <c r="RH7" s="75"/>
      <c r="RI7" s="75"/>
      <c r="RJ7" s="75"/>
      <c r="RK7" s="75"/>
      <c r="RL7" s="75"/>
      <c r="RM7" s="75"/>
      <c r="RN7" s="75"/>
      <c r="RO7" s="75"/>
      <c r="RP7" s="75"/>
      <c r="RQ7" s="75"/>
      <c r="RR7" s="75"/>
      <c r="RS7" s="75"/>
      <c r="RT7" s="75"/>
      <c r="RU7" s="75"/>
      <c r="RV7" s="75"/>
      <c r="RW7" s="75"/>
      <c r="RX7" s="300"/>
    </row>
    <row r="8" spans="1:492" s="67" customFormat="1" ht="14.4">
      <c r="A8" s="75"/>
      <c r="B8" s="1677" t="s">
        <v>54</v>
      </c>
      <c r="C8" s="1640"/>
      <c r="D8" s="1641"/>
      <c r="E8" s="1322" t="s">
        <v>571</v>
      </c>
      <c r="F8" s="1376">
        <v>30</v>
      </c>
      <c r="G8" s="1322">
        <v>30</v>
      </c>
      <c r="H8" s="1511" t="s">
        <v>0</v>
      </c>
      <c r="I8" s="1323">
        <v>14</v>
      </c>
      <c r="J8" s="1324">
        <v>8500</v>
      </c>
      <c r="K8" s="1325">
        <v>2600</v>
      </c>
      <c r="L8" s="1325">
        <v>8700</v>
      </c>
      <c r="M8" s="1217">
        <f t="shared" si="8"/>
        <v>6100</v>
      </c>
      <c r="N8" s="1216">
        <f t="shared" si="9"/>
        <v>119000</v>
      </c>
      <c r="O8" s="1642"/>
      <c r="P8" s="1221"/>
      <c r="Q8" s="1221"/>
      <c r="R8" s="1221"/>
      <c r="S8" s="1221">
        <f t="shared" si="5"/>
        <v>121800</v>
      </c>
      <c r="T8" s="1218">
        <v>0</v>
      </c>
      <c r="U8" s="1221"/>
      <c r="V8" s="1221"/>
      <c r="W8" s="1218">
        <v>0</v>
      </c>
      <c r="X8" s="1221"/>
      <c r="Y8" s="1221"/>
      <c r="Z8" s="1219">
        <f t="shared" si="0"/>
        <v>0</v>
      </c>
      <c r="AA8" s="1218">
        <f t="shared" si="10"/>
        <v>2.0307517973838265</v>
      </c>
      <c r="AB8" s="1221">
        <f t="shared" si="11"/>
        <v>241659.46388867535</v>
      </c>
      <c r="AC8" s="1643">
        <v>9238.8022949641781</v>
      </c>
      <c r="AD8" s="1643">
        <f t="shared" si="6"/>
        <v>129343.2321294985</v>
      </c>
      <c r="AE8" s="1286"/>
      <c r="AF8" s="1326"/>
      <c r="AG8" s="1201"/>
      <c r="AH8" s="1201"/>
      <c r="AI8" s="1201"/>
      <c r="AJ8" s="1201"/>
      <c r="AK8" s="1201"/>
      <c r="AL8" s="1201"/>
      <c r="AM8" s="1201"/>
      <c r="AN8" s="1201"/>
      <c r="AO8" s="1201"/>
      <c r="AP8" s="1201"/>
      <c r="AQ8" s="1201"/>
      <c r="AR8" s="1201"/>
      <c r="AS8" s="1201"/>
      <c r="AT8" s="1201"/>
      <c r="AU8" s="1201"/>
      <c r="AV8" s="1201"/>
      <c r="AW8" s="1201"/>
      <c r="AX8" s="1201"/>
      <c r="AY8" s="1201"/>
      <c r="AZ8" s="1201"/>
      <c r="BA8" s="1201"/>
      <c r="BB8" s="1201"/>
      <c r="BC8" s="1201"/>
      <c r="BD8" s="1201"/>
      <c r="BE8" s="1201"/>
      <c r="BF8" s="1201"/>
      <c r="BG8" s="1201"/>
      <c r="BH8" s="1201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  <c r="NV8" s="75"/>
      <c r="NW8" s="75"/>
      <c r="NX8" s="75"/>
      <c r="NY8" s="75"/>
      <c r="NZ8" s="75"/>
      <c r="OA8" s="75"/>
      <c r="OB8" s="75"/>
      <c r="OC8" s="75"/>
      <c r="OD8" s="75"/>
      <c r="OE8" s="75"/>
      <c r="OF8" s="75"/>
      <c r="OG8" s="75"/>
      <c r="OH8" s="75"/>
      <c r="OI8" s="75"/>
      <c r="OJ8" s="75"/>
      <c r="OK8" s="75"/>
      <c r="OL8" s="75"/>
      <c r="OM8" s="75"/>
      <c r="ON8" s="75"/>
      <c r="OO8" s="75"/>
      <c r="OP8" s="75"/>
      <c r="OQ8" s="75"/>
      <c r="OR8" s="75"/>
      <c r="OS8" s="75"/>
      <c r="OT8" s="75"/>
      <c r="OU8" s="75"/>
      <c r="OV8" s="75"/>
      <c r="OW8" s="75"/>
      <c r="OX8" s="75"/>
      <c r="OY8" s="75"/>
      <c r="OZ8" s="75"/>
      <c r="PA8" s="75"/>
      <c r="PB8" s="75"/>
      <c r="PC8" s="75"/>
      <c r="PD8" s="75"/>
      <c r="PE8" s="75"/>
      <c r="PF8" s="75"/>
      <c r="PG8" s="75"/>
      <c r="PH8" s="75"/>
      <c r="PI8" s="75"/>
      <c r="PJ8" s="75"/>
      <c r="PK8" s="75"/>
      <c r="PL8" s="75"/>
      <c r="PM8" s="75"/>
      <c r="PN8" s="75"/>
      <c r="PO8" s="75"/>
      <c r="PP8" s="75"/>
      <c r="PQ8" s="75"/>
      <c r="PR8" s="75"/>
      <c r="PS8" s="75"/>
      <c r="PT8" s="75"/>
      <c r="PU8" s="75"/>
      <c r="PV8" s="75"/>
      <c r="PW8" s="75"/>
      <c r="PX8" s="75"/>
      <c r="PY8" s="75"/>
      <c r="PZ8" s="75"/>
      <c r="QA8" s="75"/>
      <c r="QB8" s="75"/>
      <c r="QC8" s="75"/>
      <c r="QD8" s="75"/>
      <c r="QE8" s="75"/>
      <c r="QF8" s="75"/>
      <c r="QG8" s="75"/>
      <c r="QH8" s="75"/>
      <c r="QI8" s="75"/>
      <c r="QJ8" s="75"/>
      <c r="QK8" s="75"/>
      <c r="QL8" s="75"/>
      <c r="QM8" s="75"/>
      <c r="QN8" s="75"/>
      <c r="QO8" s="75"/>
      <c r="QP8" s="75"/>
      <c r="QQ8" s="75"/>
      <c r="QR8" s="75"/>
      <c r="QS8" s="75"/>
      <c r="QT8" s="75"/>
      <c r="QU8" s="75"/>
      <c r="QV8" s="75"/>
      <c r="QW8" s="75"/>
      <c r="QX8" s="75"/>
      <c r="QY8" s="75"/>
      <c r="QZ8" s="75"/>
      <c r="RA8" s="75"/>
      <c r="RB8" s="75"/>
      <c r="RC8" s="75"/>
      <c r="RD8" s="75"/>
      <c r="RE8" s="75"/>
      <c r="RF8" s="75"/>
      <c r="RG8" s="75"/>
      <c r="RH8" s="75"/>
      <c r="RI8" s="75"/>
      <c r="RJ8" s="75"/>
      <c r="RK8" s="75"/>
      <c r="RL8" s="75"/>
      <c r="RM8" s="75"/>
      <c r="RN8" s="75"/>
      <c r="RO8" s="75"/>
      <c r="RP8" s="75"/>
      <c r="RQ8" s="75"/>
      <c r="RR8" s="75"/>
      <c r="RS8" s="75"/>
      <c r="RT8" s="75"/>
      <c r="RU8" s="75"/>
      <c r="RV8" s="75"/>
      <c r="RW8" s="75"/>
      <c r="RX8" s="300"/>
    </row>
    <row r="9" spans="1:492" s="67" customFormat="1" ht="14.4">
      <c r="A9" s="75"/>
      <c r="B9" s="1678" t="s">
        <v>54</v>
      </c>
      <c r="C9" s="1679"/>
      <c r="D9" s="1680"/>
      <c r="E9" s="1330" t="s">
        <v>572</v>
      </c>
      <c r="F9" s="1382">
        <v>30</v>
      </c>
      <c r="G9" s="1330">
        <v>30</v>
      </c>
      <c r="H9" s="1517" t="s">
        <v>0</v>
      </c>
      <c r="I9" s="1332">
        <v>24</v>
      </c>
      <c r="J9" s="1333">
        <v>8500</v>
      </c>
      <c r="K9" s="1334">
        <v>2000</v>
      </c>
      <c r="L9" s="1334">
        <v>6700</v>
      </c>
      <c r="M9" s="1267">
        <f t="shared" si="8"/>
        <v>4700</v>
      </c>
      <c r="N9" s="1266">
        <f t="shared" si="9"/>
        <v>204000</v>
      </c>
      <c r="O9" s="1681"/>
      <c r="P9" s="1271"/>
      <c r="Q9" s="1271"/>
      <c r="R9" s="1271"/>
      <c r="S9" s="1271">
        <f t="shared" si="5"/>
        <v>160800</v>
      </c>
      <c r="T9" s="1218">
        <v>0</v>
      </c>
      <c r="U9" s="1271"/>
      <c r="V9" s="1271"/>
      <c r="W9" s="1268">
        <v>0</v>
      </c>
      <c r="X9" s="1271"/>
      <c r="Y9" s="1271"/>
      <c r="Z9" s="1269">
        <f t="shared" si="0"/>
        <v>0</v>
      </c>
      <c r="AA9" s="1268">
        <f t="shared" si="10"/>
        <v>2.0307517973838265</v>
      </c>
      <c r="AB9" s="1271">
        <f t="shared" si="11"/>
        <v>414273.36666630063</v>
      </c>
      <c r="AC9" s="1682">
        <v>7531.1762200322546</v>
      </c>
      <c r="AD9" s="1682">
        <f t="shared" si="6"/>
        <v>180748.2292807741</v>
      </c>
      <c r="AE9" s="1331"/>
      <c r="AF9" s="1337"/>
      <c r="AG9" s="1201"/>
      <c r="AH9" s="1201"/>
      <c r="AI9" s="1201"/>
      <c r="AJ9" s="1201"/>
      <c r="AK9" s="1201"/>
      <c r="AL9" s="1201"/>
      <c r="AM9" s="1201"/>
      <c r="AN9" s="1201"/>
      <c r="AO9" s="1201"/>
      <c r="AP9" s="1201"/>
      <c r="AQ9" s="1201"/>
      <c r="AR9" s="1201"/>
      <c r="AS9" s="1201"/>
      <c r="AT9" s="1201"/>
      <c r="AU9" s="1201"/>
      <c r="AV9" s="1201"/>
      <c r="AW9" s="1201"/>
      <c r="AX9" s="1201"/>
      <c r="AY9" s="1201"/>
      <c r="AZ9" s="1201"/>
      <c r="BA9" s="1201"/>
      <c r="BB9" s="1201"/>
      <c r="BC9" s="1201"/>
      <c r="BD9" s="1201"/>
      <c r="BE9" s="1201"/>
      <c r="BF9" s="1201"/>
      <c r="BG9" s="1201"/>
      <c r="BH9" s="1201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  <c r="LH9" s="75"/>
      <c r="LI9" s="75"/>
      <c r="LJ9" s="75"/>
      <c r="LK9" s="75"/>
      <c r="LL9" s="75"/>
      <c r="LM9" s="75"/>
      <c r="LN9" s="75"/>
      <c r="LO9" s="75"/>
      <c r="LP9" s="75"/>
      <c r="LQ9" s="75"/>
      <c r="LR9" s="75"/>
      <c r="LS9" s="75"/>
      <c r="LT9" s="75"/>
      <c r="LU9" s="75"/>
      <c r="LV9" s="75"/>
      <c r="LW9" s="75"/>
      <c r="LX9" s="75"/>
      <c r="LY9" s="75"/>
      <c r="LZ9" s="75"/>
      <c r="MA9" s="75"/>
      <c r="MB9" s="75"/>
      <c r="MC9" s="75"/>
      <c r="MD9" s="75"/>
      <c r="ME9" s="75"/>
      <c r="MF9" s="75"/>
      <c r="MG9" s="75"/>
      <c r="MH9" s="75"/>
      <c r="MI9" s="75"/>
      <c r="MJ9" s="75"/>
      <c r="MK9" s="75"/>
      <c r="ML9" s="75"/>
      <c r="MM9" s="75"/>
      <c r="MN9" s="75"/>
      <c r="MO9" s="75"/>
      <c r="MP9" s="75"/>
      <c r="MQ9" s="75"/>
      <c r="MR9" s="75"/>
      <c r="MS9" s="75"/>
      <c r="MT9" s="75"/>
      <c r="MU9" s="75"/>
      <c r="MV9" s="75"/>
      <c r="MW9" s="75"/>
      <c r="MX9" s="75"/>
      <c r="MY9" s="75"/>
      <c r="MZ9" s="75"/>
      <c r="NA9" s="75"/>
      <c r="NB9" s="75"/>
      <c r="NC9" s="75"/>
      <c r="ND9" s="75"/>
      <c r="NE9" s="75"/>
      <c r="NF9" s="75"/>
      <c r="NG9" s="75"/>
      <c r="NH9" s="75"/>
      <c r="NI9" s="75"/>
      <c r="NJ9" s="75"/>
      <c r="NK9" s="75"/>
      <c r="NL9" s="75"/>
      <c r="NM9" s="75"/>
      <c r="NN9" s="75"/>
      <c r="NO9" s="75"/>
      <c r="NP9" s="75"/>
      <c r="NQ9" s="75"/>
      <c r="NR9" s="75"/>
      <c r="NS9" s="75"/>
      <c r="NT9" s="75"/>
      <c r="NU9" s="75"/>
      <c r="NV9" s="75"/>
      <c r="NW9" s="75"/>
      <c r="NX9" s="75"/>
      <c r="NY9" s="75"/>
      <c r="NZ9" s="75"/>
      <c r="OA9" s="75"/>
      <c r="OB9" s="75"/>
      <c r="OC9" s="75"/>
      <c r="OD9" s="75"/>
      <c r="OE9" s="75"/>
      <c r="OF9" s="75"/>
      <c r="OG9" s="75"/>
      <c r="OH9" s="75"/>
      <c r="OI9" s="75"/>
      <c r="OJ9" s="75"/>
      <c r="OK9" s="75"/>
      <c r="OL9" s="75"/>
      <c r="OM9" s="75"/>
      <c r="ON9" s="75"/>
      <c r="OO9" s="75"/>
      <c r="OP9" s="75"/>
      <c r="OQ9" s="75"/>
      <c r="OR9" s="75"/>
      <c r="OS9" s="75"/>
      <c r="OT9" s="75"/>
      <c r="OU9" s="75"/>
      <c r="OV9" s="75"/>
      <c r="OW9" s="75"/>
      <c r="OX9" s="75"/>
      <c r="OY9" s="75"/>
      <c r="OZ9" s="75"/>
      <c r="PA9" s="75"/>
      <c r="PB9" s="75"/>
      <c r="PC9" s="75"/>
      <c r="PD9" s="75"/>
      <c r="PE9" s="75"/>
      <c r="PF9" s="75"/>
      <c r="PG9" s="75"/>
      <c r="PH9" s="75"/>
      <c r="PI9" s="75"/>
      <c r="PJ9" s="75"/>
      <c r="PK9" s="75"/>
      <c r="PL9" s="75"/>
      <c r="PM9" s="75"/>
      <c r="PN9" s="75"/>
      <c r="PO9" s="75"/>
      <c r="PP9" s="75"/>
      <c r="PQ9" s="75"/>
      <c r="PR9" s="75"/>
      <c r="PS9" s="75"/>
      <c r="PT9" s="75"/>
      <c r="PU9" s="75"/>
      <c r="PV9" s="75"/>
      <c r="PW9" s="75"/>
      <c r="PX9" s="75"/>
      <c r="PY9" s="75"/>
      <c r="PZ9" s="75"/>
      <c r="QA9" s="75"/>
      <c r="QB9" s="75"/>
      <c r="QC9" s="75"/>
      <c r="QD9" s="75"/>
      <c r="QE9" s="75"/>
      <c r="QF9" s="75"/>
      <c r="QG9" s="75"/>
      <c r="QH9" s="75"/>
      <c r="QI9" s="75"/>
      <c r="QJ9" s="75"/>
      <c r="QK9" s="75"/>
      <c r="QL9" s="75"/>
      <c r="QM9" s="75"/>
      <c r="QN9" s="75"/>
      <c r="QO9" s="75"/>
      <c r="QP9" s="75"/>
      <c r="QQ9" s="75"/>
      <c r="QR9" s="75"/>
      <c r="QS9" s="75"/>
      <c r="QT9" s="75"/>
      <c r="QU9" s="75"/>
      <c r="QV9" s="75"/>
      <c r="QW9" s="75"/>
      <c r="QX9" s="75"/>
      <c r="QY9" s="75"/>
      <c r="QZ9" s="75"/>
      <c r="RA9" s="75"/>
      <c r="RB9" s="75"/>
      <c r="RC9" s="75"/>
      <c r="RD9" s="75"/>
      <c r="RE9" s="75"/>
      <c r="RF9" s="75"/>
      <c r="RG9" s="75"/>
      <c r="RH9" s="75"/>
      <c r="RI9" s="75"/>
      <c r="RJ9" s="75"/>
      <c r="RK9" s="75"/>
      <c r="RL9" s="75"/>
      <c r="RM9" s="75"/>
      <c r="RN9" s="75"/>
      <c r="RO9" s="75"/>
      <c r="RP9" s="75"/>
      <c r="RQ9" s="75"/>
      <c r="RR9" s="75"/>
      <c r="RS9" s="75"/>
      <c r="RT9" s="75"/>
      <c r="RU9" s="75"/>
      <c r="RV9" s="75"/>
      <c r="RW9" s="75"/>
      <c r="RX9" s="300"/>
    </row>
    <row r="10" spans="1:492" s="60" customFormat="1" ht="15" thickBot="1">
      <c r="A10" s="56"/>
      <c r="B10" s="1223"/>
      <c r="C10" s="1224"/>
      <c r="D10" s="1224"/>
      <c r="E10" s="1225" t="s">
        <v>174</v>
      </c>
      <c r="F10" s="1225"/>
      <c r="G10" s="1226">
        <v>30</v>
      </c>
      <c r="H10" s="1226"/>
      <c r="I10" s="1226"/>
      <c r="J10" s="1644"/>
      <c r="K10" s="1645"/>
      <c r="L10" s="1645"/>
      <c r="M10" s="1645"/>
      <c r="N10" s="1644">
        <f>SUM(N4:N9)</f>
        <v>1173000</v>
      </c>
      <c r="O10" s="1644"/>
      <c r="P10" s="1646">
        <v>169745.65</v>
      </c>
      <c r="Q10" s="1646">
        <v>310605.67</v>
      </c>
      <c r="R10" s="1647">
        <f>S10-Q10</f>
        <v>682894.33000000007</v>
      </c>
      <c r="S10" s="1648">
        <f>SUM(S4:S9)</f>
        <v>993500</v>
      </c>
      <c r="T10" s="1649">
        <f>SUM(T4:T9)</f>
        <v>0</v>
      </c>
      <c r="U10" s="1650">
        <f>Q10+P10</f>
        <v>480351.31999999995</v>
      </c>
      <c r="V10" s="1648">
        <f>T10+S10+P10</f>
        <v>1163245.6499999999</v>
      </c>
      <c r="W10" s="1649"/>
      <c r="X10" s="1650">
        <f>U10/(1+Discount_Rate)^1</f>
        <v>445594.91651205928</v>
      </c>
      <c r="Y10" s="1648">
        <f>V10/(1+Discount_Rate)^1</f>
        <v>1079077.5974025973</v>
      </c>
      <c r="Z10" s="1649">
        <f>SUM(Z4:Z9)</f>
        <v>0</v>
      </c>
      <c r="AA10" s="1400"/>
      <c r="AB10" s="1650">
        <f>SUM(AB4:AB9)</f>
        <v>2015170.845411421</v>
      </c>
      <c r="AC10" s="1650"/>
      <c r="AD10" s="1650">
        <f>SUM(AD4:AD9)</f>
        <v>850011.77101605036</v>
      </c>
      <c r="AE10" s="1651">
        <f>AB10/(X10+AD10)</f>
        <v>1.5553878077429264</v>
      </c>
      <c r="AF10" s="1651">
        <f>((AB10*1.1)+(Z10))/(Y10+AD10)</f>
        <v>1.1490851415399546</v>
      </c>
      <c r="AG10" s="1636"/>
      <c r="AH10" s="1636"/>
      <c r="AI10" s="1636"/>
      <c r="AJ10" s="1636"/>
      <c r="AK10" s="1636"/>
      <c r="AL10" s="1636"/>
      <c r="AM10" s="1636"/>
      <c r="AN10" s="1636"/>
      <c r="AO10" s="1636"/>
      <c r="AP10" s="1636"/>
      <c r="AQ10" s="1636"/>
      <c r="AR10" s="1636"/>
      <c r="AS10" s="1636"/>
      <c r="AT10" s="1636"/>
      <c r="AU10" s="1636"/>
      <c r="AV10" s="1636"/>
      <c r="AW10" s="1636"/>
      <c r="AX10" s="1636"/>
      <c r="AY10" s="1636"/>
      <c r="AZ10" s="1636"/>
      <c r="BA10" s="1636"/>
      <c r="BB10" s="1636"/>
      <c r="BC10" s="1636"/>
      <c r="BD10" s="1636"/>
      <c r="BE10" s="1636"/>
      <c r="BF10" s="1636"/>
      <c r="BG10" s="1636"/>
      <c r="BH10" s="1636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81"/>
      <c r="FN10" s="81"/>
      <c r="FO10" s="81"/>
      <c r="FP10" s="81"/>
      <c r="FQ10" s="81"/>
      <c r="FR10" s="81"/>
      <c r="FS10" s="81"/>
      <c r="FT10" s="81"/>
      <c r="FU10" s="81"/>
      <c r="FV10" s="81"/>
      <c r="FW10" s="81"/>
      <c r="FX10" s="81"/>
      <c r="FY10" s="81"/>
      <c r="FZ10" s="81"/>
      <c r="GA10" s="81"/>
      <c r="GB10" s="81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81"/>
      <c r="GN10" s="81"/>
      <c r="GO10" s="81"/>
      <c r="GP10" s="81"/>
      <c r="GQ10" s="81"/>
      <c r="GR10" s="81"/>
      <c r="GS10" s="81"/>
      <c r="GT10" s="81"/>
      <c r="GU10" s="81"/>
      <c r="GV10" s="81"/>
      <c r="GW10" s="81"/>
      <c r="GX10" s="81"/>
      <c r="GY10" s="81"/>
      <c r="GZ10" s="81"/>
      <c r="HA10" s="81"/>
      <c r="HB10" s="81"/>
      <c r="HC10" s="81"/>
      <c r="HD10" s="81"/>
      <c r="HE10" s="81"/>
      <c r="HF10" s="81"/>
      <c r="HG10" s="81"/>
      <c r="HH10" s="81"/>
      <c r="HI10" s="81"/>
      <c r="HJ10" s="81"/>
      <c r="HK10" s="81"/>
      <c r="HL10" s="81"/>
      <c r="HM10" s="81"/>
      <c r="HN10" s="81"/>
      <c r="HO10" s="81"/>
      <c r="HP10" s="81"/>
      <c r="HQ10" s="81"/>
      <c r="HR10" s="81"/>
      <c r="HS10" s="81"/>
      <c r="HT10" s="81"/>
      <c r="HU10" s="81"/>
      <c r="HV10" s="81"/>
      <c r="HW10" s="81"/>
      <c r="HX10" s="81"/>
      <c r="HY10" s="81"/>
      <c r="HZ10" s="81"/>
      <c r="IA10" s="81"/>
      <c r="IB10" s="81"/>
      <c r="IC10" s="81"/>
      <c r="ID10" s="81"/>
      <c r="IE10" s="81"/>
      <c r="IF10" s="81"/>
      <c r="IG10" s="81"/>
      <c r="IH10" s="81"/>
      <c r="II10" s="81"/>
      <c r="IJ10" s="81"/>
      <c r="IK10" s="81"/>
      <c r="IL10" s="81"/>
      <c r="IM10" s="81"/>
      <c r="IN10" s="81"/>
      <c r="IO10" s="81"/>
      <c r="IP10" s="81"/>
      <c r="IQ10" s="81"/>
      <c r="IR10" s="81"/>
      <c r="IS10" s="81"/>
      <c r="IT10" s="81"/>
      <c r="IU10" s="81"/>
      <c r="IV10" s="81"/>
      <c r="IW10" s="81"/>
      <c r="IX10" s="81"/>
      <c r="IY10" s="81"/>
      <c r="IZ10" s="81"/>
      <c r="JA10" s="81"/>
      <c r="JB10" s="81"/>
      <c r="JC10" s="81"/>
      <c r="JD10" s="81"/>
      <c r="JE10" s="81"/>
      <c r="JF10" s="81"/>
      <c r="JG10" s="81"/>
      <c r="JH10" s="81"/>
      <c r="JI10" s="81"/>
      <c r="JJ10" s="81"/>
      <c r="JK10" s="81"/>
      <c r="JL10" s="81"/>
      <c r="JM10" s="81"/>
      <c r="JN10" s="81"/>
      <c r="JO10" s="81"/>
      <c r="JP10" s="81"/>
      <c r="JQ10" s="81"/>
      <c r="JR10" s="81"/>
      <c r="JS10" s="81"/>
      <c r="JT10" s="81"/>
      <c r="JU10" s="81"/>
      <c r="JV10" s="81"/>
      <c r="JW10" s="81"/>
      <c r="JX10" s="81"/>
      <c r="JY10" s="81"/>
      <c r="JZ10" s="81"/>
      <c r="KA10" s="81"/>
      <c r="KB10" s="81"/>
      <c r="KC10" s="81"/>
      <c r="KD10" s="81"/>
      <c r="KE10" s="81"/>
      <c r="KF10" s="81"/>
      <c r="KG10" s="81"/>
      <c r="KH10" s="81"/>
      <c r="KI10" s="81"/>
      <c r="KJ10" s="81"/>
      <c r="KK10" s="81"/>
      <c r="KL10" s="81"/>
      <c r="KM10" s="81"/>
      <c r="KN10" s="81"/>
      <c r="KO10" s="81"/>
      <c r="KP10" s="81"/>
      <c r="KQ10" s="81"/>
      <c r="KR10" s="81"/>
      <c r="KS10" s="81"/>
      <c r="KT10" s="81"/>
      <c r="KU10" s="81"/>
      <c r="KV10" s="81"/>
      <c r="KW10" s="81"/>
      <c r="KX10" s="81"/>
      <c r="KY10" s="81"/>
      <c r="KZ10" s="81"/>
      <c r="LA10" s="81"/>
      <c r="LB10" s="81"/>
      <c r="LC10" s="81"/>
      <c r="LD10" s="81"/>
      <c r="LE10" s="81"/>
      <c r="LF10" s="81"/>
      <c r="LG10" s="81"/>
      <c r="LH10" s="81"/>
      <c r="LI10" s="81"/>
      <c r="LJ10" s="81"/>
      <c r="LK10" s="81"/>
      <c r="LL10" s="81"/>
      <c r="LM10" s="81"/>
      <c r="LN10" s="81"/>
      <c r="LO10" s="81"/>
      <c r="LP10" s="81"/>
      <c r="LQ10" s="81"/>
      <c r="LR10" s="81"/>
      <c r="LS10" s="81"/>
      <c r="LT10" s="81"/>
      <c r="LU10" s="81"/>
      <c r="LV10" s="81"/>
      <c r="LW10" s="81"/>
      <c r="LX10" s="81"/>
      <c r="LY10" s="81"/>
      <c r="LZ10" s="81"/>
      <c r="MA10" s="81"/>
      <c r="MB10" s="81"/>
      <c r="MC10" s="81"/>
      <c r="MD10" s="81"/>
      <c r="ME10" s="81"/>
      <c r="MF10" s="81"/>
      <c r="MG10" s="81"/>
      <c r="MH10" s="81"/>
      <c r="MI10" s="81"/>
      <c r="MJ10" s="81"/>
      <c r="MK10" s="81"/>
      <c r="ML10" s="81"/>
      <c r="MM10" s="81"/>
      <c r="MN10" s="81"/>
      <c r="MO10" s="81"/>
      <c r="MP10" s="81"/>
      <c r="MQ10" s="81"/>
      <c r="MR10" s="81"/>
      <c r="MS10" s="81"/>
      <c r="MT10" s="81"/>
      <c r="MU10" s="81"/>
      <c r="MV10" s="81"/>
      <c r="MW10" s="81"/>
      <c r="MX10" s="81"/>
      <c r="MY10" s="81"/>
      <c r="MZ10" s="81"/>
      <c r="NA10" s="81"/>
      <c r="NB10" s="81"/>
      <c r="NC10" s="81"/>
      <c r="ND10" s="81"/>
      <c r="NE10" s="81"/>
      <c r="NF10" s="81"/>
      <c r="NG10" s="81"/>
      <c r="NH10" s="81"/>
      <c r="NI10" s="81"/>
      <c r="NJ10" s="81"/>
      <c r="NK10" s="81"/>
      <c r="NL10" s="81"/>
      <c r="NM10" s="81"/>
      <c r="NN10" s="81"/>
      <c r="NO10" s="81"/>
      <c r="NP10" s="81"/>
      <c r="NQ10" s="81"/>
      <c r="NR10" s="81"/>
      <c r="NS10" s="81"/>
      <c r="NT10" s="81"/>
      <c r="NU10" s="81"/>
      <c r="NV10" s="81"/>
      <c r="NW10" s="81"/>
      <c r="NX10" s="81"/>
      <c r="NY10" s="81"/>
      <c r="NZ10" s="81"/>
      <c r="OA10" s="81"/>
      <c r="OB10" s="81"/>
      <c r="OC10" s="81"/>
      <c r="OD10" s="81"/>
      <c r="OE10" s="81"/>
      <c r="OF10" s="81"/>
      <c r="OG10" s="81"/>
      <c r="OH10" s="81"/>
      <c r="OI10" s="81"/>
      <c r="OJ10" s="81"/>
      <c r="OK10" s="81"/>
      <c r="OL10" s="81"/>
      <c r="OM10" s="81"/>
      <c r="ON10" s="81"/>
      <c r="OO10" s="81"/>
      <c r="OP10" s="81"/>
      <c r="OQ10" s="81"/>
      <c r="OR10" s="81"/>
      <c r="OS10" s="81"/>
      <c r="OT10" s="81"/>
      <c r="OU10" s="81"/>
      <c r="OV10" s="81"/>
      <c r="OW10" s="81"/>
      <c r="OX10" s="81"/>
      <c r="OY10" s="81"/>
      <c r="OZ10" s="81"/>
      <c r="PA10" s="81"/>
      <c r="PB10" s="81"/>
      <c r="PC10" s="81"/>
      <c r="PD10" s="81"/>
      <c r="PE10" s="81"/>
      <c r="PF10" s="81"/>
      <c r="PG10" s="81"/>
      <c r="PH10" s="81"/>
      <c r="PI10" s="81"/>
      <c r="PJ10" s="81"/>
      <c r="PK10" s="81"/>
      <c r="PL10" s="81"/>
      <c r="PM10" s="81"/>
      <c r="PN10" s="81"/>
      <c r="PO10" s="81"/>
      <c r="PP10" s="81"/>
      <c r="PQ10" s="81"/>
      <c r="PR10" s="81"/>
      <c r="PS10" s="81"/>
      <c r="PT10" s="81"/>
      <c r="PU10" s="81"/>
      <c r="PV10" s="81"/>
      <c r="PW10" s="81"/>
      <c r="PX10" s="81"/>
      <c r="PY10" s="81"/>
      <c r="PZ10" s="81"/>
      <c r="QA10" s="81"/>
      <c r="QB10" s="81"/>
      <c r="QC10" s="81"/>
      <c r="QD10" s="81"/>
      <c r="QE10" s="81"/>
      <c r="QF10" s="81"/>
      <c r="QG10" s="81"/>
      <c r="QH10" s="81"/>
      <c r="QI10" s="81"/>
      <c r="QJ10" s="81"/>
      <c r="QK10" s="81"/>
      <c r="QL10" s="81"/>
      <c r="QM10" s="81"/>
      <c r="QN10" s="81"/>
      <c r="QO10" s="81"/>
      <c r="QP10" s="81"/>
      <c r="QQ10" s="81"/>
      <c r="QR10" s="81"/>
      <c r="QS10" s="81"/>
      <c r="QT10" s="81"/>
      <c r="QU10" s="81"/>
      <c r="QV10" s="81"/>
      <c r="QW10" s="81"/>
      <c r="QX10" s="81"/>
      <c r="QY10" s="81"/>
      <c r="QZ10" s="81"/>
      <c r="RA10" s="81"/>
      <c r="RB10" s="81"/>
      <c r="RC10" s="81"/>
      <c r="RD10" s="81"/>
      <c r="RE10" s="81"/>
      <c r="RF10" s="81"/>
      <c r="RG10" s="81"/>
      <c r="RH10" s="81"/>
      <c r="RI10" s="81"/>
      <c r="RJ10" s="81"/>
      <c r="RK10" s="81"/>
      <c r="RL10" s="81"/>
      <c r="RM10" s="81"/>
      <c r="RN10" s="81"/>
      <c r="RO10" s="81"/>
      <c r="RP10" s="81"/>
      <c r="RQ10" s="81"/>
      <c r="RR10" s="81"/>
      <c r="RS10" s="81"/>
      <c r="RT10" s="81"/>
      <c r="RU10" s="81"/>
      <c r="RV10" s="81"/>
      <c r="RW10" s="81"/>
    </row>
    <row r="11" spans="1:492" ht="14.4">
      <c r="B11" s="1193"/>
      <c r="C11" s="1193"/>
      <c r="D11" s="1193"/>
      <c r="E11" s="1193"/>
      <c r="F11" s="1193"/>
      <c r="G11" s="1193"/>
      <c r="H11" s="1193"/>
      <c r="I11" s="1194"/>
      <c r="J11" s="1195"/>
      <c r="K11" s="1195"/>
      <c r="L11" s="1195"/>
      <c r="M11" s="1194"/>
      <c r="N11" s="1193"/>
      <c r="O11" s="1193"/>
      <c r="P11" s="1193"/>
      <c r="Q11" s="1193"/>
      <c r="R11" s="1198"/>
      <c r="S11" s="1193"/>
      <c r="T11" s="1193"/>
      <c r="U11" s="1198"/>
      <c r="V11" s="1193"/>
      <c r="W11" s="1193"/>
      <c r="X11" s="1198"/>
      <c r="Y11" s="1198"/>
      <c r="Z11" s="1198"/>
      <c r="AA11" s="1198"/>
      <c r="AB11" s="1198"/>
      <c r="AC11" s="1198"/>
      <c r="AD11" s="1198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198"/>
      <c r="AQ11" s="1198"/>
      <c r="AR11" s="1198"/>
      <c r="AS11" s="1198"/>
      <c r="AT11" s="1198"/>
      <c r="AU11" s="1198"/>
      <c r="AV11" s="1198"/>
      <c r="AW11" s="1198"/>
      <c r="AX11" s="1198"/>
      <c r="AY11" s="1198"/>
      <c r="AZ11" s="1193"/>
      <c r="BA11" s="1193"/>
      <c r="BB11" s="1193"/>
      <c r="BC11" s="1193"/>
      <c r="BD11" s="1193"/>
      <c r="BE11" s="1193"/>
      <c r="BF11" s="1193"/>
      <c r="BG11" s="1193"/>
      <c r="BH11" s="1193"/>
    </row>
    <row r="12" spans="1:492" ht="14.4">
      <c r="B12" s="1193"/>
      <c r="C12" s="1193"/>
      <c r="D12" s="1193"/>
      <c r="E12" s="1193"/>
      <c r="F12" s="1193"/>
      <c r="G12" s="1193"/>
      <c r="H12" s="1193"/>
      <c r="I12" s="1194"/>
      <c r="J12" s="1195"/>
      <c r="K12" s="1195"/>
      <c r="L12" s="1195"/>
      <c r="M12" s="1194"/>
      <c r="N12" s="1193"/>
      <c r="O12" s="1193"/>
      <c r="P12" s="1193"/>
      <c r="Q12" s="1193"/>
      <c r="R12" s="1198"/>
      <c r="S12" s="1193"/>
      <c r="T12" s="1193"/>
      <c r="U12" s="1198"/>
      <c r="V12" s="1193"/>
      <c r="W12" s="1193"/>
      <c r="X12" s="1198"/>
      <c r="Y12" s="1198"/>
      <c r="Z12" s="1198"/>
      <c r="AA12" s="1198"/>
      <c r="AB12" s="1652"/>
      <c r="AC12" s="1198"/>
      <c r="AD12" s="1198"/>
      <c r="AE12" s="1198"/>
      <c r="AF12" s="1198"/>
      <c r="AG12" s="1198"/>
      <c r="AH12" s="1198"/>
      <c r="AI12" s="1198"/>
      <c r="AJ12" s="1198"/>
      <c r="AK12" s="1198"/>
      <c r="AL12" s="1198"/>
      <c r="AM12" s="1198"/>
      <c r="AN12" s="1198"/>
      <c r="AO12" s="1198"/>
      <c r="AP12" s="1198"/>
      <c r="AQ12" s="1198"/>
      <c r="AR12" s="1198"/>
      <c r="AS12" s="1198"/>
      <c r="AT12" s="1198"/>
      <c r="AU12" s="1198"/>
      <c r="AV12" s="1198"/>
      <c r="AW12" s="1198"/>
      <c r="AX12" s="1198"/>
      <c r="AY12" s="1198"/>
      <c r="AZ12" s="1193"/>
      <c r="BA12" s="1193"/>
      <c r="BB12" s="1193"/>
      <c r="BC12" s="1193"/>
      <c r="BD12" s="1193"/>
      <c r="BE12" s="1193"/>
      <c r="BF12" s="1193"/>
      <c r="BG12" s="1193"/>
      <c r="BH12" s="1193"/>
    </row>
    <row r="13" spans="1:492" ht="14.4">
      <c r="B13" s="1193"/>
      <c r="C13" s="1653" t="s">
        <v>89</v>
      </c>
      <c r="D13" s="1193"/>
      <c r="E13" s="1193"/>
      <c r="F13" s="1193"/>
      <c r="G13" s="1193"/>
      <c r="H13" s="1193"/>
      <c r="I13" s="1194"/>
      <c r="J13" s="1195"/>
      <c r="K13" s="1195"/>
      <c r="L13" s="1195"/>
      <c r="M13" s="1194"/>
      <c r="N13" s="1193"/>
      <c r="O13" s="1193"/>
      <c r="P13" s="1193"/>
      <c r="Q13" s="1193"/>
      <c r="R13" s="1198"/>
      <c r="S13" s="1193"/>
      <c r="T13" s="1193"/>
      <c r="U13" s="1198"/>
      <c r="V13" s="1193"/>
      <c r="W13" s="1193"/>
      <c r="X13" s="1198"/>
      <c r="Y13" s="1198"/>
      <c r="Z13" s="1198"/>
      <c r="AA13" s="1198"/>
      <c r="AB13" s="1654"/>
      <c r="AC13" s="1198"/>
      <c r="AD13" s="1198"/>
      <c r="AE13" s="1198"/>
      <c r="AF13" s="1198"/>
      <c r="AG13" s="1198"/>
      <c r="AH13" s="1198"/>
      <c r="AI13" s="1198"/>
      <c r="AJ13" s="1198"/>
      <c r="AK13" s="1198"/>
      <c r="AL13" s="1198"/>
      <c r="AM13" s="1198"/>
      <c r="AN13" s="1198"/>
      <c r="AO13" s="1198"/>
      <c r="AP13" s="1198"/>
      <c r="AQ13" s="1198"/>
      <c r="AR13" s="1198"/>
      <c r="AS13" s="1198"/>
      <c r="AT13" s="1198"/>
      <c r="AU13" s="1198"/>
      <c r="AV13" s="1198"/>
      <c r="AW13" s="1198"/>
      <c r="AX13" s="1198"/>
      <c r="AY13" s="1198"/>
      <c r="AZ13" s="1193"/>
      <c r="BA13" s="1193"/>
      <c r="BB13" s="1193"/>
      <c r="BC13" s="1193"/>
      <c r="BD13" s="1193"/>
      <c r="BE13" s="1193"/>
      <c r="BF13" s="1193"/>
      <c r="BG13" s="1193"/>
      <c r="BH13" s="1193"/>
    </row>
    <row r="14" spans="1:492" s="301" customFormat="1" ht="39" customHeight="1">
      <c r="A14" s="302"/>
      <c r="B14" s="1655"/>
      <c r="C14" s="1656" t="s">
        <v>85</v>
      </c>
      <c r="D14" s="1656" t="s">
        <v>86</v>
      </c>
      <c r="E14" s="1656" t="s">
        <v>87</v>
      </c>
      <c r="F14" s="1656" t="s">
        <v>88</v>
      </c>
      <c r="G14" s="1657" t="s">
        <v>90</v>
      </c>
      <c r="H14" s="1657" t="s">
        <v>91</v>
      </c>
      <c r="I14" s="1658" t="s">
        <v>92</v>
      </c>
      <c r="J14" s="1659"/>
      <c r="K14" s="1660"/>
      <c r="L14" s="1660"/>
      <c r="M14" s="1404" t="s">
        <v>979</v>
      </c>
      <c r="N14" s="1194"/>
      <c r="O14" s="1655"/>
      <c r="P14" s="1655"/>
      <c r="Q14" s="1655"/>
      <c r="R14" s="1661"/>
      <c r="S14" s="1655"/>
      <c r="T14" s="1655"/>
      <c r="U14" s="1661"/>
      <c r="V14" s="1655"/>
      <c r="W14" s="1655"/>
      <c r="X14" s="1661"/>
      <c r="Y14" s="1661"/>
      <c r="Z14" s="1661"/>
      <c r="AA14" s="1661"/>
      <c r="AB14" s="1661"/>
      <c r="AC14" s="1661"/>
      <c r="AD14" s="1661"/>
      <c r="AE14" s="1661"/>
      <c r="AF14" s="1661"/>
      <c r="AG14" s="1661"/>
      <c r="AH14" s="1661"/>
      <c r="AI14" s="1661"/>
      <c r="AJ14" s="1661"/>
      <c r="AK14" s="1661"/>
      <c r="AL14" s="1661"/>
      <c r="AM14" s="1661"/>
      <c r="AN14" s="1661"/>
      <c r="AO14" s="1661"/>
      <c r="AP14" s="1661"/>
      <c r="AQ14" s="1661"/>
      <c r="AR14" s="1661"/>
      <c r="AS14" s="1661"/>
      <c r="AT14" s="1661"/>
      <c r="AU14" s="1661"/>
      <c r="AV14" s="1661"/>
      <c r="AW14" s="1661"/>
      <c r="AX14" s="1661"/>
      <c r="AY14" s="1661"/>
      <c r="AZ14" s="1655"/>
      <c r="BA14" s="1655"/>
      <c r="BB14" s="1655"/>
      <c r="BC14" s="1655"/>
      <c r="BD14" s="1655"/>
      <c r="BE14" s="1655"/>
      <c r="BF14" s="1655"/>
      <c r="BG14" s="1655"/>
      <c r="BH14" s="1655"/>
    </row>
    <row r="15" spans="1:492" ht="14.4">
      <c r="B15" s="1193"/>
      <c r="C15" s="1444" t="s">
        <v>281</v>
      </c>
      <c r="D15" s="1662">
        <v>197</v>
      </c>
      <c r="E15" s="1662">
        <v>602</v>
      </c>
      <c r="F15" s="1662">
        <f>D15+E15</f>
        <v>799</v>
      </c>
      <c r="G15" s="1663">
        <v>8.668152664629055</v>
      </c>
      <c r="H15" s="1664">
        <v>12.510259501714708</v>
      </c>
      <c r="I15" s="1665">
        <f t="shared" ref="I15:I33" si="12">(G15*D15)+(H15*E15)</f>
        <v>9238.8022949641781</v>
      </c>
      <c r="J15" s="1666"/>
      <c r="K15" s="1195"/>
      <c r="L15" s="1195"/>
      <c r="M15" s="1193"/>
      <c r="N15" s="1194"/>
      <c r="O15" s="1193"/>
      <c r="P15" s="1193"/>
      <c r="Q15" s="1193"/>
      <c r="R15" s="1198"/>
      <c r="S15" s="1193"/>
      <c r="T15" s="1193"/>
      <c r="U15" s="1198"/>
      <c r="V15" s="1193"/>
      <c r="W15" s="1193"/>
      <c r="X15" s="1198"/>
      <c r="Y15" s="1198"/>
      <c r="Z15" s="1198"/>
      <c r="AA15" s="1198"/>
      <c r="AB15" s="1198"/>
      <c r="AC15" s="1198"/>
      <c r="AD15" s="1198"/>
      <c r="AE15" s="1198"/>
      <c r="AF15" s="1198"/>
      <c r="AG15" s="1198"/>
      <c r="AH15" s="1198"/>
      <c r="AI15" s="1198"/>
      <c r="AJ15" s="1198"/>
      <c r="AK15" s="1198"/>
      <c r="AL15" s="1198"/>
      <c r="AM15" s="1198"/>
      <c r="AN15" s="1198"/>
      <c r="AO15" s="1198"/>
      <c r="AP15" s="1198"/>
      <c r="AQ15" s="1198"/>
      <c r="AR15" s="1198"/>
      <c r="AS15" s="1198"/>
      <c r="AT15" s="1198"/>
      <c r="AU15" s="1198"/>
      <c r="AV15" s="1198"/>
      <c r="AW15" s="1198"/>
      <c r="AX15" s="1198"/>
      <c r="AY15" s="1198"/>
      <c r="AZ15" s="1193"/>
      <c r="BA15" s="1193"/>
      <c r="BB15" s="1193"/>
      <c r="BC15" s="1193"/>
      <c r="BD15" s="1193"/>
      <c r="BE15" s="1193"/>
      <c r="BF15" s="1193"/>
      <c r="BG15" s="1193"/>
      <c r="BH15" s="1193"/>
    </row>
    <row r="16" spans="1:492" ht="14.4">
      <c r="B16" s="1193"/>
      <c r="C16" s="1444" t="s">
        <v>281</v>
      </c>
      <c r="D16" s="1662">
        <v>197</v>
      </c>
      <c r="E16" s="1662">
        <v>602</v>
      </c>
      <c r="F16" s="1662">
        <f t="shared" ref="F16:F30" si="13">D16+E16</f>
        <v>799</v>
      </c>
      <c r="G16" s="1663">
        <v>8.668152664629055</v>
      </c>
      <c r="H16" s="1664">
        <v>12.510259501714708</v>
      </c>
      <c r="I16" s="1665">
        <f t="shared" si="12"/>
        <v>9238.8022949641781</v>
      </c>
      <c r="J16" s="1666"/>
      <c r="K16" s="1195"/>
      <c r="L16" s="1195"/>
      <c r="M16" s="1195" t="s">
        <v>975</v>
      </c>
      <c r="N16" s="1195" t="s">
        <v>976</v>
      </c>
      <c r="O16" s="1193">
        <v>310605.67</v>
      </c>
      <c r="P16" s="1193"/>
      <c r="Q16" s="1193"/>
      <c r="R16" s="1198"/>
      <c r="S16" s="1193"/>
      <c r="T16" s="1193"/>
      <c r="U16" s="1198"/>
      <c r="V16" s="1193"/>
      <c r="W16" s="1193"/>
      <c r="X16" s="1198"/>
      <c r="Y16" s="1198"/>
      <c r="Z16" s="1198"/>
      <c r="AA16" s="1198"/>
      <c r="AB16" s="1198"/>
      <c r="AC16" s="1198"/>
      <c r="AD16" s="1198"/>
      <c r="AE16" s="1198"/>
      <c r="AF16" s="1198"/>
      <c r="AG16" s="1198"/>
      <c r="AH16" s="1198"/>
      <c r="AI16" s="1198"/>
      <c r="AJ16" s="1198"/>
      <c r="AK16" s="1198"/>
      <c r="AL16" s="1198"/>
      <c r="AM16" s="1198"/>
      <c r="AN16" s="1198"/>
      <c r="AO16" s="1198"/>
      <c r="AP16" s="1198"/>
      <c r="AQ16" s="1198"/>
      <c r="AR16" s="1198"/>
      <c r="AS16" s="1198"/>
      <c r="AT16" s="1198"/>
      <c r="AU16" s="1198"/>
      <c r="AV16" s="1198"/>
      <c r="AW16" s="1198"/>
      <c r="AX16" s="1198"/>
      <c r="AY16" s="1198"/>
      <c r="AZ16" s="1193"/>
      <c r="BA16" s="1193"/>
      <c r="BB16" s="1193"/>
      <c r="BC16" s="1193"/>
      <c r="BD16" s="1193"/>
      <c r="BE16" s="1193"/>
      <c r="BF16" s="1193"/>
      <c r="BG16" s="1193"/>
      <c r="BH16" s="1193"/>
    </row>
    <row r="17" spans="2:60" ht="14.4">
      <c r="B17" s="1193"/>
      <c r="C17" s="1444" t="s">
        <v>281</v>
      </c>
      <c r="D17" s="1662">
        <v>197</v>
      </c>
      <c r="E17" s="1662">
        <v>602</v>
      </c>
      <c r="F17" s="1662">
        <f t="shared" si="13"/>
        <v>799</v>
      </c>
      <c r="G17" s="1663">
        <v>8.668152664629055</v>
      </c>
      <c r="H17" s="1664">
        <v>12.510259501714708</v>
      </c>
      <c r="I17" s="1665">
        <f t="shared" si="12"/>
        <v>9238.8022949641781</v>
      </c>
      <c r="J17" s="1666"/>
      <c r="K17" s="1195"/>
      <c r="L17" s="1195"/>
      <c r="M17" s="1195"/>
      <c r="N17" s="1195" t="s">
        <v>977</v>
      </c>
      <c r="O17" s="1193">
        <v>169745.65</v>
      </c>
      <c r="P17" s="1193"/>
      <c r="Q17" s="1193"/>
      <c r="R17" s="1198"/>
      <c r="S17" s="1193"/>
      <c r="T17" s="1193"/>
      <c r="U17" s="1198"/>
      <c r="V17" s="1193"/>
      <c r="W17" s="1193"/>
      <c r="X17" s="1198"/>
      <c r="Y17" s="1198"/>
      <c r="Z17" s="1198"/>
      <c r="AA17" s="1198"/>
      <c r="AB17" s="1198"/>
      <c r="AC17" s="1198"/>
      <c r="AD17" s="1198"/>
      <c r="AE17" s="1198"/>
      <c r="AF17" s="1198"/>
      <c r="AG17" s="1198"/>
      <c r="AH17" s="1198"/>
      <c r="AI17" s="1198"/>
      <c r="AJ17" s="1198"/>
      <c r="AK17" s="1198"/>
      <c r="AL17" s="1198"/>
      <c r="AM17" s="1198"/>
      <c r="AN17" s="1198"/>
      <c r="AO17" s="1198"/>
      <c r="AP17" s="1198"/>
      <c r="AQ17" s="1198"/>
      <c r="AR17" s="1198"/>
      <c r="AS17" s="1198"/>
      <c r="AT17" s="1198"/>
      <c r="AU17" s="1198"/>
      <c r="AV17" s="1198"/>
      <c r="AW17" s="1198"/>
      <c r="AX17" s="1198"/>
      <c r="AY17" s="1198"/>
      <c r="AZ17" s="1193"/>
      <c r="BA17" s="1193"/>
      <c r="BB17" s="1193"/>
      <c r="BC17" s="1193"/>
      <c r="BD17" s="1193"/>
      <c r="BE17" s="1193"/>
      <c r="BF17" s="1193"/>
      <c r="BG17" s="1193"/>
      <c r="BH17" s="1193"/>
    </row>
    <row r="18" spans="2:60" ht="14.4">
      <c r="B18" s="1193"/>
      <c r="C18" s="1295" t="s">
        <v>282</v>
      </c>
      <c r="D18" s="1662">
        <v>197</v>
      </c>
      <c r="E18" s="1662">
        <v>602</v>
      </c>
      <c r="F18" s="1662">
        <f t="shared" si="13"/>
        <v>799</v>
      </c>
      <c r="G18" s="1663">
        <v>8.668152664629055</v>
      </c>
      <c r="H18" s="1664">
        <v>12.510259501714708</v>
      </c>
      <c r="I18" s="1665">
        <f t="shared" si="12"/>
        <v>9238.8022949641781</v>
      </c>
      <c r="J18" s="1666"/>
      <c r="K18" s="1195"/>
      <c r="L18" s="1195"/>
      <c r="M18" s="1195"/>
      <c r="N18" s="1194" t="s">
        <v>770</v>
      </c>
      <c r="O18" s="1193">
        <v>480351.31999999995</v>
      </c>
      <c r="P18" s="1193"/>
      <c r="Q18" s="1193"/>
      <c r="R18" s="1198"/>
      <c r="S18" s="1193"/>
      <c r="T18" s="1193"/>
      <c r="U18" s="1198"/>
      <c r="V18" s="1193"/>
      <c r="W18" s="1193"/>
      <c r="X18" s="1198"/>
      <c r="Y18" s="1198"/>
      <c r="Z18" s="1198"/>
      <c r="AA18" s="1198"/>
      <c r="AB18" s="1198"/>
      <c r="AC18" s="1198"/>
      <c r="AD18" s="1198"/>
      <c r="AE18" s="1198"/>
      <c r="AF18" s="1198"/>
      <c r="AG18" s="1198"/>
      <c r="AH18" s="1198"/>
      <c r="AI18" s="1198"/>
      <c r="AJ18" s="1198"/>
      <c r="AK18" s="1198"/>
      <c r="AL18" s="1198"/>
      <c r="AM18" s="1198"/>
      <c r="AN18" s="1198"/>
      <c r="AO18" s="1198"/>
      <c r="AP18" s="1198"/>
      <c r="AQ18" s="1198"/>
      <c r="AR18" s="1198"/>
      <c r="AS18" s="1198"/>
      <c r="AT18" s="1198"/>
      <c r="AU18" s="1198"/>
      <c r="AV18" s="1198"/>
      <c r="AW18" s="1198"/>
      <c r="AX18" s="1198"/>
      <c r="AY18" s="1198"/>
      <c r="AZ18" s="1193"/>
      <c r="BA18" s="1193"/>
      <c r="BB18" s="1193"/>
      <c r="BC18" s="1193"/>
      <c r="BD18" s="1193"/>
      <c r="BE18" s="1193"/>
      <c r="BF18" s="1193"/>
      <c r="BG18" s="1193"/>
      <c r="BH18" s="1193"/>
    </row>
    <row r="19" spans="2:60" ht="14.4">
      <c r="B19" s="1193"/>
      <c r="C19" s="1295" t="s">
        <v>282</v>
      </c>
      <c r="D19" s="1662">
        <v>197</v>
      </c>
      <c r="E19" s="1662">
        <v>602</v>
      </c>
      <c r="F19" s="1662">
        <f t="shared" si="13"/>
        <v>799</v>
      </c>
      <c r="G19" s="1663">
        <v>8.668152664629055</v>
      </c>
      <c r="H19" s="1664">
        <v>12.510259501714708</v>
      </c>
      <c r="I19" s="1665">
        <f t="shared" si="12"/>
        <v>9238.8022949641781</v>
      </c>
      <c r="J19" s="1666"/>
      <c r="K19" s="1195"/>
      <c r="L19" s="1195"/>
      <c r="M19" s="1193"/>
      <c r="N19" s="1194" t="s">
        <v>777</v>
      </c>
      <c r="O19" s="1193">
        <v>1173000</v>
      </c>
      <c r="P19" s="1193"/>
      <c r="Q19" s="1193"/>
      <c r="R19" s="1198"/>
      <c r="S19" s="1193"/>
      <c r="T19" s="1193"/>
      <c r="U19" s="1198"/>
      <c r="V19" s="1193"/>
      <c r="W19" s="1193"/>
      <c r="X19" s="1198"/>
      <c r="Y19" s="1198"/>
      <c r="Z19" s="1198"/>
      <c r="AA19" s="1198"/>
      <c r="AB19" s="1198"/>
      <c r="AC19" s="1198"/>
      <c r="AD19" s="1198"/>
      <c r="AE19" s="1198"/>
      <c r="AF19" s="1198"/>
      <c r="AG19" s="1198"/>
      <c r="AH19" s="1198"/>
      <c r="AI19" s="1198"/>
      <c r="AJ19" s="1198"/>
      <c r="AK19" s="1198"/>
      <c r="AL19" s="1198"/>
      <c r="AM19" s="1198"/>
      <c r="AN19" s="1198"/>
      <c r="AO19" s="1198"/>
      <c r="AP19" s="1198"/>
      <c r="AQ19" s="1198"/>
      <c r="AR19" s="1198"/>
      <c r="AS19" s="1198"/>
      <c r="AT19" s="1198"/>
      <c r="AU19" s="1198"/>
      <c r="AV19" s="1198"/>
      <c r="AW19" s="1198"/>
      <c r="AX19" s="1198"/>
      <c r="AY19" s="1198"/>
      <c r="AZ19" s="1193"/>
      <c r="BA19" s="1193"/>
      <c r="BB19" s="1193"/>
      <c r="BC19" s="1193"/>
      <c r="BD19" s="1193"/>
      <c r="BE19" s="1193"/>
      <c r="BF19" s="1193"/>
      <c r="BG19" s="1193"/>
      <c r="BH19" s="1193"/>
    </row>
    <row r="20" spans="2:60" ht="14.4">
      <c r="B20" s="1193"/>
      <c r="C20" s="1295" t="s">
        <v>282</v>
      </c>
      <c r="D20" s="1662">
        <v>197</v>
      </c>
      <c r="E20" s="1662">
        <v>602</v>
      </c>
      <c r="F20" s="1662">
        <f t="shared" si="13"/>
        <v>799</v>
      </c>
      <c r="G20" s="1663">
        <v>8.668152664629055</v>
      </c>
      <c r="H20" s="1664">
        <v>12.510259501714708</v>
      </c>
      <c r="I20" s="1665">
        <f t="shared" si="12"/>
        <v>9238.8022949641781</v>
      </c>
      <c r="J20" s="1666"/>
      <c r="K20" s="1195"/>
      <c r="L20" s="1195"/>
      <c r="M20" s="1193"/>
      <c r="N20" s="1194"/>
      <c r="O20" s="1193"/>
      <c r="P20" s="1193"/>
      <c r="Q20" s="1193"/>
      <c r="R20" s="1198"/>
      <c r="S20" s="1193"/>
      <c r="T20" s="1193"/>
      <c r="U20" s="1198"/>
      <c r="V20" s="1193"/>
      <c r="W20" s="1193"/>
      <c r="X20" s="1198"/>
      <c r="Y20" s="1198"/>
      <c r="Z20" s="1198"/>
      <c r="AA20" s="1198"/>
      <c r="AB20" s="1198"/>
      <c r="AC20" s="1198"/>
      <c r="AD20" s="1198"/>
      <c r="AE20" s="1198"/>
      <c r="AF20" s="1198"/>
      <c r="AG20" s="1198"/>
      <c r="AH20" s="1198"/>
      <c r="AI20" s="1198"/>
      <c r="AJ20" s="1198"/>
      <c r="AK20" s="1198"/>
      <c r="AL20" s="1198"/>
      <c r="AM20" s="1198"/>
      <c r="AN20" s="1198"/>
      <c r="AO20" s="1198"/>
      <c r="AP20" s="1198"/>
      <c r="AQ20" s="1198"/>
      <c r="AR20" s="1198"/>
      <c r="AS20" s="1198"/>
      <c r="AT20" s="1198"/>
      <c r="AU20" s="1198"/>
      <c r="AV20" s="1198"/>
      <c r="AW20" s="1198"/>
      <c r="AX20" s="1198"/>
      <c r="AY20" s="1198"/>
      <c r="AZ20" s="1193"/>
      <c r="BA20" s="1193"/>
      <c r="BB20" s="1193"/>
      <c r="BC20" s="1193"/>
      <c r="BD20" s="1193"/>
      <c r="BE20" s="1193"/>
      <c r="BF20" s="1193"/>
      <c r="BG20" s="1193"/>
      <c r="BH20" s="1193"/>
    </row>
    <row r="21" spans="2:60" ht="14.4">
      <c r="B21" s="1193"/>
      <c r="C21" s="1295" t="s">
        <v>282</v>
      </c>
      <c r="D21" s="1662">
        <v>197</v>
      </c>
      <c r="E21" s="1662">
        <v>602</v>
      </c>
      <c r="F21" s="1662">
        <f t="shared" si="13"/>
        <v>799</v>
      </c>
      <c r="G21" s="1663">
        <v>8.668152664629055</v>
      </c>
      <c r="H21" s="1664">
        <v>12.510259501714708</v>
      </c>
      <c r="I21" s="1665">
        <f t="shared" si="12"/>
        <v>9238.8022949641781</v>
      </c>
      <c r="J21" s="1666"/>
      <c r="K21" s="1195"/>
      <c r="L21" s="1195"/>
      <c r="M21" s="1195" t="s">
        <v>980</v>
      </c>
      <c r="N21" s="1194" t="s">
        <v>981</v>
      </c>
      <c r="O21" s="1193">
        <v>480351.31999999995</v>
      </c>
      <c r="P21" s="1193"/>
      <c r="Q21" s="1193"/>
      <c r="R21" s="1198"/>
      <c r="S21" s="1193"/>
      <c r="T21" s="1193"/>
      <c r="U21" s="1198"/>
      <c r="V21" s="1193"/>
      <c r="W21" s="1193"/>
      <c r="X21" s="1198"/>
      <c r="Y21" s="1198"/>
      <c r="Z21" s="1198"/>
      <c r="AA21" s="1198"/>
      <c r="AB21" s="1198"/>
      <c r="AC21" s="1198"/>
      <c r="AD21" s="1198"/>
      <c r="AE21" s="1198"/>
      <c r="AF21" s="1198"/>
      <c r="AG21" s="1198"/>
      <c r="AH21" s="1198"/>
      <c r="AI21" s="1198"/>
      <c r="AJ21" s="1198"/>
      <c r="AK21" s="1198"/>
      <c r="AL21" s="1198"/>
      <c r="AM21" s="1198"/>
      <c r="AN21" s="1198"/>
      <c r="AO21" s="1198"/>
      <c r="AP21" s="1198"/>
      <c r="AQ21" s="1198"/>
      <c r="AR21" s="1198"/>
      <c r="AS21" s="1198"/>
      <c r="AT21" s="1198"/>
      <c r="AU21" s="1198"/>
      <c r="AV21" s="1198"/>
      <c r="AW21" s="1198"/>
      <c r="AX21" s="1198"/>
      <c r="AY21" s="1198"/>
      <c r="AZ21" s="1193"/>
      <c r="BA21" s="1193"/>
      <c r="BB21" s="1193"/>
      <c r="BC21" s="1193"/>
      <c r="BD21" s="1193"/>
      <c r="BE21" s="1193"/>
      <c r="BF21" s="1193"/>
      <c r="BG21" s="1193"/>
      <c r="BH21" s="1193"/>
    </row>
    <row r="22" spans="2:60" ht="14.4">
      <c r="B22" s="1193"/>
      <c r="C22" s="1444" t="s">
        <v>283</v>
      </c>
      <c r="D22" s="1662"/>
      <c r="E22" s="1662">
        <v>602</v>
      </c>
      <c r="F22" s="1662">
        <f t="shared" si="13"/>
        <v>602</v>
      </c>
      <c r="G22" s="1663">
        <v>8.668152664629055</v>
      </c>
      <c r="H22" s="1664">
        <v>12.510259501714708</v>
      </c>
      <c r="I22" s="1665">
        <f t="shared" si="12"/>
        <v>7531.1762200322546</v>
      </c>
      <c r="J22" s="1666"/>
      <c r="K22" s="1195"/>
      <c r="L22" s="1195"/>
      <c r="M22" s="1193"/>
      <c r="N22" s="1194" t="s">
        <v>777</v>
      </c>
      <c r="O22" s="1193">
        <v>1173</v>
      </c>
      <c r="P22" s="1193"/>
      <c r="Q22" s="1193"/>
      <c r="R22" s="1198"/>
      <c r="S22" s="1193"/>
      <c r="T22" s="1193"/>
      <c r="U22" s="1198"/>
      <c r="V22" s="1193"/>
      <c r="W22" s="1193"/>
      <c r="X22" s="1198"/>
      <c r="Y22" s="1198"/>
      <c r="Z22" s="1198"/>
      <c r="AA22" s="1198"/>
      <c r="AB22" s="1198"/>
      <c r="AC22" s="1198"/>
      <c r="AD22" s="1198"/>
      <c r="AE22" s="1198"/>
      <c r="AF22" s="1198"/>
      <c r="AG22" s="1198"/>
      <c r="AH22" s="1198"/>
      <c r="AI22" s="1198"/>
      <c r="AJ22" s="1198"/>
      <c r="AK22" s="1198"/>
      <c r="AL22" s="1198"/>
      <c r="AM22" s="1198"/>
      <c r="AN22" s="1198"/>
      <c r="AO22" s="1198"/>
      <c r="AP22" s="1198"/>
      <c r="AQ22" s="1198"/>
      <c r="AR22" s="1198"/>
      <c r="AS22" s="1198"/>
      <c r="AT22" s="1198"/>
      <c r="AU22" s="1198"/>
      <c r="AV22" s="1198"/>
      <c r="AW22" s="1198"/>
      <c r="AX22" s="1198"/>
      <c r="AY22" s="1198"/>
      <c r="AZ22" s="1193"/>
      <c r="BA22" s="1193"/>
      <c r="BB22" s="1193"/>
      <c r="BC22" s="1193"/>
      <c r="BD22" s="1193"/>
      <c r="BE22" s="1193"/>
      <c r="BF22" s="1193"/>
      <c r="BG22" s="1193"/>
      <c r="BH22" s="1193"/>
    </row>
    <row r="23" spans="2:60" ht="14.4">
      <c r="B23" s="1193"/>
      <c r="C23" s="1444" t="s">
        <v>283</v>
      </c>
      <c r="D23" s="1667"/>
      <c r="E23" s="1662">
        <v>602</v>
      </c>
      <c r="F23" s="1662">
        <f t="shared" si="13"/>
        <v>602</v>
      </c>
      <c r="G23" s="1663">
        <v>8.668152664629055</v>
      </c>
      <c r="H23" s="1664">
        <v>12.510259501714708</v>
      </c>
      <c r="I23" s="1665">
        <f t="shared" si="12"/>
        <v>7531.1762200322546</v>
      </c>
      <c r="J23" s="1666"/>
      <c r="K23" s="1195"/>
      <c r="L23" s="1195"/>
      <c r="M23" s="1194"/>
      <c r="N23" s="1193"/>
      <c r="O23" s="1193"/>
      <c r="P23" s="1193"/>
      <c r="Q23" s="1193"/>
      <c r="R23" s="1198"/>
      <c r="S23" s="1193"/>
      <c r="T23" s="1193"/>
      <c r="U23" s="1198"/>
      <c r="V23" s="1193"/>
      <c r="W23" s="1193"/>
      <c r="X23" s="1198"/>
      <c r="Y23" s="1198"/>
      <c r="Z23" s="1198"/>
      <c r="AA23" s="1198"/>
      <c r="AB23" s="1198"/>
      <c r="AC23" s="1198"/>
      <c r="AD23" s="1198"/>
      <c r="AE23" s="1198"/>
      <c r="AF23" s="1198"/>
      <c r="AG23" s="1198"/>
      <c r="AH23" s="1198"/>
      <c r="AI23" s="1198"/>
      <c r="AJ23" s="1198"/>
      <c r="AK23" s="1198"/>
      <c r="AL23" s="1198"/>
      <c r="AM23" s="1198"/>
      <c r="AN23" s="1198"/>
      <c r="AO23" s="1198"/>
      <c r="AP23" s="1198"/>
      <c r="AQ23" s="1198"/>
      <c r="AR23" s="1198"/>
      <c r="AS23" s="1198"/>
      <c r="AT23" s="1198"/>
      <c r="AU23" s="1198"/>
      <c r="AV23" s="1198"/>
      <c r="AW23" s="1198"/>
      <c r="AX23" s="1198"/>
      <c r="AY23" s="1198"/>
      <c r="AZ23" s="1193"/>
      <c r="BA23" s="1193"/>
      <c r="BB23" s="1193"/>
      <c r="BC23" s="1193"/>
      <c r="BD23" s="1193"/>
      <c r="BE23" s="1193"/>
      <c r="BF23" s="1193"/>
      <c r="BG23" s="1193"/>
      <c r="BH23" s="1193"/>
    </row>
    <row r="24" spans="2:60" ht="14.4">
      <c r="B24" s="1193"/>
      <c r="C24" s="1444" t="s">
        <v>283</v>
      </c>
      <c r="D24" s="1667"/>
      <c r="E24" s="1662">
        <v>602</v>
      </c>
      <c r="F24" s="1662">
        <f t="shared" si="13"/>
        <v>602</v>
      </c>
      <c r="G24" s="1663">
        <v>8.668152664629055</v>
      </c>
      <c r="H24" s="1664">
        <v>12.510259501714708</v>
      </c>
      <c r="I24" s="1665">
        <f t="shared" si="12"/>
        <v>7531.1762200322546</v>
      </c>
      <c r="J24" s="1666"/>
      <c r="K24" s="1195"/>
      <c r="L24" s="1195"/>
      <c r="M24" s="1194"/>
      <c r="N24" s="1193"/>
      <c r="O24" s="1193"/>
      <c r="P24" s="1193"/>
      <c r="Q24" s="1193"/>
      <c r="R24" s="1198"/>
      <c r="S24" s="1193"/>
      <c r="T24" s="1193"/>
      <c r="U24" s="1198"/>
      <c r="V24" s="1193"/>
      <c r="W24" s="1193"/>
      <c r="X24" s="1198"/>
      <c r="Y24" s="1198"/>
      <c r="Z24" s="1198"/>
      <c r="AA24" s="1198"/>
      <c r="AB24" s="1198"/>
      <c r="AC24" s="1198"/>
      <c r="AD24" s="1198"/>
      <c r="AE24" s="1198"/>
      <c r="AF24" s="1198"/>
      <c r="AG24" s="1198"/>
      <c r="AH24" s="1198"/>
      <c r="AI24" s="1198"/>
      <c r="AJ24" s="1198"/>
      <c r="AK24" s="1198"/>
      <c r="AL24" s="1198"/>
      <c r="AM24" s="1198"/>
      <c r="AN24" s="1198"/>
      <c r="AO24" s="1198"/>
      <c r="AP24" s="1198"/>
      <c r="AQ24" s="1198"/>
      <c r="AR24" s="1198"/>
      <c r="AS24" s="1198"/>
      <c r="AT24" s="1198"/>
      <c r="AU24" s="1198"/>
      <c r="AV24" s="1198"/>
      <c r="AW24" s="1198"/>
      <c r="AX24" s="1198"/>
      <c r="AY24" s="1198"/>
      <c r="AZ24" s="1193"/>
      <c r="BA24" s="1193"/>
      <c r="BB24" s="1193"/>
      <c r="BC24" s="1193"/>
      <c r="BD24" s="1193"/>
      <c r="BE24" s="1193"/>
      <c r="BF24" s="1193"/>
      <c r="BG24" s="1193"/>
      <c r="BH24" s="1193"/>
    </row>
    <row r="25" spans="2:60" ht="14.4">
      <c r="B25" s="1193"/>
      <c r="C25" s="1444" t="s">
        <v>284</v>
      </c>
      <c r="D25" s="1667"/>
      <c r="E25" s="1662">
        <v>602</v>
      </c>
      <c r="F25" s="1662">
        <f t="shared" si="13"/>
        <v>602</v>
      </c>
      <c r="G25" s="1663">
        <v>8.668152664629055</v>
      </c>
      <c r="H25" s="1664">
        <v>12.510259501714708</v>
      </c>
      <c r="I25" s="1665">
        <f t="shared" si="12"/>
        <v>7531.1762200322546</v>
      </c>
      <c r="J25" s="1666"/>
      <c r="K25" s="1195"/>
      <c r="L25" s="1195"/>
      <c r="M25" s="1194"/>
      <c r="N25" s="1193"/>
      <c r="O25" s="1193"/>
      <c r="P25" s="1193"/>
      <c r="Q25" s="1193"/>
      <c r="R25" s="1198"/>
      <c r="S25" s="1193"/>
      <c r="T25" s="1193"/>
      <c r="U25" s="1198"/>
      <c r="V25" s="1193"/>
      <c r="W25" s="1193"/>
      <c r="X25" s="1198"/>
      <c r="Y25" s="1198"/>
      <c r="Z25" s="1198"/>
      <c r="AA25" s="1198"/>
      <c r="AB25" s="1198"/>
      <c r="AC25" s="1198"/>
      <c r="AD25" s="1198"/>
      <c r="AE25" s="1198"/>
      <c r="AF25" s="1198"/>
      <c r="AG25" s="1198"/>
      <c r="AH25" s="1198"/>
      <c r="AI25" s="1198"/>
      <c r="AJ25" s="1198"/>
      <c r="AK25" s="1198"/>
      <c r="AL25" s="1198"/>
      <c r="AM25" s="1198"/>
      <c r="AN25" s="1198"/>
      <c r="AO25" s="1198"/>
      <c r="AP25" s="1198"/>
      <c r="AQ25" s="1198"/>
      <c r="AR25" s="1198"/>
      <c r="AS25" s="1198"/>
      <c r="AT25" s="1198"/>
      <c r="AU25" s="1198"/>
      <c r="AV25" s="1198"/>
      <c r="AW25" s="1198"/>
      <c r="AX25" s="1198"/>
      <c r="AY25" s="1198"/>
      <c r="AZ25" s="1193"/>
      <c r="BA25" s="1193"/>
      <c r="BB25" s="1193"/>
      <c r="BC25" s="1193"/>
      <c r="BD25" s="1193"/>
      <c r="BE25" s="1193"/>
      <c r="BF25" s="1193"/>
      <c r="BG25" s="1193"/>
      <c r="BH25" s="1193"/>
    </row>
    <row r="26" spans="2:60" ht="14.4">
      <c r="B26" s="1193"/>
      <c r="C26" s="1444" t="s">
        <v>284</v>
      </c>
      <c r="D26" s="1667"/>
      <c r="E26" s="1662">
        <v>602</v>
      </c>
      <c r="F26" s="1662">
        <f t="shared" si="13"/>
        <v>602</v>
      </c>
      <c r="G26" s="1663">
        <v>8.668152664629055</v>
      </c>
      <c r="H26" s="1664">
        <v>12.510259501714708</v>
      </c>
      <c r="I26" s="1665">
        <f t="shared" si="12"/>
        <v>7531.1762200322546</v>
      </c>
      <c r="J26" s="1666"/>
      <c r="K26" s="1195"/>
      <c r="L26" s="1195"/>
      <c r="M26" s="1194"/>
      <c r="N26" s="1193"/>
      <c r="O26" s="1193"/>
      <c r="P26" s="1193"/>
      <c r="Q26" s="1193"/>
      <c r="R26" s="1198"/>
      <c r="S26" s="1193"/>
      <c r="T26" s="1193"/>
      <c r="U26" s="1198"/>
      <c r="V26" s="1193"/>
      <c r="W26" s="1193"/>
      <c r="X26" s="1198"/>
      <c r="Y26" s="1198"/>
      <c r="Z26" s="1198"/>
      <c r="AA26" s="1198"/>
      <c r="AB26" s="1198"/>
      <c r="AC26" s="1198"/>
      <c r="AD26" s="1198"/>
      <c r="AE26" s="1198"/>
      <c r="AF26" s="1198"/>
      <c r="AG26" s="1198"/>
      <c r="AH26" s="1198"/>
      <c r="AI26" s="1198"/>
      <c r="AJ26" s="1198"/>
      <c r="AK26" s="1198"/>
      <c r="AL26" s="1198"/>
      <c r="AM26" s="1198"/>
      <c r="AN26" s="1198"/>
      <c r="AO26" s="1198"/>
      <c r="AP26" s="1198"/>
      <c r="AQ26" s="1198"/>
      <c r="AR26" s="1198"/>
      <c r="AS26" s="1198"/>
      <c r="AT26" s="1198"/>
      <c r="AU26" s="1198"/>
      <c r="AV26" s="1198"/>
      <c r="AW26" s="1198"/>
      <c r="AX26" s="1198"/>
      <c r="AY26" s="1198"/>
      <c r="AZ26" s="1193"/>
      <c r="BA26" s="1193"/>
      <c r="BB26" s="1193"/>
      <c r="BC26" s="1193"/>
      <c r="BD26" s="1193"/>
      <c r="BE26" s="1193"/>
      <c r="BF26" s="1193"/>
      <c r="BG26" s="1193"/>
      <c r="BH26" s="1193"/>
    </row>
    <row r="27" spans="2:60" ht="14.4">
      <c r="B27" s="1193"/>
      <c r="C27" s="1444" t="s">
        <v>284</v>
      </c>
      <c r="D27" s="1667"/>
      <c r="E27" s="1662">
        <v>602</v>
      </c>
      <c r="F27" s="1662">
        <f t="shared" si="13"/>
        <v>602</v>
      </c>
      <c r="G27" s="1663">
        <v>8.668152664629055</v>
      </c>
      <c r="H27" s="1664">
        <v>12.510259501714708</v>
      </c>
      <c r="I27" s="1665">
        <f t="shared" si="12"/>
        <v>7531.1762200322546</v>
      </c>
      <c r="J27" s="1666"/>
      <c r="K27" s="1195"/>
      <c r="L27" s="1195"/>
      <c r="M27" s="1194"/>
      <c r="N27" s="1193"/>
      <c r="O27" s="1193"/>
      <c r="P27" s="1193"/>
      <c r="Q27" s="1193"/>
      <c r="R27" s="1198"/>
      <c r="S27" s="1193"/>
      <c r="T27" s="1193"/>
      <c r="U27" s="1198"/>
      <c r="V27" s="1193"/>
      <c r="W27" s="1193"/>
      <c r="X27" s="1198"/>
      <c r="Y27" s="1198"/>
      <c r="Z27" s="1198"/>
      <c r="AA27" s="1198"/>
      <c r="AB27" s="1198"/>
      <c r="AC27" s="1198"/>
      <c r="AD27" s="1198"/>
      <c r="AE27" s="1198"/>
      <c r="AF27" s="1198"/>
      <c r="AG27" s="1198"/>
      <c r="AH27" s="1198"/>
      <c r="AI27" s="1198"/>
      <c r="AJ27" s="1198"/>
      <c r="AK27" s="1198"/>
      <c r="AL27" s="1198"/>
      <c r="AM27" s="1198"/>
      <c r="AN27" s="1198"/>
      <c r="AO27" s="1198"/>
      <c r="AP27" s="1198"/>
      <c r="AQ27" s="1198"/>
      <c r="AR27" s="1198"/>
      <c r="AS27" s="1198"/>
      <c r="AT27" s="1198"/>
      <c r="AU27" s="1198"/>
      <c r="AV27" s="1198"/>
      <c r="AW27" s="1198"/>
      <c r="AX27" s="1198"/>
      <c r="AY27" s="1198"/>
      <c r="AZ27" s="1193"/>
      <c r="BA27" s="1193"/>
      <c r="BB27" s="1193"/>
      <c r="BC27" s="1193"/>
      <c r="BD27" s="1193"/>
      <c r="BE27" s="1193"/>
      <c r="BF27" s="1193"/>
      <c r="BG27" s="1193"/>
      <c r="BH27" s="1193"/>
    </row>
    <row r="28" spans="2:60" ht="14.4">
      <c r="B28" s="1193"/>
      <c r="C28" s="1444" t="s">
        <v>284</v>
      </c>
      <c r="D28" s="1667"/>
      <c r="E28" s="1662">
        <v>602</v>
      </c>
      <c r="F28" s="1662">
        <f t="shared" si="13"/>
        <v>602</v>
      </c>
      <c r="G28" s="1663">
        <v>8.668152664629055</v>
      </c>
      <c r="H28" s="1664">
        <v>12.510259501714708</v>
      </c>
      <c r="I28" s="1665">
        <f t="shared" si="12"/>
        <v>7531.1762200322546</v>
      </c>
      <c r="J28" s="1666"/>
      <c r="K28" s="1195"/>
      <c r="L28" s="1195"/>
      <c r="M28" s="1194"/>
      <c r="N28" s="1193"/>
      <c r="O28" s="1193"/>
      <c r="P28" s="1193"/>
      <c r="Q28" s="1193"/>
      <c r="R28" s="1198"/>
      <c r="S28" s="1193"/>
      <c r="T28" s="1193"/>
      <c r="U28" s="1198"/>
      <c r="V28" s="1193"/>
      <c r="W28" s="1193"/>
      <c r="X28" s="1198"/>
      <c r="Y28" s="1198"/>
      <c r="Z28" s="1198"/>
      <c r="AA28" s="1198"/>
      <c r="AB28" s="1198"/>
      <c r="AC28" s="1198"/>
      <c r="AD28" s="1198"/>
      <c r="AE28" s="1198"/>
      <c r="AF28" s="1198"/>
      <c r="AG28" s="1198"/>
      <c r="AH28" s="1198"/>
      <c r="AI28" s="1198"/>
      <c r="AJ28" s="1198"/>
      <c r="AK28" s="1198"/>
      <c r="AL28" s="1198"/>
      <c r="AM28" s="1198"/>
      <c r="AN28" s="1198"/>
      <c r="AO28" s="1198"/>
      <c r="AP28" s="1198"/>
      <c r="AQ28" s="1198"/>
      <c r="AR28" s="1198"/>
      <c r="AS28" s="1198"/>
      <c r="AT28" s="1198"/>
      <c r="AU28" s="1198"/>
      <c r="AV28" s="1198"/>
      <c r="AW28" s="1198"/>
      <c r="AX28" s="1198"/>
      <c r="AY28" s="1198"/>
      <c r="AZ28" s="1193"/>
      <c r="BA28" s="1193"/>
      <c r="BB28" s="1193"/>
      <c r="BC28" s="1193"/>
      <c r="BD28" s="1193"/>
      <c r="BE28" s="1193"/>
      <c r="BF28" s="1193"/>
      <c r="BG28" s="1193"/>
      <c r="BH28" s="1193"/>
    </row>
    <row r="29" spans="2:60" ht="14.4">
      <c r="B29" s="1193"/>
      <c r="C29" s="1295" t="s">
        <v>81</v>
      </c>
      <c r="D29" s="1667">
        <v>197</v>
      </c>
      <c r="E29" s="1662"/>
      <c r="F29" s="1662">
        <f t="shared" si="13"/>
        <v>197</v>
      </c>
      <c r="G29" s="1663">
        <v>8.668152664629055</v>
      </c>
      <c r="H29" s="1664">
        <v>12.510259501714708</v>
      </c>
      <c r="I29" s="1665">
        <f t="shared" si="12"/>
        <v>1707.6260749319238</v>
      </c>
      <c r="J29" s="1666"/>
      <c r="K29" s="1195"/>
      <c r="L29" s="1195"/>
      <c r="M29" s="1194"/>
      <c r="N29" s="1193"/>
      <c r="O29" s="1193"/>
      <c r="P29" s="1193"/>
      <c r="Q29" s="1193"/>
      <c r="R29" s="1198"/>
      <c r="S29" s="1193"/>
      <c r="T29" s="1193"/>
      <c r="U29" s="1198"/>
      <c r="V29" s="1193"/>
      <c r="W29" s="1193"/>
      <c r="X29" s="1198"/>
      <c r="Y29" s="1198"/>
      <c r="Z29" s="1198"/>
      <c r="AA29" s="1198"/>
      <c r="AB29" s="1198"/>
      <c r="AC29" s="1198"/>
      <c r="AD29" s="1198"/>
      <c r="AE29" s="1198"/>
      <c r="AF29" s="1198"/>
      <c r="AG29" s="1198"/>
      <c r="AH29" s="1198"/>
      <c r="AI29" s="1198"/>
      <c r="AJ29" s="1198"/>
      <c r="AK29" s="1198"/>
      <c r="AL29" s="1198"/>
      <c r="AM29" s="1198"/>
      <c r="AN29" s="1198"/>
      <c r="AO29" s="1198"/>
      <c r="AP29" s="1198"/>
      <c r="AQ29" s="1198"/>
      <c r="AR29" s="1198"/>
      <c r="AS29" s="1198"/>
      <c r="AT29" s="1198"/>
      <c r="AU29" s="1198"/>
      <c r="AV29" s="1198"/>
      <c r="AW29" s="1198"/>
      <c r="AX29" s="1198"/>
      <c r="AY29" s="1198"/>
      <c r="AZ29" s="1193"/>
      <c r="BA29" s="1193"/>
      <c r="BB29" s="1193"/>
      <c r="BC29" s="1193"/>
      <c r="BD29" s="1193"/>
      <c r="BE29" s="1193"/>
      <c r="BF29" s="1193"/>
      <c r="BG29" s="1193"/>
      <c r="BH29" s="1193"/>
    </row>
    <row r="30" spans="2:60" ht="14.4">
      <c r="B30" s="1193"/>
      <c r="C30" s="1295" t="s">
        <v>82</v>
      </c>
      <c r="D30" s="1667">
        <v>197</v>
      </c>
      <c r="E30" s="1662"/>
      <c r="F30" s="1662">
        <f t="shared" si="13"/>
        <v>197</v>
      </c>
      <c r="G30" s="1663">
        <v>8.668152664629055</v>
      </c>
      <c r="H30" s="1664">
        <v>12.510259501714708</v>
      </c>
      <c r="I30" s="1665">
        <f t="shared" si="12"/>
        <v>1707.6260749319238</v>
      </c>
      <c r="J30" s="1666"/>
      <c r="K30" s="1195"/>
      <c r="L30" s="1195"/>
      <c r="M30" s="1194"/>
      <c r="N30" s="1193"/>
      <c r="O30" s="1193"/>
      <c r="P30" s="1193"/>
      <c r="Q30" s="1193"/>
      <c r="R30" s="1198"/>
      <c r="S30" s="1193"/>
      <c r="T30" s="1193"/>
      <c r="U30" s="1198"/>
      <c r="V30" s="1193"/>
      <c r="W30" s="1193"/>
      <c r="X30" s="1198"/>
      <c r="Y30" s="1198"/>
      <c r="Z30" s="1198"/>
      <c r="AA30" s="1198"/>
      <c r="AB30" s="1198"/>
      <c r="AC30" s="1198"/>
      <c r="AD30" s="1198"/>
      <c r="AE30" s="1198"/>
      <c r="AF30" s="1198"/>
      <c r="AG30" s="1198"/>
      <c r="AH30" s="1198"/>
      <c r="AI30" s="1198"/>
      <c r="AJ30" s="1198"/>
      <c r="AK30" s="1198"/>
      <c r="AL30" s="1198"/>
      <c r="AM30" s="1198"/>
      <c r="AN30" s="1198"/>
      <c r="AO30" s="1198"/>
      <c r="AP30" s="1198"/>
      <c r="AQ30" s="1198"/>
      <c r="AR30" s="1198"/>
      <c r="AS30" s="1198"/>
      <c r="AT30" s="1198"/>
      <c r="AU30" s="1198"/>
      <c r="AV30" s="1198"/>
      <c r="AW30" s="1198"/>
      <c r="AX30" s="1198"/>
      <c r="AY30" s="1198"/>
      <c r="AZ30" s="1193"/>
      <c r="BA30" s="1193"/>
      <c r="BB30" s="1193"/>
      <c r="BC30" s="1193"/>
      <c r="BD30" s="1193"/>
      <c r="BE30" s="1193"/>
      <c r="BF30" s="1193"/>
      <c r="BG30" s="1193"/>
      <c r="BH30" s="1193"/>
    </row>
    <row r="31" spans="2:60" ht="14.4">
      <c r="B31" s="1193"/>
      <c r="C31" s="1668"/>
      <c r="D31" s="1662"/>
      <c r="E31" s="1667"/>
      <c r="F31" s="1662"/>
      <c r="G31" s="1664"/>
      <c r="H31" s="1664"/>
      <c r="I31" s="1665">
        <f t="shared" si="12"/>
        <v>0</v>
      </c>
      <c r="J31" s="1666"/>
      <c r="K31" s="1195"/>
      <c r="L31" s="1195"/>
      <c r="M31" s="1194"/>
      <c r="N31" s="1193"/>
      <c r="O31" s="1193"/>
      <c r="P31" s="1193"/>
      <c r="Q31" s="1193"/>
      <c r="R31" s="1198"/>
      <c r="S31" s="1193"/>
      <c r="T31" s="1193"/>
      <c r="U31" s="1198"/>
      <c r="V31" s="1193"/>
      <c r="W31" s="1193"/>
      <c r="X31" s="1198"/>
      <c r="Y31" s="1198"/>
      <c r="Z31" s="1198"/>
      <c r="AA31" s="1198"/>
      <c r="AB31" s="1198"/>
      <c r="AC31" s="1198"/>
      <c r="AD31" s="1198"/>
      <c r="AE31" s="1198"/>
      <c r="AF31" s="1198"/>
      <c r="AG31" s="1198"/>
      <c r="AH31" s="1198"/>
      <c r="AI31" s="1198"/>
      <c r="AJ31" s="1198"/>
      <c r="AK31" s="1198"/>
      <c r="AL31" s="1198"/>
      <c r="AM31" s="1198"/>
      <c r="AN31" s="1198"/>
      <c r="AO31" s="1198"/>
      <c r="AP31" s="1198"/>
      <c r="AQ31" s="1198"/>
      <c r="AR31" s="1198"/>
      <c r="AS31" s="1198"/>
      <c r="AT31" s="1198"/>
      <c r="AU31" s="1198"/>
      <c r="AV31" s="1198"/>
      <c r="AW31" s="1198"/>
      <c r="AX31" s="1198"/>
      <c r="AY31" s="1198"/>
      <c r="AZ31" s="1193"/>
      <c r="BA31" s="1193"/>
      <c r="BB31" s="1193"/>
      <c r="BC31" s="1193"/>
      <c r="BD31" s="1193"/>
      <c r="BE31" s="1193"/>
      <c r="BF31" s="1193"/>
      <c r="BG31" s="1193"/>
      <c r="BH31" s="1193"/>
    </row>
    <row r="32" spans="2:60" ht="14.4">
      <c r="B32" s="1193"/>
      <c r="C32" s="1668"/>
      <c r="D32" s="1662"/>
      <c r="E32" s="1667"/>
      <c r="F32" s="1662"/>
      <c r="G32" s="1664"/>
      <c r="H32" s="1664"/>
      <c r="I32" s="1665">
        <f t="shared" si="12"/>
        <v>0</v>
      </c>
      <c r="J32" s="1666"/>
      <c r="K32" s="1195"/>
      <c r="L32" s="1195"/>
      <c r="M32" s="1194"/>
      <c r="N32" s="1193"/>
      <c r="O32" s="1193"/>
      <c r="P32" s="1193"/>
      <c r="Q32" s="1193"/>
      <c r="R32" s="1198"/>
      <c r="S32" s="1193"/>
      <c r="T32" s="1193"/>
      <c r="U32" s="1198"/>
      <c r="V32" s="1193"/>
      <c r="W32" s="1193"/>
      <c r="X32" s="1198"/>
      <c r="Y32" s="1198"/>
      <c r="Z32" s="1198"/>
      <c r="AA32" s="1198"/>
      <c r="AB32" s="1198"/>
      <c r="AC32" s="1198"/>
      <c r="AD32" s="1198"/>
      <c r="AE32" s="1198"/>
      <c r="AF32" s="1198"/>
      <c r="AG32" s="1198"/>
      <c r="AH32" s="1198"/>
      <c r="AI32" s="1198"/>
      <c r="AJ32" s="1198"/>
      <c r="AK32" s="1198"/>
      <c r="AL32" s="1198"/>
      <c r="AM32" s="1198"/>
      <c r="AN32" s="1198"/>
      <c r="AO32" s="1198"/>
      <c r="AP32" s="1198"/>
      <c r="AQ32" s="1198"/>
      <c r="AR32" s="1198"/>
      <c r="AS32" s="1198"/>
      <c r="AT32" s="1198"/>
      <c r="AU32" s="1198"/>
      <c r="AV32" s="1198"/>
      <c r="AW32" s="1198"/>
      <c r="AX32" s="1198"/>
      <c r="AY32" s="1198"/>
      <c r="AZ32" s="1193"/>
      <c r="BA32" s="1193"/>
      <c r="BB32" s="1193"/>
      <c r="BC32" s="1193"/>
      <c r="BD32" s="1193"/>
      <c r="BE32" s="1193"/>
      <c r="BF32" s="1193"/>
      <c r="BG32" s="1193"/>
      <c r="BH32" s="1193"/>
    </row>
    <row r="33" spans="2:60" ht="14.4">
      <c r="B33" s="1193"/>
      <c r="C33" s="1668"/>
      <c r="D33" s="1669"/>
      <c r="E33" s="1669"/>
      <c r="F33" s="1662"/>
      <c r="G33" s="1664"/>
      <c r="H33" s="1664"/>
      <c r="I33" s="1670">
        <f t="shared" si="12"/>
        <v>0</v>
      </c>
      <c r="J33" s="1671"/>
      <c r="K33" s="1195"/>
      <c r="L33" s="1195"/>
      <c r="M33" s="1194"/>
      <c r="N33" s="1193"/>
      <c r="O33" s="1193"/>
      <c r="P33" s="1193"/>
      <c r="Q33" s="1193"/>
      <c r="R33" s="1198"/>
      <c r="S33" s="1193"/>
      <c r="T33" s="1193"/>
      <c r="U33" s="1198"/>
      <c r="V33" s="1193"/>
      <c r="W33" s="1193"/>
      <c r="X33" s="1198"/>
      <c r="Y33" s="1198"/>
      <c r="Z33" s="1198"/>
      <c r="AA33" s="1198"/>
      <c r="AB33" s="1198"/>
      <c r="AC33" s="1198"/>
      <c r="AD33" s="1198"/>
      <c r="AE33" s="1198"/>
      <c r="AF33" s="1198"/>
      <c r="AG33" s="1198"/>
      <c r="AH33" s="1198"/>
      <c r="AI33" s="1198"/>
      <c r="AJ33" s="1198"/>
      <c r="AK33" s="1198"/>
      <c r="AL33" s="1198"/>
      <c r="AM33" s="1198"/>
      <c r="AN33" s="1198"/>
      <c r="AO33" s="1198"/>
      <c r="AP33" s="1198"/>
      <c r="AQ33" s="1198"/>
      <c r="AR33" s="1198"/>
      <c r="AS33" s="1198"/>
      <c r="AT33" s="1198"/>
      <c r="AU33" s="1198"/>
      <c r="AV33" s="1198"/>
      <c r="AW33" s="1198"/>
      <c r="AX33" s="1198"/>
      <c r="AY33" s="1198"/>
      <c r="AZ33" s="1193"/>
      <c r="BA33" s="1193"/>
      <c r="BB33" s="1193"/>
      <c r="BC33" s="1193"/>
      <c r="BD33" s="1193"/>
      <c r="BE33" s="1193"/>
      <c r="BF33" s="1193"/>
      <c r="BG33" s="1193"/>
      <c r="BH33" s="1193"/>
    </row>
    <row r="34" spans="2:60">
      <c r="G34" s="190"/>
      <c r="H34" s="190"/>
      <c r="N34" s="191"/>
    </row>
    <row r="35" spans="2:60">
      <c r="G35" s="190"/>
      <c r="H35" s="190"/>
      <c r="I35" s="505" t="s">
        <v>93</v>
      </c>
    </row>
  </sheetData>
  <sheetProtection password="C61B" sheet="1" objects="1" scenarios="1"/>
  <sortState ref="C312:C567">
    <sortCondition ref="C312:C567"/>
  </sortState>
  <customSheetViews>
    <customSheetView guid="{9B4B0DAB-FAB9-4E24-9A0E-9A6ECAA72FED}" topLeftCell="W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C18:C21 F4:F9">
    <cfRule type="notContainsBlanks" dxfId="508" priority="31">
      <formula>LEN(TRIM(C4))&gt;0</formula>
    </cfRule>
  </conditionalFormatting>
  <conditionalFormatting sqref="H4:H9">
    <cfRule type="containsBlanks" dxfId="507" priority="35">
      <formula>LEN(TRIM(H4))=0</formula>
    </cfRule>
    <cfRule type="notContainsBlanks" dxfId="506" priority="36">
      <formula>LEN(TRIM(H4))&gt;0</formula>
    </cfRule>
  </conditionalFormatting>
  <conditionalFormatting sqref="C15">
    <cfRule type="notContainsBlanks" dxfId="505" priority="34">
      <formula>LEN(TRIM(C15))&gt;0</formula>
    </cfRule>
  </conditionalFormatting>
  <conditionalFormatting sqref="C16">
    <cfRule type="notContainsBlanks" dxfId="504" priority="33">
      <formula>LEN(TRIM(C16))&gt;0</formula>
    </cfRule>
  </conditionalFormatting>
  <conditionalFormatting sqref="C17">
    <cfRule type="notContainsBlanks" dxfId="503" priority="32">
      <formula>LEN(TRIM(C17))&gt;0</formula>
    </cfRule>
  </conditionalFormatting>
  <conditionalFormatting sqref="C22:C24">
    <cfRule type="notContainsBlanks" dxfId="502" priority="30">
      <formula>LEN(TRIM(C22))&gt;0</formula>
    </cfRule>
  </conditionalFormatting>
  <conditionalFormatting sqref="C25:C28">
    <cfRule type="notContainsBlanks" dxfId="501" priority="29">
      <formula>LEN(TRIM(C25))&gt;0</formula>
    </cfRule>
  </conditionalFormatting>
  <conditionalFormatting sqref="C29">
    <cfRule type="notContainsBlanks" dxfId="500" priority="28">
      <formula>LEN(TRIM(C29))&gt;0</formula>
    </cfRule>
  </conditionalFormatting>
  <conditionalFormatting sqref="C30">
    <cfRule type="notContainsBlanks" dxfId="499" priority="27">
      <formula>LEN(TRIM(C30))&gt;0</formula>
    </cfRule>
  </conditionalFormatting>
  <conditionalFormatting sqref="E4:E9">
    <cfRule type="notContainsBlanks" dxfId="498" priority="12">
      <formula>LEN(TRIM(E4))&gt;0</formula>
    </cfRule>
  </conditionalFormatting>
  <conditionalFormatting sqref="G4:G9">
    <cfRule type="notContainsBlanks" dxfId="497" priority="11">
      <formula>LEN(TRIM(G4))&gt;0</formula>
    </cfRule>
  </conditionalFormatting>
  <conditionalFormatting sqref="I4:I9">
    <cfRule type="expression" dxfId="496" priority="9">
      <formula>ISTEXT(I4)</formula>
    </cfRule>
    <cfRule type="notContainsBlanks" dxfId="495" priority="10">
      <formula>LEN(TRIM(I4))&gt;0</formula>
    </cfRule>
  </conditionalFormatting>
  <conditionalFormatting sqref="I4:I9">
    <cfRule type="containsBlanks" dxfId="494" priority="7">
      <formula>LEN(TRIM(I4))=0</formula>
    </cfRule>
    <cfRule type="expression" dxfId="493" priority="8">
      <formula>H4&lt;&gt;I4</formula>
    </cfRule>
  </conditionalFormatting>
  <conditionalFormatting sqref="J4:J9">
    <cfRule type="expression" dxfId="492" priority="5">
      <formula>ISTEXT(J4)</formula>
    </cfRule>
    <cfRule type="notContainsBlanks" dxfId="491" priority="6">
      <formula>LEN(TRIM(J4))&gt;0</formula>
    </cfRule>
  </conditionalFormatting>
  <conditionalFormatting sqref="L4:L9">
    <cfRule type="expression" dxfId="490" priority="1">
      <formula>ISTEXT(L4)</formula>
    </cfRule>
  </conditionalFormatting>
  <conditionalFormatting sqref="K4:K9">
    <cfRule type="notContainsBlanks" dxfId="489" priority="4">
      <formula>LEN(TRIM(K4))&gt;0</formula>
    </cfRule>
  </conditionalFormatting>
  <conditionalFormatting sqref="K4:K9">
    <cfRule type="expression" dxfId="488" priority="3">
      <formula>ISTEXT(K4)</formula>
    </cfRule>
  </conditionalFormatting>
  <conditionalFormatting sqref="L4:L9">
    <cfRule type="notContainsBlanks" dxfId="487" priority="2">
      <formula>LEN(TRIM(L4))&gt;0</formula>
    </cfRule>
  </conditionalFormatting>
  <dataValidations count="4">
    <dataValidation allowBlank="1" showErrorMessage="1" sqref="K4:L9"/>
    <dataValidation allowBlank="1" showErrorMessage="1" promptTitle="DECIMAL PLACE WARNING:" prompt="Maximum number of numbers to the right of any decimal place can be 4._x000a__x000a_Example 1.2345 and NOT 1.23456" sqref="J4:J9"/>
    <dataValidation type="list" allowBlank="1" showErrorMessage="1" errorTitle="DATA ENTRY ERROR!" error="Only values from the drop-down menu may be selected._x000a__x000a_Click CANCEL and re-attempt." sqref="G4:G9">
      <formula1>lu_m_life</formula1>
    </dataValidation>
    <dataValidation type="list" allowBlank="1" showErrorMessage="1" errorTitle="DATA ENTRY ERROR!" error="Only values from the drop-down menu may be selected._x000a__x000a_Click CANCEL and re-attempt." sqref="H4:H9">
      <formula1>INDIRECT($K4)</formula1>
    </dataValidation>
  </dataValidations>
  <hyperlinks>
    <hyperlink ref="A1" location="'Electric CE'!A1" display="Rtn to Summary"/>
  </hyperlinks>
  <pageMargins left="0.6" right="0.31" top="0.75" bottom="0.75" header="0.3" footer="0.3"/>
  <pageSetup paperSize="3" scale="45" orientation="landscape"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SH81"/>
  <sheetViews>
    <sheetView zoomScale="80" zoomScaleNormal="80" workbookViewId="0">
      <pane ySplit="4" topLeftCell="A5" activePane="bottomLeft" state="frozen"/>
      <selection pane="bottomLeft" activeCell="AE8" sqref="AE8:OH28"/>
    </sheetView>
  </sheetViews>
  <sheetFormatPr defaultColWidth="9.109375" defaultRowHeight="13.2"/>
  <cols>
    <col min="1" max="1" width="9.109375" style="195"/>
    <col min="2" max="4" width="12.88671875" style="165" customWidth="1"/>
    <col min="5" max="5" width="79.44140625" style="165" bestFit="1" customWidth="1"/>
    <col min="6" max="6" width="11.109375" style="165" customWidth="1"/>
    <col min="7" max="7" width="12.44140625" style="165" customWidth="1"/>
    <col min="8" max="8" width="28.44140625" style="165" customWidth="1"/>
    <col min="9" max="9" width="11.44140625" style="165" customWidth="1"/>
    <col min="10" max="10" width="12.33203125" style="508" customWidth="1"/>
    <col min="11" max="11" width="12.5546875" style="361" customWidth="1"/>
    <col min="12" max="12" width="14" style="507" customWidth="1"/>
    <col min="13" max="13" width="15.88671875" style="165" customWidth="1"/>
    <col min="14" max="14" width="14.6640625" style="165" customWidth="1"/>
    <col min="15" max="15" width="13.44140625" style="165" customWidth="1"/>
    <col min="16" max="16" width="15.109375" style="165" customWidth="1"/>
    <col min="17" max="17" width="17.33203125" style="165" bestFit="1" customWidth="1"/>
    <col min="18" max="18" width="16.88671875" style="165" customWidth="1"/>
    <col min="19" max="19" width="17.88671875" style="165" customWidth="1"/>
    <col min="20" max="20" width="14.6640625" style="165" customWidth="1"/>
    <col min="21" max="21" width="17.88671875" style="195" customWidth="1"/>
    <col min="22" max="22" width="19.109375" style="165" bestFit="1" customWidth="1"/>
    <col min="23" max="23" width="16.33203125" style="165" customWidth="1"/>
    <col min="24" max="24" width="17.88671875" style="195" customWidth="1"/>
    <col min="25" max="25" width="19" style="165" customWidth="1"/>
    <col min="26" max="26" width="17.5546875" style="165" customWidth="1"/>
    <col min="27" max="27" width="11.6640625" style="195" customWidth="1"/>
    <col min="28" max="28" width="19.44140625" style="195" customWidth="1"/>
    <col min="29" max="29" width="13.33203125" style="195" customWidth="1"/>
    <col min="30" max="30" width="12.88671875" style="165" customWidth="1"/>
    <col min="31" max="45" width="9.109375" style="319"/>
    <col min="46" max="46" width="9.109375" style="363"/>
    <col min="47" max="16384" width="9.109375" style="165"/>
  </cols>
  <sheetData>
    <row r="1" spans="1:502" ht="27">
      <c r="A1" s="318" t="s">
        <v>206</v>
      </c>
      <c r="B1" s="1192" t="s">
        <v>937</v>
      </c>
      <c r="C1" s="1192"/>
      <c r="D1" s="1192"/>
      <c r="E1" s="1193"/>
      <c r="F1" s="1193"/>
      <c r="G1" s="1193"/>
      <c r="H1" s="1193"/>
      <c r="I1" s="1193"/>
      <c r="J1" s="1683"/>
      <c r="K1" s="1195"/>
      <c r="L1" s="1684"/>
      <c r="M1" s="1193"/>
      <c r="N1" s="1193"/>
      <c r="O1" s="1193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3"/>
    </row>
    <row r="2" spans="1:502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683"/>
      <c r="K2" s="1195"/>
      <c r="L2" s="1684"/>
      <c r="M2" s="1193"/>
      <c r="N2" s="1193"/>
      <c r="O2" s="1193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3"/>
    </row>
    <row r="3" spans="1:502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502" ht="43.2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</row>
    <row r="5" spans="1:502" s="446" customFormat="1" ht="14.4">
      <c r="A5" s="510"/>
      <c r="B5" s="1718" t="s">
        <v>55</v>
      </c>
      <c r="C5" s="1719"/>
      <c r="D5" s="1720"/>
      <c r="E5" s="1311" t="s">
        <v>217</v>
      </c>
      <c r="F5" s="1311">
        <v>30</v>
      </c>
      <c r="G5" s="1241">
        <f t="shared" ref="G5:G57" si="0">(N5/$N$58)*F5</f>
        <v>0.80669834370110927</v>
      </c>
      <c r="H5" s="1427" t="s">
        <v>28</v>
      </c>
      <c r="I5" s="1313">
        <v>316737</v>
      </c>
      <c r="J5" s="1314">
        <v>2.1800000000000002</v>
      </c>
      <c r="K5" s="1315">
        <v>0.75</v>
      </c>
      <c r="L5" s="1315">
        <v>1.06</v>
      </c>
      <c r="M5" s="1721">
        <f>IF((ABS(L5))&gt;(ABS(K5)),L5-K5,0)</f>
        <v>0.31000000000000005</v>
      </c>
      <c r="N5" s="1722">
        <f>J5*I5</f>
        <v>690486.66</v>
      </c>
      <c r="O5" s="1721"/>
      <c r="P5" s="1721"/>
      <c r="Q5" s="1721"/>
      <c r="R5" s="1721"/>
      <c r="S5" s="1721">
        <f>L5*I5</f>
        <v>335741.22000000003</v>
      </c>
      <c r="T5" s="1721">
        <v>0</v>
      </c>
      <c r="U5" s="1721"/>
      <c r="V5" s="1721"/>
      <c r="W5" s="1721">
        <v>0</v>
      </c>
      <c r="X5" s="1721"/>
      <c r="Y5" s="1721"/>
      <c r="Z5" s="1721">
        <f t="shared" ref="Z5:Z36" si="1">-PV(Discount_Rate,F5,W5)*W5</f>
        <v>0</v>
      </c>
      <c r="AA5" s="1723">
        <f t="shared" ref="AA5:AA36" si="2">IF(N5=0,0,(HLOOKUP(H5,ACElectric_2014_2015,F5+1,FALSE)))</f>
        <v>1.6954026287103112</v>
      </c>
      <c r="AB5" s="1721">
        <f t="shared" ref="AB5:AB9" si="3">AA5*N5</f>
        <v>1170652.898453403</v>
      </c>
      <c r="AC5" s="1724" t="str">
        <f>IFERROR(AB5/X5,"")</f>
        <v/>
      </c>
      <c r="AD5" s="1725" t="str">
        <f>IFERROR(((AB5*1.1)+Z5)/Y5,"")</f>
        <v/>
      </c>
      <c r="AE5" s="444"/>
      <c r="AF5" s="444"/>
      <c r="AG5" s="444"/>
      <c r="AH5" s="444"/>
      <c r="AI5" s="444"/>
      <c r="AJ5" s="444"/>
      <c r="AK5" s="444"/>
      <c r="AL5" s="444"/>
      <c r="AM5" s="444"/>
      <c r="AN5" s="444"/>
      <c r="AO5" s="444"/>
      <c r="AP5" s="444"/>
      <c r="AQ5" s="444"/>
      <c r="AR5" s="444"/>
      <c r="AS5" s="444"/>
      <c r="AT5" s="444"/>
      <c r="AU5" s="444"/>
      <c r="AV5" s="444"/>
      <c r="AW5" s="444"/>
      <c r="AX5" s="444"/>
      <c r="AY5" s="444"/>
      <c r="AZ5" s="444"/>
      <c r="BA5" s="444"/>
      <c r="BB5" s="444"/>
      <c r="BC5" s="444"/>
      <c r="BD5" s="444"/>
      <c r="BE5" s="444"/>
      <c r="BF5" s="444"/>
      <c r="BG5" s="444"/>
      <c r="BH5" s="444"/>
      <c r="BI5" s="444"/>
      <c r="BJ5" s="444"/>
      <c r="BK5" s="444"/>
      <c r="BL5" s="444"/>
      <c r="BM5" s="444"/>
      <c r="BN5" s="444"/>
      <c r="BO5" s="444"/>
      <c r="BP5" s="444"/>
      <c r="BQ5" s="444"/>
      <c r="BR5" s="444"/>
      <c r="BS5" s="444"/>
      <c r="BT5" s="444"/>
      <c r="BU5" s="444"/>
      <c r="BV5" s="444"/>
      <c r="BW5" s="444"/>
      <c r="BX5" s="444"/>
      <c r="BY5" s="444"/>
      <c r="BZ5" s="444"/>
      <c r="CA5" s="444"/>
      <c r="CB5" s="444"/>
      <c r="CC5" s="444"/>
      <c r="CD5" s="444"/>
      <c r="CE5" s="444"/>
      <c r="CF5" s="444"/>
      <c r="CG5" s="444"/>
      <c r="CH5" s="444"/>
      <c r="CI5" s="444"/>
      <c r="CJ5" s="444"/>
      <c r="CK5" s="444"/>
      <c r="CL5" s="444"/>
      <c r="CM5" s="444"/>
      <c r="CN5" s="444"/>
      <c r="CO5" s="444"/>
      <c r="CP5" s="444"/>
      <c r="CQ5" s="444"/>
      <c r="CR5" s="444"/>
      <c r="CS5" s="444"/>
      <c r="CT5" s="444"/>
      <c r="CU5" s="444"/>
      <c r="CV5" s="444"/>
      <c r="CW5" s="444"/>
      <c r="CX5" s="444"/>
      <c r="CY5" s="444"/>
      <c r="CZ5" s="444"/>
      <c r="DA5" s="444"/>
      <c r="DB5" s="444"/>
      <c r="DC5" s="444"/>
      <c r="DD5" s="444"/>
      <c r="DE5" s="444"/>
      <c r="DF5" s="444"/>
      <c r="DG5" s="444"/>
      <c r="DH5" s="444"/>
      <c r="DI5" s="444"/>
      <c r="DJ5" s="444"/>
      <c r="DK5" s="444"/>
      <c r="DL5" s="444"/>
      <c r="DM5" s="444"/>
      <c r="DN5" s="444"/>
      <c r="DO5" s="444"/>
      <c r="DP5" s="444"/>
      <c r="DQ5" s="444"/>
      <c r="DR5" s="444"/>
      <c r="DS5" s="444"/>
      <c r="DT5" s="444"/>
      <c r="DU5" s="444"/>
      <c r="DV5" s="444"/>
      <c r="DW5" s="444"/>
      <c r="DX5" s="444"/>
      <c r="DY5" s="444"/>
      <c r="DZ5" s="444"/>
      <c r="EA5" s="444"/>
      <c r="EB5" s="444"/>
      <c r="EC5" s="444"/>
      <c r="ED5" s="444"/>
      <c r="EE5" s="444"/>
      <c r="EF5" s="444"/>
      <c r="EG5" s="444"/>
      <c r="EH5" s="444"/>
      <c r="EI5" s="444"/>
      <c r="EJ5" s="444"/>
      <c r="EK5" s="444"/>
      <c r="EL5" s="444"/>
      <c r="EM5" s="444"/>
      <c r="EN5" s="444"/>
      <c r="EO5" s="444"/>
      <c r="EP5" s="444"/>
      <c r="EQ5" s="444"/>
      <c r="ER5" s="444"/>
      <c r="ES5" s="444"/>
      <c r="ET5" s="444"/>
      <c r="EU5" s="444"/>
      <c r="EV5" s="444"/>
      <c r="EW5" s="444"/>
      <c r="EX5" s="444"/>
      <c r="EY5" s="444"/>
      <c r="EZ5" s="444"/>
      <c r="FA5" s="444"/>
      <c r="FB5" s="444"/>
      <c r="FC5" s="444"/>
      <c r="FD5" s="444"/>
      <c r="FE5" s="444"/>
      <c r="FF5" s="444"/>
      <c r="FG5" s="444"/>
      <c r="FH5" s="444"/>
      <c r="FI5" s="444"/>
      <c r="FJ5" s="444"/>
      <c r="FK5" s="444"/>
      <c r="FL5" s="444"/>
      <c r="FM5" s="444"/>
      <c r="FN5" s="444"/>
      <c r="FO5" s="444"/>
      <c r="FP5" s="444"/>
      <c r="FQ5" s="444"/>
      <c r="FR5" s="444"/>
      <c r="FS5" s="444"/>
      <c r="FT5" s="444"/>
      <c r="FU5" s="444"/>
      <c r="FV5" s="444"/>
      <c r="FW5" s="444"/>
      <c r="FX5" s="444"/>
      <c r="FY5" s="444"/>
      <c r="FZ5" s="444"/>
      <c r="GA5" s="444"/>
      <c r="GB5" s="444"/>
      <c r="GC5" s="444"/>
      <c r="GD5" s="444"/>
      <c r="GE5" s="444"/>
      <c r="GF5" s="444"/>
      <c r="GG5" s="444"/>
      <c r="GH5" s="444"/>
      <c r="GI5" s="444"/>
      <c r="GJ5" s="444"/>
      <c r="GK5" s="444"/>
      <c r="GL5" s="444"/>
      <c r="GM5" s="444"/>
      <c r="GN5" s="444"/>
      <c r="GO5" s="444"/>
      <c r="GP5" s="444"/>
      <c r="GQ5" s="444"/>
      <c r="GR5" s="444"/>
      <c r="GS5" s="444"/>
      <c r="GT5" s="444"/>
      <c r="GU5" s="444"/>
      <c r="GV5" s="444"/>
      <c r="GW5" s="444"/>
      <c r="GX5" s="444"/>
      <c r="GY5" s="444"/>
      <c r="GZ5" s="444"/>
      <c r="HA5" s="444"/>
      <c r="HB5" s="444"/>
      <c r="HC5" s="444"/>
      <c r="HD5" s="444"/>
      <c r="HE5" s="444"/>
      <c r="HF5" s="444"/>
      <c r="HG5" s="444"/>
      <c r="HH5" s="444"/>
      <c r="HI5" s="444"/>
      <c r="HJ5" s="444"/>
      <c r="HK5" s="444"/>
      <c r="HL5" s="444"/>
      <c r="HM5" s="444"/>
      <c r="HN5" s="444"/>
      <c r="HO5" s="444"/>
      <c r="HP5" s="444"/>
      <c r="HQ5" s="444"/>
      <c r="HR5" s="444"/>
      <c r="HS5" s="444"/>
      <c r="HT5" s="444"/>
      <c r="HU5" s="444"/>
      <c r="HV5" s="444"/>
      <c r="HW5" s="444"/>
      <c r="HX5" s="444"/>
      <c r="HY5" s="444"/>
      <c r="HZ5" s="444"/>
      <c r="IA5" s="444"/>
      <c r="IB5" s="444"/>
      <c r="IC5" s="444"/>
      <c r="ID5" s="444"/>
      <c r="IE5" s="444"/>
      <c r="IF5" s="444"/>
      <c r="IG5" s="444"/>
      <c r="IH5" s="444"/>
      <c r="II5" s="444"/>
      <c r="IJ5" s="444"/>
      <c r="IK5" s="444"/>
      <c r="IL5" s="444"/>
      <c r="IM5" s="444"/>
      <c r="IN5" s="444"/>
      <c r="IO5" s="444"/>
      <c r="IP5" s="444"/>
      <c r="IQ5" s="444"/>
      <c r="IR5" s="444"/>
      <c r="IS5" s="444"/>
      <c r="IT5" s="444"/>
      <c r="IU5" s="444"/>
      <c r="IV5" s="444"/>
      <c r="IW5" s="444"/>
      <c r="IX5" s="444"/>
      <c r="IY5" s="444"/>
      <c r="IZ5" s="444"/>
      <c r="JA5" s="444"/>
      <c r="JB5" s="444"/>
      <c r="JC5" s="444"/>
      <c r="JD5" s="444"/>
      <c r="JE5" s="444"/>
      <c r="JF5" s="444"/>
      <c r="JG5" s="444"/>
      <c r="JH5" s="444"/>
      <c r="JI5" s="444"/>
      <c r="JJ5" s="444"/>
      <c r="JK5" s="444"/>
      <c r="JL5" s="444"/>
      <c r="JM5" s="444"/>
      <c r="JN5" s="444"/>
      <c r="JO5" s="444"/>
      <c r="JP5" s="444"/>
      <c r="JQ5" s="444"/>
      <c r="JR5" s="444"/>
      <c r="JS5" s="444"/>
      <c r="JT5" s="444"/>
      <c r="JU5" s="444"/>
      <c r="JV5" s="444"/>
      <c r="JW5" s="444"/>
      <c r="JX5" s="444"/>
      <c r="JY5" s="444"/>
      <c r="JZ5" s="444"/>
      <c r="KA5" s="444"/>
      <c r="KB5" s="444"/>
      <c r="KC5" s="444"/>
      <c r="KD5" s="444"/>
      <c r="KE5" s="444"/>
      <c r="KF5" s="444"/>
      <c r="KG5" s="444"/>
      <c r="KH5" s="444"/>
      <c r="KI5" s="444"/>
      <c r="KJ5" s="444"/>
      <c r="KK5" s="444"/>
      <c r="KL5" s="444"/>
      <c r="KM5" s="444"/>
      <c r="KN5" s="444"/>
      <c r="KO5" s="444"/>
      <c r="KP5" s="444"/>
      <c r="KQ5" s="444"/>
      <c r="KR5" s="444"/>
      <c r="KS5" s="444"/>
      <c r="KT5" s="444"/>
      <c r="KU5" s="444"/>
      <c r="KV5" s="444"/>
      <c r="KW5" s="444"/>
      <c r="KX5" s="444"/>
      <c r="KY5" s="444"/>
      <c r="KZ5" s="444"/>
      <c r="LA5" s="444"/>
      <c r="LB5" s="444"/>
      <c r="LC5" s="444"/>
      <c r="LD5" s="444"/>
      <c r="LE5" s="444"/>
      <c r="LF5" s="444"/>
      <c r="LG5" s="444"/>
      <c r="LH5" s="444"/>
      <c r="LI5" s="444"/>
      <c r="LJ5" s="444"/>
      <c r="LK5" s="444"/>
      <c r="LL5" s="444"/>
      <c r="LM5" s="444"/>
      <c r="LN5" s="444"/>
      <c r="LO5" s="444"/>
      <c r="LP5" s="444"/>
      <c r="LQ5" s="444"/>
      <c r="LR5" s="444"/>
      <c r="LS5" s="444"/>
      <c r="LT5" s="444"/>
      <c r="LU5" s="444"/>
      <c r="LV5" s="444"/>
      <c r="LW5" s="444"/>
      <c r="LX5" s="444"/>
      <c r="LY5" s="444"/>
      <c r="LZ5" s="444"/>
      <c r="MA5" s="444"/>
      <c r="MB5" s="444"/>
      <c r="MC5" s="444"/>
      <c r="MD5" s="444"/>
      <c r="ME5" s="444"/>
      <c r="MF5" s="444"/>
      <c r="MG5" s="444"/>
      <c r="MH5" s="444"/>
      <c r="MI5" s="444"/>
      <c r="MJ5" s="444"/>
      <c r="MK5" s="444"/>
      <c r="ML5" s="444"/>
      <c r="MM5" s="444"/>
      <c r="MN5" s="444"/>
      <c r="MO5" s="444"/>
      <c r="MP5" s="444"/>
      <c r="MQ5" s="444"/>
      <c r="MR5" s="444"/>
      <c r="MS5" s="444"/>
      <c r="MT5" s="444"/>
      <c r="MU5" s="444"/>
      <c r="MV5" s="444"/>
      <c r="MW5" s="444"/>
      <c r="MX5" s="444"/>
      <c r="MY5" s="444"/>
      <c r="MZ5" s="444"/>
      <c r="NA5" s="444"/>
      <c r="NB5" s="444"/>
      <c r="NC5" s="444"/>
      <c r="ND5" s="444"/>
      <c r="NE5" s="444"/>
      <c r="NF5" s="444"/>
      <c r="NG5" s="444"/>
      <c r="NH5" s="444"/>
      <c r="NI5" s="444"/>
      <c r="NJ5" s="444"/>
      <c r="NK5" s="444"/>
      <c r="NL5" s="444"/>
      <c r="NM5" s="444"/>
      <c r="NN5" s="444"/>
      <c r="NO5" s="444"/>
      <c r="NP5" s="444"/>
      <c r="NQ5" s="444"/>
      <c r="NR5" s="444"/>
      <c r="NS5" s="444"/>
      <c r="NT5" s="444"/>
      <c r="NU5" s="444"/>
      <c r="NV5" s="444"/>
      <c r="NW5" s="444"/>
      <c r="NX5" s="444"/>
      <c r="NY5" s="444"/>
      <c r="NZ5" s="444"/>
      <c r="OA5" s="444"/>
      <c r="OB5" s="444"/>
      <c r="OC5" s="444"/>
      <c r="OD5" s="444"/>
      <c r="OE5" s="444"/>
      <c r="OF5" s="444"/>
      <c r="OG5" s="444"/>
      <c r="OH5" s="444"/>
      <c r="OI5" s="444"/>
      <c r="OJ5" s="444"/>
      <c r="OK5" s="444"/>
      <c r="OL5" s="444"/>
      <c r="OM5" s="444"/>
      <c r="ON5" s="444"/>
      <c r="OO5" s="444"/>
      <c r="OP5" s="444"/>
      <c r="OQ5" s="444"/>
      <c r="OR5" s="444"/>
      <c r="OS5" s="444"/>
      <c r="OT5" s="444"/>
      <c r="OU5" s="444"/>
      <c r="OV5" s="444"/>
      <c r="OW5" s="444"/>
      <c r="OX5" s="444"/>
      <c r="OY5" s="444"/>
      <c r="OZ5" s="444"/>
      <c r="PA5" s="444"/>
      <c r="PB5" s="444"/>
      <c r="PC5" s="444"/>
      <c r="PD5" s="444"/>
      <c r="PE5" s="444"/>
      <c r="PF5" s="444"/>
      <c r="PG5" s="444"/>
      <c r="PH5" s="444"/>
      <c r="PI5" s="444"/>
      <c r="PJ5" s="444"/>
      <c r="PK5" s="444"/>
      <c r="PL5" s="444"/>
      <c r="PM5" s="444"/>
      <c r="PN5" s="444"/>
      <c r="PO5" s="444"/>
      <c r="PP5" s="444"/>
      <c r="PQ5" s="444"/>
      <c r="PR5" s="444"/>
      <c r="PS5" s="444"/>
      <c r="PT5" s="444"/>
      <c r="PU5" s="444"/>
      <c r="PV5" s="444"/>
      <c r="PW5" s="444"/>
      <c r="PX5" s="444"/>
      <c r="PY5" s="444"/>
      <c r="PZ5" s="444"/>
      <c r="QA5" s="444"/>
      <c r="QB5" s="444"/>
      <c r="QC5" s="444"/>
      <c r="QD5" s="444"/>
      <c r="QE5" s="444"/>
      <c r="QF5" s="444"/>
      <c r="QG5" s="444"/>
      <c r="QH5" s="444"/>
      <c r="QI5" s="444"/>
      <c r="QJ5" s="444"/>
      <c r="QK5" s="444"/>
      <c r="QL5" s="444"/>
      <c r="QM5" s="444"/>
      <c r="QN5" s="444"/>
      <c r="QO5" s="444"/>
      <c r="QP5" s="444"/>
      <c r="QQ5" s="444"/>
      <c r="QR5" s="444"/>
      <c r="QS5" s="444"/>
      <c r="QT5" s="444"/>
      <c r="QU5" s="444"/>
      <c r="QV5" s="444"/>
      <c r="QW5" s="444"/>
      <c r="QX5" s="444"/>
      <c r="QY5" s="444"/>
      <c r="QZ5" s="444"/>
      <c r="RA5" s="444"/>
      <c r="RB5" s="444"/>
      <c r="RC5" s="444"/>
      <c r="RD5" s="444"/>
      <c r="RE5" s="444"/>
      <c r="RF5" s="444"/>
      <c r="RG5" s="444"/>
      <c r="RH5" s="444"/>
      <c r="RI5" s="444"/>
      <c r="RJ5" s="444"/>
      <c r="RK5" s="444"/>
      <c r="RL5" s="444"/>
      <c r="RM5" s="444"/>
      <c r="RN5" s="444"/>
      <c r="RO5" s="444"/>
      <c r="RP5" s="444"/>
      <c r="RQ5" s="444"/>
      <c r="RR5" s="444"/>
      <c r="RS5" s="444"/>
      <c r="RT5" s="444"/>
      <c r="RU5" s="444"/>
      <c r="RV5" s="444"/>
      <c r="RW5" s="444"/>
      <c r="RX5" s="444"/>
      <c r="RY5" s="444"/>
      <c r="RZ5" s="444"/>
      <c r="SA5" s="444"/>
      <c r="SB5" s="444"/>
      <c r="SC5" s="444"/>
      <c r="SD5" s="444"/>
      <c r="SE5" s="444"/>
      <c r="SF5" s="444"/>
      <c r="SG5" s="444"/>
      <c r="SH5" s="445"/>
    </row>
    <row r="6" spans="1:502" s="516" customFormat="1" ht="14.4">
      <c r="A6" s="444"/>
      <c r="B6" s="1726" t="s">
        <v>55</v>
      </c>
      <c r="C6" s="1685"/>
      <c r="D6" s="1686"/>
      <c r="E6" s="1322" t="s">
        <v>622</v>
      </c>
      <c r="F6" s="1322">
        <v>15</v>
      </c>
      <c r="G6" s="1255">
        <f t="shared" si="0"/>
        <v>3.5349959019536033E-2</v>
      </c>
      <c r="H6" s="1432" t="s">
        <v>32</v>
      </c>
      <c r="I6" s="1323">
        <v>1235</v>
      </c>
      <c r="J6" s="1324">
        <v>49</v>
      </c>
      <c r="K6" s="1325">
        <v>20</v>
      </c>
      <c r="L6" s="1325">
        <v>25</v>
      </c>
      <c r="M6" s="1687">
        <f t="shared" ref="M6:M53" si="4">IF((ABS(L6))&gt;(ABS(K6)),L6-K6,0)</f>
        <v>5</v>
      </c>
      <c r="N6" s="1688">
        <f>J6*I6</f>
        <v>60515</v>
      </c>
      <c r="O6" s="1687"/>
      <c r="P6" s="1687"/>
      <c r="Q6" s="1687"/>
      <c r="R6" s="1687"/>
      <c r="S6" s="1687">
        <f t="shared" ref="S6:S57" si="5">L6*I6</f>
        <v>30875</v>
      </c>
      <c r="T6" s="1687">
        <v>0</v>
      </c>
      <c r="U6" s="1687"/>
      <c r="V6" s="1687"/>
      <c r="W6" s="1687">
        <v>0</v>
      </c>
      <c r="X6" s="1687"/>
      <c r="Y6" s="1687"/>
      <c r="Z6" s="1687">
        <f t="shared" si="1"/>
        <v>0</v>
      </c>
      <c r="AA6" s="1689">
        <f t="shared" si="2"/>
        <v>0.80126065856156259</v>
      </c>
      <c r="AB6" s="1687">
        <f t="shared" si="3"/>
        <v>48488.288752852961</v>
      </c>
      <c r="AC6" s="1690" t="str">
        <f>IFERROR(AB6/X6,"")</f>
        <v/>
      </c>
      <c r="AD6" s="1727" t="str">
        <f t="shared" ref="AD6:AD31" si="6">IFERROR(((AB6*1.1)+Z6)/Y6,"")</f>
        <v/>
      </c>
      <c r="AE6" s="444"/>
      <c r="AF6" s="444"/>
      <c r="AG6" s="444"/>
      <c r="AH6" s="444"/>
      <c r="AI6" s="444"/>
      <c r="AJ6" s="444"/>
      <c r="AK6" s="444"/>
      <c r="AL6" s="444"/>
      <c r="AM6" s="444"/>
      <c r="AN6" s="444"/>
      <c r="AO6" s="444"/>
      <c r="AP6" s="444"/>
      <c r="AQ6" s="444"/>
      <c r="AR6" s="444"/>
      <c r="AS6" s="444"/>
      <c r="AT6" s="444"/>
      <c r="AU6" s="444"/>
      <c r="AV6" s="444"/>
      <c r="AW6" s="444"/>
      <c r="AX6" s="444"/>
      <c r="AY6" s="444"/>
      <c r="AZ6" s="444"/>
      <c r="BA6" s="444"/>
      <c r="BB6" s="444"/>
      <c r="BC6" s="444"/>
      <c r="BD6" s="444"/>
      <c r="BE6" s="444"/>
      <c r="BF6" s="444"/>
      <c r="BG6" s="444"/>
      <c r="BH6" s="444"/>
      <c r="BI6" s="444"/>
      <c r="BJ6" s="444"/>
      <c r="BK6" s="444"/>
      <c r="BL6" s="444"/>
      <c r="BM6" s="444"/>
      <c r="BN6" s="444"/>
      <c r="BO6" s="444"/>
      <c r="BP6" s="444"/>
      <c r="BQ6" s="444"/>
      <c r="BR6" s="444"/>
      <c r="BS6" s="444"/>
      <c r="BT6" s="444"/>
      <c r="BU6" s="444"/>
      <c r="BV6" s="444"/>
      <c r="BW6" s="444"/>
      <c r="BX6" s="444"/>
      <c r="BY6" s="444"/>
      <c r="BZ6" s="444"/>
      <c r="CA6" s="444"/>
      <c r="CB6" s="444"/>
      <c r="CC6" s="444"/>
      <c r="CD6" s="444"/>
      <c r="CE6" s="444"/>
      <c r="CF6" s="444"/>
      <c r="CG6" s="444"/>
      <c r="CH6" s="444"/>
      <c r="CI6" s="444"/>
      <c r="CJ6" s="444"/>
      <c r="CK6" s="444"/>
      <c r="CL6" s="444"/>
      <c r="CM6" s="444"/>
      <c r="CN6" s="444"/>
      <c r="CO6" s="444"/>
      <c r="CP6" s="444"/>
      <c r="CQ6" s="444"/>
      <c r="CR6" s="444"/>
      <c r="CS6" s="444"/>
      <c r="CT6" s="444"/>
      <c r="CU6" s="444"/>
      <c r="CV6" s="444"/>
      <c r="CW6" s="444"/>
      <c r="CX6" s="444"/>
      <c r="CY6" s="444"/>
      <c r="CZ6" s="444"/>
      <c r="DA6" s="444"/>
      <c r="DB6" s="444"/>
      <c r="DC6" s="444"/>
      <c r="DD6" s="444"/>
      <c r="DE6" s="444"/>
      <c r="DF6" s="444"/>
      <c r="DG6" s="444"/>
      <c r="DH6" s="444"/>
      <c r="DI6" s="444"/>
      <c r="DJ6" s="444"/>
      <c r="DK6" s="444"/>
      <c r="DL6" s="444"/>
      <c r="DM6" s="444"/>
      <c r="DN6" s="444"/>
      <c r="DO6" s="444"/>
      <c r="DP6" s="444"/>
      <c r="DQ6" s="444"/>
      <c r="DR6" s="444"/>
      <c r="DS6" s="444"/>
      <c r="DT6" s="444"/>
      <c r="DU6" s="444"/>
      <c r="DV6" s="444"/>
      <c r="DW6" s="444"/>
      <c r="DX6" s="444"/>
      <c r="DY6" s="444"/>
      <c r="DZ6" s="444"/>
      <c r="EA6" s="444"/>
      <c r="EB6" s="444"/>
      <c r="EC6" s="444"/>
      <c r="ED6" s="444"/>
      <c r="EE6" s="444"/>
      <c r="EF6" s="444"/>
      <c r="EG6" s="444"/>
      <c r="EH6" s="444"/>
      <c r="EI6" s="444"/>
      <c r="EJ6" s="444"/>
      <c r="EK6" s="444"/>
      <c r="EL6" s="444"/>
      <c r="EM6" s="444"/>
      <c r="EN6" s="444"/>
      <c r="EO6" s="444"/>
      <c r="EP6" s="444"/>
      <c r="EQ6" s="444"/>
      <c r="ER6" s="444"/>
      <c r="ES6" s="444"/>
      <c r="ET6" s="444"/>
      <c r="EU6" s="444"/>
      <c r="EV6" s="444"/>
      <c r="EW6" s="444"/>
      <c r="EX6" s="444"/>
      <c r="EY6" s="444"/>
      <c r="EZ6" s="444"/>
      <c r="FA6" s="444"/>
      <c r="FB6" s="444"/>
      <c r="FC6" s="444"/>
      <c r="FD6" s="444"/>
      <c r="FE6" s="444"/>
      <c r="FF6" s="444"/>
      <c r="FG6" s="444"/>
      <c r="FH6" s="444"/>
      <c r="FI6" s="444"/>
      <c r="FJ6" s="444"/>
      <c r="FK6" s="444"/>
      <c r="FL6" s="444"/>
      <c r="FM6" s="444"/>
      <c r="FN6" s="444"/>
      <c r="FO6" s="444"/>
      <c r="FP6" s="444"/>
      <c r="FQ6" s="444"/>
      <c r="FR6" s="444"/>
      <c r="FS6" s="444"/>
      <c r="FT6" s="444"/>
      <c r="FU6" s="444"/>
      <c r="FV6" s="444"/>
      <c r="FW6" s="444"/>
      <c r="FX6" s="444"/>
      <c r="FY6" s="444"/>
      <c r="FZ6" s="444"/>
      <c r="GA6" s="444"/>
      <c r="GB6" s="444"/>
      <c r="GC6" s="444"/>
      <c r="GD6" s="444"/>
      <c r="GE6" s="444"/>
      <c r="GF6" s="444"/>
      <c r="GG6" s="444"/>
      <c r="GH6" s="444"/>
      <c r="GI6" s="444"/>
      <c r="GJ6" s="444"/>
      <c r="GK6" s="444"/>
      <c r="GL6" s="444"/>
      <c r="GM6" s="444"/>
      <c r="GN6" s="444"/>
      <c r="GO6" s="444"/>
      <c r="GP6" s="444"/>
      <c r="GQ6" s="444"/>
      <c r="GR6" s="444"/>
      <c r="GS6" s="444"/>
      <c r="GT6" s="444"/>
      <c r="GU6" s="444"/>
      <c r="GV6" s="444"/>
      <c r="GW6" s="444"/>
      <c r="GX6" s="444"/>
      <c r="GY6" s="444"/>
      <c r="GZ6" s="444"/>
      <c r="HA6" s="444"/>
      <c r="HB6" s="444"/>
      <c r="HC6" s="444"/>
      <c r="HD6" s="444"/>
      <c r="HE6" s="444"/>
      <c r="HF6" s="444"/>
      <c r="HG6" s="444"/>
      <c r="HH6" s="444"/>
      <c r="HI6" s="444"/>
      <c r="HJ6" s="444"/>
      <c r="HK6" s="444"/>
      <c r="HL6" s="444"/>
      <c r="HM6" s="444"/>
      <c r="HN6" s="444"/>
      <c r="HO6" s="444"/>
      <c r="HP6" s="444"/>
      <c r="HQ6" s="444"/>
      <c r="HR6" s="444"/>
      <c r="HS6" s="444"/>
      <c r="HT6" s="444"/>
      <c r="HU6" s="444"/>
      <c r="HV6" s="444"/>
      <c r="HW6" s="444"/>
      <c r="HX6" s="444"/>
      <c r="HY6" s="444"/>
      <c r="HZ6" s="444"/>
      <c r="IA6" s="444"/>
      <c r="IB6" s="444"/>
      <c r="IC6" s="444"/>
      <c r="ID6" s="444"/>
      <c r="IE6" s="444"/>
      <c r="IF6" s="444"/>
      <c r="IG6" s="444"/>
      <c r="IH6" s="444"/>
      <c r="II6" s="444"/>
      <c r="IJ6" s="444"/>
      <c r="IK6" s="444"/>
      <c r="IL6" s="444"/>
      <c r="IM6" s="444"/>
      <c r="IN6" s="444"/>
      <c r="IO6" s="444"/>
      <c r="IP6" s="444"/>
      <c r="IQ6" s="444"/>
      <c r="IR6" s="444"/>
      <c r="IS6" s="444"/>
      <c r="IT6" s="444"/>
      <c r="IU6" s="444"/>
      <c r="IV6" s="444"/>
      <c r="IW6" s="444"/>
      <c r="IX6" s="444"/>
      <c r="IY6" s="444"/>
      <c r="IZ6" s="444"/>
      <c r="JA6" s="444"/>
      <c r="JB6" s="444"/>
      <c r="JC6" s="444"/>
      <c r="JD6" s="444"/>
      <c r="JE6" s="444"/>
      <c r="JF6" s="444"/>
      <c r="JG6" s="444"/>
      <c r="JH6" s="444"/>
      <c r="JI6" s="444"/>
      <c r="JJ6" s="444"/>
      <c r="JK6" s="444"/>
      <c r="JL6" s="444"/>
      <c r="JM6" s="444"/>
      <c r="JN6" s="444"/>
      <c r="JO6" s="444"/>
      <c r="JP6" s="444"/>
      <c r="JQ6" s="444"/>
      <c r="JR6" s="444"/>
      <c r="JS6" s="444"/>
      <c r="JT6" s="444"/>
      <c r="JU6" s="444"/>
      <c r="JV6" s="444"/>
      <c r="JW6" s="444"/>
      <c r="JX6" s="444"/>
      <c r="JY6" s="444"/>
      <c r="JZ6" s="444"/>
      <c r="KA6" s="444"/>
      <c r="KB6" s="444"/>
      <c r="KC6" s="444"/>
      <c r="KD6" s="444"/>
      <c r="KE6" s="444"/>
      <c r="KF6" s="444"/>
      <c r="KG6" s="444"/>
      <c r="KH6" s="444"/>
      <c r="KI6" s="444"/>
      <c r="KJ6" s="444"/>
      <c r="KK6" s="444"/>
      <c r="KL6" s="444"/>
      <c r="KM6" s="444"/>
      <c r="KN6" s="444"/>
      <c r="KO6" s="444"/>
      <c r="KP6" s="444"/>
      <c r="KQ6" s="444"/>
      <c r="KR6" s="444"/>
      <c r="KS6" s="444"/>
      <c r="KT6" s="444"/>
      <c r="KU6" s="444"/>
      <c r="KV6" s="444"/>
      <c r="KW6" s="444"/>
      <c r="KX6" s="444"/>
      <c r="KY6" s="444"/>
      <c r="KZ6" s="444"/>
      <c r="LA6" s="444"/>
      <c r="LB6" s="444"/>
      <c r="LC6" s="444"/>
      <c r="LD6" s="444"/>
      <c r="LE6" s="444"/>
      <c r="LF6" s="444"/>
      <c r="LG6" s="444"/>
      <c r="LH6" s="444"/>
      <c r="LI6" s="444"/>
      <c r="LJ6" s="444"/>
      <c r="LK6" s="444"/>
      <c r="LL6" s="444"/>
      <c r="LM6" s="444"/>
      <c r="LN6" s="444"/>
      <c r="LO6" s="444"/>
      <c r="LP6" s="444"/>
      <c r="LQ6" s="444"/>
      <c r="LR6" s="444"/>
      <c r="LS6" s="444"/>
      <c r="LT6" s="444"/>
      <c r="LU6" s="444"/>
      <c r="LV6" s="444"/>
      <c r="LW6" s="444"/>
      <c r="LX6" s="444"/>
      <c r="LY6" s="444"/>
      <c r="LZ6" s="444"/>
      <c r="MA6" s="444"/>
      <c r="MB6" s="444"/>
      <c r="MC6" s="444"/>
      <c r="MD6" s="444"/>
      <c r="ME6" s="444"/>
      <c r="MF6" s="444"/>
      <c r="MG6" s="444"/>
      <c r="MH6" s="444"/>
      <c r="MI6" s="444"/>
      <c r="MJ6" s="444"/>
      <c r="MK6" s="444"/>
      <c r="ML6" s="444"/>
      <c r="MM6" s="444"/>
      <c r="MN6" s="444"/>
      <c r="MO6" s="444"/>
      <c r="MP6" s="444"/>
      <c r="MQ6" s="444"/>
      <c r="MR6" s="444"/>
      <c r="MS6" s="444"/>
      <c r="MT6" s="444"/>
      <c r="MU6" s="444"/>
      <c r="MV6" s="444"/>
      <c r="MW6" s="444"/>
      <c r="MX6" s="444"/>
      <c r="MY6" s="444"/>
      <c r="MZ6" s="444"/>
      <c r="NA6" s="444"/>
      <c r="NB6" s="444"/>
      <c r="NC6" s="444"/>
      <c r="ND6" s="444"/>
      <c r="NE6" s="444"/>
      <c r="NF6" s="444"/>
      <c r="NG6" s="444"/>
      <c r="NH6" s="444"/>
      <c r="NI6" s="444"/>
      <c r="NJ6" s="444"/>
      <c r="NK6" s="444"/>
      <c r="NL6" s="444"/>
      <c r="NM6" s="444"/>
      <c r="NN6" s="444"/>
      <c r="NO6" s="444"/>
      <c r="NP6" s="444"/>
      <c r="NQ6" s="444"/>
      <c r="NR6" s="444"/>
      <c r="NS6" s="444"/>
      <c r="NT6" s="444"/>
      <c r="NU6" s="444"/>
      <c r="NV6" s="444"/>
      <c r="NW6" s="444"/>
      <c r="NX6" s="444"/>
      <c r="NY6" s="444"/>
      <c r="NZ6" s="444"/>
      <c r="OA6" s="444"/>
      <c r="OB6" s="444"/>
      <c r="OC6" s="444"/>
      <c r="OD6" s="444"/>
      <c r="OE6" s="444"/>
      <c r="OF6" s="444"/>
      <c r="OG6" s="444"/>
      <c r="OH6" s="444"/>
      <c r="OI6" s="444"/>
      <c r="OJ6" s="444"/>
      <c r="OK6" s="444"/>
      <c r="OL6" s="444"/>
      <c r="OM6" s="444"/>
      <c r="ON6" s="444"/>
      <c r="OO6" s="444"/>
      <c r="OP6" s="444"/>
      <c r="OQ6" s="444"/>
      <c r="OR6" s="444"/>
      <c r="OS6" s="444"/>
      <c r="OT6" s="444"/>
      <c r="OU6" s="444"/>
      <c r="OV6" s="444"/>
      <c r="OW6" s="444"/>
      <c r="OX6" s="444"/>
      <c r="OY6" s="444"/>
      <c r="OZ6" s="444"/>
      <c r="PA6" s="444"/>
      <c r="PB6" s="444"/>
      <c r="PC6" s="444"/>
      <c r="PD6" s="444"/>
      <c r="PE6" s="444"/>
      <c r="PF6" s="444"/>
      <c r="PG6" s="444"/>
      <c r="PH6" s="444"/>
      <c r="PI6" s="444"/>
      <c r="PJ6" s="444"/>
      <c r="PK6" s="444"/>
      <c r="PL6" s="444"/>
      <c r="PM6" s="444"/>
      <c r="PN6" s="444"/>
      <c r="PO6" s="444"/>
      <c r="PP6" s="444"/>
      <c r="PQ6" s="444"/>
      <c r="PR6" s="444"/>
      <c r="PS6" s="444"/>
      <c r="PT6" s="444"/>
      <c r="PU6" s="444"/>
      <c r="PV6" s="444"/>
      <c r="PW6" s="444"/>
      <c r="PX6" s="444"/>
      <c r="PY6" s="444"/>
      <c r="PZ6" s="444"/>
      <c r="QA6" s="444"/>
      <c r="QB6" s="444"/>
      <c r="QC6" s="444"/>
      <c r="QD6" s="444"/>
      <c r="QE6" s="444"/>
      <c r="QF6" s="444"/>
      <c r="QG6" s="444"/>
      <c r="QH6" s="444"/>
      <c r="QI6" s="444"/>
      <c r="QJ6" s="444"/>
      <c r="QK6" s="444"/>
      <c r="QL6" s="444"/>
      <c r="QM6" s="444"/>
      <c r="QN6" s="444"/>
      <c r="QO6" s="444"/>
      <c r="QP6" s="444"/>
      <c r="QQ6" s="444"/>
      <c r="QR6" s="444"/>
      <c r="QS6" s="444"/>
      <c r="QT6" s="444"/>
      <c r="QU6" s="444"/>
      <c r="QV6" s="444"/>
      <c r="QW6" s="444"/>
      <c r="QX6" s="444"/>
      <c r="QY6" s="444"/>
      <c r="QZ6" s="444"/>
      <c r="RA6" s="444"/>
      <c r="RB6" s="444"/>
      <c r="RC6" s="444"/>
      <c r="RD6" s="444"/>
      <c r="RE6" s="444"/>
      <c r="RF6" s="444"/>
      <c r="RG6" s="444"/>
      <c r="RH6" s="444"/>
      <c r="RI6" s="444"/>
      <c r="RJ6" s="444"/>
      <c r="RK6" s="444"/>
      <c r="RL6" s="444"/>
      <c r="RM6" s="444"/>
      <c r="RN6" s="444"/>
      <c r="RO6" s="444"/>
      <c r="RP6" s="444"/>
      <c r="RQ6" s="444"/>
      <c r="RR6" s="444"/>
      <c r="RS6" s="444"/>
      <c r="RT6" s="444"/>
      <c r="RU6" s="444"/>
      <c r="RV6" s="444"/>
      <c r="RW6" s="444"/>
      <c r="RX6" s="444"/>
      <c r="RY6" s="444"/>
      <c r="RZ6" s="444"/>
      <c r="SA6" s="444"/>
      <c r="SB6" s="444"/>
      <c r="SC6" s="444"/>
      <c r="SD6" s="444"/>
      <c r="SE6" s="444"/>
      <c r="SF6" s="444"/>
      <c r="SG6" s="444"/>
      <c r="SH6" s="515"/>
    </row>
    <row r="7" spans="1:502" s="516" customFormat="1" ht="14.4">
      <c r="A7" s="444"/>
      <c r="B7" s="1726" t="s">
        <v>55</v>
      </c>
      <c r="C7" s="1685"/>
      <c r="D7" s="1686"/>
      <c r="E7" s="1322" t="s">
        <v>222</v>
      </c>
      <c r="F7" s="1322">
        <v>30</v>
      </c>
      <c r="G7" s="1255">
        <f t="shared" si="0"/>
        <v>0.34157249124024047</v>
      </c>
      <c r="H7" s="1432" t="s">
        <v>28</v>
      </c>
      <c r="I7" s="1323">
        <v>224897</v>
      </c>
      <c r="J7" s="1324">
        <v>1.3</v>
      </c>
      <c r="K7" s="1325">
        <v>0.75</v>
      </c>
      <c r="L7" s="1325">
        <v>1.59</v>
      </c>
      <c r="M7" s="1687">
        <f t="shared" si="4"/>
        <v>0.84000000000000008</v>
      </c>
      <c r="N7" s="1688">
        <f t="shared" ref="N7:N9" si="7">J7*I7</f>
        <v>292366.10000000003</v>
      </c>
      <c r="O7" s="1687"/>
      <c r="P7" s="1687"/>
      <c r="Q7" s="1687"/>
      <c r="R7" s="1687"/>
      <c r="S7" s="1687">
        <f t="shared" si="5"/>
        <v>357586.23000000004</v>
      </c>
      <c r="T7" s="1687">
        <v>0</v>
      </c>
      <c r="U7" s="1687"/>
      <c r="V7" s="1687"/>
      <c r="W7" s="1687">
        <v>0</v>
      </c>
      <c r="X7" s="1687"/>
      <c r="Y7" s="1687"/>
      <c r="Z7" s="1687">
        <f t="shared" si="1"/>
        <v>0</v>
      </c>
      <c r="AA7" s="1689">
        <f t="shared" si="2"/>
        <v>1.6954026287103112</v>
      </c>
      <c r="AB7" s="1687">
        <f t="shared" si="3"/>
        <v>495678.25448578177</v>
      </c>
      <c r="AC7" s="1690" t="str">
        <f t="shared" ref="AC7:AC31" si="8">IFERROR(AB7/X7,"")</f>
        <v/>
      </c>
      <c r="AD7" s="1727" t="str">
        <f t="shared" si="6"/>
        <v/>
      </c>
      <c r="AE7" s="444"/>
      <c r="AF7" s="444"/>
      <c r="AG7" s="444"/>
      <c r="AH7" s="444"/>
      <c r="AI7" s="444"/>
      <c r="AJ7" s="444"/>
      <c r="AK7" s="444"/>
      <c r="AL7" s="444"/>
      <c r="AM7" s="444"/>
      <c r="AN7" s="444"/>
      <c r="AO7" s="444"/>
      <c r="AP7" s="444"/>
      <c r="AQ7" s="444"/>
      <c r="AR7" s="444"/>
      <c r="AS7" s="444"/>
      <c r="AT7" s="444"/>
      <c r="AU7" s="444"/>
      <c r="AV7" s="444"/>
      <c r="AW7" s="444"/>
      <c r="AX7" s="444"/>
      <c r="AY7" s="444"/>
      <c r="AZ7" s="444"/>
      <c r="BA7" s="444"/>
      <c r="BB7" s="444"/>
      <c r="BC7" s="444"/>
      <c r="BD7" s="444"/>
      <c r="BE7" s="444"/>
      <c r="BF7" s="444"/>
      <c r="BG7" s="444"/>
      <c r="BH7" s="444"/>
      <c r="BI7" s="444"/>
      <c r="BJ7" s="444"/>
      <c r="BK7" s="444"/>
      <c r="BL7" s="444"/>
      <c r="BM7" s="444"/>
      <c r="BN7" s="444"/>
      <c r="BO7" s="444"/>
      <c r="BP7" s="444"/>
      <c r="BQ7" s="444"/>
      <c r="BR7" s="444"/>
      <c r="BS7" s="444"/>
      <c r="BT7" s="444"/>
      <c r="BU7" s="444"/>
      <c r="BV7" s="444"/>
      <c r="BW7" s="444"/>
      <c r="BX7" s="444"/>
      <c r="BY7" s="444"/>
      <c r="BZ7" s="444"/>
      <c r="CA7" s="444"/>
      <c r="CB7" s="444"/>
      <c r="CC7" s="444"/>
      <c r="CD7" s="444"/>
      <c r="CE7" s="444"/>
      <c r="CF7" s="444"/>
      <c r="CG7" s="444"/>
      <c r="CH7" s="444"/>
      <c r="CI7" s="444"/>
      <c r="CJ7" s="444"/>
      <c r="CK7" s="444"/>
      <c r="CL7" s="444"/>
      <c r="CM7" s="444"/>
      <c r="CN7" s="444"/>
      <c r="CO7" s="444"/>
      <c r="CP7" s="444"/>
      <c r="CQ7" s="444"/>
      <c r="CR7" s="444"/>
      <c r="CS7" s="444"/>
      <c r="CT7" s="444"/>
      <c r="CU7" s="444"/>
      <c r="CV7" s="444"/>
      <c r="CW7" s="444"/>
      <c r="CX7" s="444"/>
      <c r="CY7" s="444"/>
      <c r="CZ7" s="444"/>
      <c r="DA7" s="444"/>
      <c r="DB7" s="444"/>
      <c r="DC7" s="444"/>
      <c r="DD7" s="444"/>
      <c r="DE7" s="444"/>
      <c r="DF7" s="444"/>
      <c r="DG7" s="444"/>
      <c r="DH7" s="444"/>
      <c r="DI7" s="444"/>
      <c r="DJ7" s="444"/>
      <c r="DK7" s="444"/>
      <c r="DL7" s="444"/>
      <c r="DM7" s="444"/>
      <c r="DN7" s="444"/>
      <c r="DO7" s="444"/>
      <c r="DP7" s="444"/>
      <c r="DQ7" s="444"/>
      <c r="DR7" s="444"/>
      <c r="DS7" s="444"/>
      <c r="DT7" s="444"/>
      <c r="DU7" s="444"/>
      <c r="DV7" s="444"/>
      <c r="DW7" s="444"/>
      <c r="DX7" s="444"/>
      <c r="DY7" s="444"/>
      <c r="DZ7" s="444"/>
      <c r="EA7" s="444"/>
      <c r="EB7" s="444"/>
      <c r="EC7" s="444"/>
      <c r="ED7" s="444"/>
      <c r="EE7" s="444"/>
      <c r="EF7" s="444"/>
      <c r="EG7" s="444"/>
      <c r="EH7" s="444"/>
      <c r="EI7" s="444"/>
      <c r="EJ7" s="444"/>
      <c r="EK7" s="444"/>
      <c r="EL7" s="444"/>
      <c r="EM7" s="444"/>
      <c r="EN7" s="444"/>
      <c r="EO7" s="444"/>
      <c r="EP7" s="444"/>
      <c r="EQ7" s="444"/>
      <c r="ER7" s="444"/>
      <c r="ES7" s="444"/>
      <c r="ET7" s="444"/>
      <c r="EU7" s="444"/>
      <c r="EV7" s="444"/>
      <c r="EW7" s="444"/>
      <c r="EX7" s="444"/>
      <c r="EY7" s="444"/>
      <c r="EZ7" s="444"/>
      <c r="FA7" s="444"/>
      <c r="FB7" s="444"/>
      <c r="FC7" s="444"/>
      <c r="FD7" s="444"/>
      <c r="FE7" s="444"/>
      <c r="FF7" s="444"/>
      <c r="FG7" s="444"/>
      <c r="FH7" s="444"/>
      <c r="FI7" s="444"/>
      <c r="FJ7" s="444"/>
      <c r="FK7" s="444"/>
      <c r="FL7" s="444"/>
      <c r="FM7" s="444"/>
      <c r="FN7" s="444"/>
      <c r="FO7" s="444"/>
      <c r="FP7" s="444"/>
      <c r="FQ7" s="444"/>
      <c r="FR7" s="444"/>
      <c r="FS7" s="444"/>
      <c r="FT7" s="444"/>
      <c r="FU7" s="444"/>
      <c r="FV7" s="444"/>
      <c r="FW7" s="444"/>
      <c r="FX7" s="444"/>
      <c r="FY7" s="444"/>
      <c r="FZ7" s="444"/>
      <c r="GA7" s="444"/>
      <c r="GB7" s="444"/>
      <c r="GC7" s="444"/>
      <c r="GD7" s="444"/>
      <c r="GE7" s="444"/>
      <c r="GF7" s="444"/>
      <c r="GG7" s="444"/>
      <c r="GH7" s="444"/>
      <c r="GI7" s="444"/>
      <c r="GJ7" s="444"/>
      <c r="GK7" s="444"/>
      <c r="GL7" s="444"/>
      <c r="GM7" s="444"/>
      <c r="GN7" s="444"/>
      <c r="GO7" s="444"/>
      <c r="GP7" s="444"/>
      <c r="GQ7" s="444"/>
      <c r="GR7" s="444"/>
      <c r="GS7" s="444"/>
      <c r="GT7" s="444"/>
      <c r="GU7" s="444"/>
      <c r="GV7" s="444"/>
      <c r="GW7" s="444"/>
      <c r="GX7" s="444"/>
      <c r="GY7" s="444"/>
      <c r="GZ7" s="444"/>
      <c r="HA7" s="444"/>
      <c r="HB7" s="444"/>
      <c r="HC7" s="444"/>
      <c r="HD7" s="444"/>
      <c r="HE7" s="444"/>
      <c r="HF7" s="444"/>
      <c r="HG7" s="444"/>
      <c r="HH7" s="444"/>
      <c r="HI7" s="444"/>
      <c r="HJ7" s="444"/>
      <c r="HK7" s="444"/>
      <c r="HL7" s="444"/>
      <c r="HM7" s="444"/>
      <c r="HN7" s="444"/>
      <c r="HO7" s="444"/>
      <c r="HP7" s="444"/>
      <c r="HQ7" s="444"/>
      <c r="HR7" s="444"/>
      <c r="HS7" s="444"/>
      <c r="HT7" s="444"/>
      <c r="HU7" s="444"/>
      <c r="HV7" s="444"/>
      <c r="HW7" s="444"/>
      <c r="HX7" s="444"/>
      <c r="HY7" s="444"/>
      <c r="HZ7" s="444"/>
      <c r="IA7" s="444"/>
      <c r="IB7" s="444"/>
      <c r="IC7" s="444"/>
      <c r="ID7" s="444"/>
      <c r="IE7" s="444"/>
      <c r="IF7" s="444"/>
      <c r="IG7" s="444"/>
      <c r="IH7" s="444"/>
      <c r="II7" s="444"/>
      <c r="IJ7" s="444"/>
      <c r="IK7" s="444"/>
      <c r="IL7" s="444"/>
      <c r="IM7" s="444"/>
      <c r="IN7" s="444"/>
      <c r="IO7" s="444"/>
      <c r="IP7" s="444"/>
      <c r="IQ7" s="444"/>
      <c r="IR7" s="444"/>
      <c r="IS7" s="444"/>
      <c r="IT7" s="444"/>
      <c r="IU7" s="444"/>
      <c r="IV7" s="444"/>
      <c r="IW7" s="444"/>
      <c r="IX7" s="444"/>
      <c r="IY7" s="444"/>
      <c r="IZ7" s="444"/>
      <c r="JA7" s="444"/>
      <c r="JB7" s="444"/>
      <c r="JC7" s="444"/>
      <c r="JD7" s="444"/>
      <c r="JE7" s="444"/>
      <c r="JF7" s="444"/>
      <c r="JG7" s="444"/>
      <c r="JH7" s="444"/>
      <c r="JI7" s="444"/>
      <c r="JJ7" s="444"/>
      <c r="JK7" s="444"/>
      <c r="JL7" s="444"/>
      <c r="JM7" s="444"/>
      <c r="JN7" s="444"/>
      <c r="JO7" s="444"/>
      <c r="JP7" s="444"/>
      <c r="JQ7" s="444"/>
      <c r="JR7" s="444"/>
      <c r="JS7" s="444"/>
      <c r="JT7" s="444"/>
      <c r="JU7" s="444"/>
      <c r="JV7" s="444"/>
      <c r="JW7" s="444"/>
      <c r="JX7" s="444"/>
      <c r="JY7" s="444"/>
      <c r="JZ7" s="444"/>
      <c r="KA7" s="444"/>
      <c r="KB7" s="444"/>
      <c r="KC7" s="444"/>
      <c r="KD7" s="444"/>
      <c r="KE7" s="444"/>
      <c r="KF7" s="444"/>
      <c r="KG7" s="444"/>
      <c r="KH7" s="444"/>
      <c r="KI7" s="444"/>
      <c r="KJ7" s="444"/>
      <c r="KK7" s="444"/>
      <c r="KL7" s="444"/>
      <c r="KM7" s="444"/>
      <c r="KN7" s="444"/>
      <c r="KO7" s="444"/>
      <c r="KP7" s="444"/>
      <c r="KQ7" s="444"/>
      <c r="KR7" s="444"/>
      <c r="KS7" s="444"/>
      <c r="KT7" s="444"/>
      <c r="KU7" s="444"/>
      <c r="KV7" s="444"/>
      <c r="KW7" s="444"/>
      <c r="KX7" s="444"/>
      <c r="KY7" s="444"/>
      <c r="KZ7" s="444"/>
      <c r="LA7" s="444"/>
      <c r="LB7" s="444"/>
      <c r="LC7" s="444"/>
      <c r="LD7" s="444"/>
      <c r="LE7" s="444"/>
      <c r="LF7" s="444"/>
      <c r="LG7" s="444"/>
      <c r="LH7" s="444"/>
      <c r="LI7" s="444"/>
      <c r="LJ7" s="444"/>
      <c r="LK7" s="444"/>
      <c r="LL7" s="444"/>
      <c r="LM7" s="444"/>
      <c r="LN7" s="444"/>
      <c r="LO7" s="444"/>
      <c r="LP7" s="444"/>
      <c r="LQ7" s="444"/>
      <c r="LR7" s="444"/>
      <c r="LS7" s="444"/>
      <c r="LT7" s="444"/>
      <c r="LU7" s="444"/>
      <c r="LV7" s="444"/>
      <c r="LW7" s="444"/>
      <c r="LX7" s="444"/>
      <c r="LY7" s="444"/>
      <c r="LZ7" s="444"/>
      <c r="MA7" s="444"/>
      <c r="MB7" s="444"/>
      <c r="MC7" s="444"/>
      <c r="MD7" s="444"/>
      <c r="ME7" s="444"/>
      <c r="MF7" s="444"/>
      <c r="MG7" s="444"/>
      <c r="MH7" s="444"/>
      <c r="MI7" s="444"/>
      <c r="MJ7" s="444"/>
      <c r="MK7" s="444"/>
      <c r="ML7" s="444"/>
      <c r="MM7" s="444"/>
      <c r="MN7" s="444"/>
      <c r="MO7" s="444"/>
      <c r="MP7" s="444"/>
      <c r="MQ7" s="444"/>
      <c r="MR7" s="444"/>
      <c r="MS7" s="444"/>
      <c r="MT7" s="444"/>
      <c r="MU7" s="444"/>
      <c r="MV7" s="444"/>
      <c r="MW7" s="444"/>
      <c r="MX7" s="444"/>
      <c r="MY7" s="444"/>
      <c r="MZ7" s="444"/>
      <c r="NA7" s="444"/>
      <c r="NB7" s="444"/>
      <c r="NC7" s="444"/>
      <c r="ND7" s="444"/>
      <c r="NE7" s="444"/>
      <c r="NF7" s="444"/>
      <c r="NG7" s="444"/>
      <c r="NH7" s="444"/>
      <c r="NI7" s="444"/>
      <c r="NJ7" s="444"/>
      <c r="NK7" s="444"/>
      <c r="NL7" s="444"/>
      <c r="NM7" s="444"/>
      <c r="NN7" s="444"/>
      <c r="NO7" s="444"/>
      <c r="NP7" s="444"/>
      <c r="NQ7" s="444"/>
      <c r="NR7" s="444"/>
      <c r="NS7" s="444"/>
      <c r="NT7" s="444"/>
      <c r="NU7" s="444"/>
      <c r="NV7" s="444"/>
      <c r="NW7" s="444"/>
      <c r="NX7" s="444"/>
      <c r="NY7" s="444"/>
      <c r="NZ7" s="444"/>
      <c r="OA7" s="444"/>
      <c r="OB7" s="444"/>
      <c r="OC7" s="444"/>
      <c r="OD7" s="444"/>
      <c r="OE7" s="444"/>
      <c r="OF7" s="444"/>
      <c r="OG7" s="444"/>
      <c r="OH7" s="444"/>
      <c r="OI7" s="444"/>
      <c r="OJ7" s="444"/>
      <c r="OK7" s="444"/>
      <c r="OL7" s="444"/>
      <c r="OM7" s="444"/>
      <c r="ON7" s="444"/>
      <c r="OO7" s="444"/>
      <c r="OP7" s="444"/>
      <c r="OQ7" s="444"/>
      <c r="OR7" s="444"/>
      <c r="OS7" s="444"/>
      <c r="OT7" s="444"/>
      <c r="OU7" s="444"/>
      <c r="OV7" s="444"/>
      <c r="OW7" s="444"/>
      <c r="OX7" s="444"/>
      <c r="OY7" s="444"/>
      <c r="OZ7" s="444"/>
      <c r="PA7" s="444"/>
      <c r="PB7" s="444"/>
      <c r="PC7" s="444"/>
      <c r="PD7" s="444"/>
      <c r="PE7" s="444"/>
      <c r="PF7" s="444"/>
      <c r="PG7" s="444"/>
      <c r="PH7" s="444"/>
      <c r="PI7" s="444"/>
      <c r="PJ7" s="444"/>
      <c r="PK7" s="444"/>
      <c r="PL7" s="444"/>
      <c r="PM7" s="444"/>
      <c r="PN7" s="444"/>
      <c r="PO7" s="444"/>
      <c r="PP7" s="444"/>
      <c r="PQ7" s="444"/>
      <c r="PR7" s="444"/>
      <c r="PS7" s="444"/>
      <c r="PT7" s="444"/>
      <c r="PU7" s="444"/>
      <c r="PV7" s="444"/>
      <c r="PW7" s="444"/>
      <c r="PX7" s="444"/>
      <c r="PY7" s="444"/>
      <c r="PZ7" s="444"/>
      <c r="QA7" s="444"/>
      <c r="QB7" s="444"/>
      <c r="QC7" s="444"/>
      <c r="QD7" s="444"/>
      <c r="QE7" s="444"/>
      <c r="QF7" s="444"/>
      <c r="QG7" s="444"/>
      <c r="QH7" s="444"/>
      <c r="QI7" s="444"/>
      <c r="QJ7" s="444"/>
      <c r="QK7" s="444"/>
      <c r="QL7" s="444"/>
      <c r="QM7" s="444"/>
      <c r="QN7" s="444"/>
      <c r="QO7" s="444"/>
      <c r="QP7" s="444"/>
      <c r="QQ7" s="444"/>
      <c r="QR7" s="444"/>
      <c r="QS7" s="444"/>
      <c r="QT7" s="444"/>
      <c r="QU7" s="444"/>
      <c r="QV7" s="444"/>
      <c r="QW7" s="444"/>
      <c r="QX7" s="444"/>
      <c r="QY7" s="444"/>
      <c r="QZ7" s="444"/>
      <c r="RA7" s="444"/>
      <c r="RB7" s="444"/>
      <c r="RC7" s="444"/>
      <c r="RD7" s="444"/>
      <c r="RE7" s="444"/>
      <c r="RF7" s="444"/>
      <c r="RG7" s="444"/>
      <c r="RH7" s="444"/>
      <c r="RI7" s="444"/>
      <c r="RJ7" s="444"/>
      <c r="RK7" s="444"/>
      <c r="RL7" s="444"/>
      <c r="RM7" s="444"/>
      <c r="RN7" s="444"/>
      <c r="RO7" s="444"/>
      <c r="RP7" s="444"/>
      <c r="RQ7" s="444"/>
      <c r="RR7" s="444"/>
      <c r="RS7" s="444"/>
      <c r="RT7" s="444"/>
      <c r="RU7" s="444"/>
      <c r="RV7" s="444"/>
      <c r="RW7" s="444"/>
      <c r="RX7" s="444"/>
      <c r="RY7" s="444"/>
      <c r="RZ7" s="444"/>
      <c r="SA7" s="444"/>
      <c r="SB7" s="444"/>
      <c r="SC7" s="444"/>
      <c r="SD7" s="444"/>
      <c r="SE7" s="444"/>
      <c r="SF7" s="444"/>
      <c r="SG7" s="444"/>
      <c r="SH7" s="515"/>
    </row>
    <row r="8" spans="1:502" s="981" customFormat="1" ht="14.4">
      <c r="A8" s="974"/>
      <c r="B8" s="1728" t="s">
        <v>55</v>
      </c>
      <c r="C8" s="1691"/>
      <c r="D8" s="1692"/>
      <c r="E8" s="1729" t="s">
        <v>1286</v>
      </c>
      <c r="F8" s="1730">
        <v>10</v>
      </c>
      <c r="G8" s="1693">
        <f t="shared" si="0"/>
        <v>0</v>
      </c>
      <c r="H8" s="1432" t="s">
        <v>31</v>
      </c>
      <c r="I8" s="1731">
        <v>0</v>
      </c>
      <c r="J8" s="1732">
        <v>1</v>
      </c>
      <c r="K8" s="1733">
        <v>3028</v>
      </c>
      <c r="L8" s="1733">
        <v>9376</v>
      </c>
      <c r="M8" s="1694">
        <f t="shared" si="4"/>
        <v>6348</v>
      </c>
      <c r="N8" s="1695">
        <f t="shared" si="7"/>
        <v>0</v>
      </c>
      <c r="O8" s="1694"/>
      <c r="P8" s="1694"/>
      <c r="Q8" s="1694"/>
      <c r="R8" s="1694"/>
      <c r="S8" s="1694">
        <f t="shared" si="5"/>
        <v>0</v>
      </c>
      <c r="T8" s="1694">
        <v>0</v>
      </c>
      <c r="U8" s="1694"/>
      <c r="V8" s="1694"/>
      <c r="W8" s="1694">
        <v>0</v>
      </c>
      <c r="X8" s="1694"/>
      <c r="Y8" s="1694"/>
      <c r="Z8" s="1687">
        <f t="shared" si="1"/>
        <v>0</v>
      </c>
      <c r="AA8" s="1696">
        <f t="shared" si="2"/>
        <v>0</v>
      </c>
      <c r="AB8" s="1694">
        <f t="shared" si="3"/>
        <v>0</v>
      </c>
      <c r="AC8" s="1697" t="str">
        <f t="shared" si="8"/>
        <v/>
      </c>
      <c r="AD8" s="1734" t="str">
        <f t="shared" si="6"/>
        <v/>
      </c>
      <c r="AE8" s="444"/>
      <c r="AF8" s="444"/>
      <c r="AG8" s="444"/>
      <c r="AH8" s="444"/>
      <c r="AI8" s="444"/>
      <c r="AJ8" s="444"/>
      <c r="AK8" s="444"/>
      <c r="AL8" s="444"/>
      <c r="AM8" s="444"/>
      <c r="AN8" s="444"/>
      <c r="AO8" s="444"/>
      <c r="AP8" s="444"/>
      <c r="AQ8" s="444"/>
      <c r="AR8" s="444"/>
      <c r="AS8" s="444"/>
      <c r="AT8" s="444"/>
      <c r="AU8" s="444"/>
      <c r="AV8" s="444"/>
      <c r="AW8" s="444"/>
      <c r="AX8" s="444"/>
      <c r="AY8" s="444"/>
      <c r="AZ8" s="444"/>
      <c r="BA8" s="444"/>
      <c r="BB8" s="444"/>
      <c r="BC8" s="444"/>
      <c r="BD8" s="444"/>
      <c r="BE8" s="444"/>
      <c r="BF8" s="444"/>
      <c r="BG8" s="444"/>
      <c r="BH8" s="444"/>
      <c r="BI8" s="444"/>
      <c r="BJ8" s="444"/>
      <c r="BK8" s="444"/>
      <c r="BL8" s="444"/>
      <c r="BM8" s="444"/>
      <c r="BN8" s="444"/>
      <c r="BO8" s="444"/>
      <c r="BP8" s="444"/>
      <c r="BQ8" s="444"/>
      <c r="BR8" s="444"/>
      <c r="BS8" s="444"/>
      <c r="BT8" s="444"/>
      <c r="BU8" s="444"/>
      <c r="BV8" s="444"/>
      <c r="BW8" s="444"/>
      <c r="BX8" s="444"/>
      <c r="BY8" s="444"/>
      <c r="BZ8" s="444"/>
      <c r="CA8" s="444"/>
      <c r="CB8" s="444"/>
      <c r="CC8" s="444"/>
      <c r="CD8" s="444"/>
      <c r="CE8" s="444"/>
      <c r="CF8" s="444"/>
      <c r="CG8" s="444"/>
      <c r="CH8" s="444"/>
      <c r="CI8" s="444"/>
      <c r="CJ8" s="444"/>
      <c r="CK8" s="444"/>
      <c r="CL8" s="444"/>
      <c r="CM8" s="444"/>
      <c r="CN8" s="444"/>
      <c r="CO8" s="444"/>
      <c r="CP8" s="444"/>
      <c r="CQ8" s="444"/>
      <c r="CR8" s="444"/>
      <c r="CS8" s="444"/>
      <c r="CT8" s="444"/>
      <c r="CU8" s="444"/>
      <c r="CV8" s="444"/>
      <c r="CW8" s="444"/>
      <c r="CX8" s="444"/>
      <c r="CY8" s="444"/>
      <c r="CZ8" s="444"/>
      <c r="DA8" s="444"/>
      <c r="DB8" s="444"/>
      <c r="DC8" s="444"/>
      <c r="DD8" s="444"/>
      <c r="DE8" s="444"/>
      <c r="DF8" s="444"/>
      <c r="DG8" s="444"/>
      <c r="DH8" s="444"/>
      <c r="DI8" s="444"/>
      <c r="DJ8" s="444"/>
      <c r="DK8" s="444"/>
      <c r="DL8" s="444"/>
      <c r="DM8" s="444"/>
      <c r="DN8" s="444"/>
      <c r="DO8" s="444"/>
      <c r="DP8" s="444"/>
      <c r="DQ8" s="444"/>
      <c r="DR8" s="444"/>
      <c r="DS8" s="444"/>
      <c r="DT8" s="444"/>
      <c r="DU8" s="444"/>
      <c r="DV8" s="444"/>
      <c r="DW8" s="444"/>
      <c r="DX8" s="444"/>
      <c r="DY8" s="444"/>
      <c r="DZ8" s="444"/>
      <c r="EA8" s="444"/>
      <c r="EB8" s="444"/>
      <c r="EC8" s="444"/>
      <c r="ED8" s="444"/>
      <c r="EE8" s="444"/>
      <c r="EF8" s="444"/>
      <c r="EG8" s="444"/>
      <c r="EH8" s="444"/>
      <c r="EI8" s="444"/>
      <c r="EJ8" s="444"/>
      <c r="EK8" s="444"/>
      <c r="EL8" s="444"/>
      <c r="EM8" s="444"/>
      <c r="EN8" s="444"/>
      <c r="EO8" s="444"/>
      <c r="EP8" s="444"/>
      <c r="EQ8" s="444"/>
      <c r="ER8" s="444"/>
      <c r="ES8" s="444"/>
      <c r="ET8" s="444"/>
      <c r="EU8" s="444"/>
      <c r="EV8" s="444"/>
      <c r="EW8" s="444"/>
      <c r="EX8" s="444"/>
      <c r="EY8" s="444"/>
      <c r="EZ8" s="444"/>
      <c r="FA8" s="444"/>
      <c r="FB8" s="444"/>
      <c r="FC8" s="444"/>
      <c r="FD8" s="444"/>
      <c r="FE8" s="444"/>
      <c r="FF8" s="444"/>
      <c r="FG8" s="444"/>
      <c r="FH8" s="444"/>
      <c r="FI8" s="444"/>
      <c r="FJ8" s="444"/>
      <c r="FK8" s="444"/>
      <c r="FL8" s="444"/>
      <c r="FM8" s="444"/>
      <c r="FN8" s="444"/>
      <c r="FO8" s="444"/>
      <c r="FP8" s="444"/>
      <c r="FQ8" s="444"/>
      <c r="FR8" s="444"/>
      <c r="FS8" s="444"/>
      <c r="FT8" s="444"/>
      <c r="FU8" s="444"/>
      <c r="FV8" s="444"/>
      <c r="FW8" s="444"/>
      <c r="FX8" s="444"/>
      <c r="FY8" s="444"/>
      <c r="FZ8" s="444"/>
      <c r="GA8" s="444"/>
      <c r="GB8" s="444"/>
      <c r="GC8" s="444"/>
      <c r="GD8" s="444"/>
      <c r="GE8" s="444"/>
      <c r="GF8" s="444"/>
      <c r="GG8" s="444"/>
      <c r="GH8" s="444"/>
      <c r="GI8" s="444"/>
      <c r="GJ8" s="444"/>
      <c r="GK8" s="444"/>
      <c r="GL8" s="444"/>
      <c r="GM8" s="444"/>
      <c r="GN8" s="444"/>
      <c r="GO8" s="444"/>
      <c r="GP8" s="444"/>
      <c r="GQ8" s="444"/>
      <c r="GR8" s="444"/>
      <c r="GS8" s="444"/>
      <c r="GT8" s="444"/>
      <c r="GU8" s="444"/>
      <c r="GV8" s="444"/>
      <c r="GW8" s="444"/>
      <c r="GX8" s="444"/>
      <c r="GY8" s="444"/>
      <c r="GZ8" s="444"/>
      <c r="HA8" s="444"/>
      <c r="HB8" s="444"/>
      <c r="HC8" s="444"/>
      <c r="HD8" s="444"/>
      <c r="HE8" s="444"/>
      <c r="HF8" s="444"/>
      <c r="HG8" s="444"/>
      <c r="HH8" s="444"/>
      <c r="HI8" s="444"/>
      <c r="HJ8" s="444"/>
      <c r="HK8" s="444"/>
      <c r="HL8" s="444"/>
      <c r="HM8" s="444"/>
      <c r="HN8" s="444"/>
      <c r="HO8" s="444"/>
      <c r="HP8" s="444"/>
      <c r="HQ8" s="444"/>
      <c r="HR8" s="444"/>
      <c r="HS8" s="444"/>
      <c r="HT8" s="444"/>
      <c r="HU8" s="444"/>
      <c r="HV8" s="444"/>
      <c r="HW8" s="444"/>
      <c r="HX8" s="444"/>
      <c r="HY8" s="444"/>
      <c r="HZ8" s="444"/>
      <c r="IA8" s="444"/>
      <c r="IB8" s="444"/>
      <c r="IC8" s="444"/>
      <c r="ID8" s="444"/>
      <c r="IE8" s="444"/>
      <c r="IF8" s="444"/>
      <c r="IG8" s="444"/>
      <c r="IH8" s="444"/>
      <c r="II8" s="444"/>
      <c r="IJ8" s="444"/>
      <c r="IK8" s="444"/>
      <c r="IL8" s="444"/>
      <c r="IM8" s="444"/>
      <c r="IN8" s="444"/>
      <c r="IO8" s="444"/>
      <c r="IP8" s="444"/>
      <c r="IQ8" s="444"/>
      <c r="IR8" s="444"/>
      <c r="IS8" s="444"/>
      <c r="IT8" s="444"/>
      <c r="IU8" s="444"/>
      <c r="IV8" s="444"/>
      <c r="IW8" s="444"/>
      <c r="IX8" s="444"/>
      <c r="IY8" s="444"/>
      <c r="IZ8" s="444"/>
      <c r="JA8" s="444"/>
      <c r="JB8" s="444"/>
      <c r="JC8" s="444"/>
      <c r="JD8" s="444"/>
      <c r="JE8" s="444"/>
      <c r="JF8" s="444"/>
      <c r="JG8" s="444"/>
      <c r="JH8" s="444"/>
      <c r="JI8" s="444"/>
      <c r="JJ8" s="444"/>
      <c r="JK8" s="444"/>
      <c r="JL8" s="444"/>
      <c r="JM8" s="444"/>
      <c r="JN8" s="444"/>
      <c r="JO8" s="444"/>
      <c r="JP8" s="444"/>
      <c r="JQ8" s="444"/>
      <c r="JR8" s="444"/>
      <c r="JS8" s="444"/>
      <c r="JT8" s="444"/>
      <c r="JU8" s="444"/>
      <c r="JV8" s="444"/>
      <c r="JW8" s="444"/>
      <c r="JX8" s="444"/>
      <c r="JY8" s="444"/>
      <c r="JZ8" s="444"/>
      <c r="KA8" s="444"/>
      <c r="KB8" s="444"/>
      <c r="KC8" s="444"/>
      <c r="KD8" s="444"/>
      <c r="KE8" s="444"/>
      <c r="KF8" s="444"/>
      <c r="KG8" s="444"/>
      <c r="KH8" s="444"/>
      <c r="KI8" s="444"/>
      <c r="KJ8" s="444"/>
      <c r="KK8" s="444"/>
      <c r="KL8" s="444"/>
      <c r="KM8" s="444"/>
      <c r="KN8" s="444"/>
      <c r="KO8" s="444"/>
      <c r="KP8" s="444"/>
      <c r="KQ8" s="444"/>
      <c r="KR8" s="444"/>
      <c r="KS8" s="444"/>
      <c r="KT8" s="444"/>
      <c r="KU8" s="444"/>
      <c r="KV8" s="444"/>
      <c r="KW8" s="444"/>
      <c r="KX8" s="444"/>
      <c r="KY8" s="444"/>
      <c r="KZ8" s="444"/>
      <c r="LA8" s="444"/>
      <c r="LB8" s="444"/>
      <c r="LC8" s="444"/>
      <c r="LD8" s="444"/>
      <c r="LE8" s="444"/>
      <c r="LF8" s="444"/>
      <c r="LG8" s="444"/>
      <c r="LH8" s="444"/>
      <c r="LI8" s="444"/>
      <c r="LJ8" s="444"/>
      <c r="LK8" s="444"/>
      <c r="LL8" s="444"/>
      <c r="LM8" s="444"/>
      <c r="LN8" s="444"/>
      <c r="LO8" s="444"/>
      <c r="LP8" s="444"/>
      <c r="LQ8" s="444"/>
      <c r="LR8" s="444"/>
      <c r="LS8" s="444"/>
      <c r="LT8" s="444"/>
      <c r="LU8" s="444"/>
      <c r="LV8" s="444"/>
      <c r="LW8" s="444"/>
      <c r="LX8" s="444"/>
      <c r="LY8" s="444"/>
      <c r="LZ8" s="444"/>
      <c r="MA8" s="444"/>
      <c r="MB8" s="444"/>
      <c r="MC8" s="444"/>
      <c r="MD8" s="444"/>
      <c r="ME8" s="444"/>
      <c r="MF8" s="444"/>
      <c r="MG8" s="444"/>
      <c r="MH8" s="444"/>
      <c r="MI8" s="444"/>
      <c r="MJ8" s="444"/>
      <c r="MK8" s="444"/>
      <c r="ML8" s="444"/>
      <c r="MM8" s="444"/>
      <c r="MN8" s="444"/>
      <c r="MO8" s="444"/>
      <c r="MP8" s="444"/>
      <c r="MQ8" s="444"/>
      <c r="MR8" s="444"/>
      <c r="MS8" s="444"/>
      <c r="MT8" s="444"/>
      <c r="MU8" s="444"/>
      <c r="MV8" s="444"/>
      <c r="MW8" s="444"/>
      <c r="MX8" s="444"/>
      <c r="MY8" s="444"/>
      <c r="MZ8" s="444"/>
      <c r="NA8" s="444"/>
      <c r="NB8" s="444"/>
      <c r="NC8" s="444"/>
      <c r="ND8" s="444"/>
      <c r="NE8" s="444"/>
      <c r="NF8" s="444"/>
      <c r="NG8" s="444"/>
      <c r="NH8" s="444"/>
      <c r="NI8" s="444"/>
      <c r="NJ8" s="444"/>
      <c r="NK8" s="444"/>
      <c r="NL8" s="444"/>
      <c r="NM8" s="444"/>
      <c r="NN8" s="444"/>
      <c r="NO8" s="444"/>
      <c r="NP8" s="444"/>
      <c r="NQ8" s="444"/>
      <c r="NR8" s="444"/>
      <c r="NS8" s="444"/>
      <c r="NT8" s="444"/>
      <c r="NU8" s="444"/>
      <c r="NV8" s="444"/>
      <c r="NW8" s="444"/>
      <c r="NX8" s="444"/>
      <c r="NY8" s="444"/>
      <c r="NZ8" s="444"/>
      <c r="OA8" s="444"/>
      <c r="OB8" s="444"/>
      <c r="OC8" s="444"/>
      <c r="OD8" s="444"/>
      <c r="OE8" s="444"/>
      <c r="OF8" s="444"/>
      <c r="OG8" s="444"/>
      <c r="OH8" s="444"/>
      <c r="OI8" s="974"/>
      <c r="OJ8" s="974"/>
      <c r="OK8" s="974"/>
      <c r="OL8" s="974"/>
      <c r="OM8" s="974"/>
      <c r="ON8" s="974"/>
      <c r="OO8" s="974"/>
      <c r="OP8" s="974"/>
      <c r="OQ8" s="974"/>
      <c r="OR8" s="974"/>
      <c r="OS8" s="974"/>
      <c r="OT8" s="974"/>
      <c r="OU8" s="974"/>
      <c r="OV8" s="974"/>
      <c r="OW8" s="974"/>
      <c r="OX8" s="974"/>
      <c r="OY8" s="974"/>
      <c r="OZ8" s="974"/>
      <c r="PA8" s="974"/>
      <c r="PB8" s="974"/>
      <c r="PC8" s="974"/>
      <c r="PD8" s="974"/>
      <c r="PE8" s="974"/>
      <c r="PF8" s="974"/>
      <c r="PG8" s="974"/>
      <c r="PH8" s="974"/>
      <c r="PI8" s="974"/>
      <c r="PJ8" s="974"/>
      <c r="PK8" s="974"/>
      <c r="PL8" s="974"/>
      <c r="PM8" s="974"/>
      <c r="PN8" s="974"/>
      <c r="PO8" s="974"/>
      <c r="PP8" s="974"/>
      <c r="PQ8" s="974"/>
      <c r="PR8" s="974"/>
      <c r="PS8" s="974"/>
      <c r="PT8" s="974"/>
      <c r="PU8" s="974"/>
      <c r="PV8" s="974"/>
      <c r="PW8" s="974"/>
      <c r="PX8" s="974"/>
      <c r="PY8" s="974"/>
      <c r="PZ8" s="974"/>
      <c r="QA8" s="974"/>
      <c r="QB8" s="974"/>
      <c r="QC8" s="974"/>
      <c r="QD8" s="974"/>
      <c r="QE8" s="974"/>
      <c r="QF8" s="974"/>
      <c r="QG8" s="974"/>
      <c r="QH8" s="974"/>
      <c r="QI8" s="974"/>
      <c r="QJ8" s="974"/>
      <c r="QK8" s="974"/>
      <c r="QL8" s="974"/>
      <c r="QM8" s="974"/>
      <c r="QN8" s="974"/>
      <c r="QO8" s="974"/>
      <c r="QP8" s="974"/>
      <c r="QQ8" s="974"/>
      <c r="QR8" s="974"/>
      <c r="QS8" s="974"/>
      <c r="QT8" s="974"/>
      <c r="QU8" s="974"/>
      <c r="QV8" s="974"/>
      <c r="QW8" s="974"/>
      <c r="QX8" s="974"/>
      <c r="QY8" s="974"/>
      <c r="QZ8" s="974"/>
      <c r="RA8" s="974"/>
      <c r="RB8" s="974"/>
      <c r="RC8" s="974"/>
      <c r="RD8" s="974"/>
      <c r="RE8" s="974"/>
      <c r="RF8" s="974"/>
      <c r="RG8" s="974"/>
      <c r="RH8" s="974"/>
      <c r="RI8" s="974"/>
      <c r="RJ8" s="974"/>
      <c r="RK8" s="974"/>
      <c r="RL8" s="974"/>
      <c r="RM8" s="974"/>
      <c r="RN8" s="974"/>
      <c r="RO8" s="974"/>
      <c r="RP8" s="974"/>
      <c r="RQ8" s="974"/>
      <c r="RR8" s="974"/>
      <c r="RS8" s="974"/>
      <c r="RT8" s="974"/>
      <c r="RU8" s="974"/>
      <c r="RV8" s="974"/>
      <c r="RW8" s="974"/>
      <c r="RX8" s="974"/>
      <c r="RY8" s="974"/>
      <c r="RZ8" s="974"/>
      <c r="SA8" s="974"/>
      <c r="SB8" s="974"/>
      <c r="SC8" s="974"/>
      <c r="SD8" s="974"/>
      <c r="SE8" s="974"/>
      <c r="SF8" s="974"/>
      <c r="SG8" s="974"/>
      <c r="SH8" s="980"/>
    </row>
    <row r="9" spans="1:502" s="516" customFormat="1" ht="14.4">
      <c r="A9" s="444"/>
      <c r="B9" s="1726" t="s">
        <v>55</v>
      </c>
      <c r="C9" s="1685"/>
      <c r="D9" s="1686"/>
      <c r="E9" s="1322" t="s">
        <v>1287</v>
      </c>
      <c r="F9" s="1322">
        <v>30</v>
      </c>
      <c r="G9" s="1255">
        <f t="shared" si="0"/>
        <v>1.9504368366439605E-2</v>
      </c>
      <c r="H9" s="1432" t="s">
        <v>28</v>
      </c>
      <c r="I9" s="1323">
        <v>12842</v>
      </c>
      <c r="J9" s="1324">
        <v>1.3</v>
      </c>
      <c r="K9" s="1325">
        <v>0.75</v>
      </c>
      <c r="L9" s="1325">
        <v>0.76</v>
      </c>
      <c r="M9" s="1687">
        <f t="shared" si="4"/>
        <v>1.0000000000000009E-2</v>
      </c>
      <c r="N9" s="1688">
        <f t="shared" si="7"/>
        <v>16694.600000000002</v>
      </c>
      <c r="O9" s="1687"/>
      <c r="P9" s="1687"/>
      <c r="Q9" s="1687"/>
      <c r="R9" s="1687"/>
      <c r="S9" s="1687">
        <f t="shared" si="5"/>
        <v>9759.92</v>
      </c>
      <c r="T9" s="1687">
        <v>0</v>
      </c>
      <c r="U9" s="1687"/>
      <c r="V9" s="1687"/>
      <c r="W9" s="1687">
        <v>0</v>
      </c>
      <c r="X9" s="1687"/>
      <c r="Y9" s="1687"/>
      <c r="Z9" s="1687">
        <f t="shared" si="1"/>
        <v>0</v>
      </c>
      <c r="AA9" s="1689">
        <f t="shared" si="2"/>
        <v>1.6954026287103112</v>
      </c>
      <c r="AB9" s="1687">
        <f t="shared" si="3"/>
        <v>28304.068725267167</v>
      </c>
      <c r="AC9" s="1690" t="str">
        <f t="shared" si="8"/>
        <v/>
      </c>
      <c r="AD9" s="1727" t="str">
        <f t="shared" si="6"/>
        <v/>
      </c>
      <c r="AE9" s="444"/>
      <c r="AF9" s="444"/>
      <c r="AG9" s="444"/>
      <c r="AH9" s="444"/>
      <c r="AI9" s="444"/>
      <c r="AJ9" s="444"/>
      <c r="AK9" s="444"/>
      <c r="AL9" s="444"/>
      <c r="AM9" s="444"/>
      <c r="AN9" s="444"/>
      <c r="AO9" s="444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4"/>
      <c r="BD9" s="444"/>
      <c r="BE9" s="444"/>
      <c r="BF9" s="444"/>
      <c r="BG9" s="444"/>
      <c r="BH9" s="444"/>
      <c r="BI9" s="444"/>
      <c r="BJ9" s="444"/>
      <c r="BK9" s="444"/>
      <c r="BL9" s="444"/>
      <c r="BM9" s="444"/>
      <c r="BN9" s="444"/>
      <c r="BO9" s="444"/>
      <c r="BP9" s="444"/>
      <c r="BQ9" s="444"/>
      <c r="BR9" s="444"/>
      <c r="BS9" s="444"/>
      <c r="BT9" s="444"/>
      <c r="BU9" s="444"/>
      <c r="BV9" s="444"/>
      <c r="BW9" s="444"/>
      <c r="BX9" s="444"/>
      <c r="BY9" s="444"/>
      <c r="BZ9" s="444"/>
      <c r="CA9" s="444"/>
      <c r="CB9" s="444"/>
      <c r="CC9" s="444"/>
      <c r="CD9" s="444"/>
      <c r="CE9" s="444"/>
      <c r="CF9" s="444"/>
      <c r="CG9" s="444"/>
      <c r="CH9" s="444"/>
      <c r="CI9" s="444"/>
      <c r="CJ9" s="444"/>
      <c r="CK9" s="444"/>
      <c r="CL9" s="444"/>
      <c r="CM9" s="444"/>
      <c r="CN9" s="444"/>
      <c r="CO9" s="444"/>
      <c r="CP9" s="444"/>
      <c r="CQ9" s="444"/>
      <c r="CR9" s="444"/>
      <c r="CS9" s="444"/>
      <c r="CT9" s="444"/>
      <c r="CU9" s="444"/>
      <c r="CV9" s="444"/>
      <c r="CW9" s="444"/>
      <c r="CX9" s="444"/>
      <c r="CY9" s="444"/>
      <c r="CZ9" s="444"/>
      <c r="DA9" s="444"/>
      <c r="DB9" s="444"/>
      <c r="DC9" s="444"/>
      <c r="DD9" s="444"/>
      <c r="DE9" s="444"/>
      <c r="DF9" s="444"/>
      <c r="DG9" s="444"/>
      <c r="DH9" s="444"/>
      <c r="DI9" s="444"/>
      <c r="DJ9" s="444"/>
      <c r="DK9" s="444"/>
      <c r="DL9" s="444"/>
      <c r="DM9" s="444"/>
      <c r="DN9" s="444"/>
      <c r="DO9" s="444"/>
      <c r="DP9" s="444"/>
      <c r="DQ9" s="444"/>
      <c r="DR9" s="444"/>
      <c r="DS9" s="444"/>
      <c r="DT9" s="444"/>
      <c r="DU9" s="444"/>
      <c r="DV9" s="444"/>
      <c r="DW9" s="444"/>
      <c r="DX9" s="444"/>
      <c r="DY9" s="444"/>
      <c r="DZ9" s="444"/>
      <c r="EA9" s="444"/>
      <c r="EB9" s="444"/>
      <c r="EC9" s="444"/>
      <c r="ED9" s="444"/>
      <c r="EE9" s="444"/>
      <c r="EF9" s="444"/>
      <c r="EG9" s="444"/>
      <c r="EH9" s="444"/>
      <c r="EI9" s="444"/>
      <c r="EJ9" s="444"/>
      <c r="EK9" s="444"/>
      <c r="EL9" s="444"/>
      <c r="EM9" s="444"/>
      <c r="EN9" s="444"/>
      <c r="EO9" s="444"/>
      <c r="EP9" s="444"/>
      <c r="EQ9" s="444"/>
      <c r="ER9" s="444"/>
      <c r="ES9" s="444"/>
      <c r="ET9" s="444"/>
      <c r="EU9" s="444"/>
      <c r="EV9" s="444"/>
      <c r="EW9" s="444"/>
      <c r="EX9" s="444"/>
      <c r="EY9" s="444"/>
      <c r="EZ9" s="444"/>
      <c r="FA9" s="444"/>
      <c r="FB9" s="444"/>
      <c r="FC9" s="444"/>
      <c r="FD9" s="444"/>
      <c r="FE9" s="444"/>
      <c r="FF9" s="444"/>
      <c r="FG9" s="444"/>
      <c r="FH9" s="444"/>
      <c r="FI9" s="444"/>
      <c r="FJ9" s="444"/>
      <c r="FK9" s="444"/>
      <c r="FL9" s="444"/>
      <c r="FM9" s="444"/>
      <c r="FN9" s="444"/>
      <c r="FO9" s="444"/>
      <c r="FP9" s="444"/>
      <c r="FQ9" s="444"/>
      <c r="FR9" s="444"/>
      <c r="FS9" s="444"/>
      <c r="FT9" s="444"/>
      <c r="FU9" s="444"/>
      <c r="FV9" s="444"/>
      <c r="FW9" s="444"/>
      <c r="FX9" s="444"/>
      <c r="FY9" s="444"/>
      <c r="FZ9" s="444"/>
      <c r="GA9" s="444"/>
      <c r="GB9" s="444"/>
      <c r="GC9" s="444"/>
      <c r="GD9" s="444"/>
      <c r="GE9" s="444"/>
      <c r="GF9" s="444"/>
      <c r="GG9" s="444"/>
      <c r="GH9" s="444"/>
      <c r="GI9" s="444"/>
      <c r="GJ9" s="444"/>
      <c r="GK9" s="444"/>
      <c r="GL9" s="444"/>
      <c r="GM9" s="444"/>
      <c r="GN9" s="444"/>
      <c r="GO9" s="444"/>
      <c r="GP9" s="444"/>
      <c r="GQ9" s="444"/>
      <c r="GR9" s="444"/>
      <c r="GS9" s="444"/>
      <c r="GT9" s="444"/>
      <c r="GU9" s="444"/>
      <c r="GV9" s="444"/>
      <c r="GW9" s="444"/>
      <c r="GX9" s="444"/>
      <c r="GY9" s="444"/>
      <c r="GZ9" s="444"/>
      <c r="HA9" s="444"/>
      <c r="HB9" s="444"/>
      <c r="HC9" s="444"/>
      <c r="HD9" s="444"/>
      <c r="HE9" s="444"/>
      <c r="HF9" s="444"/>
      <c r="HG9" s="444"/>
      <c r="HH9" s="444"/>
      <c r="HI9" s="444"/>
      <c r="HJ9" s="444"/>
      <c r="HK9" s="444"/>
      <c r="HL9" s="444"/>
      <c r="HM9" s="444"/>
      <c r="HN9" s="444"/>
      <c r="HO9" s="444"/>
      <c r="HP9" s="444"/>
      <c r="HQ9" s="444"/>
      <c r="HR9" s="444"/>
      <c r="HS9" s="444"/>
      <c r="HT9" s="444"/>
      <c r="HU9" s="444"/>
      <c r="HV9" s="444"/>
      <c r="HW9" s="444"/>
      <c r="HX9" s="444"/>
      <c r="HY9" s="444"/>
      <c r="HZ9" s="444"/>
      <c r="IA9" s="444"/>
      <c r="IB9" s="444"/>
      <c r="IC9" s="444"/>
      <c r="ID9" s="444"/>
      <c r="IE9" s="444"/>
      <c r="IF9" s="444"/>
      <c r="IG9" s="444"/>
      <c r="IH9" s="444"/>
      <c r="II9" s="444"/>
      <c r="IJ9" s="444"/>
      <c r="IK9" s="444"/>
      <c r="IL9" s="444"/>
      <c r="IM9" s="444"/>
      <c r="IN9" s="444"/>
      <c r="IO9" s="444"/>
      <c r="IP9" s="444"/>
      <c r="IQ9" s="444"/>
      <c r="IR9" s="444"/>
      <c r="IS9" s="444"/>
      <c r="IT9" s="444"/>
      <c r="IU9" s="444"/>
      <c r="IV9" s="444"/>
      <c r="IW9" s="444"/>
      <c r="IX9" s="444"/>
      <c r="IY9" s="444"/>
      <c r="IZ9" s="444"/>
      <c r="JA9" s="444"/>
      <c r="JB9" s="444"/>
      <c r="JC9" s="444"/>
      <c r="JD9" s="444"/>
      <c r="JE9" s="444"/>
      <c r="JF9" s="444"/>
      <c r="JG9" s="444"/>
      <c r="JH9" s="444"/>
      <c r="JI9" s="444"/>
      <c r="JJ9" s="444"/>
      <c r="JK9" s="444"/>
      <c r="JL9" s="444"/>
      <c r="JM9" s="444"/>
      <c r="JN9" s="444"/>
      <c r="JO9" s="444"/>
      <c r="JP9" s="444"/>
      <c r="JQ9" s="444"/>
      <c r="JR9" s="444"/>
      <c r="JS9" s="444"/>
      <c r="JT9" s="444"/>
      <c r="JU9" s="444"/>
      <c r="JV9" s="444"/>
      <c r="JW9" s="444"/>
      <c r="JX9" s="444"/>
      <c r="JY9" s="444"/>
      <c r="JZ9" s="444"/>
      <c r="KA9" s="444"/>
      <c r="KB9" s="444"/>
      <c r="KC9" s="444"/>
      <c r="KD9" s="444"/>
      <c r="KE9" s="444"/>
      <c r="KF9" s="444"/>
      <c r="KG9" s="444"/>
      <c r="KH9" s="444"/>
      <c r="KI9" s="444"/>
      <c r="KJ9" s="444"/>
      <c r="KK9" s="444"/>
      <c r="KL9" s="444"/>
      <c r="KM9" s="444"/>
      <c r="KN9" s="444"/>
      <c r="KO9" s="444"/>
      <c r="KP9" s="444"/>
      <c r="KQ9" s="444"/>
      <c r="KR9" s="444"/>
      <c r="KS9" s="444"/>
      <c r="KT9" s="444"/>
      <c r="KU9" s="444"/>
      <c r="KV9" s="444"/>
      <c r="KW9" s="444"/>
      <c r="KX9" s="444"/>
      <c r="KY9" s="444"/>
      <c r="KZ9" s="444"/>
      <c r="LA9" s="444"/>
      <c r="LB9" s="444"/>
      <c r="LC9" s="444"/>
      <c r="LD9" s="444"/>
      <c r="LE9" s="444"/>
      <c r="LF9" s="444"/>
      <c r="LG9" s="444"/>
      <c r="LH9" s="444"/>
      <c r="LI9" s="444"/>
      <c r="LJ9" s="444"/>
      <c r="LK9" s="444"/>
      <c r="LL9" s="444"/>
      <c r="LM9" s="444"/>
      <c r="LN9" s="444"/>
      <c r="LO9" s="444"/>
      <c r="LP9" s="444"/>
      <c r="LQ9" s="444"/>
      <c r="LR9" s="444"/>
      <c r="LS9" s="444"/>
      <c r="LT9" s="444"/>
      <c r="LU9" s="444"/>
      <c r="LV9" s="444"/>
      <c r="LW9" s="444"/>
      <c r="LX9" s="444"/>
      <c r="LY9" s="444"/>
      <c r="LZ9" s="444"/>
      <c r="MA9" s="444"/>
      <c r="MB9" s="444"/>
      <c r="MC9" s="444"/>
      <c r="MD9" s="444"/>
      <c r="ME9" s="444"/>
      <c r="MF9" s="444"/>
      <c r="MG9" s="444"/>
      <c r="MH9" s="444"/>
      <c r="MI9" s="444"/>
      <c r="MJ9" s="444"/>
      <c r="MK9" s="444"/>
      <c r="ML9" s="444"/>
      <c r="MM9" s="444"/>
      <c r="MN9" s="444"/>
      <c r="MO9" s="444"/>
      <c r="MP9" s="444"/>
      <c r="MQ9" s="444"/>
      <c r="MR9" s="444"/>
      <c r="MS9" s="444"/>
      <c r="MT9" s="444"/>
      <c r="MU9" s="444"/>
      <c r="MV9" s="444"/>
      <c r="MW9" s="444"/>
      <c r="MX9" s="444"/>
      <c r="MY9" s="444"/>
      <c r="MZ9" s="444"/>
      <c r="NA9" s="444"/>
      <c r="NB9" s="444"/>
      <c r="NC9" s="444"/>
      <c r="ND9" s="444"/>
      <c r="NE9" s="444"/>
      <c r="NF9" s="444"/>
      <c r="NG9" s="444"/>
      <c r="NH9" s="444"/>
      <c r="NI9" s="444"/>
      <c r="NJ9" s="444"/>
      <c r="NK9" s="444"/>
      <c r="NL9" s="444"/>
      <c r="NM9" s="444"/>
      <c r="NN9" s="444"/>
      <c r="NO9" s="444"/>
      <c r="NP9" s="444"/>
      <c r="NQ9" s="444"/>
      <c r="NR9" s="444"/>
      <c r="NS9" s="444"/>
      <c r="NT9" s="444"/>
      <c r="NU9" s="444"/>
      <c r="NV9" s="444"/>
      <c r="NW9" s="444"/>
      <c r="NX9" s="444"/>
      <c r="NY9" s="444"/>
      <c r="NZ9" s="444"/>
      <c r="OA9" s="444"/>
      <c r="OB9" s="444"/>
      <c r="OC9" s="444"/>
      <c r="OD9" s="444"/>
      <c r="OE9" s="444"/>
      <c r="OF9" s="444"/>
      <c r="OG9" s="444"/>
      <c r="OH9" s="444"/>
      <c r="OI9" s="444"/>
      <c r="OJ9" s="444"/>
      <c r="OK9" s="444"/>
      <c r="OL9" s="444"/>
      <c r="OM9" s="444"/>
      <c r="ON9" s="444"/>
      <c r="OO9" s="444"/>
      <c r="OP9" s="444"/>
      <c r="OQ9" s="444"/>
      <c r="OR9" s="444"/>
      <c r="OS9" s="444"/>
      <c r="OT9" s="444"/>
      <c r="OU9" s="444"/>
      <c r="OV9" s="444"/>
      <c r="OW9" s="444"/>
      <c r="OX9" s="444"/>
      <c r="OY9" s="444"/>
      <c r="OZ9" s="444"/>
      <c r="PA9" s="444"/>
      <c r="PB9" s="444"/>
      <c r="PC9" s="444"/>
      <c r="PD9" s="444"/>
      <c r="PE9" s="444"/>
      <c r="PF9" s="444"/>
      <c r="PG9" s="444"/>
      <c r="PH9" s="444"/>
      <c r="PI9" s="444"/>
      <c r="PJ9" s="444"/>
      <c r="PK9" s="444"/>
      <c r="PL9" s="444"/>
      <c r="PM9" s="444"/>
      <c r="PN9" s="444"/>
      <c r="PO9" s="444"/>
      <c r="PP9" s="444"/>
      <c r="PQ9" s="444"/>
      <c r="PR9" s="444"/>
      <c r="PS9" s="444"/>
      <c r="PT9" s="444"/>
      <c r="PU9" s="444"/>
      <c r="PV9" s="444"/>
      <c r="PW9" s="444"/>
      <c r="PX9" s="444"/>
      <c r="PY9" s="444"/>
      <c r="PZ9" s="444"/>
      <c r="QA9" s="444"/>
      <c r="QB9" s="444"/>
      <c r="QC9" s="444"/>
      <c r="QD9" s="444"/>
      <c r="QE9" s="444"/>
      <c r="QF9" s="444"/>
      <c r="QG9" s="444"/>
      <c r="QH9" s="444"/>
      <c r="QI9" s="444"/>
      <c r="QJ9" s="444"/>
      <c r="QK9" s="444"/>
      <c r="QL9" s="444"/>
      <c r="QM9" s="444"/>
      <c r="QN9" s="444"/>
      <c r="QO9" s="444"/>
      <c r="QP9" s="444"/>
      <c r="QQ9" s="444"/>
      <c r="QR9" s="444"/>
      <c r="QS9" s="444"/>
      <c r="QT9" s="444"/>
      <c r="QU9" s="444"/>
      <c r="QV9" s="444"/>
      <c r="QW9" s="444"/>
      <c r="QX9" s="444"/>
      <c r="QY9" s="444"/>
      <c r="QZ9" s="444"/>
      <c r="RA9" s="444"/>
      <c r="RB9" s="444"/>
      <c r="RC9" s="444"/>
      <c r="RD9" s="444"/>
      <c r="RE9" s="444"/>
      <c r="RF9" s="444"/>
      <c r="RG9" s="444"/>
      <c r="RH9" s="444"/>
      <c r="RI9" s="444"/>
      <c r="RJ9" s="444"/>
      <c r="RK9" s="444"/>
      <c r="RL9" s="444"/>
      <c r="RM9" s="444"/>
      <c r="RN9" s="444"/>
      <c r="RO9" s="444"/>
      <c r="RP9" s="444"/>
      <c r="RQ9" s="444"/>
      <c r="RR9" s="444"/>
      <c r="RS9" s="444"/>
      <c r="RT9" s="444"/>
      <c r="RU9" s="444"/>
      <c r="RV9" s="444"/>
      <c r="RW9" s="444"/>
      <c r="RX9" s="444"/>
      <c r="RY9" s="444"/>
      <c r="RZ9" s="444"/>
      <c r="SA9" s="444"/>
      <c r="SB9" s="444"/>
      <c r="SC9" s="444"/>
      <c r="SD9" s="444"/>
      <c r="SE9" s="444"/>
      <c r="SF9" s="444"/>
      <c r="SG9" s="444"/>
      <c r="SH9" s="515"/>
    </row>
    <row r="10" spans="1:502" s="516" customFormat="1" ht="14.4">
      <c r="A10" s="444"/>
      <c r="B10" s="1726" t="s">
        <v>55</v>
      </c>
      <c r="C10" s="1685"/>
      <c r="D10" s="1686"/>
      <c r="E10" s="1322" t="s">
        <v>150</v>
      </c>
      <c r="F10" s="1322">
        <v>30</v>
      </c>
      <c r="G10" s="1255">
        <f t="shared" si="0"/>
        <v>1.7823479596724303</v>
      </c>
      <c r="H10" s="1432" t="s">
        <v>28</v>
      </c>
      <c r="I10" s="1323">
        <v>127771</v>
      </c>
      <c r="J10" s="1324">
        <v>11.94</v>
      </c>
      <c r="K10" s="1325">
        <v>6</v>
      </c>
      <c r="L10" s="1325">
        <v>20.61</v>
      </c>
      <c r="M10" s="1687">
        <f t="shared" si="4"/>
        <v>14.61</v>
      </c>
      <c r="N10" s="1688">
        <f t="shared" ref="N10:N53" si="9">J10*I10</f>
        <v>1525585.74</v>
      </c>
      <c r="O10" s="1687"/>
      <c r="P10" s="1687"/>
      <c r="Q10" s="1687"/>
      <c r="R10" s="1687"/>
      <c r="S10" s="1687">
        <f t="shared" si="5"/>
        <v>2633360.31</v>
      </c>
      <c r="T10" s="1687">
        <v>0</v>
      </c>
      <c r="U10" s="1687"/>
      <c r="V10" s="1687"/>
      <c r="W10" s="1687">
        <v>0</v>
      </c>
      <c r="X10" s="1687"/>
      <c r="Y10" s="1687"/>
      <c r="Z10" s="1687">
        <f t="shared" si="1"/>
        <v>0</v>
      </c>
      <c r="AA10" s="1689">
        <f t="shared" si="2"/>
        <v>1.6954026287103112</v>
      </c>
      <c r="AB10" s="1687">
        <f t="shared" ref="AB10:AB53" si="10">AA10*N10</f>
        <v>2586482.0739189652</v>
      </c>
      <c r="AC10" s="1690" t="str">
        <f t="shared" si="8"/>
        <v/>
      </c>
      <c r="AD10" s="1727" t="str">
        <f t="shared" si="6"/>
        <v/>
      </c>
      <c r="AE10" s="444"/>
      <c r="AF10" s="444"/>
      <c r="AG10" s="444"/>
      <c r="AH10" s="444"/>
      <c r="AI10" s="444"/>
      <c r="AJ10" s="444"/>
      <c r="AK10" s="444"/>
      <c r="AL10" s="444"/>
      <c r="AM10" s="444"/>
      <c r="AN10" s="444"/>
      <c r="AO10" s="444"/>
      <c r="AP10" s="444"/>
      <c r="AQ10" s="444"/>
      <c r="AR10" s="444"/>
      <c r="AS10" s="444"/>
      <c r="AT10" s="444"/>
      <c r="AU10" s="444"/>
      <c r="AV10" s="444"/>
      <c r="AW10" s="444"/>
      <c r="AX10" s="444"/>
      <c r="AY10" s="444"/>
      <c r="AZ10" s="444"/>
      <c r="BA10" s="444"/>
      <c r="BB10" s="444"/>
      <c r="BC10" s="444"/>
      <c r="BD10" s="444"/>
      <c r="BE10" s="444"/>
      <c r="BF10" s="444"/>
      <c r="BG10" s="444"/>
      <c r="BH10" s="444"/>
      <c r="BI10" s="444"/>
      <c r="BJ10" s="444"/>
      <c r="BK10" s="444"/>
      <c r="BL10" s="444"/>
      <c r="BM10" s="444"/>
      <c r="BN10" s="444"/>
      <c r="BO10" s="444"/>
      <c r="BP10" s="444"/>
      <c r="BQ10" s="444"/>
      <c r="BR10" s="444"/>
      <c r="BS10" s="444"/>
      <c r="BT10" s="444"/>
      <c r="BU10" s="444"/>
      <c r="BV10" s="444"/>
      <c r="BW10" s="444"/>
      <c r="BX10" s="444"/>
      <c r="BY10" s="444"/>
      <c r="BZ10" s="444"/>
      <c r="CA10" s="444"/>
      <c r="CB10" s="444"/>
      <c r="CC10" s="444"/>
      <c r="CD10" s="444"/>
      <c r="CE10" s="444"/>
      <c r="CF10" s="444"/>
      <c r="CG10" s="444"/>
      <c r="CH10" s="444"/>
      <c r="CI10" s="444"/>
      <c r="CJ10" s="444"/>
      <c r="CK10" s="444"/>
      <c r="CL10" s="444"/>
      <c r="CM10" s="444"/>
      <c r="CN10" s="444"/>
      <c r="CO10" s="444"/>
      <c r="CP10" s="444"/>
      <c r="CQ10" s="444"/>
      <c r="CR10" s="444"/>
      <c r="CS10" s="444"/>
      <c r="CT10" s="444"/>
      <c r="CU10" s="444"/>
      <c r="CV10" s="444"/>
      <c r="CW10" s="444"/>
      <c r="CX10" s="444"/>
      <c r="CY10" s="444"/>
      <c r="CZ10" s="444"/>
      <c r="DA10" s="444"/>
      <c r="DB10" s="444"/>
      <c r="DC10" s="444"/>
      <c r="DD10" s="444"/>
      <c r="DE10" s="444"/>
      <c r="DF10" s="444"/>
      <c r="DG10" s="444"/>
      <c r="DH10" s="444"/>
      <c r="DI10" s="444"/>
      <c r="DJ10" s="444"/>
      <c r="DK10" s="444"/>
      <c r="DL10" s="444"/>
      <c r="DM10" s="444"/>
      <c r="DN10" s="444"/>
      <c r="DO10" s="444"/>
      <c r="DP10" s="444"/>
      <c r="DQ10" s="444"/>
      <c r="DR10" s="444"/>
      <c r="DS10" s="444"/>
      <c r="DT10" s="444"/>
      <c r="DU10" s="444"/>
      <c r="DV10" s="444"/>
      <c r="DW10" s="444"/>
      <c r="DX10" s="444"/>
      <c r="DY10" s="444"/>
      <c r="DZ10" s="444"/>
      <c r="EA10" s="444"/>
      <c r="EB10" s="444"/>
      <c r="EC10" s="444"/>
      <c r="ED10" s="444"/>
      <c r="EE10" s="444"/>
      <c r="EF10" s="444"/>
      <c r="EG10" s="444"/>
      <c r="EH10" s="444"/>
      <c r="EI10" s="444"/>
      <c r="EJ10" s="444"/>
      <c r="EK10" s="444"/>
      <c r="EL10" s="444"/>
      <c r="EM10" s="444"/>
      <c r="EN10" s="444"/>
      <c r="EO10" s="444"/>
      <c r="EP10" s="444"/>
      <c r="EQ10" s="444"/>
      <c r="ER10" s="444"/>
      <c r="ES10" s="444"/>
      <c r="ET10" s="444"/>
      <c r="EU10" s="444"/>
      <c r="EV10" s="444"/>
      <c r="EW10" s="444"/>
      <c r="EX10" s="444"/>
      <c r="EY10" s="444"/>
      <c r="EZ10" s="444"/>
      <c r="FA10" s="444"/>
      <c r="FB10" s="444"/>
      <c r="FC10" s="444"/>
      <c r="FD10" s="444"/>
      <c r="FE10" s="444"/>
      <c r="FF10" s="444"/>
      <c r="FG10" s="444"/>
      <c r="FH10" s="444"/>
      <c r="FI10" s="444"/>
      <c r="FJ10" s="444"/>
      <c r="FK10" s="444"/>
      <c r="FL10" s="444"/>
      <c r="FM10" s="444"/>
      <c r="FN10" s="444"/>
      <c r="FO10" s="444"/>
      <c r="FP10" s="444"/>
      <c r="FQ10" s="444"/>
      <c r="FR10" s="444"/>
      <c r="FS10" s="444"/>
      <c r="FT10" s="444"/>
      <c r="FU10" s="444"/>
      <c r="FV10" s="444"/>
      <c r="FW10" s="444"/>
      <c r="FX10" s="444"/>
      <c r="FY10" s="444"/>
      <c r="FZ10" s="444"/>
      <c r="GA10" s="444"/>
      <c r="GB10" s="444"/>
      <c r="GC10" s="444"/>
      <c r="GD10" s="444"/>
      <c r="GE10" s="444"/>
      <c r="GF10" s="444"/>
      <c r="GG10" s="444"/>
      <c r="GH10" s="444"/>
      <c r="GI10" s="444"/>
      <c r="GJ10" s="444"/>
      <c r="GK10" s="444"/>
      <c r="GL10" s="444"/>
      <c r="GM10" s="444"/>
      <c r="GN10" s="444"/>
      <c r="GO10" s="444"/>
      <c r="GP10" s="444"/>
      <c r="GQ10" s="444"/>
      <c r="GR10" s="444"/>
      <c r="GS10" s="444"/>
      <c r="GT10" s="444"/>
      <c r="GU10" s="444"/>
      <c r="GV10" s="444"/>
      <c r="GW10" s="444"/>
      <c r="GX10" s="444"/>
      <c r="GY10" s="444"/>
      <c r="GZ10" s="444"/>
      <c r="HA10" s="444"/>
      <c r="HB10" s="444"/>
      <c r="HC10" s="444"/>
      <c r="HD10" s="444"/>
      <c r="HE10" s="444"/>
      <c r="HF10" s="444"/>
      <c r="HG10" s="444"/>
      <c r="HH10" s="444"/>
      <c r="HI10" s="444"/>
      <c r="HJ10" s="444"/>
      <c r="HK10" s="444"/>
      <c r="HL10" s="444"/>
      <c r="HM10" s="444"/>
      <c r="HN10" s="444"/>
      <c r="HO10" s="444"/>
      <c r="HP10" s="444"/>
      <c r="HQ10" s="444"/>
      <c r="HR10" s="444"/>
      <c r="HS10" s="444"/>
      <c r="HT10" s="444"/>
      <c r="HU10" s="444"/>
      <c r="HV10" s="444"/>
      <c r="HW10" s="444"/>
      <c r="HX10" s="444"/>
      <c r="HY10" s="444"/>
      <c r="HZ10" s="444"/>
      <c r="IA10" s="444"/>
      <c r="IB10" s="444"/>
      <c r="IC10" s="444"/>
      <c r="ID10" s="444"/>
      <c r="IE10" s="444"/>
      <c r="IF10" s="444"/>
      <c r="IG10" s="444"/>
      <c r="IH10" s="444"/>
      <c r="II10" s="444"/>
      <c r="IJ10" s="444"/>
      <c r="IK10" s="444"/>
      <c r="IL10" s="444"/>
      <c r="IM10" s="444"/>
      <c r="IN10" s="444"/>
      <c r="IO10" s="444"/>
      <c r="IP10" s="444"/>
      <c r="IQ10" s="444"/>
      <c r="IR10" s="444"/>
      <c r="IS10" s="444"/>
      <c r="IT10" s="444"/>
      <c r="IU10" s="444"/>
      <c r="IV10" s="444"/>
      <c r="IW10" s="444"/>
      <c r="IX10" s="444"/>
      <c r="IY10" s="444"/>
      <c r="IZ10" s="444"/>
      <c r="JA10" s="444"/>
      <c r="JB10" s="444"/>
      <c r="JC10" s="444"/>
      <c r="JD10" s="444"/>
      <c r="JE10" s="444"/>
      <c r="JF10" s="444"/>
      <c r="JG10" s="444"/>
      <c r="JH10" s="444"/>
      <c r="JI10" s="444"/>
      <c r="JJ10" s="444"/>
      <c r="JK10" s="444"/>
      <c r="JL10" s="444"/>
      <c r="JM10" s="444"/>
      <c r="JN10" s="444"/>
      <c r="JO10" s="444"/>
      <c r="JP10" s="444"/>
      <c r="JQ10" s="444"/>
      <c r="JR10" s="444"/>
      <c r="JS10" s="444"/>
      <c r="JT10" s="444"/>
      <c r="JU10" s="444"/>
      <c r="JV10" s="444"/>
      <c r="JW10" s="444"/>
      <c r="JX10" s="444"/>
      <c r="JY10" s="444"/>
      <c r="JZ10" s="444"/>
      <c r="KA10" s="444"/>
      <c r="KB10" s="444"/>
      <c r="KC10" s="444"/>
      <c r="KD10" s="444"/>
      <c r="KE10" s="444"/>
      <c r="KF10" s="444"/>
      <c r="KG10" s="444"/>
      <c r="KH10" s="444"/>
      <c r="KI10" s="444"/>
      <c r="KJ10" s="444"/>
      <c r="KK10" s="444"/>
      <c r="KL10" s="444"/>
      <c r="KM10" s="444"/>
      <c r="KN10" s="444"/>
      <c r="KO10" s="444"/>
      <c r="KP10" s="444"/>
      <c r="KQ10" s="444"/>
      <c r="KR10" s="444"/>
      <c r="KS10" s="444"/>
      <c r="KT10" s="444"/>
      <c r="KU10" s="444"/>
      <c r="KV10" s="444"/>
      <c r="KW10" s="444"/>
      <c r="KX10" s="444"/>
      <c r="KY10" s="444"/>
      <c r="KZ10" s="444"/>
      <c r="LA10" s="444"/>
      <c r="LB10" s="444"/>
      <c r="LC10" s="444"/>
      <c r="LD10" s="444"/>
      <c r="LE10" s="444"/>
      <c r="LF10" s="444"/>
      <c r="LG10" s="444"/>
      <c r="LH10" s="444"/>
      <c r="LI10" s="444"/>
      <c r="LJ10" s="444"/>
      <c r="LK10" s="444"/>
      <c r="LL10" s="444"/>
      <c r="LM10" s="444"/>
      <c r="LN10" s="444"/>
      <c r="LO10" s="444"/>
      <c r="LP10" s="444"/>
      <c r="LQ10" s="444"/>
      <c r="LR10" s="444"/>
      <c r="LS10" s="444"/>
      <c r="LT10" s="444"/>
      <c r="LU10" s="444"/>
      <c r="LV10" s="444"/>
      <c r="LW10" s="444"/>
      <c r="LX10" s="444"/>
      <c r="LY10" s="444"/>
      <c r="LZ10" s="444"/>
      <c r="MA10" s="444"/>
      <c r="MB10" s="444"/>
      <c r="MC10" s="444"/>
      <c r="MD10" s="444"/>
      <c r="ME10" s="444"/>
      <c r="MF10" s="444"/>
      <c r="MG10" s="444"/>
      <c r="MH10" s="444"/>
      <c r="MI10" s="444"/>
      <c r="MJ10" s="444"/>
      <c r="MK10" s="444"/>
      <c r="ML10" s="444"/>
      <c r="MM10" s="444"/>
      <c r="MN10" s="444"/>
      <c r="MO10" s="444"/>
      <c r="MP10" s="444"/>
      <c r="MQ10" s="444"/>
      <c r="MR10" s="444"/>
      <c r="MS10" s="444"/>
      <c r="MT10" s="444"/>
      <c r="MU10" s="444"/>
      <c r="MV10" s="444"/>
      <c r="MW10" s="444"/>
      <c r="MX10" s="444"/>
      <c r="MY10" s="444"/>
      <c r="MZ10" s="444"/>
      <c r="NA10" s="444"/>
      <c r="NB10" s="444"/>
      <c r="NC10" s="444"/>
      <c r="ND10" s="444"/>
      <c r="NE10" s="444"/>
      <c r="NF10" s="444"/>
      <c r="NG10" s="444"/>
      <c r="NH10" s="444"/>
      <c r="NI10" s="444"/>
      <c r="NJ10" s="444"/>
      <c r="NK10" s="444"/>
      <c r="NL10" s="444"/>
      <c r="NM10" s="444"/>
      <c r="NN10" s="444"/>
      <c r="NO10" s="444"/>
      <c r="NP10" s="444"/>
      <c r="NQ10" s="444"/>
      <c r="NR10" s="444"/>
      <c r="NS10" s="444"/>
      <c r="NT10" s="444"/>
      <c r="NU10" s="444"/>
      <c r="NV10" s="444"/>
      <c r="NW10" s="444"/>
      <c r="NX10" s="444"/>
      <c r="NY10" s="444"/>
      <c r="NZ10" s="444"/>
      <c r="OA10" s="444"/>
      <c r="OB10" s="444"/>
      <c r="OC10" s="444"/>
      <c r="OD10" s="444"/>
      <c r="OE10" s="444"/>
      <c r="OF10" s="444"/>
      <c r="OG10" s="444"/>
      <c r="OH10" s="444"/>
      <c r="OI10" s="444"/>
      <c r="OJ10" s="444"/>
      <c r="OK10" s="444"/>
      <c r="OL10" s="444"/>
      <c r="OM10" s="444"/>
      <c r="ON10" s="444"/>
      <c r="OO10" s="444"/>
      <c r="OP10" s="444"/>
      <c r="OQ10" s="444"/>
      <c r="OR10" s="444"/>
      <c r="OS10" s="444"/>
      <c r="OT10" s="444"/>
      <c r="OU10" s="444"/>
      <c r="OV10" s="444"/>
      <c r="OW10" s="444"/>
      <c r="OX10" s="444"/>
      <c r="OY10" s="444"/>
      <c r="OZ10" s="444"/>
      <c r="PA10" s="444"/>
      <c r="PB10" s="444"/>
      <c r="PC10" s="444"/>
      <c r="PD10" s="444"/>
      <c r="PE10" s="444"/>
      <c r="PF10" s="444"/>
      <c r="PG10" s="444"/>
      <c r="PH10" s="444"/>
      <c r="PI10" s="444"/>
      <c r="PJ10" s="444"/>
      <c r="PK10" s="444"/>
      <c r="PL10" s="444"/>
      <c r="PM10" s="444"/>
      <c r="PN10" s="444"/>
      <c r="PO10" s="444"/>
      <c r="PP10" s="444"/>
      <c r="PQ10" s="444"/>
      <c r="PR10" s="444"/>
      <c r="PS10" s="444"/>
      <c r="PT10" s="444"/>
      <c r="PU10" s="444"/>
      <c r="PV10" s="444"/>
      <c r="PW10" s="444"/>
      <c r="PX10" s="444"/>
      <c r="PY10" s="444"/>
      <c r="PZ10" s="444"/>
      <c r="QA10" s="444"/>
      <c r="QB10" s="444"/>
      <c r="QC10" s="444"/>
      <c r="QD10" s="444"/>
      <c r="QE10" s="444"/>
      <c r="QF10" s="444"/>
      <c r="QG10" s="444"/>
      <c r="QH10" s="444"/>
      <c r="QI10" s="444"/>
      <c r="QJ10" s="444"/>
      <c r="QK10" s="444"/>
      <c r="QL10" s="444"/>
      <c r="QM10" s="444"/>
      <c r="QN10" s="444"/>
      <c r="QO10" s="444"/>
      <c r="QP10" s="444"/>
      <c r="QQ10" s="444"/>
      <c r="QR10" s="444"/>
      <c r="QS10" s="444"/>
      <c r="QT10" s="444"/>
      <c r="QU10" s="444"/>
      <c r="QV10" s="444"/>
      <c r="QW10" s="444"/>
      <c r="QX10" s="444"/>
      <c r="QY10" s="444"/>
      <c r="QZ10" s="444"/>
      <c r="RA10" s="444"/>
      <c r="RB10" s="444"/>
      <c r="RC10" s="444"/>
      <c r="RD10" s="444"/>
      <c r="RE10" s="444"/>
      <c r="RF10" s="444"/>
      <c r="RG10" s="444"/>
      <c r="RH10" s="444"/>
      <c r="RI10" s="444"/>
      <c r="RJ10" s="444"/>
      <c r="RK10" s="444"/>
      <c r="RL10" s="444"/>
      <c r="RM10" s="444"/>
      <c r="RN10" s="444"/>
      <c r="RO10" s="444"/>
      <c r="RP10" s="444"/>
      <c r="RQ10" s="444"/>
      <c r="RR10" s="444"/>
      <c r="RS10" s="444"/>
      <c r="RT10" s="444"/>
      <c r="RU10" s="444"/>
      <c r="RV10" s="444"/>
      <c r="RW10" s="444"/>
      <c r="RX10" s="444"/>
      <c r="RY10" s="444"/>
      <c r="RZ10" s="444"/>
      <c r="SA10" s="444"/>
      <c r="SB10" s="444"/>
      <c r="SC10" s="444"/>
      <c r="SD10" s="444"/>
      <c r="SE10" s="444"/>
      <c r="SF10" s="444"/>
      <c r="SG10" s="444"/>
      <c r="SH10" s="515"/>
    </row>
    <row r="11" spans="1:502" s="516" customFormat="1" ht="14.4">
      <c r="A11" s="444"/>
      <c r="B11" s="1726" t="s">
        <v>55</v>
      </c>
      <c r="C11" s="1685"/>
      <c r="D11" s="1686"/>
      <c r="E11" s="1322" t="s">
        <v>151</v>
      </c>
      <c r="F11" s="1322">
        <v>30</v>
      </c>
      <c r="G11" s="1255">
        <f t="shared" si="0"/>
        <v>0.57154457478303322</v>
      </c>
      <c r="H11" s="1432" t="s">
        <v>28</v>
      </c>
      <c r="I11" s="1323">
        <v>35271</v>
      </c>
      <c r="J11" s="1324">
        <v>13.87</v>
      </c>
      <c r="K11" s="1325">
        <v>8</v>
      </c>
      <c r="L11" s="1325">
        <v>21.97</v>
      </c>
      <c r="M11" s="1687">
        <f t="shared" si="4"/>
        <v>13.969999999999999</v>
      </c>
      <c r="N11" s="1688">
        <f t="shared" si="9"/>
        <v>489208.76999999996</v>
      </c>
      <c r="O11" s="1687"/>
      <c r="P11" s="1687"/>
      <c r="Q11" s="1687"/>
      <c r="R11" s="1687"/>
      <c r="S11" s="1687">
        <f t="shared" si="5"/>
        <v>774903.87</v>
      </c>
      <c r="T11" s="1687">
        <v>0</v>
      </c>
      <c r="U11" s="1687"/>
      <c r="V11" s="1687"/>
      <c r="W11" s="1687">
        <v>0</v>
      </c>
      <c r="X11" s="1687"/>
      <c r="Y11" s="1687"/>
      <c r="Z11" s="1687">
        <f t="shared" si="1"/>
        <v>0</v>
      </c>
      <c r="AA11" s="1689">
        <f t="shared" si="2"/>
        <v>1.6954026287103112</v>
      </c>
      <c r="AB11" s="1687">
        <f t="shared" si="10"/>
        <v>829405.83464613801</v>
      </c>
      <c r="AC11" s="1690" t="str">
        <f t="shared" si="8"/>
        <v/>
      </c>
      <c r="AD11" s="1727" t="str">
        <f t="shared" si="6"/>
        <v/>
      </c>
      <c r="AE11" s="444"/>
      <c r="AF11" s="444"/>
      <c r="AG11" s="444"/>
      <c r="AH11" s="444"/>
      <c r="AI11" s="444"/>
      <c r="AJ11" s="444"/>
      <c r="AK11" s="444"/>
      <c r="AL11" s="444"/>
      <c r="AM11" s="444"/>
      <c r="AN11" s="444"/>
      <c r="AO11" s="444"/>
      <c r="AP11" s="444"/>
      <c r="AQ11" s="444"/>
      <c r="AR11" s="444"/>
      <c r="AS11" s="444"/>
      <c r="AT11" s="444"/>
      <c r="AU11" s="444"/>
      <c r="AV11" s="444"/>
      <c r="AW11" s="444"/>
      <c r="AX11" s="444"/>
      <c r="AY11" s="444"/>
      <c r="AZ11" s="444"/>
      <c r="BA11" s="444"/>
      <c r="BB11" s="444"/>
      <c r="BC11" s="444"/>
      <c r="BD11" s="444"/>
      <c r="BE11" s="444"/>
      <c r="BF11" s="444"/>
      <c r="BG11" s="444"/>
      <c r="BH11" s="444"/>
      <c r="BI11" s="444"/>
      <c r="BJ11" s="444"/>
      <c r="BK11" s="444"/>
      <c r="BL11" s="444"/>
      <c r="BM11" s="444"/>
      <c r="BN11" s="444"/>
      <c r="BO11" s="444"/>
      <c r="BP11" s="444"/>
      <c r="BQ11" s="444"/>
      <c r="BR11" s="444"/>
      <c r="BS11" s="444"/>
      <c r="BT11" s="444"/>
      <c r="BU11" s="444"/>
      <c r="BV11" s="444"/>
      <c r="BW11" s="444"/>
      <c r="BX11" s="444"/>
      <c r="BY11" s="444"/>
      <c r="BZ11" s="444"/>
      <c r="CA11" s="444"/>
      <c r="CB11" s="444"/>
      <c r="CC11" s="444"/>
      <c r="CD11" s="444"/>
      <c r="CE11" s="444"/>
      <c r="CF11" s="444"/>
      <c r="CG11" s="444"/>
      <c r="CH11" s="444"/>
      <c r="CI11" s="444"/>
      <c r="CJ11" s="444"/>
      <c r="CK11" s="444"/>
      <c r="CL11" s="444"/>
      <c r="CM11" s="444"/>
      <c r="CN11" s="444"/>
      <c r="CO11" s="444"/>
      <c r="CP11" s="444"/>
      <c r="CQ11" s="444"/>
      <c r="CR11" s="444"/>
      <c r="CS11" s="444"/>
      <c r="CT11" s="444"/>
      <c r="CU11" s="444"/>
      <c r="CV11" s="444"/>
      <c r="CW11" s="444"/>
      <c r="CX11" s="444"/>
      <c r="CY11" s="444"/>
      <c r="CZ11" s="444"/>
      <c r="DA11" s="444"/>
      <c r="DB11" s="444"/>
      <c r="DC11" s="444"/>
      <c r="DD11" s="444"/>
      <c r="DE11" s="444"/>
      <c r="DF11" s="444"/>
      <c r="DG11" s="444"/>
      <c r="DH11" s="444"/>
      <c r="DI11" s="444"/>
      <c r="DJ11" s="444"/>
      <c r="DK11" s="444"/>
      <c r="DL11" s="444"/>
      <c r="DM11" s="444"/>
      <c r="DN11" s="444"/>
      <c r="DO11" s="444"/>
      <c r="DP11" s="444"/>
      <c r="DQ11" s="444"/>
      <c r="DR11" s="444"/>
      <c r="DS11" s="444"/>
      <c r="DT11" s="444"/>
      <c r="DU11" s="444"/>
      <c r="DV11" s="444"/>
      <c r="DW11" s="444"/>
      <c r="DX11" s="444"/>
      <c r="DY11" s="444"/>
      <c r="DZ11" s="444"/>
      <c r="EA11" s="444"/>
      <c r="EB11" s="444"/>
      <c r="EC11" s="444"/>
      <c r="ED11" s="444"/>
      <c r="EE11" s="444"/>
      <c r="EF11" s="444"/>
      <c r="EG11" s="444"/>
      <c r="EH11" s="444"/>
      <c r="EI11" s="444"/>
      <c r="EJ11" s="444"/>
      <c r="EK11" s="444"/>
      <c r="EL11" s="444"/>
      <c r="EM11" s="444"/>
      <c r="EN11" s="444"/>
      <c r="EO11" s="444"/>
      <c r="EP11" s="444"/>
      <c r="EQ11" s="444"/>
      <c r="ER11" s="444"/>
      <c r="ES11" s="444"/>
      <c r="ET11" s="444"/>
      <c r="EU11" s="444"/>
      <c r="EV11" s="444"/>
      <c r="EW11" s="444"/>
      <c r="EX11" s="444"/>
      <c r="EY11" s="444"/>
      <c r="EZ11" s="444"/>
      <c r="FA11" s="444"/>
      <c r="FB11" s="444"/>
      <c r="FC11" s="444"/>
      <c r="FD11" s="444"/>
      <c r="FE11" s="444"/>
      <c r="FF11" s="444"/>
      <c r="FG11" s="444"/>
      <c r="FH11" s="444"/>
      <c r="FI11" s="444"/>
      <c r="FJ11" s="444"/>
      <c r="FK11" s="444"/>
      <c r="FL11" s="444"/>
      <c r="FM11" s="444"/>
      <c r="FN11" s="444"/>
      <c r="FO11" s="444"/>
      <c r="FP11" s="444"/>
      <c r="FQ11" s="444"/>
      <c r="FR11" s="444"/>
      <c r="FS11" s="444"/>
      <c r="FT11" s="444"/>
      <c r="FU11" s="444"/>
      <c r="FV11" s="444"/>
      <c r="FW11" s="444"/>
      <c r="FX11" s="444"/>
      <c r="FY11" s="444"/>
      <c r="FZ11" s="444"/>
      <c r="GA11" s="444"/>
      <c r="GB11" s="444"/>
      <c r="GC11" s="444"/>
      <c r="GD11" s="444"/>
      <c r="GE11" s="444"/>
      <c r="GF11" s="444"/>
      <c r="GG11" s="444"/>
      <c r="GH11" s="444"/>
      <c r="GI11" s="444"/>
      <c r="GJ11" s="444"/>
      <c r="GK11" s="444"/>
      <c r="GL11" s="444"/>
      <c r="GM11" s="444"/>
      <c r="GN11" s="444"/>
      <c r="GO11" s="444"/>
      <c r="GP11" s="444"/>
      <c r="GQ11" s="444"/>
      <c r="GR11" s="444"/>
      <c r="GS11" s="444"/>
      <c r="GT11" s="444"/>
      <c r="GU11" s="444"/>
      <c r="GV11" s="444"/>
      <c r="GW11" s="444"/>
      <c r="GX11" s="444"/>
      <c r="GY11" s="444"/>
      <c r="GZ11" s="444"/>
      <c r="HA11" s="444"/>
      <c r="HB11" s="444"/>
      <c r="HC11" s="444"/>
      <c r="HD11" s="444"/>
      <c r="HE11" s="444"/>
      <c r="HF11" s="444"/>
      <c r="HG11" s="444"/>
      <c r="HH11" s="444"/>
      <c r="HI11" s="444"/>
      <c r="HJ11" s="444"/>
      <c r="HK11" s="444"/>
      <c r="HL11" s="444"/>
      <c r="HM11" s="444"/>
      <c r="HN11" s="444"/>
      <c r="HO11" s="444"/>
      <c r="HP11" s="444"/>
      <c r="HQ11" s="444"/>
      <c r="HR11" s="444"/>
      <c r="HS11" s="444"/>
      <c r="HT11" s="444"/>
      <c r="HU11" s="444"/>
      <c r="HV11" s="444"/>
      <c r="HW11" s="444"/>
      <c r="HX11" s="444"/>
      <c r="HY11" s="444"/>
      <c r="HZ11" s="444"/>
      <c r="IA11" s="444"/>
      <c r="IB11" s="444"/>
      <c r="IC11" s="444"/>
      <c r="ID11" s="444"/>
      <c r="IE11" s="444"/>
      <c r="IF11" s="444"/>
      <c r="IG11" s="444"/>
      <c r="IH11" s="444"/>
      <c r="II11" s="444"/>
      <c r="IJ11" s="444"/>
      <c r="IK11" s="444"/>
      <c r="IL11" s="444"/>
      <c r="IM11" s="444"/>
      <c r="IN11" s="444"/>
      <c r="IO11" s="444"/>
      <c r="IP11" s="444"/>
      <c r="IQ11" s="444"/>
      <c r="IR11" s="444"/>
      <c r="IS11" s="444"/>
      <c r="IT11" s="444"/>
      <c r="IU11" s="444"/>
      <c r="IV11" s="444"/>
      <c r="IW11" s="444"/>
      <c r="IX11" s="444"/>
      <c r="IY11" s="444"/>
      <c r="IZ11" s="444"/>
      <c r="JA11" s="444"/>
      <c r="JB11" s="444"/>
      <c r="JC11" s="444"/>
      <c r="JD11" s="444"/>
      <c r="JE11" s="444"/>
      <c r="JF11" s="444"/>
      <c r="JG11" s="444"/>
      <c r="JH11" s="444"/>
      <c r="JI11" s="444"/>
      <c r="JJ11" s="444"/>
      <c r="JK11" s="444"/>
      <c r="JL11" s="444"/>
      <c r="JM11" s="444"/>
      <c r="JN11" s="444"/>
      <c r="JO11" s="444"/>
      <c r="JP11" s="444"/>
      <c r="JQ11" s="444"/>
      <c r="JR11" s="444"/>
      <c r="JS11" s="444"/>
      <c r="JT11" s="444"/>
      <c r="JU11" s="444"/>
      <c r="JV11" s="444"/>
      <c r="JW11" s="444"/>
      <c r="JX11" s="444"/>
      <c r="JY11" s="444"/>
      <c r="JZ11" s="444"/>
      <c r="KA11" s="444"/>
      <c r="KB11" s="444"/>
      <c r="KC11" s="444"/>
      <c r="KD11" s="444"/>
      <c r="KE11" s="444"/>
      <c r="KF11" s="444"/>
      <c r="KG11" s="444"/>
      <c r="KH11" s="444"/>
      <c r="KI11" s="444"/>
      <c r="KJ11" s="444"/>
      <c r="KK11" s="444"/>
      <c r="KL11" s="444"/>
      <c r="KM11" s="444"/>
      <c r="KN11" s="444"/>
      <c r="KO11" s="444"/>
      <c r="KP11" s="444"/>
      <c r="KQ11" s="444"/>
      <c r="KR11" s="444"/>
      <c r="KS11" s="444"/>
      <c r="KT11" s="444"/>
      <c r="KU11" s="444"/>
      <c r="KV11" s="444"/>
      <c r="KW11" s="444"/>
      <c r="KX11" s="444"/>
      <c r="KY11" s="444"/>
      <c r="KZ11" s="444"/>
      <c r="LA11" s="444"/>
      <c r="LB11" s="444"/>
      <c r="LC11" s="444"/>
      <c r="LD11" s="444"/>
      <c r="LE11" s="444"/>
      <c r="LF11" s="444"/>
      <c r="LG11" s="444"/>
      <c r="LH11" s="444"/>
      <c r="LI11" s="444"/>
      <c r="LJ11" s="444"/>
      <c r="LK11" s="444"/>
      <c r="LL11" s="444"/>
      <c r="LM11" s="444"/>
      <c r="LN11" s="444"/>
      <c r="LO11" s="444"/>
      <c r="LP11" s="444"/>
      <c r="LQ11" s="444"/>
      <c r="LR11" s="444"/>
      <c r="LS11" s="444"/>
      <c r="LT11" s="444"/>
      <c r="LU11" s="444"/>
      <c r="LV11" s="444"/>
      <c r="LW11" s="444"/>
      <c r="LX11" s="444"/>
      <c r="LY11" s="444"/>
      <c r="LZ11" s="444"/>
      <c r="MA11" s="444"/>
      <c r="MB11" s="444"/>
      <c r="MC11" s="444"/>
      <c r="MD11" s="444"/>
      <c r="ME11" s="444"/>
      <c r="MF11" s="444"/>
      <c r="MG11" s="444"/>
      <c r="MH11" s="444"/>
      <c r="MI11" s="444"/>
      <c r="MJ11" s="444"/>
      <c r="MK11" s="444"/>
      <c r="ML11" s="444"/>
      <c r="MM11" s="444"/>
      <c r="MN11" s="444"/>
      <c r="MO11" s="444"/>
      <c r="MP11" s="444"/>
      <c r="MQ11" s="444"/>
      <c r="MR11" s="444"/>
      <c r="MS11" s="444"/>
      <c r="MT11" s="444"/>
      <c r="MU11" s="444"/>
      <c r="MV11" s="444"/>
      <c r="MW11" s="444"/>
      <c r="MX11" s="444"/>
      <c r="MY11" s="444"/>
      <c r="MZ11" s="444"/>
      <c r="NA11" s="444"/>
      <c r="NB11" s="444"/>
      <c r="NC11" s="444"/>
      <c r="ND11" s="444"/>
      <c r="NE11" s="444"/>
      <c r="NF11" s="444"/>
      <c r="NG11" s="444"/>
      <c r="NH11" s="444"/>
      <c r="NI11" s="444"/>
      <c r="NJ11" s="444"/>
      <c r="NK11" s="444"/>
      <c r="NL11" s="444"/>
      <c r="NM11" s="444"/>
      <c r="NN11" s="444"/>
      <c r="NO11" s="444"/>
      <c r="NP11" s="444"/>
      <c r="NQ11" s="444"/>
      <c r="NR11" s="444"/>
      <c r="NS11" s="444"/>
      <c r="NT11" s="444"/>
      <c r="NU11" s="444"/>
      <c r="NV11" s="444"/>
      <c r="NW11" s="444"/>
      <c r="NX11" s="444"/>
      <c r="NY11" s="444"/>
      <c r="NZ11" s="444"/>
      <c r="OA11" s="444"/>
      <c r="OB11" s="444"/>
      <c r="OC11" s="444"/>
      <c r="OD11" s="444"/>
      <c r="OE11" s="444"/>
      <c r="OF11" s="444"/>
      <c r="OG11" s="444"/>
      <c r="OH11" s="444"/>
      <c r="OI11" s="444"/>
      <c r="OJ11" s="444"/>
      <c r="OK11" s="444"/>
      <c r="OL11" s="444"/>
      <c r="OM11" s="444"/>
      <c r="ON11" s="444"/>
      <c r="OO11" s="444"/>
      <c r="OP11" s="444"/>
      <c r="OQ11" s="444"/>
      <c r="OR11" s="444"/>
      <c r="OS11" s="444"/>
      <c r="OT11" s="444"/>
      <c r="OU11" s="444"/>
      <c r="OV11" s="444"/>
      <c r="OW11" s="444"/>
      <c r="OX11" s="444"/>
      <c r="OY11" s="444"/>
      <c r="OZ11" s="444"/>
      <c r="PA11" s="444"/>
      <c r="PB11" s="444"/>
      <c r="PC11" s="444"/>
      <c r="PD11" s="444"/>
      <c r="PE11" s="444"/>
      <c r="PF11" s="444"/>
      <c r="PG11" s="444"/>
      <c r="PH11" s="444"/>
      <c r="PI11" s="444"/>
      <c r="PJ11" s="444"/>
      <c r="PK11" s="444"/>
      <c r="PL11" s="444"/>
      <c r="PM11" s="444"/>
      <c r="PN11" s="444"/>
      <c r="PO11" s="444"/>
      <c r="PP11" s="444"/>
      <c r="PQ11" s="444"/>
      <c r="PR11" s="444"/>
      <c r="PS11" s="444"/>
      <c r="PT11" s="444"/>
      <c r="PU11" s="444"/>
      <c r="PV11" s="444"/>
      <c r="PW11" s="444"/>
      <c r="PX11" s="444"/>
      <c r="PY11" s="444"/>
      <c r="PZ11" s="444"/>
      <c r="QA11" s="444"/>
      <c r="QB11" s="444"/>
      <c r="QC11" s="444"/>
      <c r="QD11" s="444"/>
      <c r="QE11" s="444"/>
      <c r="QF11" s="444"/>
      <c r="QG11" s="444"/>
      <c r="QH11" s="444"/>
      <c r="QI11" s="444"/>
      <c r="QJ11" s="444"/>
      <c r="QK11" s="444"/>
      <c r="QL11" s="444"/>
      <c r="QM11" s="444"/>
      <c r="QN11" s="444"/>
      <c r="QO11" s="444"/>
      <c r="QP11" s="444"/>
      <c r="QQ11" s="444"/>
      <c r="QR11" s="444"/>
      <c r="QS11" s="444"/>
      <c r="QT11" s="444"/>
      <c r="QU11" s="444"/>
      <c r="QV11" s="444"/>
      <c r="QW11" s="444"/>
      <c r="QX11" s="444"/>
      <c r="QY11" s="444"/>
      <c r="QZ11" s="444"/>
      <c r="RA11" s="444"/>
      <c r="RB11" s="444"/>
      <c r="RC11" s="444"/>
      <c r="RD11" s="444"/>
      <c r="RE11" s="444"/>
      <c r="RF11" s="444"/>
      <c r="RG11" s="444"/>
      <c r="RH11" s="444"/>
      <c r="RI11" s="444"/>
      <c r="RJ11" s="444"/>
      <c r="RK11" s="444"/>
      <c r="RL11" s="444"/>
      <c r="RM11" s="444"/>
      <c r="RN11" s="444"/>
      <c r="RO11" s="444"/>
      <c r="RP11" s="444"/>
      <c r="RQ11" s="444"/>
      <c r="RR11" s="444"/>
      <c r="RS11" s="444"/>
      <c r="RT11" s="444"/>
      <c r="RU11" s="444"/>
      <c r="RV11" s="444"/>
      <c r="RW11" s="444"/>
      <c r="RX11" s="444"/>
      <c r="RY11" s="444"/>
      <c r="RZ11" s="444"/>
      <c r="SA11" s="444"/>
      <c r="SB11" s="444"/>
      <c r="SC11" s="444"/>
      <c r="SD11" s="444"/>
      <c r="SE11" s="444"/>
      <c r="SF11" s="444"/>
      <c r="SG11" s="444"/>
      <c r="SH11" s="515"/>
    </row>
    <row r="12" spans="1:502" s="516" customFormat="1" ht="14.4">
      <c r="A12" s="444"/>
      <c r="B12" s="1726" t="s">
        <v>55</v>
      </c>
      <c r="C12" s="1685"/>
      <c r="D12" s="1686"/>
      <c r="E12" s="1322" t="s">
        <v>148</v>
      </c>
      <c r="F12" s="1322">
        <v>30</v>
      </c>
      <c r="G12" s="1255">
        <f t="shared" si="0"/>
        <v>1.5715532712487563</v>
      </c>
      <c r="H12" s="1432" t="s">
        <v>28</v>
      </c>
      <c r="I12" s="1323">
        <v>62132</v>
      </c>
      <c r="J12" s="1324">
        <v>21.65</v>
      </c>
      <c r="K12" s="1325">
        <v>6</v>
      </c>
      <c r="L12" s="1325">
        <v>20.61</v>
      </c>
      <c r="M12" s="1687">
        <f t="shared" si="4"/>
        <v>14.61</v>
      </c>
      <c r="N12" s="1688">
        <f t="shared" si="9"/>
        <v>1345157.7999999998</v>
      </c>
      <c r="O12" s="1687"/>
      <c r="P12" s="1687"/>
      <c r="Q12" s="1687"/>
      <c r="R12" s="1687"/>
      <c r="S12" s="1687">
        <f t="shared" si="5"/>
        <v>1280540.52</v>
      </c>
      <c r="T12" s="1687">
        <v>0</v>
      </c>
      <c r="U12" s="1687"/>
      <c r="V12" s="1687"/>
      <c r="W12" s="1687">
        <v>0</v>
      </c>
      <c r="X12" s="1687"/>
      <c r="Y12" s="1687"/>
      <c r="Z12" s="1687">
        <f t="shared" si="1"/>
        <v>0</v>
      </c>
      <c r="AA12" s="1689">
        <f t="shared" si="2"/>
        <v>1.6954026287103112</v>
      </c>
      <c r="AB12" s="1687">
        <f t="shared" si="10"/>
        <v>2280584.0701501789</v>
      </c>
      <c r="AC12" s="1690" t="str">
        <f t="shared" si="8"/>
        <v/>
      </c>
      <c r="AD12" s="1727" t="str">
        <f t="shared" si="6"/>
        <v/>
      </c>
      <c r="AE12" s="444"/>
      <c r="AF12" s="444"/>
      <c r="AG12" s="444"/>
      <c r="AH12" s="444"/>
      <c r="AI12" s="444"/>
      <c r="AJ12" s="444"/>
      <c r="AK12" s="444"/>
      <c r="AL12" s="444"/>
      <c r="AM12" s="444"/>
      <c r="AN12" s="444"/>
      <c r="AO12" s="444"/>
      <c r="AP12" s="444"/>
      <c r="AQ12" s="444"/>
      <c r="AR12" s="444"/>
      <c r="AS12" s="444"/>
      <c r="AT12" s="444"/>
      <c r="AU12" s="444"/>
      <c r="AV12" s="444"/>
      <c r="AW12" s="444"/>
      <c r="AX12" s="444"/>
      <c r="AY12" s="444"/>
      <c r="AZ12" s="444"/>
      <c r="BA12" s="444"/>
      <c r="BB12" s="444"/>
      <c r="BC12" s="444"/>
      <c r="BD12" s="444"/>
      <c r="BE12" s="444"/>
      <c r="BF12" s="444"/>
      <c r="BG12" s="444"/>
      <c r="BH12" s="444"/>
      <c r="BI12" s="444"/>
      <c r="BJ12" s="444"/>
      <c r="BK12" s="444"/>
      <c r="BL12" s="444"/>
      <c r="BM12" s="444"/>
      <c r="BN12" s="444"/>
      <c r="BO12" s="444"/>
      <c r="BP12" s="444"/>
      <c r="BQ12" s="444"/>
      <c r="BR12" s="444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4"/>
      <c r="CV12" s="444"/>
      <c r="CW12" s="444"/>
      <c r="CX12" s="444"/>
      <c r="CY12" s="444"/>
      <c r="CZ12" s="444"/>
      <c r="DA12" s="444"/>
      <c r="DB12" s="444"/>
      <c r="DC12" s="444"/>
      <c r="DD12" s="444"/>
      <c r="DE12" s="444"/>
      <c r="DF12" s="444"/>
      <c r="DG12" s="444"/>
      <c r="DH12" s="444"/>
      <c r="DI12" s="444"/>
      <c r="DJ12" s="444"/>
      <c r="DK12" s="444"/>
      <c r="DL12" s="444"/>
      <c r="DM12" s="444"/>
      <c r="DN12" s="444"/>
      <c r="DO12" s="444"/>
      <c r="DP12" s="444"/>
      <c r="DQ12" s="444"/>
      <c r="DR12" s="444"/>
      <c r="DS12" s="444"/>
      <c r="DT12" s="444"/>
      <c r="DU12" s="444"/>
      <c r="DV12" s="444"/>
      <c r="DW12" s="444"/>
      <c r="DX12" s="444"/>
      <c r="DY12" s="444"/>
      <c r="DZ12" s="444"/>
      <c r="EA12" s="444"/>
      <c r="EB12" s="444"/>
      <c r="EC12" s="444"/>
      <c r="ED12" s="444"/>
      <c r="EE12" s="444"/>
      <c r="EF12" s="444"/>
      <c r="EG12" s="444"/>
      <c r="EH12" s="444"/>
      <c r="EI12" s="444"/>
      <c r="EJ12" s="444"/>
      <c r="EK12" s="444"/>
      <c r="EL12" s="444"/>
      <c r="EM12" s="444"/>
      <c r="EN12" s="444"/>
      <c r="EO12" s="444"/>
      <c r="EP12" s="444"/>
      <c r="EQ12" s="444"/>
      <c r="ER12" s="444"/>
      <c r="ES12" s="444"/>
      <c r="ET12" s="444"/>
      <c r="EU12" s="444"/>
      <c r="EV12" s="444"/>
      <c r="EW12" s="444"/>
      <c r="EX12" s="444"/>
      <c r="EY12" s="444"/>
      <c r="EZ12" s="444"/>
      <c r="FA12" s="444"/>
      <c r="FB12" s="444"/>
      <c r="FC12" s="444"/>
      <c r="FD12" s="444"/>
      <c r="FE12" s="444"/>
      <c r="FF12" s="444"/>
      <c r="FG12" s="444"/>
      <c r="FH12" s="444"/>
      <c r="FI12" s="444"/>
      <c r="FJ12" s="444"/>
      <c r="FK12" s="444"/>
      <c r="FL12" s="444"/>
      <c r="FM12" s="444"/>
      <c r="FN12" s="444"/>
      <c r="FO12" s="444"/>
      <c r="FP12" s="444"/>
      <c r="FQ12" s="444"/>
      <c r="FR12" s="444"/>
      <c r="FS12" s="444"/>
      <c r="FT12" s="444"/>
      <c r="FU12" s="444"/>
      <c r="FV12" s="444"/>
      <c r="FW12" s="444"/>
      <c r="FX12" s="444"/>
      <c r="FY12" s="444"/>
      <c r="FZ12" s="444"/>
      <c r="GA12" s="444"/>
      <c r="GB12" s="444"/>
      <c r="GC12" s="444"/>
      <c r="GD12" s="444"/>
      <c r="GE12" s="444"/>
      <c r="GF12" s="444"/>
      <c r="GG12" s="444"/>
      <c r="GH12" s="444"/>
      <c r="GI12" s="444"/>
      <c r="GJ12" s="444"/>
      <c r="GK12" s="444"/>
      <c r="GL12" s="444"/>
      <c r="GM12" s="444"/>
      <c r="GN12" s="444"/>
      <c r="GO12" s="444"/>
      <c r="GP12" s="444"/>
      <c r="GQ12" s="444"/>
      <c r="GR12" s="444"/>
      <c r="GS12" s="444"/>
      <c r="GT12" s="444"/>
      <c r="GU12" s="444"/>
      <c r="GV12" s="444"/>
      <c r="GW12" s="444"/>
      <c r="GX12" s="444"/>
      <c r="GY12" s="444"/>
      <c r="GZ12" s="444"/>
      <c r="HA12" s="444"/>
      <c r="HB12" s="444"/>
      <c r="HC12" s="444"/>
      <c r="HD12" s="444"/>
      <c r="HE12" s="444"/>
      <c r="HF12" s="444"/>
      <c r="HG12" s="444"/>
      <c r="HH12" s="444"/>
      <c r="HI12" s="444"/>
      <c r="HJ12" s="444"/>
      <c r="HK12" s="444"/>
      <c r="HL12" s="444"/>
      <c r="HM12" s="444"/>
      <c r="HN12" s="444"/>
      <c r="HO12" s="444"/>
      <c r="HP12" s="444"/>
      <c r="HQ12" s="444"/>
      <c r="HR12" s="444"/>
      <c r="HS12" s="444"/>
      <c r="HT12" s="444"/>
      <c r="HU12" s="444"/>
      <c r="HV12" s="444"/>
      <c r="HW12" s="444"/>
      <c r="HX12" s="444"/>
      <c r="HY12" s="444"/>
      <c r="HZ12" s="444"/>
      <c r="IA12" s="444"/>
      <c r="IB12" s="444"/>
      <c r="IC12" s="444"/>
      <c r="ID12" s="444"/>
      <c r="IE12" s="444"/>
      <c r="IF12" s="444"/>
      <c r="IG12" s="444"/>
      <c r="IH12" s="444"/>
      <c r="II12" s="444"/>
      <c r="IJ12" s="444"/>
      <c r="IK12" s="444"/>
      <c r="IL12" s="444"/>
      <c r="IM12" s="444"/>
      <c r="IN12" s="444"/>
      <c r="IO12" s="444"/>
      <c r="IP12" s="444"/>
      <c r="IQ12" s="444"/>
      <c r="IR12" s="444"/>
      <c r="IS12" s="444"/>
      <c r="IT12" s="444"/>
      <c r="IU12" s="444"/>
      <c r="IV12" s="444"/>
      <c r="IW12" s="444"/>
      <c r="IX12" s="444"/>
      <c r="IY12" s="444"/>
      <c r="IZ12" s="444"/>
      <c r="JA12" s="444"/>
      <c r="JB12" s="444"/>
      <c r="JC12" s="444"/>
      <c r="JD12" s="444"/>
      <c r="JE12" s="444"/>
      <c r="JF12" s="444"/>
      <c r="JG12" s="444"/>
      <c r="JH12" s="444"/>
      <c r="JI12" s="444"/>
      <c r="JJ12" s="444"/>
      <c r="JK12" s="444"/>
      <c r="JL12" s="444"/>
      <c r="JM12" s="444"/>
      <c r="JN12" s="444"/>
      <c r="JO12" s="444"/>
      <c r="JP12" s="444"/>
      <c r="JQ12" s="444"/>
      <c r="JR12" s="444"/>
      <c r="JS12" s="444"/>
      <c r="JT12" s="444"/>
      <c r="JU12" s="444"/>
      <c r="JV12" s="444"/>
      <c r="JW12" s="444"/>
      <c r="JX12" s="444"/>
      <c r="JY12" s="444"/>
      <c r="JZ12" s="444"/>
      <c r="KA12" s="444"/>
      <c r="KB12" s="444"/>
      <c r="KC12" s="444"/>
      <c r="KD12" s="444"/>
      <c r="KE12" s="444"/>
      <c r="KF12" s="444"/>
      <c r="KG12" s="444"/>
      <c r="KH12" s="444"/>
      <c r="KI12" s="444"/>
      <c r="KJ12" s="444"/>
      <c r="KK12" s="444"/>
      <c r="KL12" s="444"/>
      <c r="KM12" s="444"/>
      <c r="KN12" s="444"/>
      <c r="KO12" s="444"/>
      <c r="KP12" s="444"/>
      <c r="KQ12" s="444"/>
      <c r="KR12" s="444"/>
      <c r="KS12" s="444"/>
      <c r="KT12" s="444"/>
      <c r="KU12" s="444"/>
      <c r="KV12" s="444"/>
      <c r="KW12" s="444"/>
      <c r="KX12" s="444"/>
      <c r="KY12" s="444"/>
      <c r="KZ12" s="444"/>
      <c r="LA12" s="444"/>
      <c r="LB12" s="444"/>
      <c r="LC12" s="444"/>
      <c r="LD12" s="444"/>
      <c r="LE12" s="444"/>
      <c r="LF12" s="444"/>
      <c r="LG12" s="444"/>
      <c r="LH12" s="444"/>
      <c r="LI12" s="444"/>
      <c r="LJ12" s="444"/>
      <c r="LK12" s="444"/>
      <c r="LL12" s="444"/>
      <c r="LM12" s="444"/>
      <c r="LN12" s="444"/>
      <c r="LO12" s="444"/>
      <c r="LP12" s="444"/>
      <c r="LQ12" s="444"/>
      <c r="LR12" s="444"/>
      <c r="LS12" s="444"/>
      <c r="LT12" s="444"/>
      <c r="LU12" s="444"/>
      <c r="LV12" s="444"/>
      <c r="LW12" s="444"/>
      <c r="LX12" s="444"/>
      <c r="LY12" s="444"/>
      <c r="LZ12" s="444"/>
      <c r="MA12" s="444"/>
      <c r="MB12" s="444"/>
      <c r="MC12" s="444"/>
      <c r="MD12" s="444"/>
      <c r="ME12" s="444"/>
      <c r="MF12" s="444"/>
      <c r="MG12" s="444"/>
      <c r="MH12" s="444"/>
      <c r="MI12" s="444"/>
      <c r="MJ12" s="444"/>
      <c r="MK12" s="444"/>
      <c r="ML12" s="444"/>
      <c r="MM12" s="444"/>
      <c r="MN12" s="444"/>
      <c r="MO12" s="444"/>
      <c r="MP12" s="444"/>
      <c r="MQ12" s="444"/>
      <c r="MR12" s="444"/>
      <c r="MS12" s="444"/>
      <c r="MT12" s="444"/>
      <c r="MU12" s="444"/>
      <c r="MV12" s="444"/>
      <c r="MW12" s="444"/>
      <c r="MX12" s="444"/>
      <c r="MY12" s="444"/>
      <c r="MZ12" s="444"/>
      <c r="NA12" s="444"/>
      <c r="NB12" s="444"/>
      <c r="NC12" s="444"/>
      <c r="ND12" s="444"/>
      <c r="NE12" s="444"/>
      <c r="NF12" s="444"/>
      <c r="NG12" s="444"/>
      <c r="NH12" s="444"/>
      <c r="NI12" s="444"/>
      <c r="NJ12" s="444"/>
      <c r="NK12" s="444"/>
      <c r="NL12" s="444"/>
      <c r="NM12" s="444"/>
      <c r="NN12" s="444"/>
      <c r="NO12" s="444"/>
      <c r="NP12" s="444"/>
      <c r="NQ12" s="444"/>
      <c r="NR12" s="444"/>
      <c r="NS12" s="444"/>
      <c r="NT12" s="444"/>
      <c r="NU12" s="444"/>
      <c r="NV12" s="444"/>
      <c r="NW12" s="444"/>
      <c r="NX12" s="444"/>
      <c r="NY12" s="444"/>
      <c r="NZ12" s="444"/>
      <c r="OA12" s="444"/>
      <c r="OB12" s="444"/>
      <c r="OC12" s="444"/>
      <c r="OD12" s="444"/>
      <c r="OE12" s="444"/>
      <c r="OF12" s="444"/>
      <c r="OG12" s="444"/>
      <c r="OH12" s="444"/>
      <c r="OI12" s="444"/>
      <c r="OJ12" s="444"/>
      <c r="OK12" s="444"/>
      <c r="OL12" s="444"/>
      <c r="OM12" s="444"/>
      <c r="ON12" s="444"/>
      <c r="OO12" s="444"/>
      <c r="OP12" s="444"/>
      <c r="OQ12" s="444"/>
      <c r="OR12" s="444"/>
      <c r="OS12" s="444"/>
      <c r="OT12" s="444"/>
      <c r="OU12" s="444"/>
      <c r="OV12" s="444"/>
      <c r="OW12" s="444"/>
      <c r="OX12" s="444"/>
      <c r="OY12" s="444"/>
      <c r="OZ12" s="444"/>
      <c r="PA12" s="444"/>
      <c r="PB12" s="444"/>
      <c r="PC12" s="444"/>
      <c r="PD12" s="444"/>
      <c r="PE12" s="444"/>
      <c r="PF12" s="444"/>
      <c r="PG12" s="444"/>
      <c r="PH12" s="444"/>
      <c r="PI12" s="444"/>
      <c r="PJ12" s="444"/>
      <c r="PK12" s="444"/>
      <c r="PL12" s="444"/>
      <c r="PM12" s="444"/>
      <c r="PN12" s="444"/>
      <c r="PO12" s="444"/>
      <c r="PP12" s="444"/>
      <c r="PQ12" s="444"/>
      <c r="PR12" s="444"/>
      <c r="PS12" s="444"/>
      <c r="PT12" s="444"/>
      <c r="PU12" s="444"/>
      <c r="PV12" s="444"/>
      <c r="PW12" s="444"/>
      <c r="PX12" s="444"/>
      <c r="PY12" s="444"/>
      <c r="PZ12" s="444"/>
      <c r="QA12" s="444"/>
      <c r="QB12" s="444"/>
      <c r="QC12" s="444"/>
      <c r="QD12" s="444"/>
      <c r="QE12" s="444"/>
      <c r="QF12" s="444"/>
      <c r="QG12" s="444"/>
      <c r="QH12" s="444"/>
      <c r="QI12" s="444"/>
      <c r="QJ12" s="444"/>
      <c r="QK12" s="444"/>
      <c r="QL12" s="444"/>
      <c r="QM12" s="444"/>
      <c r="QN12" s="444"/>
      <c r="QO12" s="444"/>
      <c r="QP12" s="444"/>
      <c r="QQ12" s="444"/>
      <c r="QR12" s="444"/>
      <c r="QS12" s="444"/>
      <c r="QT12" s="444"/>
      <c r="QU12" s="444"/>
      <c r="QV12" s="444"/>
      <c r="QW12" s="444"/>
      <c r="QX12" s="444"/>
      <c r="QY12" s="444"/>
      <c r="QZ12" s="444"/>
      <c r="RA12" s="444"/>
      <c r="RB12" s="444"/>
      <c r="RC12" s="444"/>
      <c r="RD12" s="444"/>
      <c r="RE12" s="444"/>
      <c r="RF12" s="444"/>
      <c r="RG12" s="444"/>
      <c r="RH12" s="444"/>
      <c r="RI12" s="444"/>
      <c r="RJ12" s="444"/>
      <c r="RK12" s="444"/>
      <c r="RL12" s="444"/>
      <c r="RM12" s="444"/>
      <c r="RN12" s="444"/>
      <c r="RO12" s="444"/>
      <c r="RP12" s="444"/>
      <c r="RQ12" s="444"/>
      <c r="RR12" s="444"/>
      <c r="RS12" s="444"/>
      <c r="RT12" s="444"/>
      <c r="RU12" s="444"/>
      <c r="RV12" s="444"/>
      <c r="RW12" s="444"/>
      <c r="RX12" s="444"/>
      <c r="RY12" s="444"/>
      <c r="RZ12" s="444"/>
      <c r="SA12" s="444"/>
      <c r="SB12" s="444"/>
      <c r="SC12" s="444"/>
      <c r="SD12" s="444"/>
      <c r="SE12" s="444"/>
      <c r="SF12" s="444"/>
      <c r="SG12" s="444"/>
      <c r="SH12" s="515"/>
    </row>
    <row r="13" spans="1:502" s="516" customFormat="1" ht="14.4">
      <c r="A13" s="444"/>
      <c r="B13" s="1726" t="s">
        <v>55</v>
      </c>
      <c r="C13" s="1685"/>
      <c r="D13" s="1686"/>
      <c r="E13" s="1322" t="s">
        <v>149</v>
      </c>
      <c r="F13" s="1322">
        <v>30</v>
      </c>
      <c r="G13" s="1255">
        <f t="shared" si="0"/>
        <v>0.56923690562483586</v>
      </c>
      <c r="H13" s="1432" t="s">
        <v>28</v>
      </c>
      <c r="I13" s="1323">
        <v>20663</v>
      </c>
      <c r="J13" s="1324">
        <v>23.58</v>
      </c>
      <c r="K13" s="1325">
        <v>8</v>
      </c>
      <c r="L13" s="1325">
        <v>21.97</v>
      </c>
      <c r="M13" s="1687">
        <f t="shared" si="4"/>
        <v>13.969999999999999</v>
      </c>
      <c r="N13" s="1688">
        <f t="shared" si="9"/>
        <v>487233.54</v>
      </c>
      <c r="O13" s="1687"/>
      <c r="P13" s="1687"/>
      <c r="Q13" s="1687"/>
      <c r="R13" s="1687"/>
      <c r="S13" s="1687">
        <f t="shared" si="5"/>
        <v>453966.11</v>
      </c>
      <c r="T13" s="1687">
        <v>0</v>
      </c>
      <c r="U13" s="1687"/>
      <c r="V13" s="1687"/>
      <c r="W13" s="1687">
        <v>0</v>
      </c>
      <c r="X13" s="1687"/>
      <c r="Y13" s="1687"/>
      <c r="Z13" s="1687">
        <f t="shared" si="1"/>
        <v>0</v>
      </c>
      <c r="AA13" s="1689">
        <f t="shared" si="2"/>
        <v>1.6954026287103112</v>
      </c>
      <c r="AB13" s="1687">
        <f t="shared" si="10"/>
        <v>826057.02451183053</v>
      </c>
      <c r="AC13" s="1690" t="str">
        <f t="shared" si="8"/>
        <v/>
      </c>
      <c r="AD13" s="1727" t="str">
        <f t="shared" si="6"/>
        <v/>
      </c>
      <c r="AE13" s="444"/>
      <c r="AF13" s="444"/>
      <c r="AG13" s="444"/>
      <c r="AH13" s="444"/>
      <c r="AI13" s="444"/>
      <c r="AJ13" s="444"/>
      <c r="AK13" s="444"/>
      <c r="AL13" s="444"/>
      <c r="AM13" s="444"/>
      <c r="AN13" s="444"/>
      <c r="AO13" s="444"/>
      <c r="AP13" s="444"/>
      <c r="AQ13" s="444"/>
      <c r="AR13" s="444"/>
      <c r="AS13" s="444"/>
      <c r="AT13" s="444"/>
      <c r="AU13" s="444"/>
      <c r="AV13" s="444"/>
      <c r="AW13" s="444"/>
      <c r="AX13" s="444"/>
      <c r="AY13" s="444"/>
      <c r="AZ13" s="444"/>
      <c r="BA13" s="444"/>
      <c r="BB13" s="444"/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  <c r="CY13" s="444"/>
      <c r="CZ13" s="444"/>
      <c r="DA13" s="444"/>
      <c r="DB13" s="444"/>
      <c r="DC13" s="444"/>
      <c r="DD13" s="444"/>
      <c r="DE13" s="444"/>
      <c r="DF13" s="444"/>
      <c r="DG13" s="444"/>
      <c r="DH13" s="444"/>
      <c r="DI13" s="444"/>
      <c r="DJ13" s="444"/>
      <c r="DK13" s="444"/>
      <c r="DL13" s="444"/>
      <c r="DM13" s="444"/>
      <c r="DN13" s="444"/>
      <c r="DO13" s="444"/>
      <c r="DP13" s="444"/>
      <c r="DQ13" s="444"/>
      <c r="DR13" s="444"/>
      <c r="DS13" s="444"/>
      <c r="DT13" s="444"/>
      <c r="DU13" s="444"/>
      <c r="DV13" s="444"/>
      <c r="DW13" s="444"/>
      <c r="DX13" s="444"/>
      <c r="DY13" s="444"/>
      <c r="DZ13" s="444"/>
      <c r="EA13" s="444"/>
      <c r="EB13" s="444"/>
      <c r="EC13" s="444"/>
      <c r="ED13" s="444"/>
      <c r="EE13" s="444"/>
      <c r="EF13" s="444"/>
      <c r="EG13" s="444"/>
      <c r="EH13" s="444"/>
      <c r="EI13" s="444"/>
      <c r="EJ13" s="444"/>
      <c r="EK13" s="444"/>
      <c r="EL13" s="444"/>
      <c r="EM13" s="444"/>
      <c r="EN13" s="444"/>
      <c r="EO13" s="444"/>
      <c r="EP13" s="444"/>
      <c r="EQ13" s="444"/>
      <c r="ER13" s="444"/>
      <c r="ES13" s="444"/>
      <c r="ET13" s="444"/>
      <c r="EU13" s="444"/>
      <c r="EV13" s="444"/>
      <c r="EW13" s="444"/>
      <c r="EX13" s="444"/>
      <c r="EY13" s="444"/>
      <c r="EZ13" s="444"/>
      <c r="FA13" s="444"/>
      <c r="FB13" s="444"/>
      <c r="FC13" s="444"/>
      <c r="FD13" s="444"/>
      <c r="FE13" s="444"/>
      <c r="FF13" s="444"/>
      <c r="FG13" s="444"/>
      <c r="FH13" s="444"/>
      <c r="FI13" s="444"/>
      <c r="FJ13" s="444"/>
      <c r="FK13" s="444"/>
      <c r="FL13" s="444"/>
      <c r="FM13" s="444"/>
      <c r="FN13" s="444"/>
      <c r="FO13" s="444"/>
      <c r="FP13" s="444"/>
      <c r="FQ13" s="444"/>
      <c r="FR13" s="444"/>
      <c r="FS13" s="444"/>
      <c r="FT13" s="444"/>
      <c r="FU13" s="444"/>
      <c r="FV13" s="444"/>
      <c r="FW13" s="444"/>
      <c r="FX13" s="444"/>
      <c r="FY13" s="444"/>
      <c r="FZ13" s="444"/>
      <c r="GA13" s="444"/>
      <c r="GB13" s="444"/>
      <c r="GC13" s="444"/>
      <c r="GD13" s="444"/>
      <c r="GE13" s="444"/>
      <c r="GF13" s="444"/>
      <c r="GG13" s="444"/>
      <c r="GH13" s="444"/>
      <c r="GI13" s="444"/>
      <c r="GJ13" s="444"/>
      <c r="GK13" s="444"/>
      <c r="GL13" s="444"/>
      <c r="GM13" s="444"/>
      <c r="GN13" s="444"/>
      <c r="GO13" s="444"/>
      <c r="GP13" s="444"/>
      <c r="GQ13" s="444"/>
      <c r="GR13" s="444"/>
      <c r="GS13" s="444"/>
      <c r="GT13" s="444"/>
      <c r="GU13" s="444"/>
      <c r="GV13" s="444"/>
      <c r="GW13" s="444"/>
      <c r="GX13" s="444"/>
      <c r="GY13" s="444"/>
      <c r="GZ13" s="444"/>
      <c r="HA13" s="444"/>
      <c r="HB13" s="444"/>
      <c r="HC13" s="444"/>
      <c r="HD13" s="444"/>
      <c r="HE13" s="444"/>
      <c r="HF13" s="444"/>
      <c r="HG13" s="444"/>
      <c r="HH13" s="444"/>
      <c r="HI13" s="444"/>
      <c r="HJ13" s="444"/>
      <c r="HK13" s="444"/>
      <c r="HL13" s="444"/>
      <c r="HM13" s="444"/>
      <c r="HN13" s="444"/>
      <c r="HO13" s="444"/>
      <c r="HP13" s="444"/>
      <c r="HQ13" s="444"/>
      <c r="HR13" s="444"/>
      <c r="HS13" s="444"/>
      <c r="HT13" s="444"/>
      <c r="HU13" s="444"/>
      <c r="HV13" s="444"/>
      <c r="HW13" s="444"/>
      <c r="HX13" s="444"/>
      <c r="HY13" s="444"/>
      <c r="HZ13" s="444"/>
      <c r="IA13" s="444"/>
      <c r="IB13" s="444"/>
      <c r="IC13" s="444"/>
      <c r="ID13" s="444"/>
      <c r="IE13" s="444"/>
      <c r="IF13" s="444"/>
      <c r="IG13" s="444"/>
      <c r="IH13" s="444"/>
      <c r="II13" s="444"/>
      <c r="IJ13" s="444"/>
      <c r="IK13" s="444"/>
      <c r="IL13" s="444"/>
      <c r="IM13" s="444"/>
      <c r="IN13" s="444"/>
      <c r="IO13" s="444"/>
      <c r="IP13" s="444"/>
      <c r="IQ13" s="444"/>
      <c r="IR13" s="444"/>
      <c r="IS13" s="444"/>
      <c r="IT13" s="444"/>
      <c r="IU13" s="444"/>
      <c r="IV13" s="444"/>
      <c r="IW13" s="444"/>
      <c r="IX13" s="444"/>
      <c r="IY13" s="444"/>
      <c r="IZ13" s="444"/>
      <c r="JA13" s="444"/>
      <c r="JB13" s="444"/>
      <c r="JC13" s="444"/>
      <c r="JD13" s="444"/>
      <c r="JE13" s="444"/>
      <c r="JF13" s="444"/>
      <c r="JG13" s="444"/>
      <c r="JH13" s="444"/>
      <c r="JI13" s="444"/>
      <c r="JJ13" s="444"/>
      <c r="JK13" s="444"/>
      <c r="JL13" s="444"/>
      <c r="JM13" s="444"/>
      <c r="JN13" s="444"/>
      <c r="JO13" s="444"/>
      <c r="JP13" s="444"/>
      <c r="JQ13" s="444"/>
      <c r="JR13" s="444"/>
      <c r="JS13" s="444"/>
      <c r="JT13" s="444"/>
      <c r="JU13" s="444"/>
      <c r="JV13" s="444"/>
      <c r="JW13" s="444"/>
      <c r="JX13" s="444"/>
      <c r="JY13" s="444"/>
      <c r="JZ13" s="444"/>
      <c r="KA13" s="444"/>
      <c r="KB13" s="444"/>
      <c r="KC13" s="444"/>
      <c r="KD13" s="444"/>
      <c r="KE13" s="444"/>
      <c r="KF13" s="444"/>
      <c r="KG13" s="444"/>
      <c r="KH13" s="444"/>
      <c r="KI13" s="444"/>
      <c r="KJ13" s="444"/>
      <c r="KK13" s="444"/>
      <c r="KL13" s="444"/>
      <c r="KM13" s="444"/>
      <c r="KN13" s="444"/>
      <c r="KO13" s="444"/>
      <c r="KP13" s="444"/>
      <c r="KQ13" s="444"/>
      <c r="KR13" s="444"/>
      <c r="KS13" s="444"/>
      <c r="KT13" s="444"/>
      <c r="KU13" s="444"/>
      <c r="KV13" s="444"/>
      <c r="KW13" s="444"/>
      <c r="KX13" s="444"/>
      <c r="KY13" s="444"/>
      <c r="KZ13" s="444"/>
      <c r="LA13" s="444"/>
      <c r="LB13" s="444"/>
      <c r="LC13" s="444"/>
      <c r="LD13" s="444"/>
      <c r="LE13" s="444"/>
      <c r="LF13" s="444"/>
      <c r="LG13" s="444"/>
      <c r="LH13" s="444"/>
      <c r="LI13" s="444"/>
      <c r="LJ13" s="444"/>
      <c r="LK13" s="444"/>
      <c r="LL13" s="444"/>
      <c r="LM13" s="444"/>
      <c r="LN13" s="444"/>
      <c r="LO13" s="444"/>
      <c r="LP13" s="444"/>
      <c r="LQ13" s="444"/>
      <c r="LR13" s="444"/>
      <c r="LS13" s="444"/>
      <c r="LT13" s="444"/>
      <c r="LU13" s="444"/>
      <c r="LV13" s="444"/>
      <c r="LW13" s="444"/>
      <c r="LX13" s="444"/>
      <c r="LY13" s="444"/>
      <c r="LZ13" s="444"/>
      <c r="MA13" s="444"/>
      <c r="MB13" s="444"/>
      <c r="MC13" s="444"/>
      <c r="MD13" s="444"/>
      <c r="ME13" s="444"/>
      <c r="MF13" s="444"/>
      <c r="MG13" s="444"/>
      <c r="MH13" s="444"/>
      <c r="MI13" s="444"/>
      <c r="MJ13" s="444"/>
      <c r="MK13" s="444"/>
      <c r="ML13" s="444"/>
      <c r="MM13" s="444"/>
      <c r="MN13" s="444"/>
      <c r="MO13" s="444"/>
      <c r="MP13" s="444"/>
      <c r="MQ13" s="444"/>
      <c r="MR13" s="444"/>
      <c r="MS13" s="444"/>
      <c r="MT13" s="444"/>
      <c r="MU13" s="444"/>
      <c r="MV13" s="444"/>
      <c r="MW13" s="444"/>
      <c r="MX13" s="444"/>
      <c r="MY13" s="444"/>
      <c r="MZ13" s="444"/>
      <c r="NA13" s="444"/>
      <c r="NB13" s="444"/>
      <c r="NC13" s="444"/>
      <c r="ND13" s="444"/>
      <c r="NE13" s="444"/>
      <c r="NF13" s="444"/>
      <c r="NG13" s="444"/>
      <c r="NH13" s="444"/>
      <c r="NI13" s="444"/>
      <c r="NJ13" s="444"/>
      <c r="NK13" s="444"/>
      <c r="NL13" s="444"/>
      <c r="NM13" s="444"/>
      <c r="NN13" s="444"/>
      <c r="NO13" s="444"/>
      <c r="NP13" s="444"/>
      <c r="NQ13" s="444"/>
      <c r="NR13" s="444"/>
      <c r="NS13" s="444"/>
      <c r="NT13" s="444"/>
      <c r="NU13" s="444"/>
      <c r="NV13" s="444"/>
      <c r="NW13" s="444"/>
      <c r="NX13" s="444"/>
      <c r="NY13" s="444"/>
      <c r="NZ13" s="444"/>
      <c r="OA13" s="444"/>
      <c r="OB13" s="444"/>
      <c r="OC13" s="444"/>
      <c r="OD13" s="444"/>
      <c r="OE13" s="444"/>
      <c r="OF13" s="444"/>
      <c r="OG13" s="444"/>
      <c r="OH13" s="444"/>
      <c r="OI13" s="444"/>
      <c r="OJ13" s="444"/>
      <c r="OK13" s="444"/>
      <c r="OL13" s="444"/>
      <c r="OM13" s="444"/>
      <c r="ON13" s="444"/>
      <c r="OO13" s="444"/>
      <c r="OP13" s="444"/>
      <c r="OQ13" s="444"/>
      <c r="OR13" s="444"/>
      <c r="OS13" s="444"/>
      <c r="OT13" s="444"/>
      <c r="OU13" s="444"/>
      <c r="OV13" s="444"/>
      <c r="OW13" s="444"/>
      <c r="OX13" s="444"/>
      <c r="OY13" s="444"/>
      <c r="OZ13" s="444"/>
      <c r="PA13" s="444"/>
      <c r="PB13" s="444"/>
      <c r="PC13" s="444"/>
      <c r="PD13" s="444"/>
      <c r="PE13" s="444"/>
      <c r="PF13" s="444"/>
      <c r="PG13" s="444"/>
      <c r="PH13" s="444"/>
      <c r="PI13" s="444"/>
      <c r="PJ13" s="444"/>
      <c r="PK13" s="444"/>
      <c r="PL13" s="444"/>
      <c r="PM13" s="444"/>
      <c r="PN13" s="444"/>
      <c r="PO13" s="444"/>
      <c r="PP13" s="444"/>
      <c r="PQ13" s="444"/>
      <c r="PR13" s="444"/>
      <c r="PS13" s="444"/>
      <c r="PT13" s="444"/>
      <c r="PU13" s="444"/>
      <c r="PV13" s="444"/>
      <c r="PW13" s="444"/>
      <c r="PX13" s="444"/>
      <c r="PY13" s="444"/>
      <c r="PZ13" s="444"/>
      <c r="QA13" s="444"/>
      <c r="QB13" s="444"/>
      <c r="QC13" s="444"/>
      <c r="QD13" s="444"/>
      <c r="QE13" s="444"/>
      <c r="QF13" s="444"/>
      <c r="QG13" s="444"/>
      <c r="QH13" s="444"/>
      <c r="QI13" s="444"/>
      <c r="QJ13" s="444"/>
      <c r="QK13" s="444"/>
      <c r="QL13" s="444"/>
      <c r="QM13" s="444"/>
      <c r="QN13" s="444"/>
      <c r="QO13" s="444"/>
      <c r="QP13" s="444"/>
      <c r="QQ13" s="444"/>
      <c r="QR13" s="444"/>
      <c r="QS13" s="444"/>
      <c r="QT13" s="444"/>
      <c r="QU13" s="444"/>
      <c r="QV13" s="444"/>
      <c r="QW13" s="444"/>
      <c r="QX13" s="444"/>
      <c r="QY13" s="444"/>
      <c r="QZ13" s="444"/>
      <c r="RA13" s="444"/>
      <c r="RB13" s="444"/>
      <c r="RC13" s="444"/>
      <c r="RD13" s="444"/>
      <c r="RE13" s="444"/>
      <c r="RF13" s="444"/>
      <c r="RG13" s="444"/>
      <c r="RH13" s="444"/>
      <c r="RI13" s="444"/>
      <c r="RJ13" s="444"/>
      <c r="RK13" s="444"/>
      <c r="RL13" s="444"/>
      <c r="RM13" s="444"/>
      <c r="RN13" s="444"/>
      <c r="RO13" s="444"/>
      <c r="RP13" s="444"/>
      <c r="RQ13" s="444"/>
      <c r="RR13" s="444"/>
      <c r="RS13" s="444"/>
      <c r="RT13" s="444"/>
      <c r="RU13" s="444"/>
      <c r="RV13" s="444"/>
      <c r="RW13" s="444"/>
      <c r="RX13" s="444"/>
      <c r="RY13" s="444"/>
      <c r="RZ13" s="444"/>
      <c r="SA13" s="444"/>
      <c r="SB13" s="444"/>
      <c r="SC13" s="444"/>
      <c r="SD13" s="444"/>
      <c r="SE13" s="444"/>
      <c r="SF13" s="444"/>
      <c r="SG13" s="444"/>
      <c r="SH13" s="515"/>
    </row>
    <row r="14" spans="1:502" s="516" customFormat="1" ht="14.4">
      <c r="A14" s="444"/>
      <c r="B14" s="1726" t="s">
        <v>55</v>
      </c>
      <c r="C14" s="1685"/>
      <c r="D14" s="1686"/>
      <c r="E14" s="1322" t="s">
        <v>385</v>
      </c>
      <c r="F14" s="1322">
        <v>30</v>
      </c>
      <c r="G14" s="1255">
        <f t="shared" si="0"/>
        <v>1.7293025875057388E-2</v>
      </c>
      <c r="H14" s="1432" t="s">
        <v>28</v>
      </c>
      <c r="I14" s="1323">
        <v>22427</v>
      </c>
      <c r="J14" s="1324">
        <v>0.66</v>
      </c>
      <c r="K14" s="1325">
        <v>0.75</v>
      </c>
      <c r="L14" s="1325">
        <v>1.01</v>
      </c>
      <c r="M14" s="1687">
        <f t="shared" si="4"/>
        <v>0.26</v>
      </c>
      <c r="N14" s="1688">
        <f t="shared" si="9"/>
        <v>14801.820000000002</v>
      </c>
      <c r="O14" s="1687"/>
      <c r="P14" s="1687"/>
      <c r="Q14" s="1687"/>
      <c r="R14" s="1687"/>
      <c r="S14" s="1687">
        <f t="shared" si="5"/>
        <v>22651.27</v>
      </c>
      <c r="T14" s="1687">
        <v>0</v>
      </c>
      <c r="U14" s="1687"/>
      <c r="V14" s="1687"/>
      <c r="W14" s="1687">
        <v>0</v>
      </c>
      <c r="X14" s="1687"/>
      <c r="Y14" s="1687"/>
      <c r="Z14" s="1687">
        <f t="shared" si="1"/>
        <v>0</v>
      </c>
      <c r="AA14" s="1689">
        <f t="shared" si="2"/>
        <v>1.6954026287103112</v>
      </c>
      <c r="AB14" s="1687">
        <f t="shared" si="10"/>
        <v>25095.04453769686</v>
      </c>
      <c r="AC14" s="1690" t="str">
        <f t="shared" si="8"/>
        <v/>
      </c>
      <c r="AD14" s="1727" t="str">
        <f t="shared" si="6"/>
        <v/>
      </c>
      <c r="AE14" s="444"/>
      <c r="AF14" s="444"/>
      <c r="AG14" s="444"/>
      <c r="AH14" s="444"/>
      <c r="AI14" s="444"/>
      <c r="AJ14" s="444"/>
      <c r="AK14" s="444"/>
      <c r="AL14" s="444"/>
      <c r="AM14" s="444"/>
      <c r="AN14" s="444"/>
      <c r="AO14" s="444"/>
      <c r="AP14" s="444"/>
      <c r="AQ14" s="444"/>
      <c r="AR14" s="444"/>
      <c r="AS14" s="444"/>
      <c r="AT14" s="444"/>
      <c r="AU14" s="444"/>
      <c r="AV14" s="444"/>
      <c r="AW14" s="444"/>
      <c r="AX14" s="444"/>
      <c r="AY14" s="444"/>
      <c r="AZ14" s="444"/>
      <c r="BA14" s="444"/>
      <c r="BB14" s="444"/>
      <c r="BC14" s="444"/>
      <c r="BD14" s="444"/>
      <c r="BE14" s="444"/>
      <c r="BF14" s="444"/>
      <c r="BG14" s="444"/>
      <c r="BH14" s="444"/>
      <c r="BI14" s="444"/>
      <c r="BJ14" s="444"/>
      <c r="BK14" s="444"/>
      <c r="BL14" s="444"/>
      <c r="BM14" s="444"/>
      <c r="BN14" s="444"/>
      <c r="BO14" s="444"/>
      <c r="BP14" s="444"/>
      <c r="BQ14" s="444"/>
      <c r="BR14" s="444"/>
      <c r="BS14" s="444"/>
      <c r="BT14" s="444"/>
      <c r="BU14" s="444"/>
      <c r="BV14" s="444"/>
      <c r="BW14" s="444"/>
      <c r="BX14" s="444"/>
      <c r="BY14" s="444"/>
      <c r="BZ14" s="444"/>
      <c r="CA14" s="444"/>
      <c r="CB14" s="444"/>
      <c r="CC14" s="444"/>
      <c r="CD14" s="444"/>
      <c r="CE14" s="444"/>
      <c r="CF14" s="444"/>
      <c r="CG14" s="444"/>
      <c r="CH14" s="444"/>
      <c r="CI14" s="444"/>
      <c r="CJ14" s="444"/>
      <c r="CK14" s="444"/>
      <c r="CL14" s="444"/>
      <c r="CM14" s="444"/>
      <c r="CN14" s="444"/>
      <c r="CO14" s="444"/>
      <c r="CP14" s="444"/>
      <c r="CQ14" s="444"/>
      <c r="CR14" s="444"/>
      <c r="CS14" s="444"/>
      <c r="CT14" s="444"/>
      <c r="CU14" s="444"/>
      <c r="CV14" s="444"/>
      <c r="CW14" s="444"/>
      <c r="CX14" s="444"/>
      <c r="CY14" s="444"/>
      <c r="CZ14" s="444"/>
      <c r="DA14" s="444"/>
      <c r="DB14" s="444"/>
      <c r="DC14" s="444"/>
      <c r="DD14" s="444"/>
      <c r="DE14" s="444"/>
      <c r="DF14" s="444"/>
      <c r="DG14" s="444"/>
      <c r="DH14" s="444"/>
      <c r="DI14" s="444"/>
      <c r="DJ14" s="444"/>
      <c r="DK14" s="444"/>
      <c r="DL14" s="444"/>
      <c r="DM14" s="444"/>
      <c r="DN14" s="444"/>
      <c r="DO14" s="444"/>
      <c r="DP14" s="444"/>
      <c r="DQ14" s="444"/>
      <c r="DR14" s="444"/>
      <c r="DS14" s="444"/>
      <c r="DT14" s="444"/>
      <c r="DU14" s="444"/>
      <c r="DV14" s="444"/>
      <c r="DW14" s="444"/>
      <c r="DX14" s="444"/>
      <c r="DY14" s="444"/>
      <c r="DZ14" s="444"/>
      <c r="EA14" s="444"/>
      <c r="EB14" s="444"/>
      <c r="EC14" s="444"/>
      <c r="ED14" s="444"/>
      <c r="EE14" s="444"/>
      <c r="EF14" s="444"/>
      <c r="EG14" s="444"/>
      <c r="EH14" s="444"/>
      <c r="EI14" s="444"/>
      <c r="EJ14" s="444"/>
      <c r="EK14" s="444"/>
      <c r="EL14" s="444"/>
      <c r="EM14" s="444"/>
      <c r="EN14" s="444"/>
      <c r="EO14" s="444"/>
      <c r="EP14" s="444"/>
      <c r="EQ14" s="444"/>
      <c r="ER14" s="444"/>
      <c r="ES14" s="444"/>
      <c r="ET14" s="444"/>
      <c r="EU14" s="444"/>
      <c r="EV14" s="444"/>
      <c r="EW14" s="444"/>
      <c r="EX14" s="444"/>
      <c r="EY14" s="444"/>
      <c r="EZ14" s="444"/>
      <c r="FA14" s="444"/>
      <c r="FB14" s="444"/>
      <c r="FC14" s="444"/>
      <c r="FD14" s="444"/>
      <c r="FE14" s="444"/>
      <c r="FF14" s="444"/>
      <c r="FG14" s="444"/>
      <c r="FH14" s="444"/>
      <c r="FI14" s="444"/>
      <c r="FJ14" s="444"/>
      <c r="FK14" s="444"/>
      <c r="FL14" s="444"/>
      <c r="FM14" s="444"/>
      <c r="FN14" s="444"/>
      <c r="FO14" s="444"/>
      <c r="FP14" s="444"/>
      <c r="FQ14" s="444"/>
      <c r="FR14" s="444"/>
      <c r="FS14" s="444"/>
      <c r="FT14" s="444"/>
      <c r="FU14" s="444"/>
      <c r="FV14" s="444"/>
      <c r="FW14" s="444"/>
      <c r="FX14" s="444"/>
      <c r="FY14" s="444"/>
      <c r="FZ14" s="444"/>
      <c r="GA14" s="444"/>
      <c r="GB14" s="444"/>
      <c r="GC14" s="444"/>
      <c r="GD14" s="444"/>
      <c r="GE14" s="444"/>
      <c r="GF14" s="444"/>
      <c r="GG14" s="444"/>
      <c r="GH14" s="444"/>
      <c r="GI14" s="444"/>
      <c r="GJ14" s="444"/>
      <c r="GK14" s="444"/>
      <c r="GL14" s="444"/>
      <c r="GM14" s="444"/>
      <c r="GN14" s="444"/>
      <c r="GO14" s="444"/>
      <c r="GP14" s="444"/>
      <c r="GQ14" s="444"/>
      <c r="GR14" s="444"/>
      <c r="GS14" s="444"/>
      <c r="GT14" s="444"/>
      <c r="GU14" s="444"/>
      <c r="GV14" s="444"/>
      <c r="GW14" s="444"/>
      <c r="GX14" s="444"/>
      <c r="GY14" s="444"/>
      <c r="GZ14" s="444"/>
      <c r="HA14" s="444"/>
      <c r="HB14" s="444"/>
      <c r="HC14" s="444"/>
      <c r="HD14" s="444"/>
      <c r="HE14" s="444"/>
      <c r="HF14" s="444"/>
      <c r="HG14" s="444"/>
      <c r="HH14" s="444"/>
      <c r="HI14" s="444"/>
      <c r="HJ14" s="444"/>
      <c r="HK14" s="444"/>
      <c r="HL14" s="444"/>
      <c r="HM14" s="444"/>
      <c r="HN14" s="444"/>
      <c r="HO14" s="444"/>
      <c r="HP14" s="444"/>
      <c r="HQ14" s="444"/>
      <c r="HR14" s="444"/>
      <c r="HS14" s="444"/>
      <c r="HT14" s="444"/>
      <c r="HU14" s="444"/>
      <c r="HV14" s="444"/>
      <c r="HW14" s="444"/>
      <c r="HX14" s="444"/>
      <c r="HY14" s="444"/>
      <c r="HZ14" s="444"/>
      <c r="IA14" s="444"/>
      <c r="IB14" s="444"/>
      <c r="IC14" s="444"/>
      <c r="ID14" s="444"/>
      <c r="IE14" s="444"/>
      <c r="IF14" s="444"/>
      <c r="IG14" s="444"/>
      <c r="IH14" s="444"/>
      <c r="II14" s="444"/>
      <c r="IJ14" s="444"/>
      <c r="IK14" s="444"/>
      <c r="IL14" s="444"/>
      <c r="IM14" s="444"/>
      <c r="IN14" s="444"/>
      <c r="IO14" s="444"/>
      <c r="IP14" s="444"/>
      <c r="IQ14" s="444"/>
      <c r="IR14" s="444"/>
      <c r="IS14" s="444"/>
      <c r="IT14" s="444"/>
      <c r="IU14" s="444"/>
      <c r="IV14" s="444"/>
      <c r="IW14" s="444"/>
      <c r="IX14" s="444"/>
      <c r="IY14" s="444"/>
      <c r="IZ14" s="444"/>
      <c r="JA14" s="444"/>
      <c r="JB14" s="444"/>
      <c r="JC14" s="444"/>
      <c r="JD14" s="444"/>
      <c r="JE14" s="444"/>
      <c r="JF14" s="444"/>
      <c r="JG14" s="444"/>
      <c r="JH14" s="444"/>
      <c r="JI14" s="444"/>
      <c r="JJ14" s="444"/>
      <c r="JK14" s="444"/>
      <c r="JL14" s="444"/>
      <c r="JM14" s="444"/>
      <c r="JN14" s="444"/>
      <c r="JO14" s="444"/>
      <c r="JP14" s="444"/>
      <c r="JQ14" s="444"/>
      <c r="JR14" s="444"/>
      <c r="JS14" s="444"/>
      <c r="JT14" s="444"/>
      <c r="JU14" s="444"/>
      <c r="JV14" s="444"/>
      <c r="JW14" s="444"/>
      <c r="JX14" s="444"/>
      <c r="JY14" s="444"/>
      <c r="JZ14" s="444"/>
      <c r="KA14" s="444"/>
      <c r="KB14" s="444"/>
      <c r="KC14" s="444"/>
      <c r="KD14" s="444"/>
      <c r="KE14" s="444"/>
      <c r="KF14" s="444"/>
      <c r="KG14" s="444"/>
      <c r="KH14" s="444"/>
      <c r="KI14" s="444"/>
      <c r="KJ14" s="444"/>
      <c r="KK14" s="444"/>
      <c r="KL14" s="444"/>
      <c r="KM14" s="444"/>
      <c r="KN14" s="444"/>
      <c r="KO14" s="444"/>
      <c r="KP14" s="444"/>
      <c r="KQ14" s="444"/>
      <c r="KR14" s="444"/>
      <c r="KS14" s="444"/>
      <c r="KT14" s="444"/>
      <c r="KU14" s="444"/>
      <c r="KV14" s="444"/>
      <c r="KW14" s="444"/>
      <c r="KX14" s="444"/>
      <c r="KY14" s="444"/>
      <c r="KZ14" s="444"/>
      <c r="LA14" s="444"/>
      <c r="LB14" s="444"/>
      <c r="LC14" s="444"/>
      <c r="LD14" s="444"/>
      <c r="LE14" s="444"/>
      <c r="LF14" s="444"/>
      <c r="LG14" s="444"/>
      <c r="LH14" s="444"/>
      <c r="LI14" s="444"/>
      <c r="LJ14" s="444"/>
      <c r="LK14" s="444"/>
      <c r="LL14" s="444"/>
      <c r="LM14" s="444"/>
      <c r="LN14" s="444"/>
      <c r="LO14" s="444"/>
      <c r="LP14" s="444"/>
      <c r="LQ14" s="444"/>
      <c r="LR14" s="444"/>
      <c r="LS14" s="444"/>
      <c r="LT14" s="444"/>
      <c r="LU14" s="444"/>
      <c r="LV14" s="444"/>
      <c r="LW14" s="444"/>
      <c r="LX14" s="444"/>
      <c r="LY14" s="444"/>
      <c r="LZ14" s="444"/>
      <c r="MA14" s="444"/>
      <c r="MB14" s="444"/>
      <c r="MC14" s="444"/>
      <c r="MD14" s="444"/>
      <c r="ME14" s="444"/>
      <c r="MF14" s="444"/>
      <c r="MG14" s="444"/>
      <c r="MH14" s="444"/>
      <c r="MI14" s="444"/>
      <c r="MJ14" s="444"/>
      <c r="MK14" s="444"/>
      <c r="ML14" s="444"/>
      <c r="MM14" s="444"/>
      <c r="MN14" s="444"/>
      <c r="MO14" s="444"/>
      <c r="MP14" s="444"/>
      <c r="MQ14" s="444"/>
      <c r="MR14" s="444"/>
      <c r="MS14" s="444"/>
      <c r="MT14" s="444"/>
      <c r="MU14" s="444"/>
      <c r="MV14" s="444"/>
      <c r="MW14" s="444"/>
      <c r="MX14" s="444"/>
      <c r="MY14" s="444"/>
      <c r="MZ14" s="444"/>
      <c r="NA14" s="444"/>
      <c r="NB14" s="444"/>
      <c r="NC14" s="444"/>
      <c r="ND14" s="444"/>
      <c r="NE14" s="444"/>
      <c r="NF14" s="444"/>
      <c r="NG14" s="444"/>
      <c r="NH14" s="444"/>
      <c r="NI14" s="444"/>
      <c r="NJ14" s="444"/>
      <c r="NK14" s="444"/>
      <c r="NL14" s="444"/>
      <c r="NM14" s="444"/>
      <c r="NN14" s="444"/>
      <c r="NO14" s="444"/>
      <c r="NP14" s="444"/>
      <c r="NQ14" s="444"/>
      <c r="NR14" s="444"/>
      <c r="NS14" s="444"/>
      <c r="NT14" s="444"/>
      <c r="NU14" s="444"/>
      <c r="NV14" s="444"/>
      <c r="NW14" s="444"/>
      <c r="NX14" s="444"/>
      <c r="NY14" s="444"/>
      <c r="NZ14" s="444"/>
      <c r="OA14" s="444"/>
      <c r="OB14" s="444"/>
      <c r="OC14" s="444"/>
      <c r="OD14" s="444"/>
      <c r="OE14" s="444"/>
      <c r="OF14" s="444"/>
      <c r="OG14" s="444"/>
      <c r="OH14" s="444"/>
      <c r="OI14" s="444"/>
      <c r="OJ14" s="444"/>
      <c r="OK14" s="444"/>
      <c r="OL14" s="444"/>
      <c r="OM14" s="444"/>
      <c r="ON14" s="444"/>
      <c r="OO14" s="444"/>
      <c r="OP14" s="444"/>
      <c r="OQ14" s="444"/>
      <c r="OR14" s="444"/>
      <c r="OS14" s="444"/>
      <c r="OT14" s="444"/>
      <c r="OU14" s="444"/>
      <c r="OV14" s="444"/>
      <c r="OW14" s="444"/>
      <c r="OX14" s="444"/>
      <c r="OY14" s="444"/>
      <c r="OZ14" s="444"/>
      <c r="PA14" s="444"/>
      <c r="PB14" s="444"/>
      <c r="PC14" s="444"/>
      <c r="PD14" s="444"/>
      <c r="PE14" s="444"/>
      <c r="PF14" s="444"/>
      <c r="PG14" s="444"/>
      <c r="PH14" s="444"/>
      <c r="PI14" s="444"/>
      <c r="PJ14" s="444"/>
      <c r="PK14" s="444"/>
      <c r="PL14" s="444"/>
      <c r="PM14" s="444"/>
      <c r="PN14" s="444"/>
      <c r="PO14" s="444"/>
      <c r="PP14" s="444"/>
      <c r="PQ14" s="444"/>
      <c r="PR14" s="444"/>
      <c r="PS14" s="444"/>
      <c r="PT14" s="444"/>
      <c r="PU14" s="444"/>
      <c r="PV14" s="444"/>
      <c r="PW14" s="444"/>
      <c r="PX14" s="444"/>
      <c r="PY14" s="444"/>
      <c r="PZ14" s="444"/>
      <c r="QA14" s="444"/>
      <c r="QB14" s="444"/>
      <c r="QC14" s="444"/>
      <c r="QD14" s="444"/>
      <c r="QE14" s="444"/>
      <c r="QF14" s="444"/>
      <c r="QG14" s="444"/>
      <c r="QH14" s="444"/>
      <c r="QI14" s="444"/>
      <c r="QJ14" s="444"/>
      <c r="QK14" s="444"/>
      <c r="QL14" s="444"/>
      <c r="QM14" s="444"/>
      <c r="QN14" s="444"/>
      <c r="QO14" s="444"/>
      <c r="QP14" s="444"/>
      <c r="QQ14" s="444"/>
      <c r="QR14" s="444"/>
      <c r="QS14" s="444"/>
      <c r="QT14" s="444"/>
      <c r="QU14" s="444"/>
      <c r="QV14" s="444"/>
      <c r="QW14" s="444"/>
      <c r="QX14" s="444"/>
      <c r="QY14" s="444"/>
      <c r="QZ14" s="444"/>
      <c r="RA14" s="444"/>
      <c r="RB14" s="444"/>
      <c r="RC14" s="444"/>
      <c r="RD14" s="444"/>
      <c r="RE14" s="444"/>
      <c r="RF14" s="444"/>
      <c r="RG14" s="444"/>
      <c r="RH14" s="444"/>
      <c r="RI14" s="444"/>
      <c r="RJ14" s="444"/>
      <c r="RK14" s="444"/>
      <c r="RL14" s="444"/>
      <c r="RM14" s="444"/>
      <c r="RN14" s="444"/>
      <c r="RO14" s="444"/>
      <c r="RP14" s="444"/>
      <c r="RQ14" s="444"/>
      <c r="RR14" s="444"/>
      <c r="RS14" s="444"/>
      <c r="RT14" s="444"/>
      <c r="RU14" s="444"/>
      <c r="RV14" s="444"/>
      <c r="RW14" s="444"/>
      <c r="RX14" s="444"/>
      <c r="RY14" s="444"/>
      <c r="RZ14" s="444"/>
      <c r="SA14" s="444"/>
      <c r="SB14" s="444"/>
      <c r="SC14" s="444"/>
      <c r="SD14" s="444"/>
      <c r="SE14" s="444"/>
      <c r="SF14" s="444"/>
      <c r="SG14" s="444"/>
      <c r="SH14" s="515"/>
    </row>
    <row r="15" spans="1:502" s="981" customFormat="1" ht="14.4">
      <c r="A15" s="974"/>
      <c r="B15" s="1728" t="s">
        <v>55</v>
      </c>
      <c r="C15" s="1691"/>
      <c r="D15" s="1692"/>
      <c r="E15" s="1729" t="s">
        <v>1288</v>
      </c>
      <c r="F15" s="1730">
        <v>12</v>
      </c>
      <c r="G15" s="1693">
        <f t="shared" si="0"/>
        <v>0</v>
      </c>
      <c r="H15" s="1432" t="s">
        <v>39</v>
      </c>
      <c r="I15" s="1731">
        <v>0</v>
      </c>
      <c r="J15" s="1732">
        <v>1</v>
      </c>
      <c r="K15" s="1733">
        <v>8000</v>
      </c>
      <c r="L15" s="1733">
        <v>12665</v>
      </c>
      <c r="M15" s="1694">
        <f t="shared" si="4"/>
        <v>4665</v>
      </c>
      <c r="N15" s="1695">
        <f t="shared" si="9"/>
        <v>0</v>
      </c>
      <c r="O15" s="1694"/>
      <c r="P15" s="1694"/>
      <c r="Q15" s="1694"/>
      <c r="R15" s="1694"/>
      <c r="S15" s="1694">
        <f t="shared" si="5"/>
        <v>0</v>
      </c>
      <c r="T15" s="1694">
        <v>0</v>
      </c>
      <c r="U15" s="1694"/>
      <c r="V15" s="1694"/>
      <c r="W15" s="1694">
        <v>0</v>
      </c>
      <c r="X15" s="1694"/>
      <c r="Y15" s="1694"/>
      <c r="Z15" s="1687">
        <f t="shared" si="1"/>
        <v>0</v>
      </c>
      <c r="AA15" s="1696">
        <f t="shared" si="2"/>
        <v>0</v>
      </c>
      <c r="AB15" s="1694">
        <f t="shared" si="10"/>
        <v>0</v>
      </c>
      <c r="AC15" s="1697" t="str">
        <f t="shared" si="8"/>
        <v/>
      </c>
      <c r="AD15" s="1734" t="str">
        <f t="shared" si="6"/>
        <v/>
      </c>
      <c r="AE15" s="444"/>
      <c r="AF15" s="444"/>
      <c r="AG15" s="444"/>
      <c r="AH15" s="444"/>
      <c r="AI15" s="444"/>
      <c r="AJ15" s="444"/>
      <c r="AK15" s="444"/>
      <c r="AL15" s="444"/>
      <c r="AM15" s="444"/>
      <c r="AN15" s="444"/>
      <c r="AO15" s="444"/>
      <c r="AP15" s="444"/>
      <c r="AQ15" s="444"/>
      <c r="AR15" s="444"/>
      <c r="AS15" s="444"/>
      <c r="AT15" s="444"/>
      <c r="AU15" s="444"/>
      <c r="AV15" s="444"/>
      <c r="AW15" s="444"/>
      <c r="AX15" s="444"/>
      <c r="AY15" s="444"/>
      <c r="AZ15" s="444"/>
      <c r="BA15" s="444"/>
      <c r="BB15" s="444"/>
      <c r="BC15" s="444"/>
      <c r="BD15" s="444"/>
      <c r="BE15" s="444"/>
      <c r="BF15" s="444"/>
      <c r="BG15" s="444"/>
      <c r="BH15" s="444"/>
      <c r="BI15" s="444"/>
      <c r="BJ15" s="444"/>
      <c r="BK15" s="444"/>
      <c r="BL15" s="444"/>
      <c r="BM15" s="444"/>
      <c r="BN15" s="444"/>
      <c r="BO15" s="444"/>
      <c r="BP15" s="444"/>
      <c r="BQ15" s="444"/>
      <c r="BR15" s="444"/>
      <c r="BS15" s="444"/>
      <c r="BT15" s="444"/>
      <c r="BU15" s="444"/>
      <c r="BV15" s="444"/>
      <c r="BW15" s="444"/>
      <c r="BX15" s="444"/>
      <c r="BY15" s="444"/>
      <c r="BZ15" s="444"/>
      <c r="CA15" s="444"/>
      <c r="CB15" s="444"/>
      <c r="CC15" s="444"/>
      <c r="CD15" s="444"/>
      <c r="CE15" s="444"/>
      <c r="CF15" s="444"/>
      <c r="CG15" s="444"/>
      <c r="CH15" s="444"/>
      <c r="CI15" s="444"/>
      <c r="CJ15" s="444"/>
      <c r="CK15" s="444"/>
      <c r="CL15" s="444"/>
      <c r="CM15" s="444"/>
      <c r="CN15" s="444"/>
      <c r="CO15" s="444"/>
      <c r="CP15" s="444"/>
      <c r="CQ15" s="444"/>
      <c r="CR15" s="444"/>
      <c r="CS15" s="444"/>
      <c r="CT15" s="444"/>
      <c r="CU15" s="444"/>
      <c r="CV15" s="444"/>
      <c r="CW15" s="444"/>
      <c r="CX15" s="444"/>
      <c r="CY15" s="444"/>
      <c r="CZ15" s="444"/>
      <c r="DA15" s="444"/>
      <c r="DB15" s="444"/>
      <c r="DC15" s="444"/>
      <c r="DD15" s="444"/>
      <c r="DE15" s="444"/>
      <c r="DF15" s="444"/>
      <c r="DG15" s="444"/>
      <c r="DH15" s="444"/>
      <c r="DI15" s="444"/>
      <c r="DJ15" s="444"/>
      <c r="DK15" s="444"/>
      <c r="DL15" s="444"/>
      <c r="DM15" s="444"/>
      <c r="DN15" s="444"/>
      <c r="DO15" s="444"/>
      <c r="DP15" s="444"/>
      <c r="DQ15" s="444"/>
      <c r="DR15" s="444"/>
      <c r="DS15" s="444"/>
      <c r="DT15" s="444"/>
      <c r="DU15" s="444"/>
      <c r="DV15" s="444"/>
      <c r="DW15" s="444"/>
      <c r="DX15" s="444"/>
      <c r="DY15" s="444"/>
      <c r="DZ15" s="444"/>
      <c r="EA15" s="444"/>
      <c r="EB15" s="444"/>
      <c r="EC15" s="444"/>
      <c r="ED15" s="444"/>
      <c r="EE15" s="444"/>
      <c r="EF15" s="444"/>
      <c r="EG15" s="444"/>
      <c r="EH15" s="444"/>
      <c r="EI15" s="444"/>
      <c r="EJ15" s="444"/>
      <c r="EK15" s="444"/>
      <c r="EL15" s="444"/>
      <c r="EM15" s="444"/>
      <c r="EN15" s="444"/>
      <c r="EO15" s="444"/>
      <c r="EP15" s="444"/>
      <c r="EQ15" s="444"/>
      <c r="ER15" s="444"/>
      <c r="ES15" s="444"/>
      <c r="ET15" s="444"/>
      <c r="EU15" s="444"/>
      <c r="EV15" s="444"/>
      <c r="EW15" s="444"/>
      <c r="EX15" s="444"/>
      <c r="EY15" s="444"/>
      <c r="EZ15" s="444"/>
      <c r="FA15" s="444"/>
      <c r="FB15" s="444"/>
      <c r="FC15" s="444"/>
      <c r="FD15" s="444"/>
      <c r="FE15" s="444"/>
      <c r="FF15" s="444"/>
      <c r="FG15" s="444"/>
      <c r="FH15" s="444"/>
      <c r="FI15" s="444"/>
      <c r="FJ15" s="444"/>
      <c r="FK15" s="444"/>
      <c r="FL15" s="444"/>
      <c r="FM15" s="444"/>
      <c r="FN15" s="444"/>
      <c r="FO15" s="444"/>
      <c r="FP15" s="444"/>
      <c r="FQ15" s="444"/>
      <c r="FR15" s="444"/>
      <c r="FS15" s="444"/>
      <c r="FT15" s="444"/>
      <c r="FU15" s="444"/>
      <c r="FV15" s="444"/>
      <c r="FW15" s="444"/>
      <c r="FX15" s="444"/>
      <c r="FY15" s="444"/>
      <c r="FZ15" s="444"/>
      <c r="GA15" s="444"/>
      <c r="GB15" s="444"/>
      <c r="GC15" s="444"/>
      <c r="GD15" s="444"/>
      <c r="GE15" s="444"/>
      <c r="GF15" s="444"/>
      <c r="GG15" s="444"/>
      <c r="GH15" s="444"/>
      <c r="GI15" s="444"/>
      <c r="GJ15" s="444"/>
      <c r="GK15" s="444"/>
      <c r="GL15" s="444"/>
      <c r="GM15" s="444"/>
      <c r="GN15" s="444"/>
      <c r="GO15" s="444"/>
      <c r="GP15" s="444"/>
      <c r="GQ15" s="444"/>
      <c r="GR15" s="444"/>
      <c r="GS15" s="444"/>
      <c r="GT15" s="444"/>
      <c r="GU15" s="444"/>
      <c r="GV15" s="444"/>
      <c r="GW15" s="444"/>
      <c r="GX15" s="444"/>
      <c r="GY15" s="444"/>
      <c r="GZ15" s="444"/>
      <c r="HA15" s="444"/>
      <c r="HB15" s="444"/>
      <c r="HC15" s="444"/>
      <c r="HD15" s="444"/>
      <c r="HE15" s="444"/>
      <c r="HF15" s="444"/>
      <c r="HG15" s="444"/>
      <c r="HH15" s="444"/>
      <c r="HI15" s="444"/>
      <c r="HJ15" s="444"/>
      <c r="HK15" s="444"/>
      <c r="HL15" s="444"/>
      <c r="HM15" s="444"/>
      <c r="HN15" s="444"/>
      <c r="HO15" s="444"/>
      <c r="HP15" s="444"/>
      <c r="HQ15" s="444"/>
      <c r="HR15" s="444"/>
      <c r="HS15" s="444"/>
      <c r="HT15" s="444"/>
      <c r="HU15" s="444"/>
      <c r="HV15" s="444"/>
      <c r="HW15" s="444"/>
      <c r="HX15" s="444"/>
      <c r="HY15" s="444"/>
      <c r="HZ15" s="444"/>
      <c r="IA15" s="444"/>
      <c r="IB15" s="444"/>
      <c r="IC15" s="444"/>
      <c r="ID15" s="444"/>
      <c r="IE15" s="444"/>
      <c r="IF15" s="444"/>
      <c r="IG15" s="444"/>
      <c r="IH15" s="444"/>
      <c r="II15" s="444"/>
      <c r="IJ15" s="444"/>
      <c r="IK15" s="444"/>
      <c r="IL15" s="444"/>
      <c r="IM15" s="444"/>
      <c r="IN15" s="444"/>
      <c r="IO15" s="444"/>
      <c r="IP15" s="444"/>
      <c r="IQ15" s="444"/>
      <c r="IR15" s="444"/>
      <c r="IS15" s="444"/>
      <c r="IT15" s="444"/>
      <c r="IU15" s="444"/>
      <c r="IV15" s="444"/>
      <c r="IW15" s="444"/>
      <c r="IX15" s="444"/>
      <c r="IY15" s="444"/>
      <c r="IZ15" s="444"/>
      <c r="JA15" s="444"/>
      <c r="JB15" s="444"/>
      <c r="JC15" s="444"/>
      <c r="JD15" s="444"/>
      <c r="JE15" s="444"/>
      <c r="JF15" s="444"/>
      <c r="JG15" s="444"/>
      <c r="JH15" s="444"/>
      <c r="JI15" s="444"/>
      <c r="JJ15" s="444"/>
      <c r="JK15" s="444"/>
      <c r="JL15" s="444"/>
      <c r="JM15" s="444"/>
      <c r="JN15" s="444"/>
      <c r="JO15" s="444"/>
      <c r="JP15" s="444"/>
      <c r="JQ15" s="444"/>
      <c r="JR15" s="444"/>
      <c r="JS15" s="444"/>
      <c r="JT15" s="444"/>
      <c r="JU15" s="444"/>
      <c r="JV15" s="444"/>
      <c r="JW15" s="444"/>
      <c r="JX15" s="444"/>
      <c r="JY15" s="444"/>
      <c r="JZ15" s="444"/>
      <c r="KA15" s="444"/>
      <c r="KB15" s="444"/>
      <c r="KC15" s="444"/>
      <c r="KD15" s="444"/>
      <c r="KE15" s="444"/>
      <c r="KF15" s="444"/>
      <c r="KG15" s="444"/>
      <c r="KH15" s="444"/>
      <c r="KI15" s="444"/>
      <c r="KJ15" s="444"/>
      <c r="KK15" s="444"/>
      <c r="KL15" s="444"/>
      <c r="KM15" s="444"/>
      <c r="KN15" s="444"/>
      <c r="KO15" s="444"/>
      <c r="KP15" s="444"/>
      <c r="KQ15" s="444"/>
      <c r="KR15" s="444"/>
      <c r="KS15" s="444"/>
      <c r="KT15" s="444"/>
      <c r="KU15" s="444"/>
      <c r="KV15" s="444"/>
      <c r="KW15" s="444"/>
      <c r="KX15" s="444"/>
      <c r="KY15" s="444"/>
      <c r="KZ15" s="444"/>
      <c r="LA15" s="444"/>
      <c r="LB15" s="444"/>
      <c r="LC15" s="444"/>
      <c r="LD15" s="444"/>
      <c r="LE15" s="444"/>
      <c r="LF15" s="444"/>
      <c r="LG15" s="444"/>
      <c r="LH15" s="444"/>
      <c r="LI15" s="444"/>
      <c r="LJ15" s="444"/>
      <c r="LK15" s="444"/>
      <c r="LL15" s="444"/>
      <c r="LM15" s="444"/>
      <c r="LN15" s="444"/>
      <c r="LO15" s="444"/>
      <c r="LP15" s="444"/>
      <c r="LQ15" s="444"/>
      <c r="LR15" s="444"/>
      <c r="LS15" s="444"/>
      <c r="LT15" s="444"/>
      <c r="LU15" s="444"/>
      <c r="LV15" s="444"/>
      <c r="LW15" s="444"/>
      <c r="LX15" s="444"/>
      <c r="LY15" s="444"/>
      <c r="LZ15" s="444"/>
      <c r="MA15" s="444"/>
      <c r="MB15" s="444"/>
      <c r="MC15" s="444"/>
      <c r="MD15" s="444"/>
      <c r="ME15" s="444"/>
      <c r="MF15" s="444"/>
      <c r="MG15" s="444"/>
      <c r="MH15" s="444"/>
      <c r="MI15" s="444"/>
      <c r="MJ15" s="444"/>
      <c r="MK15" s="444"/>
      <c r="ML15" s="444"/>
      <c r="MM15" s="444"/>
      <c r="MN15" s="444"/>
      <c r="MO15" s="444"/>
      <c r="MP15" s="444"/>
      <c r="MQ15" s="444"/>
      <c r="MR15" s="444"/>
      <c r="MS15" s="444"/>
      <c r="MT15" s="444"/>
      <c r="MU15" s="444"/>
      <c r="MV15" s="444"/>
      <c r="MW15" s="444"/>
      <c r="MX15" s="444"/>
      <c r="MY15" s="444"/>
      <c r="MZ15" s="444"/>
      <c r="NA15" s="444"/>
      <c r="NB15" s="444"/>
      <c r="NC15" s="444"/>
      <c r="ND15" s="444"/>
      <c r="NE15" s="444"/>
      <c r="NF15" s="444"/>
      <c r="NG15" s="444"/>
      <c r="NH15" s="444"/>
      <c r="NI15" s="444"/>
      <c r="NJ15" s="444"/>
      <c r="NK15" s="444"/>
      <c r="NL15" s="444"/>
      <c r="NM15" s="444"/>
      <c r="NN15" s="444"/>
      <c r="NO15" s="444"/>
      <c r="NP15" s="444"/>
      <c r="NQ15" s="444"/>
      <c r="NR15" s="444"/>
      <c r="NS15" s="444"/>
      <c r="NT15" s="444"/>
      <c r="NU15" s="444"/>
      <c r="NV15" s="444"/>
      <c r="NW15" s="444"/>
      <c r="NX15" s="444"/>
      <c r="NY15" s="444"/>
      <c r="NZ15" s="444"/>
      <c r="OA15" s="444"/>
      <c r="OB15" s="444"/>
      <c r="OC15" s="444"/>
      <c r="OD15" s="444"/>
      <c r="OE15" s="444"/>
      <c r="OF15" s="444"/>
      <c r="OG15" s="444"/>
      <c r="OH15" s="444"/>
      <c r="OI15" s="974"/>
      <c r="OJ15" s="974"/>
      <c r="OK15" s="974"/>
      <c r="OL15" s="974"/>
      <c r="OM15" s="974"/>
      <c r="ON15" s="974"/>
      <c r="OO15" s="974"/>
      <c r="OP15" s="974"/>
      <c r="OQ15" s="974"/>
      <c r="OR15" s="974"/>
      <c r="OS15" s="974"/>
      <c r="OT15" s="974"/>
      <c r="OU15" s="974"/>
      <c r="OV15" s="974"/>
      <c r="OW15" s="974"/>
      <c r="OX15" s="974"/>
      <c r="OY15" s="974"/>
      <c r="OZ15" s="974"/>
      <c r="PA15" s="974"/>
      <c r="PB15" s="974"/>
      <c r="PC15" s="974"/>
      <c r="PD15" s="974"/>
      <c r="PE15" s="974"/>
      <c r="PF15" s="974"/>
      <c r="PG15" s="974"/>
      <c r="PH15" s="974"/>
      <c r="PI15" s="974"/>
      <c r="PJ15" s="974"/>
      <c r="PK15" s="974"/>
      <c r="PL15" s="974"/>
      <c r="PM15" s="974"/>
      <c r="PN15" s="974"/>
      <c r="PO15" s="974"/>
      <c r="PP15" s="974"/>
      <c r="PQ15" s="974"/>
      <c r="PR15" s="974"/>
      <c r="PS15" s="974"/>
      <c r="PT15" s="974"/>
      <c r="PU15" s="974"/>
      <c r="PV15" s="974"/>
      <c r="PW15" s="974"/>
      <c r="PX15" s="974"/>
      <c r="PY15" s="974"/>
      <c r="PZ15" s="974"/>
      <c r="QA15" s="974"/>
      <c r="QB15" s="974"/>
      <c r="QC15" s="974"/>
      <c r="QD15" s="974"/>
      <c r="QE15" s="974"/>
      <c r="QF15" s="974"/>
      <c r="QG15" s="974"/>
      <c r="QH15" s="974"/>
      <c r="QI15" s="974"/>
      <c r="QJ15" s="974"/>
      <c r="QK15" s="974"/>
      <c r="QL15" s="974"/>
      <c r="QM15" s="974"/>
      <c r="QN15" s="974"/>
      <c r="QO15" s="974"/>
      <c r="QP15" s="974"/>
      <c r="QQ15" s="974"/>
      <c r="QR15" s="974"/>
      <c r="QS15" s="974"/>
      <c r="QT15" s="974"/>
      <c r="QU15" s="974"/>
      <c r="QV15" s="974"/>
      <c r="QW15" s="974"/>
      <c r="QX15" s="974"/>
      <c r="QY15" s="974"/>
      <c r="QZ15" s="974"/>
      <c r="RA15" s="974"/>
      <c r="RB15" s="974"/>
      <c r="RC15" s="974"/>
      <c r="RD15" s="974"/>
      <c r="RE15" s="974"/>
      <c r="RF15" s="974"/>
      <c r="RG15" s="974"/>
      <c r="RH15" s="974"/>
      <c r="RI15" s="974"/>
      <c r="RJ15" s="974"/>
      <c r="RK15" s="974"/>
      <c r="RL15" s="974"/>
      <c r="RM15" s="974"/>
      <c r="RN15" s="974"/>
      <c r="RO15" s="974"/>
      <c r="RP15" s="974"/>
      <c r="RQ15" s="974"/>
      <c r="RR15" s="974"/>
      <c r="RS15" s="974"/>
      <c r="RT15" s="974"/>
      <c r="RU15" s="974"/>
      <c r="RV15" s="974"/>
      <c r="RW15" s="974"/>
      <c r="RX15" s="974"/>
      <c r="RY15" s="974"/>
      <c r="RZ15" s="974"/>
      <c r="SA15" s="974"/>
      <c r="SB15" s="974"/>
      <c r="SC15" s="974"/>
      <c r="SD15" s="974"/>
      <c r="SE15" s="974"/>
      <c r="SF15" s="974"/>
      <c r="SG15" s="974"/>
      <c r="SH15" s="980"/>
    </row>
    <row r="16" spans="1:502" s="981" customFormat="1" ht="14.4">
      <c r="A16" s="974"/>
      <c r="B16" s="1728" t="s">
        <v>55</v>
      </c>
      <c r="C16" s="1691"/>
      <c r="D16" s="1692"/>
      <c r="E16" s="1729" t="s">
        <v>152</v>
      </c>
      <c r="F16" s="1730">
        <v>15</v>
      </c>
      <c r="G16" s="1693">
        <f t="shared" si="0"/>
        <v>2.9282272762757482</v>
      </c>
      <c r="H16" s="1432" t="s">
        <v>37</v>
      </c>
      <c r="I16" s="1731">
        <v>5012783</v>
      </c>
      <c r="J16" s="1732">
        <v>1</v>
      </c>
      <c r="K16" s="1733">
        <v>8000</v>
      </c>
      <c r="L16" s="1733">
        <v>16055</v>
      </c>
      <c r="M16" s="1694">
        <f t="shared" si="4"/>
        <v>8055</v>
      </c>
      <c r="N16" s="1695">
        <f t="shared" si="9"/>
        <v>5012783</v>
      </c>
      <c r="O16" s="1694"/>
      <c r="P16" s="1694"/>
      <c r="Q16" s="1694"/>
      <c r="R16" s="1694"/>
      <c r="S16" s="1698">
        <v>16055</v>
      </c>
      <c r="T16" s="1694">
        <v>0</v>
      </c>
      <c r="U16" s="1694"/>
      <c r="V16" s="1694"/>
      <c r="W16" s="1694">
        <v>0</v>
      </c>
      <c r="X16" s="1694"/>
      <c r="Y16" s="1694"/>
      <c r="Z16" s="1687">
        <f t="shared" si="1"/>
        <v>0</v>
      </c>
      <c r="AA16" s="1696">
        <f t="shared" si="2"/>
        <v>0.78568709136338</v>
      </c>
      <c r="AB16" s="1694">
        <f t="shared" si="10"/>
        <v>3938478.8949057981</v>
      </c>
      <c r="AC16" s="1697" t="str">
        <f t="shared" si="8"/>
        <v/>
      </c>
      <c r="AD16" s="1734" t="str">
        <f t="shared" si="6"/>
        <v/>
      </c>
      <c r="AE16" s="444"/>
      <c r="AF16" s="444"/>
      <c r="AG16" s="444"/>
      <c r="AH16" s="444"/>
      <c r="AI16" s="444"/>
      <c r="AJ16" s="444"/>
      <c r="AK16" s="444"/>
      <c r="AL16" s="444"/>
      <c r="AM16" s="444"/>
      <c r="AN16" s="444"/>
      <c r="AO16" s="444"/>
      <c r="AP16" s="444"/>
      <c r="AQ16" s="444"/>
      <c r="AR16" s="444"/>
      <c r="AS16" s="444"/>
      <c r="AT16" s="444"/>
      <c r="AU16" s="444"/>
      <c r="AV16" s="444"/>
      <c r="AW16" s="444"/>
      <c r="AX16" s="444"/>
      <c r="AY16" s="444"/>
      <c r="AZ16" s="444"/>
      <c r="BA16" s="444"/>
      <c r="BB16" s="444"/>
      <c r="BC16" s="444"/>
      <c r="BD16" s="444"/>
      <c r="BE16" s="444"/>
      <c r="BF16" s="444"/>
      <c r="BG16" s="444"/>
      <c r="BH16" s="444"/>
      <c r="BI16" s="444"/>
      <c r="BJ16" s="444"/>
      <c r="BK16" s="444"/>
      <c r="BL16" s="444"/>
      <c r="BM16" s="444"/>
      <c r="BN16" s="444"/>
      <c r="BO16" s="444"/>
      <c r="BP16" s="444"/>
      <c r="BQ16" s="444"/>
      <c r="BR16" s="444"/>
      <c r="BS16" s="444"/>
      <c r="BT16" s="444"/>
      <c r="BU16" s="444"/>
      <c r="BV16" s="444"/>
      <c r="BW16" s="444"/>
      <c r="BX16" s="444"/>
      <c r="BY16" s="444"/>
      <c r="BZ16" s="444"/>
      <c r="CA16" s="444"/>
      <c r="CB16" s="444"/>
      <c r="CC16" s="444"/>
      <c r="CD16" s="444"/>
      <c r="CE16" s="444"/>
      <c r="CF16" s="444"/>
      <c r="CG16" s="444"/>
      <c r="CH16" s="444"/>
      <c r="CI16" s="444"/>
      <c r="CJ16" s="444"/>
      <c r="CK16" s="444"/>
      <c r="CL16" s="444"/>
      <c r="CM16" s="444"/>
      <c r="CN16" s="444"/>
      <c r="CO16" s="444"/>
      <c r="CP16" s="444"/>
      <c r="CQ16" s="444"/>
      <c r="CR16" s="444"/>
      <c r="CS16" s="444"/>
      <c r="CT16" s="444"/>
      <c r="CU16" s="444"/>
      <c r="CV16" s="444"/>
      <c r="CW16" s="444"/>
      <c r="CX16" s="444"/>
      <c r="CY16" s="444"/>
      <c r="CZ16" s="444"/>
      <c r="DA16" s="444"/>
      <c r="DB16" s="444"/>
      <c r="DC16" s="444"/>
      <c r="DD16" s="444"/>
      <c r="DE16" s="444"/>
      <c r="DF16" s="444"/>
      <c r="DG16" s="444"/>
      <c r="DH16" s="444"/>
      <c r="DI16" s="444"/>
      <c r="DJ16" s="444"/>
      <c r="DK16" s="444"/>
      <c r="DL16" s="444"/>
      <c r="DM16" s="444"/>
      <c r="DN16" s="444"/>
      <c r="DO16" s="444"/>
      <c r="DP16" s="444"/>
      <c r="DQ16" s="444"/>
      <c r="DR16" s="444"/>
      <c r="DS16" s="444"/>
      <c r="DT16" s="444"/>
      <c r="DU16" s="444"/>
      <c r="DV16" s="444"/>
      <c r="DW16" s="444"/>
      <c r="DX16" s="444"/>
      <c r="DY16" s="444"/>
      <c r="DZ16" s="444"/>
      <c r="EA16" s="444"/>
      <c r="EB16" s="444"/>
      <c r="EC16" s="444"/>
      <c r="ED16" s="444"/>
      <c r="EE16" s="444"/>
      <c r="EF16" s="444"/>
      <c r="EG16" s="444"/>
      <c r="EH16" s="444"/>
      <c r="EI16" s="444"/>
      <c r="EJ16" s="444"/>
      <c r="EK16" s="444"/>
      <c r="EL16" s="444"/>
      <c r="EM16" s="444"/>
      <c r="EN16" s="444"/>
      <c r="EO16" s="444"/>
      <c r="EP16" s="444"/>
      <c r="EQ16" s="444"/>
      <c r="ER16" s="444"/>
      <c r="ES16" s="444"/>
      <c r="ET16" s="444"/>
      <c r="EU16" s="444"/>
      <c r="EV16" s="444"/>
      <c r="EW16" s="444"/>
      <c r="EX16" s="444"/>
      <c r="EY16" s="444"/>
      <c r="EZ16" s="444"/>
      <c r="FA16" s="444"/>
      <c r="FB16" s="444"/>
      <c r="FC16" s="444"/>
      <c r="FD16" s="444"/>
      <c r="FE16" s="444"/>
      <c r="FF16" s="444"/>
      <c r="FG16" s="444"/>
      <c r="FH16" s="444"/>
      <c r="FI16" s="444"/>
      <c r="FJ16" s="444"/>
      <c r="FK16" s="444"/>
      <c r="FL16" s="444"/>
      <c r="FM16" s="444"/>
      <c r="FN16" s="444"/>
      <c r="FO16" s="444"/>
      <c r="FP16" s="444"/>
      <c r="FQ16" s="444"/>
      <c r="FR16" s="444"/>
      <c r="FS16" s="444"/>
      <c r="FT16" s="444"/>
      <c r="FU16" s="444"/>
      <c r="FV16" s="444"/>
      <c r="FW16" s="444"/>
      <c r="FX16" s="444"/>
      <c r="FY16" s="444"/>
      <c r="FZ16" s="444"/>
      <c r="GA16" s="444"/>
      <c r="GB16" s="444"/>
      <c r="GC16" s="444"/>
      <c r="GD16" s="444"/>
      <c r="GE16" s="444"/>
      <c r="GF16" s="444"/>
      <c r="GG16" s="444"/>
      <c r="GH16" s="444"/>
      <c r="GI16" s="444"/>
      <c r="GJ16" s="444"/>
      <c r="GK16" s="444"/>
      <c r="GL16" s="444"/>
      <c r="GM16" s="444"/>
      <c r="GN16" s="444"/>
      <c r="GO16" s="444"/>
      <c r="GP16" s="444"/>
      <c r="GQ16" s="444"/>
      <c r="GR16" s="444"/>
      <c r="GS16" s="444"/>
      <c r="GT16" s="444"/>
      <c r="GU16" s="444"/>
      <c r="GV16" s="444"/>
      <c r="GW16" s="444"/>
      <c r="GX16" s="444"/>
      <c r="GY16" s="444"/>
      <c r="GZ16" s="444"/>
      <c r="HA16" s="444"/>
      <c r="HB16" s="444"/>
      <c r="HC16" s="444"/>
      <c r="HD16" s="444"/>
      <c r="HE16" s="444"/>
      <c r="HF16" s="444"/>
      <c r="HG16" s="444"/>
      <c r="HH16" s="444"/>
      <c r="HI16" s="444"/>
      <c r="HJ16" s="444"/>
      <c r="HK16" s="444"/>
      <c r="HL16" s="444"/>
      <c r="HM16" s="444"/>
      <c r="HN16" s="444"/>
      <c r="HO16" s="444"/>
      <c r="HP16" s="444"/>
      <c r="HQ16" s="444"/>
      <c r="HR16" s="444"/>
      <c r="HS16" s="444"/>
      <c r="HT16" s="444"/>
      <c r="HU16" s="444"/>
      <c r="HV16" s="444"/>
      <c r="HW16" s="444"/>
      <c r="HX16" s="444"/>
      <c r="HY16" s="444"/>
      <c r="HZ16" s="444"/>
      <c r="IA16" s="444"/>
      <c r="IB16" s="444"/>
      <c r="IC16" s="444"/>
      <c r="ID16" s="444"/>
      <c r="IE16" s="444"/>
      <c r="IF16" s="444"/>
      <c r="IG16" s="444"/>
      <c r="IH16" s="444"/>
      <c r="II16" s="444"/>
      <c r="IJ16" s="444"/>
      <c r="IK16" s="444"/>
      <c r="IL16" s="444"/>
      <c r="IM16" s="444"/>
      <c r="IN16" s="444"/>
      <c r="IO16" s="444"/>
      <c r="IP16" s="444"/>
      <c r="IQ16" s="444"/>
      <c r="IR16" s="444"/>
      <c r="IS16" s="444"/>
      <c r="IT16" s="444"/>
      <c r="IU16" s="444"/>
      <c r="IV16" s="444"/>
      <c r="IW16" s="444"/>
      <c r="IX16" s="444"/>
      <c r="IY16" s="444"/>
      <c r="IZ16" s="444"/>
      <c r="JA16" s="444"/>
      <c r="JB16" s="444"/>
      <c r="JC16" s="444"/>
      <c r="JD16" s="444"/>
      <c r="JE16" s="444"/>
      <c r="JF16" s="444"/>
      <c r="JG16" s="444"/>
      <c r="JH16" s="444"/>
      <c r="JI16" s="444"/>
      <c r="JJ16" s="444"/>
      <c r="JK16" s="444"/>
      <c r="JL16" s="444"/>
      <c r="JM16" s="444"/>
      <c r="JN16" s="444"/>
      <c r="JO16" s="444"/>
      <c r="JP16" s="444"/>
      <c r="JQ16" s="444"/>
      <c r="JR16" s="444"/>
      <c r="JS16" s="444"/>
      <c r="JT16" s="444"/>
      <c r="JU16" s="444"/>
      <c r="JV16" s="444"/>
      <c r="JW16" s="444"/>
      <c r="JX16" s="444"/>
      <c r="JY16" s="444"/>
      <c r="JZ16" s="444"/>
      <c r="KA16" s="444"/>
      <c r="KB16" s="444"/>
      <c r="KC16" s="444"/>
      <c r="KD16" s="444"/>
      <c r="KE16" s="444"/>
      <c r="KF16" s="444"/>
      <c r="KG16" s="444"/>
      <c r="KH16" s="444"/>
      <c r="KI16" s="444"/>
      <c r="KJ16" s="444"/>
      <c r="KK16" s="444"/>
      <c r="KL16" s="444"/>
      <c r="KM16" s="444"/>
      <c r="KN16" s="444"/>
      <c r="KO16" s="444"/>
      <c r="KP16" s="444"/>
      <c r="KQ16" s="444"/>
      <c r="KR16" s="444"/>
      <c r="KS16" s="444"/>
      <c r="KT16" s="444"/>
      <c r="KU16" s="444"/>
      <c r="KV16" s="444"/>
      <c r="KW16" s="444"/>
      <c r="KX16" s="444"/>
      <c r="KY16" s="444"/>
      <c r="KZ16" s="444"/>
      <c r="LA16" s="444"/>
      <c r="LB16" s="444"/>
      <c r="LC16" s="444"/>
      <c r="LD16" s="444"/>
      <c r="LE16" s="444"/>
      <c r="LF16" s="444"/>
      <c r="LG16" s="444"/>
      <c r="LH16" s="444"/>
      <c r="LI16" s="444"/>
      <c r="LJ16" s="444"/>
      <c r="LK16" s="444"/>
      <c r="LL16" s="444"/>
      <c r="LM16" s="444"/>
      <c r="LN16" s="444"/>
      <c r="LO16" s="444"/>
      <c r="LP16" s="444"/>
      <c r="LQ16" s="444"/>
      <c r="LR16" s="444"/>
      <c r="LS16" s="444"/>
      <c r="LT16" s="444"/>
      <c r="LU16" s="444"/>
      <c r="LV16" s="444"/>
      <c r="LW16" s="444"/>
      <c r="LX16" s="444"/>
      <c r="LY16" s="444"/>
      <c r="LZ16" s="444"/>
      <c r="MA16" s="444"/>
      <c r="MB16" s="444"/>
      <c r="MC16" s="444"/>
      <c r="MD16" s="444"/>
      <c r="ME16" s="444"/>
      <c r="MF16" s="444"/>
      <c r="MG16" s="444"/>
      <c r="MH16" s="444"/>
      <c r="MI16" s="444"/>
      <c r="MJ16" s="444"/>
      <c r="MK16" s="444"/>
      <c r="ML16" s="444"/>
      <c r="MM16" s="444"/>
      <c r="MN16" s="444"/>
      <c r="MO16" s="444"/>
      <c r="MP16" s="444"/>
      <c r="MQ16" s="444"/>
      <c r="MR16" s="444"/>
      <c r="MS16" s="444"/>
      <c r="MT16" s="444"/>
      <c r="MU16" s="444"/>
      <c r="MV16" s="444"/>
      <c r="MW16" s="444"/>
      <c r="MX16" s="444"/>
      <c r="MY16" s="444"/>
      <c r="MZ16" s="444"/>
      <c r="NA16" s="444"/>
      <c r="NB16" s="444"/>
      <c r="NC16" s="444"/>
      <c r="ND16" s="444"/>
      <c r="NE16" s="444"/>
      <c r="NF16" s="444"/>
      <c r="NG16" s="444"/>
      <c r="NH16" s="444"/>
      <c r="NI16" s="444"/>
      <c r="NJ16" s="444"/>
      <c r="NK16" s="444"/>
      <c r="NL16" s="444"/>
      <c r="NM16" s="444"/>
      <c r="NN16" s="444"/>
      <c r="NO16" s="444"/>
      <c r="NP16" s="444"/>
      <c r="NQ16" s="444"/>
      <c r="NR16" s="444"/>
      <c r="NS16" s="444"/>
      <c r="NT16" s="444"/>
      <c r="NU16" s="444"/>
      <c r="NV16" s="444"/>
      <c r="NW16" s="444"/>
      <c r="NX16" s="444"/>
      <c r="NY16" s="444"/>
      <c r="NZ16" s="444"/>
      <c r="OA16" s="444"/>
      <c r="OB16" s="444"/>
      <c r="OC16" s="444"/>
      <c r="OD16" s="444"/>
      <c r="OE16" s="444"/>
      <c r="OF16" s="444"/>
      <c r="OG16" s="444"/>
      <c r="OH16" s="444"/>
      <c r="OI16" s="974"/>
      <c r="OJ16" s="974"/>
      <c r="OK16" s="974"/>
      <c r="OL16" s="974"/>
      <c r="OM16" s="974"/>
      <c r="ON16" s="974"/>
      <c r="OO16" s="974"/>
      <c r="OP16" s="974"/>
      <c r="OQ16" s="974"/>
      <c r="OR16" s="974"/>
      <c r="OS16" s="974"/>
      <c r="OT16" s="974"/>
      <c r="OU16" s="974"/>
      <c r="OV16" s="974"/>
      <c r="OW16" s="974"/>
      <c r="OX16" s="974"/>
      <c r="OY16" s="974"/>
      <c r="OZ16" s="974"/>
      <c r="PA16" s="974"/>
      <c r="PB16" s="974"/>
      <c r="PC16" s="974"/>
      <c r="PD16" s="974"/>
      <c r="PE16" s="974"/>
      <c r="PF16" s="974"/>
      <c r="PG16" s="974"/>
      <c r="PH16" s="974"/>
      <c r="PI16" s="974"/>
      <c r="PJ16" s="974"/>
      <c r="PK16" s="974"/>
      <c r="PL16" s="974"/>
      <c r="PM16" s="974"/>
      <c r="PN16" s="974"/>
      <c r="PO16" s="974"/>
      <c r="PP16" s="974"/>
      <c r="PQ16" s="974"/>
      <c r="PR16" s="974"/>
      <c r="PS16" s="974"/>
      <c r="PT16" s="974"/>
      <c r="PU16" s="974"/>
      <c r="PV16" s="974"/>
      <c r="PW16" s="974"/>
      <c r="PX16" s="974"/>
      <c r="PY16" s="974"/>
      <c r="PZ16" s="974"/>
      <c r="QA16" s="974"/>
      <c r="QB16" s="974"/>
      <c r="QC16" s="974"/>
      <c r="QD16" s="974"/>
      <c r="QE16" s="974"/>
      <c r="QF16" s="974"/>
      <c r="QG16" s="974"/>
      <c r="QH16" s="974"/>
      <c r="QI16" s="974"/>
      <c r="QJ16" s="974"/>
      <c r="QK16" s="974"/>
      <c r="QL16" s="974"/>
      <c r="QM16" s="974"/>
      <c r="QN16" s="974"/>
      <c r="QO16" s="974"/>
      <c r="QP16" s="974"/>
      <c r="QQ16" s="974"/>
      <c r="QR16" s="974"/>
      <c r="QS16" s="974"/>
      <c r="QT16" s="974"/>
      <c r="QU16" s="974"/>
      <c r="QV16" s="974"/>
      <c r="QW16" s="974"/>
      <c r="QX16" s="974"/>
      <c r="QY16" s="974"/>
      <c r="QZ16" s="974"/>
      <c r="RA16" s="974"/>
      <c r="RB16" s="974"/>
      <c r="RC16" s="974"/>
      <c r="RD16" s="974"/>
      <c r="RE16" s="974"/>
      <c r="RF16" s="974"/>
      <c r="RG16" s="974"/>
      <c r="RH16" s="974"/>
      <c r="RI16" s="974"/>
      <c r="RJ16" s="974"/>
      <c r="RK16" s="974"/>
      <c r="RL16" s="974"/>
      <c r="RM16" s="974"/>
      <c r="RN16" s="974"/>
      <c r="RO16" s="974"/>
      <c r="RP16" s="974"/>
      <c r="RQ16" s="974"/>
      <c r="RR16" s="974"/>
      <c r="RS16" s="974"/>
      <c r="RT16" s="974"/>
      <c r="RU16" s="974"/>
      <c r="RV16" s="974"/>
      <c r="RW16" s="974"/>
      <c r="RX16" s="974"/>
      <c r="RY16" s="974"/>
      <c r="RZ16" s="974"/>
      <c r="SA16" s="974"/>
      <c r="SB16" s="974"/>
      <c r="SC16" s="974"/>
      <c r="SD16" s="974"/>
      <c r="SE16" s="974"/>
      <c r="SF16" s="974"/>
      <c r="SG16" s="974"/>
      <c r="SH16" s="980"/>
    </row>
    <row r="17" spans="1:502" s="516" customFormat="1" ht="14.4">
      <c r="A17" s="444"/>
      <c r="B17" s="1726" t="s">
        <v>55</v>
      </c>
      <c r="C17" s="1685"/>
      <c r="D17" s="1686"/>
      <c r="E17" s="1322" t="s">
        <v>223</v>
      </c>
      <c r="F17" s="1322">
        <v>15</v>
      </c>
      <c r="G17" s="1255">
        <f t="shared" si="0"/>
        <v>0</v>
      </c>
      <c r="H17" s="1432" t="s">
        <v>39</v>
      </c>
      <c r="I17" s="1323">
        <v>0</v>
      </c>
      <c r="J17" s="1324">
        <v>1</v>
      </c>
      <c r="K17" s="1325">
        <v>5071</v>
      </c>
      <c r="L17" s="1325">
        <v>11454</v>
      </c>
      <c r="M17" s="1687">
        <f t="shared" si="4"/>
        <v>6383</v>
      </c>
      <c r="N17" s="1688">
        <f t="shared" si="9"/>
        <v>0</v>
      </c>
      <c r="O17" s="1687"/>
      <c r="P17" s="1687"/>
      <c r="Q17" s="1687"/>
      <c r="R17" s="1687"/>
      <c r="S17" s="1687">
        <f t="shared" si="5"/>
        <v>0</v>
      </c>
      <c r="T17" s="1687">
        <v>0</v>
      </c>
      <c r="U17" s="1687"/>
      <c r="V17" s="1687"/>
      <c r="W17" s="1687">
        <v>0</v>
      </c>
      <c r="X17" s="1687"/>
      <c r="Y17" s="1687"/>
      <c r="Z17" s="1687">
        <f t="shared" si="1"/>
        <v>0</v>
      </c>
      <c r="AA17" s="1689">
        <f t="shared" si="2"/>
        <v>0</v>
      </c>
      <c r="AB17" s="1687">
        <f t="shared" si="10"/>
        <v>0</v>
      </c>
      <c r="AC17" s="1690" t="str">
        <f t="shared" si="8"/>
        <v/>
      </c>
      <c r="AD17" s="1727" t="str">
        <f t="shared" si="6"/>
        <v/>
      </c>
      <c r="AE17" s="444"/>
      <c r="AF17" s="444"/>
      <c r="AG17" s="444"/>
      <c r="AH17" s="444"/>
      <c r="AI17" s="444"/>
      <c r="AJ17" s="444"/>
      <c r="AK17" s="444"/>
      <c r="AL17" s="444"/>
      <c r="AM17" s="444"/>
      <c r="AN17" s="444"/>
      <c r="AO17" s="444"/>
      <c r="AP17" s="444"/>
      <c r="AQ17" s="444"/>
      <c r="AR17" s="444"/>
      <c r="AS17" s="444"/>
      <c r="AT17" s="444"/>
      <c r="AU17" s="444"/>
      <c r="AV17" s="444"/>
      <c r="AW17" s="444"/>
      <c r="AX17" s="444"/>
      <c r="AY17" s="444"/>
      <c r="AZ17" s="444"/>
      <c r="BA17" s="444"/>
      <c r="BB17" s="444"/>
      <c r="BC17" s="444"/>
      <c r="BD17" s="444"/>
      <c r="BE17" s="444"/>
      <c r="BF17" s="444"/>
      <c r="BG17" s="444"/>
      <c r="BH17" s="444"/>
      <c r="BI17" s="444"/>
      <c r="BJ17" s="444"/>
      <c r="BK17" s="444"/>
      <c r="BL17" s="444"/>
      <c r="BM17" s="444"/>
      <c r="BN17" s="444"/>
      <c r="BO17" s="444"/>
      <c r="BP17" s="444"/>
      <c r="BQ17" s="444"/>
      <c r="BR17" s="444"/>
      <c r="BS17" s="444"/>
      <c r="BT17" s="444"/>
      <c r="BU17" s="444"/>
      <c r="BV17" s="444"/>
      <c r="BW17" s="444"/>
      <c r="BX17" s="444"/>
      <c r="BY17" s="444"/>
      <c r="BZ17" s="444"/>
      <c r="CA17" s="444"/>
      <c r="CB17" s="444"/>
      <c r="CC17" s="444"/>
      <c r="CD17" s="444"/>
      <c r="CE17" s="444"/>
      <c r="CF17" s="444"/>
      <c r="CG17" s="444"/>
      <c r="CH17" s="444"/>
      <c r="CI17" s="444"/>
      <c r="CJ17" s="444"/>
      <c r="CK17" s="444"/>
      <c r="CL17" s="444"/>
      <c r="CM17" s="444"/>
      <c r="CN17" s="444"/>
      <c r="CO17" s="444"/>
      <c r="CP17" s="444"/>
      <c r="CQ17" s="444"/>
      <c r="CR17" s="444"/>
      <c r="CS17" s="444"/>
      <c r="CT17" s="444"/>
      <c r="CU17" s="444"/>
      <c r="CV17" s="444"/>
      <c r="CW17" s="444"/>
      <c r="CX17" s="444"/>
      <c r="CY17" s="444"/>
      <c r="CZ17" s="444"/>
      <c r="DA17" s="444"/>
      <c r="DB17" s="444"/>
      <c r="DC17" s="444"/>
      <c r="DD17" s="444"/>
      <c r="DE17" s="444"/>
      <c r="DF17" s="444"/>
      <c r="DG17" s="444"/>
      <c r="DH17" s="444"/>
      <c r="DI17" s="444"/>
      <c r="DJ17" s="444"/>
      <c r="DK17" s="444"/>
      <c r="DL17" s="444"/>
      <c r="DM17" s="444"/>
      <c r="DN17" s="444"/>
      <c r="DO17" s="444"/>
      <c r="DP17" s="444"/>
      <c r="DQ17" s="444"/>
      <c r="DR17" s="444"/>
      <c r="DS17" s="444"/>
      <c r="DT17" s="444"/>
      <c r="DU17" s="444"/>
      <c r="DV17" s="444"/>
      <c r="DW17" s="444"/>
      <c r="DX17" s="444"/>
      <c r="DY17" s="444"/>
      <c r="DZ17" s="444"/>
      <c r="EA17" s="444"/>
      <c r="EB17" s="444"/>
      <c r="EC17" s="444"/>
      <c r="ED17" s="444"/>
      <c r="EE17" s="444"/>
      <c r="EF17" s="444"/>
      <c r="EG17" s="444"/>
      <c r="EH17" s="444"/>
      <c r="EI17" s="444"/>
      <c r="EJ17" s="444"/>
      <c r="EK17" s="444"/>
      <c r="EL17" s="444"/>
      <c r="EM17" s="444"/>
      <c r="EN17" s="444"/>
      <c r="EO17" s="444"/>
      <c r="EP17" s="444"/>
      <c r="EQ17" s="444"/>
      <c r="ER17" s="444"/>
      <c r="ES17" s="444"/>
      <c r="ET17" s="444"/>
      <c r="EU17" s="444"/>
      <c r="EV17" s="444"/>
      <c r="EW17" s="444"/>
      <c r="EX17" s="444"/>
      <c r="EY17" s="444"/>
      <c r="EZ17" s="444"/>
      <c r="FA17" s="444"/>
      <c r="FB17" s="444"/>
      <c r="FC17" s="444"/>
      <c r="FD17" s="444"/>
      <c r="FE17" s="444"/>
      <c r="FF17" s="444"/>
      <c r="FG17" s="444"/>
      <c r="FH17" s="444"/>
      <c r="FI17" s="444"/>
      <c r="FJ17" s="444"/>
      <c r="FK17" s="444"/>
      <c r="FL17" s="444"/>
      <c r="FM17" s="444"/>
      <c r="FN17" s="444"/>
      <c r="FO17" s="444"/>
      <c r="FP17" s="444"/>
      <c r="FQ17" s="444"/>
      <c r="FR17" s="444"/>
      <c r="FS17" s="444"/>
      <c r="FT17" s="444"/>
      <c r="FU17" s="444"/>
      <c r="FV17" s="444"/>
      <c r="FW17" s="444"/>
      <c r="FX17" s="444"/>
      <c r="FY17" s="444"/>
      <c r="FZ17" s="444"/>
      <c r="GA17" s="444"/>
      <c r="GB17" s="444"/>
      <c r="GC17" s="444"/>
      <c r="GD17" s="444"/>
      <c r="GE17" s="444"/>
      <c r="GF17" s="444"/>
      <c r="GG17" s="444"/>
      <c r="GH17" s="444"/>
      <c r="GI17" s="444"/>
      <c r="GJ17" s="444"/>
      <c r="GK17" s="444"/>
      <c r="GL17" s="444"/>
      <c r="GM17" s="444"/>
      <c r="GN17" s="444"/>
      <c r="GO17" s="444"/>
      <c r="GP17" s="444"/>
      <c r="GQ17" s="444"/>
      <c r="GR17" s="444"/>
      <c r="GS17" s="444"/>
      <c r="GT17" s="444"/>
      <c r="GU17" s="444"/>
      <c r="GV17" s="444"/>
      <c r="GW17" s="444"/>
      <c r="GX17" s="444"/>
      <c r="GY17" s="444"/>
      <c r="GZ17" s="444"/>
      <c r="HA17" s="444"/>
      <c r="HB17" s="444"/>
      <c r="HC17" s="444"/>
      <c r="HD17" s="444"/>
      <c r="HE17" s="444"/>
      <c r="HF17" s="444"/>
      <c r="HG17" s="444"/>
      <c r="HH17" s="444"/>
      <c r="HI17" s="444"/>
      <c r="HJ17" s="444"/>
      <c r="HK17" s="444"/>
      <c r="HL17" s="444"/>
      <c r="HM17" s="444"/>
      <c r="HN17" s="444"/>
      <c r="HO17" s="444"/>
      <c r="HP17" s="444"/>
      <c r="HQ17" s="444"/>
      <c r="HR17" s="444"/>
      <c r="HS17" s="444"/>
      <c r="HT17" s="444"/>
      <c r="HU17" s="444"/>
      <c r="HV17" s="444"/>
      <c r="HW17" s="444"/>
      <c r="HX17" s="444"/>
      <c r="HY17" s="444"/>
      <c r="HZ17" s="444"/>
      <c r="IA17" s="444"/>
      <c r="IB17" s="444"/>
      <c r="IC17" s="444"/>
      <c r="ID17" s="444"/>
      <c r="IE17" s="444"/>
      <c r="IF17" s="444"/>
      <c r="IG17" s="444"/>
      <c r="IH17" s="444"/>
      <c r="II17" s="444"/>
      <c r="IJ17" s="444"/>
      <c r="IK17" s="444"/>
      <c r="IL17" s="444"/>
      <c r="IM17" s="444"/>
      <c r="IN17" s="444"/>
      <c r="IO17" s="444"/>
      <c r="IP17" s="444"/>
      <c r="IQ17" s="444"/>
      <c r="IR17" s="444"/>
      <c r="IS17" s="444"/>
      <c r="IT17" s="444"/>
      <c r="IU17" s="444"/>
      <c r="IV17" s="444"/>
      <c r="IW17" s="444"/>
      <c r="IX17" s="444"/>
      <c r="IY17" s="444"/>
      <c r="IZ17" s="444"/>
      <c r="JA17" s="444"/>
      <c r="JB17" s="444"/>
      <c r="JC17" s="444"/>
      <c r="JD17" s="444"/>
      <c r="JE17" s="444"/>
      <c r="JF17" s="444"/>
      <c r="JG17" s="444"/>
      <c r="JH17" s="444"/>
      <c r="JI17" s="444"/>
      <c r="JJ17" s="444"/>
      <c r="JK17" s="444"/>
      <c r="JL17" s="444"/>
      <c r="JM17" s="444"/>
      <c r="JN17" s="444"/>
      <c r="JO17" s="444"/>
      <c r="JP17" s="444"/>
      <c r="JQ17" s="444"/>
      <c r="JR17" s="444"/>
      <c r="JS17" s="444"/>
      <c r="JT17" s="444"/>
      <c r="JU17" s="444"/>
      <c r="JV17" s="444"/>
      <c r="JW17" s="444"/>
      <c r="JX17" s="444"/>
      <c r="JY17" s="444"/>
      <c r="JZ17" s="444"/>
      <c r="KA17" s="444"/>
      <c r="KB17" s="444"/>
      <c r="KC17" s="444"/>
      <c r="KD17" s="444"/>
      <c r="KE17" s="444"/>
      <c r="KF17" s="444"/>
      <c r="KG17" s="444"/>
      <c r="KH17" s="444"/>
      <c r="KI17" s="444"/>
      <c r="KJ17" s="444"/>
      <c r="KK17" s="444"/>
      <c r="KL17" s="444"/>
      <c r="KM17" s="444"/>
      <c r="KN17" s="444"/>
      <c r="KO17" s="444"/>
      <c r="KP17" s="444"/>
      <c r="KQ17" s="444"/>
      <c r="KR17" s="444"/>
      <c r="KS17" s="444"/>
      <c r="KT17" s="444"/>
      <c r="KU17" s="444"/>
      <c r="KV17" s="444"/>
      <c r="KW17" s="444"/>
      <c r="KX17" s="444"/>
      <c r="KY17" s="444"/>
      <c r="KZ17" s="444"/>
      <c r="LA17" s="444"/>
      <c r="LB17" s="444"/>
      <c r="LC17" s="444"/>
      <c r="LD17" s="444"/>
      <c r="LE17" s="444"/>
      <c r="LF17" s="444"/>
      <c r="LG17" s="444"/>
      <c r="LH17" s="444"/>
      <c r="LI17" s="444"/>
      <c r="LJ17" s="444"/>
      <c r="LK17" s="444"/>
      <c r="LL17" s="444"/>
      <c r="LM17" s="444"/>
      <c r="LN17" s="444"/>
      <c r="LO17" s="444"/>
      <c r="LP17" s="444"/>
      <c r="LQ17" s="444"/>
      <c r="LR17" s="444"/>
      <c r="LS17" s="444"/>
      <c r="LT17" s="444"/>
      <c r="LU17" s="444"/>
      <c r="LV17" s="444"/>
      <c r="LW17" s="444"/>
      <c r="LX17" s="444"/>
      <c r="LY17" s="444"/>
      <c r="LZ17" s="444"/>
      <c r="MA17" s="444"/>
      <c r="MB17" s="444"/>
      <c r="MC17" s="444"/>
      <c r="MD17" s="444"/>
      <c r="ME17" s="444"/>
      <c r="MF17" s="444"/>
      <c r="MG17" s="444"/>
      <c r="MH17" s="444"/>
      <c r="MI17" s="444"/>
      <c r="MJ17" s="444"/>
      <c r="MK17" s="444"/>
      <c r="ML17" s="444"/>
      <c r="MM17" s="444"/>
      <c r="MN17" s="444"/>
      <c r="MO17" s="444"/>
      <c r="MP17" s="444"/>
      <c r="MQ17" s="444"/>
      <c r="MR17" s="444"/>
      <c r="MS17" s="444"/>
      <c r="MT17" s="444"/>
      <c r="MU17" s="444"/>
      <c r="MV17" s="444"/>
      <c r="MW17" s="444"/>
      <c r="MX17" s="444"/>
      <c r="MY17" s="444"/>
      <c r="MZ17" s="444"/>
      <c r="NA17" s="444"/>
      <c r="NB17" s="444"/>
      <c r="NC17" s="444"/>
      <c r="ND17" s="444"/>
      <c r="NE17" s="444"/>
      <c r="NF17" s="444"/>
      <c r="NG17" s="444"/>
      <c r="NH17" s="444"/>
      <c r="NI17" s="444"/>
      <c r="NJ17" s="444"/>
      <c r="NK17" s="444"/>
      <c r="NL17" s="444"/>
      <c r="NM17" s="444"/>
      <c r="NN17" s="444"/>
      <c r="NO17" s="444"/>
      <c r="NP17" s="444"/>
      <c r="NQ17" s="444"/>
      <c r="NR17" s="444"/>
      <c r="NS17" s="444"/>
      <c r="NT17" s="444"/>
      <c r="NU17" s="444"/>
      <c r="NV17" s="444"/>
      <c r="NW17" s="444"/>
      <c r="NX17" s="444"/>
      <c r="NY17" s="444"/>
      <c r="NZ17" s="444"/>
      <c r="OA17" s="444"/>
      <c r="OB17" s="444"/>
      <c r="OC17" s="444"/>
      <c r="OD17" s="444"/>
      <c r="OE17" s="444"/>
      <c r="OF17" s="444"/>
      <c r="OG17" s="444"/>
      <c r="OH17" s="444"/>
      <c r="OI17" s="444"/>
      <c r="OJ17" s="444"/>
      <c r="OK17" s="444"/>
      <c r="OL17" s="444"/>
      <c r="OM17" s="444"/>
      <c r="ON17" s="444"/>
      <c r="OO17" s="444"/>
      <c r="OP17" s="444"/>
      <c r="OQ17" s="444"/>
      <c r="OR17" s="444"/>
      <c r="OS17" s="444"/>
      <c r="OT17" s="444"/>
      <c r="OU17" s="444"/>
      <c r="OV17" s="444"/>
      <c r="OW17" s="444"/>
      <c r="OX17" s="444"/>
      <c r="OY17" s="444"/>
      <c r="OZ17" s="444"/>
      <c r="PA17" s="444"/>
      <c r="PB17" s="444"/>
      <c r="PC17" s="444"/>
      <c r="PD17" s="444"/>
      <c r="PE17" s="444"/>
      <c r="PF17" s="444"/>
      <c r="PG17" s="444"/>
      <c r="PH17" s="444"/>
      <c r="PI17" s="444"/>
      <c r="PJ17" s="444"/>
      <c r="PK17" s="444"/>
      <c r="PL17" s="444"/>
      <c r="PM17" s="444"/>
      <c r="PN17" s="444"/>
      <c r="PO17" s="444"/>
      <c r="PP17" s="444"/>
      <c r="PQ17" s="444"/>
      <c r="PR17" s="444"/>
      <c r="PS17" s="444"/>
      <c r="PT17" s="444"/>
      <c r="PU17" s="444"/>
      <c r="PV17" s="444"/>
      <c r="PW17" s="444"/>
      <c r="PX17" s="444"/>
      <c r="PY17" s="444"/>
      <c r="PZ17" s="444"/>
      <c r="QA17" s="444"/>
      <c r="QB17" s="444"/>
      <c r="QC17" s="444"/>
      <c r="QD17" s="444"/>
      <c r="QE17" s="444"/>
      <c r="QF17" s="444"/>
      <c r="QG17" s="444"/>
      <c r="QH17" s="444"/>
      <c r="QI17" s="444"/>
      <c r="QJ17" s="444"/>
      <c r="QK17" s="444"/>
      <c r="QL17" s="444"/>
      <c r="QM17" s="444"/>
      <c r="QN17" s="444"/>
      <c r="QO17" s="444"/>
      <c r="QP17" s="444"/>
      <c r="QQ17" s="444"/>
      <c r="QR17" s="444"/>
      <c r="QS17" s="444"/>
      <c r="QT17" s="444"/>
      <c r="QU17" s="444"/>
      <c r="QV17" s="444"/>
      <c r="QW17" s="444"/>
      <c r="QX17" s="444"/>
      <c r="QY17" s="444"/>
      <c r="QZ17" s="444"/>
      <c r="RA17" s="444"/>
      <c r="RB17" s="444"/>
      <c r="RC17" s="444"/>
      <c r="RD17" s="444"/>
      <c r="RE17" s="444"/>
      <c r="RF17" s="444"/>
      <c r="RG17" s="444"/>
      <c r="RH17" s="444"/>
      <c r="RI17" s="444"/>
      <c r="RJ17" s="444"/>
      <c r="RK17" s="444"/>
      <c r="RL17" s="444"/>
      <c r="RM17" s="444"/>
      <c r="RN17" s="444"/>
      <c r="RO17" s="444"/>
      <c r="RP17" s="444"/>
      <c r="RQ17" s="444"/>
      <c r="RR17" s="444"/>
      <c r="RS17" s="444"/>
      <c r="RT17" s="444"/>
      <c r="RU17" s="444"/>
      <c r="RV17" s="444"/>
      <c r="RW17" s="444"/>
      <c r="RX17" s="444"/>
      <c r="RY17" s="444"/>
      <c r="RZ17" s="444"/>
      <c r="SA17" s="444"/>
      <c r="SB17" s="444"/>
      <c r="SC17" s="444"/>
      <c r="SD17" s="444"/>
      <c r="SE17" s="444"/>
      <c r="SF17" s="444"/>
      <c r="SG17" s="444"/>
      <c r="SH17" s="515"/>
    </row>
    <row r="18" spans="1:502" s="516" customFormat="1" ht="15.75" customHeight="1">
      <c r="A18" s="444"/>
      <c r="B18" s="1726" t="s">
        <v>55</v>
      </c>
      <c r="C18" s="1685"/>
      <c r="D18" s="1686"/>
      <c r="E18" s="1735" t="s">
        <v>1289</v>
      </c>
      <c r="F18" s="1322">
        <v>15</v>
      </c>
      <c r="G18" s="1255">
        <f t="shared" si="0"/>
        <v>0</v>
      </c>
      <c r="H18" s="1432" t="s">
        <v>33</v>
      </c>
      <c r="I18" s="1323">
        <v>0</v>
      </c>
      <c r="J18" s="1324">
        <v>1</v>
      </c>
      <c r="K18" s="1325">
        <v>2555</v>
      </c>
      <c r="L18" s="1325">
        <v>172703</v>
      </c>
      <c r="M18" s="1687">
        <f t="shared" si="4"/>
        <v>170148</v>
      </c>
      <c r="N18" s="1688">
        <f t="shared" si="9"/>
        <v>0</v>
      </c>
      <c r="O18" s="1687"/>
      <c r="P18" s="1687"/>
      <c r="Q18" s="1687"/>
      <c r="R18" s="1687"/>
      <c r="S18" s="1687">
        <f t="shared" si="5"/>
        <v>0</v>
      </c>
      <c r="T18" s="1687">
        <v>0</v>
      </c>
      <c r="U18" s="1687"/>
      <c r="V18" s="1687"/>
      <c r="W18" s="1687">
        <v>0</v>
      </c>
      <c r="X18" s="1687"/>
      <c r="Y18" s="1687"/>
      <c r="Z18" s="1687">
        <f t="shared" si="1"/>
        <v>0</v>
      </c>
      <c r="AA18" s="1689">
        <f t="shared" si="2"/>
        <v>0</v>
      </c>
      <c r="AB18" s="1687">
        <f t="shared" si="10"/>
        <v>0</v>
      </c>
      <c r="AC18" s="1690" t="str">
        <f t="shared" si="8"/>
        <v/>
      </c>
      <c r="AD18" s="1727" t="str">
        <f t="shared" si="6"/>
        <v/>
      </c>
      <c r="AE18" s="444"/>
      <c r="AF18" s="444"/>
      <c r="AG18" s="444"/>
      <c r="AH18" s="444"/>
      <c r="AI18" s="444"/>
      <c r="AJ18" s="444"/>
      <c r="AK18" s="444"/>
      <c r="AL18" s="444"/>
      <c r="AM18" s="444"/>
      <c r="AN18" s="444"/>
      <c r="AO18" s="444"/>
      <c r="AP18" s="444"/>
      <c r="AQ18" s="444"/>
      <c r="AR18" s="444"/>
      <c r="AS18" s="444"/>
      <c r="AT18" s="444"/>
      <c r="AU18" s="444"/>
      <c r="AV18" s="444"/>
      <c r="AW18" s="444"/>
      <c r="AX18" s="444"/>
      <c r="AY18" s="444"/>
      <c r="AZ18" s="444"/>
      <c r="BA18" s="444"/>
      <c r="BB18" s="444"/>
      <c r="BC18" s="444"/>
      <c r="BD18" s="444"/>
      <c r="BE18" s="444"/>
      <c r="BF18" s="444"/>
      <c r="BG18" s="444"/>
      <c r="BH18" s="444"/>
      <c r="BI18" s="444"/>
      <c r="BJ18" s="444"/>
      <c r="BK18" s="444"/>
      <c r="BL18" s="444"/>
      <c r="BM18" s="444"/>
      <c r="BN18" s="444"/>
      <c r="BO18" s="444"/>
      <c r="BP18" s="444"/>
      <c r="BQ18" s="444"/>
      <c r="BR18" s="444"/>
      <c r="BS18" s="444"/>
      <c r="BT18" s="444"/>
      <c r="BU18" s="444"/>
      <c r="BV18" s="444"/>
      <c r="BW18" s="444"/>
      <c r="BX18" s="444"/>
      <c r="BY18" s="444"/>
      <c r="BZ18" s="444"/>
      <c r="CA18" s="444"/>
      <c r="CB18" s="444"/>
      <c r="CC18" s="444"/>
      <c r="CD18" s="444"/>
      <c r="CE18" s="444"/>
      <c r="CF18" s="444"/>
      <c r="CG18" s="444"/>
      <c r="CH18" s="444"/>
      <c r="CI18" s="444"/>
      <c r="CJ18" s="444"/>
      <c r="CK18" s="444"/>
      <c r="CL18" s="444"/>
      <c r="CM18" s="444"/>
      <c r="CN18" s="444"/>
      <c r="CO18" s="444"/>
      <c r="CP18" s="444"/>
      <c r="CQ18" s="444"/>
      <c r="CR18" s="444"/>
      <c r="CS18" s="444"/>
      <c r="CT18" s="444"/>
      <c r="CU18" s="444"/>
      <c r="CV18" s="444"/>
      <c r="CW18" s="444"/>
      <c r="CX18" s="444"/>
      <c r="CY18" s="444"/>
      <c r="CZ18" s="444"/>
      <c r="DA18" s="444"/>
      <c r="DB18" s="444"/>
      <c r="DC18" s="444"/>
      <c r="DD18" s="444"/>
      <c r="DE18" s="444"/>
      <c r="DF18" s="444"/>
      <c r="DG18" s="444"/>
      <c r="DH18" s="444"/>
      <c r="DI18" s="444"/>
      <c r="DJ18" s="444"/>
      <c r="DK18" s="444"/>
      <c r="DL18" s="444"/>
      <c r="DM18" s="444"/>
      <c r="DN18" s="444"/>
      <c r="DO18" s="444"/>
      <c r="DP18" s="444"/>
      <c r="DQ18" s="444"/>
      <c r="DR18" s="444"/>
      <c r="DS18" s="444"/>
      <c r="DT18" s="444"/>
      <c r="DU18" s="444"/>
      <c r="DV18" s="444"/>
      <c r="DW18" s="444"/>
      <c r="DX18" s="444"/>
      <c r="DY18" s="444"/>
      <c r="DZ18" s="444"/>
      <c r="EA18" s="444"/>
      <c r="EB18" s="444"/>
      <c r="EC18" s="444"/>
      <c r="ED18" s="444"/>
      <c r="EE18" s="444"/>
      <c r="EF18" s="444"/>
      <c r="EG18" s="444"/>
      <c r="EH18" s="444"/>
      <c r="EI18" s="444"/>
      <c r="EJ18" s="444"/>
      <c r="EK18" s="444"/>
      <c r="EL18" s="444"/>
      <c r="EM18" s="444"/>
      <c r="EN18" s="444"/>
      <c r="EO18" s="444"/>
      <c r="EP18" s="444"/>
      <c r="EQ18" s="444"/>
      <c r="ER18" s="444"/>
      <c r="ES18" s="444"/>
      <c r="ET18" s="444"/>
      <c r="EU18" s="444"/>
      <c r="EV18" s="444"/>
      <c r="EW18" s="444"/>
      <c r="EX18" s="444"/>
      <c r="EY18" s="444"/>
      <c r="EZ18" s="444"/>
      <c r="FA18" s="444"/>
      <c r="FB18" s="444"/>
      <c r="FC18" s="444"/>
      <c r="FD18" s="444"/>
      <c r="FE18" s="444"/>
      <c r="FF18" s="444"/>
      <c r="FG18" s="444"/>
      <c r="FH18" s="444"/>
      <c r="FI18" s="444"/>
      <c r="FJ18" s="444"/>
      <c r="FK18" s="444"/>
      <c r="FL18" s="444"/>
      <c r="FM18" s="444"/>
      <c r="FN18" s="444"/>
      <c r="FO18" s="444"/>
      <c r="FP18" s="444"/>
      <c r="FQ18" s="444"/>
      <c r="FR18" s="444"/>
      <c r="FS18" s="444"/>
      <c r="FT18" s="444"/>
      <c r="FU18" s="444"/>
      <c r="FV18" s="444"/>
      <c r="FW18" s="444"/>
      <c r="FX18" s="444"/>
      <c r="FY18" s="444"/>
      <c r="FZ18" s="444"/>
      <c r="GA18" s="444"/>
      <c r="GB18" s="444"/>
      <c r="GC18" s="444"/>
      <c r="GD18" s="444"/>
      <c r="GE18" s="444"/>
      <c r="GF18" s="444"/>
      <c r="GG18" s="444"/>
      <c r="GH18" s="444"/>
      <c r="GI18" s="444"/>
      <c r="GJ18" s="444"/>
      <c r="GK18" s="444"/>
      <c r="GL18" s="444"/>
      <c r="GM18" s="444"/>
      <c r="GN18" s="444"/>
      <c r="GO18" s="444"/>
      <c r="GP18" s="444"/>
      <c r="GQ18" s="444"/>
      <c r="GR18" s="444"/>
      <c r="GS18" s="444"/>
      <c r="GT18" s="444"/>
      <c r="GU18" s="444"/>
      <c r="GV18" s="444"/>
      <c r="GW18" s="444"/>
      <c r="GX18" s="444"/>
      <c r="GY18" s="444"/>
      <c r="GZ18" s="444"/>
      <c r="HA18" s="444"/>
      <c r="HB18" s="444"/>
      <c r="HC18" s="444"/>
      <c r="HD18" s="444"/>
      <c r="HE18" s="444"/>
      <c r="HF18" s="444"/>
      <c r="HG18" s="444"/>
      <c r="HH18" s="444"/>
      <c r="HI18" s="444"/>
      <c r="HJ18" s="444"/>
      <c r="HK18" s="444"/>
      <c r="HL18" s="444"/>
      <c r="HM18" s="444"/>
      <c r="HN18" s="444"/>
      <c r="HO18" s="444"/>
      <c r="HP18" s="444"/>
      <c r="HQ18" s="444"/>
      <c r="HR18" s="444"/>
      <c r="HS18" s="444"/>
      <c r="HT18" s="444"/>
      <c r="HU18" s="444"/>
      <c r="HV18" s="444"/>
      <c r="HW18" s="444"/>
      <c r="HX18" s="444"/>
      <c r="HY18" s="444"/>
      <c r="HZ18" s="444"/>
      <c r="IA18" s="444"/>
      <c r="IB18" s="444"/>
      <c r="IC18" s="444"/>
      <c r="ID18" s="444"/>
      <c r="IE18" s="444"/>
      <c r="IF18" s="444"/>
      <c r="IG18" s="444"/>
      <c r="IH18" s="444"/>
      <c r="II18" s="444"/>
      <c r="IJ18" s="444"/>
      <c r="IK18" s="444"/>
      <c r="IL18" s="444"/>
      <c r="IM18" s="444"/>
      <c r="IN18" s="444"/>
      <c r="IO18" s="444"/>
      <c r="IP18" s="444"/>
      <c r="IQ18" s="444"/>
      <c r="IR18" s="444"/>
      <c r="IS18" s="444"/>
      <c r="IT18" s="444"/>
      <c r="IU18" s="444"/>
      <c r="IV18" s="444"/>
      <c r="IW18" s="444"/>
      <c r="IX18" s="444"/>
      <c r="IY18" s="444"/>
      <c r="IZ18" s="444"/>
      <c r="JA18" s="444"/>
      <c r="JB18" s="444"/>
      <c r="JC18" s="444"/>
      <c r="JD18" s="444"/>
      <c r="JE18" s="444"/>
      <c r="JF18" s="444"/>
      <c r="JG18" s="444"/>
      <c r="JH18" s="444"/>
      <c r="JI18" s="444"/>
      <c r="JJ18" s="444"/>
      <c r="JK18" s="444"/>
      <c r="JL18" s="444"/>
      <c r="JM18" s="444"/>
      <c r="JN18" s="444"/>
      <c r="JO18" s="444"/>
      <c r="JP18" s="444"/>
      <c r="JQ18" s="444"/>
      <c r="JR18" s="444"/>
      <c r="JS18" s="444"/>
      <c r="JT18" s="444"/>
      <c r="JU18" s="444"/>
      <c r="JV18" s="444"/>
      <c r="JW18" s="444"/>
      <c r="JX18" s="444"/>
      <c r="JY18" s="444"/>
      <c r="JZ18" s="444"/>
      <c r="KA18" s="444"/>
      <c r="KB18" s="444"/>
      <c r="KC18" s="444"/>
      <c r="KD18" s="444"/>
      <c r="KE18" s="444"/>
      <c r="KF18" s="444"/>
      <c r="KG18" s="444"/>
      <c r="KH18" s="444"/>
      <c r="KI18" s="444"/>
      <c r="KJ18" s="444"/>
      <c r="KK18" s="444"/>
      <c r="KL18" s="444"/>
      <c r="KM18" s="444"/>
      <c r="KN18" s="444"/>
      <c r="KO18" s="444"/>
      <c r="KP18" s="444"/>
      <c r="KQ18" s="444"/>
      <c r="KR18" s="444"/>
      <c r="KS18" s="444"/>
      <c r="KT18" s="444"/>
      <c r="KU18" s="444"/>
      <c r="KV18" s="444"/>
      <c r="KW18" s="444"/>
      <c r="KX18" s="444"/>
      <c r="KY18" s="444"/>
      <c r="KZ18" s="444"/>
      <c r="LA18" s="444"/>
      <c r="LB18" s="444"/>
      <c r="LC18" s="444"/>
      <c r="LD18" s="444"/>
      <c r="LE18" s="444"/>
      <c r="LF18" s="444"/>
      <c r="LG18" s="444"/>
      <c r="LH18" s="444"/>
      <c r="LI18" s="444"/>
      <c r="LJ18" s="444"/>
      <c r="LK18" s="444"/>
      <c r="LL18" s="444"/>
      <c r="LM18" s="444"/>
      <c r="LN18" s="444"/>
      <c r="LO18" s="444"/>
      <c r="LP18" s="444"/>
      <c r="LQ18" s="444"/>
      <c r="LR18" s="444"/>
      <c r="LS18" s="444"/>
      <c r="LT18" s="444"/>
      <c r="LU18" s="444"/>
      <c r="LV18" s="444"/>
      <c r="LW18" s="444"/>
      <c r="LX18" s="444"/>
      <c r="LY18" s="444"/>
      <c r="LZ18" s="444"/>
      <c r="MA18" s="444"/>
      <c r="MB18" s="444"/>
      <c r="MC18" s="444"/>
      <c r="MD18" s="444"/>
      <c r="ME18" s="444"/>
      <c r="MF18" s="444"/>
      <c r="MG18" s="444"/>
      <c r="MH18" s="444"/>
      <c r="MI18" s="444"/>
      <c r="MJ18" s="444"/>
      <c r="MK18" s="444"/>
      <c r="ML18" s="444"/>
      <c r="MM18" s="444"/>
      <c r="MN18" s="444"/>
      <c r="MO18" s="444"/>
      <c r="MP18" s="444"/>
      <c r="MQ18" s="444"/>
      <c r="MR18" s="444"/>
      <c r="MS18" s="444"/>
      <c r="MT18" s="444"/>
      <c r="MU18" s="444"/>
      <c r="MV18" s="444"/>
      <c r="MW18" s="444"/>
      <c r="MX18" s="444"/>
      <c r="MY18" s="444"/>
      <c r="MZ18" s="444"/>
      <c r="NA18" s="444"/>
      <c r="NB18" s="444"/>
      <c r="NC18" s="444"/>
      <c r="ND18" s="444"/>
      <c r="NE18" s="444"/>
      <c r="NF18" s="444"/>
      <c r="NG18" s="444"/>
      <c r="NH18" s="444"/>
      <c r="NI18" s="444"/>
      <c r="NJ18" s="444"/>
      <c r="NK18" s="444"/>
      <c r="NL18" s="444"/>
      <c r="NM18" s="444"/>
      <c r="NN18" s="444"/>
      <c r="NO18" s="444"/>
      <c r="NP18" s="444"/>
      <c r="NQ18" s="444"/>
      <c r="NR18" s="444"/>
      <c r="NS18" s="444"/>
      <c r="NT18" s="444"/>
      <c r="NU18" s="444"/>
      <c r="NV18" s="444"/>
      <c r="NW18" s="444"/>
      <c r="NX18" s="444"/>
      <c r="NY18" s="444"/>
      <c r="NZ18" s="444"/>
      <c r="OA18" s="444"/>
      <c r="OB18" s="444"/>
      <c r="OC18" s="444"/>
      <c r="OD18" s="444"/>
      <c r="OE18" s="444"/>
      <c r="OF18" s="444"/>
      <c r="OG18" s="444"/>
      <c r="OH18" s="444"/>
      <c r="OI18" s="444"/>
      <c r="OJ18" s="444"/>
      <c r="OK18" s="444"/>
      <c r="OL18" s="444"/>
      <c r="OM18" s="444"/>
      <c r="ON18" s="444"/>
      <c r="OO18" s="444"/>
      <c r="OP18" s="444"/>
      <c r="OQ18" s="444"/>
      <c r="OR18" s="444"/>
      <c r="OS18" s="444"/>
      <c r="OT18" s="444"/>
      <c r="OU18" s="444"/>
      <c r="OV18" s="444"/>
      <c r="OW18" s="444"/>
      <c r="OX18" s="444"/>
      <c r="OY18" s="444"/>
      <c r="OZ18" s="444"/>
      <c r="PA18" s="444"/>
      <c r="PB18" s="444"/>
      <c r="PC18" s="444"/>
      <c r="PD18" s="444"/>
      <c r="PE18" s="444"/>
      <c r="PF18" s="444"/>
      <c r="PG18" s="444"/>
      <c r="PH18" s="444"/>
      <c r="PI18" s="444"/>
      <c r="PJ18" s="444"/>
      <c r="PK18" s="444"/>
      <c r="PL18" s="444"/>
      <c r="PM18" s="444"/>
      <c r="PN18" s="444"/>
      <c r="PO18" s="444"/>
      <c r="PP18" s="444"/>
      <c r="PQ18" s="444"/>
      <c r="PR18" s="444"/>
      <c r="PS18" s="444"/>
      <c r="PT18" s="444"/>
      <c r="PU18" s="444"/>
      <c r="PV18" s="444"/>
      <c r="PW18" s="444"/>
      <c r="PX18" s="444"/>
      <c r="PY18" s="444"/>
      <c r="PZ18" s="444"/>
      <c r="QA18" s="444"/>
      <c r="QB18" s="444"/>
      <c r="QC18" s="444"/>
      <c r="QD18" s="444"/>
      <c r="QE18" s="444"/>
      <c r="QF18" s="444"/>
      <c r="QG18" s="444"/>
      <c r="QH18" s="444"/>
      <c r="QI18" s="444"/>
      <c r="QJ18" s="444"/>
      <c r="QK18" s="444"/>
      <c r="QL18" s="444"/>
      <c r="QM18" s="444"/>
      <c r="QN18" s="444"/>
      <c r="QO18" s="444"/>
      <c r="QP18" s="444"/>
      <c r="QQ18" s="444"/>
      <c r="QR18" s="444"/>
      <c r="QS18" s="444"/>
      <c r="QT18" s="444"/>
      <c r="QU18" s="444"/>
      <c r="QV18" s="444"/>
      <c r="QW18" s="444"/>
      <c r="QX18" s="444"/>
      <c r="QY18" s="444"/>
      <c r="QZ18" s="444"/>
      <c r="RA18" s="444"/>
      <c r="RB18" s="444"/>
      <c r="RC18" s="444"/>
      <c r="RD18" s="444"/>
      <c r="RE18" s="444"/>
      <c r="RF18" s="444"/>
      <c r="RG18" s="444"/>
      <c r="RH18" s="444"/>
      <c r="RI18" s="444"/>
      <c r="RJ18" s="444"/>
      <c r="RK18" s="444"/>
      <c r="RL18" s="444"/>
      <c r="RM18" s="444"/>
      <c r="RN18" s="444"/>
      <c r="RO18" s="444"/>
      <c r="RP18" s="444"/>
      <c r="RQ18" s="444"/>
      <c r="RR18" s="444"/>
      <c r="RS18" s="444"/>
      <c r="RT18" s="444"/>
      <c r="RU18" s="444"/>
      <c r="RV18" s="444"/>
      <c r="RW18" s="444"/>
      <c r="RX18" s="444"/>
      <c r="RY18" s="444"/>
      <c r="RZ18" s="444"/>
      <c r="SA18" s="444"/>
      <c r="SB18" s="444"/>
      <c r="SC18" s="444"/>
      <c r="SD18" s="444"/>
      <c r="SE18" s="444"/>
      <c r="SF18" s="444"/>
      <c r="SG18" s="444"/>
      <c r="SH18" s="515"/>
    </row>
    <row r="19" spans="1:502" s="516" customFormat="1" ht="14.4">
      <c r="A19" s="444"/>
      <c r="B19" s="1726" t="s">
        <v>55</v>
      </c>
      <c r="C19" s="1685"/>
      <c r="D19" s="1686"/>
      <c r="E19" s="1322" t="s">
        <v>82</v>
      </c>
      <c r="F19" s="1376">
        <v>30</v>
      </c>
      <c r="G19" s="1255">
        <f t="shared" si="0"/>
        <v>0</v>
      </c>
      <c r="H19" s="1432" t="s">
        <v>29</v>
      </c>
      <c r="I19" s="1433">
        <v>0</v>
      </c>
      <c r="J19" s="1372">
        <v>3500</v>
      </c>
      <c r="K19" s="1377">
        <v>950</v>
      </c>
      <c r="L19" s="1377">
        <v>3489</v>
      </c>
      <c r="M19" s="1687">
        <f t="shared" si="4"/>
        <v>2539</v>
      </c>
      <c r="N19" s="1688">
        <f t="shared" si="9"/>
        <v>0</v>
      </c>
      <c r="O19" s="1687"/>
      <c r="P19" s="1687"/>
      <c r="Q19" s="1687"/>
      <c r="R19" s="1687"/>
      <c r="S19" s="1687">
        <f t="shared" si="5"/>
        <v>0</v>
      </c>
      <c r="T19" s="1687">
        <v>0</v>
      </c>
      <c r="U19" s="1687"/>
      <c r="V19" s="1687"/>
      <c r="W19" s="1687">
        <v>0</v>
      </c>
      <c r="X19" s="1687"/>
      <c r="Y19" s="1687"/>
      <c r="Z19" s="1687">
        <f t="shared" si="1"/>
        <v>0</v>
      </c>
      <c r="AA19" s="1689">
        <f t="shared" si="2"/>
        <v>0</v>
      </c>
      <c r="AB19" s="1687">
        <f t="shared" si="10"/>
        <v>0</v>
      </c>
      <c r="AC19" s="1690" t="str">
        <f t="shared" si="8"/>
        <v/>
      </c>
      <c r="AD19" s="1727" t="str">
        <f t="shared" si="6"/>
        <v/>
      </c>
      <c r="AE19" s="444"/>
      <c r="AF19" s="444"/>
      <c r="AG19" s="444"/>
      <c r="AH19" s="444"/>
      <c r="AI19" s="444"/>
      <c r="AJ19" s="444"/>
      <c r="AK19" s="444"/>
      <c r="AL19" s="444"/>
      <c r="AM19" s="444"/>
      <c r="AN19" s="444"/>
      <c r="AO19" s="444"/>
      <c r="AP19" s="444"/>
      <c r="AQ19" s="444"/>
      <c r="AR19" s="444"/>
      <c r="AS19" s="444"/>
      <c r="AT19" s="444"/>
      <c r="AU19" s="444"/>
      <c r="AV19" s="444"/>
      <c r="AW19" s="444"/>
      <c r="AX19" s="444"/>
      <c r="AY19" s="444"/>
      <c r="AZ19" s="444"/>
      <c r="BA19" s="444"/>
      <c r="BB19" s="444"/>
      <c r="BC19" s="444"/>
      <c r="BD19" s="444"/>
      <c r="BE19" s="444"/>
      <c r="BF19" s="444"/>
      <c r="BG19" s="444"/>
      <c r="BH19" s="444"/>
      <c r="BI19" s="444"/>
      <c r="BJ19" s="444"/>
      <c r="BK19" s="444"/>
      <c r="BL19" s="444"/>
      <c r="BM19" s="444"/>
      <c r="BN19" s="444"/>
      <c r="BO19" s="444"/>
      <c r="BP19" s="444"/>
      <c r="BQ19" s="444"/>
      <c r="BR19" s="444"/>
      <c r="BS19" s="444"/>
      <c r="BT19" s="444"/>
      <c r="BU19" s="444"/>
      <c r="BV19" s="444"/>
      <c r="BW19" s="444"/>
      <c r="BX19" s="444"/>
      <c r="BY19" s="444"/>
      <c r="BZ19" s="444"/>
      <c r="CA19" s="444"/>
      <c r="CB19" s="444"/>
      <c r="CC19" s="444"/>
      <c r="CD19" s="444"/>
      <c r="CE19" s="444"/>
      <c r="CF19" s="444"/>
      <c r="CG19" s="444"/>
      <c r="CH19" s="444"/>
      <c r="CI19" s="444"/>
      <c r="CJ19" s="444"/>
      <c r="CK19" s="444"/>
      <c r="CL19" s="444"/>
      <c r="CM19" s="444"/>
      <c r="CN19" s="444"/>
      <c r="CO19" s="444"/>
      <c r="CP19" s="444"/>
      <c r="CQ19" s="444"/>
      <c r="CR19" s="444"/>
      <c r="CS19" s="444"/>
      <c r="CT19" s="444"/>
      <c r="CU19" s="444"/>
      <c r="CV19" s="444"/>
      <c r="CW19" s="444"/>
      <c r="CX19" s="444"/>
      <c r="CY19" s="444"/>
      <c r="CZ19" s="444"/>
      <c r="DA19" s="444"/>
      <c r="DB19" s="444"/>
      <c r="DC19" s="444"/>
      <c r="DD19" s="444"/>
      <c r="DE19" s="444"/>
      <c r="DF19" s="444"/>
      <c r="DG19" s="444"/>
      <c r="DH19" s="444"/>
      <c r="DI19" s="444"/>
      <c r="DJ19" s="444"/>
      <c r="DK19" s="444"/>
      <c r="DL19" s="444"/>
      <c r="DM19" s="444"/>
      <c r="DN19" s="444"/>
      <c r="DO19" s="444"/>
      <c r="DP19" s="444"/>
      <c r="DQ19" s="444"/>
      <c r="DR19" s="444"/>
      <c r="DS19" s="444"/>
      <c r="DT19" s="444"/>
      <c r="DU19" s="444"/>
      <c r="DV19" s="444"/>
      <c r="DW19" s="444"/>
      <c r="DX19" s="444"/>
      <c r="DY19" s="444"/>
      <c r="DZ19" s="444"/>
      <c r="EA19" s="444"/>
      <c r="EB19" s="444"/>
      <c r="EC19" s="444"/>
      <c r="ED19" s="444"/>
      <c r="EE19" s="444"/>
      <c r="EF19" s="444"/>
      <c r="EG19" s="444"/>
      <c r="EH19" s="444"/>
      <c r="EI19" s="444"/>
      <c r="EJ19" s="444"/>
      <c r="EK19" s="444"/>
      <c r="EL19" s="444"/>
      <c r="EM19" s="444"/>
      <c r="EN19" s="444"/>
      <c r="EO19" s="444"/>
      <c r="EP19" s="444"/>
      <c r="EQ19" s="444"/>
      <c r="ER19" s="444"/>
      <c r="ES19" s="444"/>
      <c r="ET19" s="444"/>
      <c r="EU19" s="444"/>
      <c r="EV19" s="444"/>
      <c r="EW19" s="444"/>
      <c r="EX19" s="444"/>
      <c r="EY19" s="444"/>
      <c r="EZ19" s="444"/>
      <c r="FA19" s="444"/>
      <c r="FB19" s="444"/>
      <c r="FC19" s="444"/>
      <c r="FD19" s="444"/>
      <c r="FE19" s="444"/>
      <c r="FF19" s="444"/>
      <c r="FG19" s="444"/>
      <c r="FH19" s="444"/>
      <c r="FI19" s="444"/>
      <c r="FJ19" s="444"/>
      <c r="FK19" s="444"/>
      <c r="FL19" s="444"/>
      <c r="FM19" s="444"/>
      <c r="FN19" s="444"/>
      <c r="FO19" s="444"/>
      <c r="FP19" s="444"/>
      <c r="FQ19" s="444"/>
      <c r="FR19" s="444"/>
      <c r="FS19" s="444"/>
      <c r="FT19" s="444"/>
      <c r="FU19" s="444"/>
      <c r="FV19" s="444"/>
      <c r="FW19" s="444"/>
      <c r="FX19" s="444"/>
      <c r="FY19" s="444"/>
      <c r="FZ19" s="444"/>
      <c r="GA19" s="444"/>
      <c r="GB19" s="444"/>
      <c r="GC19" s="444"/>
      <c r="GD19" s="444"/>
      <c r="GE19" s="444"/>
      <c r="GF19" s="444"/>
      <c r="GG19" s="444"/>
      <c r="GH19" s="444"/>
      <c r="GI19" s="444"/>
      <c r="GJ19" s="444"/>
      <c r="GK19" s="444"/>
      <c r="GL19" s="444"/>
      <c r="GM19" s="444"/>
      <c r="GN19" s="444"/>
      <c r="GO19" s="444"/>
      <c r="GP19" s="444"/>
      <c r="GQ19" s="444"/>
      <c r="GR19" s="444"/>
      <c r="GS19" s="444"/>
      <c r="GT19" s="444"/>
      <c r="GU19" s="444"/>
      <c r="GV19" s="444"/>
      <c r="GW19" s="444"/>
      <c r="GX19" s="444"/>
      <c r="GY19" s="444"/>
      <c r="GZ19" s="444"/>
      <c r="HA19" s="444"/>
      <c r="HB19" s="444"/>
      <c r="HC19" s="444"/>
      <c r="HD19" s="444"/>
      <c r="HE19" s="444"/>
      <c r="HF19" s="444"/>
      <c r="HG19" s="444"/>
      <c r="HH19" s="444"/>
      <c r="HI19" s="444"/>
      <c r="HJ19" s="444"/>
      <c r="HK19" s="444"/>
      <c r="HL19" s="444"/>
      <c r="HM19" s="444"/>
      <c r="HN19" s="444"/>
      <c r="HO19" s="444"/>
      <c r="HP19" s="444"/>
      <c r="HQ19" s="444"/>
      <c r="HR19" s="444"/>
      <c r="HS19" s="444"/>
      <c r="HT19" s="444"/>
      <c r="HU19" s="444"/>
      <c r="HV19" s="444"/>
      <c r="HW19" s="444"/>
      <c r="HX19" s="444"/>
      <c r="HY19" s="444"/>
      <c r="HZ19" s="444"/>
      <c r="IA19" s="444"/>
      <c r="IB19" s="444"/>
      <c r="IC19" s="444"/>
      <c r="ID19" s="444"/>
      <c r="IE19" s="444"/>
      <c r="IF19" s="444"/>
      <c r="IG19" s="444"/>
      <c r="IH19" s="444"/>
      <c r="II19" s="444"/>
      <c r="IJ19" s="444"/>
      <c r="IK19" s="444"/>
      <c r="IL19" s="444"/>
      <c r="IM19" s="444"/>
      <c r="IN19" s="444"/>
      <c r="IO19" s="444"/>
      <c r="IP19" s="444"/>
      <c r="IQ19" s="444"/>
      <c r="IR19" s="444"/>
      <c r="IS19" s="444"/>
      <c r="IT19" s="444"/>
      <c r="IU19" s="444"/>
      <c r="IV19" s="444"/>
      <c r="IW19" s="444"/>
      <c r="IX19" s="444"/>
      <c r="IY19" s="444"/>
      <c r="IZ19" s="444"/>
      <c r="JA19" s="444"/>
      <c r="JB19" s="444"/>
      <c r="JC19" s="444"/>
      <c r="JD19" s="444"/>
      <c r="JE19" s="444"/>
      <c r="JF19" s="444"/>
      <c r="JG19" s="444"/>
      <c r="JH19" s="444"/>
      <c r="JI19" s="444"/>
      <c r="JJ19" s="444"/>
      <c r="JK19" s="444"/>
      <c r="JL19" s="444"/>
      <c r="JM19" s="444"/>
      <c r="JN19" s="444"/>
      <c r="JO19" s="444"/>
      <c r="JP19" s="444"/>
      <c r="JQ19" s="444"/>
      <c r="JR19" s="444"/>
      <c r="JS19" s="444"/>
      <c r="JT19" s="444"/>
      <c r="JU19" s="444"/>
      <c r="JV19" s="444"/>
      <c r="JW19" s="444"/>
      <c r="JX19" s="444"/>
      <c r="JY19" s="444"/>
      <c r="JZ19" s="444"/>
      <c r="KA19" s="444"/>
      <c r="KB19" s="444"/>
      <c r="KC19" s="444"/>
      <c r="KD19" s="444"/>
      <c r="KE19" s="444"/>
      <c r="KF19" s="444"/>
      <c r="KG19" s="444"/>
      <c r="KH19" s="444"/>
      <c r="KI19" s="444"/>
      <c r="KJ19" s="444"/>
      <c r="KK19" s="444"/>
      <c r="KL19" s="444"/>
      <c r="KM19" s="444"/>
      <c r="KN19" s="444"/>
      <c r="KO19" s="444"/>
      <c r="KP19" s="444"/>
      <c r="KQ19" s="444"/>
      <c r="KR19" s="444"/>
      <c r="KS19" s="444"/>
      <c r="KT19" s="444"/>
      <c r="KU19" s="444"/>
      <c r="KV19" s="444"/>
      <c r="KW19" s="444"/>
      <c r="KX19" s="444"/>
      <c r="KY19" s="444"/>
      <c r="KZ19" s="444"/>
      <c r="LA19" s="444"/>
      <c r="LB19" s="444"/>
      <c r="LC19" s="444"/>
      <c r="LD19" s="444"/>
      <c r="LE19" s="444"/>
      <c r="LF19" s="444"/>
      <c r="LG19" s="444"/>
      <c r="LH19" s="444"/>
      <c r="LI19" s="444"/>
      <c r="LJ19" s="444"/>
      <c r="LK19" s="444"/>
      <c r="LL19" s="444"/>
      <c r="LM19" s="444"/>
      <c r="LN19" s="444"/>
      <c r="LO19" s="444"/>
      <c r="LP19" s="444"/>
      <c r="LQ19" s="444"/>
      <c r="LR19" s="444"/>
      <c r="LS19" s="444"/>
      <c r="LT19" s="444"/>
      <c r="LU19" s="444"/>
      <c r="LV19" s="444"/>
      <c r="LW19" s="444"/>
      <c r="LX19" s="444"/>
      <c r="LY19" s="444"/>
      <c r="LZ19" s="444"/>
      <c r="MA19" s="444"/>
      <c r="MB19" s="444"/>
      <c r="MC19" s="444"/>
      <c r="MD19" s="444"/>
      <c r="ME19" s="444"/>
      <c r="MF19" s="444"/>
      <c r="MG19" s="444"/>
      <c r="MH19" s="444"/>
      <c r="MI19" s="444"/>
      <c r="MJ19" s="444"/>
      <c r="MK19" s="444"/>
      <c r="ML19" s="444"/>
      <c r="MM19" s="444"/>
      <c r="MN19" s="444"/>
      <c r="MO19" s="444"/>
      <c r="MP19" s="444"/>
      <c r="MQ19" s="444"/>
      <c r="MR19" s="444"/>
      <c r="MS19" s="444"/>
      <c r="MT19" s="444"/>
      <c r="MU19" s="444"/>
      <c r="MV19" s="444"/>
      <c r="MW19" s="444"/>
      <c r="MX19" s="444"/>
      <c r="MY19" s="444"/>
      <c r="MZ19" s="444"/>
      <c r="NA19" s="444"/>
      <c r="NB19" s="444"/>
      <c r="NC19" s="444"/>
      <c r="ND19" s="444"/>
      <c r="NE19" s="444"/>
      <c r="NF19" s="444"/>
      <c r="NG19" s="444"/>
      <c r="NH19" s="444"/>
      <c r="NI19" s="444"/>
      <c r="NJ19" s="444"/>
      <c r="NK19" s="444"/>
      <c r="NL19" s="444"/>
      <c r="NM19" s="444"/>
      <c r="NN19" s="444"/>
      <c r="NO19" s="444"/>
      <c r="NP19" s="444"/>
      <c r="NQ19" s="444"/>
      <c r="NR19" s="444"/>
      <c r="NS19" s="444"/>
      <c r="NT19" s="444"/>
      <c r="NU19" s="444"/>
      <c r="NV19" s="444"/>
      <c r="NW19" s="444"/>
      <c r="NX19" s="444"/>
      <c r="NY19" s="444"/>
      <c r="NZ19" s="444"/>
      <c r="OA19" s="444"/>
      <c r="OB19" s="444"/>
      <c r="OC19" s="444"/>
      <c r="OD19" s="444"/>
      <c r="OE19" s="444"/>
      <c r="OF19" s="444"/>
      <c r="OG19" s="444"/>
      <c r="OH19" s="444"/>
      <c r="OI19" s="444"/>
      <c r="OJ19" s="444"/>
      <c r="OK19" s="444"/>
      <c r="OL19" s="444"/>
      <c r="OM19" s="444"/>
      <c r="ON19" s="444"/>
      <c r="OO19" s="444"/>
      <c r="OP19" s="444"/>
      <c r="OQ19" s="444"/>
      <c r="OR19" s="444"/>
      <c r="OS19" s="444"/>
      <c r="OT19" s="444"/>
      <c r="OU19" s="444"/>
      <c r="OV19" s="444"/>
      <c r="OW19" s="444"/>
      <c r="OX19" s="444"/>
      <c r="OY19" s="444"/>
      <c r="OZ19" s="444"/>
      <c r="PA19" s="444"/>
      <c r="PB19" s="444"/>
      <c r="PC19" s="444"/>
      <c r="PD19" s="444"/>
      <c r="PE19" s="444"/>
      <c r="PF19" s="444"/>
      <c r="PG19" s="444"/>
      <c r="PH19" s="444"/>
      <c r="PI19" s="444"/>
      <c r="PJ19" s="444"/>
      <c r="PK19" s="444"/>
      <c r="PL19" s="444"/>
      <c r="PM19" s="444"/>
      <c r="PN19" s="444"/>
      <c r="PO19" s="444"/>
      <c r="PP19" s="444"/>
      <c r="PQ19" s="444"/>
      <c r="PR19" s="444"/>
      <c r="PS19" s="444"/>
      <c r="PT19" s="444"/>
      <c r="PU19" s="444"/>
      <c r="PV19" s="444"/>
      <c r="PW19" s="444"/>
      <c r="PX19" s="444"/>
      <c r="PY19" s="444"/>
      <c r="PZ19" s="444"/>
      <c r="QA19" s="444"/>
      <c r="QB19" s="444"/>
      <c r="QC19" s="444"/>
      <c r="QD19" s="444"/>
      <c r="QE19" s="444"/>
      <c r="QF19" s="444"/>
      <c r="QG19" s="444"/>
      <c r="QH19" s="444"/>
      <c r="QI19" s="444"/>
      <c r="QJ19" s="444"/>
      <c r="QK19" s="444"/>
      <c r="QL19" s="444"/>
      <c r="QM19" s="444"/>
      <c r="QN19" s="444"/>
      <c r="QO19" s="444"/>
      <c r="QP19" s="444"/>
      <c r="QQ19" s="444"/>
      <c r="QR19" s="444"/>
      <c r="QS19" s="444"/>
      <c r="QT19" s="444"/>
      <c r="QU19" s="444"/>
      <c r="QV19" s="444"/>
      <c r="QW19" s="444"/>
      <c r="QX19" s="444"/>
      <c r="QY19" s="444"/>
      <c r="QZ19" s="444"/>
      <c r="RA19" s="444"/>
      <c r="RB19" s="444"/>
      <c r="RC19" s="444"/>
      <c r="RD19" s="444"/>
      <c r="RE19" s="444"/>
      <c r="RF19" s="444"/>
      <c r="RG19" s="444"/>
      <c r="RH19" s="444"/>
      <c r="RI19" s="444"/>
      <c r="RJ19" s="444"/>
      <c r="RK19" s="444"/>
      <c r="RL19" s="444"/>
      <c r="RM19" s="444"/>
      <c r="RN19" s="444"/>
      <c r="RO19" s="444"/>
      <c r="RP19" s="444"/>
      <c r="RQ19" s="444"/>
      <c r="RR19" s="444"/>
      <c r="RS19" s="444"/>
      <c r="RT19" s="444"/>
      <c r="RU19" s="444"/>
      <c r="RV19" s="444"/>
      <c r="RW19" s="444"/>
      <c r="RX19" s="444"/>
      <c r="RY19" s="444"/>
      <c r="RZ19" s="444"/>
      <c r="SA19" s="444"/>
      <c r="SB19" s="444"/>
      <c r="SC19" s="444"/>
      <c r="SD19" s="444"/>
      <c r="SE19" s="444"/>
      <c r="SF19" s="444"/>
      <c r="SG19" s="444"/>
      <c r="SH19" s="515"/>
    </row>
    <row r="20" spans="1:502" s="516" customFormat="1" ht="14.4">
      <c r="A20" s="444"/>
      <c r="B20" s="1726" t="s">
        <v>55</v>
      </c>
      <c r="C20" s="1685"/>
      <c r="D20" s="1686"/>
      <c r="E20" s="1322" t="s">
        <v>225</v>
      </c>
      <c r="F20" s="1322">
        <v>15</v>
      </c>
      <c r="G20" s="1255">
        <f t="shared" si="0"/>
        <v>1.7233652664535276E-2</v>
      </c>
      <c r="H20" s="1432" t="s">
        <v>29</v>
      </c>
      <c r="I20" s="1323">
        <v>198</v>
      </c>
      <c r="J20" s="1324">
        <v>149</v>
      </c>
      <c r="K20" s="1325">
        <v>50</v>
      </c>
      <c r="L20" s="1325">
        <v>73</v>
      </c>
      <c r="M20" s="1687">
        <f t="shared" si="4"/>
        <v>23</v>
      </c>
      <c r="N20" s="1688">
        <f t="shared" si="9"/>
        <v>29502</v>
      </c>
      <c r="O20" s="1687"/>
      <c r="P20" s="1687"/>
      <c r="Q20" s="1687"/>
      <c r="R20" s="1687"/>
      <c r="S20" s="1687">
        <f t="shared" si="5"/>
        <v>14454</v>
      </c>
      <c r="T20" s="1687">
        <v>0</v>
      </c>
      <c r="U20" s="1687"/>
      <c r="V20" s="1687"/>
      <c r="W20" s="1687">
        <v>0</v>
      </c>
      <c r="X20" s="1687"/>
      <c r="Y20" s="1687"/>
      <c r="Z20" s="1687">
        <f t="shared" si="1"/>
        <v>0</v>
      </c>
      <c r="AA20" s="1689">
        <f t="shared" si="2"/>
        <v>0.7716332514236377</v>
      </c>
      <c r="AB20" s="1687">
        <f t="shared" si="10"/>
        <v>22764.724183500159</v>
      </c>
      <c r="AC20" s="1690" t="str">
        <f t="shared" si="8"/>
        <v/>
      </c>
      <c r="AD20" s="1727" t="str">
        <f t="shared" si="6"/>
        <v/>
      </c>
      <c r="AE20" s="444"/>
      <c r="AF20" s="444"/>
      <c r="AG20" s="444"/>
      <c r="AH20" s="444"/>
      <c r="AI20" s="444"/>
      <c r="AJ20" s="444"/>
      <c r="AK20" s="444"/>
      <c r="AL20" s="444"/>
      <c r="AM20" s="444"/>
      <c r="AN20" s="444"/>
      <c r="AO20" s="444"/>
      <c r="AP20" s="444"/>
      <c r="AQ20" s="444"/>
      <c r="AR20" s="444"/>
      <c r="AS20" s="444"/>
      <c r="AT20" s="444"/>
      <c r="AU20" s="444"/>
      <c r="AV20" s="444"/>
      <c r="AW20" s="444"/>
      <c r="AX20" s="444"/>
      <c r="AY20" s="444"/>
      <c r="AZ20" s="444"/>
      <c r="BA20" s="444"/>
      <c r="BB20" s="444"/>
      <c r="BC20" s="444"/>
      <c r="BD20" s="444"/>
      <c r="BE20" s="444"/>
      <c r="BF20" s="444"/>
      <c r="BG20" s="444"/>
      <c r="BH20" s="444"/>
      <c r="BI20" s="444"/>
      <c r="BJ20" s="444"/>
      <c r="BK20" s="444"/>
      <c r="BL20" s="444"/>
      <c r="BM20" s="444"/>
      <c r="BN20" s="444"/>
      <c r="BO20" s="444"/>
      <c r="BP20" s="444"/>
      <c r="BQ20" s="444"/>
      <c r="BR20" s="444"/>
      <c r="BS20" s="444"/>
      <c r="BT20" s="444"/>
      <c r="BU20" s="444"/>
      <c r="BV20" s="444"/>
      <c r="BW20" s="444"/>
      <c r="BX20" s="444"/>
      <c r="BY20" s="444"/>
      <c r="BZ20" s="444"/>
      <c r="CA20" s="444"/>
      <c r="CB20" s="444"/>
      <c r="CC20" s="444"/>
      <c r="CD20" s="444"/>
      <c r="CE20" s="444"/>
      <c r="CF20" s="444"/>
      <c r="CG20" s="444"/>
      <c r="CH20" s="444"/>
      <c r="CI20" s="444"/>
      <c r="CJ20" s="444"/>
      <c r="CK20" s="444"/>
      <c r="CL20" s="444"/>
      <c r="CM20" s="444"/>
      <c r="CN20" s="444"/>
      <c r="CO20" s="444"/>
      <c r="CP20" s="444"/>
      <c r="CQ20" s="444"/>
      <c r="CR20" s="444"/>
      <c r="CS20" s="444"/>
      <c r="CT20" s="444"/>
      <c r="CU20" s="444"/>
      <c r="CV20" s="444"/>
      <c r="CW20" s="444"/>
      <c r="CX20" s="444"/>
      <c r="CY20" s="444"/>
      <c r="CZ20" s="444"/>
      <c r="DA20" s="444"/>
      <c r="DB20" s="444"/>
      <c r="DC20" s="444"/>
      <c r="DD20" s="444"/>
      <c r="DE20" s="444"/>
      <c r="DF20" s="444"/>
      <c r="DG20" s="444"/>
      <c r="DH20" s="444"/>
      <c r="DI20" s="444"/>
      <c r="DJ20" s="444"/>
      <c r="DK20" s="444"/>
      <c r="DL20" s="444"/>
      <c r="DM20" s="444"/>
      <c r="DN20" s="444"/>
      <c r="DO20" s="444"/>
      <c r="DP20" s="444"/>
      <c r="DQ20" s="444"/>
      <c r="DR20" s="444"/>
      <c r="DS20" s="444"/>
      <c r="DT20" s="444"/>
      <c r="DU20" s="444"/>
      <c r="DV20" s="444"/>
      <c r="DW20" s="444"/>
      <c r="DX20" s="444"/>
      <c r="DY20" s="444"/>
      <c r="DZ20" s="444"/>
      <c r="EA20" s="444"/>
      <c r="EB20" s="444"/>
      <c r="EC20" s="444"/>
      <c r="ED20" s="444"/>
      <c r="EE20" s="444"/>
      <c r="EF20" s="444"/>
      <c r="EG20" s="444"/>
      <c r="EH20" s="444"/>
      <c r="EI20" s="444"/>
      <c r="EJ20" s="444"/>
      <c r="EK20" s="444"/>
      <c r="EL20" s="444"/>
      <c r="EM20" s="444"/>
      <c r="EN20" s="444"/>
      <c r="EO20" s="444"/>
      <c r="EP20" s="444"/>
      <c r="EQ20" s="444"/>
      <c r="ER20" s="444"/>
      <c r="ES20" s="444"/>
      <c r="ET20" s="444"/>
      <c r="EU20" s="444"/>
      <c r="EV20" s="444"/>
      <c r="EW20" s="444"/>
      <c r="EX20" s="444"/>
      <c r="EY20" s="444"/>
      <c r="EZ20" s="444"/>
      <c r="FA20" s="444"/>
      <c r="FB20" s="444"/>
      <c r="FC20" s="444"/>
      <c r="FD20" s="444"/>
      <c r="FE20" s="444"/>
      <c r="FF20" s="444"/>
      <c r="FG20" s="444"/>
      <c r="FH20" s="444"/>
      <c r="FI20" s="444"/>
      <c r="FJ20" s="444"/>
      <c r="FK20" s="444"/>
      <c r="FL20" s="444"/>
      <c r="FM20" s="444"/>
      <c r="FN20" s="444"/>
      <c r="FO20" s="444"/>
      <c r="FP20" s="444"/>
      <c r="FQ20" s="444"/>
      <c r="FR20" s="444"/>
      <c r="FS20" s="444"/>
      <c r="FT20" s="444"/>
      <c r="FU20" s="444"/>
      <c r="FV20" s="444"/>
      <c r="FW20" s="444"/>
      <c r="FX20" s="444"/>
      <c r="FY20" s="444"/>
      <c r="FZ20" s="444"/>
      <c r="GA20" s="444"/>
      <c r="GB20" s="444"/>
      <c r="GC20" s="444"/>
      <c r="GD20" s="444"/>
      <c r="GE20" s="444"/>
      <c r="GF20" s="444"/>
      <c r="GG20" s="444"/>
      <c r="GH20" s="444"/>
      <c r="GI20" s="444"/>
      <c r="GJ20" s="444"/>
      <c r="GK20" s="444"/>
      <c r="GL20" s="444"/>
      <c r="GM20" s="444"/>
      <c r="GN20" s="444"/>
      <c r="GO20" s="444"/>
      <c r="GP20" s="444"/>
      <c r="GQ20" s="444"/>
      <c r="GR20" s="444"/>
      <c r="GS20" s="444"/>
      <c r="GT20" s="444"/>
      <c r="GU20" s="444"/>
      <c r="GV20" s="444"/>
      <c r="GW20" s="444"/>
      <c r="GX20" s="444"/>
      <c r="GY20" s="444"/>
      <c r="GZ20" s="444"/>
      <c r="HA20" s="444"/>
      <c r="HB20" s="444"/>
      <c r="HC20" s="444"/>
      <c r="HD20" s="444"/>
      <c r="HE20" s="444"/>
      <c r="HF20" s="444"/>
      <c r="HG20" s="444"/>
      <c r="HH20" s="444"/>
      <c r="HI20" s="444"/>
      <c r="HJ20" s="444"/>
      <c r="HK20" s="444"/>
      <c r="HL20" s="444"/>
      <c r="HM20" s="444"/>
      <c r="HN20" s="444"/>
      <c r="HO20" s="444"/>
      <c r="HP20" s="444"/>
      <c r="HQ20" s="444"/>
      <c r="HR20" s="444"/>
      <c r="HS20" s="444"/>
      <c r="HT20" s="444"/>
      <c r="HU20" s="444"/>
      <c r="HV20" s="444"/>
      <c r="HW20" s="444"/>
      <c r="HX20" s="444"/>
      <c r="HY20" s="444"/>
      <c r="HZ20" s="444"/>
      <c r="IA20" s="444"/>
      <c r="IB20" s="444"/>
      <c r="IC20" s="444"/>
      <c r="ID20" s="444"/>
      <c r="IE20" s="444"/>
      <c r="IF20" s="444"/>
      <c r="IG20" s="444"/>
      <c r="IH20" s="444"/>
      <c r="II20" s="444"/>
      <c r="IJ20" s="444"/>
      <c r="IK20" s="444"/>
      <c r="IL20" s="444"/>
      <c r="IM20" s="444"/>
      <c r="IN20" s="444"/>
      <c r="IO20" s="444"/>
      <c r="IP20" s="444"/>
      <c r="IQ20" s="444"/>
      <c r="IR20" s="444"/>
      <c r="IS20" s="444"/>
      <c r="IT20" s="444"/>
      <c r="IU20" s="444"/>
      <c r="IV20" s="444"/>
      <c r="IW20" s="444"/>
      <c r="IX20" s="444"/>
      <c r="IY20" s="444"/>
      <c r="IZ20" s="444"/>
      <c r="JA20" s="444"/>
      <c r="JB20" s="444"/>
      <c r="JC20" s="444"/>
      <c r="JD20" s="444"/>
      <c r="JE20" s="444"/>
      <c r="JF20" s="444"/>
      <c r="JG20" s="444"/>
      <c r="JH20" s="444"/>
      <c r="JI20" s="444"/>
      <c r="JJ20" s="444"/>
      <c r="JK20" s="444"/>
      <c r="JL20" s="444"/>
      <c r="JM20" s="444"/>
      <c r="JN20" s="444"/>
      <c r="JO20" s="444"/>
      <c r="JP20" s="444"/>
      <c r="JQ20" s="444"/>
      <c r="JR20" s="444"/>
      <c r="JS20" s="444"/>
      <c r="JT20" s="444"/>
      <c r="JU20" s="444"/>
      <c r="JV20" s="444"/>
      <c r="JW20" s="444"/>
      <c r="JX20" s="444"/>
      <c r="JY20" s="444"/>
      <c r="JZ20" s="444"/>
      <c r="KA20" s="444"/>
      <c r="KB20" s="444"/>
      <c r="KC20" s="444"/>
      <c r="KD20" s="444"/>
      <c r="KE20" s="444"/>
      <c r="KF20" s="444"/>
      <c r="KG20" s="444"/>
      <c r="KH20" s="444"/>
      <c r="KI20" s="444"/>
      <c r="KJ20" s="444"/>
      <c r="KK20" s="444"/>
      <c r="KL20" s="444"/>
      <c r="KM20" s="444"/>
      <c r="KN20" s="444"/>
      <c r="KO20" s="444"/>
      <c r="KP20" s="444"/>
      <c r="KQ20" s="444"/>
      <c r="KR20" s="444"/>
      <c r="KS20" s="444"/>
      <c r="KT20" s="444"/>
      <c r="KU20" s="444"/>
      <c r="KV20" s="444"/>
      <c r="KW20" s="444"/>
      <c r="KX20" s="444"/>
      <c r="KY20" s="444"/>
      <c r="KZ20" s="444"/>
      <c r="LA20" s="444"/>
      <c r="LB20" s="444"/>
      <c r="LC20" s="444"/>
      <c r="LD20" s="444"/>
      <c r="LE20" s="444"/>
      <c r="LF20" s="444"/>
      <c r="LG20" s="444"/>
      <c r="LH20" s="444"/>
      <c r="LI20" s="444"/>
      <c r="LJ20" s="444"/>
      <c r="LK20" s="444"/>
      <c r="LL20" s="444"/>
      <c r="LM20" s="444"/>
      <c r="LN20" s="444"/>
      <c r="LO20" s="444"/>
      <c r="LP20" s="444"/>
      <c r="LQ20" s="444"/>
      <c r="LR20" s="444"/>
      <c r="LS20" s="444"/>
      <c r="LT20" s="444"/>
      <c r="LU20" s="444"/>
      <c r="LV20" s="444"/>
      <c r="LW20" s="444"/>
      <c r="LX20" s="444"/>
      <c r="LY20" s="444"/>
      <c r="LZ20" s="444"/>
      <c r="MA20" s="444"/>
      <c r="MB20" s="444"/>
      <c r="MC20" s="444"/>
      <c r="MD20" s="444"/>
      <c r="ME20" s="444"/>
      <c r="MF20" s="444"/>
      <c r="MG20" s="444"/>
      <c r="MH20" s="444"/>
      <c r="MI20" s="444"/>
      <c r="MJ20" s="444"/>
      <c r="MK20" s="444"/>
      <c r="ML20" s="444"/>
      <c r="MM20" s="444"/>
      <c r="MN20" s="444"/>
      <c r="MO20" s="444"/>
      <c r="MP20" s="444"/>
      <c r="MQ20" s="444"/>
      <c r="MR20" s="444"/>
      <c r="MS20" s="444"/>
      <c r="MT20" s="444"/>
      <c r="MU20" s="444"/>
      <c r="MV20" s="444"/>
      <c r="MW20" s="444"/>
      <c r="MX20" s="444"/>
      <c r="MY20" s="444"/>
      <c r="MZ20" s="444"/>
      <c r="NA20" s="444"/>
      <c r="NB20" s="444"/>
      <c r="NC20" s="444"/>
      <c r="ND20" s="444"/>
      <c r="NE20" s="444"/>
      <c r="NF20" s="444"/>
      <c r="NG20" s="444"/>
      <c r="NH20" s="444"/>
      <c r="NI20" s="444"/>
      <c r="NJ20" s="444"/>
      <c r="NK20" s="444"/>
      <c r="NL20" s="444"/>
      <c r="NM20" s="444"/>
      <c r="NN20" s="444"/>
      <c r="NO20" s="444"/>
      <c r="NP20" s="444"/>
      <c r="NQ20" s="444"/>
      <c r="NR20" s="444"/>
      <c r="NS20" s="444"/>
      <c r="NT20" s="444"/>
      <c r="NU20" s="444"/>
      <c r="NV20" s="444"/>
      <c r="NW20" s="444"/>
      <c r="NX20" s="444"/>
      <c r="NY20" s="444"/>
      <c r="NZ20" s="444"/>
      <c r="OA20" s="444"/>
      <c r="OB20" s="444"/>
      <c r="OC20" s="444"/>
      <c r="OD20" s="444"/>
      <c r="OE20" s="444"/>
      <c r="OF20" s="444"/>
      <c r="OG20" s="444"/>
      <c r="OH20" s="444"/>
      <c r="OI20" s="444"/>
      <c r="OJ20" s="444"/>
      <c r="OK20" s="444"/>
      <c r="OL20" s="444"/>
      <c r="OM20" s="444"/>
      <c r="ON20" s="444"/>
      <c r="OO20" s="444"/>
      <c r="OP20" s="444"/>
      <c r="OQ20" s="444"/>
      <c r="OR20" s="444"/>
      <c r="OS20" s="444"/>
      <c r="OT20" s="444"/>
      <c r="OU20" s="444"/>
      <c r="OV20" s="444"/>
      <c r="OW20" s="444"/>
      <c r="OX20" s="444"/>
      <c r="OY20" s="444"/>
      <c r="OZ20" s="444"/>
      <c r="PA20" s="444"/>
      <c r="PB20" s="444"/>
      <c r="PC20" s="444"/>
      <c r="PD20" s="444"/>
      <c r="PE20" s="444"/>
      <c r="PF20" s="444"/>
      <c r="PG20" s="444"/>
      <c r="PH20" s="444"/>
      <c r="PI20" s="444"/>
      <c r="PJ20" s="444"/>
      <c r="PK20" s="444"/>
      <c r="PL20" s="444"/>
      <c r="PM20" s="444"/>
      <c r="PN20" s="444"/>
      <c r="PO20" s="444"/>
      <c r="PP20" s="444"/>
      <c r="PQ20" s="444"/>
      <c r="PR20" s="444"/>
      <c r="PS20" s="444"/>
      <c r="PT20" s="444"/>
      <c r="PU20" s="444"/>
      <c r="PV20" s="444"/>
      <c r="PW20" s="444"/>
      <c r="PX20" s="444"/>
      <c r="PY20" s="444"/>
      <c r="PZ20" s="444"/>
      <c r="QA20" s="444"/>
      <c r="QB20" s="444"/>
      <c r="QC20" s="444"/>
      <c r="QD20" s="444"/>
      <c r="QE20" s="444"/>
      <c r="QF20" s="444"/>
      <c r="QG20" s="444"/>
      <c r="QH20" s="444"/>
      <c r="QI20" s="444"/>
      <c r="QJ20" s="444"/>
      <c r="QK20" s="444"/>
      <c r="QL20" s="444"/>
      <c r="QM20" s="444"/>
      <c r="QN20" s="444"/>
      <c r="QO20" s="444"/>
      <c r="QP20" s="444"/>
      <c r="QQ20" s="444"/>
      <c r="QR20" s="444"/>
      <c r="QS20" s="444"/>
      <c r="QT20" s="444"/>
      <c r="QU20" s="444"/>
      <c r="QV20" s="444"/>
      <c r="QW20" s="444"/>
      <c r="QX20" s="444"/>
      <c r="QY20" s="444"/>
      <c r="QZ20" s="444"/>
      <c r="RA20" s="444"/>
      <c r="RB20" s="444"/>
      <c r="RC20" s="444"/>
      <c r="RD20" s="444"/>
      <c r="RE20" s="444"/>
      <c r="RF20" s="444"/>
      <c r="RG20" s="444"/>
      <c r="RH20" s="444"/>
      <c r="RI20" s="444"/>
      <c r="RJ20" s="444"/>
      <c r="RK20" s="444"/>
      <c r="RL20" s="444"/>
      <c r="RM20" s="444"/>
      <c r="RN20" s="444"/>
      <c r="RO20" s="444"/>
      <c r="RP20" s="444"/>
      <c r="RQ20" s="444"/>
      <c r="RR20" s="444"/>
      <c r="RS20" s="444"/>
      <c r="RT20" s="444"/>
      <c r="RU20" s="444"/>
      <c r="RV20" s="444"/>
      <c r="RW20" s="444"/>
      <c r="RX20" s="444"/>
      <c r="RY20" s="444"/>
      <c r="RZ20" s="444"/>
      <c r="SA20" s="444"/>
      <c r="SB20" s="444"/>
      <c r="SC20" s="444"/>
      <c r="SD20" s="444"/>
      <c r="SE20" s="444"/>
      <c r="SF20" s="444"/>
      <c r="SG20" s="444"/>
      <c r="SH20" s="515"/>
    </row>
    <row r="21" spans="1:502" s="516" customFormat="1" ht="14.4">
      <c r="A21" s="444"/>
      <c r="B21" s="1726" t="s">
        <v>55</v>
      </c>
      <c r="C21" s="1685"/>
      <c r="D21" s="1686"/>
      <c r="E21" s="1322" t="s">
        <v>381</v>
      </c>
      <c r="F21" s="1322">
        <v>5</v>
      </c>
      <c r="G21" s="1255">
        <f t="shared" si="0"/>
        <v>0.75443232378304204</v>
      </c>
      <c r="H21" s="1432" t="s">
        <v>31</v>
      </c>
      <c r="I21" s="1323">
        <v>12915</v>
      </c>
      <c r="J21" s="1324">
        <v>300</v>
      </c>
      <c r="K21" s="1325">
        <v>55</v>
      </c>
      <c r="L21" s="1325">
        <v>55</v>
      </c>
      <c r="M21" s="1687">
        <f t="shared" si="4"/>
        <v>0</v>
      </c>
      <c r="N21" s="1688">
        <f t="shared" si="9"/>
        <v>3874500</v>
      </c>
      <c r="O21" s="1687"/>
      <c r="P21" s="1687"/>
      <c r="Q21" s="1687"/>
      <c r="R21" s="1687"/>
      <c r="S21" s="1687">
        <f t="shared" si="5"/>
        <v>710325</v>
      </c>
      <c r="T21" s="1687">
        <v>0</v>
      </c>
      <c r="U21" s="1687"/>
      <c r="V21" s="1687"/>
      <c r="W21" s="1687">
        <v>0</v>
      </c>
      <c r="X21" s="1687"/>
      <c r="Y21" s="1687"/>
      <c r="Z21" s="1687">
        <f t="shared" si="1"/>
        <v>0</v>
      </c>
      <c r="AA21" s="1689">
        <f t="shared" si="2"/>
        <v>0.32041445639296712</v>
      </c>
      <c r="AB21" s="1687">
        <f t="shared" si="10"/>
        <v>1241445.811294551</v>
      </c>
      <c r="AC21" s="1690" t="str">
        <f t="shared" si="8"/>
        <v/>
      </c>
      <c r="AD21" s="1727" t="str">
        <f t="shared" si="6"/>
        <v/>
      </c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  <c r="CY21" s="444"/>
      <c r="CZ21" s="444"/>
      <c r="DA21" s="444"/>
      <c r="DB21" s="444"/>
      <c r="DC21" s="444"/>
      <c r="DD21" s="444"/>
      <c r="DE21" s="444"/>
      <c r="DF21" s="444"/>
      <c r="DG21" s="444"/>
      <c r="DH21" s="444"/>
      <c r="DI21" s="444"/>
      <c r="DJ21" s="444"/>
      <c r="DK21" s="444"/>
      <c r="DL21" s="444"/>
      <c r="DM21" s="444"/>
      <c r="DN21" s="444"/>
      <c r="DO21" s="444"/>
      <c r="DP21" s="444"/>
      <c r="DQ21" s="444"/>
      <c r="DR21" s="444"/>
      <c r="DS21" s="444"/>
      <c r="DT21" s="444"/>
      <c r="DU21" s="444"/>
      <c r="DV21" s="444"/>
      <c r="DW21" s="444"/>
      <c r="DX21" s="444"/>
      <c r="DY21" s="444"/>
      <c r="DZ21" s="444"/>
      <c r="EA21" s="444"/>
      <c r="EB21" s="444"/>
      <c r="EC21" s="444"/>
      <c r="ED21" s="444"/>
      <c r="EE21" s="444"/>
      <c r="EF21" s="444"/>
      <c r="EG21" s="444"/>
      <c r="EH21" s="444"/>
      <c r="EI21" s="444"/>
      <c r="EJ21" s="444"/>
      <c r="EK21" s="444"/>
      <c r="EL21" s="444"/>
      <c r="EM21" s="444"/>
      <c r="EN21" s="444"/>
      <c r="EO21" s="444"/>
      <c r="EP21" s="444"/>
      <c r="EQ21" s="444"/>
      <c r="ER21" s="444"/>
      <c r="ES21" s="444"/>
      <c r="ET21" s="444"/>
      <c r="EU21" s="444"/>
      <c r="EV21" s="444"/>
      <c r="EW21" s="444"/>
      <c r="EX21" s="444"/>
      <c r="EY21" s="444"/>
      <c r="EZ21" s="444"/>
      <c r="FA21" s="444"/>
      <c r="FB21" s="444"/>
      <c r="FC21" s="444"/>
      <c r="FD21" s="444"/>
      <c r="FE21" s="444"/>
      <c r="FF21" s="444"/>
      <c r="FG21" s="444"/>
      <c r="FH21" s="444"/>
      <c r="FI21" s="444"/>
      <c r="FJ21" s="444"/>
      <c r="FK21" s="444"/>
      <c r="FL21" s="444"/>
      <c r="FM21" s="444"/>
      <c r="FN21" s="444"/>
      <c r="FO21" s="444"/>
      <c r="FP21" s="444"/>
      <c r="FQ21" s="444"/>
      <c r="FR21" s="444"/>
      <c r="FS21" s="444"/>
      <c r="FT21" s="444"/>
      <c r="FU21" s="444"/>
      <c r="FV21" s="444"/>
      <c r="FW21" s="444"/>
      <c r="FX21" s="444"/>
      <c r="FY21" s="444"/>
      <c r="FZ21" s="444"/>
      <c r="GA21" s="444"/>
      <c r="GB21" s="444"/>
      <c r="GC21" s="444"/>
      <c r="GD21" s="444"/>
      <c r="GE21" s="444"/>
      <c r="GF21" s="444"/>
      <c r="GG21" s="444"/>
      <c r="GH21" s="444"/>
      <c r="GI21" s="444"/>
      <c r="GJ21" s="444"/>
      <c r="GK21" s="444"/>
      <c r="GL21" s="444"/>
      <c r="GM21" s="444"/>
      <c r="GN21" s="444"/>
      <c r="GO21" s="444"/>
      <c r="GP21" s="444"/>
      <c r="GQ21" s="444"/>
      <c r="GR21" s="444"/>
      <c r="GS21" s="444"/>
      <c r="GT21" s="444"/>
      <c r="GU21" s="444"/>
      <c r="GV21" s="444"/>
      <c r="GW21" s="444"/>
      <c r="GX21" s="444"/>
      <c r="GY21" s="444"/>
      <c r="GZ21" s="444"/>
      <c r="HA21" s="444"/>
      <c r="HB21" s="444"/>
      <c r="HC21" s="444"/>
      <c r="HD21" s="444"/>
      <c r="HE21" s="444"/>
      <c r="HF21" s="444"/>
      <c r="HG21" s="444"/>
      <c r="HH21" s="444"/>
      <c r="HI21" s="444"/>
      <c r="HJ21" s="444"/>
      <c r="HK21" s="444"/>
      <c r="HL21" s="444"/>
      <c r="HM21" s="444"/>
      <c r="HN21" s="444"/>
      <c r="HO21" s="444"/>
      <c r="HP21" s="444"/>
      <c r="HQ21" s="444"/>
      <c r="HR21" s="444"/>
      <c r="HS21" s="444"/>
      <c r="HT21" s="444"/>
      <c r="HU21" s="444"/>
      <c r="HV21" s="444"/>
      <c r="HW21" s="444"/>
      <c r="HX21" s="444"/>
      <c r="HY21" s="444"/>
      <c r="HZ21" s="444"/>
      <c r="IA21" s="444"/>
      <c r="IB21" s="444"/>
      <c r="IC21" s="444"/>
      <c r="ID21" s="444"/>
      <c r="IE21" s="444"/>
      <c r="IF21" s="444"/>
      <c r="IG21" s="444"/>
      <c r="IH21" s="444"/>
      <c r="II21" s="444"/>
      <c r="IJ21" s="444"/>
      <c r="IK21" s="444"/>
      <c r="IL21" s="444"/>
      <c r="IM21" s="444"/>
      <c r="IN21" s="444"/>
      <c r="IO21" s="444"/>
      <c r="IP21" s="444"/>
      <c r="IQ21" s="444"/>
      <c r="IR21" s="444"/>
      <c r="IS21" s="444"/>
      <c r="IT21" s="444"/>
      <c r="IU21" s="444"/>
      <c r="IV21" s="444"/>
      <c r="IW21" s="444"/>
      <c r="IX21" s="444"/>
      <c r="IY21" s="444"/>
      <c r="IZ21" s="444"/>
      <c r="JA21" s="444"/>
      <c r="JB21" s="444"/>
      <c r="JC21" s="444"/>
      <c r="JD21" s="444"/>
      <c r="JE21" s="444"/>
      <c r="JF21" s="444"/>
      <c r="JG21" s="444"/>
      <c r="JH21" s="444"/>
      <c r="JI21" s="444"/>
      <c r="JJ21" s="444"/>
      <c r="JK21" s="444"/>
      <c r="JL21" s="444"/>
      <c r="JM21" s="444"/>
      <c r="JN21" s="444"/>
      <c r="JO21" s="444"/>
      <c r="JP21" s="444"/>
      <c r="JQ21" s="444"/>
      <c r="JR21" s="444"/>
      <c r="JS21" s="444"/>
      <c r="JT21" s="444"/>
      <c r="JU21" s="444"/>
      <c r="JV21" s="444"/>
      <c r="JW21" s="444"/>
      <c r="JX21" s="444"/>
      <c r="JY21" s="444"/>
      <c r="JZ21" s="444"/>
      <c r="KA21" s="444"/>
      <c r="KB21" s="444"/>
      <c r="KC21" s="444"/>
      <c r="KD21" s="444"/>
      <c r="KE21" s="444"/>
      <c r="KF21" s="444"/>
      <c r="KG21" s="444"/>
      <c r="KH21" s="444"/>
      <c r="KI21" s="444"/>
      <c r="KJ21" s="444"/>
      <c r="KK21" s="444"/>
      <c r="KL21" s="444"/>
      <c r="KM21" s="444"/>
      <c r="KN21" s="444"/>
      <c r="KO21" s="444"/>
      <c r="KP21" s="444"/>
      <c r="KQ21" s="444"/>
      <c r="KR21" s="444"/>
      <c r="KS21" s="444"/>
      <c r="KT21" s="444"/>
      <c r="KU21" s="444"/>
      <c r="KV21" s="444"/>
      <c r="KW21" s="444"/>
      <c r="KX21" s="444"/>
      <c r="KY21" s="444"/>
      <c r="KZ21" s="444"/>
      <c r="LA21" s="444"/>
      <c r="LB21" s="444"/>
      <c r="LC21" s="444"/>
      <c r="LD21" s="444"/>
      <c r="LE21" s="444"/>
      <c r="LF21" s="444"/>
      <c r="LG21" s="444"/>
      <c r="LH21" s="444"/>
      <c r="LI21" s="444"/>
      <c r="LJ21" s="444"/>
      <c r="LK21" s="444"/>
      <c r="LL21" s="444"/>
      <c r="LM21" s="444"/>
      <c r="LN21" s="444"/>
      <c r="LO21" s="444"/>
      <c r="LP21" s="444"/>
      <c r="LQ21" s="444"/>
      <c r="LR21" s="444"/>
      <c r="LS21" s="444"/>
      <c r="LT21" s="444"/>
      <c r="LU21" s="444"/>
      <c r="LV21" s="444"/>
      <c r="LW21" s="444"/>
      <c r="LX21" s="444"/>
      <c r="LY21" s="444"/>
      <c r="LZ21" s="444"/>
      <c r="MA21" s="444"/>
      <c r="MB21" s="444"/>
      <c r="MC21" s="444"/>
      <c r="MD21" s="444"/>
      <c r="ME21" s="444"/>
      <c r="MF21" s="444"/>
      <c r="MG21" s="444"/>
      <c r="MH21" s="444"/>
      <c r="MI21" s="444"/>
      <c r="MJ21" s="444"/>
      <c r="MK21" s="444"/>
      <c r="ML21" s="444"/>
      <c r="MM21" s="444"/>
      <c r="MN21" s="444"/>
      <c r="MO21" s="444"/>
      <c r="MP21" s="444"/>
      <c r="MQ21" s="444"/>
      <c r="MR21" s="444"/>
      <c r="MS21" s="444"/>
      <c r="MT21" s="444"/>
      <c r="MU21" s="444"/>
      <c r="MV21" s="444"/>
      <c r="MW21" s="444"/>
      <c r="MX21" s="444"/>
      <c r="MY21" s="444"/>
      <c r="MZ21" s="444"/>
      <c r="NA21" s="444"/>
      <c r="NB21" s="444"/>
      <c r="NC21" s="444"/>
      <c r="ND21" s="444"/>
      <c r="NE21" s="444"/>
      <c r="NF21" s="444"/>
      <c r="NG21" s="444"/>
      <c r="NH21" s="444"/>
      <c r="NI21" s="444"/>
      <c r="NJ21" s="444"/>
      <c r="NK21" s="444"/>
      <c r="NL21" s="444"/>
      <c r="NM21" s="444"/>
      <c r="NN21" s="444"/>
      <c r="NO21" s="444"/>
      <c r="NP21" s="444"/>
      <c r="NQ21" s="444"/>
      <c r="NR21" s="444"/>
      <c r="NS21" s="444"/>
      <c r="NT21" s="444"/>
      <c r="NU21" s="444"/>
      <c r="NV21" s="444"/>
      <c r="NW21" s="444"/>
      <c r="NX21" s="444"/>
      <c r="NY21" s="444"/>
      <c r="NZ21" s="444"/>
      <c r="OA21" s="444"/>
      <c r="OB21" s="444"/>
      <c r="OC21" s="444"/>
      <c r="OD21" s="444"/>
      <c r="OE21" s="444"/>
      <c r="OF21" s="444"/>
      <c r="OG21" s="444"/>
      <c r="OH21" s="444"/>
      <c r="OI21" s="444"/>
      <c r="OJ21" s="444"/>
      <c r="OK21" s="444"/>
      <c r="OL21" s="444"/>
      <c r="OM21" s="444"/>
      <c r="ON21" s="444"/>
      <c r="OO21" s="444"/>
      <c r="OP21" s="444"/>
      <c r="OQ21" s="444"/>
      <c r="OR21" s="444"/>
      <c r="OS21" s="444"/>
      <c r="OT21" s="444"/>
      <c r="OU21" s="444"/>
      <c r="OV21" s="444"/>
      <c r="OW21" s="444"/>
      <c r="OX21" s="444"/>
      <c r="OY21" s="444"/>
      <c r="OZ21" s="444"/>
      <c r="PA21" s="444"/>
      <c r="PB21" s="444"/>
      <c r="PC21" s="444"/>
      <c r="PD21" s="444"/>
      <c r="PE21" s="444"/>
      <c r="PF21" s="444"/>
      <c r="PG21" s="444"/>
      <c r="PH21" s="444"/>
      <c r="PI21" s="444"/>
      <c r="PJ21" s="444"/>
      <c r="PK21" s="444"/>
      <c r="PL21" s="444"/>
      <c r="PM21" s="444"/>
      <c r="PN21" s="444"/>
      <c r="PO21" s="444"/>
      <c r="PP21" s="444"/>
      <c r="PQ21" s="444"/>
      <c r="PR21" s="444"/>
      <c r="PS21" s="444"/>
      <c r="PT21" s="444"/>
      <c r="PU21" s="444"/>
      <c r="PV21" s="444"/>
      <c r="PW21" s="444"/>
      <c r="PX21" s="444"/>
      <c r="PY21" s="444"/>
      <c r="PZ21" s="444"/>
      <c r="QA21" s="444"/>
      <c r="QB21" s="444"/>
      <c r="QC21" s="444"/>
      <c r="QD21" s="444"/>
      <c r="QE21" s="444"/>
      <c r="QF21" s="444"/>
      <c r="QG21" s="444"/>
      <c r="QH21" s="444"/>
      <c r="QI21" s="444"/>
      <c r="QJ21" s="444"/>
      <c r="QK21" s="444"/>
      <c r="QL21" s="444"/>
      <c r="QM21" s="444"/>
      <c r="QN21" s="444"/>
      <c r="QO21" s="444"/>
      <c r="QP21" s="444"/>
      <c r="QQ21" s="444"/>
      <c r="QR21" s="444"/>
      <c r="QS21" s="444"/>
      <c r="QT21" s="444"/>
      <c r="QU21" s="444"/>
      <c r="QV21" s="444"/>
      <c r="QW21" s="444"/>
      <c r="QX21" s="444"/>
      <c r="QY21" s="444"/>
      <c r="QZ21" s="444"/>
      <c r="RA21" s="444"/>
      <c r="RB21" s="444"/>
      <c r="RC21" s="444"/>
      <c r="RD21" s="444"/>
      <c r="RE21" s="444"/>
      <c r="RF21" s="444"/>
      <c r="RG21" s="444"/>
      <c r="RH21" s="444"/>
      <c r="RI21" s="444"/>
      <c r="RJ21" s="444"/>
      <c r="RK21" s="444"/>
      <c r="RL21" s="444"/>
      <c r="RM21" s="444"/>
      <c r="RN21" s="444"/>
      <c r="RO21" s="444"/>
      <c r="RP21" s="444"/>
      <c r="RQ21" s="444"/>
      <c r="RR21" s="444"/>
      <c r="RS21" s="444"/>
      <c r="RT21" s="444"/>
      <c r="RU21" s="444"/>
      <c r="RV21" s="444"/>
      <c r="RW21" s="444"/>
      <c r="RX21" s="444"/>
      <c r="RY21" s="444"/>
      <c r="RZ21" s="444"/>
      <c r="SA21" s="444"/>
      <c r="SB21" s="444"/>
      <c r="SC21" s="444"/>
      <c r="SD21" s="444"/>
      <c r="SE21" s="444"/>
      <c r="SF21" s="444"/>
      <c r="SG21" s="444"/>
      <c r="SH21" s="515"/>
    </row>
    <row r="22" spans="1:502" s="516" customFormat="1" ht="14.4">
      <c r="A22" s="444"/>
      <c r="B22" s="1726" t="s">
        <v>55</v>
      </c>
      <c r="C22" s="1685"/>
      <c r="D22" s="1686"/>
      <c r="E22" s="1322" t="s">
        <v>228</v>
      </c>
      <c r="F22" s="1322">
        <v>15</v>
      </c>
      <c r="G22" s="1255">
        <f t="shared" si="0"/>
        <v>0</v>
      </c>
      <c r="H22" s="1432" t="s">
        <v>30</v>
      </c>
      <c r="I22" s="1323">
        <v>0</v>
      </c>
      <c r="J22" s="1324">
        <v>98</v>
      </c>
      <c r="K22" s="1325">
        <v>50</v>
      </c>
      <c r="L22" s="1325">
        <v>211</v>
      </c>
      <c r="M22" s="1687">
        <f t="shared" si="4"/>
        <v>161</v>
      </c>
      <c r="N22" s="1688">
        <f t="shared" si="9"/>
        <v>0</v>
      </c>
      <c r="O22" s="1687"/>
      <c r="P22" s="1687"/>
      <c r="Q22" s="1687"/>
      <c r="R22" s="1687"/>
      <c r="S22" s="1687">
        <f t="shared" si="5"/>
        <v>0</v>
      </c>
      <c r="T22" s="1687">
        <v>0</v>
      </c>
      <c r="U22" s="1687"/>
      <c r="V22" s="1687"/>
      <c r="W22" s="1687">
        <v>0</v>
      </c>
      <c r="X22" s="1687"/>
      <c r="Y22" s="1687"/>
      <c r="Z22" s="1687">
        <f t="shared" si="1"/>
        <v>0</v>
      </c>
      <c r="AA22" s="1689">
        <f t="shared" si="2"/>
        <v>0</v>
      </c>
      <c r="AB22" s="1687">
        <f t="shared" si="10"/>
        <v>0</v>
      </c>
      <c r="AC22" s="1690" t="str">
        <f t="shared" si="8"/>
        <v/>
      </c>
      <c r="AD22" s="1727" t="str">
        <f t="shared" si="6"/>
        <v/>
      </c>
      <c r="AE22" s="444"/>
      <c r="AF22" s="444"/>
      <c r="AG22" s="444"/>
      <c r="AH22" s="444"/>
      <c r="AI22" s="444"/>
      <c r="AJ22" s="444"/>
      <c r="AK22" s="444"/>
      <c r="AL22" s="444"/>
      <c r="AM22" s="444"/>
      <c r="AN22" s="444"/>
      <c r="AO22" s="444"/>
      <c r="AP22" s="444"/>
      <c r="AQ22" s="444"/>
      <c r="AR22" s="444"/>
      <c r="AS22" s="444"/>
      <c r="AT22" s="444"/>
      <c r="AU22" s="444"/>
      <c r="AV22" s="444"/>
      <c r="AW22" s="444"/>
      <c r="AX22" s="444"/>
      <c r="AY22" s="444"/>
      <c r="AZ22" s="444"/>
      <c r="BA22" s="444"/>
      <c r="BB22" s="444"/>
      <c r="BC22" s="444"/>
      <c r="BD22" s="444"/>
      <c r="BE22" s="444"/>
      <c r="BF22" s="444"/>
      <c r="BG22" s="444"/>
      <c r="BH22" s="444"/>
      <c r="BI22" s="444"/>
      <c r="BJ22" s="444"/>
      <c r="BK22" s="444"/>
      <c r="BL22" s="444"/>
      <c r="BM22" s="444"/>
      <c r="BN22" s="444"/>
      <c r="BO22" s="444"/>
      <c r="BP22" s="444"/>
      <c r="BQ22" s="444"/>
      <c r="BR22" s="444"/>
      <c r="BS22" s="444"/>
      <c r="BT22" s="444"/>
      <c r="BU22" s="444"/>
      <c r="BV22" s="444"/>
      <c r="BW22" s="444"/>
      <c r="BX22" s="444"/>
      <c r="BY22" s="444"/>
      <c r="BZ22" s="444"/>
      <c r="CA22" s="444"/>
      <c r="CB22" s="444"/>
      <c r="CC22" s="444"/>
      <c r="CD22" s="444"/>
      <c r="CE22" s="444"/>
      <c r="CF22" s="444"/>
      <c r="CG22" s="444"/>
      <c r="CH22" s="444"/>
      <c r="CI22" s="444"/>
      <c r="CJ22" s="444"/>
      <c r="CK22" s="444"/>
      <c r="CL22" s="444"/>
      <c r="CM22" s="444"/>
      <c r="CN22" s="444"/>
      <c r="CO22" s="444"/>
      <c r="CP22" s="444"/>
      <c r="CQ22" s="444"/>
      <c r="CR22" s="444"/>
      <c r="CS22" s="444"/>
      <c r="CT22" s="444"/>
      <c r="CU22" s="444"/>
      <c r="CV22" s="444"/>
      <c r="CW22" s="444"/>
      <c r="CX22" s="444"/>
      <c r="CY22" s="444"/>
      <c r="CZ22" s="444"/>
      <c r="DA22" s="444"/>
      <c r="DB22" s="444"/>
      <c r="DC22" s="444"/>
      <c r="DD22" s="444"/>
      <c r="DE22" s="444"/>
      <c r="DF22" s="444"/>
      <c r="DG22" s="444"/>
      <c r="DH22" s="444"/>
      <c r="DI22" s="444"/>
      <c r="DJ22" s="444"/>
      <c r="DK22" s="444"/>
      <c r="DL22" s="444"/>
      <c r="DM22" s="444"/>
      <c r="DN22" s="444"/>
      <c r="DO22" s="444"/>
      <c r="DP22" s="444"/>
      <c r="DQ22" s="444"/>
      <c r="DR22" s="444"/>
      <c r="DS22" s="444"/>
      <c r="DT22" s="444"/>
      <c r="DU22" s="444"/>
      <c r="DV22" s="444"/>
      <c r="DW22" s="444"/>
      <c r="DX22" s="444"/>
      <c r="DY22" s="444"/>
      <c r="DZ22" s="444"/>
      <c r="EA22" s="444"/>
      <c r="EB22" s="444"/>
      <c r="EC22" s="444"/>
      <c r="ED22" s="444"/>
      <c r="EE22" s="444"/>
      <c r="EF22" s="444"/>
      <c r="EG22" s="444"/>
      <c r="EH22" s="444"/>
      <c r="EI22" s="444"/>
      <c r="EJ22" s="444"/>
      <c r="EK22" s="444"/>
      <c r="EL22" s="444"/>
      <c r="EM22" s="444"/>
      <c r="EN22" s="444"/>
      <c r="EO22" s="444"/>
      <c r="EP22" s="444"/>
      <c r="EQ22" s="444"/>
      <c r="ER22" s="444"/>
      <c r="ES22" s="444"/>
      <c r="ET22" s="444"/>
      <c r="EU22" s="444"/>
      <c r="EV22" s="444"/>
      <c r="EW22" s="444"/>
      <c r="EX22" s="444"/>
      <c r="EY22" s="444"/>
      <c r="EZ22" s="444"/>
      <c r="FA22" s="444"/>
      <c r="FB22" s="444"/>
      <c r="FC22" s="444"/>
      <c r="FD22" s="444"/>
      <c r="FE22" s="444"/>
      <c r="FF22" s="444"/>
      <c r="FG22" s="444"/>
      <c r="FH22" s="444"/>
      <c r="FI22" s="444"/>
      <c r="FJ22" s="444"/>
      <c r="FK22" s="444"/>
      <c r="FL22" s="444"/>
      <c r="FM22" s="444"/>
      <c r="FN22" s="444"/>
      <c r="FO22" s="444"/>
      <c r="FP22" s="444"/>
      <c r="FQ22" s="444"/>
      <c r="FR22" s="444"/>
      <c r="FS22" s="444"/>
      <c r="FT22" s="444"/>
      <c r="FU22" s="444"/>
      <c r="FV22" s="444"/>
      <c r="FW22" s="444"/>
      <c r="FX22" s="444"/>
      <c r="FY22" s="444"/>
      <c r="FZ22" s="444"/>
      <c r="GA22" s="444"/>
      <c r="GB22" s="444"/>
      <c r="GC22" s="444"/>
      <c r="GD22" s="444"/>
      <c r="GE22" s="444"/>
      <c r="GF22" s="444"/>
      <c r="GG22" s="444"/>
      <c r="GH22" s="444"/>
      <c r="GI22" s="444"/>
      <c r="GJ22" s="444"/>
      <c r="GK22" s="444"/>
      <c r="GL22" s="444"/>
      <c r="GM22" s="444"/>
      <c r="GN22" s="444"/>
      <c r="GO22" s="444"/>
      <c r="GP22" s="444"/>
      <c r="GQ22" s="444"/>
      <c r="GR22" s="444"/>
      <c r="GS22" s="444"/>
      <c r="GT22" s="444"/>
      <c r="GU22" s="444"/>
      <c r="GV22" s="444"/>
      <c r="GW22" s="444"/>
      <c r="GX22" s="444"/>
      <c r="GY22" s="444"/>
      <c r="GZ22" s="444"/>
      <c r="HA22" s="444"/>
      <c r="HB22" s="444"/>
      <c r="HC22" s="444"/>
      <c r="HD22" s="444"/>
      <c r="HE22" s="444"/>
      <c r="HF22" s="444"/>
      <c r="HG22" s="444"/>
      <c r="HH22" s="444"/>
      <c r="HI22" s="444"/>
      <c r="HJ22" s="444"/>
      <c r="HK22" s="444"/>
      <c r="HL22" s="444"/>
      <c r="HM22" s="444"/>
      <c r="HN22" s="444"/>
      <c r="HO22" s="444"/>
      <c r="HP22" s="444"/>
      <c r="HQ22" s="444"/>
      <c r="HR22" s="444"/>
      <c r="HS22" s="444"/>
      <c r="HT22" s="444"/>
      <c r="HU22" s="444"/>
      <c r="HV22" s="444"/>
      <c r="HW22" s="444"/>
      <c r="HX22" s="444"/>
      <c r="HY22" s="444"/>
      <c r="HZ22" s="444"/>
      <c r="IA22" s="444"/>
      <c r="IB22" s="444"/>
      <c r="IC22" s="444"/>
      <c r="ID22" s="444"/>
      <c r="IE22" s="444"/>
      <c r="IF22" s="444"/>
      <c r="IG22" s="444"/>
      <c r="IH22" s="444"/>
      <c r="II22" s="444"/>
      <c r="IJ22" s="444"/>
      <c r="IK22" s="444"/>
      <c r="IL22" s="444"/>
      <c r="IM22" s="444"/>
      <c r="IN22" s="444"/>
      <c r="IO22" s="444"/>
      <c r="IP22" s="444"/>
      <c r="IQ22" s="444"/>
      <c r="IR22" s="444"/>
      <c r="IS22" s="444"/>
      <c r="IT22" s="444"/>
      <c r="IU22" s="444"/>
      <c r="IV22" s="444"/>
      <c r="IW22" s="444"/>
      <c r="IX22" s="444"/>
      <c r="IY22" s="444"/>
      <c r="IZ22" s="444"/>
      <c r="JA22" s="444"/>
      <c r="JB22" s="444"/>
      <c r="JC22" s="444"/>
      <c r="JD22" s="444"/>
      <c r="JE22" s="444"/>
      <c r="JF22" s="444"/>
      <c r="JG22" s="444"/>
      <c r="JH22" s="444"/>
      <c r="JI22" s="444"/>
      <c r="JJ22" s="444"/>
      <c r="JK22" s="444"/>
      <c r="JL22" s="444"/>
      <c r="JM22" s="444"/>
      <c r="JN22" s="444"/>
      <c r="JO22" s="444"/>
      <c r="JP22" s="444"/>
      <c r="JQ22" s="444"/>
      <c r="JR22" s="444"/>
      <c r="JS22" s="444"/>
      <c r="JT22" s="444"/>
      <c r="JU22" s="444"/>
      <c r="JV22" s="444"/>
      <c r="JW22" s="444"/>
      <c r="JX22" s="444"/>
      <c r="JY22" s="444"/>
      <c r="JZ22" s="444"/>
      <c r="KA22" s="444"/>
      <c r="KB22" s="444"/>
      <c r="KC22" s="444"/>
      <c r="KD22" s="444"/>
      <c r="KE22" s="444"/>
      <c r="KF22" s="444"/>
      <c r="KG22" s="444"/>
      <c r="KH22" s="444"/>
      <c r="KI22" s="444"/>
      <c r="KJ22" s="444"/>
      <c r="KK22" s="444"/>
      <c r="KL22" s="444"/>
      <c r="KM22" s="444"/>
      <c r="KN22" s="444"/>
      <c r="KO22" s="444"/>
      <c r="KP22" s="444"/>
      <c r="KQ22" s="444"/>
      <c r="KR22" s="444"/>
      <c r="KS22" s="444"/>
      <c r="KT22" s="444"/>
      <c r="KU22" s="444"/>
      <c r="KV22" s="444"/>
      <c r="KW22" s="444"/>
      <c r="KX22" s="444"/>
      <c r="KY22" s="444"/>
      <c r="KZ22" s="444"/>
      <c r="LA22" s="444"/>
      <c r="LB22" s="444"/>
      <c r="LC22" s="444"/>
      <c r="LD22" s="444"/>
      <c r="LE22" s="444"/>
      <c r="LF22" s="444"/>
      <c r="LG22" s="444"/>
      <c r="LH22" s="444"/>
      <c r="LI22" s="444"/>
      <c r="LJ22" s="444"/>
      <c r="LK22" s="444"/>
      <c r="LL22" s="444"/>
      <c r="LM22" s="444"/>
      <c r="LN22" s="444"/>
      <c r="LO22" s="444"/>
      <c r="LP22" s="444"/>
      <c r="LQ22" s="444"/>
      <c r="LR22" s="444"/>
      <c r="LS22" s="444"/>
      <c r="LT22" s="444"/>
      <c r="LU22" s="444"/>
      <c r="LV22" s="444"/>
      <c r="LW22" s="444"/>
      <c r="LX22" s="444"/>
      <c r="LY22" s="444"/>
      <c r="LZ22" s="444"/>
      <c r="MA22" s="444"/>
      <c r="MB22" s="444"/>
      <c r="MC22" s="444"/>
      <c r="MD22" s="444"/>
      <c r="ME22" s="444"/>
      <c r="MF22" s="444"/>
      <c r="MG22" s="444"/>
      <c r="MH22" s="444"/>
      <c r="MI22" s="444"/>
      <c r="MJ22" s="444"/>
      <c r="MK22" s="444"/>
      <c r="ML22" s="444"/>
      <c r="MM22" s="444"/>
      <c r="MN22" s="444"/>
      <c r="MO22" s="444"/>
      <c r="MP22" s="444"/>
      <c r="MQ22" s="444"/>
      <c r="MR22" s="444"/>
      <c r="MS22" s="444"/>
      <c r="MT22" s="444"/>
      <c r="MU22" s="444"/>
      <c r="MV22" s="444"/>
      <c r="MW22" s="444"/>
      <c r="MX22" s="444"/>
      <c r="MY22" s="444"/>
      <c r="MZ22" s="444"/>
      <c r="NA22" s="444"/>
      <c r="NB22" s="444"/>
      <c r="NC22" s="444"/>
      <c r="ND22" s="444"/>
      <c r="NE22" s="444"/>
      <c r="NF22" s="444"/>
      <c r="NG22" s="444"/>
      <c r="NH22" s="444"/>
      <c r="NI22" s="444"/>
      <c r="NJ22" s="444"/>
      <c r="NK22" s="444"/>
      <c r="NL22" s="444"/>
      <c r="NM22" s="444"/>
      <c r="NN22" s="444"/>
      <c r="NO22" s="444"/>
      <c r="NP22" s="444"/>
      <c r="NQ22" s="444"/>
      <c r="NR22" s="444"/>
      <c r="NS22" s="444"/>
      <c r="NT22" s="444"/>
      <c r="NU22" s="444"/>
      <c r="NV22" s="444"/>
      <c r="NW22" s="444"/>
      <c r="NX22" s="444"/>
      <c r="NY22" s="444"/>
      <c r="NZ22" s="444"/>
      <c r="OA22" s="444"/>
      <c r="OB22" s="444"/>
      <c r="OC22" s="444"/>
      <c r="OD22" s="444"/>
      <c r="OE22" s="444"/>
      <c r="OF22" s="444"/>
      <c r="OG22" s="444"/>
      <c r="OH22" s="444"/>
      <c r="OI22" s="444"/>
      <c r="OJ22" s="444"/>
      <c r="OK22" s="444"/>
      <c r="OL22" s="444"/>
      <c r="OM22" s="444"/>
      <c r="ON22" s="444"/>
      <c r="OO22" s="444"/>
      <c r="OP22" s="444"/>
      <c r="OQ22" s="444"/>
      <c r="OR22" s="444"/>
      <c r="OS22" s="444"/>
      <c r="OT22" s="444"/>
      <c r="OU22" s="444"/>
      <c r="OV22" s="444"/>
      <c r="OW22" s="444"/>
      <c r="OX22" s="444"/>
      <c r="OY22" s="444"/>
      <c r="OZ22" s="444"/>
      <c r="PA22" s="444"/>
      <c r="PB22" s="444"/>
      <c r="PC22" s="444"/>
      <c r="PD22" s="444"/>
      <c r="PE22" s="444"/>
      <c r="PF22" s="444"/>
      <c r="PG22" s="444"/>
      <c r="PH22" s="444"/>
      <c r="PI22" s="444"/>
      <c r="PJ22" s="444"/>
      <c r="PK22" s="444"/>
      <c r="PL22" s="444"/>
      <c r="PM22" s="444"/>
      <c r="PN22" s="444"/>
      <c r="PO22" s="444"/>
      <c r="PP22" s="444"/>
      <c r="PQ22" s="444"/>
      <c r="PR22" s="444"/>
      <c r="PS22" s="444"/>
      <c r="PT22" s="444"/>
      <c r="PU22" s="444"/>
      <c r="PV22" s="444"/>
      <c r="PW22" s="444"/>
      <c r="PX22" s="444"/>
      <c r="PY22" s="444"/>
      <c r="PZ22" s="444"/>
      <c r="QA22" s="444"/>
      <c r="QB22" s="444"/>
      <c r="QC22" s="444"/>
      <c r="QD22" s="444"/>
      <c r="QE22" s="444"/>
      <c r="QF22" s="444"/>
      <c r="QG22" s="444"/>
      <c r="QH22" s="444"/>
      <c r="QI22" s="444"/>
      <c r="QJ22" s="444"/>
      <c r="QK22" s="444"/>
      <c r="QL22" s="444"/>
      <c r="QM22" s="444"/>
      <c r="QN22" s="444"/>
      <c r="QO22" s="444"/>
      <c r="QP22" s="444"/>
      <c r="QQ22" s="444"/>
      <c r="QR22" s="444"/>
      <c r="QS22" s="444"/>
      <c r="QT22" s="444"/>
      <c r="QU22" s="444"/>
      <c r="QV22" s="444"/>
      <c r="QW22" s="444"/>
      <c r="QX22" s="444"/>
      <c r="QY22" s="444"/>
      <c r="QZ22" s="444"/>
      <c r="RA22" s="444"/>
      <c r="RB22" s="444"/>
      <c r="RC22" s="444"/>
      <c r="RD22" s="444"/>
      <c r="RE22" s="444"/>
      <c r="RF22" s="444"/>
      <c r="RG22" s="444"/>
      <c r="RH22" s="444"/>
      <c r="RI22" s="444"/>
      <c r="RJ22" s="444"/>
      <c r="RK22" s="444"/>
      <c r="RL22" s="444"/>
      <c r="RM22" s="444"/>
      <c r="RN22" s="444"/>
      <c r="RO22" s="444"/>
      <c r="RP22" s="444"/>
      <c r="RQ22" s="444"/>
      <c r="RR22" s="444"/>
      <c r="RS22" s="444"/>
      <c r="RT22" s="444"/>
      <c r="RU22" s="444"/>
      <c r="RV22" s="444"/>
      <c r="RW22" s="444"/>
      <c r="RX22" s="444"/>
      <c r="RY22" s="444"/>
      <c r="RZ22" s="444"/>
      <c r="SA22" s="444"/>
      <c r="SB22" s="444"/>
      <c r="SC22" s="444"/>
      <c r="SD22" s="444"/>
      <c r="SE22" s="444"/>
      <c r="SF22" s="444"/>
      <c r="SG22" s="444"/>
      <c r="SH22" s="515"/>
    </row>
    <row r="23" spans="1:502" s="516" customFormat="1" ht="14.4">
      <c r="A23" s="444"/>
      <c r="B23" s="1726" t="s">
        <v>55</v>
      </c>
      <c r="C23" s="1685"/>
      <c r="D23" s="1686"/>
      <c r="E23" s="1322" t="s">
        <v>224</v>
      </c>
      <c r="F23" s="1322">
        <v>10</v>
      </c>
      <c r="G23" s="1255">
        <f t="shared" si="0"/>
        <v>1.3988104084637031E-2</v>
      </c>
      <c r="H23" s="1432" t="s">
        <v>29</v>
      </c>
      <c r="I23" s="1323">
        <v>117</v>
      </c>
      <c r="J23" s="1324">
        <v>307</v>
      </c>
      <c r="K23" s="1325">
        <v>18</v>
      </c>
      <c r="L23" s="1325">
        <v>18</v>
      </c>
      <c r="M23" s="1687">
        <f t="shared" si="4"/>
        <v>0</v>
      </c>
      <c r="N23" s="1688">
        <f t="shared" si="9"/>
        <v>35919</v>
      </c>
      <c r="O23" s="1687"/>
      <c r="P23" s="1687"/>
      <c r="Q23" s="1687"/>
      <c r="R23" s="1687"/>
      <c r="S23" s="1687">
        <f t="shared" si="5"/>
        <v>2106</v>
      </c>
      <c r="T23" s="1687">
        <v>0</v>
      </c>
      <c r="U23" s="1687"/>
      <c r="V23" s="1687"/>
      <c r="W23" s="1687">
        <v>19.579000000000001</v>
      </c>
      <c r="X23" s="1687"/>
      <c r="Y23" s="1687"/>
      <c r="Z23" s="1687">
        <f t="shared" si="1"/>
        <v>2595.5904095253113</v>
      </c>
      <c r="AA23" s="1689">
        <f t="shared" si="2"/>
        <v>0.57147584509150195</v>
      </c>
      <c r="AB23" s="1687">
        <f t="shared" si="10"/>
        <v>20526.84087984166</v>
      </c>
      <c r="AC23" s="1690" t="str">
        <f t="shared" si="8"/>
        <v/>
      </c>
      <c r="AD23" s="1727" t="str">
        <f t="shared" si="6"/>
        <v/>
      </c>
      <c r="AE23" s="444"/>
      <c r="AF23" s="444"/>
      <c r="AG23" s="444"/>
      <c r="AH23" s="444"/>
      <c r="AI23" s="444"/>
      <c r="AJ23" s="444"/>
      <c r="AK23" s="444"/>
      <c r="AL23" s="444"/>
      <c r="AM23" s="444"/>
      <c r="AN23" s="444"/>
      <c r="AO23" s="444"/>
      <c r="AP23" s="444"/>
      <c r="AQ23" s="444"/>
      <c r="AR23" s="444"/>
      <c r="AS23" s="444"/>
      <c r="AT23" s="444"/>
      <c r="AU23" s="444"/>
      <c r="AV23" s="444"/>
      <c r="AW23" s="444"/>
      <c r="AX23" s="444"/>
      <c r="AY23" s="444"/>
      <c r="AZ23" s="444"/>
      <c r="BA23" s="444"/>
      <c r="BB23" s="444"/>
      <c r="BC23" s="444"/>
      <c r="BD23" s="444"/>
      <c r="BE23" s="444"/>
      <c r="BF23" s="444"/>
      <c r="BG23" s="444"/>
      <c r="BH23" s="444"/>
      <c r="BI23" s="444"/>
      <c r="BJ23" s="444"/>
      <c r="BK23" s="444"/>
      <c r="BL23" s="444"/>
      <c r="BM23" s="444"/>
      <c r="BN23" s="444"/>
      <c r="BO23" s="444"/>
      <c r="BP23" s="444"/>
      <c r="BQ23" s="444"/>
      <c r="BR23" s="444"/>
      <c r="BS23" s="444"/>
      <c r="BT23" s="444"/>
      <c r="BU23" s="444"/>
      <c r="BV23" s="444"/>
      <c r="BW23" s="444"/>
      <c r="BX23" s="444"/>
      <c r="BY23" s="444"/>
      <c r="BZ23" s="444"/>
      <c r="CA23" s="444"/>
      <c r="CB23" s="444"/>
      <c r="CC23" s="444"/>
      <c r="CD23" s="444"/>
      <c r="CE23" s="444"/>
      <c r="CF23" s="444"/>
      <c r="CG23" s="444"/>
      <c r="CH23" s="444"/>
      <c r="CI23" s="444"/>
      <c r="CJ23" s="444"/>
      <c r="CK23" s="444"/>
      <c r="CL23" s="444"/>
      <c r="CM23" s="444"/>
      <c r="CN23" s="444"/>
      <c r="CO23" s="444"/>
      <c r="CP23" s="444"/>
      <c r="CQ23" s="444"/>
      <c r="CR23" s="444"/>
      <c r="CS23" s="444"/>
      <c r="CT23" s="444"/>
      <c r="CU23" s="444"/>
      <c r="CV23" s="444"/>
      <c r="CW23" s="444"/>
      <c r="CX23" s="444"/>
      <c r="CY23" s="444"/>
      <c r="CZ23" s="444"/>
      <c r="DA23" s="444"/>
      <c r="DB23" s="444"/>
      <c r="DC23" s="444"/>
      <c r="DD23" s="444"/>
      <c r="DE23" s="444"/>
      <c r="DF23" s="444"/>
      <c r="DG23" s="444"/>
      <c r="DH23" s="444"/>
      <c r="DI23" s="444"/>
      <c r="DJ23" s="444"/>
      <c r="DK23" s="444"/>
      <c r="DL23" s="444"/>
      <c r="DM23" s="444"/>
      <c r="DN23" s="444"/>
      <c r="DO23" s="444"/>
      <c r="DP23" s="444"/>
      <c r="DQ23" s="444"/>
      <c r="DR23" s="444"/>
      <c r="DS23" s="444"/>
      <c r="DT23" s="444"/>
      <c r="DU23" s="444"/>
      <c r="DV23" s="444"/>
      <c r="DW23" s="444"/>
      <c r="DX23" s="444"/>
      <c r="DY23" s="444"/>
      <c r="DZ23" s="444"/>
      <c r="EA23" s="444"/>
      <c r="EB23" s="444"/>
      <c r="EC23" s="444"/>
      <c r="ED23" s="444"/>
      <c r="EE23" s="444"/>
      <c r="EF23" s="444"/>
      <c r="EG23" s="444"/>
      <c r="EH23" s="444"/>
      <c r="EI23" s="444"/>
      <c r="EJ23" s="444"/>
      <c r="EK23" s="444"/>
      <c r="EL23" s="444"/>
      <c r="EM23" s="444"/>
      <c r="EN23" s="444"/>
      <c r="EO23" s="444"/>
      <c r="EP23" s="444"/>
      <c r="EQ23" s="444"/>
      <c r="ER23" s="444"/>
      <c r="ES23" s="444"/>
      <c r="ET23" s="444"/>
      <c r="EU23" s="444"/>
      <c r="EV23" s="444"/>
      <c r="EW23" s="444"/>
      <c r="EX23" s="444"/>
      <c r="EY23" s="444"/>
      <c r="EZ23" s="444"/>
      <c r="FA23" s="444"/>
      <c r="FB23" s="444"/>
      <c r="FC23" s="444"/>
      <c r="FD23" s="444"/>
      <c r="FE23" s="444"/>
      <c r="FF23" s="444"/>
      <c r="FG23" s="444"/>
      <c r="FH23" s="444"/>
      <c r="FI23" s="444"/>
      <c r="FJ23" s="444"/>
      <c r="FK23" s="444"/>
      <c r="FL23" s="444"/>
      <c r="FM23" s="444"/>
      <c r="FN23" s="444"/>
      <c r="FO23" s="444"/>
      <c r="FP23" s="444"/>
      <c r="FQ23" s="444"/>
      <c r="FR23" s="444"/>
      <c r="FS23" s="444"/>
      <c r="FT23" s="444"/>
      <c r="FU23" s="444"/>
      <c r="FV23" s="444"/>
      <c r="FW23" s="444"/>
      <c r="FX23" s="444"/>
      <c r="FY23" s="444"/>
      <c r="FZ23" s="444"/>
      <c r="GA23" s="444"/>
      <c r="GB23" s="444"/>
      <c r="GC23" s="444"/>
      <c r="GD23" s="444"/>
      <c r="GE23" s="444"/>
      <c r="GF23" s="444"/>
      <c r="GG23" s="444"/>
      <c r="GH23" s="444"/>
      <c r="GI23" s="444"/>
      <c r="GJ23" s="444"/>
      <c r="GK23" s="444"/>
      <c r="GL23" s="444"/>
      <c r="GM23" s="444"/>
      <c r="GN23" s="444"/>
      <c r="GO23" s="444"/>
      <c r="GP23" s="444"/>
      <c r="GQ23" s="444"/>
      <c r="GR23" s="444"/>
      <c r="GS23" s="444"/>
      <c r="GT23" s="444"/>
      <c r="GU23" s="444"/>
      <c r="GV23" s="444"/>
      <c r="GW23" s="444"/>
      <c r="GX23" s="444"/>
      <c r="GY23" s="444"/>
      <c r="GZ23" s="444"/>
      <c r="HA23" s="444"/>
      <c r="HB23" s="444"/>
      <c r="HC23" s="444"/>
      <c r="HD23" s="444"/>
      <c r="HE23" s="444"/>
      <c r="HF23" s="444"/>
      <c r="HG23" s="444"/>
      <c r="HH23" s="444"/>
      <c r="HI23" s="444"/>
      <c r="HJ23" s="444"/>
      <c r="HK23" s="444"/>
      <c r="HL23" s="444"/>
      <c r="HM23" s="444"/>
      <c r="HN23" s="444"/>
      <c r="HO23" s="444"/>
      <c r="HP23" s="444"/>
      <c r="HQ23" s="444"/>
      <c r="HR23" s="444"/>
      <c r="HS23" s="444"/>
      <c r="HT23" s="444"/>
      <c r="HU23" s="444"/>
      <c r="HV23" s="444"/>
      <c r="HW23" s="444"/>
      <c r="HX23" s="444"/>
      <c r="HY23" s="444"/>
      <c r="HZ23" s="444"/>
      <c r="IA23" s="444"/>
      <c r="IB23" s="444"/>
      <c r="IC23" s="444"/>
      <c r="ID23" s="444"/>
      <c r="IE23" s="444"/>
      <c r="IF23" s="444"/>
      <c r="IG23" s="444"/>
      <c r="IH23" s="444"/>
      <c r="II23" s="444"/>
      <c r="IJ23" s="444"/>
      <c r="IK23" s="444"/>
      <c r="IL23" s="444"/>
      <c r="IM23" s="444"/>
      <c r="IN23" s="444"/>
      <c r="IO23" s="444"/>
      <c r="IP23" s="444"/>
      <c r="IQ23" s="444"/>
      <c r="IR23" s="444"/>
      <c r="IS23" s="444"/>
      <c r="IT23" s="444"/>
      <c r="IU23" s="444"/>
      <c r="IV23" s="444"/>
      <c r="IW23" s="444"/>
      <c r="IX23" s="444"/>
      <c r="IY23" s="444"/>
      <c r="IZ23" s="444"/>
      <c r="JA23" s="444"/>
      <c r="JB23" s="444"/>
      <c r="JC23" s="444"/>
      <c r="JD23" s="444"/>
      <c r="JE23" s="444"/>
      <c r="JF23" s="444"/>
      <c r="JG23" s="444"/>
      <c r="JH23" s="444"/>
      <c r="JI23" s="444"/>
      <c r="JJ23" s="444"/>
      <c r="JK23" s="444"/>
      <c r="JL23" s="444"/>
      <c r="JM23" s="444"/>
      <c r="JN23" s="444"/>
      <c r="JO23" s="444"/>
      <c r="JP23" s="444"/>
      <c r="JQ23" s="444"/>
      <c r="JR23" s="444"/>
      <c r="JS23" s="444"/>
      <c r="JT23" s="444"/>
      <c r="JU23" s="444"/>
      <c r="JV23" s="444"/>
      <c r="JW23" s="444"/>
      <c r="JX23" s="444"/>
      <c r="JY23" s="444"/>
      <c r="JZ23" s="444"/>
      <c r="KA23" s="444"/>
      <c r="KB23" s="444"/>
      <c r="KC23" s="444"/>
      <c r="KD23" s="444"/>
      <c r="KE23" s="444"/>
      <c r="KF23" s="444"/>
      <c r="KG23" s="444"/>
      <c r="KH23" s="444"/>
      <c r="KI23" s="444"/>
      <c r="KJ23" s="444"/>
      <c r="KK23" s="444"/>
      <c r="KL23" s="444"/>
      <c r="KM23" s="444"/>
      <c r="KN23" s="444"/>
      <c r="KO23" s="444"/>
      <c r="KP23" s="444"/>
      <c r="KQ23" s="444"/>
      <c r="KR23" s="444"/>
      <c r="KS23" s="444"/>
      <c r="KT23" s="444"/>
      <c r="KU23" s="444"/>
      <c r="KV23" s="444"/>
      <c r="KW23" s="444"/>
      <c r="KX23" s="444"/>
      <c r="KY23" s="444"/>
      <c r="KZ23" s="444"/>
      <c r="LA23" s="444"/>
      <c r="LB23" s="444"/>
      <c r="LC23" s="444"/>
      <c r="LD23" s="444"/>
      <c r="LE23" s="444"/>
      <c r="LF23" s="444"/>
      <c r="LG23" s="444"/>
      <c r="LH23" s="444"/>
      <c r="LI23" s="444"/>
      <c r="LJ23" s="444"/>
      <c r="LK23" s="444"/>
      <c r="LL23" s="444"/>
      <c r="LM23" s="444"/>
      <c r="LN23" s="444"/>
      <c r="LO23" s="444"/>
      <c r="LP23" s="444"/>
      <c r="LQ23" s="444"/>
      <c r="LR23" s="444"/>
      <c r="LS23" s="444"/>
      <c r="LT23" s="444"/>
      <c r="LU23" s="444"/>
      <c r="LV23" s="444"/>
      <c r="LW23" s="444"/>
      <c r="LX23" s="444"/>
      <c r="LY23" s="444"/>
      <c r="LZ23" s="444"/>
      <c r="MA23" s="444"/>
      <c r="MB23" s="444"/>
      <c r="MC23" s="444"/>
      <c r="MD23" s="444"/>
      <c r="ME23" s="444"/>
      <c r="MF23" s="444"/>
      <c r="MG23" s="444"/>
      <c r="MH23" s="444"/>
      <c r="MI23" s="444"/>
      <c r="MJ23" s="444"/>
      <c r="MK23" s="444"/>
      <c r="ML23" s="444"/>
      <c r="MM23" s="444"/>
      <c r="MN23" s="444"/>
      <c r="MO23" s="444"/>
      <c r="MP23" s="444"/>
      <c r="MQ23" s="444"/>
      <c r="MR23" s="444"/>
      <c r="MS23" s="444"/>
      <c r="MT23" s="444"/>
      <c r="MU23" s="444"/>
      <c r="MV23" s="444"/>
      <c r="MW23" s="444"/>
      <c r="MX23" s="444"/>
      <c r="MY23" s="444"/>
      <c r="MZ23" s="444"/>
      <c r="NA23" s="444"/>
      <c r="NB23" s="444"/>
      <c r="NC23" s="444"/>
      <c r="ND23" s="444"/>
      <c r="NE23" s="444"/>
      <c r="NF23" s="444"/>
      <c r="NG23" s="444"/>
      <c r="NH23" s="444"/>
      <c r="NI23" s="444"/>
      <c r="NJ23" s="444"/>
      <c r="NK23" s="444"/>
      <c r="NL23" s="444"/>
      <c r="NM23" s="444"/>
      <c r="NN23" s="444"/>
      <c r="NO23" s="444"/>
      <c r="NP23" s="444"/>
      <c r="NQ23" s="444"/>
      <c r="NR23" s="444"/>
      <c r="NS23" s="444"/>
      <c r="NT23" s="444"/>
      <c r="NU23" s="444"/>
      <c r="NV23" s="444"/>
      <c r="NW23" s="444"/>
      <c r="NX23" s="444"/>
      <c r="NY23" s="444"/>
      <c r="NZ23" s="444"/>
      <c r="OA23" s="444"/>
      <c r="OB23" s="444"/>
      <c r="OC23" s="444"/>
      <c r="OD23" s="444"/>
      <c r="OE23" s="444"/>
      <c r="OF23" s="444"/>
      <c r="OG23" s="444"/>
      <c r="OH23" s="444"/>
      <c r="OI23" s="444"/>
      <c r="OJ23" s="444"/>
      <c r="OK23" s="444"/>
      <c r="OL23" s="444"/>
      <c r="OM23" s="444"/>
      <c r="ON23" s="444"/>
      <c r="OO23" s="444"/>
      <c r="OP23" s="444"/>
      <c r="OQ23" s="444"/>
      <c r="OR23" s="444"/>
      <c r="OS23" s="444"/>
      <c r="OT23" s="444"/>
      <c r="OU23" s="444"/>
      <c r="OV23" s="444"/>
      <c r="OW23" s="444"/>
      <c r="OX23" s="444"/>
      <c r="OY23" s="444"/>
      <c r="OZ23" s="444"/>
      <c r="PA23" s="444"/>
      <c r="PB23" s="444"/>
      <c r="PC23" s="444"/>
      <c r="PD23" s="444"/>
      <c r="PE23" s="444"/>
      <c r="PF23" s="444"/>
      <c r="PG23" s="444"/>
      <c r="PH23" s="444"/>
      <c r="PI23" s="444"/>
      <c r="PJ23" s="444"/>
      <c r="PK23" s="444"/>
      <c r="PL23" s="444"/>
      <c r="PM23" s="444"/>
      <c r="PN23" s="444"/>
      <c r="PO23" s="444"/>
      <c r="PP23" s="444"/>
      <c r="PQ23" s="444"/>
      <c r="PR23" s="444"/>
      <c r="PS23" s="444"/>
      <c r="PT23" s="444"/>
      <c r="PU23" s="444"/>
      <c r="PV23" s="444"/>
      <c r="PW23" s="444"/>
      <c r="PX23" s="444"/>
      <c r="PY23" s="444"/>
      <c r="PZ23" s="444"/>
      <c r="QA23" s="444"/>
      <c r="QB23" s="444"/>
      <c r="QC23" s="444"/>
      <c r="QD23" s="444"/>
      <c r="QE23" s="444"/>
      <c r="QF23" s="444"/>
      <c r="QG23" s="444"/>
      <c r="QH23" s="444"/>
      <c r="QI23" s="444"/>
      <c r="QJ23" s="444"/>
      <c r="QK23" s="444"/>
      <c r="QL23" s="444"/>
      <c r="QM23" s="444"/>
      <c r="QN23" s="444"/>
      <c r="QO23" s="444"/>
      <c r="QP23" s="444"/>
      <c r="QQ23" s="444"/>
      <c r="QR23" s="444"/>
      <c r="QS23" s="444"/>
      <c r="QT23" s="444"/>
      <c r="QU23" s="444"/>
      <c r="QV23" s="444"/>
      <c r="QW23" s="444"/>
      <c r="QX23" s="444"/>
      <c r="QY23" s="444"/>
      <c r="QZ23" s="444"/>
      <c r="RA23" s="444"/>
      <c r="RB23" s="444"/>
      <c r="RC23" s="444"/>
      <c r="RD23" s="444"/>
      <c r="RE23" s="444"/>
      <c r="RF23" s="444"/>
      <c r="RG23" s="444"/>
      <c r="RH23" s="444"/>
      <c r="RI23" s="444"/>
      <c r="RJ23" s="444"/>
      <c r="RK23" s="444"/>
      <c r="RL23" s="444"/>
      <c r="RM23" s="444"/>
      <c r="RN23" s="444"/>
      <c r="RO23" s="444"/>
      <c r="RP23" s="444"/>
      <c r="RQ23" s="444"/>
      <c r="RR23" s="444"/>
      <c r="RS23" s="444"/>
      <c r="RT23" s="444"/>
      <c r="RU23" s="444"/>
      <c r="RV23" s="444"/>
      <c r="RW23" s="444"/>
      <c r="RX23" s="444"/>
      <c r="RY23" s="444"/>
      <c r="RZ23" s="444"/>
      <c r="SA23" s="444"/>
      <c r="SB23" s="444"/>
      <c r="SC23" s="444"/>
      <c r="SD23" s="444"/>
      <c r="SE23" s="444"/>
      <c r="SF23" s="444"/>
      <c r="SG23" s="444"/>
      <c r="SH23" s="515"/>
    </row>
    <row r="24" spans="1:502" s="516" customFormat="1" ht="14.4">
      <c r="A24" s="444"/>
      <c r="B24" s="1726" t="s">
        <v>55</v>
      </c>
      <c r="C24" s="1685"/>
      <c r="D24" s="1686"/>
      <c r="E24" s="1322" t="s">
        <v>226</v>
      </c>
      <c r="F24" s="1322">
        <v>15</v>
      </c>
      <c r="G24" s="1255">
        <f t="shared" si="0"/>
        <v>5.1779234363243401E-2</v>
      </c>
      <c r="H24" s="1432" t="s">
        <v>29</v>
      </c>
      <c r="I24" s="1323">
        <v>4432</v>
      </c>
      <c r="J24" s="1324">
        <v>20</v>
      </c>
      <c r="K24" s="1325">
        <v>4.5</v>
      </c>
      <c r="L24" s="1325">
        <v>4.5</v>
      </c>
      <c r="M24" s="1687">
        <f t="shared" si="4"/>
        <v>0</v>
      </c>
      <c r="N24" s="1688">
        <f t="shared" si="9"/>
        <v>88640</v>
      </c>
      <c r="O24" s="1687"/>
      <c r="P24" s="1687"/>
      <c r="Q24" s="1687"/>
      <c r="R24" s="1687"/>
      <c r="S24" s="1687">
        <f t="shared" si="5"/>
        <v>19944</v>
      </c>
      <c r="T24" s="1687">
        <v>0</v>
      </c>
      <c r="U24" s="1687"/>
      <c r="V24" s="1687"/>
      <c r="W24" s="1687">
        <v>0</v>
      </c>
      <c r="X24" s="1687"/>
      <c r="Y24" s="1687"/>
      <c r="Z24" s="1687">
        <f t="shared" si="1"/>
        <v>0</v>
      </c>
      <c r="AA24" s="1689">
        <f t="shared" si="2"/>
        <v>0.7716332514236377</v>
      </c>
      <c r="AB24" s="1687">
        <f t="shared" si="10"/>
        <v>68397.571406191244</v>
      </c>
      <c r="AC24" s="1690" t="str">
        <f t="shared" si="8"/>
        <v/>
      </c>
      <c r="AD24" s="1727" t="str">
        <f t="shared" si="6"/>
        <v/>
      </c>
      <c r="AE24" s="444"/>
      <c r="AF24" s="444"/>
      <c r="AG24" s="444"/>
      <c r="AH24" s="444"/>
      <c r="AI24" s="444"/>
      <c r="AJ24" s="444"/>
      <c r="AK24" s="444"/>
      <c r="AL24" s="444"/>
      <c r="AM24" s="444"/>
      <c r="AN24" s="444"/>
      <c r="AO24" s="444"/>
      <c r="AP24" s="444"/>
      <c r="AQ24" s="444"/>
      <c r="AR24" s="444"/>
      <c r="AS24" s="444"/>
      <c r="AT24" s="444"/>
      <c r="AU24" s="444"/>
      <c r="AV24" s="444"/>
      <c r="AW24" s="444"/>
      <c r="AX24" s="444"/>
      <c r="AY24" s="444"/>
      <c r="AZ24" s="444"/>
      <c r="BA24" s="444"/>
      <c r="BB24" s="444"/>
      <c r="BC24" s="444"/>
      <c r="BD24" s="444"/>
      <c r="BE24" s="444"/>
      <c r="BF24" s="444"/>
      <c r="BG24" s="444"/>
      <c r="BH24" s="444"/>
      <c r="BI24" s="444"/>
      <c r="BJ24" s="444"/>
      <c r="BK24" s="444"/>
      <c r="BL24" s="444"/>
      <c r="BM24" s="444"/>
      <c r="BN24" s="444"/>
      <c r="BO24" s="444"/>
      <c r="BP24" s="444"/>
      <c r="BQ24" s="444"/>
      <c r="BR24" s="444"/>
      <c r="BS24" s="444"/>
      <c r="BT24" s="444"/>
      <c r="BU24" s="444"/>
      <c r="BV24" s="444"/>
      <c r="BW24" s="444"/>
      <c r="BX24" s="444"/>
      <c r="BY24" s="444"/>
      <c r="BZ24" s="444"/>
      <c r="CA24" s="444"/>
      <c r="CB24" s="444"/>
      <c r="CC24" s="444"/>
      <c r="CD24" s="444"/>
      <c r="CE24" s="444"/>
      <c r="CF24" s="444"/>
      <c r="CG24" s="444"/>
      <c r="CH24" s="444"/>
      <c r="CI24" s="444"/>
      <c r="CJ24" s="444"/>
      <c r="CK24" s="444"/>
      <c r="CL24" s="444"/>
      <c r="CM24" s="444"/>
      <c r="CN24" s="444"/>
      <c r="CO24" s="444"/>
      <c r="CP24" s="444"/>
      <c r="CQ24" s="444"/>
      <c r="CR24" s="444"/>
      <c r="CS24" s="444"/>
      <c r="CT24" s="444"/>
      <c r="CU24" s="444"/>
      <c r="CV24" s="444"/>
      <c r="CW24" s="444"/>
      <c r="CX24" s="444"/>
      <c r="CY24" s="444"/>
      <c r="CZ24" s="444"/>
      <c r="DA24" s="444"/>
      <c r="DB24" s="444"/>
      <c r="DC24" s="444"/>
      <c r="DD24" s="444"/>
      <c r="DE24" s="444"/>
      <c r="DF24" s="444"/>
      <c r="DG24" s="444"/>
      <c r="DH24" s="444"/>
      <c r="DI24" s="444"/>
      <c r="DJ24" s="444"/>
      <c r="DK24" s="444"/>
      <c r="DL24" s="444"/>
      <c r="DM24" s="444"/>
      <c r="DN24" s="444"/>
      <c r="DO24" s="444"/>
      <c r="DP24" s="444"/>
      <c r="DQ24" s="444"/>
      <c r="DR24" s="444"/>
      <c r="DS24" s="444"/>
      <c r="DT24" s="444"/>
      <c r="DU24" s="444"/>
      <c r="DV24" s="444"/>
      <c r="DW24" s="444"/>
      <c r="DX24" s="444"/>
      <c r="DY24" s="444"/>
      <c r="DZ24" s="444"/>
      <c r="EA24" s="444"/>
      <c r="EB24" s="444"/>
      <c r="EC24" s="444"/>
      <c r="ED24" s="444"/>
      <c r="EE24" s="444"/>
      <c r="EF24" s="444"/>
      <c r="EG24" s="444"/>
      <c r="EH24" s="444"/>
      <c r="EI24" s="444"/>
      <c r="EJ24" s="444"/>
      <c r="EK24" s="444"/>
      <c r="EL24" s="444"/>
      <c r="EM24" s="444"/>
      <c r="EN24" s="444"/>
      <c r="EO24" s="444"/>
      <c r="EP24" s="444"/>
      <c r="EQ24" s="444"/>
      <c r="ER24" s="444"/>
      <c r="ES24" s="444"/>
      <c r="ET24" s="444"/>
      <c r="EU24" s="444"/>
      <c r="EV24" s="444"/>
      <c r="EW24" s="444"/>
      <c r="EX24" s="444"/>
      <c r="EY24" s="444"/>
      <c r="EZ24" s="444"/>
      <c r="FA24" s="444"/>
      <c r="FB24" s="444"/>
      <c r="FC24" s="444"/>
      <c r="FD24" s="444"/>
      <c r="FE24" s="444"/>
      <c r="FF24" s="444"/>
      <c r="FG24" s="444"/>
      <c r="FH24" s="444"/>
      <c r="FI24" s="444"/>
      <c r="FJ24" s="444"/>
      <c r="FK24" s="444"/>
      <c r="FL24" s="444"/>
      <c r="FM24" s="444"/>
      <c r="FN24" s="444"/>
      <c r="FO24" s="444"/>
      <c r="FP24" s="444"/>
      <c r="FQ24" s="444"/>
      <c r="FR24" s="444"/>
      <c r="FS24" s="444"/>
      <c r="FT24" s="444"/>
      <c r="FU24" s="444"/>
      <c r="FV24" s="444"/>
      <c r="FW24" s="444"/>
      <c r="FX24" s="444"/>
      <c r="FY24" s="444"/>
      <c r="FZ24" s="444"/>
      <c r="GA24" s="444"/>
      <c r="GB24" s="444"/>
      <c r="GC24" s="444"/>
      <c r="GD24" s="444"/>
      <c r="GE24" s="444"/>
      <c r="GF24" s="444"/>
      <c r="GG24" s="444"/>
      <c r="GH24" s="444"/>
      <c r="GI24" s="444"/>
      <c r="GJ24" s="444"/>
      <c r="GK24" s="444"/>
      <c r="GL24" s="444"/>
      <c r="GM24" s="444"/>
      <c r="GN24" s="444"/>
      <c r="GO24" s="444"/>
      <c r="GP24" s="444"/>
      <c r="GQ24" s="444"/>
      <c r="GR24" s="444"/>
      <c r="GS24" s="444"/>
      <c r="GT24" s="444"/>
      <c r="GU24" s="444"/>
      <c r="GV24" s="444"/>
      <c r="GW24" s="444"/>
      <c r="GX24" s="444"/>
      <c r="GY24" s="444"/>
      <c r="GZ24" s="444"/>
      <c r="HA24" s="444"/>
      <c r="HB24" s="444"/>
      <c r="HC24" s="444"/>
      <c r="HD24" s="444"/>
      <c r="HE24" s="444"/>
      <c r="HF24" s="444"/>
      <c r="HG24" s="444"/>
      <c r="HH24" s="444"/>
      <c r="HI24" s="444"/>
      <c r="HJ24" s="444"/>
      <c r="HK24" s="444"/>
      <c r="HL24" s="444"/>
      <c r="HM24" s="444"/>
      <c r="HN24" s="444"/>
      <c r="HO24" s="444"/>
      <c r="HP24" s="444"/>
      <c r="HQ24" s="444"/>
      <c r="HR24" s="444"/>
      <c r="HS24" s="444"/>
      <c r="HT24" s="444"/>
      <c r="HU24" s="444"/>
      <c r="HV24" s="444"/>
      <c r="HW24" s="444"/>
      <c r="HX24" s="444"/>
      <c r="HY24" s="444"/>
      <c r="HZ24" s="444"/>
      <c r="IA24" s="444"/>
      <c r="IB24" s="444"/>
      <c r="IC24" s="444"/>
      <c r="ID24" s="444"/>
      <c r="IE24" s="444"/>
      <c r="IF24" s="444"/>
      <c r="IG24" s="444"/>
      <c r="IH24" s="444"/>
      <c r="II24" s="444"/>
      <c r="IJ24" s="444"/>
      <c r="IK24" s="444"/>
      <c r="IL24" s="444"/>
      <c r="IM24" s="444"/>
      <c r="IN24" s="444"/>
      <c r="IO24" s="444"/>
      <c r="IP24" s="444"/>
      <c r="IQ24" s="444"/>
      <c r="IR24" s="444"/>
      <c r="IS24" s="444"/>
      <c r="IT24" s="444"/>
      <c r="IU24" s="444"/>
      <c r="IV24" s="444"/>
      <c r="IW24" s="444"/>
      <c r="IX24" s="444"/>
      <c r="IY24" s="444"/>
      <c r="IZ24" s="444"/>
      <c r="JA24" s="444"/>
      <c r="JB24" s="444"/>
      <c r="JC24" s="444"/>
      <c r="JD24" s="444"/>
      <c r="JE24" s="444"/>
      <c r="JF24" s="444"/>
      <c r="JG24" s="444"/>
      <c r="JH24" s="444"/>
      <c r="JI24" s="444"/>
      <c r="JJ24" s="444"/>
      <c r="JK24" s="444"/>
      <c r="JL24" s="444"/>
      <c r="JM24" s="444"/>
      <c r="JN24" s="444"/>
      <c r="JO24" s="444"/>
      <c r="JP24" s="444"/>
      <c r="JQ24" s="444"/>
      <c r="JR24" s="444"/>
      <c r="JS24" s="444"/>
      <c r="JT24" s="444"/>
      <c r="JU24" s="444"/>
      <c r="JV24" s="444"/>
      <c r="JW24" s="444"/>
      <c r="JX24" s="444"/>
      <c r="JY24" s="444"/>
      <c r="JZ24" s="444"/>
      <c r="KA24" s="444"/>
      <c r="KB24" s="444"/>
      <c r="KC24" s="444"/>
      <c r="KD24" s="444"/>
      <c r="KE24" s="444"/>
      <c r="KF24" s="444"/>
      <c r="KG24" s="444"/>
      <c r="KH24" s="444"/>
      <c r="KI24" s="444"/>
      <c r="KJ24" s="444"/>
      <c r="KK24" s="444"/>
      <c r="KL24" s="444"/>
      <c r="KM24" s="444"/>
      <c r="KN24" s="444"/>
      <c r="KO24" s="444"/>
      <c r="KP24" s="444"/>
      <c r="KQ24" s="444"/>
      <c r="KR24" s="444"/>
      <c r="KS24" s="444"/>
      <c r="KT24" s="444"/>
      <c r="KU24" s="444"/>
      <c r="KV24" s="444"/>
      <c r="KW24" s="444"/>
      <c r="KX24" s="444"/>
      <c r="KY24" s="444"/>
      <c r="KZ24" s="444"/>
      <c r="LA24" s="444"/>
      <c r="LB24" s="444"/>
      <c r="LC24" s="444"/>
      <c r="LD24" s="444"/>
      <c r="LE24" s="444"/>
      <c r="LF24" s="444"/>
      <c r="LG24" s="444"/>
      <c r="LH24" s="444"/>
      <c r="LI24" s="444"/>
      <c r="LJ24" s="444"/>
      <c r="LK24" s="444"/>
      <c r="LL24" s="444"/>
      <c r="LM24" s="444"/>
      <c r="LN24" s="444"/>
      <c r="LO24" s="444"/>
      <c r="LP24" s="444"/>
      <c r="LQ24" s="444"/>
      <c r="LR24" s="444"/>
      <c r="LS24" s="444"/>
      <c r="LT24" s="444"/>
      <c r="LU24" s="444"/>
      <c r="LV24" s="444"/>
      <c r="LW24" s="444"/>
      <c r="LX24" s="444"/>
      <c r="LY24" s="444"/>
      <c r="LZ24" s="444"/>
      <c r="MA24" s="444"/>
      <c r="MB24" s="444"/>
      <c r="MC24" s="444"/>
      <c r="MD24" s="444"/>
      <c r="ME24" s="444"/>
      <c r="MF24" s="444"/>
      <c r="MG24" s="444"/>
      <c r="MH24" s="444"/>
      <c r="MI24" s="444"/>
      <c r="MJ24" s="444"/>
      <c r="MK24" s="444"/>
      <c r="ML24" s="444"/>
      <c r="MM24" s="444"/>
      <c r="MN24" s="444"/>
      <c r="MO24" s="444"/>
      <c r="MP24" s="444"/>
      <c r="MQ24" s="444"/>
      <c r="MR24" s="444"/>
      <c r="MS24" s="444"/>
      <c r="MT24" s="444"/>
      <c r="MU24" s="444"/>
      <c r="MV24" s="444"/>
      <c r="MW24" s="444"/>
      <c r="MX24" s="444"/>
      <c r="MY24" s="444"/>
      <c r="MZ24" s="444"/>
      <c r="NA24" s="444"/>
      <c r="NB24" s="444"/>
      <c r="NC24" s="444"/>
      <c r="ND24" s="444"/>
      <c r="NE24" s="444"/>
      <c r="NF24" s="444"/>
      <c r="NG24" s="444"/>
      <c r="NH24" s="444"/>
      <c r="NI24" s="444"/>
      <c r="NJ24" s="444"/>
      <c r="NK24" s="444"/>
      <c r="NL24" s="444"/>
      <c r="NM24" s="444"/>
      <c r="NN24" s="444"/>
      <c r="NO24" s="444"/>
      <c r="NP24" s="444"/>
      <c r="NQ24" s="444"/>
      <c r="NR24" s="444"/>
      <c r="NS24" s="444"/>
      <c r="NT24" s="444"/>
      <c r="NU24" s="444"/>
      <c r="NV24" s="444"/>
      <c r="NW24" s="444"/>
      <c r="NX24" s="444"/>
      <c r="NY24" s="444"/>
      <c r="NZ24" s="444"/>
      <c r="OA24" s="444"/>
      <c r="OB24" s="444"/>
      <c r="OC24" s="444"/>
      <c r="OD24" s="444"/>
      <c r="OE24" s="444"/>
      <c r="OF24" s="444"/>
      <c r="OG24" s="444"/>
      <c r="OH24" s="444"/>
      <c r="OI24" s="444"/>
      <c r="OJ24" s="444"/>
      <c r="OK24" s="444"/>
      <c r="OL24" s="444"/>
      <c r="OM24" s="444"/>
      <c r="ON24" s="444"/>
      <c r="OO24" s="444"/>
      <c r="OP24" s="444"/>
      <c r="OQ24" s="444"/>
      <c r="OR24" s="444"/>
      <c r="OS24" s="444"/>
      <c r="OT24" s="444"/>
      <c r="OU24" s="444"/>
      <c r="OV24" s="444"/>
      <c r="OW24" s="444"/>
      <c r="OX24" s="444"/>
      <c r="OY24" s="444"/>
      <c r="OZ24" s="444"/>
      <c r="PA24" s="444"/>
      <c r="PB24" s="444"/>
      <c r="PC24" s="444"/>
      <c r="PD24" s="444"/>
      <c r="PE24" s="444"/>
      <c r="PF24" s="444"/>
      <c r="PG24" s="444"/>
      <c r="PH24" s="444"/>
      <c r="PI24" s="444"/>
      <c r="PJ24" s="444"/>
      <c r="PK24" s="444"/>
      <c r="PL24" s="444"/>
      <c r="PM24" s="444"/>
      <c r="PN24" s="444"/>
      <c r="PO24" s="444"/>
      <c r="PP24" s="444"/>
      <c r="PQ24" s="444"/>
      <c r="PR24" s="444"/>
      <c r="PS24" s="444"/>
      <c r="PT24" s="444"/>
      <c r="PU24" s="444"/>
      <c r="PV24" s="444"/>
      <c r="PW24" s="444"/>
      <c r="PX24" s="444"/>
      <c r="PY24" s="444"/>
      <c r="PZ24" s="444"/>
      <c r="QA24" s="444"/>
      <c r="QB24" s="444"/>
      <c r="QC24" s="444"/>
      <c r="QD24" s="444"/>
      <c r="QE24" s="444"/>
      <c r="QF24" s="444"/>
      <c r="QG24" s="444"/>
      <c r="QH24" s="444"/>
      <c r="QI24" s="444"/>
      <c r="QJ24" s="444"/>
      <c r="QK24" s="444"/>
      <c r="QL24" s="444"/>
      <c r="QM24" s="444"/>
      <c r="QN24" s="444"/>
      <c r="QO24" s="444"/>
      <c r="QP24" s="444"/>
      <c r="QQ24" s="444"/>
      <c r="QR24" s="444"/>
      <c r="QS24" s="444"/>
      <c r="QT24" s="444"/>
      <c r="QU24" s="444"/>
      <c r="QV24" s="444"/>
      <c r="QW24" s="444"/>
      <c r="QX24" s="444"/>
      <c r="QY24" s="444"/>
      <c r="QZ24" s="444"/>
      <c r="RA24" s="444"/>
      <c r="RB24" s="444"/>
      <c r="RC24" s="444"/>
      <c r="RD24" s="444"/>
      <c r="RE24" s="444"/>
      <c r="RF24" s="444"/>
      <c r="RG24" s="444"/>
      <c r="RH24" s="444"/>
      <c r="RI24" s="444"/>
      <c r="RJ24" s="444"/>
      <c r="RK24" s="444"/>
      <c r="RL24" s="444"/>
      <c r="RM24" s="444"/>
      <c r="RN24" s="444"/>
      <c r="RO24" s="444"/>
      <c r="RP24" s="444"/>
      <c r="RQ24" s="444"/>
      <c r="RR24" s="444"/>
      <c r="RS24" s="444"/>
      <c r="RT24" s="444"/>
      <c r="RU24" s="444"/>
      <c r="RV24" s="444"/>
      <c r="RW24" s="444"/>
      <c r="RX24" s="444"/>
      <c r="RY24" s="444"/>
      <c r="RZ24" s="444"/>
      <c r="SA24" s="444"/>
      <c r="SB24" s="444"/>
      <c r="SC24" s="444"/>
      <c r="SD24" s="444"/>
      <c r="SE24" s="444"/>
      <c r="SF24" s="444"/>
      <c r="SG24" s="444"/>
      <c r="SH24" s="515"/>
    </row>
    <row r="25" spans="1:502" s="516" customFormat="1" ht="14.4">
      <c r="A25" s="444"/>
      <c r="B25" s="1726" t="s">
        <v>55</v>
      </c>
      <c r="C25" s="1685"/>
      <c r="D25" s="1686"/>
      <c r="E25" s="1322" t="s">
        <v>1290</v>
      </c>
      <c r="F25" s="1376">
        <v>14</v>
      </c>
      <c r="G25" s="1255">
        <f t="shared" si="0"/>
        <v>7.4093841230074369E-4</v>
      </c>
      <c r="H25" s="1432" t="s">
        <v>29</v>
      </c>
      <c r="I25" s="1433">
        <v>9</v>
      </c>
      <c r="J25" s="1372">
        <v>151</v>
      </c>
      <c r="K25" s="1377">
        <v>50</v>
      </c>
      <c r="L25" s="1377">
        <v>156</v>
      </c>
      <c r="M25" s="1687">
        <f t="shared" si="4"/>
        <v>106</v>
      </c>
      <c r="N25" s="1688">
        <f t="shared" si="9"/>
        <v>1359</v>
      </c>
      <c r="O25" s="1687"/>
      <c r="P25" s="1687"/>
      <c r="Q25" s="1687"/>
      <c r="R25" s="1687"/>
      <c r="S25" s="1687">
        <f t="shared" si="5"/>
        <v>1404</v>
      </c>
      <c r="T25" s="1687">
        <v>0</v>
      </c>
      <c r="U25" s="1687"/>
      <c r="V25" s="1687"/>
      <c r="W25" s="1687">
        <v>7.6042857142857141</v>
      </c>
      <c r="X25" s="1687"/>
      <c r="Y25" s="1687"/>
      <c r="Z25" s="1687">
        <f t="shared" si="1"/>
        <v>482.31253541118542</v>
      </c>
      <c r="AA25" s="1689">
        <f t="shared" si="2"/>
        <v>0.735687553670473</v>
      </c>
      <c r="AB25" s="1687">
        <f t="shared" si="10"/>
        <v>999.79938543817286</v>
      </c>
      <c r="AC25" s="1690" t="str">
        <f t="shared" si="8"/>
        <v/>
      </c>
      <c r="AD25" s="1727" t="str">
        <f t="shared" si="6"/>
        <v/>
      </c>
      <c r="AE25" s="444"/>
      <c r="AF25" s="444"/>
      <c r="AG25" s="444"/>
      <c r="AH25" s="444"/>
      <c r="AI25" s="444"/>
      <c r="AJ25" s="444"/>
      <c r="AK25" s="444"/>
      <c r="AL25" s="444"/>
      <c r="AM25" s="444"/>
      <c r="AN25" s="444"/>
      <c r="AO25" s="444"/>
      <c r="AP25" s="444"/>
      <c r="AQ25" s="444"/>
      <c r="AR25" s="444"/>
      <c r="AS25" s="444"/>
      <c r="AT25" s="444"/>
      <c r="AU25" s="444"/>
      <c r="AV25" s="444"/>
      <c r="AW25" s="444"/>
      <c r="AX25" s="444"/>
      <c r="AY25" s="444"/>
      <c r="AZ25" s="444"/>
      <c r="BA25" s="444"/>
      <c r="BB25" s="444"/>
      <c r="BC25" s="444"/>
      <c r="BD25" s="444"/>
      <c r="BE25" s="444"/>
      <c r="BF25" s="444"/>
      <c r="BG25" s="444"/>
      <c r="BH25" s="444"/>
      <c r="BI25" s="444"/>
      <c r="BJ25" s="444"/>
      <c r="BK25" s="444"/>
      <c r="BL25" s="444"/>
      <c r="BM25" s="444"/>
      <c r="BN25" s="444"/>
      <c r="BO25" s="444"/>
      <c r="BP25" s="444"/>
      <c r="BQ25" s="444"/>
      <c r="BR25" s="444"/>
      <c r="BS25" s="444"/>
      <c r="BT25" s="444"/>
      <c r="BU25" s="444"/>
      <c r="BV25" s="444"/>
      <c r="BW25" s="444"/>
      <c r="BX25" s="444"/>
      <c r="BY25" s="444"/>
      <c r="BZ25" s="444"/>
      <c r="CA25" s="444"/>
      <c r="CB25" s="444"/>
      <c r="CC25" s="444"/>
      <c r="CD25" s="444"/>
      <c r="CE25" s="444"/>
      <c r="CF25" s="444"/>
      <c r="CG25" s="444"/>
      <c r="CH25" s="444"/>
      <c r="CI25" s="444"/>
      <c r="CJ25" s="444"/>
      <c r="CK25" s="444"/>
      <c r="CL25" s="444"/>
      <c r="CM25" s="444"/>
      <c r="CN25" s="444"/>
      <c r="CO25" s="444"/>
      <c r="CP25" s="444"/>
      <c r="CQ25" s="444"/>
      <c r="CR25" s="444"/>
      <c r="CS25" s="444"/>
      <c r="CT25" s="444"/>
      <c r="CU25" s="444"/>
      <c r="CV25" s="444"/>
      <c r="CW25" s="444"/>
      <c r="CX25" s="444"/>
      <c r="CY25" s="444"/>
      <c r="CZ25" s="444"/>
      <c r="DA25" s="444"/>
      <c r="DB25" s="444"/>
      <c r="DC25" s="444"/>
      <c r="DD25" s="444"/>
      <c r="DE25" s="444"/>
      <c r="DF25" s="444"/>
      <c r="DG25" s="444"/>
      <c r="DH25" s="444"/>
      <c r="DI25" s="444"/>
      <c r="DJ25" s="444"/>
      <c r="DK25" s="444"/>
      <c r="DL25" s="444"/>
      <c r="DM25" s="444"/>
      <c r="DN25" s="444"/>
      <c r="DO25" s="444"/>
      <c r="DP25" s="444"/>
      <c r="DQ25" s="444"/>
      <c r="DR25" s="444"/>
      <c r="DS25" s="444"/>
      <c r="DT25" s="444"/>
      <c r="DU25" s="444"/>
      <c r="DV25" s="444"/>
      <c r="DW25" s="444"/>
      <c r="DX25" s="444"/>
      <c r="DY25" s="444"/>
      <c r="DZ25" s="444"/>
      <c r="EA25" s="444"/>
      <c r="EB25" s="444"/>
      <c r="EC25" s="444"/>
      <c r="ED25" s="444"/>
      <c r="EE25" s="444"/>
      <c r="EF25" s="444"/>
      <c r="EG25" s="444"/>
      <c r="EH25" s="444"/>
      <c r="EI25" s="444"/>
      <c r="EJ25" s="444"/>
      <c r="EK25" s="444"/>
      <c r="EL25" s="444"/>
      <c r="EM25" s="444"/>
      <c r="EN25" s="444"/>
      <c r="EO25" s="444"/>
      <c r="EP25" s="444"/>
      <c r="EQ25" s="444"/>
      <c r="ER25" s="444"/>
      <c r="ES25" s="444"/>
      <c r="ET25" s="444"/>
      <c r="EU25" s="444"/>
      <c r="EV25" s="444"/>
      <c r="EW25" s="444"/>
      <c r="EX25" s="444"/>
      <c r="EY25" s="444"/>
      <c r="EZ25" s="444"/>
      <c r="FA25" s="444"/>
      <c r="FB25" s="444"/>
      <c r="FC25" s="444"/>
      <c r="FD25" s="444"/>
      <c r="FE25" s="444"/>
      <c r="FF25" s="444"/>
      <c r="FG25" s="444"/>
      <c r="FH25" s="444"/>
      <c r="FI25" s="444"/>
      <c r="FJ25" s="444"/>
      <c r="FK25" s="444"/>
      <c r="FL25" s="444"/>
      <c r="FM25" s="444"/>
      <c r="FN25" s="444"/>
      <c r="FO25" s="444"/>
      <c r="FP25" s="444"/>
      <c r="FQ25" s="444"/>
      <c r="FR25" s="444"/>
      <c r="FS25" s="444"/>
      <c r="FT25" s="444"/>
      <c r="FU25" s="444"/>
      <c r="FV25" s="444"/>
      <c r="FW25" s="444"/>
      <c r="FX25" s="444"/>
      <c r="FY25" s="444"/>
      <c r="FZ25" s="444"/>
      <c r="GA25" s="444"/>
      <c r="GB25" s="444"/>
      <c r="GC25" s="444"/>
      <c r="GD25" s="444"/>
      <c r="GE25" s="444"/>
      <c r="GF25" s="444"/>
      <c r="GG25" s="444"/>
      <c r="GH25" s="444"/>
      <c r="GI25" s="444"/>
      <c r="GJ25" s="444"/>
      <c r="GK25" s="444"/>
      <c r="GL25" s="444"/>
      <c r="GM25" s="444"/>
      <c r="GN25" s="444"/>
      <c r="GO25" s="444"/>
      <c r="GP25" s="444"/>
      <c r="GQ25" s="444"/>
      <c r="GR25" s="444"/>
      <c r="GS25" s="444"/>
      <c r="GT25" s="444"/>
      <c r="GU25" s="444"/>
      <c r="GV25" s="444"/>
      <c r="GW25" s="444"/>
      <c r="GX25" s="444"/>
      <c r="GY25" s="444"/>
      <c r="GZ25" s="444"/>
      <c r="HA25" s="444"/>
      <c r="HB25" s="444"/>
      <c r="HC25" s="444"/>
      <c r="HD25" s="444"/>
      <c r="HE25" s="444"/>
      <c r="HF25" s="444"/>
      <c r="HG25" s="444"/>
      <c r="HH25" s="444"/>
      <c r="HI25" s="444"/>
      <c r="HJ25" s="444"/>
      <c r="HK25" s="444"/>
      <c r="HL25" s="444"/>
      <c r="HM25" s="444"/>
      <c r="HN25" s="444"/>
      <c r="HO25" s="444"/>
      <c r="HP25" s="444"/>
      <c r="HQ25" s="444"/>
      <c r="HR25" s="444"/>
      <c r="HS25" s="444"/>
      <c r="HT25" s="444"/>
      <c r="HU25" s="444"/>
      <c r="HV25" s="444"/>
      <c r="HW25" s="444"/>
      <c r="HX25" s="444"/>
      <c r="HY25" s="444"/>
      <c r="HZ25" s="444"/>
      <c r="IA25" s="444"/>
      <c r="IB25" s="444"/>
      <c r="IC25" s="444"/>
      <c r="ID25" s="444"/>
      <c r="IE25" s="444"/>
      <c r="IF25" s="444"/>
      <c r="IG25" s="444"/>
      <c r="IH25" s="444"/>
      <c r="II25" s="444"/>
      <c r="IJ25" s="444"/>
      <c r="IK25" s="444"/>
      <c r="IL25" s="444"/>
      <c r="IM25" s="444"/>
      <c r="IN25" s="444"/>
      <c r="IO25" s="444"/>
      <c r="IP25" s="444"/>
      <c r="IQ25" s="444"/>
      <c r="IR25" s="444"/>
      <c r="IS25" s="444"/>
      <c r="IT25" s="444"/>
      <c r="IU25" s="444"/>
      <c r="IV25" s="444"/>
      <c r="IW25" s="444"/>
      <c r="IX25" s="444"/>
      <c r="IY25" s="444"/>
      <c r="IZ25" s="444"/>
      <c r="JA25" s="444"/>
      <c r="JB25" s="444"/>
      <c r="JC25" s="444"/>
      <c r="JD25" s="444"/>
      <c r="JE25" s="444"/>
      <c r="JF25" s="444"/>
      <c r="JG25" s="444"/>
      <c r="JH25" s="444"/>
      <c r="JI25" s="444"/>
      <c r="JJ25" s="444"/>
      <c r="JK25" s="444"/>
      <c r="JL25" s="444"/>
      <c r="JM25" s="444"/>
      <c r="JN25" s="444"/>
      <c r="JO25" s="444"/>
      <c r="JP25" s="444"/>
      <c r="JQ25" s="444"/>
      <c r="JR25" s="444"/>
      <c r="JS25" s="444"/>
      <c r="JT25" s="444"/>
      <c r="JU25" s="444"/>
      <c r="JV25" s="444"/>
      <c r="JW25" s="444"/>
      <c r="JX25" s="444"/>
      <c r="JY25" s="444"/>
      <c r="JZ25" s="444"/>
      <c r="KA25" s="444"/>
      <c r="KB25" s="444"/>
      <c r="KC25" s="444"/>
      <c r="KD25" s="444"/>
      <c r="KE25" s="444"/>
      <c r="KF25" s="444"/>
      <c r="KG25" s="444"/>
      <c r="KH25" s="444"/>
      <c r="KI25" s="444"/>
      <c r="KJ25" s="444"/>
      <c r="KK25" s="444"/>
      <c r="KL25" s="444"/>
      <c r="KM25" s="444"/>
      <c r="KN25" s="444"/>
      <c r="KO25" s="444"/>
      <c r="KP25" s="444"/>
      <c r="KQ25" s="444"/>
      <c r="KR25" s="444"/>
      <c r="KS25" s="444"/>
      <c r="KT25" s="444"/>
      <c r="KU25" s="444"/>
      <c r="KV25" s="444"/>
      <c r="KW25" s="444"/>
      <c r="KX25" s="444"/>
      <c r="KY25" s="444"/>
      <c r="KZ25" s="444"/>
      <c r="LA25" s="444"/>
      <c r="LB25" s="444"/>
      <c r="LC25" s="444"/>
      <c r="LD25" s="444"/>
      <c r="LE25" s="444"/>
      <c r="LF25" s="444"/>
      <c r="LG25" s="444"/>
      <c r="LH25" s="444"/>
      <c r="LI25" s="444"/>
      <c r="LJ25" s="444"/>
      <c r="LK25" s="444"/>
      <c r="LL25" s="444"/>
      <c r="LM25" s="444"/>
      <c r="LN25" s="444"/>
      <c r="LO25" s="444"/>
      <c r="LP25" s="444"/>
      <c r="LQ25" s="444"/>
      <c r="LR25" s="444"/>
      <c r="LS25" s="444"/>
      <c r="LT25" s="444"/>
      <c r="LU25" s="444"/>
      <c r="LV25" s="444"/>
      <c r="LW25" s="444"/>
      <c r="LX25" s="444"/>
      <c r="LY25" s="444"/>
      <c r="LZ25" s="444"/>
      <c r="MA25" s="444"/>
      <c r="MB25" s="444"/>
      <c r="MC25" s="444"/>
      <c r="MD25" s="444"/>
      <c r="ME25" s="444"/>
      <c r="MF25" s="444"/>
      <c r="MG25" s="444"/>
      <c r="MH25" s="444"/>
      <c r="MI25" s="444"/>
      <c r="MJ25" s="444"/>
      <c r="MK25" s="444"/>
      <c r="ML25" s="444"/>
      <c r="MM25" s="444"/>
      <c r="MN25" s="444"/>
      <c r="MO25" s="444"/>
      <c r="MP25" s="444"/>
      <c r="MQ25" s="444"/>
      <c r="MR25" s="444"/>
      <c r="MS25" s="444"/>
      <c r="MT25" s="444"/>
      <c r="MU25" s="444"/>
      <c r="MV25" s="444"/>
      <c r="MW25" s="444"/>
      <c r="MX25" s="444"/>
      <c r="MY25" s="444"/>
      <c r="MZ25" s="444"/>
      <c r="NA25" s="444"/>
      <c r="NB25" s="444"/>
      <c r="NC25" s="444"/>
      <c r="ND25" s="444"/>
      <c r="NE25" s="444"/>
      <c r="NF25" s="444"/>
      <c r="NG25" s="444"/>
      <c r="NH25" s="444"/>
      <c r="NI25" s="444"/>
      <c r="NJ25" s="444"/>
      <c r="NK25" s="444"/>
      <c r="NL25" s="444"/>
      <c r="NM25" s="444"/>
      <c r="NN25" s="444"/>
      <c r="NO25" s="444"/>
      <c r="NP25" s="444"/>
      <c r="NQ25" s="444"/>
      <c r="NR25" s="444"/>
      <c r="NS25" s="444"/>
      <c r="NT25" s="444"/>
      <c r="NU25" s="444"/>
      <c r="NV25" s="444"/>
      <c r="NW25" s="444"/>
      <c r="NX25" s="444"/>
      <c r="NY25" s="444"/>
      <c r="NZ25" s="444"/>
      <c r="OA25" s="444"/>
      <c r="OB25" s="444"/>
      <c r="OC25" s="444"/>
      <c r="OD25" s="444"/>
      <c r="OE25" s="444"/>
      <c r="OF25" s="444"/>
      <c r="OG25" s="444"/>
      <c r="OH25" s="444"/>
      <c r="OI25" s="444"/>
      <c r="OJ25" s="444"/>
      <c r="OK25" s="444"/>
      <c r="OL25" s="444"/>
      <c r="OM25" s="444"/>
      <c r="ON25" s="444"/>
      <c r="OO25" s="444"/>
      <c r="OP25" s="444"/>
      <c r="OQ25" s="444"/>
      <c r="OR25" s="444"/>
      <c r="OS25" s="444"/>
      <c r="OT25" s="444"/>
      <c r="OU25" s="444"/>
      <c r="OV25" s="444"/>
      <c r="OW25" s="444"/>
      <c r="OX25" s="444"/>
      <c r="OY25" s="444"/>
      <c r="OZ25" s="444"/>
      <c r="PA25" s="444"/>
      <c r="PB25" s="444"/>
      <c r="PC25" s="444"/>
      <c r="PD25" s="444"/>
      <c r="PE25" s="444"/>
      <c r="PF25" s="444"/>
      <c r="PG25" s="444"/>
      <c r="PH25" s="444"/>
      <c r="PI25" s="444"/>
      <c r="PJ25" s="444"/>
      <c r="PK25" s="444"/>
      <c r="PL25" s="444"/>
      <c r="PM25" s="444"/>
      <c r="PN25" s="444"/>
      <c r="PO25" s="444"/>
      <c r="PP25" s="444"/>
      <c r="PQ25" s="444"/>
      <c r="PR25" s="444"/>
      <c r="PS25" s="444"/>
      <c r="PT25" s="444"/>
      <c r="PU25" s="444"/>
      <c r="PV25" s="444"/>
      <c r="PW25" s="444"/>
      <c r="PX25" s="444"/>
      <c r="PY25" s="444"/>
      <c r="PZ25" s="444"/>
      <c r="QA25" s="444"/>
      <c r="QB25" s="444"/>
      <c r="QC25" s="444"/>
      <c r="QD25" s="444"/>
      <c r="QE25" s="444"/>
      <c r="QF25" s="444"/>
      <c r="QG25" s="444"/>
      <c r="QH25" s="444"/>
      <c r="QI25" s="444"/>
      <c r="QJ25" s="444"/>
      <c r="QK25" s="444"/>
      <c r="QL25" s="444"/>
      <c r="QM25" s="444"/>
      <c r="QN25" s="444"/>
      <c r="QO25" s="444"/>
      <c r="QP25" s="444"/>
      <c r="QQ25" s="444"/>
      <c r="QR25" s="444"/>
      <c r="QS25" s="444"/>
      <c r="QT25" s="444"/>
      <c r="QU25" s="444"/>
      <c r="QV25" s="444"/>
      <c r="QW25" s="444"/>
      <c r="QX25" s="444"/>
      <c r="QY25" s="444"/>
      <c r="QZ25" s="444"/>
      <c r="RA25" s="444"/>
      <c r="RB25" s="444"/>
      <c r="RC25" s="444"/>
      <c r="RD25" s="444"/>
      <c r="RE25" s="444"/>
      <c r="RF25" s="444"/>
      <c r="RG25" s="444"/>
      <c r="RH25" s="444"/>
      <c r="RI25" s="444"/>
      <c r="RJ25" s="444"/>
      <c r="RK25" s="444"/>
      <c r="RL25" s="444"/>
      <c r="RM25" s="444"/>
      <c r="RN25" s="444"/>
      <c r="RO25" s="444"/>
      <c r="RP25" s="444"/>
      <c r="RQ25" s="444"/>
      <c r="RR25" s="444"/>
      <c r="RS25" s="444"/>
      <c r="RT25" s="444"/>
      <c r="RU25" s="444"/>
      <c r="RV25" s="444"/>
      <c r="RW25" s="444"/>
      <c r="RX25" s="444"/>
      <c r="RY25" s="444"/>
      <c r="RZ25" s="444"/>
      <c r="SA25" s="444"/>
      <c r="SB25" s="444"/>
      <c r="SC25" s="444"/>
      <c r="SD25" s="444"/>
      <c r="SE25" s="444"/>
      <c r="SF25" s="444"/>
      <c r="SG25" s="444"/>
      <c r="SH25" s="515"/>
    </row>
    <row r="26" spans="1:502" s="516" customFormat="1" ht="14.4">
      <c r="A26" s="444"/>
      <c r="B26" s="1726" t="s">
        <v>55</v>
      </c>
      <c r="C26" s="1685"/>
      <c r="D26" s="1686"/>
      <c r="E26" s="1322" t="s">
        <v>251</v>
      </c>
      <c r="F26" s="1322">
        <v>12</v>
      </c>
      <c r="G26" s="1255">
        <f t="shared" si="0"/>
        <v>2.3388511926097522E-2</v>
      </c>
      <c r="H26" s="1432" t="s">
        <v>32</v>
      </c>
      <c r="I26" s="1323">
        <v>2944</v>
      </c>
      <c r="J26" s="1324">
        <v>17</v>
      </c>
      <c r="K26" s="1325">
        <v>15.41</v>
      </c>
      <c r="L26" s="1325">
        <v>15.41</v>
      </c>
      <c r="M26" s="1687">
        <f t="shared" si="4"/>
        <v>0</v>
      </c>
      <c r="N26" s="1688">
        <f t="shared" si="9"/>
        <v>50048</v>
      </c>
      <c r="O26" s="1687"/>
      <c r="P26" s="1687"/>
      <c r="Q26" s="1687"/>
      <c r="R26" s="1687"/>
      <c r="S26" s="1687">
        <f t="shared" si="5"/>
        <v>45367.040000000001</v>
      </c>
      <c r="T26" s="1687">
        <v>0</v>
      </c>
      <c r="U26" s="1687"/>
      <c r="V26" s="1687"/>
      <c r="W26" s="1687">
        <v>0</v>
      </c>
      <c r="X26" s="1687"/>
      <c r="Y26" s="1687"/>
      <c r="Z26" s="1687">
        <f t="shared" si="1"/>
        <v>0</v>
      </c>
      <c r="AA26" s="1689">
        <f t="shared" si="2"/>
        <v>0.68317670063866887</v>
      </c>
      <c r="AB26" s="1687">
        <f t="shared" si="10"/>
        <v>34191.627513564097</v>
      </c>
      <c r="AC26" s="1690" t="str">
        <f t="shared" si="8"/>
        <v/>
      </c>
      <c r="AD26" s="1727" t="str">
        <f t="shared" si="6"/>
        <v/>
      </c>
      <c r="AE26" s="444"/>
      <c r="AF26" s="444"/>
      <c r="AG26" s="444"/>
      <c r="AH26" s="444"/>
      <c r="AI26" s="444"/>
      <c r="AJ26" s="444"/>
      <c r="AK26" s="444"/>
      <c r="AL26" s="444"/>
      <c r="AM26" s="444"/>
      <c r="AN26" s="444"/>
      <c r="AO26" s="444"/>
      <c r="AP26" s="444"/>
      <c r="AQ26" s="444"/>
      <c r="AR26" s="444"/>
      <c r="AS26" s="444"/>
      <c r="AT26" s="444"/>
      <c r="AU26" s="444"/>
      <c r="AV26" s="444"/>
      <c r="AW26" s="444"/>
      <c r="AX26" s="444"/>
      <c r="AY26" s="444"/>
      <c r="AZ26" s="444"/>
      <c r="BA26" s="444"/>
      <c r="BB26" s="444"/>
      <c r="BC26" s="444"/>
      <c r="BD26" s="444"/>
      <c r="BE26" s="444"/>
      <c r="BF26" s="444"/>
      <c r="BG26" s="444"/>
      <c r="BH26" s="444"/>
      <c r="BI26" s="444"/>
      <c r="BJ26" s="444"/>
      <c r="BK26" s="444"/>
      <c r="BL26" s="444"/>
      <c r="BM26" s="444"/>
      <c r="BN26" s="444"/>
      <c r="BO26" s="444"/>
      <c r="BP26" s="444"/>
      <c r="BQ26" s="444"/>
      <c r="BR26" s="444"/>
      <c r="BS26" s="444"/>
      <c r="BT26" s="444"/>
      <c r="BU26" s="444"/>
      <c r="BV26" s="444"/>
      <c r="BW26" s="444"/>
      <c r="BX26" s="444"/>
      <c r="BY26" s="444"/>
      <c r="BZ26" s="444"/>
      <c r="CA26" s="444"/>
      <c r="CB26" s="444"/>
      <c r="CC26" s="444"/>
      <c r="CD26" s="444"/>
      <c r="CE26" s="444"/>
      <c r="CF26" s="444"/>
      <c r="CG26" s="444"/>
      <c r="CH26" s="444"/>
      <c r="CI26" s="444"/>
      <c r="CJ26" s="444"/>
      <c r="CK26" s="444"/>
      <c r="CL26" s="444"/>
      <c r="CM26" s="444"/>
      <c r="CN26" s="444"/>
      <c r="CO26" s="444"/>
      <c r="CP26" s="444"/>
      <c r="CQ26" s="444"/>
      <c r="CR26" s="444"/>
      <c r="CS26" s="444"/>
      <c r="CT26" s="444"/>
      <c r="CU26" s="444"/>
      <c r="CV26" s="444"/>
      <c r="CW26" s="444"/>
      <c r="CX26" s="444"/>
      <c r="CY26" s="444"/>
      <c r="CZ26" s="444"/>
      <c r="DA26" s="444"/>
      <c r="DB26" s="444"/>
      <c r="DC26" s="444"/>
      <c r="DD26" s="444"/>
      <c r="DE26" s="444"/>
      <c r="DF26" s="444"/>
      <c r="DG26" s="444"/>
      <c r="DH26" s="444"/>
      <c r="DI26" s="444"/>
      <c r="DJ26" s="444"/>
      <c r="DK26" s="444"/>
      <c r="DL26" s="444"/>
      <c r="DM26" s="444"/>
      <c r="DN26" s="444"/>
      <c r="DO26" s="444"/>
      <c r="DP26" s="444"/>
      <c r="DQ26" s="444"/>
      <c r="DR26" s="444"/>
      <c r="DS26" s="444"/>
      <c r="DT26" s="444"/>
      <c r="DU26" s="444"/>
      <c r="DV26" s="444"/>
      <c r="DW26" s="444"/>
      <c r="DX26" s="444"/>
      <c r="DY26" s="444"/>
      <c r="DZ26" s="444"/>
      <c r="EA26" s="444"/>
      <c r="EB26" s="444"/>
      <c r="EC26" s="444"/>
      <c r="ED26" s="444"/>
      <c r="EE26" s="444"/>
      <c r="EF26" s="444"/>
      <c r="EG26" s="444"/>
      <c r="EH26" s="444"/>
      <c r="EI26" s="444"/>
      <c r="EJ26" s="444"/>
      <c r="EK26" s="444"/>
      <c r="EL26" s="444"/>
      <c r="EM26" s="444"/>
      <c r="EN26" s="444"/>
      <c r="EO26" s="444"/>
      <c r="EP26" s="444"/>
      <c r="EQ26" s="444"/>
      <c r="ER26" s="444"/>
      <c r="ES26" s="444"/>
      <c r="ET26" s="444"/>
      <c r="EU26" s="444"/>
      <c r="EV26" s="444"/>
      <c r="EW26" s="444"/>
      <c r="EX26" s="444"/>
      <c r="EY26" s="444"/>
      <c r="EZ26" s="444"/>
      <c r="FA26" s="444"/>
      <c r="FB26" s="444"/>
      <c r="FC26" s="444"/>
      <c r="FD26" s="444"/>
      <c r="FE26" s="444"/>
      <c r="FF26" s="444"/>
      <c r="FG26" s="444"/>
      <c r="FH26" s="444"/>
      <c r="FI26" s="444"/>
      <c r="FJ26" s="444"/>
      <c r="FK26" s="444"/>
      <c r="FL26" s="444"/>
      <c r="FM26" s="444"/>
      <c r="FN26" s="444"/>
      <c r="FO26" s="444"/>
      <c r="FP26" s="444"/>
      <c r="FQ26" s="444"/>
      <c r="FR26" s="444"/>
      <c r="FS26" s="444"/>
      <c r="FT26" s="444"/>
      <c r="FU26" s="444"/>
      <c r="FV26" s="444"/>
      <c r="FW26" s="444"/>
      <c r="FX26" s="444"/>
      <c r="FY26" s="444"/>
      <c r="FZ26" s="444"/>
      <c r="GA26" s="444"/>
      <c r="GB26" s="444"/>
      <c r="GC26" s="444"/>
      <c r="GD26" s="444"/>
      <c r="GE26" s="444"/>
      <c r="GF26" s="444"/>
      <c r="GG26" s="444"/>
      <c r="GH26" s="444"/>
      <c r="GI26" s="444"/>
      <c r="GJ26" s="444"/>
      <c r="GK26" s="444"/>
      <c r="GL26" s="444"/>
      <c r="GM26" s="444"/>
      <c r="GN26" s="444"/>
      <c r="GO26" s="444"/>
      <c r="GP26" s="444"/>
      <c r="GQ26" s="444"/>
      <c r="GR26" s="444"/>
      <c r="GS26" s="444"/>
      <c r="GT26" s="444"/>
      <c r="GU26" s="444"/>
      <c r="GV26" s="444"/>
      <c r="GW26" s="444"/>
      <c r="GX26" s="444"/>
      <c r="GY26" s="444"/>
      <c r="GZ26" s="444"/>
      <c r="HA26" s="444"/>
      <c r="HB26" s="444"/>
      <c r="HC26" s="444"/>
      <c r="HD26" s="444"/>
      <c r="HE26" s="444"/>
      <c r="HF26" s="444"/>
      <c r="HG26" s="444"/>
      <c r="HH26" s="444"/>
      <c r="HI26" s="444"/>
      <c r="HJ26" s="444"/>
      <c r="HK26" s="444"/>
      <c r="HL26" s="444"/>
      <c r="HM26" s="444"/>
      <c r="HN26" s="444"/>
      <c r="HO26" s="444"/>
      <c r="HP26" s="444"/>
      <c r="HQ26" s="444"/>
      <c r="HR26" s="444"/>
      <c r="HS26" s="444"/>
      <c r="HT26" s="444"/>
      <c r="HU26" s="444"/>
      <c r="HV26" s="444"/>
      <c r="HW26" s="444"/>
      <c r="HX26" s="444"/>
      <c r="HY26" s="444"/>
      <c r="HZ26" s="444"/>
      <c r="IA26" s="444"/>
      <c r="IB26" s="444"/>
      <c r="IC26" s="444"/>
      <c r="ID26" s="444"/>
      <c r="IE26" s="444"/>
      <c r="IF26" s="444"/>
      <c r="IG26" s="444"/>
      <c r="IH26" s="444"/>
      <c r="II26" s="444"/>
      <c r="IJ26" s="444"/>
      <c r="IK26" s="444"/>
      <c r="IL26" s="444"/>
      <c r="IM26" s="444"/>
      <c r="IN26" s="444"/>
      <c r="IO26" s="444"/>
      <c r="IP26" s="444"/>
      <c r="IQ26" s="444"/>
      <c r="IR26" s="444"/>
      <c r="IS26" s="444"/>
      <c r="IT26" s="444"/>
      <c r="IU26" s="444"/>
      <c r="IV26" s="444"/>
      <c r="IW26" s="444"/>
      <c r="IX26" s="444"/>
      <c r="IY26" s="444"/>
      <c r="IZ26" s="444"/>
      <c r="JA26" s="444"/>
      <c r="JB26" s="444"/>
      <c r="JC26" s="444"/>
      <c r="JD26" s="444"/>
      <c r="JE26" s="444"/>
      <c r="JF26" s="444"/>
      <c r="JG26" s="444"/>
      <c r="JH26" s="444"/>
      <c r="JI26" s="444"/>
      <c r="JJ26" s="444"/>
      <c r="JK26" s="444"/>
      <c r="JL26" s="444"/>
      <c r="JM26" s="444"/>
      <c r="JN26" s="444"/>
      <c r="JO26" s="444"/>
      <c r="JP26" s="444"/>
      <c r="JQ26" s="444"/>
      <c r="JR26" s="444"/>
      <c r="JS26" s="444"/>
      <c r="JT26" s="444"/>
      <c r="JU26" s="444"/>
      <c r="JV26" s="444"/>
      <c r="JW26" s="444"/>
      <c r="JX26" s="444"/>
      <c r="JY26" s="444"/>
      <c r="JZ26" s="444"/>
      <c r="KA26" s="444"/>
      <c r="KB26" s="444"/>
      <c r="KC26" s="444"/>
      <c r="KD26" s="444"/>
      <c r="KE26" s="444"/>
      <c r="KF26" s="444"/>
      <c r="KG26" s="444"/>
      <c r="KH26" s="444"/>
      <c r="KI26" s="444"/>
      <c r="KJ26" s="444"/>
      <c r="KK26" s="444"/>
      <c r="KL26" s="444"/>
      <c r="KM26" s="444"/>
      <c r="KN26" s="444"/>
      <c r="KO26" s="444"/>
      <c r="KP26" s="444"/>
      <c r="KQ26" s="444"/>
      <c r="KR26" s="444"/>
      <c r="KS26" s="444"/>
      <c r="KT26" s="444"/>
      <c r="KU26" s="444"/>
      <c r="KV26" s="444"/>
      <c r="KW26" s="444"/>
      <c r="KX26" s="444"/>
      <c r="KY26" s="444"/>
      <c r="KZ26" s="444"/>
      <c r="LA26" s="444"/>
      <c r="LB26" s="444"/>
      <c r="LC26" s="444"/>
      <c r="LD26" s="444"/>
      <c r="LE26" s="444"/>
      <c r="LF26" s="444"/>
      <c r="LG26" s="444"/>
      <c r="LH26" s="444"/>
      <c r="LI26" s="444"/>
      <c r="LJ26" s="444"/>
      <c r="LK26" s="444"/>
      <c r="LL26" s="444"/>
      <c r="LM26" s="444"/>
      <c r="LN26" s="444"/>
      <c r="LO26" s="444"/>
      <c r="LP26" s="444"/>
      <c r="LQ26" s="444"/>
      <c r="LR26" s="444"/>
      <c r="LS26" s="444"/>
      <c r="LT26" s="444"/>
      <c r="LU26" s="444"/>
      <c r="LV26" s="444"/>
      <c r="LW26" s="444"/>
      <c r="LX26" s="444"/>
      <c r="LY26" s="444"/>
      <c r="LZ26" s="444"/>
      <c r="MA26" s="444"/>
      <c r="MB26" s="444"/>
      <c r="MC26" s="444"/>
      <c r="MD26" s="444"/>
      <c r="ME26" s="444"/>
      <c r="MF26" s="444"/>
      <c r="MG26" s="444"/>
      <c r="MH26" s="444"/>
      <c r="MI26" s="444"/>
      <c r="MJ26" s="444"/>
      <c r="MK26" s="444"/>
      <c r="ML26" s="444"/>
      <c r="MM26" s="444"/>
      <c r="MN26" s="444"/>
      <c r="MO26" s="444"/>
      <c r="MP26" s="444"/>
      <c r="MQ26" s="444"/>
      <c r="MR26" s="444"/>
      <c r="MS26" s="444"/>
      <c r="MT26" s="444"/>
      <c r="MU26" s="444"/>
      <c r="MV26" s="444"/>
      <c r="MW26" s="444"/>
      <c r="MX26" s="444"/>
      <c r="MY26" s="444"/>
      <c r="MZ26" s="444"/>
      <c r="NA26" s="444"/>
      <c r="NB26" s="444"/>
      <c r="NC26" s="444"/>
      <c r="ND26" s="444"/>
      <c r="NE26" s="444"/>
      <c r="NF26" s="444"/>
      <c r="NG26" s="444"/>
      <c r="NH26" s="444"/>
      <c r="NI26" s="444"/>
      <c r="NJ26" s="444"/>
      <c r="NK26" s="444"/>
      <c r="NL26" s="444"/>
      <c r="NM26" s="444"/>
      <c r="NN26" s="444"/>
      <c r="NO26" s="444"/>
      <c r="NP26" s="444"/>
      <c r="NQ26" s="444"/>
      <c r="NR26" s="444"/>
      <c r="NS26" s="444"/>
      <c r="NT26" s="444"/>
      <c r="NU26" s="444"/>
      <c r="NV26" s="444"/>
      <c r="NW26" s="444"/>
      <c r="NX26" s="444"/>
      <c r="NY26" s="444"/>
      <c r="NZ26" s="444"/>
      <c r="OA26" s="444"/>
      <c r="OB26" s="444"/>
      <c r="OC26" s="444"/>
      <c r="OD26" s="444"/>
      <c r="OE26" s="444"/>
      <c r="OF26" s="444"/>
      <c r="OG26" s="444"/>
      <c r="OH26" s="444"/>
      <c r="OI26" s="444"/>
      <c r="OJ26" s="444"/>
      <c r="OK26" s="444"/>
      <c r="OL26" s="444"/>
      <c r="OM26" s="444"/>
      <c r="ON26" s="444"/>
      <c r="OO26" s="444"/>
      <c r="OP26" s="444"/>
      <c r="OQ26" s="444"/>
      <c r="OR26" s="444"/>
      <c r="OS26" s="444"/>
      <c r="OT26" s="444"/>
      <c r="OU26" s="444"/>
      <c r="OV26" s="444"/>
      <c r="OW26" s="444"/>
      <c r="OX26" s="444"/>
      <c r="OY26" s="444"/>
      <c r="OZ26" s="444"/>
      <c r="PA26" s="444"/>
      <c r="PB26" s="444"/>
      <c r="PC26" s="444"/>
      <c r="PD26" s="444"/>
      <c r="PE26" s="444"/>
      <c r="PF26" s="444"/>
      <c r="PG26" s="444"/>
      <c r="PH26" s="444"/>
      <c r="PI26" s="444"/>
      <c r="PJ26" s="444"/>
      <c r="PK26" s="444"/>
      <c r="PL26" s="444"/>
      <c r="PM26" s="444"/>
      <c r="PN26" s="444"/>
      <c r="PO26" s="444"/>
      <c r="PP26" s="444"/>
      <c r="PQ26" s="444"/>
      <c r="PR26" s="444"/>
      <c r="PS26" s="444"/>
      <c r="PT26" s="444"/>
      <c r="PU26" s="444"/>
      <c r="PV26" s="444"/>
      <c r="PW26" s="444"/>
      <c r="PX26" s="444"/>
      <c r="PY26" s="444"/>
      <c r="PZ26" s="444"/>
      <c r="QA26" s="444"/>
      <c r="QB26" s="444"/>
      <c r="QC26" s="444"/>
      <c r="QD26" s="444"/>
      <c r="QE26" s="444"/>
      <c r="QF26" s="444"/>
      <c r="QG26" s="444"/>
      <c r="QH26" s="444"/>
      <c r="QI26" s="444"/>
      <c r="QJ26" s="444"/>
      <c r="QK26" s="444"/>
      <c r="QL26" s="444"/>
      <c r="QM26" s="444"/>
      <c r="QN26" s="444"/>
      <c r="QO26" s="444"/>
      <c r="QP26" s="444"/>
      <c r="QQ26" s="444"/>
      <c r="QR26" s="444"/>
      <c r="QS26" s="444"/>
      <c r="QT26" s="444"/>
      <c r="QU26" s="444"/>
      <c r="QV26" s="444"/>
      <c r="QW26" s="444"/>
      <c r="QX26" s="444"/>
      <c r="QY26" s="444"/>
      <c r="QZ26" s="444"/>
      <c r="RA26" s="444"/>
      <c r="RB26" s="444"/>
      <c r="RC26" s="444"/>
      <c r="RD26" s="444"/>
      <c r="RE26" s="444"/>
      <c r="RF26" s="444"/>
      <c r="RG26" s="444"/>
      <c r="RH26" s="444"/>
      <c r="RI26" s="444"/>
      <c r="RJ26" s="444"/>
      <c r="RK26" s="444"/>
      <c r="RL26" s="444"/>
      <c r="RM26" s="444"/>
      <c r="RN26" s="444"/>
      <c r="RO26" s="444"/>
      <c r="RP26" s="444"/>
      <c r="RQ26" s="444"/>
      <c r="RR26" s="444"/>
      <c r="RS26" s="444"/>
      <c r="RT26" s="444"/>
      <c r="RU26" s="444"/>
      <c r="RV26" s="444"/>
      <c r="RW26" s="444"/>
      <c r="RX26" s="444"/>
      <c r="RY26" s="444"/>
      <c r="RZ26" s="444"/>
      <c r="SA26" s="444"/>
      <c r="SB26" s="444"/>
      <c r="SC26" s="444"/>
      <c r="SD26" s="444"/>
      <c r="SE26" s="444"/>
      <c r="SF26" s="444"/>
      <c r="SG26" s="444"/>
      <c r="SH26" s="515"/>
    </row>
    <row r="27" spans="1:502" s="516" customFormat="1" ht="14.4">
      <c r="A27" s="444"/>
      <c r="B27" s="1726" t="s">
        <v>55</v>
      </c>
      <c r="C27" s="1685"/>
      <c r="D27" s="1686"/>
      <c r="E27" s="1322" t="s">
        <v>252</v>
      </c>
      <c r="F27" s="1322">
        <v>12</v>
      </c>
      <c r="G27" s="1255">
        <f t="shared" si="0"/>
        <v>8.7903194798971858E-3</v>
      </c>
      <c r="H27" s="1432" t="s">
        <v>32</v>
      </c>
      <c r="I27" s="1323">
        <v>990</v>
      </c>
      <c r="J27" s="1324">
        <v>19</v>
      </c>
      <c r="K27" s="1325">
        <v>11.22</v>
      </c>
      <c r="L27" s="1325">
        <v>11.22</v>
      </c>
      <c r="M27" s="1687">
        <f t="shared" si="4"/>
        <v>0</v>
      </c>
      <c r="N27" s="1688">
        <f t="shared" si="9"/>
        <v>18810</v>
      </c>
      <c r="O27" s="1687"/>
      <c r="P27" s="1687"/>
      <c r="Q27" s="1687"/>
      <c r="R27" s="1687"/>
      <c r="S27" s="1687">
        <f t="shared" si="5"/>
        <v>11107.800000000001</v>
      </c>
      <c r="T27" s="1687">
        <v>0</v>
      </c>
      <c r="U27" s="1687"/>
      <c r="V27" s="1687"/>
      <c r="W27" s="1687">
        <v>0</v>
      </c>
      <c r="X27" s="1687"/>
      <c r="Y27" s="1687"/>
      <c r="Z27" s="1687">
        <f t="shared" si="1"/>
        <v>0</v>
      </c>
      <c r="AA27" s="1689">
        <f t="shared" si="2"/>
        <v>0.68317670063866887</v>
      </c>
      <c r="AB27" s="1687">
        <f t="shared" si="10"/>
        <v>12850.553739013361</v>
      </c>
      <c r="AC27" s="1690" t="str">
        <f t="shared" si="8"/>
        <v/>
      </c>
      <c r="AD27" s="1727" t="str">
        <f t="shared" si="6"/>
        <v/>
      </c>
      <c r="AE27" s="444"/>
      <c r="AF27" s="444"/>
      <c r="AG27" s="444"/>
      <c r="AH27" s="444"/>
      <c r="AI27" s="444"/>
      <c r="AJ27" s="444"/>
      <c r="AK27" s="444"/>
      <c r="AL27" s="444"/>
      <c r="AM27" s="444"/>
      <c r="AN27" s="444"/>
      <c r="AO27" s="444"/>
      <c r="AP27" s="444"/>
      <c r="AQ27" s="444"/>
      <c r="AR27" s="444"/>
      <c r="AS27" s="444"/>
      <c r="AT27" s="444"/>
      <c r="AU27" s="444"/>
      <c r="AV27" s="444"/>
      <c r="AW27" s="444"/>
      <c r="AX27" s="444"/>
      <c r="AY27" s="444"/>
      <c r="AZ27" s="444"/>
      <c r="BA27" s="444"/>
      <c r="BB27" s="444"/>
      <c r="BC27" s="444"/>
      <c r="BD27" s="444"/>
      <c r="BE27" s="444"/>
      <c r="BF27" s="444"/>
      <c r="BG27" s="444"/>
      <c r="BH27" s="444"/>
      <c r="BI27" s="444"/>
      <c r="BJ27" s="444"/>
      <c r="BK27" s="444"/>
      <c r="BL27" s="444"/>
      <c r="BM27" s="444"/>
      <c r="BN27" s="444"/>
      <c r="BO27" s="444"/>
      <c r="BP27" s="444"/>
      <c r="BQ27" s="444"/>
      <c r="BR27" s="444"/>
      <c r="BS27" s="444"/>
      <c r="BT27" s="444"/>
      <c r="BU27" s="444"/>
      <c r="BV27" s="444"/>
      <c r="BW27" s="444"/>
      <c r="BX27" s="444"/>
      <c r="BY27" s="444"/>
      <c r="BZ27" s="444"/>
      <c r="CA27" s="444"/>
      <c r="CB27" s="444"/>
      <c r="CC27" s="444"/>
      <c r="CD27" s="444"/>
      <c r="CE27" s="444"/>
      <c r="CF27" s="444"/>
      <c r="CG27" s="444"/>
      <c r="CH27" s="444"/>
      <c r="CI27" s="444"/>
      <c r="CJ27" s="444"/>
      <c r="CK27" s="444"/>
      <c r="CL27" s="444"/>
      <c r="CM27" s="444"/>
      <c r="CN27" s="444"/>
      <c r="CO27" s="444"/>
      <c r="CP27" s="444"/>
      <c r="CQ27" s="444"/>
      <c r="CR27" s="444"/>
      <c r="CS27" s="444"/>
      <c r="CT27" s="444"/>
      <c r="CU27" s="444"/>
      <c r="CV27" s="444"/>
      <c r="CW27" s="444"/>
      <c r="CX27" s="444"/>
      <c r="CY27" s="444"/>
      <c r="CZ27" s="444"/>
      <c r="DA27" s="444"/>
      <c r="DB27" s="444"/>
      <c r="DC27" s="444"/>
      <c r="DD27" s="444"/>
      <c r="DE27" s="444"/>
      <c r="DF27" s="444"/>
      <c r="DG27" s="444"/>
      <c r="DH27" s="444"/>
      <c r="DI27" s="444"/>
      <c r="DJ27" s="444"/>
      <c r="DK27" s="444"/>
      <c r="DL27" s="444"/>
      <c r="DM27" s="444"/>
      <c r="DN27" s="444"/>
      <c r="DO27" s="444"/>
      <c r="DP27" s="444"/>
      <c r="DQ27" s="444"/>
      <c r="DR27" s="444"/>
      <c r="DS27" s="444"/>
      <c r="DT27" s="444"/>
      <c r="DU27" s="444"/>
      <c r="DV27" s="444"/>
      <c r="DW27" s="444"/>
      <c r="DX27" s="444"/>
      <c r="DY27" s="444"/>
      <c r="DZ27" s="444"/>
      <c r="EA27" s="444"/>
      <c r="EB27" s="444"/>
      <c r="EC27" s="444"/>
      <c r="ED27" s="444"/>
      <c r="EE27" s="444"/>
      <c r="EF27" s="444"/>
      <c r="EG27" s="444"/>
      <c r="EH27" s="444"/>
      <c r="EI27" s="444"/>
      <c r="EJ27" s="444"/>
      <c r="EK27" s="444"/>
      <c r="EL27" s="444"/>
      <c r="EM27" s="444"/>
      <c r="EN27" s="444"/>
      <c r="EO27" s="444"/>
      <c r="EP27" s="444"/>
      <c r="EQ27" s="444"/>
      <c r="ER27" s="444"/>
      <c r="ES27" s="444"/>
      <c r="ET27" s="444"/>
      <c r="EU27" s="444"/>
      <c r="EV27" s="444"/>
      <c r="EW27" s="444"/>
      <c r="EX27" s="444"/>
      <c r="EY27" s="444"/>
      <c r="EZ27" s="444"/>
      <c r="FA27" s="444"/>
      <c r="FB27" s="444"/>
      <c r="FC27" s="444"/>
      <c r="FD27" s="444"/>
      <c r="FE27" s="444"/>
      <c r="FF27" s="444"/>
      <c r="FG27" s="444"/>
      <c r="FH27" s="444"/>
      <c r="FI27" s="444"/>
      <c r="FJ27" s="444"/>
      <c r="FK27" s="444"/>
      <c r="FL27" s="444"/>
      <c r="FM27" s="444"/>
      <c r="FN27" s="444"/>
      <c r="FO27" s="444"/>
      <c r="FP27" s="444"/>
      <c r="FQ27" s="444"/>
      <c r="FR27" s="444"/>
      <c r="FS27" s="444"/>
      <c r="FT27" s="444"/>
      <c r="FU27" s="444"/>
      <c r="FV27" s="444"/>
      <c r="FW27" s="444"/>
      <c r="FX27" s="444"/>
      <c r="FY27" s="444"/>
      <c r="FZ27" s="444"/>
      <c r="GA27" s="444"/>
      <c r="GB27" s="444"/>
      <c r="GC27" s="444"/>
      <c r="GD27" s="444"/>
      <c r="GE27" s="444"/>
      <c r="GF27" s="444"/>
      <c r="GG27" s="444"/>
      <c r="GH27" s="444"/>
      <c r="GI27" s="444"/>
      <c r="GJ27" s="444"/>
      <c r="GK27" s="444"/>
      <c r="GL27" s="444"/>
      <c r="GM27" s="444"/>
      <c r="GN27" s="444"/>
      <c r="GO27" s="444"/>
      <c r="GP27" s="444"/>
      <c r="GQ27" s="444"/>
      <c r="GR27" s="444"/>
      <c r="GS27" s="444"/>
      <c r="GT27" s="444"/>
      <c r="GU27" s="444"/>
      <c r="GV27" s="444"/>
      <c r="GW27" s="444"/>
      <c r="GX27" s="444"/>
      <c r="GY27" s="444"/>
      <c r="GZ27" s="444"/>
      <c r="HA27" s="444"/>
      <c r="HB27" s="444"/>
      <c r="HC27" s="444"/>
      <c r="HD27" s="444"/>
      <c r="HE27" s="444"/>
      <c r="HF27" s="444"/>
      <c r="HG27" s="444"/>
      <c r="HH27" s="444"/>
      <c r="HI27" s="444"/>
      <c r="HJ27" s="444"/>
      <c r="HK27" s="444"/>
      <c r="HL27" s="444"/>
      <c r="HM27" s="444"/>
      <c r="HN27" s="444"/>
      <c r="HO27" s="444"/>
      <c r="HP27" s="444"/>
      <c r="HQ27" s="444"/>
      <c r="HR27" s="444"/>
      <c r="HS27" s="444"/>
      <c r="HT27" s="444"/>
      <c r="HU27" s="444"/>
      <c r="HV27" s="444"/>
      <c r="HW27" s="444"/>
      <c r="HX27" s="444"/>
      <c r="HY27" s="444"/>
      <c r="HZ27" s="444"/>
      <c r="IA27" s="444"/>
      <c r="IB27" s="444"/>
      <c r="IC27" s="444"/>
      <c r="ID27" s="444"/>
      <c r="IE27" s="444"/>
      <c r="IF27" s="444"/>
      <c r="IG27" s="444"/>
      <c r="IH27" s="444"/>
      <c r="II27" s="444"/>
      <c r="IJ27" s="444"/>
      <c r="IK27" s="444"/>
      <c r="IL27" s="444"/>
      <c r="IM27" s="444"/>
      <c r="IN27" s="444"/>
      <c r="IO27" s="444"/>
      <c r="IP27" s="444"/>
      <c r="IQ27" s="444"/>
      <c r="IR27" s="444"/>
      <c r="IS27" s="444"/>
      <c r="IT27" s="444"/>
      <c r="IU27" s="444"/>
      <c r="IV27" s="444"/>
      <c r="IW27" s="444"/>
      <c r="IX27" s="444"/>
      <c r="IY27" s="444"/>
      <c r="IZ27" s="444"/>
      <c r="JA27" s="444"/>
      <c r="JB27" s="444"/>
      <c r="JC27" s="444"/>
      <c r="JD27" s="444"/>
      <c r="JE27" s="444"/>
      <c r="JF27" s="444"/>
      <c r="JG27" s="444"/>
      <c r="JH27" s="444"/>
      <c r="JI27" s="444"/>
      <c r="JJ27" s="444"/>
      <c r="JK27" s="444"/>
      <c r="JL27" s="444"/>
      <c r="JM27" s="444"/>
      <c r="JN27" s="444"/>
      <c r="JO27" s="444"/>
      <c r="JP27" s="444"/>
      <c r="JQ27" s="444"/>
      <c r="JR27" s="444"/>
      <c r="JS27" s="444"/>
      <c r="JT27" s="444"/>
      <c r="JU27" s="444"/>
      <c r="JV27" s="444"/>
      <c r="JW27" s="444"/>
      <c r="JX27" s="444"/>
      <c r="JY27" s="444"/>
      <c r="JZ27" s="444"/>
      <c r="KA27" s="444"/>
      <c r="KB27" s="444"/>
      <c r="KC27" s="444"/>
      <c r="KD27" s="444"/>
      <c r="KE27" s="444"/>
      <c r="KF27" s="444"/>
      <c r="KG27" s="444"/>
      <c r="KH27" s="444"/>
      <c r="KI27" s="444"/>
      <c r="KJ27" s="444"/>
      <c r="KK27" s="444"/>
      <c r="KL27" s="444"/>
      <c r="KM27" s="444"/>
      <c r="KN27" s="444"/>
      <c r="KO27" s="444"/>
      <c r="KP27" s="444"/>
      <c r="KQ27" s="444"/>
      <c r="KR27" s="444"/>
      <c r="KS27" s="444"/>
      <c r="KT27" s="444"/>
      <c r="KU27" s="444"/>
      <c r="KV27" s="444"/>
      <c r="KW27" s="444"/>
      <c r="KX27" s="444"/>
      <c r="KY27" s="444"/>
      <c r="KZ27" s="444"/>
      <c r="LA27" s="444"/>
      <c r="LB27" s="444"/>
      <c r="LC27" s="444"/>
      <c r="LD27" s="444"/>
      <c r="LE27" s="444"/>
      <c r="LF27" s="444"/>
      <c r="LG27" s="444"/>
      <c r="LH27" s="444"/>
      <c r="LI27" s="444"/>
      <c r="LJ27" s="444"/>
      <c r="LK27" s="444"/>
      <c r="LL27" s="444"/>
      <c r="LM27" s="444"/>
      <c r="LN27" s="444"/>
      <c r="LO27" s="444"/>
      <c r="LP27" s="444"/>
      <c r="LQ27" s="444"/>
      <c r="LR27" s="444"/>
      <c r="LS27" s="444"/>
      <c r="LT27" s="444"/>
      <c r="LU27" s="444"/>
      <c r="LV27" s="444"/>
      <c r="LW27" s="444"/>
      <c r="LX27" s="444"/>
      <c r="LY27" s="444"/>
      <c r="LZ27" s="444"/>
      <c r="MA27" s="444"/>
      <c r="MB27" s="444"/>
      <c r="MC27" s="444"/>
      <c r="MD27" s="444"/>
      <c r="ME27" s="444"/>
      <c r="MF27" s="444"/>
      <c r="MG27" s="444"/>
      <c r="MH27" s="444"/>
      <c r="MI27" s="444"/>
      <c r="MJ27" s="444"/>
      <c r="MK27" s="444"/>
      <c r="ML27" s="444"/>
      <c r="MM27" s="444"/>
      <c r="MN27" s="444"/>
      <c r="MO27" s="444"/>
      <c r="MP27" s="444"/>
      <c r="MQ27" s="444"/>
      <c r="MR27" s="444"/>
      <c r="MS27" s="444"/>
      <c r="MT27" s="444"/>
      <c r="MU27" s="444"/>
      <c r="MV27" s="444"/>
      <c r="MW27" s="444"/>
      <c r="MX27" s="444"/>
      <c r="MY27" s="444"/>
      <c r="MZ27" s="444"/>
      <c r="NA27" s="444"/>
      <c r="NB27" s="444"/>
      <c r="NC27" s="444"/>
      <c r="ND27" s="444"/>
      <c r="NE27" s="444"/>
      <c r="NF27" s="444"/>
      <c r="NG27" s="444"/>
      <c r="NH27" s="444"/>
      <c r="NI27" s="444"/>
      <c r="NJ27" s="444"/>
      <c r="NK27" s="444"/>
      <c r="NL27" s="444"/>
      <c r="NM27" s="444"/>
      <c r="NN27" s="444"/>
      <c r="NO27" s="444"/>
      <c r="NP27" s="444"/>
      <c r="NQ27" s="444"/>
      <c r="NR27" s="444"/>
      <c r="NS27" s="444"/>
      <c r="NT27" s="444"/>
      <c r="NU27" s="444"/>
      <c r="NV27" s="444"/>
      <c r="NW27" s="444"/>
      <c r="NX27" s="444"/>
      <c r="NY27" s="444"/>
      <c r="NZ27" s="444"/>
      <c r="OA27" s="444"/>
      <c r="OB27" s="444"/>
      <c r="OC27" s="444"/>
      <c r="OD27" s="444"/>
      <c r="OE27" s="444"/>
      <c r="OF27" s="444"/>
      <c r="OG27" s="444"/>
      <c r="OH27" s="444"/>
      <c r="OI27" s="444"/>
      <c r="OJ27" s="444"/>
      <c r="OK27" s="444"/>
      <c r="OL27" s="444"/>
      <c r="OM27" s="444"/>
      <c r="ON27" s="444"/>
      <c r="OO27" s="444"/>
      <c r="OP27" s="444"/>
      <c r="OQ27" s="444"/>
      <c r="OR27" s="444"/>
      <c r="OS27" s="444"/>
      <c r="OT27" s="444"/>
      <c r="OU27" s="444"/>
      <c r="OV27" s="444"/>
      <c r="OW27" s="444"/>
      <c r="OX27" s="444"/>
      <c r="OY27" s="444"/>
      <c r="OZ27" s="444"/>
      <c r="PA27" s="444"/>
      <c r="PB27" s="444"/>
      <c r="PC27" s="444"/>
      <c r="PD27" s="444"/>
      <c r="PE27" s="444"/>
      <c r="PF27" s="444"/>
      <c r="PG27" s="444"/>
      <c r="PH27" s="444"/>
      <c r="PI27" s="444"/>
      <c r="PJ27" s="444"/>
      <c r="PK27" s="444"/>
      <c r="PL27" s="444"/>
      <c r="PM27" s="444"/>
      <c r="PN27" s="444"/>
      <c r="PO27" s="444"/>
      <c r="PP27" s="444"/>
      <c r="PQ27" s="444"/>
      <c r="PR27" s="444"/>
      <c r="PS27" s="444"/>
      <c r="PT27" s="444"/>
      <c r="PU27" s="444"/>
      <c r="PV27" s="444"/>
      <c r="PW27" s="444"/>
      <c r="PX27" s="444"/>
      <c r="PY27" s="444"/>
      <c r="PZ27" s="444"/>
      <c r="QA27" s="444"/>
      <c r="QB27" s="444"/>
      <c r="QC27" s="444"/>
      <c r="QD27" s="444"/>
      <c r="QE27" s="444"/>
      <c r="QF27" s="444"/>
      <c r="QG27" s="444"/>
      <c r="QH27" s="444"/>
      <c r="QI27" s="444"/>
      <c r="QJ27" s="444"/>
      <c r="QK27" s="444"/>
      <c r="QL27" s="444"/>
      <c r="QM27" s="444"/>
      <c r="QN27" s="444"/>
      <c r="QO27" s="444"/>
      <c r="QP27" s="444"/>
      <c r="QQ27" s="444"/>
      <c r="QR27" s="444"/>
      <c r="QS27" s="444"/>
      <c r="QT27" s="444"/>
      <c r="QU27" s="444"/>
      <c r="QV27" s="444"/>
      <c r="QW27" s="444"/>
      <c r="QX27" s="444"/>
      <c r="QY27" s="444"/>
      <c r="QZ27" s="444"/>
      <c r="RA27" s="444"/>
      <c r="RB27" s="444"/>
      <c r="RC27" s="444"/>
      <c r="RD27" s="444"/>
      <c r="RE27" s="444"/>
      <c r="RF27" s="444"/>
      <c r="RG27" s="444"/>
      <c r="RH27" s="444"/>
      <c r="RI27" s="444"/>
      <c r="RJ27" s="444"/>
      <c r="RK27" s="444"/>
      <c r="RL27" s="444"/>
      <c r="RM27" s="444"/>
      <c r="RN27" s="444"/>
      <c r="RO27" s="444"/>
      <c r="RP27" s="444"/>
      <c r="RQ27" s="444"/>
      <c r="RR27" s="444"/>
      <c r="RS27" s="444"/>
      <c r="RT27" s="444"/>
      <c r="RU27" s="444"/>
      <c r="RV27" s="444"/>
      <c r="RW27" s="444"/>
      <c r="RX27" s="444"/>
      <c r="RY27" s="444"/>
      <c r="RZ27" s="444"/>
      <c r="SA27" s="444"/>
      <c r="SB27" s="444"/>
      <c r="SC27" s="444"/>
      <c r="SD27" s="444"/>
      <c r="SE27" s="444"/>
      <c r="SF27" s="444"/>
      <c r="SG27" s="444"/>
      <c r="SH27" s="515"/>
    </row>
    <row r="28" spans="1:502" s="981" customFormat="1" ht="14.4">
      <c r="A28" s="974"/>
      <c r="B28" s="1728" t="s">
        <v>55</v>
      </c>
      <c r="C28" s="1691"/>
      <c r="D28" s="1692"/>
      <c r="E28" s="1729" t="s">
        <v>233</v>
      </c>
      <c r="F28" s="1730">
        <v>20</v>
      </c>
      <c r="G28" s="1693">
        <f t="shared" si="0"/>
        <v>1.7841560191919622E-2</v>
      </c>
      <c r="H28" s="1432" t="s">
        <v>28</v>
      </c>
      <c r="I28" s="1731">
        <v>22907</v>
      </c>
      <c r="J28" s="1732">
        <v>1</v>
      </c>
      <c r="K28" s="1733">
        <v>1200</v>
      </c>
      <c r="L28" s="1733">
        <v>3407</v>
      </c>
      <c r="M28" s="1694">
        <f t="shared" si="4"/>
        <v>2207</v>
      </c>
      <c r="N28" s="1695">
        <f t="shared" si="9"/>
        <v>22907</v>
      </c>
      <c r="O28" s="1694"/>
      <c r="P28" s="1694"/>
      <c r="Q28" s="1694"/>
      <c r="R28" s="1694"/>
      <c r="S28" s="1698">
        <v>3407</v>
      </c>
      <c r="T28" s="1694">
        <v>0</v>
      </c>
      <c r="U28" s="1694"/>
      <c r="V28" s="1694"/>
      <c r="W28" s="1694">
        <v>0</v>
      </c>
      <c r="X28" s="1694"/>
      <c r="Y28" s="1694"/>
      <c r="Z28" s="1687">
        <f t="shared" si="1"/>
        <v>0</v>
      </c>
      <c r="AA28" s="1696">
        <f t="shared" si="2"/>
        <v>1.4068181877858041</v>
      </c>
      <c r="AB28" s="1694">
        <f t="shared" si="10"/>
        <v>32225.984227609417</v>
      </c>
      <c r="AC28" s="1697" t="str">
        <f t="shared" si="8"/>
        <v/>
      </c>
      <c r="AD28" s="1734" t="str">
        <f t="shared" si="6"/>
        <v/>
      </c>
      <c r="AE28" s="444"/>
      <c r="AF28" s="444"/>
      <c r="AG28" s="444"/>
      <c r="AH28" s="444"/>
      <c r="AI28" s="444"/>
      <c r="AJ28" s="444"/>
      <c r="AK28" s="444"/>
      <c r="AL28" s="444"/>
      <c r="AM28" s="444"/>
      <c r="AN28" s="444"/>
      <c r="AO28" s="444"/>
      <c r="AP28" s="444"/>
      <c r="AQ28" s="444"/>
      <c r="AR28" s="444"/>
      <c r="AS28" s="444"/>
      <c r="AT28" s="444"/>
      <c r="AU28" s="444"/>
      <c r="AV28" s="444"/>
      <c r="AW28" s="444"/>
      <c r="AX28" s="444"/>
      <c r="AY28" s="444"/>
      <c r="AZ28" s="444"/>
      <c r="BA28" s="444"/>
      <c r="BB28" s="444"/>
      <c r="BC28" s="444"/>
      <c r="BD28" s="444"/>
      <c r="BE28" s="444"/>
      <c r="BF28" s="444"/>
      <c r="BG28" s="444"/>
      <c r="BH28" s="444"/>
      <c r="BI28" s="444"/>
      <c r="BJ28" s="444"/>
      <c r="BK28" s="444"/>
      <c r="BL28" s="444"/>
      <c r="BM28" s="444"/>
      <c r="BN28" s="444"/>
      <c r="BO28" s="444"/>
      <c r="BP28" s="444"/>
      <c r="BQ28" s="444"/>
      <c r="BR28" s="444"/>
      <c r="BS28" s="444"/>
      <c r="BT28" s="444"/>
      <c r="BU28" s="444"/>
      <c r="BV28" s="444"/>
      <c r="BW28" s="444"/>
      <c r="BX28" s="444"/>
      <c r="BY28" s="444"/>
      <c r="BZ28" s="444"/>
      <c r="CA28" s="444"/>
      <c r="CB28" s="444"/>
      <c r="CC28" s="444"/>
      <c r="CD28" s="444"/>
      <c r="CE28" s="444"/>
      <c r="CF28" s="444"/>
      <c r="CG28" s="444"/>
      <c r="CH28" s="444"/>
      <c r="CI28" s="444"/>
      <c r="CJ28" s="444"/>
      <c r="CK28" s="444"/>
      <c r="CL28" s="444"/>
      <c r="CM28" s="444"/>
      <c r="CN28" s="444"/>
      <c r="CO28" s="444"/>
      <c r="CP28" s="444"/>
      <c r="CQ28" s="444"/>
      <c r="CR28" s="444"/>
      <c r="CS28" s="444"/>
      <c r="CT28" s="444"/>
      <c r="CU28" s="444"/>
      <c r="CV28" s="444"/>
      <c r="CW28" s="444"/>
      <c r="CX28" s="444"/>
      <c r="CY28" s="444"/>
      <c r="CZ28" s="444"/>
      <c r="DA28" s="444"/>
      <c r="DB28" s="444"/>
      <c r="DC28" s="444"/>
      <c r="DD28" s="444"/>
      <c r="DE28" s="444"/>
      <c r="DF28" s="444"/>
      <c r="DG28" s="444"/>
      <c r="DH28" s="444"/>
      <c r="DI28" s="444"/>
      <c r="DJ28" s="444"/>
      <c r="DK28" s="444"/>
      <c r="DL28" s="444"/>
      <c r="DM28" s="444"/>
      <c r="DN28" s="444"/>
      <c r="DO28" s="444"/>
      <c r="DP28" s="444"/>
      <c r="DQ28" s="444"/>
      <c r="DR28" s="444"/>
      <c r="DS28" s="444"/>
      <c r="DT28" s="444"/>
      <c r="DU28" s="444"/>
      <c r="DV28" s="444"/>
      <c r="DW28" s="444"/>
      <c r="DX28" s="444"/>
      <c r="DY28" s="444"/>
      <c r="DZ28" s="444"/>
      <c r="EA28" s="444"/>
      <c r="EB28" s="444"/>
      <c r="EC28" s="444"/>
      <c r="ED28" s="444"/>
      <c r="EE28" s="444"/>
      <c r="EF28" s="444"/>
      <c r="EG28" s="444"/>
      <c r="EH28" s="444"/>
      <c r="EI28" s="444"/>
      <c r="EJ28" s="444"/>
      <c r="EK28" s="444"/>
      <c r="EL28" s="444"/>
      <c r="EM28" s="444"/>
      <c r="EN28" s="444"/>
      <c r="EO28" s="444"/>
      <c r="EP28" s="444"/>
      <c r="EQ28" s="444"/>
      <c r="ER28" s="444"/>
      <c r="ES28" s="444"/>
      <c r="ET28" s="444"/>
      <c r="EU28" s="444"/>
      <c r="EV28" s="444"/>
      <c r="EW28" s="444"/>
      <c r="EX28" s="444"/>
      <c r="EY28" s="444"/>
      <c r="EZ28" s="444"/>
      <c r="FA28" s="444"/>
      <c r="FB28" s="444"/>
      <c r="FC28" s="444"/>
      <c r="FD28" s="444"/>
      <c r="FE28" s="444"/>
      <c r="FF28" s="444"/>
      <c r="FG28" s="444"/>
      <c r="FH28" s="444"/>
      <c r="FI28" s="444"/>
      <c r="FJ28" s="444"/>
      <c r="FK28" s="444"/>
      <c r="FL28" s="444"/>
      <c r="FM28" s="444"/>
      <c r="FN28" s="444"/>
      <c r="FO28" s="444"/>
      <c r="FP28" s="444"/>
      <c r="FQ28" s="444"/>
      <c r="FR28" s="444"/>
      <c r="FS28" s="444"/>
      <c r="FT28" s="444"/>
      <c r="FU28" s="444"/>
      <c r="FV28" s="444"/>
      <c r="FW28" s="444"/>
      <c r="FX28" s="444"/>
      <c r="FY28" s="444"/>
      <c r="FZ28" s="444"/>
      <c r="GA28" s="444"/>
      <c r="GB28" s="444"/>
      <c r="GC28" s="444"/>
      <c r="GD28" s="444"/>
      <c r="GE28" s="444"/>
      <c r="GF28" s="444"/>
      <c r="GG28" s="444"/>
      <c r="GH28" s="444"/>
      <c r="GI28" s="444"/>
      <c r="GJ28" s="444"/>
      <c r="GK28" s="444"/>
      <c r="GL28" s="444"/>
      <c r="GM28" s="444"/>
      <c r="GN28" s="444"/>
      <c r="GO28" s="444"/>
      <c r="GP28" s="444"/>
      <c r="GQ28" s="444"/>
      <c r="GR28" s="444"/>
      <c r="GS28" s="444"/>
      <c r="GT28" s="444"/>
      <c r="GU28" s="444"/>
      <c r="GV28" s="444"/>
      <c r="GW28" s="444"/>
      <c r="GX28" s="444"/>
      <c r="GY28" s="444"/>
      <c r="GZ28" s="444"/>
      <c r="HA28" s="444"/>
      <c r="HB28" s="444"/>
      <c r="HC28" s="444"/>
      <c r="HD28" s="444"/>
      <c r="HE28" s="444"/>
      <c r="HF28" s="444"/>
      <c r="HG28" s="444"/>
      <c r="HH28" s="444"/>
      <c r="HI28" s="444"/>
      <c r="HJ28" s="444"/>
      <c r="HK28" s="444"/>
      <c r="HL28" s="444"/>
      <c r="HM28" s="444"/>
      <c r="HN28" s="444"/>
      <c r="HO28" s="444"/>
      <c r="HP28" s="444"/>
      <c r="HQ28" s="444"/>
      <c r="HR28" s="444"/>
      <c r="HS28" s="444"/>
      <c r="HT28" s="444"/>
      <c r="HU28" s="444"/>
      <c r="HV28" s="444"/>
      <c r="HW28" s="444"/>
      <c r="HX28" s="444"/>
      <c r="HY28" s="444"/>
      <c r="HZ28" s="444"/>
      <c r="IA28" s="444"/>
      <c r="IB28" s="444"/>
      <c r="IC28" s="444"/>
      <c r="ID28" s="444"/>
      <c r="IE28" s="444"/>
      <c r="IF28" s="444"/>
      <c r="IG28" s="444"/>
      <c r="IH28" s="444"/>
      <c r="II28" s="444"/>
      <c r="IJ28" s="444"/>
      <c r="IK28" s="444"/>
      <c r="IL28" s="444"/>
      <c r="IM28" s="444"/>
      <c r="IN28" s="444"/>
      <c r="IO28" s="444"/>
      <c r="IP28" s="444"/>
      <c r="IQ28" s="444"/>
      <c r="IR28" s="444"/>
      <c r="IS28" s="444"/>
      <c r="IT28" s="444"/>
      <c r="IU28" s="444"/>
      <c r="IV28" s="444"/>
      <c r="IW28" s="444"/>
      <c r="IX28" s="444"/>
      <c r="IY28" s="444"/>
      <c r="IZ28" s="444"/>
      <c r="JA28" s="444"/>
      <c r="JB28" s="444"/>
      <c r="JC28" s="444"/>
      <c r="JD28" s="444"/>
      <c r="JE28" s="444"/>
      <c r="JF28" s="444"/>
      <c r="JG28" s="444"/>
      <c r="JH28" s="444"/>
      <c r="JI28" s="444"/>
      <c r="JJ28" s="444"/>
      <c r="JK28" s="444"/>
      <c r="JL28" s="444"/>
      <c r="JM28" s="444"/>
      <c r="JN28" s="444"/>
      <c r="JO28" s="444"/>
      <c r="JP28" s="444"/>
      <c r="JQ28" s="444"/>
      <c r="JR28" s="444"/>
      <c r="JS28" s="444"/>
      <c r="JT28" s="444"/>
      <c r="JU28" s="444"/>
      <c r="JV28" s="444"/>
      <c r="JW28" s="444"/>
      <c r="JX28" s="444"/>
      <c r="JY28" s="444"/>
      <c r="JZ28" s="444"/>
      <c r="KA28" s="444"/>
      <c r="KB28" s="444"/>
      <c r="KC28" s="444"/>
      <c r="KD28" s="444"/>
      <c r="KE28" s="444"/>
      <c r="KF28" s="444"/>
      <c r="KG28" s="444"/>
      <c r="KH28" s="444"/>
      <c r="KI28" s="444"/>
      <c r="KJ28" s="444"/>
      <c r="KK28" s="444"/>
      <c r="KL28" s="444"/>
      <c r="KM28" s="444"/>
      <c r="KN28" s="444"/>
      <c r="KO28" s="444"/>
      <c r="KP28" s="444"/>
      <c r="KQ28" s="444"/>
      <c r="KR28" s="444"/>
      <c r="KS28" s="444"/>
      <c r="KT28" s="444"/>
      <c r="KU28" s="444"/>
      <c r="KV28" s="444"/>
      <c r="KW28" s="444"/>
      <c r="KX28" s="444"/>
      <c r="KY28" s="444"/>
      <c r="KZ28" s="444"/>
      <c r="LA28" s="444"/>
      <c r="LB28" s="444"/>
      <c r="LC28" s="444"/>
      <c r="LD28" s="444"/>
      <c r="LE28" s="444"/>
      <c r="LF28" s="444"/>
      <c r="LG28" s="444"/>
      <c r="LH28" s="444"/>
      <c r="LI28" s="444"/>
      <c r="LJ28" s="444"/>
      <c r="LK28" s="444"/>
      <c r="LL28" s="444"/>
      <c r="LM28" s="444"/>
      <c r="LN28" s="444"/>
      <c r="LO28" s="444"/>
      <c r="LP28" s="444"/>
      <c r="LQ28" s="444"/>
      <c r="LR28" s="444"/>
      <c r="LS28" s="444"/>
      <c r="LT28" s="444"/>
      <c r="LU28" s="444"/>
      <c r="LV28" s="444"/>
      <c r="LW28" s="444"/>
      <c r="LX28" s="444"/>
      <c r="LY28" s="444"/>
      <c r="LZ28" s="444"/>
      <c r="MA28" s="444"/>
      <c r="MB28" s="444"/>
      <c r="MC28" s="444"/>
      <c r="MD28" s="444"/>
      <c r="ME28" s="444"/>
      <c r="MF28" s="444"/>
      <c r="MG28" s="444"/>
      <c r="MH28" s="444"/>
      <c r="MI28" s="444"/>
      <c r="MJ28" s="444"/>
      <c r="MK28" s="444"/>
      <c r="ML28" s="444"/>
      <c r="MM28" s="444"/>
      <c r="MN28" s="444"/>
      <c r="MO28" s="444"/>
      <c r="MP28" s="444"/>
      <c r="MQ28" s="444"/>
      <c r="MR28" s="444"/>
      <c r="MS28" s="444"/>
      <c r="MT28" s="444"/>
      <c r="MU28" s="444"/>
      <c r="MV28" s="444"/>
      <c r="MW28" s="444"/>
      <c r="MX28" s="444"/>
      <c r="MY28" s="444"/>
      <c r="MZ28" s="444"/>
      <c r="NA28" s="444"/>
      <c r="NB28" s="444"/>
      <c r="NC28" s="444"/>
      <c r="ND28" s="444"/>
      <c r="NE28" s="444"/>
      <c r="NF28" s="444"/>
      <c r="NG28" s="444"/>
      <c r="NH28" s="444"/>
      <c r="NI28" s="444"/>
      <c r="NJ28" s="444"/>
      <c r="NK28" s="444"/>
      <c r="NL28" s="444"/>
      <c r="NM28" s="444"/>
      <c r="NN28" s="444"/>
      <c r="NO28" s="444"/>
      <c r="NP28" s="444"/>
      <c r="NQ28" s="444"/>
      <c r="NR28" s="444"/>
      <c r="NS28" s="444"/>
      <c r="NT28" s="444"/>
      <c r="NU28" s="444"/>
      <c r="NV28" s="444"/>
      <c r="NW28" s="444"/>
      <c r="NX28" s="444"/>
      <c r="NY28" s="444"/>
      <c r="NZ28" s="444"/>
      <c r="OA28" s="444"/>
      <c r="OB28" s="444"/>
      <c r="OC28" s="444"/>
      <c r="OD28" s="444"/>
      <c r="OE28" s="444"/>
      <c r="OF28" s="444"/>
      <c r="OG28" s="444"/>
      <c r="OH28" s="444"/>
      <c r="OI28" s="974"/>
      <c r="OJ28" s="974"/>
      <c r="OK28" s="974"/>
      <c r="OL28" s="974"/>
      <c r="OM28" s="974"/>
      <c r="ON28" s="974"/>
      <c r="OO28" s="974"/>
      <c r="OP28" s="974"/>
      <c r="OQ28" s="974"/>
      <c r="OR28" s="974"/>
      <c r="OS28" s="974"/>
      <c r="OT28" s="974"/>
      <c r="OU28" s="974"/>
      <c r="OV28" s="974"/>
      <c r="OW28" s="974"/>
      <c r="OX28" s="974"/>
      <c r="OY28" s="974"/>
      <c r="OZ28" s="974"/>
      <c r="PA28" s="974"/>
      <c r="PB28" s="974"/>
      <c r="PC28" s="974"/>
      <c r="PD28" s="974"/>
      <c r="PE28" s="974"/>
      <c r="PF28" s="974"/>
      <c r="PG28" s="974"/>
      <c r="PH28" s="974"/>
      <c r="PI28" s="974"/>
      <c r="PJ28" s="974"/>
      <c r="PK28" s="974"/>
      <c r="PL28" s="974"/>
      <c r="PM28" s="974"/>
      <c r="PN28" s="974"/>
      <c r="PO28" s="974"/>
      <c r="PP28" s="974"/>
      <c r="PQ28" s="974"/>
      <c r="PR28" s="974"/>
      <c r="PS28" s="974"/>
      <c r="PT28" s="974"/>
      <c r="PU28" s="974"/>
      <c r="PV28" s="974"/>
      <c r="PW28" s="974"/>
      <c r="PX28" s="974"/>
      <c r="PY28" s="974"/>
      <c r="PZ28" s="974"/>
      <c r="QA28" s="974"/>
      <c r="QB28" s="974"/>
      <c r="QC28" s="974"/>
      <c r="QD28" s="974"/>
      <c r="QE28" s="974"/>
      <c r="QF28" s="974"/>
      <c r="QG28" s="974"/>
      <c r="QH28" s="974"/>
      <c r="QI28" s="974"/>
      <c r="QJ28" s="974"/>
      <c r="QK28" s="974"/>
      <c r="QL28" s="974"/>
      <c r="QM28" s="974"/>
      <c r="QN28" s="974"/>
      <c r="QO28" s="974"/>
      <c r="QP28" s="974"/>
      <c r="QQ28" s="974"/>
      <c r="QR28" s="974"/>
      <c r="QS28" s="974"/>
      <c r="QT28" s="974"/>
      <c r="QU28" s="974"/>
      <c r="QV28" s="974"/>
      <c r="QW28" s="974"/>
      <c r="QX28" s="974"/>
      <c r="QY28" s="974"/>
      <c r="QZ28" s="974"/>
      <c r="RA28" s="974"/>
      <c r="RB28" s="974"/>
      <c r="RC28" s="974"/>
      <c r="RD28" s="974"/>
      <c r="RE28" s="974"/>
      <c r="RF28" s="974"/>
      <c r="RG28" s="974"/>
      <c r="RH28" s="974"/>
      <c r="RI28" s="974"/>
      <c r="RJ28" s="974"/>
      <c r="RK28" s="974"/>
      <c r="RL28" s="974"/>
      <c r="RM28" s="974"/>
      <c r="RN28" s="974"/>
      <c r="RO28" s="974"/>
      <c r="RP28" s="974"/>
      <c r="RQ28" s="974"/>
      <c r="RR28" s="974"/>
      <c r="RS28" s="974"/>
      <c r="RT28" s="974"/>
      <c r="RU28" s="974"/>
      <c r="RV28" s="974"/>
      <c r="RW28" s="974"/>
      <c r="RX28" s="974"/>
      <c r="RY28" s="974"/>
      <c r="RZ28" s="974"/>
      <c r="SA28" s="974"/>
      <c r="SB28" s="974"/>
      <c r="SC28" s="974"/>
      <c r="SD28" s="974"/>
      <c r="SE28" s="974"/>
      <c r="SF28" s="974"/>
      <c r="SG28" s="974"/>
      <c r="SH28" s="980"/>
    </row>
    <row r="29" spans="1:502" s="516" customFormat="1" ht="14.4">
      <c r="A29" s="444"/>
      <c r="B29" s="1726" t="s">
        <v>55</v>
      </c>
      <c r="C29" s="1685"/>
      <c r="D29" s="1686"/>
      <c r="E29" s="1322" t="s">
        <v>291</v>
      </c>
      <c r="F29" s="1322">
        <v>14</v>
      </c>
      <c r="G29" s="1255">
        <f t="shared" si="0"/>
        <v>0.46860674420345055</v>
      </c>
      <c r="H29" s="1432" t="s">
        <v>29</v>
      </c>
      <c r="I29" s="1323">
        <v>1125</v>
      </c>
      <c r="J29" s="1324">
        <v>764</v>
      </c>
      <c r="K29" s="1325">
        <v>600</v>
      </c>
      <c r="L29" s="1325">
        <v>600</v>
      </c>
      <c r="M29" s="1687">
        <f t="shared" si="4"/>
        <v>0</v>
      </c>
      <c r="N29" s="1688">
        <f t="shared" si="9"/>
        <v>859500</v>
      </c>
      <c r="O29" s="1687"/>
      <c r="P29" s="1687"/>
      <c r="Q29" s="1687"/>
      <c r="R29" s="1687"/>
      <c r="S29" s="1687">
        <f t="shared" si="5"/>
        <v>675000</v>
      </c>
      <c r="T29" s="1687">
        <v>0</v>
      </c>
      <c r="U29" s="1687"/>
      <c r="V29" s="1687"/>
      <c r="W29" s="1687">
        <v>7.6042857142857141</v>
      </c>
      <c r="X29" s="1687"/>
      <c r="Y29" s="1687"/>
      <c r="Z29" s="1687">
        <f t="shared" si="1"/>
        <v>482.31253541118542</v>
      </c>
      <c r="AA29" s="1689">
        <f t="shared" si="2"/>
        <v>0.735687553670473</v>
      </c>
      <c r="AB29" s="1687">
        <f t="shared" si="10"/>
        <v>632323.45237977151</v>
      </c>
      <c r="AC29" s="1690" t="str">
        <f t="shared" si="8"/>
        <v/>
      </c>
      <c r="AD29" s="1727" t="str">
        <f t="shared" si="6"/>
        <v/>
      </c>
      <c r="AE29" s="444"/>
      <c r="AF29" s="444"/>
      <c r="AG29" s="444"/>
      <c r="AH29" s="444"/>
      <c r="AI29" s="444"/>
      <c r="AJ29" s="444"/>
      <c r="AK29" s="444"/>
      <c r="AL29" s="444"/>
      <c r="AM29" s="444"/>
      <c r="AN29" s="444"/>
      <c r="AO29" s="444"/>
      <c r="AP29" s="444"/>
      <c r="AQ29" s="444"/>
      <c r="AR29" s="444"/>
      <c r="AS29" s="444"/>
      <c r="AT29" s="444"/>
      <c r="AU29" s="444"/>
      <c r="AV29" s="444"/>
      <c r="AW29" s="444"/>
      <c r="AX29" s="444"/>
      <c r="AY29" s="444"/>
      <c r="AZ29" s="444"/>
      <c r="BA29" s="444"/>
      <c r="BB29" s="444"/>
      <c r="BC29" s="444"/>
      <c r="BD29" s="444"/>
      <c r="BE29" s="444"/>
      <c r="BF29" s="444"/>
      <c r="BG29" s="444"/>
      <c r="BH29" s="444"/>
      <c r="BI29" s="444"/>
      <c r="BJ29" s="444"/>
      <c r="BK29" s="444"/>
      <c r="BL29" s="444"/>
      <c r="BM29" s="444"/>
      <c r="BN29" s="444"/>
      <c r="BO29" s="444"/>
      <c r="BP29" s="444"/>
      <c r="BQ29" s="444"/>
      <c r="BR29" s="444"/>
      <c r="BS29" s="444"/>
      <c r="BT29" s="444"/>
      <c r="BU29" s="444"/>
      <c r="BV29" s="444"/>
      <c r="BW29" s="444"/>
      <c r="BX29" s="444"/>
      <c r="BY29" s="444"/>
      <c r="BZ29" s="444"/>
      <c r="CA29" s="444"/>
      <c r="CB29" s="444"/>
      <c r="CC29" s="444"/>
      <c r="CD29" s="444"/>
      <c r="CE29" s="444"/>
      <c r="CF29" s="444"/>
      <c r="CG29" s="444"/>
      <c r="CH29" s="444"/>
      <c r="CI29" s="444"/>
      <c r="CJ29" s="444"/>
      <c r="CK29" s="444"/>
      <c r="CL29" s="444"/>
      <c r="CM29" s="444"/>
      <c r="CN29" s="444"/>
      <c r="CO29" s="444"/>
      <c r="CP29" s="444"/>
      <c r="CQ29" s="444"/>
      <c r="CR29" s="444"/>
      <c r="CS29" s="444"/>
      <c r="CT29" s="444"/>
      <c r="CU29" s="444"/>
      <c r="CV29" s="444"/>
      <c r="CW29" s="444"/>
      <c r="CX29" s="444"/>
      <c r="CY29" s="444"/>
      <c r="CZ29" s="444"/>
      <c r="DA29" s="444"/>
      <c r="DB29" s="444"/>
      <c r="DC29" s="444"/>
      <c r="DD29" s="444"/>
      <c r="DE29" s="444"/>
      <c r="DF29" s="444"/>
      <c r="DG29" s="444"/>
      <c r="DH29" s="444"/>
      <c r="DI29" s="444"/>
      <c r="DJ29" s="444"/>
      <c r="DK29" s="444"/>
      <c r="DL29" s="444"/>
      <c r="DM29" s="444"/>
      <c r="DN29" s="444"/>
      <c r="DO29" s="444"/>
      <c r="DP29" s="444"/>
      <c r="DQ29" s="444"/>
      <c r="DR29" s="444"/>
      <c r="DS29" s="444"/>
      <c r="DT29" s="444"/>
      <c r="DU29" s="444"/>
      <c r="DV29" s="444"/>
      <c r="DW29" s="444"/>
      <c r="DX29" s="444"/>
      <c r="DY29" s="444"/>
      <c r="DZ29" s="444"/>
      <c r="EA29" s="444"/>
      <c r="EB29" s="444"/>
      <c r="EC29" s="444"/>
      <c r="ED29" s="444"/>
      <c r="EE29" s="444"/>
      <c r="EF29" s="444"/>
      <c r="EG29" s="444"/>
      <c r="EH29" s="444"/>
      <c r="EI29" s="444"/>
      <c r="EJ29" s="444"/>
      <c r="EK29" s="444"/>
      <c r="EL29" s="444"/>
      <c r="EM29" s="444"/>
      <c r="EN29" s="444"/>
      <c r="EO29" s="444"/>
      <c r="EP29" s="444"/>
      <c r="EQ29" s="444"/>
      <c r="ER29" s="444"/>
      <c r="ES29" s="444"/>
      <c r="ET29" s="444"/>
      <c r="EU29" s="444"/>
      <c r="EV29" s="444"/>
      <c r="EW29" s="444"/>
      <c r="EX29" s="444"/>
      <c r="EY29" s="444"/>
      <c r="EZ29" s="444"/>
      <c r="FA29" s="444"/>
      <c r="FB29" s="444"/>
      <c r="FC29" s="444"/>
      <c r="FD29" s="444"/>
      <c r="FE29" s="444"/>
      <c r="FF29" s="444"/>
      <c r="FG29" s="444"/>
      <c r="FH29" s="444"/>
      <c r="FI29" s="444"/>
      <c r="FJ29" s="444"/>
      <c r="FK29" s="444"/>
      <c r="FL29" s="444"/>
      <c r="FM29" s="444"/>
      <c r="FN29" s="444"/>
      <c r="FO29" s="444"/>
      <c r="FP29" s="444"/>
      <c r="FQ29" s="444"/>
      <c r="FR29" s="444"/>
      <c r="FS29" s="444"/>
      <c r="FT29" s="444"/>
      <c r="FU29" s="444"/>
      <c r="FV29" s="444"/>
      <c r="FW29" s="444"/>
      <c r="FX29" s="444"/>
      <c r="FY29" s="444"/>
      <c r="FZ29" s="444"/>
      <c r="GA29" s="444"/>
      <c r="GB29" s="444"/>
      <c r="GC29" s="444"/>
      <c r="GD29" s="444"/>
      <c r="GE29" s="444"/>
      <c r="GF29" s="444"/>
      <c r="GG29" s="444"/>
      <c r="GH29" s="444"/>
      <c r="GI29" s="444"/>
      <c r="GJ29" s="444"/>
      <c r="GK29" s="444"/>
      <c r="GL29" s="444"/>
      <c r="GM29" s="444"/>
      <c r="GN29" s="444"/>
      <c r="GO29" s="444"/>
      <c r="GP29" s="444"/>
      <c r="GQ29" s="444"/>
      <c r="GR29" s="444"/>
      <c r="GS29" s="444"/>
      <c r="GT29" s="444"/>
      <c r="GU29" s="444"/>
      <c r="GV29" s="444"/>
      <c r="GW29" s="444"/>
      <c r="GX29" s="444"/>
      <c r="GY29" s="444"/>
      <c r="GZ29" s="444"/>
      <c r="HA29" s="444"/>
      <c r="HB29" s="444"/>
      <c r="HC29" s="444"/>
      <c r="HD29" s="444"/>
      <c r="HE29" s="444"/>
      <c r="HF29" s="444"/>
      <c r="HG29" s="444"/>
      <c r="HH29" s="444"/>
      <c r="HI29" s="444"/>
      <c r="HJ29" s="444"/>
      <c r="HK29" s="444"/>
      <c r="HL29" s="444"/>
      <c r="HM29" s="444"/>
      <c r="HN29" s="444"/>
      <c r="HO29" s="444"/>
      <c r="HP29" s="444"/>
      <c r="HQ29" s="444"/>
      <c r="HR29" s="444"/>
      <c r="HS29" s="444"/>
      <c r="HT29" s="444"/>
      <c r="HU29" s="444"/>
      <c r="HV29" s="444"/>
      <c r="HW29" s="444"/>
      <c r="HX29" s="444"/>
      <c r="HY29" s="444"/>
      <c r="HZ29" s="444"/>
      <c r="IA29" s="444"/>
      <c r="IB29" s="444"/>
      <c r="IC29" s="444"/>
      <c r="ID29" s="444"/>
      <c r="IE29" s="444"/>
      <c r="IF29" s="444"/>
      <c r="IG29" s="444"/>
      <c r="IH29" s="444"/>
      <c r="II29" s="444"/>
      <c r="IJ29" s="444"/>
      <c r="IK29" s="444"/>
      <c r="IL29" s="444"/>
      <c r="IM29" s="444"/>
      <c r="IN29" s="444"/>
      <c r="IO29" s="444"/>
      <c r="IP29" s="444"/>
      <c r="IQ29" s="444"/>
      <c r="IR29" s="444"/>
      <c r="IS29" s="444"/>
      <c r="IT29" s="444"/>
      <c r="IU29" s="444"/>
      <c r="IV29" s="444"/>
      <c r="IW29" s="444"/>
      <c r="IX29" s="444"/>
      <c r="IY29" s="444"/>
      <c r="IZ29" s="444"/>
      <c r="JA29" s="444"/>
      <c r="JB29" s="444"/>
      <c r="JC29" s="444"/>
      <c r="JD29" s="444"/>
      <c r="JE29" s="444"/>
      <c r="JF29" s="444"/>
      <c r="JG29" s="444"/>
      <c r="JH29" s="444"/>
      <c r="JI29" s="444"/>
      <c r="JJ29" s="444"/>
      <c r="JK29" s="444"/>
      <c r="JL29" s="444"/>
      <c r="JM29" s="444"/>
      <c r="JN29" s="444"/>
      <c r="JO29" s="444"/>
      <c r="JP29" s="444"/>
      <c r="JQ29" s="444"/>
      <c r="JR29" s="444"/>
      <c r="JS29" s="444"/>
      <c r="JT29" s="444"/>
      <c r="JU29" s="444"/>
      <c r="JV29" s="444"/>
      <c r="JW29" s="444"/>
      <c r="JX29" s="444"/>
      <c r="JY29" s="444"/>
      <c r="JZ29" s="444"/>
      <c r="KA29" s="444"/>
      <c r="KB29" s="444"/>
      <c r="KC29" s="444"/>
      <c r="KD29" s="444"/>
      <c r="KE29" s="444"/>
      <c r="KF29" s="444"/>
      <c r="KG29" s="444"/>
      <c r="KH29" s="444"/>
      <c r="KI29" s="444"/>
      <c r="KJ29" s="444"/>
      <c r="KK29" s="444"/>
      <c r="KL29" s="444"/>
      <c r="KM29" s="444"/>
      <c r="KN29" s="444"/>
      <c r="KO29" s="444"/>
      <c r="KP29" s="444"/>
      <c r="KQ29" s="444"/>
      <c r="KR29" s="444"/>
      <c r="KS29" s="444"/>
      <c r="KT29" s="444"/>
      <c r="KU29" s="444"/>
      <c r="KV29" s="444"/>
      <c r="KW29" s="444"/>
      <c r="KX29" s="444"/>
      <c r="KY29" s="444"/>
      <c r="KZ29" s="444"/>
      <c r="LA29" s="444"/>
      <c r="LB29" s="444"/>
      <c r="LC29" s="444"/>
      <c r="LD29" s="444"/>
      <c r="LE29" s="444"/>
      <c r="LF29" s="444"/>
      <c r="LG29" s="444"/>
      <c r="LH29" s="444"/>
      <c r="LI29" s="444"/>
      <c r="LJ29" s="444"/>
      <c r="LK29" s="444"/>
      <c r="LL29" s="444"/>
      <c r="LM29" s="444"/>
      <c r="LN29" s="444"/>
      <c r="LO29" s="444"/>
      <c r="LP29" s="444"/>
      <c r="LQ29" s="444"/>
      <c r="LR29" s="444"/>
      <c r="LS29" s="444"/>
      <c r="LT29" s="444"/>
      <c r="LU29" s="444"/>
      <c r="LV29" s="444"/>
      <c r="LW29" s="444"/>
      <c r="LX29" s="444"/>
      <c r="LY29" s="444"/>
      <c r="LZ29" s="444"/>
      <c r="MA29" s="444"/>
      <c r="MB29" s="444"/>
      <c r="MC29" s="444"/>
      <c r="MD29" s="444"/>
      <c r="ME29" s="444"/>
      <c r="MF29" s="444"/>
      <c r="MG29" s="444"/>
      <c r="MH29" s="444"/>
      <c r="MI29" s="444"/>
      <c r="MJ29" s="444"/>
      <c r="MK29" s="444"/>
      <c r="ML29" s="444"/>
      <c r="MM29" s="444"/>
      <c r="MN29" s="444"/>
      <c r="MO29" s="444"/>
      <c r="MP29" s="444"/>
      <c r="MQ29" s="444"/>
      <c r="MR29" s="444"/>
      <c r="MS29" s="444"/>
      <c r="MT29" s="444"/>
      <c r="MU29" s="444"/>
      <c r="MV29" s="444"/>
      <c r="MW29" s="444"/>
      <c r="MX29" s="444"/>
      <c r="MY29" s="444"/>
      <c r="MZ29" s="444"/>
      <c r="NA29" s="444"/>
      <c r="NB29" s="444"/>
      <c r="NC29" s="444"/>
      <c r="ND29" s="444"/>
      <c r="NE29" s="444"/>
      <c r="NF29" s="444"/>
      <c r="NG29" s="444"/>
      <c r="NH29" s="444"/>
      <c r="NI29" s="444"/>
      <c r="NJ29" s="444"/>
      <c r="NK29" s="444"/>
      <c r="NL29" s="444"/>
      <c r="NM29" s="444"/>
      <c r="NN29" s="444"/>
      <c r="NO29" s="444"/>
      <c r="NP29" s="444"/>
      <c r="NQ29" s="444"/>
      <c r="NR29" s="444"/>
      <c r="NS29" s="444"/>
      <c r="NT29" s="444"/>
      <c r="NU29" s="444"/>
      <c r="NV29" s="444"/>
      <c r="NW29" s="444"/>
      <c r="NX29" s="444"/>
      <c r="NY29" s="444"/>
      <c r="NZ29" s="444"/>
      <c r="OA29" s="444"/>
      <c r="OB29" s="444"/>
      <c r="OC29" s="444"/>
      <c r="OD29" s="444"/>
      <c r="OE29" s="444"/>
      <c r="OF29" s="444"/>
      <c r="OG29" s="444"/>
      <c r="OH29" s="444"/>
      <c r="OI29" s="444"/>
      <c r="OJ29" s="444"/>
      <c r="OK29" s="444"/>
      <c r="OL29" s="444"/>
      <c r="OM29" s="444"/>
      <c r="ON29" s="444"/>
      <c r="OO29" s="444"/>
      <c r="OP29" s="444"/>
      <c r="OQ29" s="444"/>
      <c r="OR29" s="444"/>
      <c r="OS29" s="444"/>
      <c r="OT29" s="444"/>
      <c r="OU29" s="444"/>
      <c r="OV29" s="444"/>
      <c r="OW29" s="444"/>
      <c r="OX29" s="444"/>
      <c r="OY29" s="444"/>
      <c r="OZ29" s="444"/>
      <c r="PA29" s="444"/>
      <c r="PB29" s="444"/>
      <c r="PC29" s="444"/>
      <c r="PD29" s="444"/>
      <c r="PE29" s="444"/>
      <c r="PF29" s="444"/>
      <c r="PG29" s="444"/>
      <c r="PH29" s="444"/>
      <c r="PI29" s="444"/>
      <c r="PJ29" s="444"/>
      <c r="PK29" s="444"/>
      <c r="PL29" s="444"/>
      <c r="PM29" s="444"/>
      <c r="PN29" s="444"/>
      <c r="PO29" s="444"/>
      <c r="PP29" s="444"/>
      <c r="PQ29" s="444"/>
      <c r="PR29" s="444"/>
      <c r="PS29" s="444"/>
      <c r="PT29" s="444"/>
      <c r="PU29" s="444"/>
      <c r="PV29" s="444"/>
      <c r="PW29" s="444"/>
      <c r="PX29" s="444"/>
      <c r="PY29" s="444"/>
      <c r="PZ29" s="444"/>
      <c r="QA29" s="444"/>
      <c r="QB29" s="444"/>
      <c r="QC29" s="444"/>
      <c r="QD29" s="444"/>
      <c r="QE29" s="444"/>
      <c r="QF29" s="444"/>
      <c r="QG29" s="444"/>
      <c r="QH29" s="444"/>
      <c r="QI29" s="444"/>
      <c r="QJ29" s="444"/>
      <c r="QK29" s="444"/>
      <c r="QL29" s="444"/>
      <c r="QM29" s="444"/>
      <c r="QN29" s="444"/>
      <c r="QO29" s="444"/>
      <c r="QP29" s="444"/>
      <c r="QQ29" s="444"/>
      <c r="QR29" s="444"/>
      <c r="QS29" s="444"/>
      <c r="QT29" s="444"/>
      <c r="QU29" s="444"/>
      <c r="QV29" s="444"/>
      <c r="QW29" s="444"/>
      <c r="QX29" s="444"/>
      <c r="QY29" s="444"/>
      <c r="QZ29" s="444"/>
      <c r="RA29" s="444"/>
      <c r="RB29" s="444"/>
      <c r="RC29" s="444"/>
      <c r="RD29" s="444"/>
      <c r="RE29" s="444"/>
      <c r="RF29" s="444"/>
      <c r="RG29" s="444"/>
      <c r="RH29" s="444"/>
      <c r="RI29" s="444"/>
      <c r="RJ29" s="444"/>
      <c r="RK29" s="444"/>
      <c r="RL29" s="444"/>
      <c r="RM29" s="444"/>
      <c r="RN29" s="444"/>
      <c r="RO29" s="444"/>
      <c r="RP29" s="444"/>
      <c r="RQ29" s="444"/>
      <c r="RR29" s="444"/>
      <c r="RS29" s="444"/>
      <c r="RT29" s="444"/>
      <c r="RU29" s="444"/>
      <c r="RV29" s="444"/>
      <c r="RW29" s="444"/>
      <c r="RX29" s="444"/>
      <c r="RY29" s="444"/>
      <c r="RZ29" s="444"/>
      <c r="SA29" s="444"/>
      <c r="SB29" s="444"/>
      <c r="SC29" s="444"/>
      <c r="SD29" s="444"/>
      <c r="SE29" s="444"/>
      <c r="SF29" s="444"/>
      <c r="SG29" s="444"/>
      <c r="SH29" s="515"/>
    </row>
    <row r="30" spans="1:502" s="516" customFormat="1" ht="14.4">
      <c r="A30" s="444"/>
      <c r="B30" s="1726" t="s">
        <v>55</v>
      </c>
      <c r="C30" s="1685"/>
      <c r="D30" s="1686"/>
      <c r="E30" s="1322" t="s">
        <v>221</v>
      </c>
      <c r="F30" s="1322">
        <v>30</v>
      </c>
      <c r="G30" s="1255">
        <f t="shared" si="0"/>
        <v>5.5749121040389493</v>
      </c>
      <c r="H30" s="1432" t="s">
        <v>28</v>
      </c>
      <c r="I30" s="1323">
        <v>3432949</v>
      </c>
      <c r="J30" s="1324">
        <v>1.39</v>
      </c>
      <c r="K30" s="1325">
        <v>0.75</v>
      </c>
      <c r="L30" s="1325">
        <v>0.75</v>
      </c>
      <c r="M30" s="1687">
        <f t="shared" si="4"/>
        <v>0</v>
      </c>
      <c r="N30" s="1688">
        <f t="shared" si="9"/>
        <v>4771799.1099999994</v>
      </c>
      <c r="O30" s="1687"/>
      <c r="P30" s="1687"/>
      <c r="Q30" s="1687"/>
      <c r="R30" s="1687"/>
      <c r="S30" s="1687">
        <f t="shared" si="5"/>
        <v>2574711.75</v>
      </c>
      <c r="T30" s="1687">
        <v>0</v>
      </c>
      <c r="U30" s="1687"/>
      <c r="V30" s="1687"/>
      <c r="W30" s="1687">
        <v>0</v>
      </c>
      <c r="X30" s="1687"/>
      <c r="Y30" s="1687"/>
      <c r="Z30" s="1687">
        <f t="shared" si="1"/>
        <v>0</v>
      </c>
      <c r="AA30" s="1689">
        <f t="shared" si="2"/>
        <v>1.6954026287103112</v>
      </c>
      <c r="AB30" s="1687">
        <f t="shared" si="10"/>
        <v>8090120.7547715222</v>
      </c>
      <c r="AC30" s="1690" t="str">
        <f t="shared" si="8"/>
        <v/>
      </c>
      <c r="AD30" s="1727" t="str">
        <f t="shared" si="6"/>
        <v/>
      </c>
      <c r="AE30" s="444"/>
      <c r="AF30" s="444"/>
      <c r="AG30" s="444"/>
      <c r="AH30" s="444"/>
      <c r="AI30" s="444"/>
      <c r="AJ30" s="444"/>
      <c r="AK30" s="444"/>
      <c r="AL30" s="444"/>
      <c r="AM30" s="444"/>
      <c r="AN30" s="444"/>
      <c r="AO30" s="444"/>
      <c r="AP30" s="444"/>
      <c r="AQ30" s="444"/>
      <c r="AR30" s="444"/>
      <c r="AS30" s="444"/>
      <c r="AT30" s="444"/>
      <c r="AU30" s="444"/>
      <c r="AV30" s="444"/>
      <c r="AW30" s="444"/>
      <c r="AX30" s="444"/>
      <c r="AY30" s="444"/>
      <c r="AZ30" s="444"/>
      <c r="BA30" s="444"/>
      <c r="BB30" s="444"/>
      <c r="BC30" s="444"/>
      <c r="BD30" s="444"/>
      <c r="BE30" s="444"/>
      <c r="BF30" s="444"/>
      <c r="BG30" s="444"/>
      <c r="BH30" s="444"/>
      <c r="BI30" s="444"/>
      <c r="BJ30" s="444"/>
      <c r="BK30" s="444"/>
      <c r="BL30" s="444"/>
      <c r="BM30" s="444"/>
      <c r="BN30" s="444"/>
      <c r="BO30" s="444"/>
      <c r="BP30" s="444"/>
      <c r="BQ30" s="444"/>
      <c r="BR30" s="444"/>
      <c r="BS30" s="444"/>
      <c r="BT30" s="444"/>
      <c r="BU30" s="444"/>
      <c r="BV30" s="444"/>
      <c r="BW30" s="444"/>
      <c r="BX30" s="444"/>
      <c r="BY30" s="444"/>
      <c r="BZ30" s="444"/>
      <c r="CA30" s="444"/>
      <c r="CB30" s="444"/>
      <c r="CC30" s="444"/>
      <c r="CD30" s="444"/>
      <c r="CE30" s="444"/>
      <c r="CF30" s="444"/>
      <c r="CG30" s="444"/>
      <c r="CH30" s="444"/>
      <c r="CI30" s="444"/>
      <c r="CJ30" s="444"/>
      <c r="CK30" s="444"/>
      <c r="CL30" s="444"/>
      <c r="CM30" s="444"/>
      <c r="CN30" s="444"/>
      <c r="CO30" s="444"/>
      <c r="CP30" s="444"/>
      <c r="CQ30" s="444"/>
      <c r="CR30" s="444"/>
      <c r="CS30" s="444"/>
      <c r="CT30" s="444"/>
      <c r="CU30" s="444"/>
      <c r="CV30" s="444"/>
      <c r="CW30" s="444"/>
      <c r="CX30" s="444"/>
      <c r="CY30" s="444"/>
      <c r="CZ30" s="444"/>
      <c r="DA30" s="444"/>
      <c r="DB30" s="444"/>
      <c r="DC30" s="444"/>
      <c r="DD30" s="444"/>
      <c r="DE30" s="444"/>
      <c r="DF30" s="444"/>
      <c r="DG30" s="444"/>
      <c r="DH30" s="444"/>
      <c r="DI30" s="444"/>
      <c r="DJ30" s="444"/>
      <c r="DK30" s="444"/>
      <c r="DL30" s="444"/>
      <c r="DM30" s="444"/>
      <c r="DN30" s="444"/>
      <c r="DO30" s="444"/>
      <c r="DP30" s="444"/>
      <c r="DQ30" s="444"/>
      <c r="DR30" s="444"/>
      <c r="DS30" s="444"/>
      <c r="DT30" s="444"/>
      <c r="DU30" s="444"/>
      <c r="DV30" s="444"/>
      <c r="DW30" s="444"/>
      <c r="DX30" s="444"/>
      <c r="DY30" s="444"/>
      <c r="DZ30" s="444"/>
      <c r="EA30" s="444"/>
      <c r="EB30" s="444"/>
      <c r="EC30" s="444"/>
      <c r="ED30" s="444"/>
      <c r="EE30" s="444"/>
      <c r="EF30" s="444"/>
      <c r="EG30" s="444"/>
      <c r="EH30" s="444"/>
      <c r="EI30" s="444"/>
      <c r="EJ30" s="444"/>
      <c r="EK30" s="444"/>
      <c r="EL30" s="444"/>
      <c r="EM30" s="444"/>
      <c r="EN30" s="444"/>
      <c r="EO30" s="444"/>
      <c r="EP30" s="444"/>
      <c r="EQ30" s="444"/>
      <c r="ER30" s="444"/>
      <c r="ES30" s="444"/>
      <c r="ET30" s="444"/>
      <c r="EU30" s="444"/>
      <c r="EV30" s="444"/>
      <c r="EW30" s="444"/>
      <c r="EX30" s="444"/>
      <c r="EY30" s="444"/>
      <c r="EZ30" s="444"/>
      <c r="FA30" s="444"/>
      <c r="FB30" s="444"/>
      <c r="FC30" s="444"/>
      <c r="FD30" s="444"/>
      <c r="FE30" s="444"/>
      <c r="FF30" s="444"/>
      <c r="FG30" s="444"/>
      <c r="FH30" s="444"/>
      <c r="FI30" s="444"/>
      <c r="FJ30" s="444"/>
      <c r="FK30" s="444"/>
      <c r="FL30" s="444"/>
      <c r="FM30" s="444"/>
      <c r="FN30" s="444"/>
      <c r="FO30" s="444"/>
      <c r="FP30" s="444"/>
      <c r="FQ30" s="444"/>
      <c r="FR30" s="444"/>
      <c r="FS30" s="444"/>
      <c r="FT30" s="444"/>
      <c r="FU30" s="444"/>
      <c r="FV30" s="444"/>
      <c r="FW30" s="444"/>
      <c r="FX30" s="444"/>
      <c r="FY30" s="444"/>
      <c r="FZ30" s="444"/>
      <c r="GA30" s="444"/>
      <c r="GB30" s="444"/>
      <c r="GC30" s="444"/>
      <c r="GD30" s="444"/>
      <c r="GE30" s="444"/>
      <c r="GF30" s="444"/>
      <c r="GG30" s="444"/>
      <c r="GH30" s="444"/>
      <c r="GI30" s="444"/>
      <c r="GJ30" s="444"/>
      <c r="GK30" s="444"/>
      <c r="GL30" s="444"/>
      <c r="GM30" s="444"/>
      <c r="GN30" s="444"/>
      <c r="GO30" s="444"/>
      <c r="GP30" s="444"/>
      <c r="GQ30" s="444"/>
      <c r="GR30" s="444"/>
      <c r="GS30" s="444"/>
      <c r="GT30" s="444"/>
      <c r="GU30" s="444"/>
      <c r="GV30" s="444"/>
      <c r="GW30" s="444"/>
      <c r="GX30" s="444"/>
      <c r="GY30" s="444"/>
      <c r="GZ30" s="444"/>
      <c r="HA30" s="444"/>
      <c r="HB30" s="444"/>
      <c r="HC30" s="444"/>
      <c r="HD30" s="444"/>
      <c r="HE30" s="444"/>
      <c r="HF30" s="444"/>
      <c r="HG30" s="444"/>
      <c r="HH30" s="444"/>
      <c r="HI30" s="444"/>
      <c r="HJ30" s="444"/>
      <c r="HK30" s="444"/>
      <c r="HL30" s="444"/>
      <c r="HM30" s="444"/>
      <c r="HN30" s="444"/>
      <c r="HO30" s="444"/>
      <c r="HP30" s="444"/>
      <c r="HQ30" s="444"/>
      <c r="HR30" s="444"/>
      <c r="HS30" s="444"/>
      <c r="HT30" s="444"/>
      <c r="HU30" s="444"/>
      <c r="HV30" s="444"/>
      <c r="HW30" s="444"/>
      <c r="HX30" s="444"/>
      <c r="HY30" s="444"/>
      <c r="HZ30" s="444"/>
      <c r="IA30" s="444"/>
      <c r="IB30" s="444"/>
      <c r="IC30" s="444"/>
      <c r="ID30" s="444"/>
      <c r="IE30" s="444"/>
      <c r="IF30" s="444"/>
      <c r="IG30" s="444"/>
      <c r="IH30" s="444"/>
      <c r="II30" s="444"/>
      <c r="IJ30" s="444"/>
      <c r="IK30" s="444"/>
      <c r="IL30" s="444"/>
      <c r="IM30" s="444"/>
      <c r="IN30" s="444"/>
      <c r="IO30" s="444"/>
      <c r="IP30" s="444"/>
      <c r="IQ30" s="444"/>
      <c r="IR30" s="444"/>
      <c r="IS30" s="444"/>
      <c r="IT30" s="444"/>
      <c r="IU30" s="444"/>
      <c r="IV30" s="444"/>
      <c r="IW30" s="444"/>
      <c r="IX30" s="444"/>
      <c r="IY30" s="444"/>
      <c r="IZ30" s="444"/>
      <c r="JA30" s="444"/>
      <c r="JB30" s="444"/>
      <c r="JC30" s="444"/>
      <c r="JD30" s="444"/>
      <c r="JE30" s="444"/>
      <c r="JF30" s="444"/>
      <c r="JG30" s="444"/>
      <c r="JH30" s="444"/>
      <c r="JI30" s="444"/>
      <c r="JJ30" s="444"/>
      <c r="JK30" s="444"/>
      <c r="JL30" s="444"/>
      <c r="JM30" s="444"/>
      <c r="JN30" s="444"/>
      <c r="JO30" s="444"/>
      <c r="JP30" s="444"/>
      <c r="JQ30" s="444"/>
      <c r="JR30" s="444"/>
      <c r="JS30" s="444"/>
      <c r="JT30" s="444"/>
      <c r="JU30" s="444"/>
      <c r="JV30" s="444"/>
      <c r="JW30" s="444"/>
      <c r="JX30" s="444"/>
      <c r="JY30" s="444"/>
      <c r="JZ30" s="444"/>
      <c r="KA30" s="444"/>
      <c r="KB30" s="444"/>
      <c r="KC30" s="444"/>
      <c r="KD30" s="444"/>
      <c r="KE30" s="444"/>
      <c r="KF30" s="444"/>
      <c r="KG30" s="444"/>
      <c r="KH30" s="444"/>
      <c r="KI30" s="444"/>
      <c r="KJ30" s="444"/>
      <c r="KK30" s="444"/>
      <c r="KL30" s="444"/>
      <c r="KM30" s="444"/>
      <c r="KN30" s="444"/>
      <c r="KO30" s="444"/>
      <c r="KP30" s="444"/>
      <c r="KQ30" s="444"/>
      <c r="KR30" s="444"/>
      <c r="KS30" s="444"/>
      <c r="KT30" s="444"/>
      <c r="KU30" s="444"/>
      <c r="KV30" s="444"/>
      <c r="KW30" s="444"/>
      <c r="KX30" s="444"/>
      <c r="KY30" s="444"/>
      <c r="KZ30" s="444"/>
      <c r="LA30" s="444"/>
      <c r="LB30" s="444"/>
      <c r="LC30" s="444"/>
      <c r="LD30" s="444"/>
      <c r="LE30" s="444"/>
      <c r="LF30" s="444"/>
      <c r="LG30" s="444"/>
      <c r="LH30" s="444"/>
      <c r="LI30" s="444"/>
      <c r="LJ30" s="444"/>
      <c r="LK30" s="444"/>
      <c r="LL30" s="444"/>
      <c r="LM30" s="444"/>
      <c r="LN30" s="444"/>
      <c r="LO30" s="444"/>
      <c r="LP30" s="444"/>
      <c r="LQ30" s="444"/>
      <c r="LR30" s="444"/>
      <c r="LS30" s="444"/>
      <c r="LT30" s="444"/>
      <c r="LU30" s="444"/>
      <c r="LV30" s="444"/>
      <c r="LW30" s="444"/>
      <c r="LX30" s="444"/>
      <c r="LY30" s="444"/>
      <c r="LZ30" s="444"/>
      <c r="MA30" s="444"/>
      <c r="MB30" s="444"/>
      <c r="MC30" s="444"/>
      <c r="MD30" s="444"/>
      <c r="ME30" s="444"/>
      <c r="MF30" s="444"/>
      <c r="MG30" s="444"/>
      <c r="MH30" s="444"/>
      <c r="MI30" s="444"/>
      <c r="MJ30" s="444"/>
      <c r="MK30" s="444"/>
      <c r="ML30" s="444"/>
      <c r="MM30" s="444"/>
      <c r="MN30" s="444"/>
      <c r="MO30" s="444"/>
      <c r="MP30" s="444"/>
      <c r="MQ30" s="444"/>
      <c r="MR30" s="444"/>
      <c r="MS30" s="444"/>
      <c r="MT30" s="444"/>
      <c r="MU30" s="444"/>
      <c r="MV30" s="444"/>
      <c r="MW30" s="444"/>
      <c r="MX30" s="444"/>
      <c r="MY30" s="444"/>
      <c r="MZ30" s="444"/>
      <c r="NA30" s="444"/>
      <c r="NB30" s="444"/>
      <c r="NC30" s="444"/>
      <c r="ND30" s="444"/>
      <c r="NE30" s="444"/>
      <c r="NF30" s="444"/>
      <c r="NG30" s="444"/>
      <c r="NH30" s="444"/>
      <c r="NI30" s="444"/>
      <c r="NJ30" s="444"/>
      <c r="NK30" s="444"/>
      <c r="NL30" s="444"/>
      <c r="NM30" s="444"/>
      <c r="NN30" s="444"/>
      <c r="NO30" s="444"/>
      <c r="NP30" s="444"/>
      <c r="NQ30" s="444"/>
      <c r="NR30" s="444"/>
      <c r="NS30" s="444"/>
      <c r="NT30" s="444"/>
      <c r="NU30" s="444"/>
      <c r="NV30" s="444"/>
      <c r="NW30" s="444"/>
      <c r="NX30" s="444"/>
      <c r="NY30" s="444"/>
      <c r="NZ30" s="444"/>
      <c r="OA30" s="444"/>
      <c r="OB30" s="444"/>
      <c r="OC30" s="444"/>
      <c r="OD30" s="444"/>
      <c r="OE30" s="444"/>
      <c r="OF30" s="444"/>
      <c r="OG30" s="444"/>
      <c r="OH30" s="444"/>
      <c r="OI30" s="444"/>
      <c r="OJ30" s="444"/>
      <c r="OK30" s="444"/>
      <c r="OL30" s="444"/>
      <c r="OM30" s="444"/>
      <c r="ON30" s="444"/>
      <c r="OO30" s="444"/>
      <c r="OP30" s="444"/>
      <c r="OQ30" s="444"/>
      <c r="OR30" s="444"/>
      <c r="OS30" s="444"/>
      <c r="OT30" s="444"/>
      <c r="OU30" s="444"/>
      <c r="OV30" s="444"/>
      <c r="OW30" s="444"/>
      <c r="OX30" s="444"/>
      <c r="OY30" s="444"/>
      <c r="OZ30" s="444"/>
      <c r="PA30" s="444"/>
      <c r="PB30" s="444"/>
      <c r="PC30" s="444"/>
      <c r="PD30" s="444"/>
      <c r="PE30" s="444"/>
      <c r="PF30" s="444"/>
      <c r="PG30" s="444"/>
      <c r="PH30" s="444"/>
      <c r="PI30" s="444"/>
      <c r="PJ30" s="444"/>
      <c r="PK30" s="444"/>
      <c r="PL30" s="444"/>
      <c r="PM30" s="444"/>
      <c r="PN30" s="444"/>
      <c r="PO30" s="444"/>
      <c r="PP30" s="444"/>
      <c r="PQ30" s="444"/>
      <c r="PR30" s="444"/>
      <c r="PS30" s="444"/>
      <c r="PT30" s="444"/>
      <c r="PU30" s="444"/>
      <c r="PV30" s="444"/>
      <c r="PW30" s="444"/>
      <c r="PX30" s="444"/>
      <c r="PY30" s="444"/>
      <c r="PZ30" s="444"/>
      <c r="QA30" s="444"/>
      <c r="QB30" s="444"/>
      <c r="QC30" s="444"/>
      <c r="QD30" s="444"/>
      <c r="QE30" s="444"/>
      <c r="QF30" s="444"/>
      <c r="QG30" s="444"/>
      <c r="QH30" s="444"/>
      <c r="QI30" s="444"/>
      <c r="QJ30" s="444"/>
      <c r="QK30" s="444"/>
      <c r="QL30" s="444"/>
      <c r="QM30" s="444"/>
      <c r="QN30" s="444"/>
      <c r="QO30" s="444"/>
      <c r="QP30" s="444"/>
      <c r="QQ30" s="444"/>
      <c r="QR30" s="444"/>
      <c r="QS30" s="444"/>
      <c r="QT30" s="444"/>
      <c r="QU30" s="444"/>
      <c r="QV30" s="444"/>
      <c r="QW30" s="444"/>
      <c r="QX30" s="444"/>
      <c r="QY30" s="444"/>
      <c r="QZ30" s="444"/>
      <c r="RA30" s="444"/>
      <c r="RB30" s="444"/>
      <c r="RC30" s="444"/>
      <c r="RD30" s="444"/>
      <c r="RE30" s="444"/>
      <c r="RF30" s="444"/>
      <c r="RG30" s="444"/>
      <c r="RH30" s="444"/>
      <c r="RI30" s="444"/>
      <c r="RJ30" s="444"/>
      <c r="RK30" s="444"/>
      <c r="RL30" s="444"/>
      <c r="RM30" s="444"/>
      <c r="RN30" s="444"/>
      <c r="RO30" s="444"/>
      <c r="RP30" s="444"/>
      <c r="RQ30" s="444"/>
      <c r="RR30" s="444"/>
      <c r="RS30" s="444"/>
      <c r="RT30" s="444"/>
      <c r="RU30" s="444"/>
      <c r="RV30" s="444"/>
      <c r="RW30" s="444"/>
      <c r="RX30" s="444"/>
      <c r="RY30" s="444"/>
      <c r="RZ30" s="444"/>
      <c r="SA30" s="444"/>
      <c r="SB30" s="444"/>
      <c r="SC30" s="444"/>
      <c r="SD30" s="444"/>
      <c r="SE30" s="444"/>
      <c r="SF30" s="444"/>
      <c r="SG30" s="444"/>
      <c r="SH30" s="515"/>
    </row>
    <row r="31" spans="1:502" s="516" customFormat="1" ht="14.4">
      <c r="A31" s="444"/>
      <c r="B31" s="1726" t="s">
        <v>55</v>
      </c>
      <c r="C31" s="1685"/>
      <c r="D31" s="1686"/>
      <c r="E31" s="1322" t="s">
        <v>81</v>
      </c>
      <c r="F31" s="1322">
        <v>30</v>
      </c>
      <c r="G31" s="1255">
        <f t="shared" si="0"/>
        <v>0</v>
      </c>
      <c r="H31" s="1432" t="s">
        <v>29</v>
      </c>
      <c r="I31" s="1323">
        <v>0</v>
      </c>
      <c r="J31" s="1324">
        <v>3500</v>
      </c>
      <c r="K31" s="1325">
        <v>950</v>
      </c>
      <c r="L31" s="1325">
        <v>2196</v>
      </c>
      <c r="M31" s="1687">
        <f t="shared" si="4"/>
        <v>1246</v>
      </c>
      <c r="N31" s="1688">
        <f t="shared" si="9"/>
        <v>0</v>
      </c>
      <c r="O31" s="1687"/>
      <c r="P31" s="1687"/>
      <c r="Q31" s="1687"/>
      <c r="R31" s="1687"/>
      <c r="S31" s="1687">
        <f t="shared" si="5"/>
        <v>0</v>
      </c>
      <c r="T31" s="1687">
        <v>0</v>
      </c>
      <c r="U31" s="1687"/>
      <c r="V31" s="1687"/>
      <c r="W31" s="1687">
        <v>0</v>
      </c>
      <c r="X31" s="1687"/>
      <c r="Y31" s="1687"/>
      <c r="Z31" s="1687">
        <f t="shared" si="1"/>
        <v>0</v>
      </c>
      <c r="AA31" s="1689">
        <f t="shared" si="2"/>
        <v>0</v>
      </c>
      <c r="AB31" s="1687">
        <f t="shared" si="10"/>
        <v>0</v>
      </c>
      <c r="AC31" s="1690" t="str">
        <f t="shared" si="8"/>
        <v/>
      </c>
      <c r="AD31" s="1727" t="str">
        <f t="shared" si="6"/>
        <v/>
      </c>
      <c r="AE31" s="444"/>
      <c r="AF31" s="444"/>
      <c r="AG31" s="444"/>
      <c r="AH31" s="444"/>
      <c r="AI31" s="444"/>
      <c r="AJ31" s="444"/>
      <c r="AK31" s="444"/>
      <c r="AL31" s="444"/>
      <c r="AM31" s="444"/>
      <c r="AN31" s="444"/>
      <c r="AO31" s="444"/>
      <c r="AP31" s="444"/>
      <c r="AQ31" s="444"/>
      <c r="AR31" s="444"/>
      <c r="AS31" s="444"/>
      <c r="AT31" s="444"/>
      <c r="AU31" s="444"/>
      <c r="AV31" s="444"/>
      <c r="AW31" s="444"/>
      <c r="AX31" s="444"/>
      <c r="AY31" s="444"/>
      <c r="AZ31" s="444"/>
      <c r="BA31" s="444"/>
      <c r="BB31" s="444"/>
      <c r="BC31" s="444"/>
      <c r="BD31" s="444"/>
      <c r="BE31" s="444"/>
      <c r="BF31" s="444"/>
      <c r="BG31" s="444"/>
      <c r="BH31" s="444"/>
      <c r="BI31" s="444"/>
      <c r="BJ31" s="444"/>
      <c r="BK31" s="444"/>
      <c r="BL31" s="444"/>
      <c r="BM31" s="444"/>
      <c r="BN31" s="444"/>
      <c r="BO31" s="444"/>
      <c r="BP31" s="444"/>
      <c r="BQ31" s="444"/>
      <c r="BR31" s="444"/>
      <c r="BS31" s="444"/>
      <c r="BT31" s="444"/>
      <c r="BU31" s="444"/>
      <c r="BV31" s="444"/>
      <c r="BW31" s="444"/>
      <c r="BX31" s="444"/>
      <c r="BY31" s="444"/>
      <c r="BZ31" s="444"/>
      <c r="CA31" s="444"/>
      <c r="CB31" s="444"/>
      <c r="CC31" s="444"/>
      <c r="CD31" s="444"/>
      <c r="CE31" s="444"/>
      <c r="CF31" s="444"/>
      <c r="CG31" s="444"/>
      <c r="CH31" s="444"/>
      <c r="CI31" s="444"/>
      <c r="CJ31" s="444"/>
      <c r="CK31" s="444"/>
      <c r="CL31" s="444"/>
      <c r="CM31" s="444"/>
      <c r="CN31" s="444"/>
      <c r="CO31" s="444"/>
      <c r="CP31" s="444"/>
      <c r="CQ31" s="444"/>
      <c r="CR31" s="444"/>
      <c r="CS31" s="444"/>
      <c r="CT31" s="444"/>
      <c r="CU31" s="444"/>
      <c r="CV31" s="444"/>
      <c r="CW31" s="444"/>
      <c r="CX31" s="444"/>
      <c r="CY31" s="444"/>
      <c r="CZ31" s="444"/>
      <c r="DA31" s="444"/>
      <c r="DB31" s="444"/>
      <c r="DC31" s="444"/>
      <c r="DD31" s="444"/>
      <c r="DE31" s="444"/>
      <c r="DF31" s="444"/>
      <c r="DG31" s="444"/>
      <c r="DH31" s="444"/>
      <c r="DI31" s="444"/>
      <c r="DJ31" s="444"/>
      <c r="DK31" s="444"/>
      <c r="DL31" s="444"/>
      <c r="DM31" s="444"/>
      <c r="DN31" s="444"/>
      <c r="DO31" s="444"/>
      <c r="DP31" s="444"/>
      <c r="DQ31" s="444"/>
      <c r="DR31" s="444"/>
      <c r="DS31" s="444"/>
      <c r="DT31" s="444"/>
      <c r="DU31" s="444"/>
      <c r="DV31" s="444"/>
      <c r="DW31" s="444"/>
      <c r="DX31" s="444"/>
      <c r="DY31" s="444"/>
      <c r="DZ31" s="444"/>
      <c r="EA31" s="444"/>
      <c r="EB31" s="444"/>
      <c r="EC31" s="444"/>
      <c r="ED31" s="444"/>
      <c r="EE31" s="444"/>
      <c r="EF31" s="444"/>
      <c r="EG31" s="444"/>
      <c r="EH31" s="444"/>
      <c r="EI31" s="444"/>
      <c r="EJ31" s="444"/>
      <c r="EK31" s="444"/>
      <c r="EL31" s="444"/>
      <c r="EM31" s="444"/>
      <c r="EN31" s="444"/>
      <c r="EO31" s="444"/>
      <c r="EP31" s="444"/>
      <c r="EQ31" s="444"/>
      <c r="ER31" s="444"/>
      <c r="ES31" s="444"/>
      <c r="ET31" s="444"/>
      <c r="EU31" s="444"/>
      <c r="EV31" s="444"/>
      <c r="EW31" s="444"/>
      <c r="EX31" s="444"/>
      <c r="EY31" s="444"/>
      <c r="EZ31" s="444"/>
      <c r="FA31" s="444"/>
      <c r="FB31" s="444"/>
      <c r="FC31" s="444"/>
      <c r="FD31" s="444"/>
      <c r="FE31" s="444"/>
      <c r="FF31" s="444"/>
      <c r="FG31" s="444"/>
      <c r="FH31" s="444"/>
      <c r="FI31" s="444"/>
      <c r="FJ31" s="444"/>
      <c r="FK31" s="444"/>
      <c r="FL31" s="444"/>
      <c r="FM31" s="444"/>
      <c r="FN31" s="444"/>
      <c r="FO31" s="444"/>
      <c r="FP31" s="444"/>
      <c r="FQ31" s="444"/>
      <c r="FR31" s="444"/>
      <c r="FS31" s="444"/>
      <c r="FT31" s="444"/>
      <c r="FU31" s="444"/>
      <c r="FV31" s="444"/>
      <c r="FW31" s="444"/>
      <c r="FX31" s="444"/>
      <c r="FY31" s="444"/>
      <c r="FZ31" s="444"/>
      <c r="GA31" s="444"/>
      <c r="GB31" s="444"/>
      <c r="GC31" s="444"/>
      <c r="GD31" s="444"/>
      <c r="GE31" s="444"/>
      <c r="GF31" s="444"/>
      <c r="GG31" s="444"/>
      <c r="GH31" s="444"/>
      <c r="GI31" s="444"/>
      <c r="GJ31" s="444"/>
      <c r="GK31" s="444"/>
      <c r="GL31" s="444"/>
      <c r="GM31" s="444"/>
      <c r="GN31" s="444"/>
      <c r="GO31" s="444"/>
      <c r="GP31" s="444"/>
      <c r="GQ31" s="444"/>
      <c r="GR31" s="444"/>
      <c r="GS31" s="444"/>
      <c r="GT31" s="444"/>
      <c r="GU31" s="444"/>
      <c r="GV31" s="444"/>
      <c r="GW31" s="444"/>
      <c r="GX31" s="444"/>
      <c r="GY31" s="444"/>
      <c r="GZ31" s="444"/>
      <c r="HA31" s="444"/>
      <c r="HB31" s="444"/>
      <c r="HC31" s="444"/>
      <c r="HD31" s="444"/>
      <c r="HE31" s="444"/>
      <c r="HF31" s="444"/>
      <c r="HG31" s="444"/>
      <c r="HH31" s="444"/>
      <c r="HI31" s="444"/>
      <c r="HJ31" s="444"/>
      <c r="HK31" s="444"/>
      <c r="HL31" s="444"/>
      <c r="HM31" s="444"/>
      <c r="HN31" s="444"/>
      <c r="HO31" s="444"/>
      <c r="HP31" s="444"/>
      <c r="HQ31" s="444"/>
      <c r="HR31" s="444"/>
      <c r="HS31" s="444"/>
      <c r="HT31" s="444"/>
      <c r="HU31" s="444"/>
      <c r="HV31" s="444"/>
      <c r="HW31" s="444"/>
      <c r="HX31" s="444"/>
      <c r="HY31" s="444"/>
      <c r="HZ31" s="444"/>
      <c r="IA31" s="444"/>
      <c r="IB31" s="444"/>
      <c r="IC31" s="444"/>
      <c r="ID31" s="444"/>
      <c r="IE31" s="444"/>
      <c r="IF31" s="444"/>
      <c r="IG31" s="444"/>
      <c r="IH31" s="444"/>
      <c r="II31" s="444"/>
      <c r="IJ31" s="444"/>
      <c r="IK31" s="444"/>
      <c r="IL31" s="444"/>
      <c r="IM31" s="444"/>
      <c r="IN31" s="444"/>
      <c r="IO31" s="444"/>
      <c r="IP31" s="444"/>
      <c r="IQ31" s="444"/>
      <c r="IR31" s="444"/>
      <c r="IS31" s="444"/>
      <c r="IT31" s="444"/>
      <c r="IU31" s="444"/>
      <c r="IV31" s="444"/>
      <c r="IW31" s="444"/>
      <c r="IX31" s="444"/>
      <c r="IY31" s="444"/>
      <c r="IZ31" s="444"/>
      <c r="JA31" s="444"/>
      <c r="JB31" s="444"/>
      <c r="JC31" s="444"/>
      <c r="JD31" s="444"/>
      <c r="JE31" s="444"/>
      <c r="JF31" s="444"/>
      <c r="JG31" s="444"/>
      <c r="JH31" s="444"/>
      <c r="JI31" s="444"/>
      <c r="JJ31" s="444"/>
      <c r="JK31" s="444"/>
      <c r="JL31" s="444"/>
      <c r="JM31" s="444"/>
      <c r="JN31" s="444"/>
      <c r="JO31" s="444"/>
      <c r="JP31" s="444"/>
      <c r="JQ31" s="444"/>
      <c r="JR31" s="444"/>
      <c r="JS31" s="444"/>
      <c r="JT31" s="444"/>
      <c r="JU31" s="444"/>
      <c r="JV31" s="444"/>
      <c r="JW31" s="444"/>
      <c r="JX31" s="444"/>
      <c r="JY31" s="444"/>
      <c r="JZ31" s="444"/>
      <c r="KA31" s="444"/>
      <c r="KB31" s="444"/>
      <c r="KC31" s="444"/>
      <c r="KD31" s="444"/>
      <c r="KE31" s="444"/>
      <c r="KF31" s="444"/>
      <c r="KG31" s="444"/>
      <c r="KH31" s="444"/>
      <c r="KI31" s="444"/>
      <c r="KJ31" s="444"/>
      <c r="KK31" s="444"/>
      <c r="KL31" s="444"/>
      <c r="KM31" s="444"/>
      <c r="KN31" s="444"/>
      <c r="KO31" s="444"/>
      <c r="KP31" s="444"/>
      <c r="KQ31" s="444"/>
      <c r="KR31" s="444"/>
      <c r="KS31" s="444"/>
      <c r="KT31" s="444"/>
      <c r="KU31" s="444"/>
      <c r="KV31" s="444"/>
      <c r="KW31" s="444"/>
      <c r="KX31" s="444"/>
      <c r="KY31" s="444"/>
      <c r="KZ31" s="444"/>
      <c r="LA31" s="444"/>
      <c r="LB31" s="444"/>
      <c r="LC31" s="444"/>
      <c r="LD31" s="444"/>
      <c r="LE31" s="444"/>
      <c r="LF31" s="444"/>
      <c r="LG31" s="444"/>
      <c r="LH31" s="444"/>
      <c r="LI31" s="444"/>
      <c r="LJ31" s="444"/>
      <c r="LK31" s="444"/>
      <c r="LL31" s="444"/>
      <c r="LM31" s="444"/>
      <c r="LN31" s="444"/>
      <c r="LO31" s="444"/>
      <c r="LP31" s="444"/>
      <c r="LQ31" s="444"/>
      <c r="LR31" s="444"/>
      <c r="LS31" s="444"/>
      <c r="LT31" s="444"/>
      <c r="LU31" s="444"/>
      <c r="LV31" s="444"/>
      <c r="LW31" s="444"/>
      <c r="LX31" s="444"/>
      <c r="LY31" s="444"/>
      <c r="LZ31" s="444"/>
      <c r="MA31" s="444"/>
      <c r="MB31" s="444"/>
      <c r="MC31" s="444"/>
      <c r="MD31" s="444"/>
      <c r="ME31" s="444"/>
      <c r="MF31" s="444"/>
      <c r="MG31" s="444"/>
      <c r="MH31" s="444"/>
      <c r="MI31" s="444"/>
      <c r="MJ31" s="444"/>
      <c r="MK31" s="444"/>
      <c r="ML31" s="444"/>
      <c r="MM31" s="444"/>
      <c r="MN31" s="444"/>
      <c r="MO31" s="444"/>
      <c r="MP31" s="444"/>
      <c r="MQ31" s="444"/>
      <c r="MR31" s="444"/>
      <c r="MS31" s="444"/>
      <c r="MT31" s="444"/>
      <c r="MU31" s="444"/>
      <c r="MV31" s="444"/>
      <c r="MW31" s="444"/>
      <c r="MX31" s="444"/>
      <c r="MY31" s="444"/>
      <c r="MZ31" s="444"/>
      <c r="NA31" s="444"/>
      <c r="NB31" s="444"/>
      <c r="NC31" s="444"/>
      <c r="ND31" s="444"/>
      <c r="NE31" s="444"/>
      <c r="NF31" s="444"/>
      <c r="NG31" s="444"/>
      <c r="NH31" s="444"/>
      <c r="NI31" s="444"/>
      <c r="NJ31" s="444"/>
      <c r="NK31" s="444"/>
      <c r="NL31" s="444"/>
      <c r="NM31" s="444"/>
      <c r="NN31" s="444"/>
      <c r="NO31" s="444"/>
      <c r="NP31" s="444"/>
      <c r="NQ31" s="444"/>
      <c r="NR31" s="444"/>
      <c r="NS31" s="444"/>
      <c r="NT31" s="444"/>
      <c r="NU31" s="444"/>
      <c r="NV31" s="444"/>
      <c r="NW31" s="444"/>
      <c r="NX31" s="444"/>
      <c r="NY31" s="444"/>
      <c r="NZ31" s="444"/>
      <c r="OA31" s="444"/>
      <c r="OB31" s="444"/>
      <c r="OC31" s="444"/>
      <c r="OD31" s="444"/>
      <c r="OE31" s="444"/>
      <c r="OF31" s="444"/>
      <c r="OG31" s="444"/>
      <c r="OH31" s="444"/>
      <c r="OI31" s="444"/>
      <c r="OJ31" s="444"/>
      <c r="OK31" s="444"/>
      <c r="OL31" s="444"/>
      <c r="OM31" s="444"/>
      <c r="ON31" s="444"/>
      <c r="OO31" s="444"/>
      <c r="OP31" s="444"/>
      <c r="OQ31" s="444"/>
      <c r="OR31" s="444"/>
      <c r="OS31" s="444"/>
      <c r="OT31" s="444"/>
      <c r="OU31" s="444"/>
      <c r="OV31" s="444"/>
      <c r="OW31" s="444"/>
      <c r="OX31" s="444"/>
      <c r="OY31" s="444"/>
      <c r="OZ31" s="444"/>
      <c r="PA31" s="444"/>
      <c r="PB31" s="444"/>
      <c r="PC31" s="444"/>
      <c r="PD31" s="444"/>
      <c r="PE31" s="444"/>
      <c r="PF31" s="444"/>
      <c r="PG31" s="444"/>
      <c r="PH31" s="444"/>
      <c r="PI31" s="444"/>
      <c r="PJ31" s="444"/>
      <c r="PK31" s="444"/>
      <c r="PL31" s="444"/>
      <c r="PM31" s="444"/>
      <c r="PN31" s="444"/>
      <c r="PO31" s="444"/>
      <c r="PP31" s="444"/>
      <c r="PQ31" s="444"/>
      <c r="PR31" s="444"/>
      <c r="PS31" s="444"/>
      <c r="PT31" s="444"/>
      <c r="PU31" s="444"/>
      <c r="PV31" s="444"/>
      <c r="PW31" s="444"/>
      <c r="PX31" s="444"/>
      <c r="PY31" s="444"/>
      <c r="PZ31" s="444"/>
      <c r="QA31" s="444"/>
      <c r="QB31" s="444"/>
      <c r="QC31" s="444"/>
      <c r="QD31" s="444"/>
      <c r="QE31" s="444"/>
      <c r="QF31" s="444"/>
      <c r="QG31" s="444"/>
      <c r="QH31" s="444"/>
      <c r="QI31" s="444"/>
      <c r="QJ31" s="444"/>
      <c r="QK31" s="444"/>
      <c r="QL31" s="444"/>
      <c r="QM31" s="444"/>
      <c r="QN31" s="444"/>
      <c r="QO31" s="444"/>
      <c r="QP31" s="444"/>
      <c r="QQ31" s="444"/>
      <c r="QR31" s="444"/>
      <c r="QS31" s="444"/>
      <c r="QT31" s="444"/>
      <c r="QU31" s="444"/>
      <c r="QV31" s="444"/>
      <c r="QW31" s="444"/>
      <c r="QX31" s="444"/>
      <c r="QY31" s="444"/>
      <c r="QZ31" s="444"/>
      <c r="RA31" s="444"/>
      <c r="RB31" s="444"/>
      <c r="RC31" s="444"/>
      <c r="RD31" s="444"/>
      <c r="RE31" s="444"/>
      <c r="RF31" s="444"/>
      <c r="RG31" s="444"/>
      <c r="RH31" s="444"/>
      <c r="RI31" s="444"/>
      <c r="RJ31" s="444"/>
      <c r="RK31" s="444"/>
      <c r="RL31" s="444"/>
      <c r="RM31" s="444"/>
      <c r="RN31" s="444"/>
      <c r="RO31" s="444"/>
      <c r="RP31" s="444"/>
      <c r="RQ31" s="444"/>
      <c r="RR31" s="444"/>
      <c r="RS31" s="444"/>
      <c r="RT31" s="444"/>
      <c r="RU31" s="444"/>
      <c r="RV31" s="444"/>
      <c r="RW31" s="444"/>
      <c r="RX31" s="444"/>
      <c r="RY31" s="444"/>
      <c r="RZ31" s="444"/>
      <c r="SA31" s="444"/>
      <c r="SB31" s="444"/>
      <c r="SC31" s="444"/>
      <c r="SD31" s="444"/>
      <c r="SE31" s="444"/>
      <c r="SF31" s="444"/>
      <c r="SG31" s="444"/>
      <c r="SH31" s="515"/>
    </row>
    <row r="32" spans="1:502" s="516" customFormat="1" ht="14.4">
      <c r="A32" s="444"/>
      <c r="B32" s="1726" t="s">
        <v>55</v>
      </c>
      <c r="C32" s="1685"/>
      <c r="D32" s="1686"/>
      <c r="E32" s="1322" t="s">
        <v>395</v>
      </c>
      <c r="F32" s="1322">
        <v>10</v>
      </c>
      <c r="G32" s="1255">
        <f t="shared" si="0"/>
        <v>0.51441594500179832</v>
      </c>
      <c r="H32" s="1432" t="s">
        <v>29</v>
      </c>
      <c r="I32" s="1323">
        <v>6774</v>
      </c>
      <c r="J32" s="1324">
        <v>195</v>
      </c>
      <c r="K32" s="1325">
        <v>33</v>
      </c>
      <c r="L32" s="1325">
        <v>33</v>
      </c>
      <c r="M32" s="1687">
        <f t="shared" si="4"/>
        <v>0</v>
      </c>
      <c r="N32" s="1688">
        <f t="shared" si="9"/>
        <v>1320930</v>
      </c>
      <c r="O32" s="1687"/>
      <c r="P32" s="1687"/>
      <c r="Q32" s="1687"/>
      <c r="R32" s="1687"/>
      <c r="S32" s="1687">
        <f t="shared" si="5"/>
        <v>223542</v>
      </c>
      <c r="T32" s="1687">
        <v>0</v>
      </c>
      <c r="U32" s="1687"/>
      <c r="V32" s="1687"/>
      <c r="W32" s="1687">
        <v>5.609</v>
      </c>
      <c r="X32" s="1687"/>
      <c r="Y32" s="1687"/>
      <c r="Z32" s="1687">
        <f t="shared" si="1"/>
        <v>213.0227702004488</v>
      </c>
      <c r="AA32" s="1689">
        <f t="shared" si="2"/>
        <v>0.57147584509150195</v>
      </c>
      <c r="AB32" s="1687">
        <f t="shared" si="10"/>
        <v>754879.58805671765</v>
      </c>
      <c r="AC32" s="1690"/>
      <c r="AD32" s="1727"/>
      <c r="AE32" s="444"/>
      <c r="AF32" s="444"/>
      <c r="AG32" s="444"/>
      <c r="AH32" s="444"/>
      <c r="AI32" s="444"/>
      <c r="AJ32" s="444"/>
      <c r="AK32" s="444"/>
      <c r="AL32" s="444"/>
      <c r="AM32" s="444"/>
      <c r="AN32" s="444"/>
      <c r="AO32" s="444"/>
      <c r="AP32" s="444"/>
      <c r="AQ32" s="444"/>
      <c r="AR32" s="444"/>
      <c r="AS32" s="444"/>
      <c r="AT32" s="444"/>
      <c r="AU32" s="444"/>
      <c r="AV32" s="444"/>
      <c r="AW32" s="444"/>
      <c r="AX32" s="444"/>
      <c r="AY32" s="444"/>
      <c r="AZ32" s="444"/>
      <c r="BA32" s="444"/>
      <c r="BB32" s="444"/>
      <c r="BC32" s="444"/>
      <c r="BD32" s="444"/>
      <c r="BE32" s="444"/>
      <c r="BF32" s="444"/>
      <c r="BG32" s="444"/>
      <c r="BH32" s="444"/>
      <c r="BI32" s="444"/>
      <c r="BJ32" s="444"/>
      <c r="BK32" s="444"/>
      <c r="BL32" s="444"/>
      <c r="BM32" s="444"/>
      <c r="BN32" s="444"/>
      <c r="BO32" s="444"/>
      <c r="BP32" s="444"/>
      <c r="BQ32" s="444"/>
      <c r="BR32" s="444"/>
      <c r="BS32" s="444"/>
      <c r="BT32" s="444"/>
      <c r="BU32" s="444"/>
      <c r="BV32" s="444"/>
      <c r="BW32" s="444"/>
      <c r="BX32" s="444"/>
      <c r="BY32" s="444"/>
      <c r="BZ32" s="444"/>
      <c r="CA32" s="444"/>
      <c r="CB32" s="444"/>
      <c r="CC32" s="444"/>
      <c r="CD32" s="444"/>
      <c r="CE32" s="444"/>
      <c r="CF32" s="444"/>
      <c r="CG32" s="444"/>
      <c r="CH32" s="444"/>
      <c r="CI32" s="444"/>
      <c r="CJ32" s="444"/>
      <c r="CK32" s="444"/>
      <c r="CL32" s="444"/>
      <c r="CM32" s="444"/>
      <c r="CN32" s="444"/>
      <c r="CO32" s="444"/>
      <c r="CP32" s="444"/>
      <c r="CQ32" s="444"/>
      <c r="CR32" s="444"/>
      <c r="CS32" s="444"/>
      <c r="CT32" s="444"/>
      <c r="CU32" s="444"/>
      <c r="CV32" s="444"/>
      <c r="CW32" s="444"/>
      <c r="CX32" s="444"/>
      <c r="CY32" s="444"/>
      <c r="CZ32" s="444"/>
      <c r="DA32" s="444"/>
      <c r="DB32" s="444"/>
      <c r="DC32" s="444"/>
      <c r="DD32" s="444"/>
      <c r="DE32" s="444"/>
      <c r="DF32" s="444"/>
      <c r="DG32" s="444"/>
      <c r="DH32" s="444"/>
      <c r="DI32" s="444"/>
      <c r="DJ32" s="444"/>
      <c r="DK32" s="444"/>
      <c r="DL32" s="444"/>
      <c r="DM32" s="444"/>
      <c r="DN32" s="444"/>
      <c r="DO32" s="444"/>
      <c r="DP32" s="444"/>
      <c r="DQ32" s="444"/>
      <c r="DR32" s="444"/>
      <c r="DS32" s="444"/>
      <c r="DT32" s="444"/>
      <c r="DU32" s="444"/>
      <c r="DV32" s="444"/>
      <c r="DW32" s="444"/>
      <c r="DX32" s="444"/>
      <c r="DY32" s="444"/>
      <c r="DZ32" s="444"/>
      <c r="EA32" s="444"/>
      <c r="EB32" s="444"/>
      <c r="EC32" s="444"/>
      <c r="ED32" s="444"/>
      <c r="EE32" s="444"/>
      <c r="EF32" s="444"/>
      <c r="EG32" s="444"/>
      <c r="EH32" s="444"/>
      <c r="EI32" s="444"/>
      <c r="EJ32" s="444"/>
      <c r="EK32" s="444"/>
      <c r="EL32" s="444"/>
      <c r="EM32" s="444"/>
      <c r="EN32" s="444"/>
      <c r="EO32" s="444"/>
      <c r="EP32" s="444"/>
      <c r="EQ32" s="444"/>
      <c r="ER32" s="444"/>
      <c r="ES32" s="444"/>
      <c r="ET32" s="444"/>
      <c r="EU32" s="444"/>
      <c r="EV32" s="444"/>
      <c r="EW32" s="444"/>
      <c r="EX32" s="444"/>
      <c r="EY32" s="444"/>
      <c r="EZ32" s="444"/>
      <c r="FA32" s="444"/>
      <c r="FB32" s="444"/>
      <c r="FC32" s="444"/>
      <c r="FD32" s="444"/>
      <c r="FE32" s="444"/>
      <c r="FF32" s="444"/>
      <c r="FG32" s="444"/>
      <c r="FH32" s="444"/>
      <c r="FI32" s="444"/>
      <c r="FJ32" s="444"/>
      <c r="FK32" s="444"/>
      <c r="FL32" s="444"/>
      <c r="FM32" s="444"/>
      <c r="FN32" s="444"/>
      <c r="FO32" s="444"/>
      <c r="FP32" s="444"/>
      <c r="FQ32" s="444"/>
      <c r="FR32" s="444"/>
      <c r="FS32" s="444"/>
      <c r="FT32" s="444"/>
      <c r="FU32" s="444"/>
      <c r="FV32" s="444"/>
      <c r="FW32" s="444"/>
      <c r="FX32" s="444"/>
      <c r="FY32" s="444"/>
      <c r="FZ32" s="444"/>
      <c r="GA32" s="444"/>
      <c r="GB32" s="444"/>
      <c r="GC32" s="444"/>
      <c r="GD32" s="444"/>
      <c r="GE32" s="444"/>
      <c r="GF32" s="444"/>
      <c r="GG32" s="444"/>
      <c r="GH32" s="444"/>
      <c r="GI32" s="444"/>
      <c r="GJ32" s="444"/>
      <c r="GK32" s="444"/>
      <c r="GL32" s="444"/>
      <c r="GM32" s="444"/>
      <c r="GN32" s="444"/>
      <c r="GO32" s="444"/>
      <c r="GP32" s="444"/>
      <c r="GQ32" s="444"/>
      <c r="GR32" s="444"/>
      <c r="GS32" s="444"/>
      <c r="GT32" s="444"/>
      <c r="GU32" s="444"/>
      <c r="GV32" s="444"/>
      <c r="GW32" s="444"/>
      <c r="GX32" s="444"/>
      <c r="GY32" s="444"/>
      <c r="GZ32" s="444"/>
      <c r="HA32" s="444"/>
      <c r="HB32" s="444"/>
      <c r="HC32" s="444"/>
      <c r="HD32" s="444"/>
      <c r="HE32" s="444"/>
      <c r="HF32" s="444"/>
      <c r="HG32" s="444"/>
      <c r="HH32" s="444"/>
      <c r="HI32" s="444"/>
      <c r="HJ32" s="444"/>
      <c r="HK32" s="444"/>
      <c r="HL32" s="444"/>
      <c r="HM32" s="444"/>
      <c r="HN32" s="444"/>
      <c r="HO32" s="444"/>
      <c r="HP32" s="444"/>
      <c r="HQ32" s="444"/>
      <c r="HR32" s="444"/>
      <c r="HS32" s="444"/>
      <c r="HT32" s="444"/>
      <c r="HU32" s="444"/>
      <c r="HV32" s="444"/>
      <c r="HW32" s="444"/>
      <c r="HX32" s="444"/>
      <c r="HY32" s="444"/>
      <c r="HZ32" s="444"/>
      <c r="IA32" s="444"/>
      <c r="IB32" s="444"/>
      <c r="IC32" s="444"/>
      <c r="ID32" s="444"/>
      <c r="IE32" s="444"/>
      <c r="IF32" s="444"/>
      <c r="IG32" s="444"/>
      <c r="IH32" s="444"/>
      <c r="II32" s="444"/>
      <c r="IJ32" s="444"/>
      <c r="IK32" s="444"/>
      <c r="IL32" s="444"/>
      <c r="IM32" s="444"/>
      <c r="IN32" s="444"/>
      <c r="IO32" s="444"/>
      <c r="IP32" s="444"/>
      <c r="IQ32" s="444"/>
      <c r="IR32" s="444"/>
      <c r="IS32" s="444"/>
      <c r="IT32" s="444"/>
      <c r="IU32" s="444"/>
      <c r="IV32" s="444"/>
      <c r="IW32" s="444"/>
      <c r="IX32" s="444"/>
      <c r="IY32" s="444"/>
      <c r="IZ32" s="444"/>
      <c r="JA32" s="444"/>
      <c r="JB32" s="444"/>
      <c r="JC32" s="444"/>
      <c r="JD32" s="444"/>
      <c r="JE32" s="444"/>
      <c r="JF32" s="444"/>
      <c r="JG32" s="444"/>
      <c r="JH32" s="444"/>
      <c r="JI32" s="444"/>
      <c r="JJ32" s="444"/>
      <c r="JK32" s="444"/>
      <c r="JL32" s="444"/>
      <c r="JM32" s="444"/>
      <c r="JN32" s="444"/>
      <c r="JO32" s="444"/>
      <c r="JP32" s="444"/>
      <c r="JQ32" s="444"/>
      <c r="JR32" s="444"/>
      <c r="JS32" s="444"/>
      <c r="JT32" s="444"/>
      <c r="JU32" s="444"/>
      <c r="JV32" s="444"/>
      <c r="JW32" s="444"/>
      <c r="JX32" s="444"/>
      <c r="JY32" s="444"/>
      <c r="JZ32" s="444"/>
      <c r="KA32" s="444"/>
      <c r="KB32" s="444"/>
      <c r="KC32" s="444"/>
      <c r="KD32" s="444"/>
      <c r="KE32" s="444"/>
      <c r="KF32" s="444"/>
      <c r="KG32" s="444"/>
      <c r="KH32" s="444"/>
      <c r="KI32" s="444"/>
      <c r="KJ32" s="444"/>
      <c r="KK32" s="444"/>
      <c r="KL32" s="444"/>
      <c r="KM32" s="444"/>
      <c r="KN32" s="444"/>
      <c r="KO32" s="444"/>
      <c r="KP32" s="444"/>
      <c r="KQ32" s="444"/>
      <c r="KR32" s="444"/>
      <c r="KS32" s="444"/>
      <c r="KT32" s="444"/>
      <c r="KU32" s="444"/>
      <c r="KV32" s="444"/>
      <c r="KW32" s="444"/>
      <c r="KX32" s="444"/>
      <c r="KY32" s="444"/>
      <c r="KZ32" s="444"/>
      <c r="LA32" s="444"/>
      <c r="LB32" s="444"/>
      <c r="LC32" s="444"/>
      <c r="LD32" s="444"/>
      <c r="LE32" s="444"/>
      <c r="LF32" s="444"/>
      <c r="LG32" s="444"/>
      <c r="LH32" s="444"/>
      <c r="LI32" s="444"/>
      <c r="LJ32" s="444"/>
      <c r="LK32" s="444"/>
      <c r="LL32" s="444"/>
      <c r="LM32" s="444"/>
      <c r="LN32" s="444"/>
      <c r="LO32" s="444"/>
      <c r="LP32" s="444"/>
      <c r="LQ32" s="444"/>
      <c r="LR32" s="444"/>
      <c r="LS32" s="444"/>
      <c r="LT32" s="444"/>
      <c r="LU32" s="444"/>
      <c r="LV32" s="444"/>
      <c r="LW32" s="444"/>
      <c r="LX32" s="444"/>
      <c r="LY32" s="444"/>
      <c r="LZ32" s="444"/>
      <c r="MA32" s="444"/>
      <c r="MB32" s="444"/>
      <c r="MC32" s="444"/>
      <c r="MD32" s="444"/>
      <c r="ME32" s="444"/>
      <c r="MF32" s="444"/>
      <c r="MG32" s="444"/>
      <c r="MH32" s="444"/>
      <c r="MI32" s="444"/>
      <c r="MJ32" s="444"/>
      <c r="MK32" s="444"/>
      <c r="ML32" s="444"/>
      <c r="MM32" s="444"/>
      <c r="MN32" s="444"/>
      <c r="MO32" s="444"/>
      <c r="MP32" s="444"/>
      <c r="MQ32" s="444"/>
      <c r="MR32" s="444"/>
      <c r="MS32" s="444"/>
      <c r="MT32" s="444"/>
      <c r="MU32" s="444"/>
      <c r="MV32" s="444"/>
      <c r="MW32" s="444"/>
      <c r="MX32" s="444"/>
      <c r="MY32" s="444"/>
      <c r="MZ32" s="444"/>
      <c r="NA32" s="444"/>
      <c r="NB32" s="444"/>
      <c r="NC32" s="444"/>
      <c r="ND32" s="444"/>
      <c r="NE32" s="444"/>
      <c r="NF32" s="444"/>
      <c r="NG32" s="444"/>
      <c r="NH32" s="444"/>
      <c r="NI32" s="444"/>
      <c r="NJ32" s="444"/>
      <c r="NK32" s="444"/>
      <c r="NL32" s="444"/>
      <c r="NM32" s="444"/>
      <c r="NN32" s="444"/>
      <c r="NO32" s="444"/>
      <c r="NP32" s="444"/>
      <c r="NQ32" s="444"/>
      <c r="NR32" s="444"/>
      <c r="NS32" s="444"/>
      <c r="NT32" s="444"/>
      <c r="NU32" s="444"/>
      <c r="NV32" s="444"/>
      <c r="NW32" s="444"/>
      <c r="NX32" s="444"/>
      <c r="NY32" s="444"/>
      <c r="NZ32" s="444"/>
      <c r="OA32" s="444"/>
      <c r="OB32" s="444"/>
      <c r="OC32" s="444"/>
      <c r="OD32" s="444"/>
      <c r="OE32" s="444"/>
      <c r="OF32" s="444"/>
      <c r="OG32" s="444"/>
      <c r="OH32" s="444"/>
      <c r="OI32" s="444"/>
      <c r="OJ32" s="444"/>
      <c r="OK32" s="444"/>
      <c r="OL32" s="444"/>
      <c r="OM32" s="444"/>
      <c r="ON32" s="444"/>
      <c r="OO32" s="444"/>
      <c r="OP32" s="444"/>
      <c r="OQ32" s="444"/>
      <c r="OR32" s="444"/>
      <c r="OS32" s="444"/>
      <c r="OT32" s="444"/>
      <c r="OU32" s="444"/>
      <c r="OV32" s="444"/>
      <c r="OW32" s="444"/>
      <c r="OX32" s="444"/>
      <c r="OY32" s="444"/>
      <c r="OZ32" s="444"/>
      <c r="PA32" s="444"/>
      <c r="PB32" s="444"/>
      <c r="PC32" s="444"/>
      <c r="PD32" s="444"/>
      <c r="PE32" s="444"/>
      <c r="PF32" s="444"/>
      <c r="PG32" s="444"/>
      <c r="PH32" s="444"/>
      <c r="PI32" s="444"/>
      <c r="PJ32" s="444"/>
      <c r="PK32" s="444"/>
      <c r="PL32" s="444"/>
      <c r="PM32" s="444"/>
      <c r="PN32" s="444"/>
      <c r="PO32" s="444"/>
      <c r="PP32" s="444"/>
      <c r="PQ32" s="444"/>
      <c r="PR32" s="444"/>
      <c r="PS32" s="444"/>
      <c r="PT32" s="444"/>
      <c r="PU32" s="444"/>
      <c r="PV32" s="444"/>
      <c r="PW32" s="444"/>
      <c r="PX32" s="444"/>
      <c r="PY32" s="444"/>
      <c r="PZ32" s="444"/>
      <c r="QA32" s="444"/>
      <c r="QB32" s="444"/>
      <c r="QC32" s="444"/>
      <c r="QD32" s="444"/>
      <c r="QE32" s="444"/>
      <c r="QF32" s="444"/>
      <c r="QG32" s="444"/>
      <c r="QH32" s="444"/>
      <c r="QI32" s="444"/>
      <c r="QJ32" s="444"/>
      <c r="QK32" s="444"/>
      <c r="QL32" s="444"/>
      <c r="QM32" s="444"/>
      <c r="QN32" s="444"/>
      <c r="QO32" s="444"/>
      <c r="QP32" s="444"/>
      <c r="QQ32" s="444"/>
      <c r="QR32" s="444"/>
      <c r="QS32" s="444"/>
      <c r="QT32" s="444"/>
      <c r="QU32" s="444"/>
      <c r="QV32" s="444"/>
      <c r="QW32" s="444"/>
      <c r="QX32" s="444"/>
      <c r="QY32" s="444"/>
      <c r="QZ32" s="444"/>
      <c r="RA32" s="444"/>
      <c r="RB32" s="444"/>
      <c r="RC32" s="444"/>
      <c r="RD32" s="444"/>
      <c r="RE32" s="444"/>
      <c r="RF32" s="444"/>
      <c r="RG32" s="444"/>
      <c r="RH32" s="444"/>
      <c r="RI32" s="444"/>
      <c r="RJ32" s="444"/>
      <c r="RK32" s="444"/>
      <c r="RL32" s="444"/>
      <c r="RM32" s="444"/>
      <c r="RN32" s="444"/>
      <c r="RO32" s="444"/>
      <c r="RP32" s="444"/>
      <c r="RQ32" s="444"/>
      <c r="RR32" s="444"/>
      <c r="RS32" s="444"/>
      <c r="RT32" s="444"/>
      <c r="RU32" s="444"/>
      <c r="RV32" s="444"/>
      <c r="RW32" s="444"/>
      <c r="RX32" s="444"/>
      <c r="RY32" s="444"/>
      <c r="RZ32" s="444"/>
      <c r="SA32" s="444"/>
      <c r="SB32" s="444"/>
      <c r="SC32" s="444"/>
      <c r="SD32" s="444"/>
      <c r="SE32" s="444"/>
      <c r="SF32" s="444"/>
      <c r="SG32" s="444"/>
      <c r="SH32" s="515"/>
    </row>
    <row r="33" spans="1:502" s="516" customFormat="1" ht="14.4">
      <c r="A33" s="444"/>
      <c r="B33" s="1726" t="s">
        <v>55</v>
      </c>
      <c r="C33" s="1685"/>
      <c r="D33" s="1686"/>
      <c r="E33" s="1322" t="s">
        <v>253</v>
      </c>
      <c r="F33" s="1322">
        <v>10</v>
      </c>
      <c r="G33" s="1255">
        <f t="shared" si="0"/>
        <v>0.59587243819390245</v>
      </c>
      <c r="H33" s="1432" t="s">
        <v>29</v>
      </c>
      <c r="I33" s="1323">
        <v>3048</v>
      </c>
      <c r="J33" s="1324">
        <v>502</v>
      </c>
      <c r="K33" s="1325">
        <v>41</v>
      </c>
      <c r="L33" s="1325">
        <v>41</v>
      </c>
      <c r="M33" s="1687">
        <f t="shared" si="4"/>
        <v>0</v>
      </c>
      <c r="N33" s="1688">
        <f t="shared" si="9"/>
        <v>1530096</v>
      </c>
      <c r="O33" s="1687"/>
      <c r="P33" s="1687"/>
      <c r="Q33" s="1687"/>
      <c r="R33" s="1687"/>
      <c r="S33" s="1687">
        <f t="shared" si="5"/>
        <v>124968</v>
      </c>
      <c r="T33" s="1687">
        <v>0</v>
      </c>
      <c r="U33" s="1687"/>
      <c r="V33" s="1687"/>
      <c r="W33" s="1687">
        <v>25.187999999999999</v>
      </c>
      <c r="X33" s="1687"/>
      <c r="Y33" s="1687"/>
      <c r="Z33" s="1687">
        <f t="shared" si="1"/>
        <v>4295.7848031005451</v>
      </c>
      <c r="AA33" s="1689">
        <f t="shared" si="2"/>
        <v>0.57147584509150195</v>
      </c>
      <c r="AB33" s="1687">
        <f t="shared" si="10"/>
        <v>874412.90467112674</v>
      </c>
      <c r="AC33" s="1690"/>
      <c r="AD33" s="1727"/>
      <c r="AE33" s="444"/>
      <c r="AF33" s="444"/>
      <c r="AG33" s="444"/>
      <c r="AH33" s="444"/>
      <c r="AI33" s="444"/>
      <c r="AJ33" s="444"/>
      <c r="AK33" s="444"/>
      <c r="AL33" s="444"/>
      <c r="AM33" s="444"/>
      <c r="AN33" s="444"/>
      <c r="AO33" s="444"/>
      <c r="AP33" s="444"/>
      <c r="AQ33" s="444"/>
      <c r="AR33" s="444"/>
      <c r="AS33" s="444"/>
      <c r="AT33" s="444"/>
      <c r="AU33" s="444"/>
      <c r="AV33" s="444"/>
      <c r="AW33" s="444"/>
      <c r="AX33" s="444"/>
      <c r="AY33" s="444"/>
      <c r="AZ33" s="444"/>
      <c r="BA33" s="444"/>
      <c r="BB33" s="444"/>
      <c r="BC33" s="444"/>
      <c r="BD33" s="444"/>
      <c r="BE33" s="444"/>
      <c r="BF33" s="444"/>
      <c r="BG33" s="444"/>
      <c r="BH33" s="444"/>
      <c r="BI33" s="444"/>
      <c r="BJ33" s="444"/>
      <c r="BK33" s="444"/>
      <c r="BL33" s="444"/>
      <c r="BM33" s="444"/>
      <c r="BN33" s="444"/>
      <c r="BO33" s="444"/>
      <c r="BP33" s="444"/>
      <c r="BQ33" s="444"/>
      <c r="BR33" s="444"/>
      <c r="BS33" s="444"/>
      <c r="BT33" s="444"/>
      <c r="BU33" s="444"/>
      <c r="BV33" s="444"/>
      <c r="BW33" s="444"/>
      <c r="BX33" s="444"/>
      <c r="BY33" s="444"/>
      <c r="BZ33" s="444"/>
      <c r="CA33" s="444"/>
      <c r="CB33" s="444"/>
      <c r="CC33" s="444"/>
      <c r="CD33" s="444"/>
      <c r="CE33" s="444"/>
      <c r="CF33" s="444"/>
      <c r="CG33" s="444"/>
      <c r="CH33" s="444"/>
      <c r="CI33" s="444"/>
      <c r="CJ33" s="444"/>
      <c r="CK33" s="444"/>
      <c r="CL33" s="444"/>
      <c r="CM33" s="444"/>
      <c r="CN33" s="444"/>
      <c r="CO33" s="444"/>
      <c r="CP33" s="444"/>
      <c r="CQ33" s="444"/>
      <c r="CR33" s="444"/>
      <c r="CS33" s="444"/>
      <c r="CT33" s="444"/>
      <c r="CU33" s="444"/>
      <c r="CV33" s="444"/>
      <c r="CW33" s="444"/>
      <c r="CX33" s="444"/>
      <c r="CY33" s="444"/>
      <c r="CZ33" s="444"/>
      <c r="DA33" s="444"/>
      <c r="DB33" s="444"/>
      <c r="DC33" s="444"/>
      <c r="DD33" s="444"/>
      <c r="DE33" s="444"/>
      <c r="DF33" s="444"/>
      <c r="DG33" s="444"/>
      <c r="DH33" s="444"/>
      <c r="DI33" s="444"/>
      <c r="DJ33" s="444"/>
      <c r="DK33" s="444"/>
      <c r="DL33" s="444"/>
      <c r="DM33" s="444"/>
      <c r="DN33" s="444"/>
      <c r="DO33" s="444"/>
      <c r="DP33" s="444"/>
      <c r="DQ33" s="444"/>
      <c r="DR33" s="444"/>
      <c r="DS33" s="444"/>
      <c r="DT33" s="444"/>
      <c r="DU33" s="444"/>
      <c r="DV33" s="444"/>
      <c r="DW33" s="444"/>
      <c r="DX33" s="444"/>
      <c r="DY33" s="444"/>
      <c r="DZ33" s="444"/>
      <c r="EA33" s="444"/>
      <c r="EB33" s="444"/>
      <c r="EC33" s="444"/>
      <c r="ED33" s="444"/>
      <c r="EE33" s="444"/>
      <c r="EF33" s="444"/>
      <c r="EG33" s="444"/>
      <c r="EH33" s="444"/>
      <c r="EI33" s="444"/>
      <c r="EJ33" s="444"/>
      <c r="EK33" s="444"/>
      <c r="EL33" s="444"/>
      <c r="EM33" s="444"/>
      <c r="EN33" s="444"/>
      <c r="EO33" s="444"/>
      <c r="EP33" s="444"/>
      <c r="EQ33" s="444"/>
      <c r="ER33" s="444"/>
      <c r="ES33" s="444"/>
      <c r="ET33" s="444"/>
      <c r="EU33" s="444"/>
      <c r="EV33" s="444"/>
      <c r="EW33" s="444"/>
      <c r="EX33" s="444"/>
      <c r="EY33" s="444"/>
      <c r="EZ33" s="444"/>
      <c r="FA33" s="444"/>
      <c r="FB33" s="444"/>
      <c r="FC33" s="444"/>
      <c r="FD33" s="444"/>
      <c r="FE33" s="444"/>
      <c r="FF33" s="444"/>
      <c r="FG33" s="444"/>
      <c r="FH33" s="444"/>
      <c r="FI33" s="444"/>
      <c r="FJ33" s="444"/>
      <c r="FK33" s="444"/>
      <c r="FL33" s="444"/>
      <c r="FM33" s="444"/>
      <c r="FN33" s="444"/>
      <c r="FO33" s="444"/>
      <c r="FP33" s="444"/>
      <c r="FQ33" s="444"/>
      <c r="FR33" s="444"/>
      <c r="FS33" s="444"/>
      <c r="FT33" s="444"/>
      <c r="FU33" s="444"/>
      <c r="FV33" s="444"/>
      <c r="FW33" s="444"/>
      <c r="FX33" s="444"/>
      <c r="FY33" s="444"/>
      <c r="FZ33" s="444"/>
      <c r="GA33" s="444"/>
      <c r="GB33" s="444"/>
      <c r="GC33" s="444"/>
      <c r="GD33" s="444"/>
      <c r="GE33" s="444"/>
      <c r="GF33" s="444"/>
      <c r="GG33" s="444"/>
      <c r="GH33" s="444"/>
      <c r="GI33" s="444"/>
      <c r="GJ33" s="444"/>
      <c r="GK33" s="444"/>
      <c r="GL33" s="444"/>
      <c r="GM33" s="444"/>
      <c r="GN33" s="444"/>
      <c r="GO33" s="444"/>
      <c r="GP33" s="444"/>
      <c r="GQ33" s="444"/>
      <c r="GR33" s="444"/>
      <c r="GS33" s="444"/>
      <c r="GT33" s="444"/>
      <c r="GU33" s="444"/>
      <c r="GV33" s="444"/>
      <c r="GW33" s="444"/>
      <c r="GX33" s="444"/>
      <c r="GY33" s="444"/>
      <c r="GZ33" s="444"/>
      <c r="HA33" s="444"/>
      <c r="HB33" s="444"/>
      <c r="HC33" s="444"/>
      <c r="HD33" s="444"/>
      <c r="HE33" s="444"/>
      <c r="HF33" s="444"/>
      <c r="HG33" s="444"/>
      <c r="HH33" s="444"/>
      <c r="HI33" s="444"/>
      <c r="HJ33" s="444"/>
      <c r="HK33" s="444"/>
      <c r="HL33" s="444"/>
      <c r="HM33" s="444"/>
      <c r="HN33" s="444"/>
      <c r="HO33" s="444"/>
      <c r="HP33" s="444"/>
      <c r="HQ33" s="444"/>
      <c r="HR33" s="444"/>
      <c r="HS33" s="444"/>
      <c r="HT33" s="444"/>
      <c r="HU33" s="444"/>
      <c r="HV33" s="444"/>
      <c r="HW33" s="444"/>
      <c r="HX33" s="444"/>
      <c r="HY33" s="444"/>
      <c r="HZ33" s="444"/>
      <c r="IA33" s="444"/>
      <c r="IB33" s="444"/>
      <c r="IC33" s="444"/>
      <c r="ID33" s="444"/>
      <c r="IE33" s="444"/>
      <c r="IF33" s="444"/>
      <c r="IG33" s="444"/>
      <c r="IH33" s="444"/>
      <c r="II33" s="444"/>
      <c r="IJ33" s="444"/>
      <c r="IK33" s="444"/>
      <c r="IL33" s="444"/>
      <c r="IM33" s="444"/>
      <c r="IN33" s="444"/>
      <c r="IO33" s="444"/>
      <c r="IP33" s="444"/>
      <c r="IQ33" s="444"/>
      <c r="IR33" s="444"/>
      <c r="IS33" s="444"/>
      <c r="IT33" s="444"/>
      <c r="IU33" s="444"/>
      <c r="IV33" s="444"/>
      <c r="IW33" s="444"/>
      <c r="IX33" s="444"/>
      <c r="IY33" s="444"/>
      <c r="IZ33" s="444"/>
      <c r="JA33" s="444"/>
      <c r="JB33" s="444"/>
      <c r="JC33" s="444"/>
      <c r="JD33" s="444"/>
      <c r="JE33" s="444"/>
      <c r="JF33" s="444"/>
      <c r="JG33" s="444"/>
      <c r="JH33" s="444"/>
      <c r="JI33" s="444"/>
      <c r="JJ33" s="444"/>
      <c r="JK33" s="444"/>
      <c r="JL33" s="444"/>
      <c r="JM33" s="444"/>
      <c r="JN33" s="444"/>
      <c r="JO33" s="444"/>
      <c r="JP33" s="444"/>
      <c r="JQ33" s="444"/>
      <c r="JR33" s="444"/>
      <c r="JS33" s="444"/>
      <c r="JT33" s="444"/>
      <c r="JU33" s="444"/>
      <c r="JV33" s="444"/>
      <c r="JW33" s="444"/>
      <c r="JX33" s="444"/>
      <c r="JY33" s="444"/>
      <c r="JZ33" s="444"/>
      <c r="KA33" s="444"/>
      <c r="KB33" s="444"/>
      <c r="KC33" s="444"/>
      <c r="KD33" s="444"/>
      <c r="KE33" s="444"/>
      <c r="KF33" s="444"/>
      <c r="KG33" s="444"/>
      <c r="KH33" s="444"/>
      <c r="KI33" s="444"/>
      <c r="KJ33" s="444"/>
      <c r="KK33" s="444"/>
      <c r="KL33" s="444"/>
      <c r="KM33" s="444"/>
      <c r="KN33" s="444"/>
      <c r="KO33" s="444"/>
      <c r="KP33" s="444"/>
      <c r="KQ33" s="444"/>
      <c r="KR33" s="444"/>
      <c r="KS33" s="444"/>
      <c r="KT33" s="444"/>
      <c r="KU33" s="444"/>
      <c r="KV33" s="444"/>
      <c r="KW33" s="444"/>
      <c r="KX33" s="444"/>
      <c r="KY33" s="444"/>
      <c r="KZ33" s="444"/>
      <c r="LA33" s="444"/>
      <c r="LB33" s="444"/>
      <c r="LC33" s="444"/>
      <c r="LD33" s="444"/>
      <c r="LE33" s="444"/>
      <c r="LF33" s="444"/>
      <c r="LG33" s="444"/>
      <c r="LH33" s="444"/>
      <c r="LI33" s="444"/>
      <c r="LJ33" s="444"/>
      <c r="LK33" s="444"/>
      <c r="LL33" s="444"/>
      <c r="LM33" s="444"/>
      <c r="LN33" s="444"/>
      <c r="LO33" s="444"/>
      <c r="LP33" s="444"/>
      <c r="LQ33" s="444"/>
      <c r="LR33" s="444"/>
      <c r="LS33" s="444"/>
      <c r="LT33" s="444"/>
      <c r="LU33" s="444"/>
      <c r="LV33" s="444"/>
      <c r="LW33" s="444"/>
      <c r="LX33" s="444"/>
      <c r="LY33" s="444"/>
      <c r="LZ33" s="444"/>
      <c r="MA33" s="444"/>
      <c r="MB33" s="444"/>
      <c r="MC33" s="444"/>
      <c r="MD33" s="444"/>
      <c r="ME33" s="444"/>
      <c r="MF33" s="444"/>
      <c r="MG33" s="444"/>
      <c r="MH33" s="444"/>
      <c r="MI33" s="444"/>
      <c r="MJ33" s="444"/>
      <c r="MK33" s="444"/>
      <c r="ML33" s="444"/>
      <c r="MM33" s="444"/>
      <c r="MN33" s="444"/>
      <c r="MO33" s="444"/>
      <c r="MP33" s="444"/>
      <c r="MQ33" s="444"/>
      <c r="MR33" s="444"/>
      <c r="MS33" s="444"/>
      <c r="MT33" s="444"/>
      <c r="MU33" s="444"/>
      <c r="MV33" s="444"/>
      <c r="MW33" s="444"/>
      <c r="MX33" s="444"/>
      <c r="MY33" s="444"/>
      <c r="MZ33" s="444"/>
      <c r="NA33" s="444"/>
      <c r="NB33" s="444"/>
      <c r="NC33" s="444"/>
      <c r="ND33" s="444"/>
      <c r="NE33" s="444"/>
      <c r="NF33" s="444"/>
      <c r="NG33" s="444"/>
      <c r="NH33" s="444"/>
      <c r="NI33" s="444"/>
      <c r="NJ33" s="444"/>
      <c r="NK33" s="444"/>
      <c r="NL33" s="444"/>
      <c r="NM33" s="444"/>
      <c r="NN33" s="444"/>
      <c r="NO33" s="444"/>
      <c r="NP33" s="444"/>
      <c r="NQ33" s="444"/>
      <c r="NR33" s="444"/>
      <c r="NS33" s="444"/>
      <c r="NT33" s="444"/>
      <c r="NU33" s="444"/>
      <c r="NV33" s="444"/>
      <c r="NW33" s="444"/>
      <c r="NX33" s="444"/>
      <c r="NY33" s="444"/>
      <c r="NZ33" s="444"/>
      <c r="OA33" s="444"/>
      <c r="OB33" s="444"/>
      <c r="OC33" s="444"/>
      <c r="OD33" s="444"/>
      <c r="OE33" s="444"/>
      <c r="OF33" s="444"/>
      <c r="OG33" s="444"/>
      <c r="OH33" s="444"/>
      <c r="OI33" s="444"/>
      <c r="OJ33" s="444"/>
      <c r="OK33" s="444"/>
      <c r="OL33" s="444"/>
      <c r="OM33" s="444"/>
      <c r="ON33" s="444"/>
      <c r="OO33" s="444"/>
      <c r="OP33" s="444"/>
      <c r="OQ33" s="444"/>
      <c r="OR33" s="444"/>
      <c r="OS33" s="444"/>
      <c r="OT33" s="444"/>
      <c r="OU33" s="444"/>
      <c r="OV33" s="444"/>
      <c r="OW33" s="444"/>
      <c r="OX33" s="444"/>
      <c r="OY33" s="444"/>
      <c r="OZ33" s="444"/>
      <c r="PA33" s="444"/>
      <c r="PB33" s="444"/>
      <c r="PC33" s="444"/>
      <c r="PD33" s="444"/>
      <c r="PE33" s="444"/>
      <c r="PF33" s="444"/>
      <c r="PG33" s="444"/>
      <c r="PH33" s="444"/>
      <c r="PI33" s="444"/>
      <c r="PJ33" s="444"/>
      <c r="PK33" s="444"/>
      <c r="PL33" s="444"/>
      <c r="PM33" s="444"/>
      <c r="PN33" s="444"/>
      <c r="PO33" s="444"/>
      <c r="PP33" s="444"/>
      <c r="PQ33" s="444"/>
      <c r="PR33" s="444"/>
      <c r="PS33" s="444"/>
      <c r="PT33" s="444"/>
      <c r="PU33" s="444"/>
      <c r="PV33" s="444"/>
      <c r="PW33" s="444"/>
      <c r="PX33" s="444"/>
      <c r="PY33" s="444"/>
      <c r="PZ33" s="444"/>
      <c r="QA33" s="444"/>
      <c r="QB33" s="444"/>
      <c r="QC33" s="444"/>
      <c r="QD33" s="444"/>
      <c r="QE33" s="444"/>
      <c r="QF33" s="444"/>
      <c r="QG33" s="444"/>
      <c r="QH33" s="444"/>
      <c r="QI33" s="444"/>
      <c r="QJ33" s="444"/>
      <c r="QK33" s="444"/>
      <c r="QL33" s="444"/>
      <c r="QM33" s="444"/>
      <c r="QN33" s="444"/>
      <c r="QO33" s="444"/>
      <c r="QP33" s="444"/>
      <c r="QQ33" s="444"/>
      <c r="QR33" s="444"/>
      <c r="QS33" s="444"/>
      <c r="QT33" s="444"/>
      <c r="QU33" s="444"/>
      <c r="QV33" s="444"/>
      <c r="QW33" s="444"/>
      <c r="QX33" s="444"/>
      <c r="QY33" s="444"/>
      <c r="QZ33" s="444"/>
      <c r="RA33" s="444"/>
      <c r="RB33" s="444"/>
      <c r="RC33" s="444"/>
      <c r="RD33" s="444"/>
      <c r="RE33" s="444"/>
      <c r="RF33" s="444"/>
      <c r="RG33" s="444"/>
      <c r="RH33" s="444"/>
      <c r="RI33" s="444"/>
      <c r="RJ33" s="444"/>
      <c r="RK33" s="444"/>
      <c r="RL33" s="444"/>
      <c r="RM33" s="444"/>
      <c r="RN33" s="444"/>
      <c r="RO33" s="444"/>
      <c r="RP33" s="444"/>
      <c r="RQ33" s="444"/>
      <c r="RR33" s="444"/>
      <c r="RS33" s="444"/>
      <c r="RT33" s="444"/>
      <c r="RU33" s="444"/>
      <c r="RV33" s="444"/>
      <c r="RW33" s="444"/>
      <c r="RX33" s="444"/>
      <c r="RY33" s="444"/>
      <c r="RZ33" s="444"/>
      <c r="SA33" s="444"/>
      <c r="SB33" s="444"/>
      <c r="SC33" s="444"/>
      <c r="SD33" s="444"/>
      <c r="SE33" s="444"/>
      <c r="SF33" s="444"/>
      <c r="SG33" s="444"/>
      <c r="SH33" s="515"/>
    </row>
    <row r="34" spans="1:502" s="516" customFormat="1" ht="14.4">
      <c r="A34" s="444"/>
      <c r="B34" s="1726" t="s">
        <v>55</v>
      </c>
      <c r="C34" s="1685"/>
      <c r="D34" s="1686"/>
      <c r="E34" s="1322" t="s">
        <v>1291</v>
      </c>
      <c r="F34" s="1322">
        <v>15</v>
      </c>
      <c r="G34" s="1255">
        <f t="shared" si="0"/>
        <v>0</v>
      </c>
      <c r="H34" s="1432" t="s">
        <v>28</v>
      </c>
      <c r="I34" s="1323">
        <v>0</v>
      </c>
      <c r="J34" s="1324">
        <v>1</v>
      </c>
      <c r="K34" s="1325">
        <v>6351</v>
      </c>
      <c r="L34" s="1325">
        <v>17958</v>
      </c>
      <c r="M34" s="1687">
        <f t="shared" si="4"/>
        <v>11607</v>
      </c>
      <c r="N34" s="1688">
        <f t="shared" si="9"/>
        <v>0</v>
      </c>
      <c r="O34" s="1687"/>
      <c r="P34" s="1687"/>
      <c r="Q34" s="1687"/>
      <c r="R34" s="1687"/>
      <c r="S34" s="1687">
        <f t="shared" si="5"/>
        <v>0</v>
      </c>
      <c r="T34" s="1687">
        <v>0</v>
      </c>
      <c r="U34" s="1687"/>
      <c r="V34" s="1687"/>
      <c r="W34" s="1687">
        <v>0</v>
      </c>
      <c r="X34" s="1687"/>
      <c r="Y34" s="1687"/>
      <c r="Z34" s="1687">
        <f t="shared" si="1"/>
        <v>0</v>
      </c>
      <c r="AA34" s="1689">
        <f t="shared" si="2"/>
        <v>0</v>
      </c>
      <c r="AB34" s="1687">
        <f t="shared" si="10"/>
        <v>0</v>
      </c>
      <c r="AC34" s="1690"/>
      <c r="AD34" s="1727"/>
      <c r="AE34" s="444"/>
      <c r="AF34" s="444"/>
      <c r="AG34" s="444"/>
      <c r="AH34" s="444"/>
      <c r="AI34" s="444"/>
      <c r="AJ34" s="444"/>
      <c r="AK34" s="444"/>
      <c r="AL34" s="444"/>
      <c r="AM34" s="444"/>
      <c r="AN34" s="444"/>
      <c r="AO34" s="444"/>
      <c r="AP34" s="444"/>
      <c r="AQ34" s="444"/>
      <c r="AR34" s="444"/>
      <c r="AS34" s="444"/>
      <c r="AT34" s="444"/>
      <c r="AU34" s="444"/>
      <c r="AV34" s="444"/>
      <c r="AW34" s="444"/>
      <c r="AX34" s="444"/>
      <c r="AY34" s="444"/>
      <c r="AZ34" s="444"/>
      <c r="BA34" s="444"/>
      <c r="BB34" s="444"/>
      <c r="BC34" s="444"/>
      <c r="BD34" s="444"/>
      <c r="BE34" s="444"/>
      <c r="BF34" s="444"/>
      <c r="BG34" s="444"/>
      <c r="BH34" s="444"/>
      <c r="BI34" s="444"/>
      <c r="BJ34" s="444"/>
      <c r="BK34" s="444"/>
      <c r="BL34" s="444"/>
      <c r="BM34" s="444"/>
      <c r="BN34" s="444"/>
      <c r="BO34" s="444"/>
      <c r="BP34" s="444"/>
      <c r="BQ34" s="444"/>
      <c r="BR34" s="444"/>
      <c r="BS34" s="444"/>
      <c r="BT34" s="444"/>
      <c r="BU34" s="444"/>
      <c r="BV34" s="444"/>
      <c r="BW34" s="444"/>
      <c r="BX34" s="444"/>
      <c r="BY34" s="444"/>
      <c r="BZ34" s="444"/>
      <c r="CA34" s="444"/>
      <c r="CB34" s="444"/>
      <c r="CC34" s="444"/>
      <c r="CD34" s="444"/>
      <c r="CE34" s="444"/>
      <c r="CF34" s="444"/>
      <c r="CG34" s="444"/>
      <c r="CH34" s="444"/>
      <c r="CI34" s="444"/>
      <c r="CJ34" s="444"/>
      <c r="CK34" s="444"/>
      <c r="CL34" s="444"/>
      <c r="CM34" s="444"/>
      <c r="CN34" s="444"/>
      <c r="CO34" s="444"/>
      <c r="CP34" s="444"/>
      <c r="CQ34" s="444"/>
      <c r="CR34" s="444"/>
      <c r="CS34" s="444"/>
      <c r="CT34" s="444"/>
      <c r="CU34" s="444"/>
      <c r="CV34" s="444"/>
      <c r="CW34" s="444"/>
      <c r="CX34" s="444"/>
      <c r="CY34" s="444"/>
      <c r="CZ34" s="444"/>
      <c r="DA34" s="444"/>
      <c r="DB34" s="444"/>
      <c r="DC34" s="444"/>
      <c r="DD34" s="444"/>
      <c r="DE34" s="444"/>
      <c r="DF34" s="444"/>
      <c r="DG34" s="444"/>
      <c r="DH34" s="444"/>
      <c r="DI34" s="444"/>
      <c r="DJ34" s="444"/>
      <c r="DK34" s="444"/>
      <c r="DL34" s="444"/>
      <c r="DM34" s="444"/>
      <c r="DN34" s="444"/>
      <c r="DO34" s="444"/>
      <c r="DP34" s="444"/>
      <c r="DQ34" s="444"/>
      <c r="DR34" s="444"/>
      <c r="DS34" s="444"/>
      <c r="DT34" s="444"/>
      <c r="DU34" s="444"/>
      <c r="DV34" s="444"/>
      <c r="DW34" s="444"/>
      <c r="DX34" s="444"/>
      <c r="DY34" s="444"/>
      <c r="DZ34" s="444"/>
      <c r="EA34" s="444"/>
      <c r="EB34" s="444"/>
      <c r="EC34" s="444"/>
      <c r="ED34" s="444"/>
      <c r="EE34" s="444"/>
      <c r="EF34" s="444"/>
      <c r="EG34" s="444"/>
      <c r="EH34" s="444"/>
      <c r="EI34" s="444"/>
      <c r="EJ34" s="444"/>
      <c r="EK34" s="444"/>
      <c r="EL34" s="444"/>
      <c r="EM34" s="444"/>
      <c r="EN34" s="444"/>
      <c r="EO34" s="444"/>
      <c r="EP34" s="444"/>
      <c r="EQ34" s="444"/>
      <c r="ER34" s="444"/>
      <c r="ES34" s="444"/>
      <c r="ET34" s="444"/>
      <c r="EU34" s="444"/>
      <c r="EV34" s="444"/>
      <c r="EW34" s="444"/>
      <c r="EX34" s="444"/>
      <c r="EY34" s="444"/>
      <c r="EZ34" s="444"/>
      <c r="FA34" s="444"/>
      <c r="FB34" s="444"/>
      <c r="FC34" s="444"/>
      <c r="FD34" s="444"/>
      <c r="FE34" s="444"/>
      <c r="FF34" s="444"/>
      <c r="FG34" s="444"/>
      <c r="FH34" s="444"/>
      <c r="FI34" s="444"/>
      <c r="FJ34" s="444"/>
      <c r="FK34" s="444"/>
      <c r="FL34" s="444"/>
      <c r="FM34" s="444"/>
      <c r="FN34" s="444"/>
      <c r="FO34" s="444"/>
      <c r="FP34" s="444"/>
      <c r="FQ34" s="444"/>
      <c r="FR34" s="444"/>
      <c r="FS34" s="444"/>
      <c r="FT34" s="444"/>
      <c r="FU34" s="444"/>
      <c r="FV34" s="444"/>
      <c r="FW34" s="444"/>
      <c r="FX34" s="444"/>
      <c r="FY34" s="444"/>
      <c r="FZ34" s="444"/>
      <c r="GA34" s="444"/>
      <c r="GB34" s="444"/>
      <c r="GC34" s="444"/>
      <c r="GD34" s="444"/>
      <c r="GE34" s="444"/>
      <c r="GF34" s="444"/>
      <c r="GG34" s="444"/>
      <c r="GH34" s="444"/>
      <c r="GI34" s="444"/>
      <c r="GJ34" s="444"/>
      <c r="GK34" s="444"/>
      <c r="GL34" s="444"/>
      <c r="GM34" s="444"/>
      <c r="GN34" s="444"/>
      <c r="GO34" s="444"/>
      <c r="GP34" s="444"/>
      <c r="GQ34" s="444"/>
      <c r="GR34" s="444"/>
      <c r="GS34" s="444"/>
      <c r="GT34" s="444"/>
      <c r="GU34" s="444"/>
      <c r="GV34" s="444"/>
      <c r="GW34" s="444"/>
      <c r="GX34" s="444"/>
      <c r="GY34" s="444"/>
      <c r="GZ34" s="444"/>
      <c r="HA34" s="444"/>
      <c r="HB34" s="444"/>
      <c r="HC34" s="444"/>
      <c r="HD34" s="444"/>
      <c r="HE34" s="444"/>
      <c r="HF34" s="444"/>
      <c r="HG34" s="444"/>
      <c r="HH34" s="444"/>
      <c r="HI34" s="444"/>
      <c r="HJ34" s="444"/>
      <c r="HK34" s="444"/>
      <c r="HL34" s="444"/>
      <c r="HM34" s="444"/>
      <c r="HN34" s="444"/>
      <c r="HO34" s="444"/>
      <c r="HP34" s="444"/>
      <c r="HQ34" s="444"/>
      <c r="HR34" s="444"/>
      <c r="HS34" s="444"/>
      <c r="HT34" s="444"/>
      <c r="HU34" s="444"/>
      <c r="HV34" s="444"/>
      <c r="HW34" s="444"/>
      <c r="HX34" s="444"/>
      <c r="HY34" s="444"/>
      <c r="HZ34" s="444"/>
      <c r="IA34" s="444"/>
      <c r="IB34" s="444"/>
      <c r="IC34" s="444"/>
      <c r="ID34" s="444"/>
      <c r="IE34" s="444"/>
      <c r="IF34" s="444"/>
      <c r="IG34" s="444"/>
      <c r="IH34" s="444"/>
      <c r="II34" s="444"/>
      <c r="IJ34" s="444"/>
      <c r="IK34" s="444"/>
      <c r="IL34" s="444"/>
      <c r="IM34" s="444"/>
      <c r="IN34" s="444"/>
      <c r="IO34" s="444"/>
      <c r="IP34" s="444"/>
      <c r="IQ34" s="444"/>
      <c r="IR34" s="444"/>
      <c r="IS34" s="444"/>
      <c r="IT34" s="444"/>
      <c r="IU34" s="444"/>
      <c r="IV34" s="444"/>
      <c r="IW34" s="444"/>
      <c r="IX34" s="444"/>
      <c r="IY34" s="444"/>
      <c r="IZ34" s="444"/>
      <c r="JA34" s="444"/>
      <c r="JB34" s="444"/>
      <c r="JC34" s="444"/>
      <c r="JD34" s="444"/>
      <c r="JE34" s="444"/>
      <c r="JF34" s="444"/>
      <c r="JG34" s="444"/>
      <c r="JH34" s="444"/>
      <c r="JI34" s="444"/>
      <c r="JJ34" s="444"/>
      <c r="JK34" s="444"/>
      <c r="JL34" s="444"/>
      <c r="JM34" s="444"/>
      <c r="JN34" s="444"/>
      <c r="JO34" s="444"/>
      <c r="JP34" s="444"/>
      <c r="JQ34" s="444"/>
      <c r="JR34" s="444"/>
      <c r="JS34" s="444"/>
      <c r="JT34" s="444"/>
      <c r="JU34" s="444"/>
      <c r="JV34" s="444"/>
      <c r="JW34" s="444"/>
      <c r="JX34" s="444"/>
      <c r="JY34" s="444"/>
      <c r="JZ34" s="444"/>
      <c r="KA34" s="444"/>
      <c r="KB34" s="444"/>
      <c r="KC34" s="444"/>
      <c r="KD34" s="444"/>
      <c r="KE34" s="444"/>
      <c r="KF34" s="444"/>
      <c r="KG34" s="444"/>
      <c r="KH34" s="444"/>
      <c r="KI34" s="444"/>
      <c r="KJ34" s="444"/>
      <c r="KK34" s="444"/>
      <c r="KL34" s="444"/>
      <c r="KM34" s="444"/>
      <c r="KN34" s="444"/>
      <c r="KO34" s="444"/>
      <c r="KP34" s="444"/>
      <c r="KQ34" s="444"/>
      <c r="KR34" s="444"/>
      <c r="KS34" s="444"/>
      <c r="KT34" s="444"/>
      <c r="KU34" s="444"/>
      <c r="KV34" s="444"/>
      <c r="KW34" s="444"/>
      <c r="KX34" s="444"/>
      <c r="KY34" s="444"/>
      <c r="KZ34" s="444"/>
      <c r="LA34" s="444"/>
      <c r="LB34" s="444"/>
      <c r="LC34" s="444"/>
      <c r="LD34" s="444"/>
      <c r="LE34" s="444"/>
      <c r="LF34" s="444"/>
      <c r="LG34" s="444"/>
      <c r="LH34" s="444"/>
      <c r="LI34" s="444"/>
      <c r="LJ34" s="444"/>
      <c r="LK34" s="444"/>
      <c r="LL34" s="444"/>
      <c r="LM34" s="444"/>
      <c r="LN34" s="444"/>
      <c r="LO34" s="444"/>
      <c r="LP34" s="444"/>
      <c r="LQ34" s="444"/>
      <c r="LR34" s="444"/>
      <c r="LS34" s="444"/>
      <c r="LT34" s="444"/>
      <c r="LU34" s="444"/>
      <c r="LV34" s="444"/>
      <c r="LW34" s="444"/>
      <c r="LX34" s="444"/>
      <c r="LY34" s="444"/>
      <c r="LZ34" s="444"/>
      <c r="MA34" s="444"/>
      <c r="MB34" s="444"/>
      <c r="MC34" s="444"/>
      <c r="MD34" s="444"/>
      <c r="ME34" s="444"/>
      <c r="MF34" s="444"/>
      <c r="MG34" s="444"/>
      <c r="MH34" s="444"/>
      <c r="MI34" s="444"/>
      <c r="MJ34" s="444"/>
      <c r="MK34" s="444"/>
      <c r="ML34" s="444"/>
      <c r="MM34" s="444"/>
      <c r="MN34" s="444"/>
      <c r="MO34" s="444"/>
      <c r="MP34" s="444"/>
      <c r="MQ34" s="444"/>
      <c r="MR34" s="444"/>
      <c r="MS34" s="444"/>
      <c r="MT34" s="444"/>
      <c r="MU34" s="444"/>
      <c r="MV34" s="444"/>
      <c r="MW34" s="444"/>
      <c r="MX34" s="444"/>
      <c r="MY34" s="444"/>
      <c r="MZ34" s="444"/>
      <c r="NA34" s="444"/>
      <c r="NB34" s="444"/>
      <c r="NC34" s="444"/>
      <c r="ND34" s="444"/>
      <c r="NE34" s="444"/>
      <c r="NF34" s="444"/>
      <c r="NG34" s="444"/>
      <c r="NH34" s="444"/>
      <c r="NI34" s="444"/>
      <c r="NJ34" s="444"/>
      <c r="NK34" s="444"/>
      <c r="NL34" s="444"/>
      <c r="NM34" s="444"/>
      <c r="NN34" s="444"/>
      <c r="NO34" s="444"/>
      <c r="NP34" s="444"/>
      <c r="NQ34" s="444"/>
      <c r="NR34" s="444"/>
      <c r="NS34" s="444"/>
      <c r="NT34" s="444"/>
      <c r="NU34" s="444"/>
      <c r="NV34" s="444"/>
      <c r="NW34" s="444"/>
      <c r="NX34" s="444"/>
      <c r="NY34" s="444"/>
      <c r="NZ34" s="444"/>
      <c r="OA34" s="444"/>
      <c r="OB34" s="444"/>
      <c r="OC34" s="444"/>
      <c r="OD34" s="444"/>
      <c r="OE34" s="444"/>
      <c r="OF34" s="444"/>
      <c r="OG34" s="444"/>
      <c r="OH34" s="444"/>
      <c r="OI34" s="444"/>
      <c r="OJ34" s="444"/>
      <c r="OK34" s="444"/>
      <c r="OL34" s="444"/>
      <c r="OM34" s="444"/>
      <c r="ON34" s="444"/>
      <c r="OO34" s="444"/>
      <c r="OP34" s="444"/>
      <c r="OQ34" s="444"/>
      <c r="OR34" s="444"/>
      <c r="OS34" s="444"/>
      <c r="OT34" s="444"/>
      <c r="OU34" s="444"/>
      <c r="OV34" s="444"/>
      <c r="OW34" s="444"/>
      <c r="OX34" s="444"/>
      <c r="OY34" s="444"/>
      <c r="OZ34" s="444"/>
      <c r="PA34" s="444"/>
      <c r="PB34" s="444"/>
      <c r="PC34" s="444"/>
      <c r="PD34" s="444"/>
      <c r="PE34" s="444"/>
      <c r="PF34" s="444"/>
      <c r="PG34" s="444"/>
      <c r="PH34" s="444"/>
      <c r="PI34" s="444"/>
      <c r="PJ34" s="444"/>
      <c r="PK34" s="444"/>
      <c r="PL34" s="444"/>
      <c r="PM34" s="444"/>
      <c r="PN34" s="444"/>
      <c r="PO34" s="444"/>
      <c r="PP34" s="444"/>
      <c r="PQ34" s="444"/>
      <c r="PR34" s="444"/>
      <c r="PS34" s="444"/>
      <c r="PT34" s="444"/>
      <c r="PU34" s="444"/>
      <c r="PV34" s="444"/>
      <c r="PW34" s="444"/>
      <c r="PX34" s="444"/>
      <c r="PY34" s="444"/>
      <c r="PZ34" s="444"/>
      <c r="QA34" s="444"/>
      <c r="QB34" s="444"/>
      <c r="QC34" s="444"/>
      <c r="QD34" s="444"/>
      <c r="QE34" s="444"/>
      <c r="QF34" s="444"/>
      <c r="QG34" s="444"/>
      <c r="QH34" s="444"/>
      <c r="QI34" s="444"/>
      <c r="QJ34" s="444"/>
      <c r="QK34" s="444"/>
      <c r="QL34" s="444"/>
      <c r="QM34" s="444"/>
      <c r="QN34" s="444"/>
      <c r="QO34" s="444"/>
      <c r="QP34" s="444"/>
      <c r="QQ34" s="444"/>
      <c r="QR34" s="444"/>
      <c r="QS34" s="444"/>
      <c r="QT34" s="444"/>
      <c r="QU34" s="444"/>
      <c r="QV34" s="444"/>
      <c r="QW34" s="444"/>
      <c r="QX34" s="444"/>
      <c r="QY34" s="444"/>
      <c r="QZ34" s="444"/>
      <c r="RA34" s="444"/>
      <c r="RB34" s="444"/>
      <c r="RC34" s="444"/>
      <c r="RD34" s="444"/>
      <c r="RE34" s="444"/>
      <c r="RF34" s="444"/>
      <c r="RG34" s="444"/>
      <c r="RH34" s="444"/>
      <c r="RI34" s="444"/>
      <c r="RJ34" s="444"/>
      <c r="RK34" s="444"/>
      <c r="RL34" s="444"/>
      <c r="RM34" s="444"/>
      <c r="RN34" s="444"/>
      <c r="RO34" s="444"/>
      <c r="RP34" s="444"/>
      <c r="RQ34" s="444"/>
      <c r="RR34" s="444"/>
      <c r="RS34" s="444"/>
      <c r="RT34" s="444"/>
      <c r="RU34" s="444"/>
      <c r="RV34" s="444"/>
      <c r="RW34" s="444"/>
      <c r="RX34" s="444"/>
      <c r="RY34" s="444"/>
      <c r="RZ34" s="444"/>
      <c r="SA34" s="444"/>
      <c r="SB34" s="444"/>
      <c r="SC34" s="444"/>
      <c r="SD34" s="444"/>
      <c r="SE34" s="444"/>
      <c r="SF34" s="444"/>
      <c r="SG34" s="444"/>
      <c r="SH34" s="515"/>
    </row>
    <row r="35" spans="1:502" s="516" customFormat="1" ht="14.4">
      <c r="A35" s="444"/>
      <c r="B35" s="1726" t="s">
        <v>55</v>
      </c>
      <c r="C35" s="1685"/>
      <c r="D35" s="1686"/>
      <c r="E35" s="1322" t="s">
        <v>1292</v>
      </c>
      <c r="F35" s="1322">
        <v>12</v>
      </c>
      <c r="G35" s="1255">
        <f t="shared" si="0"/>
        <v>0</v>
      </c>
      <c r="H35" s="1432" t="s">
        <v>32</v>
      </c>
      <c r="I35" s="1323">
        <v>0</v>
      </c>
      <c r="J35" s="1324">
        <v>23</v>
      </c>
      <c r="K35" s="1325">
        <v>15.94</v>
      </c>
      <c r="L35" s="1325">
        <v>15.94</v>
      </c>
      <c r="M35" s="1687">
        <f t="shared" si="4"/>
        <v>0</v>
      </c>
      <c r="N35" s="1688">
        <f t="shared" si="9"/>
        <v>0</v>
      </c>
      <c r="O35" s="1687"/>
      <c r="P35" s="1687"/>
      <c r="Q35" s="1687"/>
      <c r="R35" s="1687"/>
      <c r="S35" s="1687">
        <f t="shared" si="5"/>
        <v>0</v>
      </c>
      <c r="T35" s="1687">
        <v>0</v>
      </c>
      <c r="U35" s="1687"/>
      <c r="V35" s="1687"/>
      <c r="W35" s="1687">
        <v>0</v>
      </c>
      <c r="X35" s="1687"/>
      <c r="Y35" s="1687"/>
      <c r="Z35" s="1687">
        <f t="shared" si="1"/>
        <v>0</v>
      </c>
      <c r="AA35" s="1689">
        <f t="shared" si="2"/>
        <v>0</v>
      </c>
      <c r="AB35" s="1687">
        <f t="shared" si="10"/>
        <v>0</v>
      </c>
      <c r="AC35" s="1690"/>
      <c r="AD35" s="1727"/>
      <c r="AE35" s="444"/>
      <c r="AF35" s="444"/>
      <c r="AG35" s="444"/>
      <c r="AH35" s="444"/>
      <c r="AI35" s="444"/>
      <c r="AJ35" s="444"/>
      <c r="AK35" s="444"/>
      <c r="AL35" s="444"/>
      <c r="AM35" s="444"/>
      <c r="AN35" s="444"/>
      <c r="AO35" s="444"/>
      <c r="AP35" s="444"/>
      <c r="AQ35" s="444"/>
      <c r="AR35" s="444"/>
      <c r="AS35" s="444"/>
      <c r="AT35" s="444"/>
      <c r="AU35" s="444"/>
      <c r="AV35" s="444"/>
      <c r="AW35" s="444"/>
      <c r="AX35" s="444"/>
      <c r="AY35" s="444"/>
      <c r="AZ35" s="444"/>
      <c r="BA35" s="444"/>
      <c r="BB35" s="444"/>
      <c r="BC35" s="444"/>
      <c r="BD35" s="444"/>
      <c r="BE35" s="444"/>
      <c r="BF35" s="444"/>
      <c r="BG35" s="444"/>
      <c r="BH35" s="444"/>
      <c r="BI35" s="444"/>
      <c r="BJ35" s="444"/>
      <c r="BK35" s="444"/>
      <c r="BL35" s="444"/>
      <c r="BM35" s="444"/>
      <c r="BN35" s="444"/>
      <c r="BO35" s="444"/>
      <c r="BP35" s="444"/>
      <c r="BQ35" s="444"/>
      <c r="BR35" s="444"/>
      <c r="BS35" s="444"/>
      <c r="BT35" s="444"/>
      <c r="BU35" s="444"/>
      <c r="BV35" s="444"/>
      <c r="BW35" s="444"/>
      <c r="BX35" s="444"/>
      <c r="BY35" s="444"/>
      <c r="BZ35" s="444"/>
      <c r="CA35" s="444"/>
      <c r="CB35" s="444"/>
      <c r="CC35" s="444"/>
      <c r="CD35" s="444"/>
      <c r="CE35" s="444"/>
      <c r="CF35" s="444"/>
      <c r="CG35" s="444"/>
      <c r="CH35" s="444"/>
      <c r="CI35" s="444"/>
      <c r="CJ35" s="444"/>
      <c r="CK35" s="444"/>
      <c r="CL35" s="444"/>
      <c r="CM35" s="444"/>
      <c r="CN35" s="444"/>
      <c r="CO35" s="444"/>
      <c r="CP35" s="444"/>
      <c r="CQ35" s="444"/>
      <c r="CR35" s="444"/>
      <c r="CS35" s="444"/>
      <c r="CT35" s="444"/>
      <c r="CU35" s="444"/>
      <c r="CV35" s="444"/>
      <c r="CW35" s="444"/>
      <c r="CX35" s="444"/>
      <c r="CY35" s="444"/>
      <c r="CZ35" s="444"/>
      <c r="DA35" s="444"/>
      <c r="DB35" s="444"/>
      <c r="DC35" s="444"/>
      <c r="DD35" s="444"/>
      <c r="DE35" s="444"/>
      <c r="DF35" s="444"/>
      <c r="DG35" s="444"/>
      <c r="DH35" s="444"/>
      <c r="DI35" s="444"/>
      <c r="DJ35" s="444"/>
      <c r="DK35" s="444"/>
      <c r="DL35" s="444"/>
      <c r="DM35" s="444"/>
      <c r="DN35" s="444"/>
      <c r="DO35" s="444"/>
      <c r="DP35" s="444"/>
      <c r="DQ35" s="444"/>
      <c r="DR35" s="444"/>
      <c r="DS35" s="444"/>
      <c r="DT35" s="444"/>
      <c r="DU35" s="444"/>
      <c r="DV35" s="444"/>
      <c r="DW35" s="444"/>
      <c r="DX35" s="444"/>
      <c r="DY35" s="444"/>
      <c r="DZ35" s="444"/>
      <c r="EA35" s="444"/>
      <c r="EB35" s="444"/>
      <c r="EC35" s="444"/>
      <c r="ED35" s="444"/>
      <c r="EE35" s="444"/>
      <c r="EF35" s="444"/>
      <c r="EG35" s="444"/>
      <c r="EH35" s="444"/>
      <c r="EI35" s="444"/>
      <c r="EJ35" s="444"/>
      <c r="EK35" s="444"/>
      <c r="EL35" s="444"/>
      <c r="EM35" s="444"/>
      <c r="EN35" s="444"/>
      <c r="EO35" s="444"/>
      <c r="EP35" s="444"/>
      <c r="EQ35" s="444"/>
      <c r="ER35" s="444"/>
      <c r="ES35" s="444"/>
      <c r="ET35" s="444"/>
      <c r="EU35" s="444"/>
      <c r="EV35" s="444"/>
      <c r="EW35" s="444"/>
      <c r="EX35" s="444"/>
      <c r="EY35" s="444"/>
      <c r="EZ35" s="444"/>
      <c r="FA35" s="444"/>
      <c r="FB35" s="444"/>
      <c r="FC35" s="444"/>
      <c r="FD35" s="444"/>
      <c r="FE35" s="444"/>
      <c r="FF35" s="444"/>
      <c r="FG35" s="444"/>
      <c r="FH35" s="444"/>
      <c r="FI35" s="444"/>
      <c r="FJ35" s="444"/>
      <c r="FK35" s="444"/>
      <c r="FL35" s="444"/>
      <c r="FM35" s="444"/>
      <c r="FN35" s="444"/>
      <c r="FO35" s="444"/>
      <c r="FP35" s="444"/>
      <c r="FQ35" s="444"/>
      <c r="FR35" s="444"/>
      <c r="FS35" s="444"/>
      <c r="FT35" s="444"/>
      <c r="FU35" s="444"/>
      <c r="FV35" s="444"/>
      <c r="FW35" s="444"/>
      <c r="FX35" s="444"/>
      <c r="FY35" s="444"/>
      <c r="FZ35" s="444"/>
      <c r="GA35" s="444"/>
      <c r="GB35" s="444"/>
      <c r="GC35" s="444"/>
      <c r="GD35" s="444"/>
      <c r="GE35" s="444"/>
      <c r="GF35" s="444"/>
      <c r="GG35" s="444"/>
      <c r="GH35" s="444"/>
      <c r="GI35" s="444"/>
      <c r="GJ35" s="444"/>
      <c r="GK35" s="444"/>
      <c r="GL35" s="444"/>
      <c r="GM35" s="444"/>
      <c r="GN35" s="444"/>
      <c r="GO35" s="444"/>
      <c r="GP35" s="444"/>
      <c r="GQ35" s="444"/>
      <c r="GR35" s="444"/>
      <c r="GS35" s="444"/>
      <c r="GT35" s="444"/>
      <c r="GU35" s="444"/>
      <c r="GV35" s="444"/>
      <c r="GW35" s="444"/>
      <c r="GX35" s="444"/>
      <c r="GY35" s="444"/>
      <c r="GZ35" s="444"/>
      <c r="HA35" s="444"/>
      <c r="HB35" s="444"/>
      <c r="HC35" s="444"/>
      <c r="HD35" s="444"/>
      <c r="HE35" s="444"/>
      <c r="HF35" s="444"/>
      <c r="HG35" s="444"/>
      <c r="HH35" s="444"/>
      <c r="HI35" s="444"/>
      <c r="HJ35" s="444"/>
      <c r="HK35" s="444"/>
      <c r="HL35" s="444"/>
      <c r="HM35" s="444"/>
      <c r="HN35" s="444"/>
      <c r="HO35" s="444"/>
      <c r="HP35" s="444"/>
      <c r="HQ35" s="444"/>
      <c r="HR35" s="444"/>
      <c r="HS35" s="444"/>
      <c r="HT35" s="444"/>
      <c r="HU35" s="444"/>
      <c r="HV35" s="444"/>
      <c r="HW35" s="444"/>
      <c r="HX35" s="444"/>
      <c r="HY35" s="444"/>
      <c r="HZ35" s="444"/>
      <c r="IA35" s="444"/>
      <c r="IB35" s="444"/>
      <c r="IC35" s="444"/>
      <c r="ID35" s="444"/>
      <c r="IE35" s="444"/>
      <c r="IF35" s="444"/>
      <c r="IG35" s="444"/>
      <c r="IH35" s="444"/>
      <c r="II35" s="444"/>
      <c r="IJ35" s="444"/>
      <c r="IK35" s="444"/>
      <c r="IL35" s="444"/>
      <c r="IM35" s="444"/>
      <c r="IN35" s="444"/>
      <c r="IO35" s="444"/>
      <c r="IP35" s="444"/>
      <c r="IQ35" s="444"/>
      <c r="IR35" s="444"/>
      <c r="IS35" s="444"/>
      <c r="IT35" s="444"/>
      <c r="IU35" s="444"/>
      <c r="IV35" s="444"/>
      <c r="IW35" s="444"/>
      <c r="IX35" s="444"/>
      <c r="IY35" s="444"/>
      <c r="IZ35" s="444"/>
      <c r="JA35" s="444"/>
      <c r="JB35" s="444"/>
      <c r="JC35" s="444"/>
      <c r="JD35" s="444"/>
      <c r="JE35" s="444"/>
      <c r="JF35" s="444"/>
      <c r="JG35" s="444"/>
      <c r="JH35" s="444"/>
      <c r="JI35" s="444"/>
      <c r="JJ35" s="444"/>
      <c r="JK35" s="444"/>
      <c r="JL35" s="444"/>
      <c r="JM35" s="444"/>
      <c r="JN35" s="444"/>
      <c r="JO35" s="444"/>
      <c r="JP35" s="444"/>
      <c r="JQ35" s="444"/>
      <c r="JR35" s="444"/>
      <c r="JS35" s="444"/>
      <c r="JT35" s="444"/>
      <c r="JU35" s="444"/>
      <c r="JV35" s="444"/>
      <c r="JW35" s="444"/>
      <c r="JX35" s="444"/>
      <c r="JY35" s="444"/>
      <c r="JZ35" s="444"/>
      <c r="KA35" s="444"/>
      <c r="KB35" s="444"/>
      <c r="KC35" s="444"/>
      <c r="KD35" s="444"/>
      <c r="KE35" s="444"/>
      <c r="KF35" s="444"/>
      <c r="KG35" s="444"/>
      <c r="KH35" s="444"/>
      <c r="KI35" s="444"/>
      <c r="KJ35" s="444"/>
      <c r="KK35" s="444"/>
      <c r="KL35" s="444"/>
      <c r="KM35" s="444"/>
      <c r="KN35" s="444"/>
      <c r="KO35" s="444"/>
      <c r="KP35" s="444"/>
      <c r="KQ35" s="444"/>
      <c r="KR35" s="444"/>
      <c r="KS35" s="444"/>
      <c r="KT35" s="444"/>
      <c r="KU35" s="444"/>
      <c r="KV35" s="444"/>
      <c r="KW35" s="444"/>
      <c r="KX35" s="444"/>
      <c r="KY35" s="444"/>
      <c r="KZ35" s="444"/>
      <c r="LA35" s="444"/>
      <c r="LB35" s="444"/>
      <c r="LC35" s="444"/>
      <c r="LD35" s="444"/>
      <c r="LE35" s="444"/>
      <c r="LF35" s="444"/>
      <c r="LG35" s="444"/>
      <c r="LH35" s="444"/>
      <c r="LI35" s="444"/>
      <c r="LJ35" s="444"/>
      <c r="LK35" s="444"/>
      <c r="LL35" s="444"/>
      <c r="LM35" s="444"/>
      <c r="LN35" s="444"/>
      <c r="LO35" s="444"/>
      <c r="LP35" s="444"/>
      <c r="LQ35" s="444"/>
      <c r="LR35" s="444"/>
      <c r="LS35" s="444"/>
      <c r="LT35" s="444"/>
      <c r="LU35" s="444"/>
      <c r="LV35" s="444"/>
      <c r="LW35" s="444"/>
      <c r="LX35" s="444"/>
      <c r="LY35" s="444"/>
      <c r="LZ35" s="444"/>
      <c r="MA35" s="444"/>
      <c r="MB35" s="444"/>
      <c r="MC35" s="444"/>
      <c r="MD35" s="444"/>
      <c r="ME35" s="444"/>
      <c r="MF35" s="444"/>
      <c r="MG35" s="444"/>
      <c r="MH35" s="444"/>
      <c r="MI35" s="444"/>
      <c r="MJ35" s="444"/>
      <c r="MK35" s="444"/>
      <c r="ML35" s="444"/>
      <c r="MM35" s="444"/>
      <c r="MN35" s="444"/>
      <c r="MO35" s="444"/>
      <c r="MP35" s="444"/>
      <c r="MQ35" s="444"/>
      <c r="MR35" s="444"/>
      <c r="MS35" s="444"/>
      <c r="MT35" s="444"/>
      <c r="MU35" s="444"/>
      <c r="MV35" s="444"/>
      <c r="MW35" s="444"/>
      <c r="MX35" s="444"/>
      <c r="MY35" s="444"/>
      <c r="MZ35" s="444"/>
      <c r="NA35" s="444"/>
      <c r="NB35" s="444"/>
      <c r="NC35" s="444"/>
      <c r="ND35" s="444"/>
      <c r="NE35" s="444"/>
      <c r="NF35" s="444"/>
      <c r="NG35" s="444"/>
      <c r="NH35" s="444"/>
      <c r="NI35" s="444"/>
      <c r="NJ35" s="444"/>
      <c r="NK35" s="444"/>
      <c r="NL35" s="444"/>
      <c r="NM35" s="444"/>
      <c r="NN35" s="444"/>
      <c r="NO35" s="444"/>
      <c r="NP35" s="444"/>
      <c r="NQ35" s="444"/>
      <c r="NR35" s="444"/>
      <c r="NS35" s="444"/>
      <c r="NT35" s="444"/>
      <c r="NU35" s="444"/>
      <c r="NV35" s="444"/>
      <c r="NW35" s="444"/>
      <c r="NX35" s="444"/>
      <c r="NY35" s="444"/>
      <c r="NZ35" s="444"/>
      <c r="OA35" s="444"/>
      <c r="OB35" s="444"/>
      <c r="OC35" s="444"/>
      <c r="OD35" s="444"/>
      <c r="OE35" s="444"/>
      <c r="OF35" s="444"/>
      <c r="OG35" s="444"/>
      <c r="OH35" s="444"/>
      <c r="OI35" s="444"/>
      <c r="OJ35" s="444"/>
      <c r="OK35" s="444"/>
      <c r="OL35" s="444"/>
      <c r="OM35" s="444"/>
      <c r="ON35" s="444"/>
      <c r="OO35" s="444"/>
      <c r="OP35" s="444"/>
      <c r="OQ35" s="444"/>
      <c r="OR35" s="444"/>
      <c r="OS35" s="444"/>
      <c r="OT35" s="444"/>
      <c r="OU35" s="444"/>
      <c r="OV35" s="444"/>
      <c r="OW35" s="444"/>
      <c r="OX35" s="444"/>
      <c r="OY35" s="444"/>
      <c r="OZ35" s="444"/>
      <c r="PA35" s="444"/>
      <c r="PB35" s="444"/>
      <c r="PC35" s="444"/>
      <c r="PD35" s="444"/>
      <c r="PE35" s="444"/>
      <c r="PF35" s="444"/>
      <c r="PG35" s="444"/>
      <c r="PH35" s="444"/>
      <c r="PI35" s="444"/>
      <c r="PJ35" s="444"/>
      <c r="PK35" s="444"/>
      <c r="PL35" s="444"/>
      <c r="PM35" s="444"/>
      <c r="PN35" s="444"/>
      <c r="PO35" s="444"/>
      <c r="PP35" s="444"/>
      <c r="PQ35" s="444"/>
      <c r="PR35" s="444"/>
      <c r="PS35" s="444"/>
      <c r="PT35" s="444"/>
      <c r="PU35" s="444"/>
      <c r="PV35" s="444"/>
      <c r="PW35" s="444"/>
      <c r="PX35" s="444"/>
      <c r="PY35" s="444"/>
      <c r="PZ35" s="444"/>
      <c r="QA35" s="444"/>
      <c r="QB35" s="444"/>
      <c r="QC35" s="444"/>
      <c r="QD35" s="444"/>
      <c r="QE35" s="444"/>
      <c r="QF35" s="444"/>
      <c r="QG35" s="444"/>
      <c r="QH35" s="444"/>
      <c r="QI35" s="444"/>
      <c r="QJ35" s="444"/>
      <c r="QK35" s="444"/>
      <c r="QL35" s="444"/>
      <c r="QM35" s="444"/>
      <c r="QN35" s="444"/>
      <c r="QO35" s="444"/>
      <c r="QP35" s="444"/>
      <c r="QQ35" s="444"/>
      <c r="QR35" s="444"/>
      <c r="QS35" s="444"/>
      <c r="QT35" s="444"/>
      <c r="QU35" s="444"/>
      <c r="QV35" s="444"/>
      <c r="QW35" s="444"/>
      <c r="QX35" s="444"/>
      <c r="QY35" s="444"/>
      <c r="QZ35" s="444"/>
      <c r="RA35" s="444"/>
      <c r="RB35" s="444"/>
      <c r="RC35" s="444"/>
      <c r="RD35" s="444"/>
      <c r="RE35" s="444"/>
      <c r="RF35" s="444"/>
      <c r="RG35" s="444"/>
      <c r="RH35" s="444"/>
      <c r="RI35" s="444"/>
      <c r="RJ35" s="444"/>
      <c r="RK35" s="444"/>
      <c r="RL35" s="444"/>
      <c r="RM35" s="444"/>
      <c r="RN35" s="444"/>
      <c r="RO35" s="444"/>
      <c r="RP35" s="444"/>
      <c r="RQ35" s="444"/>
      <c r="RR35" s="444"/>
      <c r="RS35" s="444"/>
      <c r="RT35" s="444"/>
      <c r="RU35" s="444"/>
      <c r="RV35" s="444"/>
      <c r="RW35" s="444"/>
      <c r="RX35" s="444"/>
      <c r="RY35" s="444"/>
      <c r="RZ35" s="444"/>
      <c r="SA35" s="444"/>
      <c r="SB35" s="444"/>
      <c r="SC35" s="444"/>
      <c r="SD35" s="444"/>
      <c r="SE35" s="444"/>
      <c r="SF35" s="444"/>
      <c r="SG35" s="444"/>
      <c r="SH35" s="515"/>
    </row>
    <row r="36" spans="1:502" s="516" customFormat="1" ht="14.4">
      <c r="A36" s="444"/>
      <c r="B36" s="1726" t="s">
        <v>55</v>
      </c>
      <c r="C36" s="1685"/>
      <c r="D36" s="1686"/>
      <c r="E36" s="1322" t="s">
        <v>382</v>
      </c>
      <c r="F36" s="1322">
        <v>10</v>
      </c>
      <c r="G36" s="1255">
        <f t="shared" si="0"/>
        <v>8.2222900632137733E-2</v>
      </c>
      <c r="H36" s="1432" t="s">
        <v>29</v>
      </c>
      <c r="I36" s="1323">
        <v>3199</v>
      </c>
      <c r="J36" s="1324">
        <v>66</v>
      </c>
      <c r="K36" s="1325">
        <v>2.1</v>
      </c>
      <c r="L36" s="1325">
        <v>2.1</v>
      </c>
      <c r="M36" s="1687">
        <f t="shared" si="4"/>
        <v>0</v>
      </c>
      <c r="N36" s="1688">
        <f t="shared" si="9"/>
        <v>211134</v>
      </c>
      <c r="O36" s="1687"/>
      <c r="P36" s="1687"/>
      <c r="Q36" s="1687"/>
      <c r="R36" s="1687"/>
      <c r="S36" s="1687">
        <f t="shared" si="5"/>
        <v>6717.9000000000005</v>
      </c>
      <c r="T36" s="1687">
        <v>0</v>
      </c>
      <c r="U36" s="1687"/>
      <c r="V36" s="1687"/>
      <c r="W36" s="1687">
        <v>2.3639999999999999</v>
      </c>
      <c r="X36" s="1687"/>
      <c r="Y36" s="1687"/>
      <c r="Z36" s="1687">
        <f t="shared" si="1"/>
        <v>37.839909796999244</v>
      </c>
      <c r="AA36" s="1689">
        <f t="shared" si="2"/>
        <v>0.57147584509150195</v>
      </c>
      <c r="AB36" s="1687">
        <f t="shared" si="10"/>
        <v>120657.98107754918</v>
      </c>
      <c r="AC36" s="1690"/>
      <c r="AD36" s="1727"/>
      <c r="AE36" s="444"/>
      <c r="AF36" s="444"/>
      <c r="AG36" s="444"/>
      <c r="AH36" s="444"/>
      <c r="AI36" s="444"/>
      <c r="AJ36" s="444"/>
      <c r="AK36" s="444"/>
      <c r="AL36" s="444"/>
      <c r="AM36" s="444"/>
      <c r="AN36" s="444"/>
      <c r="AO36" s="444"/>
      <c r="AP36" s="444"/>
      <c r="AQ36" s="444"/>
      <c r="AR36" s="444"/>
      <c r="AS36" s="444"/>
      <c r="AT36" s="444"/>
      <c r="AU36" s="444"/>
      <c r="AV36" s="444"/>
      <c r="AW36" s="444"/>
      <c r="AX36" s="444"/>
      <c r="AY36" s="444"/>
      <c r="AZ36" s="444"/>
      <c r="BA36" s="444"/>
      <c r="BB36" s="444"/>
      <c r="BC36" s="444"/>
      <c r="BD36" s="444"/>
      <c r="BE36" s="444"/>
      <c r="BF36" s="444"/>
      <c r="BG36" s="444"/>
      <c r="BH36" s="444"/>
      <c r="BI36" s="444"/>
      <c r="BJ36" s="444"/>
      <c r="BK36" s="444"/>
      <c r="BL36" s="444"/>
      <c r="BM36" s="444"/>
      <c r="BN36" s="444"/>
      <c r="BO36" s="444"/>
      <c r="BP36" s="444"/>
      <c r="BQ36" s="444"/>
      <c r="BR36" s="444"/>
      <c r="BS36" s="444"/>
      <c r="BT36" s="444"/>
      <c r="BU36" s="444"/>
      <c r="BV36" s="444"/>
      <c r="BW36" s="444"/>
      <c r="BX36" s="444"/>
      <c r="BY36" s="444"/>
      <c r="BZ36" s="444"/>
      <c r="CA36" s="444"/>
      <c r="CB36" s="444"/>
      <c r="CC36" s="444"/>
      <c r="CD36" s="444"/>
      <c r="CE36" s="444"/>
      <c r="CF36" s="444"/>
      <c r="CG36" s="444"/>
      <c r="CH36" s="444"/>
      <c r="CI36" s="444"/>
      <c r="CJ36" s="444"/>
      <c r="CK36" s="444"/>
      <c r="CL36" s="444"/>
      <c r="CM36" s="444"/>
      <c r="CN36" s="444"/>
      <c r="CO36" s="444"/>
      <c r="CP36" s="444"/>
      <c r="CQ36" s="444"/>
      <c r="CR36" s="444"/>
      <c r="CS36" s="444"/>
      <c r="CT36" s="444"/>
      <c r="CU36" s="444"/>
      <c r="CV36" s="444"/>
      <c r="CW36" s="444"/>
      <c r="CX36" s="444"/>
      <c r="CY36" s="444"/>
      <c r="CZ36" s="444"/>
      <c r="DA36" s="444"/>
      <c r="DB36" s="444"/>
      <c r="DC36" s="444"/>
      <c r="DD36" s="444"/>
      <c r="DE36" s="444"/>
      <c r="DF36" s="444"/>
      <c r="DG36" s="444"/>
      <c r="DH36" s="444"/>
      <c r="DI36" s="444"/>
      <c r="DJ36" s="444"/>
      <c r="DK36" s="444"/>
      <c r="DL36" s="444"/>
      <c r="DM36" s="444"/>
      <c r="DN36" s="444"/>
      <c r="DO36" s="444"/>
      <c r="DP36" s="444"/>
      <c r="DQ36" s="444"/>
      <c r="DR36" s="444"/>
      <c r="DS36" s="444"/>
      <c r="DT36" s="444"/>
      <c r="DU36" s="444"/>
      <c r="DV36" s="444"/>
      <c r="DW36" s="444"/>
      <c r="DX36" s="444"/>
      <c r="DY36" s="444"/>
      <c r="DZ36" s="444"/>
      <c r="EA36" s="444"/>
      <c r="EB36" s="444"/>
      <c r="EC36" s="444"/>
      <c r="ED36" s="444"/>
      <c r="EE36" s="444"/>
      <c r="EF36" s="444"/>
      <c r="EG36" s="444"/>
      <c r="EH36" s="444"/>
      <c r="EI36" s="444"/>
      <c r="EJ36" s="444"/>
      <c r="EK36" s="444"/>
      <c r="EL36" s="444"/>
      <c r="EM36" s="444"/>
      <c r="EN36" s="444"/>
      <c r="EO36" s="444"/>
      <c r="EP36" s="444"/>
      <c r="EQ36" s="444"/>
      <c r="ER36" s="444"/>
      <c r="ES36" s="444"/>
      <c r="ET36" s="444"/>
      <c r="EU36" s="444"/>
      <c r="EV36" s="444"/>
      <c r="EW36" s="444"/>
      <c r="EX36" s="444"/>
      <c r="EY36" s="444"/>
      <c r="EZ36" s="444"/>
      <c r="FA36" s="444"/>
      <c r="FB36" s="444"/>
      <c r="FC36" s="444"/>
      <c r="FD36" s="444"/>
      <c r="FE36" s="444"/>
      <c r="FF36" s="444"/>
      <c r="FG36" s="444"/>
      <c r="FH36" s="444"/>
      <c r="FI36" s="444"/>
      <c r="FJ36" s="444"/>
      <c r="FK36" s="444"/>
      <c r="FL36" s="444"/>
      <c r="FM36" s="444"/>
      <c r="FN36" s="444"/>
      <c r="FO36" s="444"/>
      <c r="FP36" s="444"/>
      <c r="FQ36" s="444"/>
      <c r="FR36" s="444"/>
      <c r="FS36" s="444"/>
      <c r="FT36" s="444"/>
      <c r="FU36" s="444"/>
      <c r="FV36" s="444"/>
      <c r="FW36" s="444"/>
      <c r="FX36" s="444"/>
      <c r="FY36" s="444"/>
      <c r="FZ36" s="444"/>
      <c r="GA36" s="444"/>
      <c r="GB36" s="444"/>
      <c r="GC36" s="444"/>
      <c r="GD36" s="444"/>
      <c r="GE36" s="444"/>
      <c r="GF36" s="444"/>
      <c r="GG36" s="444"/>
      <c r="GH36" s="444"/>
      <c r="GI36" s="444"/>
      <c r="GJ36" s="444"/>
      <c r="GK36" s="444"/>
      <c r="GL36" s="444"/>
      <c r="GM36" s="444"/>
      <c r="GN36" s="444"/>
      <c r="GO36" s="444"/>
      <c r="GP36" s="444"/>
      <c r="GQ36" s="444"/>
      <c r="GR36" s="444"/>
      <c r="GS36" s="444"/>
      <c r="GT36" s="444"/>
      <c r="GU36" s="444"/>
      <c r="GV36" s="444"/>
      <c r="GW36" s="444"/>
      <c r="GX36" s="444"/>
      <c r="GY36" s="444"/>
      <c r="GZ36" s="444"/>
      <c r="HA36" s="444"/>
      <c r="HB36" s="444"/>
      <c r="HC36" s="444"/>
      <c r="HD36" s="444"/>
      <c r="HE36" s="444"/>
      <c r="HF36" s="444"/>
      <c r="HG36" s="444"/>
      <c r="HH36" s="444"/>
      <c r="HI36" s="444"/>
      <c r="HJ36" s="444"/>
      <c r="HK36" s="444"/>
      <c r="HL36" s="444"/>
      <c r="HM36" s="444"/>
      <c r="HN36" s="444"/>
      <c r="HO36" s="444"/>
      <c r="HP36" s="444"/>
      <c r="HQ36" s="444"/>
      <c r="HR36" s="444"/>
      <c r="HS36" s="444"/>
      <c r="HT36" s="444"/>
      <c r="HU36" s="444"/>
      <c r="HV36" s="444"/>
      <c r="HW36" s="444"/>
      <c r="HX36" s="444"/>
      <c r="HY36" s="444"/>
      <c r="HZ36" s="444"/>
      <c r="IA36" s="444"/>
      <c r="IB36" s="444"/>
      <c r="IC36" s="444"/>
      <c r="ID36" s="444"/>
      <c r="IE36" s="444"/>
      <c r="IF36" s="444"/>
      <c r="IG36" s="444"/>
      <c r="IH36" s="444"/>
      <c r="II36" s="444"/>
      <c r="IJ36" s="444"/>
      <c r="IK36" s="444"/>
      <c r="IL36" s="444"/>
      <c r="IM36" s="444"/>
      <c r="IN36" s="444"/>
      <c r="IO36" s="444"/>
      <c r="IP36" s="444"/>
      <c r="IQ36" s="444"/>
      <c r="IR36" s="444"/>
      <c r="IS36" s="444"/>
      <c r="IT36" s="444"/>
      <c r="IU36" s="444"/>
      <c r="IV36" s="444"/>
      <c r="IW36" s="444"/>
      <c r="IX36" s="444"/>
      <c r="IY36" s="444"/>
      <c r="IZ36" s="444"/>
      <c r="JA36" s="444"/>
      <c r="JB36" s="444"/>
      <c r="JC36" s="444"/>
      <c r="JD36" s="444"/>
      <c r="JE36" s="444"/>
      <c r="JF36" s="444"/>
      <c r="JG36" s="444"/>
      <c r="JH36" s="444"/>
      <c r="JI36" s="444"/>
      <c r="JJ36" s="444"/>
      <c r="JK36" s="444"/>
      <c r="JL36" s="444"/>
      <c r="JM36" s="444"/>
      <c r="JN36" s="444"/>
      <c r="JO36" s="444"/>
      <c r="JP36" s="444"/>
      <c r="JQ36" s="444"/>
      <c r="JR36" s="444"/>
      <c r="JS36" s="444"/>
      <c r="JT36" s="444"/>
      <c r="JU36" s="444"/>
      <c r="JV36" s="444"/>
      <c r="JW36" s="444"/>
      <c r="JX36" s="444"/>
      <c r="JY36" s="444"/>
      <c r="JZ36" s="444"/>
      <c r="KA36" s="444"/>
      <c r="KB36" s="444"/>
      <c r="KC36" s="444"/>
      <c r="KD36" s="444"/>
      <c r="KE36" s="444"/>
      <c r="KF36" s="444"/>
      <c r="KG36" s="444"/>
      <c r="KH36" s="444"/>
      <c r="KI36" s="444"/>
      <c r="KJ36" s="444"/>
      <c r="KK36" s="444"/>
      <c r="KL36" s="444"/>
      <c r="KM36" s="444"/>
      <c r="KN36" s="444"/>
      <c r="KO36" s="444"/>
      <c r="KP36" s="444"/>
      <c r="KQ36" s="444"/>
      <c r="KR36" s="444"/>
      <c r="KS36" s="444"/>
      <c r="KT36" s="444"/>
      <c r="KU36" s="444"/>
      <c r="KV36" s="444"/>
      <c r="KW36" s="444"/>
      <c r="KX36" s="444"/>
      <c r="KY36" s="444"/>
      <c r="KZ36" s="444"/>
      <c r="LA36" s="444"/>
      <c r="LB36" s="444"/>
      <c r="LC36" s="444"/>
      <c r="LD36" s="444"/>
      <c r="LE36" s="444"/>
      <c r="LF36" s="444"/>
      <c r="LG36" s="444"/>
      <c r="LH36" s="444"/>
      <c r="LI36" s="444"/>
      <c r="LJ36" s="444"/>
      <c r="LK36" s="444"/>
      <c r="LL36" s="444"/>
      <c r="LM36" s="444"/>
      <c r="LN36" s="444"/>
      <c r="LO36" s="444"/>
      <c r="LP36" s="444"/>
      <c r="LQ36" s="444"/>
      <c r="LR36" s="444"/>
      <c r="LS36" s="444"/>
      <c r="LT36" s="444"/>
      <c r="LU36" s="444"/>
      <c r="LV36" s="444"/>
      <c r="LW36" s="444"/>
      <c r="LX36" s="444"/>
      <c r="LY36" s="444"/>
      <c r="LZ36" s="444"/>
      <c r="MA36" s="444"/>
      <c r="MB36" s="444"/>
      <c r="MC36" s="444"/>
      <c r="MD36" s="444"/>
      <c r="ME36" s="444"/>
      <c r="MF36" s="444"/>
      <c r="MG36" s="444"/>
      <c r="MH36" s="444"/>
      <c r="MI36" s="444"/>
      <c r="MJ36" s="444"/>
      <c r="MK36" s="444"/>
      <c r="ML36" s="444"/>
      <c r="MM36" s="444"/>
      <c r="MN36" s="444"/>
      <c r="MO36" s="444"/>
      <c r="MP36" s="444"/>
      <c r="MQ36" s="444"/>
      <c r="MR36" s="444"/>
      <c r="MS36" s="444"/>
      <c r="MT36" s="444"/>
      <c r="MU36" s="444"/>
      <c r="MV36" s="444"/>
      <c r="MW36" s="444"/>
      <c r="MX36" s="444"/>
      <c r="MY36" s="444"/>
      <c r="MZ36" s="444"/>
      <c r="NA36" s="444"/>
      <c r="NB36" s="444"/>
      <c r="NC36" s="444"/>
      <c r="ND36" s="444"/>
      <c r="NE36" s="444"/>
      <c r="NF36" s="444"/>
      <c r="NG36" s="444"/>
      <c r="NH36" s="444"/>
      <c r="NI36" s="444"/>
      <c r="NJ36" s="444"/>
      <c r="NK36" s="444"/>
      <c r="NL36" s="444"/>
      <c r="NM36" s="444"/>
      <c r="NN36" s="444"/>
      <c r="NO36" s="444"/>
      <c r="NP36" s="444"/>
      <c r="NQ36" s="444"/>
      <c r="NR36" s="444"/>
      <c r="NS36" s="444"/>
      <c r="NT36" s="444"/>
      <c r="NU36" s="444"/>
      <c r="NV36" s="444"/>
      <c r="NW36" s="444"/>
      <c r="NX36" s="444"/>
      <c r="NY36" s="444"/>
      <c r="NZ36" s="444"/>
      <c r="OA36" s="444"/>
      <c r="OB36" s="444"/>
      <c r="OC36" s="444"/>
      <c r="OD36" s="444"/>
      <c r="OE36" s="444"/>
      <c r="OF36" s="444"/>
      <c r="OG36" s="444"/>
      <c r="OH36" s="444"/>
      <c r="OI36" s="444"/>
      <c r="OJ36" s="444"/>
      <c r="OK36" s="444"/>
      <c r="OL36" s="444"/>
      <c r="OM36" s="444"/>
      <c r="ON36" s="444"/>
      <c r="OO36" s="444"/>
      <c r="OP36" s="444"/>
      <c r="OQ36" s="444"/>
      <c r="OR36" s="444"/>
      <c r="OS36" s="444"/>
      <c r="OT36" s="444"/>
      <c r="OU36" s="444"/>
      <c r="OV36" s="444"/>
      <c r="OW36" s="444"/>
      <c r="OX36" s="444"/>
      <c r="OY36" s="444"/>
      <c r="OZ36" s="444"/>
      <c r="PA36" s="444"/>
      <c r="PB36" s="444"/>
      <c r="PC36" s="444"/>
      <c r="PD36" s="444"/>
      <c r="PE36" s="444"/>
      <c r="PF36" s="444"/>
      <c r="PG36" s="444"/>
      <c r="PH36" s="444"/>
      <c r="PI36" s="444"/>
      <c r="PJ36" s="444"/>
      <c r="PK36" s="444"/>
      <c r="PL36" s="444"/>
      <c r="PM36" s="444"/>
      <c r="PN36" s="444"/>
      <c r="PO36" s="444"/>
      <c r="PP36" s="444"/>
      <c r="PQ36" s="444"/>
      <c r="PR36" s="444"/>
      <c r="PS36" s="444"/>
      <c r="PT36" s="444"/>
      <c r="PU36" s="444"/>
      <c r="PV36" s="444"/>
      <c r="PW36" s="444"/>
      <c r="PX36" s="444"/>
      <c r="PY36" s="444"/>
      <c r="PZ36" s="444"/>
      <c r="QA36" s="444"/>
      <c r="QB36" s="444"/>
      <c r="QC36" s="444"/>
      <c r="QD36" s="444"/>
      <c r="QE36" s="444"/>
      <c r="QF36" s="444"/>
      <c r="QG36" s="444"/>
      <c r="QH36" s="444"/>
      <c r="QI36" s="444"/>
      <c r="QJ36" s="444"/>
      <c r="QK36" s="444"/>
      <c r="QL36" s="444"/>
      <c r="QM36" s="444"/>
      <c r="QN36" s="444"/>
      <c r="QO36" s="444"/>
      <c r="QP36" s="444"/>
      <c r="QQ36" s="444"/>
      <c r="QR36" s="444"/>
      <c r="QS36" s="444"/>
      <c r="QT36" s="444"/>
      <c r="QU36" s="444"/>
      <c r="QV36" s="444"/>
      <c r="QW36" s="444"/>
      <c r="QX36" s="444"/>
      <c r="QY36" s="444"/>
      <c r="QZ36" s="444"/>
      <c r="RA36" s="444"/>
      <c r="RB36" s="444"/>
      <c r="RC36" s="444"/>
      <c r="RD36" s="444"/>
      <c r="RE36" s="444"/>
      <c r="RF36" s="444"/>
      <c r="RG36" s="444"/>
      <c r="RH36" s="444"/>
      <c r="RI36" s="444"/>
      <c r="RJ36" s="444"/>
      <c r="RK36" s="444"/>
      <c r="RL36" s="444"/>
      <c r="RM36" s="444"/>
      <c r="RN36" s="444"/>
      <c r="RO36" s="444"/>
      <c r="RP36" s="444"/>
      <c r="RQ36" s="444"/>
      <c r="RR36" s="444"/>
      <c r="RS36" s="444"/>
      <c r="RT36" s="444"/>
      <c r="RU36" s="444"/>
      <c r="RV36" s="444"/>
      <c r="RW36" s="444"/>
      <c r="RX36" s="444"/>
      <c r="RY36" s="444"/>
      <c r="RZ36" s="444"/>
      <c r="SA36" s="444"/>
      <c r="SB36" s="444"/>
      <c r="SC36" s="444"/>
      <c r="SD36" s="444"/>
      <c r="SE36" s="444"/>
      <c r="SF36" s="444"/>
      <c r="SG36" s="444"/>
      <c r="SH36" s="515"/>
    </row>
    <row r="37" spans="1:502" s="516" customFormat="1" ht="14.4">
      <c r="A37" s="444"/>
      <c r="B37" s="1726" t="s">
        <v>55</v>
      </c>
      <c r="C37" s="1685"/>
      <c r="D37" s="1686"/>
      <c r="E37" s="1322" t="s">
        <v>393</v>
      </c>
      <c r="F37" s="1322">
        <v>12</v>
      </c>
      <c r="G37" s="1255">
        <f t="shared" si="0"/>
        <v>0</v>
      </c>
      <c r="H37" s="1432" t="s">
        <v>32</v>
      </c>
      <c r="I37" s="1323">
        <v>0</v>
      </c>
      <c r="J37" s="1324">
        <v>25</v>
      </c>
      <c r="K37" s="1325">
        <v>15.76</v>
      </c>
      <c r="L37" s="1325">
        <v>15.76</v>
      </c>
      <c r="M37" s="1687">
        <f t="shared" si="4"/>
        <v>0</v>
      </c>
      <c r="N37" s="1688">
        <f t="shared" si="9"/>
        <v>0</v>
      </c>
      <c r="O37" s="1687"/>
      <c r="P37" s="1687"/>
      <c r="Q37" s="1687"/>
      <c r="R37" s="1687"/>
      <c r="S37" s="1687">
        <f t="shared" si="5"/>
        <v>0</v>
      </c>
      <c r="T37" s="1687">
        <v>0</v>
      </c>
      <c r="U37" s="1687"/>
      <c r="V37" s="1687"/>
      <c r="W37" s="1687">
        <v>0</v>
      </c>
      <c r="X37" s="1687"/>
      <c r="Y37" s="1687"/>
      <c r="Z37" s="1687">
        <f t="shared" ref="Z37:Z57" si="11">-PV(Discount_Rate,F37,W37)*W37</f>
        <v>0</v>
      </c>
      <c r="AA37" s="1689">
        <f t="shared" ref="AA37:AA53" si="12">IF(N37=0,0,(HLOOKUP(H37,ACElectric_2014_2015,F37+1,FALSE)))</f>
        <v>0</v>
      </c>
      <c r="AB37" s="1687">
        <f t="shared" si="10"/>
        <v>0</v>
      </c>
      <c r="AC37" s="1690"/>
      <c r="AD37" s="1727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444"/>
      <c r="BZ37" s="444"/>
      <c r="CA37" s="444"/>
      <c r="CB37" s="444"/>
      <c r="CC37" s="444"/>
      <c r="CD37" s="444"/>
      <c r="CE37" s="444"/>
      <c r="CF37" s="444"/>
      <c r="CG37" s="444"/>
      <c r="CH37" s="444"/>
      <c r="CI37" s="444"/>
      <c r="CJ37" s="444"/>
      <c r="CK37" s="444"/>
      <c r="CL37" s="444"/>
      <c r="CM37" s="444"/>
      <c r="CN37" s="444"/>
      <c r="CO37" s="444"/>
      <c r="CP37" s="444"/>
      <c r="CQ37" s="444"/>
      <c r="CR37" s="444"/>
      <c r="CS37" s="444"/>
      <c r="CT37" s="444"/>
      <c r="CU37" s="444"/>
      <c r="CV37" s="444"/>
      <c r="CW37" s="444"/>
      <c r="CX37" s="444"/>
      <c r="CY37" s="444"/>
      <c r="CZ37" s="444"/>
      <c r="DA37" s="444"/>
      <c r="DB37" s="444"/>
      <c r="DC37" s="444"/>
      <c r="DD37" s="444"/>
      <c r="DE37" s="444"/>
      <c r="DF37" s="444"/>
      <c r="DG37" s="444"/>
      <c r="DH37" s="444"/>
      <c r="DI37" s="444"/>
      <c r="DJ37" s="444"/>
      <c r="DK37" s="444"/>
      <c r="DL37" s="444"/>
      <c r="DM37" s="444"/>
      <c r="DN37" s="444"/>
      <c r="DO37" s="444"/>
      <c r="DP37" s="444"/>
      <c r="DQ37" s="444"/>
      <c r="DR37" s="444"/>
      <c r="DS37" s="444"/>
      <c r="DT37" s="444"/>
      <c r="DU37" s="444"/>
      <c r="DV37" s="444"/>
      <c r="DW37" s="444"/>
      <c r="DX37" s="444"/>
      <c r="DY37" s="444"/>
      <c r="DZ37" s="444"/>
      <c r="EA37" s="444"/>
      <c r="EB37" s="444"/>
      <c r="EC37" s="444"/>
      <c r="ED37" s="444"/>
      <c r="EE37" s="444"/>
      <c r="EF37" s="444"/>
      <c r="EG37" s="444"/>
      <c r="EH37" s="444"/>
      <c r="EI37" s="444"/>
      <c r="EJ37" s="444"/>
      <c r="EK37" s="444"/>
      <c r="EL37" s="444"/>
      <c r="EM37" s="444"/>
      <c r="EN37" s="444"/>
      <c r="EO37" s="444"/>
      <c r="EP37" s="444"/>
      <c r="EQ37" s="444"/>
      <c r="ER37" s="444"/>
      <c r="ES37" s="444"/>
      <c r="ET37" s="444"/>
      <c r="EU37" s="444"/>
      <c r="EV37" s="444"/>
      <c r="EW37" s="444"/>
      <c r="EX37" s="444"/>
      <c r="EY37" s="444"/>
      <c r="EZ37" s="444"/>
      <c r="FA37" s="444"/>
      <c r="FB37" s="444"/>
      <c r="FC37" s="444"/>
      <c r="FD37" s="444"/>
      <c r="FE37" s="444"/>
      <c r="FF37" s="444"/>
      <c r="FG37" s="444"/>
      <c r="FH37" s="444"/>
      <c r="FI37" s="444"/>
      <c r="FJ37" s="444"/>
      <c r="FK37" s="444"/>
      <c r="FL37" s="444"/>
      <c r="FM37" s="444"/>
      <c r="FN37" s="444"/>
      <c r="FO37" s="444"/>
      <c r="FP37" s="444"/>
      <c r="FQ37" s="444"/>
      <c r="FR37" s="444"/>
      <c r="FS37" s="444"/>
      <c r="FT37" s="444"/>
      <c r="FU37" s="444"/>
      <c r="FV37" s="444"/>
      <c r="FW37" s="444"/>
      <c r="FX37" s="444"/>
      <c r="FY37" s="444"/>
      <c r="FZ37" s="444"/>
      <c r="GA37" s="444"/>
      <c r="GB37" s="444"/>
      <c r="GC37" s="444"/>
      <c r="GD37" s="444"/>
      <c r="GE37" s="444"/>
      <c r="GF37" s="444"/>
      <c r="GG37" s="444"/>
      <c r="GH37" s="444"/>
      <c r="GI37" s="444"/>
      <c r="GJ37" s="444"/>
      <c r="GK37" s="444"/>
      <c r="GL37" s="444"/>
      <c r="GM37" s="444"/>
      <c r="GN37" s="444"/>
      <c r="GO37" s="444"/>
      <c r="GP37" s="444"/>
      <c r="GQ37" s="444"/>
      <c r="GR37" s="444"/>
      <c r="GS37" s="444"/>
      <c r="GT37" s="444"/>
      <c r="GU37" s="444"/>
      <c r="GV37" s="444"/>
      <c r="GW37" s="444"/>
      <c r="GX37" s="444"/>
      <c r="GY37" s="444"/>
      <c r="GZ37" s="444"/>
      <c r="HA37" s="444"/>
      <c r="HB37" s="444"/>
      <c r="HC37" s="444"/>
      <c r="HD37" s="444"/>
      <c r="HE37" s="444"/>
      <c r="HF37" s="444"/>
      <c r="HG37" s="444"/>
      <c r="HH37" s="444"/>
      <c r="HI37" s="444"/>
      <c r="HJ37" s="444"/>
      <c r="HK37" s="444"/>
      <c r="HL37" s="444"/>
      <c r="HM37" s="444"/>
      <c r="HN37" s="444"/>
      <c r="HO37" s="444"/>
      <c r="HP37" s="444"/>
      <c r="HQ37" s="444"/>
      <c r="HR37" s="444"/>
      <c r="HS37" s="444"/>
      <c r="HT37" s="444"/>
      <c r="HU37" s="444"/>
      <c r="HV37" s="444"/>
      <c r="HW37" s="444"/>
      <c r="HX37" s="444"/>
      <c r="HY37" s="444"/>
      <c r="HZ37" s="444"/>
      <c r="IA37" s="444"/>
      <c r="IB37" s="444"/>
      <c r="IC37" s="444"/>
      <c r="ID37" s="444"/>
      <c r="IE37" s="444"/>
      <c r="IF37" s="444"/>
      <c r="IG37" s="444"/>
      <c r="IH37" s="444"/>
      <c r="II37" s="444"/>
      <c r="IJ37" s="444"/>
      <c r="IK37" s="444"/>
      <c r="IL37" s="444"/>
      <c r="IM37" s="444"/>
      <c r="IN37" s="444"/>
      <c r="IO37" s="444"/>
      <c r="IP37" s="444"/>
      <c r="IQ37" s="444"/>
      <c r="IR37" s="444"/>
      <c r="IS37" s="444"/>
      <c r="IT37" s="444"/>
      <c r="IU37" s="444"/>
      <c r="IV37" s="444"/>
      <c r="IW37" s="444"/>
      <c r="IX37" s="444"/>
      <c r="IY37" s="444"/>
      <c r="IZ37" s="444"/>
      <c r="JA37" s="444"/>
      <c r="JB37" s="444"/>
      <c r="JC37" s="444"/>
      <c r="JD37" s="444"/>
      <c r="JE37" s="444"/>
      <c r="JF37" s="444"/>
      <c r="JG37" s="444"/>
      <c r="JH37" s="444"/>
      <c r="JI37" s="444"/>
      <c r="JJ37" s="444"/>
      <c r="JK37" s="444"/>
      <c r="JL37" s="444"/>
      <c r="JM37" s="444"/>
      <c r="JN37" s="444"/>
      <c r="JO37" s="444"/>
      <c r="JP37" s="444"/>
      <c r="JQ37" s="444"/>
      <c r="JR37" s="444"/>
      <c r="JS37" s="444"/>
      <c r="JT37" s="444"/>
      <c r="JU37" s="444"/>
      <c r="JV37" s="444"/>
      <c r="JW37" s="444"/>
      <c r="JX37" s="444"/>
      <c r="JY37" s="444"/>
      <c r="JZ37" s="444"/>
      <c r="KA37" s="444"/>
      <c r="KB37" s="444"/>
      <c r="KC37" s="444"/>
      <c r="KD37" s="444"/>
      <c r="KE37" s="444"/>
      <c r="KF37" s="444"/>
      <c r="KG37" s="444"/>
      <c r="KH37" s="444"/>
      <c r="KI37" s="444"/>
      <c r="KJ37" s="444"/>
      <c r="KK37" s="444"/>
      <c r="KL37" s="444"/>
      <c r="KM37" s="444"/>
      <c r="KN37" s="444"/>
      <c r="KO37" s="444"/>
      <c r="KP37" s="444"/>
      <c r="KQ37" s="444"/>
      <c r="KR37" s="444"/>
      <c r="KS37" s="444"/>
      <c r="KT37" s="444"/>
      <c r="KU37" s="444"/>
      <c r="KV37" s="444"/>
      <c r="KW37" s="444"/>
      <c r="KX37" s="444"/>
      <c r="KY37" s="444"/>
      <c r="KZ37" s="444"/>
      <c r="LA37" s="444"/>
      <c r="LB37" s="444"/>
      <c r="LC37" s="444"/>
      <c r="LD37" s="444"/>
      <c r="LE37" s="444"/>
      <c r="LF37" s="444"/>
      <c r="LG37" s="444"/>
      <c r="LH37" s="444"/>
      <c r="LI37" s="444"/>
      <c r="LJ37" s="444"/>
      <c r="LK37" s="444"/>
      <c r="LL37" s="444"/>
      <c r="LM37" s="444"/>
      <c r="LN37" s="444"/>
      <c r="LO37" s="444"/>
      <c r="LP37" s="444"/>
      <c r="LQ37" s="444"/>
      <c r="LR37" s="444"/>
      <c r="LS37" s="444"/>
      <c r="LT37" s="444"/>
      <c r="LU37" s="444"/>
      <c r="LV37" s="444"/>
      <c r="LW37" s="444"/>
      <c r="LX37" s="444"/>
      <c r="LY37" s="444"/>
      <c r="LZ37" s="444"/>
      <c r="MA37" s="444"/>
      <c r="MB37" s="444"/>
      <c r="MC37" s="444"/>
      <c r="MD37" s="444"/>
      <c r="ME37" s="444"/>
      <c r="MF37" s="444"/>
      <c r="MG37" s="444"/>
      <c r="MH37" s="444"/>
      <c r="MI37" s="444"/>
      <c r="MJ37" s="444"/>
      <c r="MK37" s="444"/>
      <c r="ML37" s="444"/>
      <c r="MM37" s="444"/>
      <c r="MN37" s="444"/>
      <c r="MO37" s="444"/>
      <c r="MP37" s="444"/>
      <c r="MQ37" s="444"/>
      <c r="MR37" s="444"/>
      <c r="MS37" s="444"/>
      <c r="MT37" s="444"/>
      <c r="MU37" s="444"/>
      <c r="MV37" s="444"/>
      <c r="MW37" s="444"/>
      <c r="MX37" s="444"/>
      <c r="MY37" s="444"/>
      <c r="MZ37" s="444"/>
      <c r="NA37" s="444"/>
      <c r="NB37" s="444"/>
      <c r="NC37" s="444"/>
      <c r="ND37" s="444"/>
      <c r="NE37" s="444"/>
      <c r="NF37" s="444"/>
      <c r="NG37" s="444"/>
      <c r="NH37" s="444"/>
      <c r="NI37" s="444"/>
      <c r="NJ37" s="444"/>
      <c r="NK37" s="444"/>
      <c r="NL37" s="444"/>
      <c r="NM37" s="444"/>
      <c r="NN37" s="444"/>
      <c r="NO37" s="444"/>
      <c r="NP37" s="444"/>
      <c r="NQ37" s="444"/>
      <c r="NR37" s="444"/>
      <c r="NS37" s="444"/>
      <c r="NT37" s="444"/>
      <c r="NU37" s="444"/>
      <c r="NV37" s="444"/>
      <c r="NW37" s="444"/>
      <c r="NX37" s="444"/>
      <c r="NY37" s="444"/>
      <c r="NZ37" s="444"/>
      <c r="OA37" s="444"/>
      <c r="OB37" s="444"/>
      <c r="OC37" s="444"/>
      <c r="OD37" s="444"/>
      <c r="OE37" s="444"/>
      <c r="OF37" s="444"/>
      <c r="OG37" s="444"/>
      <c r="OH37" s="444"/>
      <c r="OI37" s="444"/>
      <c r="OJ37" s="444"/>
      <c r="OK37" s="444"/>
      <c r="OL37" s="444"/>
      <c r="OM37" s="444"/>
      <c r="ON37" s="444"/>
      <c r="OO37" s="444"/>
      <c r="OP37" s="444"/>
      <c r="OQ37" s="444"/>
      <c r="OR37" s="444"/>
      <c r="OS37" s="444"/>
      <c r="OT37" s="444"/>
      <c r="OU37" s="444"/>
      <c r="OV37" s="444"/>
      <c r="OW37" s="444"/>
      <c r="OX37" s="444"/>
      <c r="OY37" s="444"/>
      <c r="OZ37" s="444"/>
      <c r="PA37" s="444"/>
      <c r="PB37" s="444"/>
      <c r="PC37" s="444"/>
      <c r="PD37" s="444"/>
      <c r="PE37" s="444"/>
      <c r="PF37" s="444"/>
      <c r="PG37" s="444"/>
      <c r="PH37" s="444"/>
      <c r="PI37" s="444"/>
      <c r="PJ37" s="444"/>
      <c r="PK37" s="444"/>
      <c r="PL37" s="444"/>
      <c r="PM37" s="444"/>
      <c r="PN37" s="444"/>
      <c r="PO37" s="444"/>
      <c r="PP37" s="444"/>
      <c r="PQ37" s="444"/>
      <c r="PR37" s="444"/>
      <c r="PS37" s="444"/>
      <c r="PT37" s="444"/>
      <c r="PU37" s="444"/>
      <c r="PV37" s="444"/>
      <c r="PW37" s="444"/>
      <c r="PX37" s="444"/>
      <c r="PY37" s="444"/>
      <c r="PZ37" s="444"/>
      <c r="QA37" s="444"/>
      <c r="QB37" s="444"/>
      <c r="QC37" s="444"/>
      <c r="QD37" s="444"/>
      <c r="QE37" s="444"/>
      <c r="QF37" s="444"/>
      <c r="QG37" s="444"/>
      <c r="QH37" s="444"/>
      <c r="QI37" s="444"/>
      <c r="QJ37" s="444"/>
      <c r="QK37" s="444"/>
      <c r="QL37" s="444"/>
      <c r="QM37" s="444"/>
      <c r="QN37" s="444"/>
      <c r="QO37" s="444"/>
      <c r="QP37" s="444"/>
      <c r="QQ37" s="444"/>
      <c r="QR37" s="444"/>
      <c r="QS37" s="444"/>
      <c r="QT37" s="444"/>
      <c r="QU37" s="444"/>
      <c r="QV37" s="444"/>
      <c r="QW37" s="444"/>
      <c r="QX37" s="444"/>
      <c r="QY37" s="444"/>
      <c r="QZ37" s="444"/>
      <c r="RA37" s="444"/>
      <c r="RB37" s="444"/>
      <c r="RC37" s="444"/>
      <c r="RD37" s="444"/>
      <c r="RE37" s="444"/>
      <c r="RF37" s="444"/>
      <c r="RG37" s="444"/>
      <c r="RH37" s="444"/>
      <c r="RI37" s="444"/>
      <c r="RJ37" s="444"/>
      <c r="RK37" s="444"/>
      <c r="RL37" s="444"/>
      <c r="RM37" s="444"/>
      <c r="RN37" s="444"/>
      <c r="RO37" s="444"/>
      <c r="RP37" s="444"/>
      <c r="RQ37" s="444"/>
      <c r="RR37" s="444"/>
      <c r="RS37" s="444"/>
      <c r="RT37" s="444"/>
      <c r="RU37" s="444"/>
      <c r="RV37" s="444"/>
      <c r="RW37" s="444"/>
      <c r="RX37" s="444"/>
      <c r="RY37" s="444"/>
      <c r="RZ37" s="444"/>
      <c r="SA37" s="444"/>
      <c r="SB37" s="444"/>
      <c r="SC37" s="444"/>
      <c r="SD37" s="444"/>
      <c r="SE37" s="444"/>
      <c r="SF37" s="444"/>
      <c r="SG37" s="444"/>
      <c r="SH37" s="515"/>
    </row>
    <row r="38" spans="1:502" s="516" customFormat="1" ht="14.4">
      <c r="A38" s="444"/>
      <c r="B38" s="1726" t="s">
        <v>55</v>
      </c>
      <c r="C38" s="1685"/>
      <c r="D38" s="1686"/>
      <c r="E38" s="1322" t="s">
        <v>391</v>
      </c>
      <c r="F38" s="1322">
        <v>12</v>
      </c>
      <c r="G38" s="1255">
        <f t="shared" si="0"/>
        <v>0</v>
      </c>
      <c r="H38" s="1432" t="s">
        <v>32</v>
      </c>
      <c r="I38" s="1323">
        <v>0</v>
      </c>
      <c r="J38" s="1324">
        <v>16</v>
      </c>
      <c r="K38" s="1325">
        <v>12.74</v>
      </c>
      <c r="L38" s="1325">
        <v>12.74</v>
      </c>
      <c r="M38" s="1687">
        <f t="shared" si="4"/>
        <v>0</v>
      </c>
      <c r="N38" s="1688">
        <f t="shared" si="9"/>
        <v>0</v>
      </c>
      <c r="O38" s="1687"/>
      <c r="P38" s="1687"/>
      <c r="Q38" s="1687"/>
      <c r="R38" s="1687"/>
      <c r="S38" s="1687">
        <f t="shared" si="5"/>
        <v>0</v>
      </c>
      <c r="T38" s="1687">
        <v>0</v>
      </c>
      <c r="U38" s="1687"/>
      <c r="V38" s="1687"/>
      <c r="W38" s="1687">
        <v>0</v>
      </c>
      <c r="X38" s="1687"/>
      <c r="Y38" s="1687"/>
      <c r="Z38" s="1687">
        <f t="shared" si="11"/>
        <v>0</v>
      </c>
      <c r="AA38" s="1689">
        <f t="shared" si="12"/>
        <v>0</v>
      </c>
      <c r="AB38" s="1687">
        <f t="shared" si="10"/>
        <v>0</v>
      </c>
      <c r="AC38" s="1690"/>
      <c r="AD38" s="1727"/>
      <c r="AE38" s="444"/>
      <c r="AF38" s="444"/>
      <c r="AG38" s="444"/>
      <c r="AH38" s="444"/>
      <c r="AI38" s="444"/>
      <c r="AJ38" s="444"/>
      <c r="AK38" s="444"/>
      <c r="AL38" s="444"/>
      <c r="AM38" s="444"/>
      <c r="AN38" s="444"/>
      <c r="AO38" s="444"/>
      <c r="AP38" s="444"/>
      <c r="AQ38" s="444"/>
      <c r="AR38" s="444"/>
      <c r="AS38" s="444"/>
      <c r="AT38" s="444"/>
      <c r="AU38" s="444"/>
      <c r="AV38" s="444"/>
      <c r="AW38" s="444"/>
      <c r="AX38" s="444"/>
      <c r="AY38" s="444"/>
      <c r="AZ38" s="444"/>
      <c r="BA38" s="444"/>
      <c r="BB38" s="444"/>
      <c r="BC38" s="444"/>
      <c r="BD38" s="444"/>
      <c r="BE38" s="444"/>
      <c r="BF38" s="444"/>
      <c r="BG38" s="444"/>
      <c r="BH38" s="444"/>
      <c r="BI38" s="444"/>
      <c r="BJ38" s="444"/>
      <c r="BK38" s="444"/>
      <c r="BL38" s="444"/>
      <c r="BM38" s="444"/>
      <c r="BN38" s="444"/>
      <c r="BO38" s="444"/>
      <c r="BP38" s="444"/>
      <c r="BQ38" s="444"/>
      <c r="BR38" s="444"/>
      <c r="BS38" s="444"/>
      <c r="BT38" s="444"/>
      <c r="BU38" s="444"/>
      <c r="BV38" s="444"/>
      <c r="BW38" s="444"/>
      <c r="BX38" s="444"/>
      <c r="BY38" s="444"/>
      <c r="BZ38" s="444"/>
      <c r="CA38" s="444"/>
      <c r="CB38" s="444"/>
      <c r="CC38" s="444"/>
      <c r="CD38" s="444"/>
      <c r="CE38" s="444"/>
      <c r="CF38" s="444"/>
      <c r="CG38" s="444"/>
      <c r="CH38" s="444"/>
      <c r="CI38" s="444"/>
      <c r="CJ38" s="444"/>
      <c r="CK38" s="444"/>
      <c r="CL38" s="444"/>
      <c r="CM38" s="444"/>
      <c r="CN38" s="444"/>
      <c r="CO38" s="444"/>
      <c r="CP38" s="444"/>
      <c r="CQ38" s="444"/>
      <c r="CR38" s="444"/>
      <c r="CS38" s="444"/>
      <c r="CT38" s="444"/>
      <c r="CU38" s="444"/>
      <c r="CV38" s="444"/>
      <c r="CW38" s="444"/>
      <c r="CX38" s="444"/>
      <c r="CY38" s="444"/>
      <c r="CZ38" s="444"/>
      <c r="DA38" s="444"/>
      <c r="DB38" s="444"/>
      <c r="DC38" s="444"/>
      <c r="DD38" s="444"/>
      <c r="DE38" s="444"/>
      <c r="DF38" s="444"/>
      <c r="DG38" s="444"/>
      <c r="DH38" s="444"/>
      <c r="DI38" s="444"/>
      <c r="DJ38" s="444"/>
      <c r="DK38" s="444"/>
      <c r="DL38" s="444"/>
      <c r="DM38" s="444"/>
      <c r="DN38" s="444"/>
      <c r="DO38" s="444"/>
      <c r="DP38" s="444"/>
      <c r="DQ38" s="444"/>
      <c r="DR38" s="444"/>
      <c r="DS38" s="444"/>
      <c r="DT38" s="444"/>
      <c r="DU38" s="444"/>
      <c r="DV38" s="444"/>
      <c r="DW38" s="444"/>
      <c r="DX38" s="444"/>
      <c r="DY38" s="444"/>
      <c r="DZ38" s="444"/>
      <c r="EA38" s="444"/>
      <c r="EB38" s="444"/>
      <c r="EC38" s="444"/>
      <c r="ED38" s="444"/>
      <c r="EE38" s="444"/>
      <c r="EF38" s="444"/>
      <c r="EG38" s="444"/>
      <c r="EH38" s="444"/>
      <c r="EI38" s="444"/>
      <c r="EJ38" s="444"/>
      <c r="EK38" s="444"/>
      <c r="EL38" s="444"/>
      <c r="EM38" s="444"/>
      <c r="EN38" s="444"/>
      <c r="EO38" s="444"/>
      <c r="EP38" s="444"/>
      <c r="EQ38" s="444"/>
      <c r="ER38" s="444"/>
      <c r="ES38" s="444"/>
      <c r="ET38" s="444"/>
      <c r="EU38" s="444"/>
      <c r="EV38" s="444"/>
      <c r="EW38" s="444"/>
      <c r="EX38" s="444"/>
      <c r="EY38" s="444"/>
      <c r="EZ38" s="444"/>
      <c r="FA38" s="444"/>
      <c r="FB38" s="444"/>
      <c r="FC38" s="444"/>
      <c r="FD38" s="444"/>
      <c r="FE38" s="444"/>
      <c r="FF38" s="444"/>
      <c r="FG38" s="444"/>
      <c r="FH38" s="444"/>
      <c r="FI38" s="444"/>
      <c r="FJ38" s="444"/>
      <c r="FK38" s="444"/>
      <c r="FL38" s="444"/>
      <c r="FM38" s="444"/>
      <c r="FN38" s="444"/>
      <c r="FO38" s="444"/>
      <c r="FP38" s="444"/>
      <c r="FQ38" s="444"/>
      <c r="FR38" s="444"/>
      <c r="FS38" s="444"/>
      <c r="FT38" s="444"/>
      <c r="FU38" s="444"/>
      <c r="FV38" s="444"/>
      <c r="FW38" s="444"/>
      <c r="FX38" s="444"/>
      <c r="FY38" s="444"/>
      <c r="FZ38" s="444"/>
      <c r="GA38" s="444"/>
      <c r="GB38" s="444"/>
      <c r="GC38" s="444"/>
      <c r="GD38" s="444"/>
      <c r="GE38" s="444"/>
      <c r="GF38" s="444"/>
      <c r="GG38" s="444"/>
      <c r="GH38" s="444"/>
      <c r="GI38" s="444"/>
      <c r="GJ38" s="444"/>
      <c r="GK38" s="444"/>
      <c r="GL38" s="444"/>
      <c r="GM38" s="444"/>
      <c r="GN38" s="444"/>
      <c r="GO38" s="444"/>
      <c r="GP38" s="444"/>
      <c r="GQ38" s="444"/>
      <c r="GR38" s="444"/>
      <c r="GS38" s="444"/>
      <c r="GT38" s="444"/>
      <c r="GU38" s="444"/>
      <c r="GV38" s="444"/>
      <c r="GW38" s="444"/>
      <c r="GX38" s="444"/>
      <c r="GY38" s="444"/>
      <c r="GZ38" s="444"/>
      <c r="HA38" s="444"/>
      <c r="HB38" s="444"/>
      <c r="HC38" s="444"/>
      <c r="HD38" s="444"/>
      <c r="HE38" s="444"/>
      <c r="HF38" s="444"/>
      <c r="HG38" s="444"/>
      <c r="HH38" s="444"/>
      <c r="HI38" s="444"/>
      <c r="HJ38" s="444"/>
      <c r="HK38" s="444"/>
      <c r="HL38" s="444"/>
      <c r="HM38" s="444"/>
      <c r="HN38" s="444"/>
      <c r="HO38" s="444"/>
      <c r="HP38" s="444"/>
      <c r="HQ38" s="444"/>
      <c r="HR38" s="444"/>
      <c r="HS38" s="444"/>
      <c r="HT38" s="444"/>
      <c r="HU38" s="444"/>
      <c r="HV38" s="444"/>
      <c r="HW38" s="444"/>
      <c r="HX38" s="444"/>
      <c r="HY38" s="444"/>
      <c r="HZ38" s="444"/>
      <c r="IA38" s="444"/>
      <c r="IB38" s="444"/>
      <c r="IC38" s="444"/>
      <c r="ID38" s="444"/>
      <c r="IE38" s="444"/>
      <c r="IF38" s="444"/>
      <c r="IG38" s="444"/>
      <c r="IH38" s="444"/>
      <c r="II38" s="444"/>
      <c r="IJ38" s="444"/>
      <c r="IK38" s="444"/>
      <c r="IL38" s="444"/>
      <c r="IM38" s="444"/>
      <c r="IN38" s="444"/>
      <c r="IO38" s="444"/>
      <c r="IP38" s="444"/>
      <c r="IQ38" s="444"/>
      <c r="IR38" s="444"/>
      <c r="IS38" s="444"/>
      <c r="IT38" s="444"/>
      <c r="IU38" s="444"/>
      <c r="IV38" s="444"/>
      <c r="IW38" s="444"/>
      <c r="IX38" s="444"/>
      <c r="IY38" s="444"/>
      <c r="IZ38" s="444"/>
      <c r="JA38" s="444"/>
      <c r="JB38" s="444"/>
      <c r="JC38" s="444"/>
      <c r="JD38" s="444"/>
      <c r="JE38" s="444"/>
      <c r="JF38" s="444"/>
      <c r="JG38" s="444"/>
      <c r="JH38" s="444"/>
      <c r="JI38" s="444"/>
      <c r="JJ38" s="444"/>
      <c r="JK38" s="444"/>
      <c r="JL38" s="444"/>
      <c r="JM38" s="444"/>
      <c r="JN38" s="444"/>
      <c r="JO38" s="444"/>
      <c r="JP38" s="444"/>
      <c r="JQ38" s="444"/>
      <c r="JR38" s="444"/>
      <c r="JS38" s="444"/>
      <c r="JT38" s="444"/>
      <c r="JU38" s="444"/>
      <c r="JV38" s="444"/>
      <c r="JW38" s="444"/>
      <c r="JX38" s="444"/>
      <c r="JY38" s="444"/>
      <c r="JZ38" s="444"/>
      <c r="KA38" s="444"/>
      <c r="KB38" s="444"/>
      <c r="KC38" s="444"/>
      <c r="KD38" s="444"/>
      <c r="KE38" s="444"/>
      <c r="KF38" s="444"/>
      <c r="KG38" s="444"/>
      <c r="KH38" s="444"/>
      <c r="KI38" s="444"/>
      <c r="KJ38" s="444"/>
      <c r="KK38" s="444"/>
      <c r="KL38" s="444"/>
      <c r="KM38" s="444"/>
      <c r="KN38" s="444"/>
      <c r="KO38" s="444"/>
      <c r="KP38" s="444"/>
      <c r="KQ38" s="444"/>
      <c r="KR38" s="444"/>
      <c r="KS38" s="444"/>
      <c r="KT38" s="444"/>
      <c r="KU38" s="444"/>
      <c r="KV38" s="444"/>
      <c r="KW38" s="444"/>
      <c r="KX38" s="444"/>
      <c r="KY38" s="444"/>
      <c r="KZ38" s="444"/>
      <c r="LA38" s="444"/>
      <c r="LB38" s="444"/>
      <c r="LC38" s="444"/>
      <c r="LD38" s="444"/>
      <c r="LE38" s="444"/>
      <c r="LF38" s="444"/>
      <c r="LG38" s="444"/>
      <c r="LH38" s="444"/>
      <c r="LI38" s="444"/>
      <c r="LJ38" s="444"/>
      <c r="LK38" s="444"/>
      <c r="LL38" s="444"/>
      <c r="LM38" s="444"/>
      <c r="LN38" s="444"/>
      <c r="LO38" s="444"/>
      <c r="LP38" s="444"/>
      <c r="LQ38" s="444"/>
      <c r="LR38" s="444"/>
      <c r="LS38" s="444"/>
      <c r="LT38" s="444"/>
      <c r="LU38" s="444"/>
      <c r="LV38" s="444"/>
      <c r="LW38" s="444"/>
      <c r="LX38" s="444"/>
      <c r="LY38" s="444"/>
      <c r="LZ38" s="444"/>
      <c r="MA38" s="444"/>
      <c r="MB38" s="444"/>
      <c r="MC38" s="444"/>
      <c r="MD38" s="444"/>
      <c r="ME38" s="444"/>
      <c r="MF38" s="444"/>
      <c r="MG38" s="444"/>
      <c r="MH38" s="444"/>
      <c r="MI38" s="444"/>
      <c r="MJ38" s="444"/>
      <c r="MK38" s="444"/>
      <c r="ML38" s="444"/>
      <c r="MM38" s="444"/>
      <c r="MN38" s="444"/>
      <c r="MO38" s="444"/>
      <c r="MP38" s="444"/>
      <c r="MQ38" s="444"/>
      <c r="MR38" s="444"/>
      <c r="MS38" s="444"/>
      <c r="MT38" s="444"/>
      <c r="MU38" s="444"/>
      <c r="MV38" s="444"/>
      <c r="MW38" s="444"/>
      <c r="MX38" s="444"/>
      <c r="MY38" s="444"/>
      <c r="MZ38" s="444"/>
      <c r="NA38" s="444"/>
      <c r="NB38" s="444"/>
      <c r="NC38" s="444"/>
      <c r="ND38" s="444"/>
      <c r="NE38" s="444"/>
      <c r="NF38" s="444"/>
      <c r="NG38" s="444"/>
      <c r="NH38" s="444"/>
      <c r="NI38" s="444"/>
      <c r="NJ38" s="444"/>
      <c r="NK38" s="444"/>
      <c r="NL38" s="444"/>
      <c r="NM38" s="444"/>
      <c r="NN38" s="444"/>
      <c r="NO38" s="444"/>
      <c r="NP38" s="444"/>
      <c r="NQ38" s="444"/>
      <c r="NR38" s="444"/>
      <c r="NS38" s="444"/>
      <c r="NT38" s="444"/>
      <c r="NU38" s="444"/>
      <c r="NV38" s="444"/>
      <c r="NW38" s="444"/>
      <c r="NX38" s="444"/>
      <c r="NY38" s="444"/>
      <c r="NZ38" s="444"/>
      <c r="OA38" s="444"/>
      <c r="OB38" s="444"/>
      <c r="OC38" s="444"/>
      <c r="OD38" s="444"/>
      <c r="OE38" s="444"/>
      <c r="OF38" s="444"/>
      <c r="OG38" s="444"/>
      <c r="OH38" s="444"/>
      <c r="OI38" s="444"/>
      <c r="OJ38" s="444"/>
      <c r="OK38" s="444"/>
      <c r="OL38" s="444"/>
      <c r="OM38" s="444"/>
      <c r="ON38" s="444"/>
      <c r="OO38" s="444"/>
      <c r="OP38" s="444"/>
      <c r="OQ38" s="444"/>
      <c r="OR38" s="444"/>
      <c r="OS38" s="444"/>
      <c r="OT38" s="444"/>
      <c r="OU38" s="444"/>
      <c r="OV38" s="444"/>
      <c r="OW38" s="444"/>
      <c r="OX38" s="444"/>
      <c r="OY38" s="444"/>
      <c r="OZ38" s="444"/>
      <c r="PA38" s="444"/>
      <c r="PB38" s="444"/>
      <c r="PC38" s="444"/>
      <c r="PD38" s="444"/>
      <c r="PE38" s="444"/>
      <c r="PF38" s="444"/>
      <c r="PG38" s="444"/>
      <c r="PH38" s="444"/>
      <c r="PI38" s="444"/>
      <c r="PJ38" s="444"/>
      <c r="PK38" s="444"/>
      <c r="PL38" s="444"/>
      <c r="PM38" s="444"/>
      <c r="PN38" s="444"/>
      <c r="PO38" s="444"/>
      <c r="PP38" s="444"/>
      <c r="PQ38" s="444"/>
      <c r="PR38" s="444"/>
      <c r="PS38" s="444"/>
      <c r="PT38" s="444"/>
      <c r="PU38" s="444"/>
      <c r="PV38" s="444"/>
      <c r="PW38" s="444"/>
      <c r="PX38" s="444"/>
      <c r="PY38" s="444"/>
      <c r="PZ38" s="444"/>
      <c r="QA38" s="444"/>
      <c r="QB38" s="444"/>
      <c r="QC38" s="444"/>
      <c r="QD38" s="444"/>
      <c r="QE38" s="444"/>
      <c r="QF38" s="444"/>
      <c r="QG38" s="444"/>
      <c r="QH38" s="444"/>
      <c r="QI38" s="444"/>
      <c r="QJ38" s="444"/>
      <c r="QK38" s="444"/>
      <c r="QL38" s="444"/>
      <c r="QM38" s="444"/>
      <c r="QN38" s="444"/>
      <c r="QO38" s="444"/>
      <c r="QP38" s="444"/>
      <c r="QQ38" s="444"/>
      <c r="QR38" s="444"/>
      <c r="QS38" s="444"/>
      <c r="QT38" s="444"/>
      <c r="QU38" s="444"/>
      <c r="QV38" s="444"/>
      <c r="QW38" s="444"/>
      <c r="QX38" s="444"/>
      <c r="QY38" s="444"/>
      <c r="QZ38" s="444"/>
      <c r="RA38" s="444"/>
      <c r="RB38" s="444"/>
      <c r="RC38" s="444"/>
      <c r="RD38" s="444"/>
      <c r="RE38" s="444"/>
      <c r="RF38" s="444"/>
      <c r="RG38" s="444"/>
      <c r="RH38" s="444"/>
      <c r="RI38" s="444"/>
      <c r="RJ38" s="444"/>
      <c r="RK38" s="444"/>
      <c r="RL38" s="444"/>
      <c r="RM38" s="444"/>
      <c r="RN38" s="444"/>
      <c r="RO38" s="444"/>
      <c r="RP38" s="444"/>
      <c r="RQ38" s="444"/>
      <c r="RR38" s="444"/>
      <c r="RS38" s="444"/>
      <c r="RT38" s="444"/>
      <c r="RU38" s="444"/>
      <c r="RV38" s="444"/>
      <c r="RW38" s="444"/>
      <c r="RX38" s="444"/>
      <c r="RY38" s="444"/>
      <c r="RZ38" s="444"/>
      <c r="SA38" s="444"/>
      <c r="SB38" s="444"/>
      <c r="SC38" s="444"/>
      <c r="SD38" s="444"/>
      <c r="SE38" s="444"/>
      <c r="SF38" s="444"/>
      <c r="SG38" s="444"/>
      <c r="SH38" s="515"/>
    </row>
    <row r="39" spans="1:502" s="516" customFormat="1" ht="14.4">
      <c r="A39" s="444"/>
      <c r="B39" s="1726" t="s">
        <v>55</v>
      </c>
      <c r="C39" s="1685"/>
      <c r="D39" s="1686"/>
      <c r="E39" s="1322" t="s">
        <v>388</v>
      </c>
      <c r="F39" s="1376">
        <v>12</v>
      </c>
      <c r="G39" s="1255">
        <f t="shared" si="0"/>
        <v>0.43763687380194777</v>
      </c>
      <c r="H39" s="1432" t="s">
        <v>32</v>
      </c>
      <c r="I39" s="1433">
        <v>55087</v>
      </c>
      <c r="J39" s="1372">
        <v>17</v>
      </c>
      <c r="K39" s="1377">
        <v>6.75</v>
      </c>
      <c r="L39" s="1377">
        <v>15.41</v>
      </c>
      <c r="M39" s="1687">
        <f t="shared" si="4"/>
        <v>8.66</v>
      </c>
      <c r="N39" s="1688">
        <f t="shared" si="9"/>
        <v>936479</v>
      </c>
      <c r="O39" s="1687"/>
      <c r="P39" s="1687"/>
      <c r="Q39" s="1687"/>
      <c r="R39" s="1687"/>
      <c r="S39" s="1687">
        <f t="shared" si="5"/>
        <v>848890.67</v>
      </c>
      <c r="T39" s="1687">
        <v>0</v>
      </c>
      <c r="U39" s="1687"/>
      <c r="V39" s="1687"/>
      <c r="W39" s="1687">
        <v>0</v>
      </c>
      <c r="X39" s="1687"/>
      <c r="Y39" s="1687"/>
      <c r="Z39" s="1687">
        <f t="shared" si="11"/>
        <v>0</v>
      </c>
      <c r="AA39" s="1689">
        <f t="shared" si="12"/>
        <v>0.68317670063866887</v>
      </c>
      <c r="AB39" s="1687">
        <f t="shared" si="10"/>
        <v>639780.63343739999</v>
      </c>
      <c r="AC39" s="1690"/>
      <c r="AD39" s="1727"/>
      <c r="AE39" s="444"/>
      <c r="AF39" s="444"/>
      <c r="AG39" s="444"/>
      <c r="AH39" s="444"/>
      <c r="AI39" s="444"/>
      <c r="AJ39" s="444"/>
      <c r="AK39" s="444"/>
      <c r="AL39" s="444"/>
      <c r="AM39" s="444"/>
      <c r="AN39" s="444"/>
      <c r="AO39" s="444"/>
      <c r="AP39" s="444"/>
      <c r="AQ39" s="444"/>
      <c r="AR39" s="444"/>
      <c r="AS39" s="444"/>
      <c r="AT39" s="444"/>
      <c r="AU39" s="444"/>
      <c r="AV39" s="444"/>
      <c r="AW39" s="444"/>
      <c r="AX39" s="444"/>
      <c r="AY39" s="444"/>
      <c r="AZ39" s="444"/>
      <c r="BA39" s="444"/>
      <c r="BB39" s="444"/>
      <c r="BC39" s="444"/>
      <c r="BD39" s="444"/>
      <c r="BE39" s="444"/>
      <c r="BF39" s="444"/>
      <c r="BG39" s="444"/>
      <c r="BH39" s="444"/>
      <c r="BI39" s="444"/>
      <c r="BJ39" s="444"/>
      <c r="BK39" s="444"/>
      <c r="BL39" s="444"/>
      <c r="BM39" s="444"/>
      <c r="BN39" s="444"/>
      <c r="BO39" s="444"/>
      <c r="BP39" s="444"/>
      <c r="BQ39" s="444"/>
      <c r="BR39" s="444"/>
      <c r="BS39" s="444"/>
      <c r="BT39" s="444"/>
      <c r="BU39" s="444"/>
      <c r="BV39" s="444"/>
      <c r="BW39" s="444"/>
      <c r="BX39" s="444"/>
      <c r="BY39" s="444"/>
      <c r="BZ39" s="444"/>
      <c r="CA39" s="444"/>
      <c r="CB39" s="444"/>
      <c r="CC39" s="444"/>
      <c r="CD39" s="444"/>
      <c r="CE39" s="444"/>
      <c r="CF39" s="444"/>
      <c r="CG39" s="444"/>
      <c r="CH39" s="444"/>
      <c r="CI39" s="444"/>
      <c r="CJ39" s="444"/>
      <c r="CK39" s="444"/>
      <c r="CL39" s="444"/>
      <c r="CM39" s="444"/>
      <c r="CN39" s="444"/>
      <c r="CO39" s="444"/>
      <c r="CP39" s="444"/>
      <c r="CQ39" s="444"/>
      <c r="CR39" s="444"/>
      <c r="CS39" s="444"/>
      <c r="CT39" s="444"/>
      <c r="CU39" s="444"/>
      <c r="CV39" s="444"/>
      <c r="CW39" s="444"/>
      <c r="CX39" s="444"/>
      <c r="CY39" s="444"/>
      <c r="CZ39" s="444"/>
      <c r="DA39" s="444"/>
      <c r="DB39" s="444"/>
      <c r="DC39" s="444"/>
      <c r="DD39" s="444"/>
      <c r="DE39" s="444"/>
      <c r="DF39" s="444"/>
      <c r="DG39" s="444"/>
      <c r="DH39" s="444"/>
      <c r="DI39" s="444"/>
      <c r="DJ39" s="444"/>
      <c r="DK39" s="444"/>
      <c r="DL39" s="444"/>
      <c r="DM39" s="444"/>
      <c r="DN39" s="444"/>
      <c r="DO39" s="444"/>
      <c r="DP39" s="444"/>
      <c r="DQ39" s="444"/>
      <c r="DR39" s="444"/>
      <c r="DS39" s="444"/>
      <c r="DT39" s="444"/>
      <c r="DU39" s="444"/>
      <c r="DV39" s="444"/>
      <c r="DW39" s="444"/>
      <c r="DX39" s="444"/>
      <c r="DY39" s="444"/>
      <c r="DZ39" s="444"/>
      <c r="EA39" s="444"/>
      <c r="EB39" s="444"/>
      <c r="EC39" s="444"/>
      <c r="ED39" s="444"/>
      <c r="EE39" s="444"/>
      <c r="EF39" s="444"/>
      <c r="EG39" s="444"/>
      <c r="EH39" s="444"/>
      <c r="EI39" s="444"/>
      <c r="EJ39" s="444"/>
      <c r="EK39" s="444"/>
      <c r="EL39" s="444"/>
      <c r="EM39" s="444"/>
      <c r="EN39" s="444"/>
      <c r="EO39" s="444"/>
      <c r="EP39" s="444"/>
      <c r="EQ39" s="444"/>
      <c r="ER39" s="444"/>
      <c r="ES39" s="444"/>
      <c r="ET39" s="444"/>
      <c r="EU39" s="444"/>
      <c r="EV39" s="444"/>
      <c r="EW39" s="444"/>
      <c r="EX39" s="444"/>
      <c r="EY39" s="444"/>
      <c r="EZ39" s="444"/>
      <c r="FA39" s="444"/>
      <c r="FB39" s="444"/>
      <c r="FC39" s="444"/>
      <c r="FD39" s="444"/>
      <c r="FE39" s="444"/>
      <c r="FF39" s="444"/>
      <c r="FG39" s="444"/>
      <c r="FH39" s="444"/>
      <c r="FI39" s="444"/>
      <c r="FJ39" s="444"/>
      <c r="FK39" s="444"/>
      <c r="FL39" s="444"/>
      <c r="FM39" s="444"/>
      <c r="FN39" s="444"/>
      <c r="FO39" s="444"/>
      <c r="FP39" s="444"/>
      <c r="FQ39" s="444"/>
      <c r="FR39" s="444"/>
      <c r="FS39" s="444"/>
      <c r="FT39" s="444"/>
      <c r="FU39" s="444"/>
      <c r="FV39" s="444"/>
      <c r="FW39" s="444"/>
      <c r="FX39" s="444"/>
      <c r="FY39" s="444"/>
      <c r="FZ39" s="444"/>
      <c r="GA39" s="444"/>
      <c r="GB39" s="444"/>
      <c r="GC39" s="444"/>
      <c r="GD39" s="444"/>
      <c r="GE39" s="444"/>
      <c r="GF39" s="444"/>
      <c r="GG39" s="444"/>
      <c r="GH39" s="444"/>
      <c r="GI39" s="444"/>
      <c r="GJ39" s="444"/>
      <c r="GK39" s="444"/>
      <c r="GL39" s="444"/>
      <c r="GM39" s="444"/>
      <c r="GN39" s="444"/>
      <c r="GO39" s="444"/>
      <c r="GP39" s="444"/>
      <c r="GQ39" s="444"/>
      <c r="GR39" s="444"/>
      <c r="GS39" s="444"/>
      <c r="GT39" s="444"/>
      <c r="GU39" s="444"/>
      <c r="GV39" s="444"/>
      <c r="GW39" s="444"/>
      <c r="GX39" s="444"/>
      <c r="GY39" s="444"/>
      <c r="GZ39" s="444"/>
      <c r="HA39" s="444"/>
      <c r="HB39" s="444"/>
      <c r="HC39" s="444"/>
      <c r="HD39" s="444"/>
      <c r="HE39" s="444"/>
      <c r="HF39" s="444"/>
      <c r="HG39" s="444"/>
      <c r="HH39" s="444"/>
      <c r="HI39" s="444"/>
      <c r="HJ39" s="444"/>
      <c r="HK39" s="444"/>
      <c r="HL39" s="444"/>
      <c r="HM39" s="444"/>
      <c r="HN39" s="444"/>
      <c r="HO39" s="444"/>
      <c r="HP39" s="444"/>
      <c r="HQ39" s="444"/>
      <c r="HR39" s="444"/>
      <c r="HS39" s="444"/>
      <c r="HT39" s="444"/>
      <c r="HU39" s="444"/>
      <c r="HV39" s="444"/>
      <c r="HW39" s="444"/>
      <c r="HX39" s="444"/>
      <c r="HY39" s="444"/>
      <c r="HZ39" s="444"/>
      <c r="IA39" s="444"/>
      <c r="IB39" s="444"/>
      <c r="IC39" s="444"/>
      <c r="ID39" s="444"/>
      <c r="IE39" s="444"/>
      <c r="IF39" s="444"/>
      <c r="IG39" s="444"/>
      <c r="IH39" s="444"/>
      <c r="II39" s="444"/>
      <c r="IJ39" s="444"/>
      <c r="IK39" s="444"/>
      <c r="IL39" s="444"/>
      <c r="IM39" s="444"/>
      <c r="IN39" s="444"/>
      <c r="IO39" s="444"/>
      <c r="IP39" s="444"/>
      <c r="IQ39" s="444"/>
      <c r="IR39" s="444"/>
      <c r="IS39" s="444"/>
      <c r="IT39" s="444"/>
      <c r="IU39" s="444"/>
      <c r="IV39" s="444"/>
      <c r="IW39" s="444"/>
      <c r="IX39" s="444"/>
      <c r="IY39" s="444"/>
      <c r="IZ39" s="444"/>
      <c r="JA39" s="444"/>
      <c r="JB39" s="444"/>
      <c r="JC39" s="444"/>
      <c r="JD39" s="444"/>
      <c r="JE39" s="444"/>
      <c r="JF39" s="444"/>
      <c r="JG39" s="444"/>
      <c r="JH39" s="444"/>
      <c r="JI39" s="444"/>
      <c r="JJ39" s="444"/>
      <c r="JK39" s="444"/>
      <c r="JL39" s="444"/>
      <c r="JM39" s="444"/>
      <c r="JN39" s="444"/>
      <c r="JO39" s="444"/>
      <c r="JP39" s="444"/>
      <c r="JQ39" s="444"/>
      <c r="JR39" s="444"/>
      <c r="JS39" s="444"/>
      <c r="JT39" s="444"/>
      <c r="JU39" s="444"/>
      <c r="JV39" s="444"/>
      <c r="JW39" s="444"/>
      <c r="JX39" s="444"/>
      <c r="JY39" s="444"/>
      <c r="JZ39" s="444"/>
      <c r="KA39" s="444"/>
      <c r="KB39" s="444"/>
      <c r="KC39" s="444"/>
      <c r="KD39" s="444"/>
      <c r="KE39" s="444"/>
      <c r="KF39" s="444"/>
      <c r="KG39" s="444"/>
      <c r="KH39" s="444"/>
      <c r="KI39" s="444"/>
      <c r="KJ39" s="444"/>
      <c r="KK39" s="444"/>
      <c r="KL39" s="444"/>
      <c r="KM39" s="444"/>
      <c r="KN39" s="444"/>
      <c r="KO39" s="444"/>
      <c r="KP39" s="444"/>
      <c r="KQ39" s="444"/>
      <c r="KR39" s="444"/>
      <c r="KS39" s="444"/>
      <c r="KT39" s="444"/>
      <c r="KU39" s="444"/>
      <c r="KV39" s="444"/>
      <c r="KW39" s="444"/>
      <c r="KX39" s="444"/>
      <c r="KY39" s="444"/>
      <c r="KZ39" s="444"/>
      <c r="LA39" s="444"/>
      <c r="LB39" s="444"/>
      <c r="LC39" s="444"/>
      <c r="LD39" s="444"/>
      <c r="LE39" s="444"/>
      <c r="LF39" s="444"/>
      <c r="LG39" s="444"/>
      <c r="LH39" s="444"/>
      <c r="LI39" s="444"/>
      <c r="LJ39" s="444"/>
      <c r="LK39" s="444"/>
      <c r="LL39" s="444"/>
      <c r="LM39" s="444"/>
      <c r="LN39" s="444"/>
      <c r="LO39" s="444"/>
      <c r="LP39" s="444"/>
      <c r="LQ39" s="444"/>
      <c r="LR39" s="444"/>
      <c r="LS39" s="444"/>
      <c r="LT39" s="444"/>
      <c r="LU39" s="444"/>
      <c r="LV39" s="444"/>
      <c r="LW39" s="444"/>
      <c r="LX39" s="444"/>
      <c r="LY39" s="444"/>
      <c r="LZ39" s="444"/>
      <c r="MA39" s="444"/>
      <c r="MB39" s="444"/>
      <c r="MC39" s="444"/>
      <c r="MD39" s="444"/>
      <c r="ME39" s="444"/>
      <c r="MF39" s="444"/>
      <c r="MG39" s="444"/>
      <c r="MH39" s="444"/>
      <c r="MI39" s="444"/>
      <c r="MJ39" s="444"/>
      <c r="MK39" s="444"/>
      <c r="ML39" s="444"/>
      <c r="MM39" s="444"/>
      <c r="MN39" s="444"/>
      <c r="MO39" s="444"/>
      <c r="MP39" s="444"/>
      <c r="MQ39" s="444"/>
      <c r="MR39" s="444"/>
      <c r="MS39" s="444"/>
      <c r="MT39" s="444"/>
      <c r="MU39" s="444"/>
      <c r="MV39" s="444"/>
      <c r="MW39" s="444"/>
      <c r="MX39" s="444"/>
      <c r="MY39" s="444"/>
      <c r="MZ39" s="444"/>
      <c r="NA39" s="444"/>
      <c r="NB39" s="444"/>
      <c r="NC39" s="444"/>
      <c r="ND39" s="444"/>
      <c r="NE39" s="444"/>
      <c r="NF39" s="444"/>
      <c r="NG39" s="444"/>
      <c r="NH39" s="444"/>
      <c r="NI39" s="444"/>
      <c r="NJ39" s="444"/>
      <c r="NK39" s="444"/>
      <c r="NL39" s="444"/>
      <c r="NM39" s="444"/>
      <c r="NN39" s="444"/>
      <c r="NO39" s="444"/>
      <c r="NP39" s="444"/>
      <c r="NQ39" s="444"/>
      <c r="NR39" s="444"/>
      <c r="NS39" s="444"/>
      <c r="NT39" s="444"/>
      <c r="NU39" s="444"/>
      <c r="NV39" s="444"/>
      <c r="NW39" s="444"/>
      <c r="NX39" s="444"/>
      <c r="NY39" s="444"/>
      <c r="NZ39" s="444"/>
      <c r="OA39" s="444"/>
      <c r="OB39" s="444"/>
      <c r="OC39" s="444"/>
      <c r="OD39" s="444"/>
      <c r="OE39" s="444"/>
      <c r="OF39" s="444"/>
      <c r="OG39" s="444"/>
      <c r="OH39" s="444"/>
      <c r="OI39" s="444"/>
      <c r="OJ39" s="444"/>
      <c r="OK39" s="444"/>
      <c r="OL39" s="444"/>
      <c r="OM39" s="444"/>
      <c r="ON39" s="444"/>
      <c r="OO39" s="444"/>
      <c r="OP39" s="444"/>
      <c r="OQ39" s="444"/>
      <c r="OR39" s="444"/>
      <c r="OS39" s="444"/>
      <c r="OT39" s="444"/>
      <c r="OU39" s="444"/>
      <c r="OV39" s="444"/>
      <c r="OW39" s="444"/>
      <c r="OX39" s="444"/>
      <c r="OY39" s="444"/>
      <c r="OZ39" s="444"/>
      <c r="PA39" s="444"/>
      <c r="PB39" s="444"/>
      <c r="PC39" s="444"/>
      <c r="PD39" s="444"/>
      <c r="PE39" s="444"/>
      <c r="PF39" s="444"/>
      <c r="PG39" s="444"/>
      <c r="PH39" s="444"/>
      <c r="PI39" s="444"/>
      <c r="PJ39" s="444"/>
      <c r="PK39" s="444"/>
      <c r="PL39" s="444"/>
      <c r="PM39" s="444"/>
      <c r="PN39" s="444"/>
      <c r="PO39" s="444"/>
      <c r="PP39" s="444"/>
      <c r="PQ39" s="444"/>
      <c r="PR39" s="444"/>
      <c r="PS39" s="444"/>
      <c r="PT39" s="444"/>
      <c r="PU39" s="444"/>
      <c r="PV39" s="444"/>
      <c r="PW39" s="444"/>
      <c r="PX39" s="444"/>
      <c r="PY39" s="444"/>
      <c r="PZ39" s="444"/>
      <c r="QA39" s="444"/>
      <c r="QB39" s="444"/>
      <c r="QC39" s="444"/>
      <c r="QD39" s="444"/>
      <c r="QE39" s="444"/>
      <c r="QF39" s="444"/>
      <c r="QG39" s="444"/>
      <c r="QH39" s="444"/>
      <c r="QI39" s="444"/>
      <c r="QJ39" s="444"/>
      <c r="QK39" s="444"/>
      <c r="QL39" s="444"/>
      <c r="QM39" s="444"/>
      <c r="QN39" s="444"/>
      <c r="QO39" s="444"/>
      <c r="QP39" s="444"/>
      <c r="QQ39" s="444"/>
      <c r="QR39" s="444"/>
      <c r="QS39" s="444"/>
      <c r="QT39" s="444"/>
      <c r="QU39" s="444"/>
      <c r="QV39" s="444"/>
      <c r="QW39" s="444"/>
      <c r="QX39" s="444"/>
      <c r="QY39" s="444"/>
      <c r="QZ39" s="444"/>
      <c r="RA39" s="444"/>
      <c r="RB39" s="444"/>
      <c r="RC39" s="444"/>
      <c r="RD39" s="444"/>
      <c r="RE39" s="444"/>
      <c r="RF39" s="444"/>
      <c r="RG39" s="444"/>
      <c r="RH39" s="444"/>
      <c r="RI39" s="444"/>
      <c r="RJ39" s="444"/>
      <c r="RK39" s="444"/>
      <c r="RL39" s="444"/>
      <c r="RM39" s="444"/>
      <c r="RN39" s="444"/>
      <c r="RO39" s="444"/>
      <c r="RP39" s="444"/>
      <c r="RQ39" s="444"/>
      <c r="RR39" s="444"/>
      <c r="RS39" s="444"/>
      <c r="RT39" s="444"/>
      <c r="RU39" s="444"/>
      <c r="RV39" s="444"/>
      <c r="RW39" s="444"/>
      <c r="RX39" s="444"/>
      <c r="RY39" s="444"/>
      <c r="RZ39" s="444"/>
      <c r="SA39" s="444"/>
      <c r="SB39" s="444"/>
      <c r="SC39" s="444"/>
      <c r="SD39" s="444"/>
      <c r="SE39" s="444"/>
      <c r="SF39" s="444"/>
      <c r="SG39" s="444"/>
      <c r="SH39" s="515"/>
    </row>
    <row r="40" spans="1:502" s="516" customFormat="1" ht="14.4">
      <c r="A40" s="444"/>
      <c r="B40" s="1726" t="s">
        <v>55</v>
      </c>
      <c r="C40" s="1685"/>
      <c r="D40" s="1686"/>
      <c r="E40" s="1322" t="s">
        <v>389</v>
      </c>
      <c r="F40" s="1322">
        <v>12</v>
      </c>
      <c r="G40" s="1255">
        <f t="shared" si="0"/>
        <v>6.384080511157654E-2</v>
      </c>
      <c r="H40" s="1432" t="s">
        <v>32</v>
      </c>
      <c r="I40" s="1323">
        <v>7190</v>
      </c>
      <c r="J40" s="1324">
        <v>19</v>
      </c>
      <c r="K40" s="1325">
        <v>6.75</v>
      </c>
      <c r="L40" s="1325">
        <v>11.22</v>
      </c>
      <c r="M40" s="1687">
        <f t="shared" si="4"/>
        <v>4.4700000000000006</v>
      </c>
      <c r="N40" s="1688">
        <f t="shared" si="9"/>
        <v>136610</v>
      </c>
      <c r="O40" s="1687"/>
      <c r="P40" s="1687"/>
      <c r="Q40" s="1687"/>
      <c r="R40" s="1687"/>
      <c r="S40" s="1687">
        <f t="shared" si="5"/>
        <v>80671.8</v>
      </c>
      <c r="T40" s="1687">
        <v>0</v>
      </c>
      <c r="U40" s="1687"/>
      <c r="V40" s="1687"/>
      <c r="W40" s="1687">
        <v>0</v>
      </c>
      <c r="X40" s="1687"/>
      <c r="Y40" s="1687"/>
      <c r="Z40" s="1687">
        <f t="shared" si="11"/>
        <v>0</v>
      </c>
      <c r="AA40" s="1689">
        <f t="shared" si="12"/>
        <v>0.68317670063866887</v>
      </c>
      <c r="AB40" s="1687">
        <f t="shared" si="10"/>
        <v>93328.769074248557</v>
      </c>
      <c r="AC40" s="1690"/>
      <c r="AD40" s="1727"/>
      <c r="AE40" s="444"/>
      <c r="AF40" s="444"/>
      <c r="AG40" s="444"/>
      <c r="AH40" s="444"/>
      <c r="AI40" s="444"/>
      <c r="AJ40" s="444"/>
      <c r="AK40" s="444"/>
      <c r="AL40" s="444"/>
      <c r="AM40" s="444"/>
      <c r="AN40" s="444"/>
      <c r="AO40" s="444"/>
      <c r="AP40" s="444"/>
      <c r="AQ40" s="444"/>
      <c r="AR40" s="444"/>
      <c r="AS40" s="444"/>
      <c r="AT40" s="444"/>
      <c r="AU40" s="444"/>
      <c r="AV40" s="444"/>
      <c r="AW40" s="444"/>
      <c r="AX40" s="444"/>
      <c r="AY40" s="444"/>
      <c r="AZ40" s="444"/>
      <c r="BA40" s="444"/>
      <c r="BB40" s="444"/>
      <c r="BC40" s="444"/>
      <c r="BD40" s="444"/>
      <c r="BE40" s="444"/>
      <c r="BF40" s="444"/>
      <c r="BG40" s="444"/>
      <c r="BH40" s="444"/>
      <c r="BI40" s="444"/>
      <c r="BJ40" s="444"/>
      <c r="BK40" s="444"/>
      <c r="BL40" s="444"/>
      <c r="BM40" s="444"/>
      <c r="BN40" s="444"/>
      <c r="BO40" s="444"/>
      <c r="BP40" s="444"/>
      <c r="BQ40" s="444"/>
      <c r="BR40" s="444"/>
      <c r="BS40" s="444"/>
      <c r="BT40" s="444"/>
      <c r="BU40" s="444"/>
      <c r="BV40" s="444"/>
      <c r="BW40" s="444"/>
      <c r="BX40" s="444"/>
      <c r="BY40" s="444"/>
      <c r="BZ40" s="444"/>
      <c r="CA40" s="444"/>
      <c r="CB40" s="444"/>
      <c r="CC40" s="444"/>
      <c r="CD40" s="444"/>
      <c r="CE40" s="444"/>
      <c r="CF40" s="444"/>
      <c r="CG40" s="444"/>
      <c r="CH40" s="444"/>
      <c r="CI40" s="444"/>
      <c r="CJ40" s="444"/>
      <c r="CK40" s="444"/>
      <c r="CL40" s="444"/>
      <c r="CM40" s="444"/>
      <c r="CN40" s="444"/>
      <c r="CO40" s="444"/>
      <c r="CP40" s="444"/>
      <c r="CQ40" s="444"/>
      <c r="CR40" s="444"/>
      <c r="CS40" s="444"/>
      <c r="CT40" s="444"/>
      <c r="CU40" s="444"/>
      <c r="CV40" s="444"/>
      <c r="CW40" s="444"/>
      <c r="CX40" s="444"/>
      <c r="CY40" s="444"/>
      <c r="CZ40" s="444"/>
      <c r="DA40" s="444"/>
      <c r="DB40" s="444"/>
      <c r="DC40" s="444"/>
      <c r="DD40" s="444"/>
      <c r="DE40" s="444"/>
      <c r="DF40" s="444"/>
      <c r="DG40" s="444"/>
      <c r="DH40" s="444"/>
      <c r="DI40" s="444"/>
      <c r="DJ40" s="444"/>
      <c r="DK40" s="444"/>
      <c r="DL40" s="444"/>
      <c r="DM40" s="444"/>
      <c r="DN40" s="444"/>
      <c r="DO40" s="444"/>
      <c r="DP40" s="444"/>
      <c r="DQ40" s="444"/>
      <c r="DR40" s="444"/>
      <c r="DS40" s="444"/>
      <c r="DT40" s="444"/>
      <c r="DU40" s="444"/>
      <c r="DV40" s="444"/>
      <c r="DW40" s="444"/>
      <c r="DX40" s="444"/>
      <c r="DY40" s="444"/>
      <c r="DZ40" s="444"/>
      <c r="EA40" s="444"/>
      <c r="EB40" s="444"/>
      <c r="EC40" s="444"/>
      <c r="ED40" s="444"/>
      <c r="EE40" s="444"/>
      <c r="EF40" s="444"/>
      <c r="EG40" s="444"/>
      <c r="EH40" s="444"/>
      <c r="EI40" s="444"/>
      <c r="EJ40" s="444"/>
      <c r="EK40" s="444"/>
      <c r="EL40" s="444"/>
      <c r="EM40" s="444"/>
      <c r="EN40" s="444"/>
      <c r="EO40" s="444"/>
      <c r="EP40" s="444"/>
      <c r="EQ40" s="444"/>
      <c r="ER40" s="444"/>
      <c r="ES40" s="444"/>
      <c r="ET40" s="444"/>
      <c r="EU40" s="444"/>
      <c r="EV40" s="444"/>
      <c r="EW40" s="444"/>
      <c r="EX40" s="444"/>
      <c r="EY40" s="444"/>
      <c r="EZ40" s="444"/>
      <c r="FA40" s="444"/>
      <c r="FB40" s="444"/>
      <c r="FC40" s="444"/>
      <c r="FD40" s="444"/>
      <c r="FE40" s="444"/>
      <c r="FF40" s="444"/>
      <c r="FG40" s="444"/>
      <c r="FH40" s="444"/>
      <c r="FI40" s="444"/>
      <c r="FJ40" s="444"/>
      <c r="FK40" s="444"/>
      <c r="FL40" s="444"/>
      <c r="FM40" s="444"/>
      <c r="FN40" s="444"/>
      <c r="FO40" s="444"/>
      <c r="FP40" s="444"/>
      <c r="FQ40" s="444"/>
      <c r="FR40" s="444"/>
      <c r="FS40" s="444"/>
      <c r="FT40" s="444"/>
      <c r="FU40" s="444"/>
      <c r="FV40" s="444"/>
      <c r="FW40" s="444"/>
      <c r="FX40" s="444"/>
      <c r="FY40" s="444"/>
      <c r="FZ40" s="444"/>
      <c r="GA40" s="444"/>
      <c r="GB40" s="444"/>
      <c r="GC40" s="444"/>
      <c r="GD40" s="444"/>
      <c r="GE40" s="444"/>
      <c r="GF40" s="444"/>
      <c r="GG40" s="444"/>
      <c r="GH40" s="444"/>
      <c r="GI40" s="444"/>
      <c r="GJ40" s="444"/>
      <c r="GK40" s="444"/>
      <c r="GL40" s="444"/>
      <c r="GM40" s="444"/>
      <c r="GN40" s="444"/>
      <c r="GO40" s="444"/>
      <c r="GP40" s="444"/>
      <c r="GQ40" s="444"/>
      <c r="GR40" s="444"/>
      <c r="GS40" s="444"/>
      <c r="GT40" s="444"/>
      <c r="GU40" s="444"/>
      <c r="GV40" s="444"/>
      <c r="GW40" s="444"/>
      <c r="GX40" s="444"/>
      <c r="GY40" s="444"/>
      <c r="GZ40" s="444"/>
      <c r="HA40" s="444"/>
      <c r="HB40" s="444"/>
      <c r="HC40" s="444"/>
      <c r="HD40" s="444"/>
      <c r="HE40" s="444"/>
      <c r="HF40" s="444"/>
      <c r="HG40" s="444"/>
      <c r="HH40" s="444"/>
      <c r="HI40" s="444"/>
      <c r="HJ40" s="444"/>
      <c r="HK40" s="444"/>
      <c r="HL40" s="444"/>
      <c r="HM40" s="444"/>
      <c r="HN40" s="444"/>
      <c r="HO40" s="444"/>
      <c r="HP40" s="444"/>
      <c r="HQ40" s="444"/>
      <c r="HR40" s="444"/>
      <c r="HS40" s="444"/>
      <c r="HT40" s="444"/>
      <c r="HU40" s="444"/>
      <c r="HV40" s="444"/>
      <c r="HW40" s="444"/>
      <c r="HX40" s="444"/>
      <c r="HY40" s="444"/>
      <c r="HZ40" s="444"/>
      <c r="IA40" s="444"/>
      <c r="IB40" s="444"/>
      <c r="IC40" s="444"/>
      <c r="ID40" s="444"/>
      <c r="IE40" s="444"/>
      <c r="IF40" s="444"/>
      <c r="IG40" s="444"/>
      <c r="IH40" s="444"/>
      <c r="II40" s="444"/>
      <c r="IJ40" s="444"/>
      <c r="IK40" s="444"/>
      <c r="IL40" s="444"/>
      <c r="IM40" s="444"/>
      <c r="IN40" s="444"/>
      <c r="IO40" s="444"/>
      <c r="IP40" s="444"/>
      <c r="IQ40" s="444"/>
      <c r="IR40" s="444"/>
      <c r="IS40" s="444"/>
      <c r="IT40" s="444"/>
      <c r="IU40" s="444"/>
      <c r="IV40" s="444"/>
      <c r="IW40" s="444"/>
      <c r="IX40" s="444"/>
      <c r="IY40" s="444"/>
      <c r="IZ40" s="444"/>
      <c r="JA40" s="444"/>
      <c r="JB40" s="444"/>
      <c r="JC40" s="444"/>
      <c r="JD40" s="444"/>
      <c r="JE40" s="444"/>
      <c r="JF40" s="444"/>
      <c r="JG40" s="444"/>
      <c r="JH40" s="444"/>
      <c r="JI40" s="444"/>
      <c r="JJ40" s="444"/>
      <c r="JK40" s="444"/>
      <c r="JL40" s="444"/>
      <c r="JM40" s="444"/>
      <c r="JN40" s="444"/>
      <c r="JO40" s="444"/>
      <c r="JP40" s="444"/>
      <c r="JQ40" s="444"/>
      <c r="JR40" s="444"/>
      <c r="JS40" s="444"/>
      <c r="JT40" s="444"/>
      <c r="JU40" s="444"/>
      <c r="JV40" s="444"/>
      <c r="JW40" s="444"/>
      <c r="JX40" s="444"/>
      <c r="JY40" s="444"/>
      <c r="JZ40" s="444"/>
      <c r="KA40" s="444"/>
      <c r="KB40" s="444"/>
      <c r="KC40" s="444"/>
      <c r="KD40" s="444"/>
      <c r="KE40" s="444"/>
      <c r="KF40" s="444"/>
      <c r="KG40" s="444"/>
      <c r="KH40" s="444"/>
      <c r="KI40" s="444"/>
      <c r="KJ40" s="444"/>
      <c r="KK40" s="444"/>
      <c r="KL40" s="444"/>
      <c r="KM40" s="444"/>
      <c r="KN40" s="444"/>
      <c r="KO40" s="444"/>
      <c r="KP40" s="444"/>
      <c r="KQ40" s="444"/>
      <c r="KR40" s="444"/>
      <c r="KS40" s="444"/>
      <c r="KT40" s="444"/>
      <c r="KU40" s="444"/>
      <c r="KV40" s="444"/>
      <c r="KW40" s="444"/>
      <c r="KX40" s="444"/>
      <c r="KY40" s="444"/>
      <c r="KZ40" s="444"/>
      <c r="LA40" s="444"/>
      <c r="LB40" s="444"/>
      <c r="LC40" s="444"/>
      <c r="LD40" s="444"/>
      <c r="LE40" s="444"/>
      <c r="LF40" s="444"/>
      <c r="LG40" s="444"/>
      <c r="LH40" s="444"/>
      <c r="LI40" s="444"/>
      <c r="LJ40" s="444"/>
      <c r="LK40" s="444"/>
      <c r="LL40" s="444"/>
      <c r="LM40" s="444"/>
      <c r="LN40" s="444"/>
      <c r="LO40" s="444"/>
      <c r="LP40" s="444"/>
      <c r="LQ40" s="444"/>
      <c r="LR40" s="444"/>
      <c r="LS40" s="444"/>
      <c r="LT40" s="444"/>
      <c r="LU40" s="444"/>
      <c r="LV40" s="444"/>
      <c r="LW40" s="444"/>
      <c r="LX40" s="444"/>
      <c r="LY40" s="444"/>
      <c r="LZ40" s="444"/>
      <c r="MA40" s="444"/>
      <c r="MB40" s="444"/>
      <c r="MC40" s="444"/>
      <c r="MD40" s="444"/>
      <c r="ME40" s="444"/>
      <c r="MF40" s="444"/>
      <c r="MG40" s="444"/>
      <c r="MH40" s="444"/>
      <c r="MI40" s="444"/>
      <c r="MJ40" s="444"/>
      <c r="MK40" s="444"/>
      <c r="ML40" s="444"/>
      <c r="MM40" s="444"/>
      <c r="MN40" s="444"/>
      <c r="MO40" s="444"/>
      <c r="MP40" s="444"/>
      <c r="MQ40" s="444"/>
      <c r="MR40" s="444"/>
      <c r="MS40" s="444"/>
      <c r="MT40" s="444"/>
      <c r="MU40" s="444"/>
      <c r="MV40" s="444"/>
      <c r="MW40" s="444"/>
      <c r="MX40" s="444"/>
      <c r="MY40" s="444"/>
      <c r="MZ40" s="444"/>
      <c r="NA40" s="444"/>
      <c r="NB40" s="444"/>
      <c r="NC40" s="444"/>
      <c r="ND40" s="444"/>
      <c r="NE40" s="444"/>
      <c r="NF40" s="444"/>
      <c r="NG40" s="444"/>
      <c r="NH40" s="444"/>
      <c r="NI40" s="444"/>
      <c r="NJ40" s="444"/>
      <c r="NK40" s="444"/>
      <c r="NL40" s="444"/>
      <c r="NM40" s="444"/>
      <c r="NN40" s="444"/>
      <c r="NO40" s="444"/>
      <c r="NP40" s="444"/>
      <c r="NQ40" s="444"/>
      <c r="NR40" s="444"/>
      <c r="NS40" s="444"/>
      <c r="NT40" s="444"/>
      <c r="NU40" s="444"/>
      <c r="NV40" s="444"/>
      <c r="NW40" s="444"/>
      <c r="NX40" s="444"/>
      <c r="NY40" s="444"/>
      <c r="NZ40" s="444"/>
      <c r="OA40" s="444"/>
      <c r="OB40" s="444"/>
      <c r="OC40" s="444"/>
      <c r="OD40" s="444"/>
      <c r="OE40" s="444"/>
      <c r="OF40" s="444"/>
      <c r="OG40" s="444"/>
      <c r="OH40" s="444"/>
      <c r="OI40" s="444"/>
      <c r="OJ40" s="444"/>
      <c r="OK40" s="444"/>
      <c r="OL40" s="444"/>
      <c r="OM40" s="444"/>
      <c r="ON40" s="444"/>
      <c r="OO40" s="444"/>
      <c r="OP40" s="444"/>
      <c r="OQ40" s="444"/>
      <c r="OR40" s="444"/>
      <c r="OS40" s="444"/>
      <c r="OT40" s="444"/>
      <c r="OU40" s="444"/>
      <c r="OV40" s="444"/>
      <c r="OW40" s="444"/>
      <c r="OX40" s="444"/>
      <c r="OY40" s="444"/>
      <c r="OZ40" s="444"/>
      <c r="PA40" s="444"/>
      <c r="PB40" s="444"/>
      <c r="PC40" s="444"/>
      <c r="PD40" s="444"/>
      <c r="PE40" s="444"/>
      <c r="PF40" s="444"/>
      <c r="PG40" s="444"/>
      <c r="PH40" s="444"/>
      <c r="PI40" s="444"/>
      <c r="PJ40" s="444"/>
      <c r="PK40" s="444"/>
      <c r="PL40" s="444"/>
      <c r="PM40" s="444"/>
      <c r="PN40" s="444"/>
      <c r="PO40" s="444"/>
      <c r="PP40" s="444"/>
      <c r="PQ40" s="444"/>
      <c r="PR40" s="444"/>
      <c r="PS40" s="444"/>
      <c r="PT40" s="444"/>
      <c r="PU40" s="444"/>
      <c r="PV40" s="444"/>
      <c r="PW40" s="444"/>
      <c r="PX40" s="444"/>
      <c r="PY40" s="444"/>
      <c r="PZ40" s="444"/>
      <c r="QA40" s="444"/>
      <c r="QB40" s="444"/>
      <c r="QC40" s="444"/>
      <c r="QD40" s="444"/>
      <c r="QE40" s="444"/>
      <c r="QF40" s="444"/>
      <c r="QG40" s="444"/>
      <c r="QH40" s="444"/>
      <c r="QI40" s="444"/>
      <c r="QJ40" s="444"/>
      <c r="QK40" s="444"/>
      <c r="QL40" s="444"/>
      <c r="QM40" s="444"/>
      <c r="QN40" s="444"/>
      <c r="QO40" s="444"/>
      <c r="QP40" s="444"/>
      <c r="QQ40" s="444"/>
      <c r="QR40" s="444"/>
      <c r="QS40" s="444"/>
      <c r="QT40" s="444"/>
      <c r="QU40" s="444"/>
      <c r="QV40" s="444"/>
      <c r="QW40" s="444"/>
      <c r="QX40" s="444"/>
      <c r="QY40" s="444"/>
      <c r="QZ40" s="444"/>
      <c r="RA40" s="444"/>
      <c r="RB40" s="444"/>
      <c r="RC40" s="444"/>
      <c r="RD40" s="444"/>
      <c r="RE40" s="444"/>
      <c r="RF40" s="444"/>
      <c r="RG40" s="444"/>
      <c r="RH40" s="444"/>
      <c r="RI40" s="444"/>
      <c r="RJ40" s="444"/>
      <c r="RK40" s="444"/>
      <c r="RL40" s="444"/>
      <c r="RM40" s="444"/>
      <c r="RN40" s="444"/>
      <c r="RO40" s="444"/>
      <c r="RP40" s="444"/>
      <c r="RQ40" s="444"/>
      <c r="RR40" s="444"/>
      <c r="RS40" s="444"/>
      <c r="RT40" s="444"/>
      <c r="RU40" s="444"/>
      <c r="RV40" s="444"/>
      <c r="RW40" s="444"/>
      <c r="RX40" s="444"/>
      <c r="RY40" s="444"/>
      <c r="RZ40" s="444"/>
      <c r="SA40" s="444"/>
      <c r="SB40" s="444"/>
      <c r="SC40" s="444"/>
      <c r="SD40" s="444"/>
      <c r="SE40" s="444"/>
      <c r="SF40" s="444"/>
      <c r="SG40" s="444"/>
      <c r="SH40" s="515"/>
    </row>
    <row r="41" spans="1:502" s="516" customFormat="1" ht="14.4">
      <c r="A41" s="444"/>
      <c r="B41" s="1726" t="s">
        <v>55</v>
      </c>
      <c r="C41" s="1685"/>
      <c r="D41" s="1686"/>
      <c r="E41" s="1322" t="s">
        <v>390</v>
      </c>
      <c r="F41" s="1322">
        <v>12</v>
      </c>
      <c r="G41" s="1255">
        <f t="shared" si="0"/>
        <v>6.3308058476431256E-2</v>
      </c>
      <c r="H41" s="1432" t="s">
        <v>32</v>
      </c>
      <c r="I41" s="1323">
        <v>5890</v>
      </c>
      <c r="J41" s="1324">
        <v>23</v>
      </c>
      <c r="K41" s="1325">
        <v>6.75</v>
      </c>
      <c r="L41" s="1325">
        <v>15.94</v>
      </c>
      <c r="M41" s="1687">
        <f t="shared" si="4"/>
        <v>9.19</v>
      </c>
      <c r="N41" s="1688">
        <f t="shared" si="9"/>
        <v>135470</v>
      </c>
      <c r="O41" s="1687"/>
      <c r="P41" s="1687"/>
      <c r="Q41" s="1687"/>
      <c r="R41" s="1687"/>
      <c r="S41" s="1687">
        <f t="shared" si="5"/>
        <v>93886.599999999991</v>
      </c>
      <c r="T41" s="1687">
        <v>0</v>
      </c>
      <c r="U41" s="1687"/>
      <c r="V41" s="1687"/>
      <c r="W41" s="1687">
        <v>0</v>
      </c>
      <c r="X41" s="1687"/>
      <c r="Y41" s="1687"/>
      <c r="Z41" s="1687">
        <f t="shared" si="11"/>
        <v>0</v>
      </c>
      <c r="AA41" s="1689">
        <f t="shared" si="12"/>
        <v>0.68317670063866887</v>
      </c>
      <c r="AB41" s="1687">
        <f t="shared" si="10"/>
        <v>92549.947635520468</v>
      </c>
      <c r="AC41" s="1690"/>
      <c r="AD41" s="1727"/>
      <c r="AE41" s="444"/>
      <c r="AF41" s="444"/>
      <c r="AG41" s="444"/>
      <c r="AH41" s="444"/>
      <c r="AI41" s="444"/>
      <c r="AJ41" s="444"/>
      <c r="AK41" s="444"/>
      <c r="AL41" s="444"/>
      <c r="AM41" s="444"/>
      <c r="AN41" s="444"/>
      <c r="AO41" s="444"/>
      <c r="AP41" s="444"/>
      <c r="AQ41" s="444"/>
      <c r="AR41" s="444"/>
      <c r="AS41" s="444"/>
      <c r="AT41" s="444"/>
      <c r="AU41" s="444"/>
      <c r="AV41" s="444"/>
      <c r="AW41" s="444"/>
      <c r="AX41" s="444"/>
      <c r="AY41" s="444"/>
      <c r="AZ41" s="444"/>
      <c r="BA41" s="444"/>
      <c r="BB41" s="444"/>
      <c r="BC41" s="444"/>
      <c r="BD41" s="444"/>
      <c r="BE41" s="444"/>
      <c r="BF41" s="444"/>
      <c r="BG41" s="444"/>
      <c r="BH41" s="444"/>
      <c r="BI41" s="444"/>
      <c r="BJ41" s="444"/>
      <c r="BK41" s="444"/>
      <c r="BL41" s="444"/>
      <c r="BM41" s="444"/>
      <c r="BN41" s="444"/>
      <c r="BO41" s="444"/>
      <c r="BP41" s="444"/>
      <c r="BQ41" s="444"/>
      <c r="BR41" s="444"/>
      <c r="BS41" s="444"/>
      <c r="BT41" s="444"/>
      <c r="BU41" s="444"/>
      <c r="BV41" s="444"/>
      <c r="BW41" s="444"/>
      <c r="BX41" s="444"/>
      <c r="BY41" s="444"/>
      <c r="BZ41" s="444"/>
      <c r="CA41" s="444"/>
      <c r="CB41" s="444"/>
      <c r="CC41" s="444"/>
      <c r="CD41" s="444"/>
      <c r="CE41" s="444"/>
      <c r="CF41" s="444"/>
      <c r="CG41" s="444"/>
      <c r="CH41" s="444"/>
      <c r="CI41" s="444"/>
      <c r="CJ41" s="444"/>
      <c r="CK41" s="444"/>
      <c r="CL41" s="444"/>
      <c r="CM41" s="444"/>
      <c r="CN41" s="444"/>
      <c r="CO41" s="444"/>
      <c r="CP41" s="444"/>
      <c r="CQ41" s="444"/>
      <c r="CR41" s="444"/>
      <c r="CS41" s="444"/>
      <c r="CT41" s="444"/>
      <c r="CU41" s="444"/>
      <c r="CV41" s="444"/>
      <c r="CW41" s="444"/>
      <c r="CX41" s="444"/>
      <c r="CY41" s="444"/>
      <c r="CZ41" s="444"/>
      <c r="DA41" s="444"/>
      <c r="DB41" s="444"/>
      <c r="DC41" s="444"/>
      <c r="DD41" s="444"/>
      <c r="DE41" s="444"/>
      <c r="DF41" s="444"/>
      <c r="DG41" s="444"/>
      <c r="DH41" s="444"/>
      <c r="DI41" s="444"/>
      <c r="DJ41" s="444"/>
      <c r="DK41" s="444"/>
      <c r="DL41" s="444"/>
      <c r="DM41" s="444"/>
      <c r="DN41" s="444"/>
      <c r="DO41" s="444"/>
      <c r="DP41" s="444"/>
      <c r="DQ41" s="444"/>
      <c r="DR41" s="444"/>
      <c r="DS41" s="444"/>
      <c r="DT41" s="444"/>
      <c r="DU41" s="444"/>
      <c r="DV41" s="444"/>
      <c r="DW41" s="444"/>
      <c r="DX41" s="444"/>
      <c r="DY41" s="444"/>
      <c r="DZ41" s="444"/>
      <c r="EA41" s="444"/>
      <c r="EB41" s="444"/>
      <c r="EC41" s="444"/>
      <c r="ED41" s="444"/>
      <c r="EE41" s="444"/>
      <c r="EF41" s="444"/>
      <c r="EG41" s="444"/>
      <c r="EH41" s="444"/>
      <c r="EI41" s="444"/>
      <c r="EJ41" s="444"/>
      <c r="EK41" s="444"/>
      <c r="EL41" s="444"/>
      <c r="EM41" s="444"/>
      <c r="EN41" s="444"/>
      <c r="EO41" s="444"/>
      <c r="EP41" s="444"/>
      <c r="EQ41" s="444"/>
      <c r="ER41" s="444"/>
      <c r="ES41" s="444"/>
      <c r="ET41" s="444"/>
      <c r="EU41" s="444"/>
      <c r="EV41" s="444"/>
      <c r="EW41" s="444"/>
      <c r="EX41" s="444"/>
      <c r="EY41" s="444"/>
      <c r="EZ41" s="444"/>
      <c r="FA41" s="444"/>
      <c r="FB41" s="444"/>
      <c r="FC41" s="444"/>
      <c r="FD41" s="444"/>
      <c r="FE41" s="444"/>
      <c r="FF41" s="444"/>
      <c r="FG41" s="444"/>
      <c r="FH41" s="444"/>
      <c r="FI41" s="444"/>
      <c r="FJ41" s="444"/>
      <c r="FK41" s="444"/>
      <c r="FL41" s="444"/>
      <c r="FM41" s="444"/>
      <c r="FN41" s="444"/>
      <c r="FO41" s="444"/>
      <c r="FP41" s="444"/>
      <c r="FQ41" s="444"/>
      <c r="FR41" s="444"/>
      <c r="FS41" s="444"/>
      <c r="FT41" s="444"/>
      <c r="FU41" s="444"/>
      <c r="FV41" s="444"/>
      <c r="FW41" s="444"/>
      <c r="FX41" s="444"/>
      <c r="FY41" s="444"/>
      <c r="FZ41" s="444"/>
      <c r="GA41" s="444"/>
      <c r="GB41" s="444"/>
      <c r="GC41" s="444"/>
      <c r="GD41" s="444"/>
      <c r="GE41" s="444"/>
      <c r="GF41" s="444"/>
      <c r="GG41" s="444"/>
      <c r="GH41" s="444"/>
      <c r="GI41" s="444"/>
      <c r="GJ41" s="444"/>
      <c r="GK41" s="444"/>
      <c r="GL41" s="444"/>
      <c r="GM41" s="444"/>
      <c r="GN41" s="444"/>
      <c r="GO41" s="444"/>
      <c r="GP41" s="444"/>
      <c r="GQ41" s="444"/>
      <c r="GR41" s="444"/>
      <c r="GS41" s="444"/>
      <c r="GT41" s="444"/>
      <c r="GU41" s="444"/>
      <c r="GV41" s="444"/>
      <c r="GW41" s="444"/>
      <c r="GX41" s="444"/>
      <c r="GY41" s="444"/>
      <c r="GZ41" s="444"/>
      <c r="HA41" s="444"/>
      <c r="HB41" s="444"/>
      <c r="HC41" s="444"/>
      <c r="HD41" s="444"/>
      <c r="HE41" s="444"/>
      <c r="HF41" s="444"/>
      <c r="HG41" s="444"/>
      <c r="HH41" s="444"/>
      <c r="HI41" s="444"/>
      <c r="HJ41" s="444"/>
      <c r="HK41" s="444"/>
      <c r="HL41" s="444"/>
      <c r="HM41" s="444"/>
      <c r="HN41" s="444"/>
      <c r="HO41" s="444"/>
      <c r="HP41" s="444"/>
      <c r="HQ41" s="444"/>
      <c r="HR41" s="444"/>
      <c r="HS41" s="444"/>
      <c r="HT41" s="444"/>
      <c r="HU41" s="444"/>
      <c r="HV41" s="444"/>
      <c r="HW41" s="444"/>
      <c r="HX41" s="444"/>
      <c r="HY41" s="444"/>
      <c r="HZ41" s="444"/>
      <c r="IA41" s="444"/>
      <c r="IB41" s="444"/>
      <c r="IC41" s="444"/>
      <c r="ID41" s="444"/>
      <c r="IE41" s="444"/>
      <c r="IF41" s="444"/>
      <c r="IG41" s="444"/>
      <c r="IH41" s="444"/>
      <c r="II41" s="444"/>
      <c r="IJ41" s="444"/>
      <c r="IK41" s="444"/>
      <c r="IL41" s="444"/>
      <c r="IM41" s="444"/>
      <c r="IN41" s="444"/>
      <c r="IO41" s="444"/>
      <c r="IP41" s="444"/>
      <c r="IQ41" s="444"/>
      <c r="IR41" s="444"/>
      <c r="IS41" s="444"/>
      <c r="IT41" s="444"/>
      <c r="IU41" s="444"/>
      <c r="IV41" s="444"/>
      <c r="IW41" s="444"/>
      <c r="IX41" s="444"/>
      <c r="IY41" s="444"/>
      <c r="IZ41" s="444"/>
      <c r="JA41" s="444"/>
      <c r="JB41" s="444"/>
      <c r="JC41" s="444"/>
      <c r="JD41" s="444"/>
      <c r="JE41" s="444"/>
      <c r="JF41" s="444"/>
      <c r="JG41" s="444"/>
      <c r="JH41" s="444"/>
      <c r="JI41" s="444"/>
      <c r="JJ41" s="444"/>
      <c r="JK41" s="444"/>
      <c r="JL41" s="444"/>
      <c r="JM41" s="444"/>
      <c r="JN41" s="444"/>
      <c r="JO41" s="444"/>
      <c r="JP41" s="444"/>
      <c r="JQ41" s="444"/>
      <c r="JR41" s="444"/>
      <c r="JS41" s="444"/>
      <c r="JT41" s="444"/>
      <c r="JU41" s="444"/>
      <c r="JV41" s="444"/>
      <c r="JW41" s="444"/>
      <c r="JX41" s="444"/>
      <c r="JY41" s="444"/>
      <c r="JZ41" s="444"/>
      <c r="KA41" s="444"/>
      <c r="KB41" s="444"/>
      <c r="KC41" s="444"/>
      <c r="KD41" s="444"/>
      <c r="KE41" s="444"/>
      <c r="KF41" s="444"/>
      <c r="KG41" s="444"/>
      <c r="KH41" s="444"/>
      <c r="KI41" s="444"/>
      <c r="KJ41" s="444"/>
      <c r="KK41" s="444"/>
      <c r="KL41" s="444"/>
      <c r="KM41" s="444"/>
      <c r="KN41" s="444"/>
      <c r="KO41" s="444"/>
      <c r="KP41" s="444"/>
      <c r="KQ41" s="444"/>
      <c r="KR41" s="444"/>
      <c r="KS41" s="444"/>
      <c r="KT41" s="444"/>
      <c r="KU41" s="444"/>
      <c r="KV41" s="444"/>
      <c r="KW41" s="444"/>
      <c r="KX41" s="444"/>
      <c r="KY41" s="444"/>
      <c r="KZ41" s="444"/>
      <c r="LA41" s="444"/>
      <c r="LB41" s="444"/>
      <c r="LC41" s="444"/>
      <c r="LD41" s="444"/>
      <c r="LE41" s="444"/>
      <c r="LF41" s="444"/>
      <c r="LG41" s="444"/>
      <c r="LH41" s="444"/>
      <c r="LI41" s="444"/>
      <c r="LJ41" s="444"/>
      <c r="LK41" s="444"/>
      <c r="LL41" s="444"/>
      <c r="LM41" s="444"/>
      <c r="LN41" s="444"/>
      <c r="LO41" s="444"/>
      <c r="LP41" s="444"/>
      <c r="LQ41" s="444"/>
      <c r="LR41" s="444"/>
      <c r="LS41" s="444"/>
      <c r="LT41" s="444"/>
      <c r="LU41" s="444"/>
      <c r="LV41" s="444"/>
      <c r="LW41" s="444"/>
      <c r="LX41" s="444"/>
      <c r="LY41" s="444"/>
      <c r="LZ41" s="444"/>
      <c r="MA41" s="444"/>
      <c r="MB41" s="444"/>
      <c r="MC41" s="444"/>
      <c r="MD41" s="444"/>
      <c r="ME41" s="444"/>
      <c r="MF41" s="444"/>
      <c r="MG41" s="444"/>
      <c r="MH41" s="444"/>
      <c r="MI41" s="444"/>
      <c r="MJ41" s="444"/>
      <c r="MK41" s="444"/>
      <c r="ML41" s="444"/>
      <c r="MM41" s="444"/>
      <c r="MN41" s="444"/>
      <c r="MO41" s="444"/>
      <c r="MP41" s="444"/>
      <c r="MQ41" s="444"/>
      <c r="MR41" s="444"/>
      <c r="MS41" s="444"/>
      <c r="MT41" s="444"/>
      <c r="MU41" s="444"/>
      <c r="MV41" s="444"/>
      <c r="MW41" s="444"/>
      <c r="MX41" s="444"/>
      <c r="MY41" s="444"/>
      <c r="MZ41" s="444"/>
      <c r="NA41" s="444"/>
      <c r="NB41" s="444"/>
      <c r="NC41" s="444"/>
      <c r="ND41" s="444"/>
      <c r="NE41" s="444"/>
      <c r="NF41" s="444"/>
      <c r="NG41" s="444"/>
      <c r="NH41" s="444"/>
      <c r="NI41" s="444"/>
      <c r="NJ41" s="444"/>
      <c r="NK41" s="444"/>
      <c r="NL41" s="444"/>
      <c r="NM41" s="444"/>
      <c r="NN41" s="444"/>
      <c r="NO41" s="444"/>
      <c r="NP41" s="444"/>
      <c r="NQ41" s="444"/>
      <c r="NR41" s="444"/>
      <c r="NS41" s="444"/>
      <c r="NT41" s="444"/>
      <c r="NU41" s="444"/>
      <c r="NV41" s="444"/>
      <c r="NW41" s="444"/>
      <c r="NX41" s="444"/>
      <c r="NY41" s="444"/>
      <c r="NZ41" s="444"/>
      <c r="OA41" s="444"/>
      <c r="OB41" s="444"/>
      <c r="OC41" s="444"/>
      <c r="OD41" s="444"/>
      <c r="OE41" s="444"/>
      <c r="OF41" s="444"/>
      <c r="OG41" s="444"/>
      <c r="OH41" s="444"/>
      <c r="OI41" s="444"/>
      <c r="OJ41" s="444"/>
      <c r="OK41" s="444"/>
      <c r="OL41" s="444"/>
      <c r="OM41" s="444"/>
      <c r="ON41" s="444"/>
      <c r="OO41" s="444"/>
      <c r="OP41" s="444"/>
      <c r="OQ41" s="444"/>
      <c r="OR41" s="444"/>
      <c r="OS41" s="444"/>
      <c r="OT41" s="444"/>
      <c r="OU41" s="444"/>
      <c r="OV41" s="444"/>
      <c r="OW41" s="444"/>
      <c r="OX41" s="444"/>
      <c r="OY41" s="444"/>
      <c r="OZ41" s="444"/>
      <c r="PA41" s="444"/>
      <c r="PB41" s="444"/>
      <c r="PC41" s="444"/>
      <c r="PD41" s="444"/>
      <c r="PE41" s="444"/>
      <c r="PF41" s="444"/>
      <c r="PG41" s="444"/>
      <c r="PH41" s="444"/>
      <c r="PI41" s="444"/>
      <c r="PJ41" s="444"/>
      <c r="PK41" s="444"/>
      <c r="PL41" s="444"/>
      <c r="PM41" s="444"/>
      <c r="PN41" s="444"/>
      <c r="PO41" s="444"/>
      <c r="PP41" s="444"/>
      <c r="PQ41" s="444"/>
      <c r="PR41" s="444"/>
      <c r="PS41" s="444"/>
      <c r="PT41" s="444"/>
      <c r="PU41" s="444"/>
      <c r="PV41" s="444"/>
      <c r="PW41" s="444"/>
      <c r="PX41" s="444"/>
      <c r="PY41" s="444"/>
      <c r="PZ41" s="444"/>
      <c r="QA41" s="444"/>
      <c r="QB41" s="444"/>
      <c r="QC41" s="444"/>
      <c r="QD41" s="444"/>
      <c r="QE41" s="444"/>
      <c r="QF41" s="444"/>
      <c r="QG41" s="444"/>
      <c r="QH41" s="444"/>
      <c r="QI41" s="444"/>
      <c r="QJ41" s="444"/>
      <c r="QK41" s="444"/>
      <c r="QL41" s="444"/>
      <c r="QM41" s="444"/>
      <c r="QN41" s="444"/>
      <c r="QO41" s="444"/>
      <c r="QP41" s="444"/>
      <c r="QQ41" s="444"/>
      <c r="QR41" s="444"/>
      <c r="QS41" s="444"/>
      <c r="QT41" s="444"/>
      <c r="QU41" s="444"/>
      <c r="QV41" s="444"/>
      <c r="QW41" s="444"/>
      <c r="QX41" s="444"/>
      <c r="QY41" s="444"/>
      <c r="QZ41" s="444"/>
      <c r="RA41" s="444"/>
      <c r="RB41" s="444"/>
      <c r="RC41" s="444"/>
      <c r="RD41" s="444"/>
      <c r="RE41" s="444"/>
      <c r="RF41" s="444"/>
      <c r="RG41" s="444"/>
      <c r="RH41" s="444"/>
      <c r="RI41" s="444"/>
      <c r="RJ41" s="444"/>
      <c r="RK41" s="444"/>
      <c r="RL41" s="444"/>
      <c r="RM41" s="444"/>
      <c r="RN41" s="444"/>
      <c r="RO41" s="444"/>
      <c r="RP41" s="444"/>
      <c r="RQ41" s="444"/>
      <c r="RR41" s="444"/>
      <c r="RS41" s="444"/>
      <c r="RT41" s="444"/>
      <c r="RU41" s="444"/>
      <c r="RV41" s="444"/>
      <c r="RW41" s="444"/>
      <c r="RX41" s="444"/>
      <c r="RY41" s="444"/>
      <c r="RZ41" s="444"/>
      <c r="SA41" s="444"/>
      <c r="SB41" s="444"/>
      <c r="SC41" s="444"/>
      <c r="SD41" s="444"/>
      <c r="SE41" s="444"/>
      <c r="SF41" s="444"/>
      <c r="SG41" s="444"/>
      <c r="SH41" s="515"/>
    </row>
    <row r="42" spans="1:502" s="516" customFormat="1" ht="14.4">
      <c r="A42" s="444"/>
      <c r="B42" s="1726" t="s">
        <v>55</v>
      </c>
      <c r="C42" s="1685"/>
      <c r="D42" s="1686"/>
      <c r="E42" s="1322" t="s">
        <v>394</v>
      </c>
      <c r="F42" s="1322">
        <v>12</v>
      </c>
      <c r="G42" s="1255">
        <f t="shared" si="0"/>
        <v>0.10873405555476226</v>
      </c>
      <c r="H42" s="1432" t="s">
        <v>32</v>
      </c>
      <c r="I42" s="1323">
        <v>9307</v>
      </c>
      <c r="J42" s="1324">
        <v>25</v>
      </c>
      <c r="K42" s="1325">
        <v>6.75</v>
      </c>
      <c r="L42" s="1325">
        <v>15.76</v>
      </c>
      <c r="M42" s="1687">
        <f t="shared" si="4"/>
        <v>9.01</v>
      </c>
      <c r="N42" s="1688">
        <f t="shared" si="9"/>
        <v>232675</v>
      </c>
      <c r="O42" s="1687"/>
      <c r="P42" s="1687"/>
      <c r="Q42" s="1687"/>
      <c r="R42" s="1687"/>
      <c r="S42" s="1687">
        <f t="shared" si="5"/>
        <v>146678.32</v>
      </c>
      <c r="T42" s="1687">
        <v>0</v>
      </c>
      <c r="U42" s="1687"/>
      <c r="V42" s="1687"/>
      <c r="W42" s="1687">
        <v>0</v>
      </c>
      <c r="X42" s="1687"/>
      <c r="Y42" s="1687"/>
      <c r="Z42" s="1687">
        <f t="shared" si="11"/>
        <v>0</v>
      </c>
      <c r="AA42" s="1689">
        <f t="shared" si="12"/>
        <v>0.68317670063866887</v>
      </c>
      <c r="AB42" s="1687">
        <f t="shared" si="10"/>
        <v>158958.13882110227</v>
      </c>
      <c r="AC42" s="1690"/>
      <c r="AD42" s="1727"/>
      <c r="AE42" s="444"/>
      <c r="AF42" s="444"/>
      <c r="AG42" s="444"/>
      <c r="AH42" s="444"/>
      <c r="AI42" s="444"/>
      <c r="AJ42" s="444"/>
      <c r="AK42" s="444"/>
      <c r="AL42" s="444"/>
      <c r="AM42" s="444"/>
      <c r="AN42" s="444"/>
      <c r="AO42" s="444"/>
      <c r="AP42" s="444"/>
      <c r="AQ42" s="444"/>
      <c r="AR42" s="444"/>
      <c r="AS42" s="444"/>
      <c r="AT42" s="444"/>
      <c r="AU42" s="444"/>
      <c r="AV42" s="444"/>
      <c r="AW42" s="444"/>
      <c r="AX42" s="444"/>
      <c r="AY42" s="444"/>
      <c r="AZ42" s="444"/>
      <c r="BA42" s="444"/>
      <c r="BB42" s="444"/>
      <c r="BC42" s="444"/>
      <c r="BD42" s="444"/>
      <c r="BE42" s="444"/>
      <c r="BF42" s="444"/>
      <c r="BG42" s="444"/>
      <c r="BH42" s="444"/>
      <c r="BI42" s="444"/>
      <c r="BJ42" s="444"/>
      <c r="BK42" s="444"/>
      <c r="BL42" s="444"/>
      <c r="BM42" s="444"/>
      <c r="BN42" s="444"/>
      <c r="BO42" s="444"/>
      <c r="BP42" s="444"/>
      <c r="BQ42" s="444"/>
      <c r="BR42" s="444"/>
      <c r="BS42" s="444"/>
      <c r="BT42" s="444"/>
      <c r="BU42" s="444"/>
      <c r="BV42" s="444"/>
      <c r="BW42" s="444"/>
      <c r="BX42" s="444"/>
      <c r="BY42" s="444"/>
      <c r="BZ42" s="444"/>
      <c r="CA42" s="444"/>
      <c r="CB42" s="444"/>
      <c r="CC42" s="444"/>
      <c r="CD42" s="444"/>
      <c r="CE42" s="444"/>
      <c r="CF42" s="444"/>
      <c r="CG42" s="444"/>
      <c r="CH42" s="444"/>
      <c r="CI42" s="444"/>
      <c r="CJ42" s="444"/>
      <c r="CK42" s="444"/>
      <c r="CL42" s="444"/>
      <c r="CM42" s="444"/>
      <c r="CN42" s="444"/>
      <c r="CO42" s="444"/>
      <c r="CP42" s="444"/>
      <c r="CQ42" s="444"/>
      <c r="CR42" s="444"/>
      <c r="CS42" s="444"/>
      <c r="CT42" s="444"/>
      <c r="CU42" s="444"/>
      <c r="CV42" s="444"/>
      <c r="CW42" s="444"/>
      <c r="CX42" s="444"/>
      <c r="CY42" s="444"/>
      <c r="CZ42" s="444"/>
      <c r="DA42" s="444"/>
      <c r="DB42" s="444"/>
      <c r="DC42" s="444"/>
      <c r="DD42" s="444"/>
      <c r="DE42" s="444"/>
      <c r="DF42" s="444"/>
      <c r="DG42" s="444"/>
      <c r="DH42" s="444"/>
      <c r="DI42" s="444"/>
      <c r="DJ42" s="444"/>
      <c r="DK42" s="444"/>
      <c r="DL42" s="444"/>
      <c r="DM42" s="444"/>
      <c r="DN42" s="444"/>
      <c r="DO42" s="444"/>
      <c r="DP42" s="444"/>
      <c r="DQ42" s="444"/>
      <c r="DR42" s="444"/>
      <c r="DS42" s="444"/>
      <c r="DT42" s="444"/>
      <c r="DU42" s="444"/>
      <c r="DV42" s="444"/>
      <c r="DW42" s="444"/>
      <c r="DX42" s="444"/>
      <c r="DY42" s="444"/>
      <c r="DZ42" s="444"/>
      <c r="EA42" s="444"/>
      <c r="EB42" s="444"/>
      <c r="EC42" s="444"/>
      <c r="ED42" s="444"/>
      <c r="EE42" s="444"/>
      <c r="EF42" s="444"/>
      <c r="EG42" s="444"/>
      <c r="EH42" s="444"/>
      <c r="EI42" s="444"/>
      <c r="EJ42" s="444"/>
      <c r="EK42" s="444"/>
      <c r="EL42" s="444"/>
      <c r="EM42" s="444"/>
      <c r="EN42" s="444"/>
      <c r="EO42" s="444"/>
      <c r="EP42" s="444"/>
      <c r="EQ42" s="444"/>
      <c r="ER42" s="444"/>
      <c r="ES42" s="444"/>
      <c r="ET42" s="444"/>
      <c r="EU42" s="444"/>
      <c r="EV42" s="444"/>
      <c r="EW42" s="444"/>
      <c r="EX42" s="444"/>
      <c r="EY42" s="444"/>
      <c r="EZ42" s="444"/>
      <c r="FA42" s="444"/>
      <c r="FB42" s="444"/>
      <c r="FC42" s="444"/>
      <c r="FD42" s="444"/>
      <c r="FE42" s="444"/>
      <c r="FF42" s="444"/>
      <c r="FG42" s="444"/>
      <c r="FH42" s="444"/>
      <c r="FI42" s="444"/>
      <c r="FJ42" s="444"/>
      <c r="FK42" s="444"/>
      <c r="FL42" s="444"/>
      <c r="FM42" s="444"/>
      <c r="FN42" s="444"/>
      <c r="FO42" s="444"/>
      <c r="FP42" s="444"/>
      <c r="FQ42" s="444"/>
      <c r="FR42" s="444"/>
      <c r="FS42" s="444"/>
      <c r="FT42" s="444"/>
      <c r="FU42" s="444"/>
      <c r="FV42" s="444"/>
      <c r="FW42" s="444"/>
      <c r="FX42" s="444"/>
      <c r="FY42" s="444"/>
      <c r="FZ42" s="444"/>
      <c r="GA42" s="444"/>
      <c r="GB42" s="444"/>
      <c r="GC42" s="444"/>
      <c r="GD42" s="444"/>
      <c r="GE42" s="444"/>
      <c r="GF42" s="444"/>
      <c r="GG42" s="444"/>
      <c r="GH42" s="444"/>
      <c r="GI42" s="444"/>
      <c r="GJ42" s="444"/>
      <c r="GK42" s="444"/>
      <c r="GL42" s="444"/>
      <c r="GM42" s="444"/>
      <c r="GN42" s="444"/>
      <c r="GO42" s="444"/>
      <c r="GP42" s="444"/>
      <c r="GQ42" s="444"/>
      <c r="GR42" s="444"/>
      <c r="GS42" s="444"/>
      <c r="GT42" s="444"/>
      <c r="GU42" s="444"/>
      <c r="GV42" s="444"/>
      <c r="GW42" s="444"/>
      <c r="GX42" s="444"/>
      <c r="GY42" s="444"/>
      <c r="GZ42" s="444"/>
      <c r="HA42" s="444"/>
      <c r="HB42" s="444"/>
      <c r="HC42" s="444"/>
      <c r="HD42" s="444"/>
      <c r="HE42" s="444"/>
      <c r="HF42" s="444"/>
      <c r="HG42" s="444"/>
      <c r="HH42" s="444"/>
      <c r="HI42" s="444"/>
      <c r="HJ42" s="444"/>
      <c r="HK42" s="444"/>
      <c r="HL42" s="444"/>
      <c r="HM42" s="444"/>
      <c r="HN42" s="444"/>
      <c r="HO42" s="444"/>
      <c r="HP42" s="444"/>
      <c r="HQ42" s="444"/>
      <c r="HR42" s="444"/>
      <c r="HS42" s="444"/>
      <c r="HT42" s="444"/>
      <c r="HU42" s="444"/>
      <c r="HV42" s="444"/>
      <c r="HW42" s="444"/>
      <c r="HX42" s="444"/>
      <c r="HY42" s="444"/>
      <c r="HZ42" s="444"/>
      <c r="IA42" s="444"/>
      <c r="IB42" s="444"/>
      <c r="IC42" s="444"/>
      <c r="ID42" s="444"/>
      <c r="IE42" s="444"/>
      <c r="IF42" s="444"/>
      <c r="IG42" s="444"/>
      <c r="IH42" s="444"/>
      <c r="II42" s="444"/>
      <c r="IJ42" s="444"/>
      <c r="IK42" s="444"/>
      <c r="IL42" s="444"/>
      <c r="IM42" s="444"/>
      <c r="IN42" s="444"/>
      <c r="IO42" s="444"/>
      <c r="IP42" s="444"/>
      <c r="IQ42" s="444"/>
      <c r="IR42" s="444"/>
      <c r="IS42" s="444"/>
      <c r="IT42" s="444"/>
      <c r="IU42" s="444"/>
      <c r="IV42" s="444"/>
      <c r="IW42" s="444"/>
      <c r="IX42" s="444"/>
      <c r="IY42" s="444"/>
      <c r="IZ42" s="444"/>
      <c r="JA42" s="444"/>
      <c r="JB42" s="444"/>
      <c r="JC42" s="444"/>
      <c r="JD42" s="444"/>
      <c r="JE42" s="444"/>
      <c r="JF42" s="444"/>
      <c r="JG42" s="444"/>
      <c r="JH42" s="444"/>
      <c r="JI42" s="444"/>
      <c r="JJ42" s="444"/>
      <c r="JK42" s="444"/>
      <c r="JL42" s="444"/>
      <c r="JM42" s="444"/>
      <c r="JN42" s="444"/>
      <c r="JO42" s="444"/>
      <c r="JP42" s="444"/>
      <c r="JQ42" s="444"/>
      <c r="JR42" s="444"/>
      <c r="JS42" s="444"/>
      <c r="JT42" s="444"/>
      <c r="JU42" s="444"/>
      <c r="JV42" s="444"/>
      <c r="JW42" s="444"/>
      <c r="JX42" s="444"/>
      <c r="JY42" s="444"/>
      <c r="JZ42" s="444"/>
      <c r="KA42" s="444"/>
      <c r="KB42" s="444"/>
      <c r="KC42" s="444"/>
      <c r="KD42" s="444"/>
      <c r="KE42" s="444"/>
      <c r="KF42" s="444"/>
      <c r="KG42" s="444"/>
      <c r="KH42" s="444"/>
      <c r="KI42" s="444"/>
      <c r="KJ42" s="444"/>
      <c r="KK42" s="444"/>
      <c r="KL42" s="444"/>
      <c r="KM42" s="444"/>
      <c r="KN42" s="444"/>
      <c r="KO42" s="444"/>
      <c r="KP42" s="444"/>
      <c r="KQ42" s="444"/>
      <c r="KR42" s="444"/>
      <c r="KS42" s="444"/>
      <c r="KT42" s="444"/>
      <c r="KU42" s="444"/>
      <c r="KV42" s="444"/>
      <c r="KW42" s="444"/>
      <c r="KX42" s="444"/>
      <c r="KY42" s="444"/>
      <c r="KZ42" s="444"/>
      <c r="LA42" s="444"/>
      <c r="LB42" s="444"/>
      <c r="LC42" s="444"/>
      <c r="LD42" s="444"/>
      <c r="LE42" s="444"/>
      <c r="LF42" s="444"/>
      <c r="LG42" s="444"/>
      <c r="LH42" s="444"/>
      <c r="LI42" s="444"/>
      <c r="LJ42" s="444"/>
      <c r="LK42" s="444"/>
      <c r="LL42" s="444"/>
      <c r="LM42" s="444"/>
      <c r="LN42" s="444"/>
      <c r="LO42" s="444"/>
      <c r="LP42" s="444"/>
      <c r="LQ42" s="444"/>
      <c r="LR42" s="444"/>
      <c r="LS42" s="444"/>
      <c r="LT42" s="444"/>
      <c r="LU42" s="444"/>
      <c r="LV42" s="444"/>
      <c r="LW42" s="444"/>
      <c r="LX42" s="444"/>
      <c r="LY42" s="444"/>
      <c r="LZ42" s="444"/>
      <c r="MA42" s="444"/>
      <c r="MB42" s="444"/>
      <c r="MC42" s="444"/>
      <c r="MD42" s="444"/>
      <c r="ME42" s="444"/>
      <c r="MF42" s="444"/>
      <c r="MG42" s="444"/>
      <c r="MH42" s="444"/>
      <c r="MI42" s="444"/>
      <c r="MJ42" s="444"/>
      <c r="MK42" s="444"/>
      <c r="ML42" s="444"/>
      <c r="MM42" s="444"/>
      <c r="MN42" s="444"/>
      <c r="MO42" s="444"/>
      <c r="MP42" s="444"/>
      <c r="MQ42" s="444"/>
      <c r="MR42" s="444"/>
      <c r="MS42" s="444"/>
      <c r="MT42" s="444"/>
      <c r="MU42" s="444"/>
      <c r="MV42" s="444"/>
      <c r="MW42" s="444"/>
      <c r="MX42" s="444"/>
      <c r="MY42" s="444"/>
      <c r="MZ42" s="444"/>
      <c r="NA42" s="444"/>
      <c r="NB42" s="444"/>
      <c r="NC42" s="444"/>
      <c r="ND42" s="444"/>
      <c r="NE42" s="444"/>
      <c r="NF42" s="444"/>
      <c r="NG42" s="444"/>
      <c r="NH42" s="444"/>
      <c r="NI42" s="444"/>
      <c r="NJ42" s="444"/>
      <c r="NK42" s="444"/>
      <c r="NL42" s="444"/>
      <c r="NM42" s="444"/>
      <c r="NN42" s="444"/>
      <c r="NO42" s="444"/>
      <c r="NP42" s="444"/>
      <c r="NQ42" s="444"/>
      <c r="NR42" s="444"/>
      <c r="NS42" s="444"/>
      <c r="NT42" s="444"/>
      <c r="NU42" s="444"/>
      <c r="NV42" s="444"/>
      <c r="NW42" s="444"/>
      <c r="NX42" s="444"/>
      <c r="NY42" s="444"/>
      <c r="NZ42" s="444"/>
      <c r="OA42" s="444"/>
      <c r="OB42" s="444"/>
      <c r="OC42" s="444"/>
      <c r="OD42" s="444"/>
      <c r="OE42" s="444"/>
      <c r="OF42" s="444"/>
      <c r="OG42" s="444"/>
      <c r="OH42" s="444"/>
      <c r="OI42" s="444"/>
      <c r="OJ42" s="444"/>
      <c r="OK42" s="444"/>
      <c r="OL42" s="444"/>
      <c r="OM42" s="444"/>
      <c r="ON42" s="444"/>
      <c r="OO42" s="444"/>
      <c r="OP42" s="444"/>
      <c r="OQ42" s="444"/>
      <c r="OR42" s="444"/>
      <c r="OS42" s="444"/>
      <c r="OT42" s="444"/>
      <c r="OU42" s="444"/>
      <c r="OV42" s="444"/>
      <c r="OW42" s="444"/>
      <c r="OX42" s="444"/>
      <c r="OY42" s="444"/>
      <c r="OZ42" s="444"/>
      <c r="PA42" s="444"/>
      <c r="PB42" s="444"/>
      <c r="PC42" s="444"/>
      <c r="PD42" s="444"/>
      <c r="PE42" s="444"/>
      <c r="PF42" s="444"/>
      <c r="PG42" s="444"/>
      <c r="PH42" s="444"/>
      <c r="PI42" s="444"/>
      <c r="PJ42" s="444"/>
      <c r="PK42" s="444"/>
      <c r="PL42" s="444"/>
      <c r="PM42" s="444"/>
      <c r="PN42" s="444"/>
      <c r="PO42" s="444"/>
      <c r="PP42" s="444"/>
      <c r="PQ42" s="444"/>
      <c r="PR42" s="444"/>
      <c r="PS42" s="444"/>
      <c r="PT42" s="444"/>
      <c r="PU42" s="444"/>
      <c r="PV42" s="444"/>
      <c r="PW42" s="444"/>
      <c r="PX42" s="444"/>
      <c r="PY42" s="444"/>
      <c r="PZ42" s="444"/>
      <c r="QA42" s="444"/>
      <c r="QB42" s="444"/>
      <c r="QC42" s="444"/>
      <c r="QD42" s="444"/>
      <c r="QE42" s="444"/>
      <c r="QF42" s="444"/>
      <c r="QG42" s="444"/>
      <c r="QH42" s="444"/>
      <c r="QI42" s="444"/>
      <c r="QJ42" s="444"/>
      <c r="QK42" s="444"/>
      <c r="QL42" s="444"/>
      <c r="QM42" s="444"/>
      <c r="QN42" s="444"/>
      <c r="QO42" s="444"/>
      <c r="QP42" s="444"/>
      <c r="QQ42" s="444"/>
      <c r="QR42" s="444"/>
      <c r="QS42" s="444"/>
      <c r="QT42" s="444"/>
      <c r="QU42" s="444"/>
      <c r="QV42" s="444"/>
      <c r="QW42" s="444"/>
      <c r="QX42" s="444"/>
      <c r="QY42" s="444"/>
      <c r="QZ42" s="444"/>
      <c r="RA42" s="444"/>
      <c r="RB42" s="444"/>
      <c r="RC42" s="444"/>
      <c r="RD42" s="444"/>
      <c r="RE42" s="444"/>
      <c r="RF42" s="444"/>
      <c r="RG42" s="444"/>
      <c r="RH42" s="444"/>
      <c r="RI42" s="444"/>
      <c r="RJ42" s="444"/>
      <c r="RK42" s="444"/>
      <c r="RL42" s="444"/>
      <c r="RM42" s="444"/>
      <c r="RN42" s="444"/>
      <c r="RO42" s="444"/>
      <c r="RP42" s="444"/>
      <c r="RQ42" s="444"/>
      <c r="RR42" s="444"/>
      <c r="RS42" s="444"/>
      <c r="RT42" s="444"/>
      <c r="RU42" s="444"/>
      <c r="RV42" s="444"/>
      <c r="RW42" s="444"/>
      <c r="RX42" s="444"/>
      <c r="RY42" s="444"/>
      <c r="RZ42" s="444"/>
      <c r="SA42" s="444"/>
      <c r="SB42" s="444"/>
      <c r="SC42" s="444"/>
      <c r="SD42" s="444"/>
      <c r="SE42" s="444"/>
      <c r="SF42" s="444"/>
      <c r="SG42" s="444"/>
      <c r="SH42" s="515"/>
    </row>
    <row r="43" spans="1:502" s="516" customFormat="1" ht="14.4">
      <c r="A43" s="444"/>
      <c r="B43" s="1726" t="s">
        <v>55</v>
      </c>
      <c r="C43" s="1685"/>
      <c r="D43" s="1686"/>
      <c r="E43" s="1322" t="s">
        <v>392</v>
      </c>
      <c r="F43" s="1322">
        <v>12</v>
      </c>
      <c r="G43" s="1255">
        <f t="shared" si="0"/>
        <v>0.1197763978721727</v>
      </c>
      <c r="H43" s="1432" t="s">
        <v>32</v>
      </c>
      <c r="I43" s="1323">
        <v>16019</v>
      </c>
      <c r="J43" s="1324">
        <v>16</v>
      </c>
      <c r="K43" s="1325">
        <v>6.75</v>
      </c>
      <c r="L43" s="1325">
        <v>12.74</v>
      </c>
      <c r="M43" s="1687">
        <f t="shared" si="4"/>
        <v>5.99</v>
      </c>
      <c r="N43" s="1688">
        <f t="shared" si="9"/>
        <v>256304</v>
      </c>
      <c r="O43" s="1687"/>
      <c r="P43" s="1687"/>
      <c r="Q43" s="1687"/>
      <c r="R43" s="1687"/>
      <c r="S43" s="1687">
        <f t="shared" si="5"/>
        <v>204082.06</v>
      </c>
      <c r="T43" s="1687">
        <v>0</v>
      </c>
      <c r="U43" s="1687"/>
      <c r="V43" s="1687"/>
      <c r="W43" s="1687">
        <v>0</v>
      </c>
      <c r="X43" s="1687"/>
      <c r="Y43" s="1687"/>
      <c r="Z43" s="1687">
        <f t="shared" si="11"/>
        <v>0</v>
      </c>
      <c r="AA43" s="1689">
        <f t="shared" si="12"/>
        <v>0.68317670063866887</v>
      </c>
      <c r="AB43" s="1687">
        <f t="shared" si="10"/>
        <v>175100.9210804934</v>
      </c>
      <c r="AC43" s="1690"/>
      <c r="AD43" s="1727"/>
      <c r="AE43" s="444"/>
      <c r="AF43" s="444"/>
      <c r="AG43" s="444"/>
      <c r="AH43" s="444"/>
      <c r="AI43" s="444"/>
      <c r="AJ43" s="444"/>
      <c r="AK43" s="444"/>
      <c r="AL43" s="444"/>
      <c r="AM43" s="444"/>
      <c r="AN43" s="444"/>
      <c r="AO43" s="444"/>
      <c r="AP43" s="444"/>
      <c r="AQ43" s="444"/>
      <c r="AR43" s="444"/>
      <c r="AS43" s="444"/>
      <c r="AT43" s="444"/>
      <c r="AU43" s="444"/>
      <c r="AV43" s="444"/>
      <c r="AW43" s="444"/>
      <c r="AX43" s="444"/>
      <c r="AY43" s="444"/>
      <c r="AZ43" s="444"/>
      <c r="BA43" s="444"/>
      <c r="BB43" s="444"/>
      <c r="BC43" s="444"/>
      <c r="BD43" s="444"/>
      <c r="BE43" s="444"/>
      <c r="BF43" s="444"/>
      <c r="BG43" s="444"/>
      <c r="BH43" s="444"/>
      <c r="BI43" s="444"/>
      <c r="BJ43" s="444"/>
      <c r="BK43" s="444"/>
      <c r="BL43" s="444"/>
      <c r="BM43" s="444"/>
      <c r="BN43" s="444"/>
      <c r="BO43" s="444"/>
      <c r="BP43" s="444"/>
      <c r="BQ43" s="444"/>
      <c r="BR43" s="444"/>
      <c r="BS43" s="444"/>
      <c r="BT43" s="444"/>
      <c r="BU43" s="444"/>
      <c r="BV43" s="444"/>
      <c r="BW43" s="444"/>
      <c r="BX43" s="444"/>
      <c r="BY43" s="444"/>
      <c r="BZ43" s="444"/>
      <c r="CA43" s="444"/>
      <c r="CB43" s="444"/>
      <c r="CC43" s="444"/>
      <c r="CD43" s="444"/>
      <c r="CE43" s="444"/>
      <c r="CF43" s="444"/>
      <c r="CG43" s="444"/>
      <c r="CH43" s="444"/>
      <c r="CI43" s="444"/>
      <c r="CJ43" s="444"/>
      <c r="CK43" s="444"/>
      <c r="CL43" s="444"/>
      <c r="CM43" s="444"/>
      <c r="CN43" s="444"/>
      <c r="CO43" s="444"/>
      <c r="CP43" s="444"/>
      <c r="CQ43" s="444"/>
      <c r="CR43" s="444"/>
      <c r="CS43" s="444"/>
      <c r="CT43" s="444"/>
      <c r="CU43" s="444"/>
      <c r="CV43" s="444"/>
      <c r="CW43" s="444"/>
      <c r="CX43" s="444"/>
      <c r="CY43" s="444"/>
      <c r="CZ43" s="444"/>
      <c r="DA43" s="444"/>
      <c r="DB43" s="444"/>
      <c r="DC43" s="444"/>
      <c r="DD43" s="444"/>
      <c r="DE43" s="444"/>
      <c r="DF43" s="444"/>
      <c r="DG43" s="444"/>
      <c r="DH43" s="444"/>
      <c r="DI43" s="444"/>
      <c r="DJ43" s="444"/>
      <c r="DK43" s="444"/>
      <c r="DL43" s="444"/>
      <c r="DM43" s="444"/>
      <c r="DN43" s="444"/>
      <c r="DO43" s="444"/>
      <c r="DP43" s="444"/>
      <c r="DQ43" s="444"/>
      <c r="DR43" s="444"/>
      <c r="DS43" s="444"/>
      <c r="DT43" s="444"/>
      <c r="DU43" s="444"/>
      <c r="DV43" s="444"/>
      <c r="DW43" s="444"/>
      <c r="DX43" s="444"/>
      <c r="DY43" s="444"/>
      <c r="DZ43" s="444"/>
      <c r="EA43" s="444"/>
      <c r="EB43" s="444"/>
      <c r="EC43" s="444"/>
      <c r="ED43" s="444"/>
      <c r="EE43" s="444"/>
      <c r="EF43" s="444"/>
      <c r="EG43" s="444"/>
      <c r="EH43" s="444"/>
      <c r="EI43" s="444"/>
      <c r="EJ43" s="444"/>
      <c r="EK43" s="444"/>
      <c r="EL43" s="444"/>
      <c r="EM43" s="444"/>
      <c r="EN43" s="444"/>
      <c r="EO43" s="444"/>
      <c r="EP43" s="444"/>
      <c r="EQ43" s="444"/>
      <c r="ER43" s="444"/>
      <c r="ES43" s="444"/>
      <c r="ET43" s="444"/>
      <c r="EU43" s="444"/>
      <c r="EV43" s="444"/>
      <c r="EW43" s="444"/>
      <c r="EX43" s="444"/>
      <c r="EY43" s="444"/>
      <c r="EZ43" s="444"/>
      <c r="FA43" s="444"/>
      <c r="FB43" s="444"/>
      <c r="FC43" s="444"/>
      <c r="FD43" s="444"/>
      <c r="FE43" s="444"/>
      <c r="FF43" s="444"/>
      <c r="FG43" s="444"/>
      <c r="FH43" s="444"/>
      <c r="FI43" s="444"/>
      <c r="FJ43" s="444"/>
      <c r="FK43" s="444"/>
      <c r="FL43" s="444"/>
      <c r="FM43" s="444"/>
      <c r="FN43" s="444"/>
      <c r="FO43" s="444"/>
      <c r="FP43" s="444"/>
      <c r="FQ43" s="444"/>
      <c r="FR43" s="444"/>
      <c r="FS43" s="444"/>
      <c r="FT43" s="444"/>
      <c r="FU43" s="444"/>
      <c r="FV43" s="444"/>
      <c r="FW43" s="444"/>
      <c r="FX43" s="444"/>
      <c r="FY43" s="444"/>
      <c r="FZ43" s="444"/>
      <c r="GA43" s="444"/>
      <c r="GB43" s="444"/>
      <c r="GC43" s="444"/>
      <c r="GD43" s="444"/>
      <c r="GE43" s="444"/>
      <c r="GF43" s="444"/>
      <c r="GG43" s="444"/>
      <c r="GH43" s="444"/>
      <c r="GI43" s="444"/>
      <c r="GJ43" s="444"/>
      <c r="GK43" s="444"/>
      <c r="GL43" s="444"/>
      <c r="GM43" s="444"/>
      <c r="GN43" s="444"/>
      <c r="GO43" s="444"/>
      <c r="GP43" s="444"/>
      <c r="GQ43" s="444"/>
      <c r="GR43" s="444"/>
      <c r="GS43" s="444"/>
      <c r="GT43" s="444"/>
      <c r="GU43" s="444"/>
      <c r="GV43" s="444"/>
      <c r="GW43" s="444"/>
      <c r="GX43" s="444"/>
      <c r="GY43" s="444"/>
      <c r="GZ43" s="444"/>
      <c r="HA43" s="444"/>
      <c r="HB43" s="444"/>
      <c r="HC43" s="444"/>
      <c r="HD43" s="444"/>
      <c r="HE43" s="444"/>
      <c r="HF43" s="444"/>
      <c r="HG43" s="444"/>
      <c r="HH43" s="444"/>
      <c r="HI43" s="444"/>
      <c r="HJ43" s="444"/>
      <c r="HK43" s="444"/>
      <c r="HL43" s="444"/>
      <c r="HM43" s="444"/>
      <c r="HN43" s="444"/>
      <c r="HO43" s="444"/>
      <c r="HP43" s="444"/>
      <c r="HQ43" s="444"/>
      <c r="HR43" s="444"/>
      <c r="HS43" s="444"/>
      <c r="HT43" s="444"/>
      <c r="HU43" s="444"/>
      <c r="HV43" s="444"/>
      <c r="HW43" s="444"/>
      <c r="HX43" s="444"/>
      <c r="HY43" s="444"/>
      <c r="HZ43" s="444"/>
      <c r="IA43" s="444"/>
      <c r="IB43" s="444"/>
      <c r="IC43" s="444"/>
      <c r="ID43" s="444"/>
      <c r="IE43" s="444"/>
      <c r="IF43" s="444"/>
      <c r="IG43" s="444"/>
      <c r="IH43" s="444"/>
      <c r="II43" s="444"/>
      <c r="IJ43" s="444"/>
      <c r="IK43" s="444"/>
      <c r="IL43" s="444"/>
      <c r="IM43" s="444"/>
      <c r="IN43" s="444"/>
      <c r="IO43" s="444"/>
      <c r="IP43" s="444"/>
      <c r="IQ43" s="444"/>
      <c r="IR43" s="444"/>
      <c r="IS43" s="444"/>
      <c r="IT43" s="444"/>
      <c r="IU43" s="444"/>
      <c r="IV43" s="444"/>
      <c r="IW43" s="444"/>
      <c r="IX43" s="444"/>
      <c r="IY43" s="444"/>
      <c r="IZ43" s="444"/>
      <c r="JA43" s="444"/>
      <c r="JB43" s="444"/>
      <c r="JC43" s="444"/>
      <c r="JD43" s="444"/>
      <c r="JE43" s="444"/>
      <c r="JF43" s="444"/>
      <c r="JG43" s="444"/>
      <c r="JH43" s="444"/>
      <c r="JI43" s="444"/>
      <c r="JJ43" s="444"/>
      <c r="JK43" s="444"/>
      <c r="JL43" s="444"/>
      <c r="JM43" s="444"/>
      <c r="JN43" s="444"/>
      <c r="JO43" s="444"/>
      <c r="JP43" s="444"/>
      <c r="JQ43" s="444"/>
      <c r="JR43" s="444"/>
      <c r="JS43" s="444"/>
      <c r="JT43" s="444"/>
      <c r="JU43" s="444"/>
      <c r="JV43" s="444"/>
      <c r="JW43" s="444"/>
      <c r="JX43" s="444"/>
      <c r="JY43" s="444"/>
      <c r="JZ43" s="444"/>
      <c r="KA43" s="444"/>
      <c r="KB43" s="444"/>
      <c r="KC43" s="444"/>
      <c r="KD43" s="444"/>
      <c r="KE43" s="444"/>
      <c r="KF43" s="444"/>
      <c r="KG43" s="444"/>
      <c r="KH43" s="444"/>
      <c r="KI43" s="444"/>
      <c r="KJ43" s="444"/>
      <c r="KK43" s="444"/>
      <c r="KL43" s="444"/>
      <c r="KM43" s="444"/>
      <c r="KN43" s="444"/>
      <c r="KO43" s="444"/>
      <c r="KP43" s="444"/>
      <c r="KQ43" s="444"/>
      <c r="KR43" s="444"/>
      <c r="KS43" s="444"/>
      <c r="KT43" s="444"/>
      <c r="KU43" s="444"/>
      <c r="KV43" s="444"/>
      <c r="KW43" s="444"/>
      <c r="KX43" s="444"/>
      <c r="KY43" s="444"/>
      <c r="KZ43" s="444"/>
      <c r="LA43" s="444"/>
      <c r="LB43" s="444"/>
      <c r="LC43" s="444"/>
      <c r="LD43" s="444"/>
      <c r="LE43" s="444"/>
      <c r="LF43" s="444"/>
      <c r="LG43" s="444"/>
      <c r="LH43" s="444"/>
      <c r="LI43" s="444"/>
      <c r="LJ43" s="444"/>
      <c r="LK43" s="444"/>
      <c r="LL43" s="444"/>
      <c r="LM43" s="444"/>
      <c r="LN43" s="444"/>
      <c r="LO43" s="444"/>
      <c r="LP43" s="444"/>
      <c r="LQ43" s="444"/>
      <c r="LR43" s="444"/>
      <c r="LS43" s="444"/>
      <c r="LT43" s="444"/>
      <c r="LU43" s="444"/>
      <c r="LV43" s="444"/>
      <c r="LW43" s="444"/>
      <c r="LX43" s="444"/>
      <c r="LY43" s="444"/>
      <c r="LZ43" s="444"/>
      <c r="MA43" s="444"/>
      <c r="MB43" s="444"/>
      <c r="MC43" s="444"/>
      <c r="MD43" s="444"/>
      <c r="ME43" s="444"/>
      <c r="MF43" s="444"/>
      <c r="MG43" s="444"/>
      <c r="MH43" s="444"/>
      <c r="MI43" s="444"/>
      <c r="MJ43" s="444"/>
      <c r="MK43" s="444"/>
      <c r="ML43" s="444"/>
      <c r="MM43" s="444"/>
      <c r="MN43" s="444"/>
      <c r="MO43" s="444"/>
      <c r="MP43" s="444"/>
      <c r="MQ43" s="444"/>
      <c r="MR43" s="444"/>
      <c r="MS43" s="444"/>
      <c r="MT43" s="444"/>
      <c r="MU43" s="444"/>
      <c r="MV43" s="444"/>
      <c r="MW43" s="444"/>
      <c r="MX43" s="444"/>
      <c r="MY43" s="444"/>
      <c r="MZ43" s="444"/>
      <c r="NA43" s="444"/>
      <c r="NB43" s="444"/>
      <c r="NC43" s="444"/>
      <c r="ND43" s="444"/>
      <c r="NE43" s="444"/>
      <c r="NF43" s="444"/>
      <c r="NG43" s="444"/>
      <c r="NH43" s="444"/>
      <c r="NI43" s="444"/>
      <c r="NJ43" s="444"/>
      <c r="NK43" s="444"/>
      <c r="NL43" s="444"/>
      <c r="NM43" s="444"/>
      <c r="NN43" s="444"/>
      <c r="NO43" s="444"/>
      <c r="NP43" s="444"/>
      <c r="NQ43" s="444"/>
      <c r="NR43" s="444"/>
      <c r="NS43" s="444"/>
      <c r="NT43" s="444"/>
      <c r="NU43" s="444"/>
      <c r="NV43" s="444"/>
      <c r="NW43" s="444"/>
      <c r="NX43" s="444"/>
      <c r="NY43" s="444"/>
      <c r="NZ43" s="444"/>
      <c r="OA43" s="444"/>
      <c r="OB43" s="444"/>
      <c r="OC43" s="444"/>
      <c r="OD43" s="444"/>
      <c r="OE43" s="444"/>
      <c r="OF43" s="444"/>
      <c r="OG43" s="444"/>
      <c r="OH43" s="444"/>
      <c r="OI43" s="444"/>
      <c r="OJ43" s="444"/>
      <c r="OK43" s="444"/>
      <c r="OL43" s="444"/>
      <c r="OM43" s="444"/>
      <c r="ON43" s="444"/>
      <c r="OO43" s="444"/>
      <c r="OP43" s="444"/>
      <c r="OQ43" s="444"/>
      <c r="OR43" s="444"/>
      <c r="OS43" s="444"/>
      <c r="OT43" s="444"/>
      <c r="OU43" s="444"/>
      <c r="OV43" s="444"/>
      <c r="OW43" s="444"/>
      <c r="OX43" s="444"/>
      <c r="OY43" s="444"/>
      <c r="OZ43" s="444"/>
      <c r="PA43" s="444"/>
      <c r="PB43" s="444"/>
      <c r="PC43" s="444"/>
      <c r="PD43" s="444"/>
      <c r="PE43" s="444"/>
      <c r="PF43" s="444"/>
      <c r="PG43" s="444"/>
      <c r="PH43" s="444"/>
      <c r="PI43" s="444"/>
      <c r="PJ43" s="444"/>
      <c r="PK43" s="444"/>
      <c r="PL43" s="444"/>
      <c r="PM43" s="444"/>
      <c r="PN43" s="444"/>
      <c r="PO43" s="444"/>
      <c r="PP43" s="444"/>
      <c r="PQ43" s="444"/>
      <c r="PR43" s="444"/>
      <c r="PS43" s="444"/>
      <c r="PT43" s="444"/>
      <c r="PU43" s="444"/>
      <c r="PV43" s="444"/>
      <c r="PW43" s="444"/>
      <c r="PX43" s="444"/>
      <c r="PY43" s="444"/>
      <c r="PZ43" s="444"/>
      <c r="QA43" s="444"/>
      <c r="QB43" s="444"/>
      <c r="QC43" s="444"/>
      <c r="QD43" s="444"/>
      <c r="QE43" s="444"/>
      <c r="QF43" s="444"/>
      <c r="QG43" s="444"/>
      <c r="QH43" s="444"/>
      <c r="QI43" s="444"/>
      <c r="QJ43" s="444"/>
      <c r="QK43" s="444"/>
      <c r="QL43" s="444"/>
      <c r="QM43" s="444"/>
      <c r="QN43" s="444"/>
      <c r="QO43" s="444"/>
      <c r="QP43" s="444"/>
      <c r="QQ43" s="444"/>
      <c r="QR43" s="444"/>
      <c r="QS43" s="444"/>
      <c r="QT43" s="444"/>
      <c r="QU43" s="444"/>
      <c r="QV43" s="444"/>
      <c r="QW43" s="444"/>
      <c r="QX43" s="444"/>
      <c r="QY43" s="444"/>
      <c r="QZ43" s="444"/>
      <c r="RA43" s="444"/>
      <c r="RB43" s="444"/>
      <c r="RC43" s="444"/>
      <c r="RD43" s="444"/>
      <c r="RE43" s="444"/>
      <c r="RF43" s="444"/>
      <c r="RG43" s="444"/>
      <c r="RH43" s="444"/>
      <c r="RI43" s="444"/>
      <c r="RJ43" s="444"/>
      <c r="RK43" s="444"/>
      <c r="RL43" s="444"/>
      <c r="RM43" s="444"/>
      <c r="RN43" s="444"/>
      <c r="RO43" s="444"/>
      <c r="RP43" s="444"/>
      <c r="RQ43" s="444"/>
      <c r="RR43" s="444"/>
      <c r="RS43" s="444"/>
      <c r="RT43" s="444"/>
      <c r="RU43" s="444"/>
      <c r="RV43" s="444"/>
      <c r="RW43" s="444"/>
      <c r="RX43" s="444"/>
      <c r="RY43" s="444"/>
      <c r="RZ43" s="444"/>
      <c r="SA43" s="444"/>
      <c r="SB43" s="444"/>
      <c r="SC43" s="444"/>
      <c r="SD43" s="444"/>
      <c r="SE43" s="444"/>
      <c r="SF43" s="444"/>
      <c r="SG43" s="444"/>
      <c r="SH43" s="515"/>
    </row>
    <row r="44" spans="1:502" s="516" customFormat="1" ht="14.4">
      <c r="A44" s="444"/>
      <c r="B44" s="1726" t="s">
        <v>55</v>
      </c>
      <c r="C44" s="1685"/>
      <c r="D44" s="1686"/>
      <c r="E44" s="1322" t="s">
        <v>383</v>
      </c>
      <c r="F44" s="1322">
        <v>20</v>
      </c>
      <c r="G44" s="1255">
        <f t="shared" si="0"/>
        <v>2.7060257814111997E-2</v>
      </c>
      <c r="H44" s="1432" t="s">
        <v>28</v>
      </c>
      <c r="I44" s="1323">
        <v>37</v>
      </c>
      <c r="J44" s="1324">
        <v>939</v>
      </c>
      <c r="K44" s="1325">
        <v>800</v>
      </c>
      <c r="L44" s="1325">
        <v>1688</v>
      </c>
      <c r="M44" s="1687">
        <f t="shared" si="4"/>
        <v>888</v>
      </c>
      <c r="N44" s="1688">
        <f t="shared" si="9"/>
        <v>34743</v>
      </c>
      <c r="O44" s="1687"/>
      <c r="P44" s="1687"/>
      <c r="Q44" s="1687"/>
      <c r="R44" s="1687"/>
      <c r="S44" s="1687">
        <f t="shared" si="5"/>
        <v>62456</v>
      </c>
      <c r="T44" s="1687">
        <v>0</v>
      </c>
      <c r="U44" s="1687"/>
      <c r="V44" s="1687"/>
      <c r="W44" s="1687">
        <v>0</v>
      </c>
      <c r="X44" s="1687"/>
      <c r="Y44" s="1687"/>
      <c r="Z44" s="1687">
        <f t="shared" si="11"/>
        <v>0</v>
      </c>
      <c r="AA44" s="1689">
        <f t="shared" si="12"/>
        <v>1.4068181877858041</v>
      </c>
      <c r="AB44" s="1687">
        <f t="shared" si="10"/>
        <v>48877.084298242196</v>
      </c>
      <c r="AC44" s="1690"/>
      <c r="AD44" s="1727"/>
      <c r="AE44" s="444"/>
      <c r="AF44" s="444"/>
      <c r="AG44" s="444"/>
      <c r="AH44" s="444"/>
      <c r="AI44" s="444"/>
      <c r="AJ44" s="444"/>
      <c r="AK44" s="444"/>
      <c r="AL44" s="444"/>
      <c r="AM44" s="444"/>
      <c r="AN44" s="444"/>
      <c r="AO44" s="444"/>
      <c r="AP44" s="444"/>
      <c r="AQ44" s="444"/>
      <c r="AR44" s="444"/>
      <c r="AS44" s="444"/>
      <c r="AT44" s="444"/>
      <c r="AU44" s="444"/>
      <c r="AV44" s="444"/>
      <c r="AW44" s="444"/>
      <c r="AX44" s="444"/>
      <c r="AY44" s="444"/>
      <c r="AZ44" s="444"/>
      <c r="BA44" s="444"/>
      <c r="BB44" s="444"/>
      <c r="BC44" s="444"/>
      <c r="BD44" s="444"/>
      <c r="BE44" s="444"/>
      <c r="BF44" s="444"/>
      <c r="BG44" s="444"/>
      <c r="BH44" s="444"/>
      <c r="BI44" s="444"/>
      <c r="BJ44" s="444"/>
      <c r="BK44" s="444"/>
      <c r="BL44" s="444"/>
      <c r="BM44" s="444"/>
      <c r="BN44" s="444"/>
      <c r="BO44" s="444"/>
      <c r="BP44" s="444"/>
      <c r="BQ44" s="444"/>
      <c r="BR44" s="444"/>
      <c r="BS44" s="444"/>
      <c r="BT44" s="444"/>
      <c r="BU44" s="444"/>
      <c r="BV44" s="444"/>
      <c r="BW44" s="444"/>
      <c r="BX44" s="444"/>
      <c r="BY44" s="444"/>
      <c r="BZ44" s="444"/>
      <c r="CA44" s="444"/>
      <c r="CB44" s="444"/>
      <c r="CC44" s="444"/>
      <c r="CD44" s="444"/>
      <c r="CE44" s="444"/>
      <c r="CF44" s="444"/>
      <c r="CG44" s="444"/>
      <c r="CH44" s="444"/>
      <c r="CI44" s="444"/>
      <c r="CJ44" s="444"/>
      <c r="CK44" s="444"/>
      <c r="CL44" s="444"/>
      <c r="CM44" s="444"/>
      <c r="CN44" s="444"/>
      <c r="CO44" s="444"/>
      <c r="CP44" s="444"/>
      <c r="CQ44" s="444"/>
      <c r="CR44" s="444"/>
      <c r="CS44" s="444"/>
      <c r="CT44" s="444"/>
      <c r="CU44" s="444"/>
      <c r="CV44" s="444"/>
      <c r="CW44" s="444"/>
      <c r="CX44" s="444"/>
      <c r="CY44" s="444"/>
      <c r="CZ44" s="444"/>
      <c r="DA44" s="444"/>
      <c r="DB44" s="444"/>
      <c r="DC44" s="444"/>
      <c r="DD44" s="444"/>
      <c r="DE44" s="444"/>
      <c r="DF44" s="444"/>
      <c r="DG44" s="444"/>
      <c r="DH44" s="444"/>
      <c r="DI44" s="444"/>
      <c r="DJ44" s="444"/>
      <c r="DK44" s="444"/>
      <c r="DL44" s="444"/>
      <c r="DM44" s="444"/>
      <c r="DN44" s="444"/>
      <c r="DO44" s="444"/>
      <c r="DP44" s="444"/>
      <c r="DQ44" s="444"/>
      <c r="DR44" s="444"/>
      <c r="DS44" s="444"/>
      <c r="DT44" s="444"/>
      <c r="DU44" s="444"/>
      <c r="DV44" s="444"/>
      <c r="DW44" s="444"/>
      <c r="DX44" s="444"/>
      <c r="DY44" s="444"/>
      <c r="DZ44" s="444"/>
      <c r="EA44" s="444"/>
      <c r="EB44" s="444"/>
      <c r="EC44" s="444"/>
      <c r="ED44" s="444"/>
      <c r="EE44" s="444"/>
      <c r="EF44" s="444"/>
      <c r="EG44" s="444"/>
      <c r="EH44" s="444"/>
      <c r="EI44" s="444"/>
      <c r="EJ44" s="444"/>
      <c r="EK44" s="444"/>
      <c r="EL44" s="444"/>
      <c r="EM44" s="444"/>
      <c r="EN44" s="444"/>
      <c r="EO44" s="444"/>
      <c r="EP44" s="444"/>
      <c r="EQ44" s="444"/>
      <c r="ER44" s="444"/>
      <c r="ES44" s="444"/>
      <c r="ET44" s="444"/>
      <c r="EU44" s="444"/>
      <c r="EV44" s="444"/>
      <c r="EW44" s="444"/>
      <c r="EX44" s="444"/>
      <c r="EY44" s="444"/>
      <c r="EZ44" s="444"/>
      <c r="FA44" s="444"/>
      <c r="FB44" s="444"/>
      <c r="FC44" s="444"/>
      <c r="FD44" s="444"/>
      <c r="FE44" s="444"/>
      <c r="FF44" s="444"/>
      <c r="FG44" s="444"/>
      <c r="FH44" s="444"/>
      <c r="FI44" s="444"/>
      <c r="FJ44" s="444"/>
      <c r="FK44" s="444"/>
      <c r="FL44" s="444"/>
      <c r="FM44" s="444"/>
      <c r="FN44" s="444"/>
      <c r="FO44" s="444"/>
      <c r="FP44" s="444"/>
      <c r="FQ44" s="444"/>
      <c r="FR44" s="444"/>
      <c r="FS44" s="444"/>
      <c r="FT44" s="444"/>
      <c r="FU44" s="444"/>
      <c r="FV44" s="444"/>
      <c r="FW44" s="444"/>
      <c r="FX44" s="444"/>
      <c r="FY44" s="444"/>
      <c r="FZ44" s="444"/>
      <c r="GA44" s="444"/>
      <c r="GB44" s="444"/>
      <c r="GC44" s="444"/>
      <c r="GD44" s="444"/>
      <c r="GE44" s="444"/>
      <c r="GF44" s="444"/>
      <c r="GG44" s="444"/>
      <c r="GH44" s="444"/>
      <c r="GI44" s="444"/>
      <c r="GJ44" s="444"/>
      <c r="GK44" s="444"/>
      <c r="GL44" s="444"/>
      <c r="GM44" s="444"/>
      <c r="GN44" s="444"/>
      <c r="GO44" s="444"/>
      <c r="GP44" s="444"/>
      <c r="GQ44" s="444"/>
      <c r="GR44" s="444"/>
      <c r="GS44" s="444"/>
      <c r="GT44" s="444"/>
      <c r="GU44" s="444"/>
      <c r="GV44" s="444"/>
      <c r="GW44" s="444"/>
      <c r="GX44" s="444"/>
      <c r="GY44" s="444"/>
      <c r="GZ44" s="444"/>
      <c r="HA44" s="444"/>
      <c r="HB44" s="444"/>
      <c r="HC44" s="444"/>
      <c r="HD44" s="444"/>
      <c r="HE44" s="444"/>
      <c r="HF44" s="444"/>
      <c r="HG44" s="444"/>
      <c r="HH44" s="444"/>
      <c r="HI44" s="444"/>
      <c r="HJ44" s="444"/>
      <c r="HK44" s="444"/>
      <c r="HL44" s="444"/>
      <c r="HM44" s="444"/>
      <c r="HN44" s="444"/>
      <c r="HO44" s="444"/>
      <c r="HP44" s="444"/>
      <c r="HQ44" s="444"/>
      <c r="HR44" s="444"/>
      <c r="HS44" s="444"/>
      <c r="HT44" s="444"/>
      <c r="HU44" s="444"/>
      <c r="HV44" s="444"/>
      <c r="HW44" s="444"/>
      <c r="HX44" s="444"/>
      <c r="HY44" s="444"/>
      <c r="HZ44" s="444"/>
      <c r="IA44" s="444"/>
      <c r="IB44" s="444"/>
      <c r="IC44" s="444"/>
      <c r="ID44" s="444"/>
      <c r="IE44" s="444"/>
      <c r="IF44" s="444"/>
      <c r="IG44" s="444"/>
      <c r="IH44" s="444"/>
      <c r="II44" s="444"/>
      <c r="IJ44" s="444"/>
      <c r="IK44" s="444"/>
      <c r="IL44" s="444"/>
      <c r="IM44" s="444"/>
      <c r="IN44" s="444"/>
      <c r="IO44" s="444"/>
      <c r="IP44" s="444"/>
      <c r="IQ44" s="444"/>
      <c r="IR44" s="444"/>
      <c r="IS44" s="444"/>
      <c r="IT44" s="444"/>
      <c r="IU44" s="444"/>
      <c r="IV44" s="444"/>
      <c r="IW44" s="444"/>
      <c r="IX44" s="444"/>
      <c r="IY44" s="444"/>
      <c r="IZ44" s="444"/>
      <c r="JA44" s="444"/>
      <c r="JB44" s="444"/>
      <c r="JC44" s="444"/>
      <c r="JD44" s="444"/>
      <c r="JE44" s="444"/>
      <c r="JF44" s="444"/>
      <c r="JG44" s="444"/>
      <c r="JH44" s="444"/>
      <c r="JI44" s="444"/>
      <c r="JJ44" s="444"/>
      <c r="JK44" s="444"/>
      <c r="JL44" s="444"/>
      <c r="JM44" s="444"/>
      <c r="JN44" s="444"/>
      <c r="JO44" s="444"/>
      <c r="JP44" s="444"/>
      <c r="JQ44" s="444"/>
      <c r="JR44" s="444"/>
      <c r="JS44" s="444"/>
      <c r="JT44" s="444"/>
      <c r="JU44" s="444"/>
      <c r="JV44" s="444"/>
      <c r="JW44" s="444"/>
      <c r="JX44" s="444"/>
      <c r="JY44" s="444"/>
      <c r="JZ44" s="444"/>
      <c r="KA44" s="444"/>
      <c r="KB44" s="444"/>
      <c r="KC44" s="444"/>
      <c r="KD44" s="444"/>
      <c r="KE44" s="444"/>
      <c r="KF44" s="444"/>
      <c r="KG44" s="444"/>
      <c r="KH44" s="444"/>
      <c r="KI44" s="444"/>
      <c r="KJ44" s="444"/>
      <c r="KK44" s="444"/>
      <c r="KL44" s="444"/>
      <c r="KM44" s="444"/>
      <c r="KN44" s="444"/>
      <c r="KO44" s="444"/>
      <c r="KP44" s="444"/>
      <c r="KQ44" s="444"/>
      <c r="KR44" s="444"/>
      <c r="KS44" s="444"/>
      <c r="KT44" s="444"/>
      <c r="KU44" s="444"/>
      <c r="KV44" s="444"/>
      <c r="KW44" s="444"/>
      <c r="KX44" s="444"/>
      <c r="KY44" s="444"/>
      <c r="KZ44" s="444"/>
      <c r="LA44" s="444"/>
      <c r="LB44" s="444"/>
      <c r="LC44" s="444"/>
      <c r="LD44" s="444"/>
      <c r="LE44" s="444"/>
      <c r="LF44" s="444"/>
      <c r="LG44" s="444"/>
      <c r="LH44" s="444"/>
      <c r="LI44" s="444"/>
      <c r="LJ44" s="444"/>
      <c r="LK44" s="444"/>
      <c r="LL44" s="444"/>
      <c r="LM44" s="444"/>
      <c r="LN44" s="444"/>
      <c r="LO44" s="444"/>
      <c r="LP44" s="444"/>
      <c r="LQ44" s="444"/>
      <c r="LR44" s="444"/>
      <c r="LS44" s="444"/>
      <c r="LT44" s="444"/>
      <c r="LU44" s="444"/>
      <c r="LV44" s="444"/>
      <c r="LW44" s="444"/>
      <c r="LX44" s="444"/>
      <c r="LY44" s="444"/>
      <c r="LZ44" s="444"/>
      <c r="MA44" s="444"/>
      <c r="MB44" s="444"/>
      <c r="MC44" s="444"/>
      <c r="MD44" s="444"/>
      <c r="ME44" s="444"/>
      <c r="MF44" s="444"/>
      <c r="MG44" s="444"/>
      <c r="MH44" s="444"/>
      <c r="MI44" s="444"/>
      <c r="MJ44" s="444"/>
      <c r="MK44" s="444"/>
      <c r="ML44" s="444"/>
      <c r="MM44" s="444"/>
      <c r="MN44" s="444"/>
      <c r="MO44" s="444"/>
      <c r="MP44" s="444"/>
      <c r="MQ44" s="444"/>
      <c r="MR44" s="444"/>
      <c r="MS44" s="444"/>
      <c r="MT44" s="444"/>
      <c r="MU44" s="444"/>
      <c r="MV44" s="444"/>
      <c r="MW44" s="444"/>
      <c r="MX44" s="444"/>
      <c r="MY44" s="444"/>
      <c r="MZ44" s="444"/>
      <c r="NA44" s="444"/>
      <c r="NB44" s="444"/>
      <c r="NC44" s="444"/>
      <c r="ND44" s="444"/>
      <c r="NE44" s="444"/>
      <c r="NF44" s="444"/>
      <c r="NG44" s="444"/>
      <c r="NH44" s="444"/>
      <c r="NI44" s="444"/>
      <c r="NJ44" s="444"/>
      <c r="NK44" s="444"/>
      <c r="NL44" s="444"/>
      <c r="NM44" s="444"/>
      <c r="NN44" s="444"/>
      <c r="NO44" s="444"/>
      <c r="NP44" s="444"/>
      <c r="NQ44" s="444"/>
      <c r="NR44" s="444"/>
      <c r="NS44" s="444"/>
      <c r="NT44" s="444"/>
      <c r="NU44" s="444"/>
      <c r="NV44" s="444"/>
      <c r="NW44" s="444"/>
      <c r="NX44" s="444"/>
      <c r="NY44" s="444"/>
      <c r="NZ44" s="444"/>
      <c r="OA44" s="444"/>
      <c r="OB44" s="444"/>
      <c r="OC44" s="444"/>
      <c r="OD44" s="444"/>
      <c r="OE44" s="444"/>
      <c r="OF44" s="444"/>
      <c r="OG44" s="444"/>
      <c r="OH44" s="444"/>
      <c r="OI44" s="444"/>
      <c r="OJ44" s="444"/>
      <c r="OK44" s="444"/>
      <c r="OL44" s="444"/>
      <c r="OM44" s="444"/>
      <c r="ON44" s="444"/>
      <c r="OO44" s="444"/>
      <c r="OP44" s="444"/>
      <c r="OQ44" s="444"/>
      <c r="OR44" s="444"/>
      <c r="OS44" s="444"/>
      <c r="OT44" s="444"/>
      <c r="OU44" s="444"/>
      <c r="OV44" s="444"/>
      <c r="OW44" s="444"/>
      <c r="OX44" s="444"/>
      <c r="OY44" s="444"/>
      <c r="OZ44" s="444"/>
      <c r="PA44" s="444"/>
      <c r="PB44" s="444"/>
      <c r="PC44" s="444"/>
      <c r="PD44" s="444"/>
      <c r="PE44" s="444"/>
      <c r="PF44" s="444"/>
      <c r="PG44" s="444"/>
      <c r="PH44" s="444"/>
      <c r="PI44" s="444"/>
      <c r="PJ44" s="444"/>
      <c r="PK44" s="444"/>
      <c r="PL44" s="444"/>
      <c r="PM44" s="444"/>
      <c r="PN44" s="444"/>
      <c r="PO44" s="444"/>
      <c r="PP44" s="444"/>
      <c r="PQ44" s="444"/>
      <c r="PR44" s="444"/>
      <c r="PS44" s="444"/>
      <c r="PT44" s="444"/>
      <c r="PU44" s="444"/>
      <c r="PV44" s="444"/>
      <c r="PW44" s="444"/>
      <c r="PX44" s="444"/>
      <c r="PY44" s="444"/>
      <c r="PZ44" s="444"/>
      <c r="QA44" s="444"/>
      <c r="QB44" s="444"/>
      <c r="QC44" s="444"/>
      <c r="QD44" s="444"/>
      <c r="QE44" s="444"/>
      <c r="QF44" s="444"/>
      <c r="QG44" s="444"/>
      <c r="QH44" s="444"/>
      <c r="QI44" s="444"/>
      <c r="QJ44" s="444"/>
      <c r="QK44" s="444"/>
      <c r="QL44" s="444"/>
      <c r="QM44" s="444"/>
      <c r="QN44" s="444"/>
      <c r="QO44" s="444"/>
      <c r="QP44" s="444"/>
      <c r="QQ44" s="444"/>
      <c r="QR44" s="444"/>
      <c r="QS44" s="444"/>
      <c r="QT44" s="444"/>
      <c r="QU44" s="444"/>
      <c r="QV44" s="444"/>
      <c r="QW44" s="444"/>
      <c r="QX44" s="444"/>
      <c r="QY44" s="444"/>
      <c r="QZ44" s="444"/>
      <c r="RA44" s="444"/>
      <c r="RB44" s="444"/>
      <c r="RC44" s="444"/>
      <c r="RD44" s="444"/>
      <c r="RE44" s="444"/>
      <c r="RF44" s="444"/>
      <c r="RG44" s="444"/>
      <c r="RH44" s="444"/>
      <c r="RI44" s="444"/>
      <c r="RJ44" s="444"/>
      <c r="RK44" s="444"/>
      <c r="RL44" s="444"/>
      <c r="RM44" s="444"/>
      <c r="RN44" s="444"/>
      <c r="RO44" s="444"/>
      <c r="RP44" s="444"/>
      <c r="RQ44" s="444"/>
      <c r="RR44" s="444"/>
      <c r="RS44" s="444"/>
      <c r="RT44" s="444"/>
      <c r="RU44" s="444"/>
      <c r="RV44" s="444"/>
      <c r="RW44" s="444"/>
      <c r="RX44" s="444"/>
      <c r="RY44" s="444"/>
      <c r="RZ44" s="444"/>
      <c r="SA44" s="444"/>
      <c r="SB44" s="444"/>
      <c r="SC44" s="444"/>
      <c r="SD44" s="444"/>
      <c r="SE44" s="444"/>
      <c r="SF44" s="444"/>
      <c r="SG44" s="444"/>
      <c r="SH44" s="515"/>
    </row>
    <row r="45" spans="1:502" s="516" customFormat="1" ht="14.4">
      <c r="A45" s="444"/>
      <c r="B45" s="1726" t="s">
        <v>55</v>
      </c>
      <c r="C45" s="1685"/>
      <c r="D45" s="1686"/>
      <c r="E45" s="1322" t="s">
        <v>623</v>
      </c>
      <c r="F45" s="1322">
        <v>10</v>
      </c>
      <c r="G45" s="1255">
        <f t="shared" si="0"/>
        <v>1.759465860808767E-2</v>
      </c>
      <c r="H45" s="1432" t="s">
        <v>29</v>
      </c>
      <c r="I45" s="1323">
        <v>90</v>
      </c>
      <c r="J45" s="1324">
        <v>502</v>
      </c>
      <c r="K45" s="1325">
        <v>58</v>
      </c>
      <c r="L45" s="1325">
        <v>58</v>
      </c>
      <c r="M45" s="1687">
        <f t="shared" si="4"/>
        <v>0</v>
      </c>
      <c r="N45" s="1688">
        <f t="shared" si="9"/>
        <v>45180</v>
      </c>
      <c r="O45" s="1687"/>
      <c r="P45" s="1687"/>
      <c r="Q45" s="1687"/>
      <c r="R45" s="1687"/>
      <c r="S45" s="1687">
        <f t="shared" si="5"/>
        <v>5220</v>
      </c>
      <c r="T45" s="1687">
        <v>0</v>
      </c>
      <c r="U45" s="1687"/>
      <c r="V45" s="1687"/>
      <c r="W45" s="1687">
        <v>0</v>
      </c>
      <c r="X45" s="1687"/>
      <c r="Y45" s="1687"/>
      <c r="Z45" s="1687">
        <f t="shared" si="11"/>
        <v>0</v>
      </c>
      <c r="AA45" s="1689">
        <f t="shared" si="12"/>
        <v>0.57147584509150195</v>
      </c>
      <c r="AB45" s="1687">
        <f t="shared" si="10"/>
        <v>25819.27868123406</v>
      </c>
      <c r="AC45" s="1690"/>
      <c r="AD45" s="1727"/>
      <c r="AE45" s="444"/>
      <c r="AF45" s="444"/>
      <c r="AG45" s="444"/>
      <c r="AH45" s="444"/>
      <c r="AI45" s="444"/>
      <c r="AJ45" s="444"/>
      <c r="AK45" s="444"/>
      <c r="AL45" s="444"/>
      <c r="AM45" s="444"/>
      <c r="AN45" s="444"/>
      <c r="AO45" s="444"/>
      <c r="AP45" s="444"/>
      <c r="AQ45" s="444"/>
      <c r="AR45" s="444"/>
      <c r="AS45" s="444"/>
      <c r="AT45" s="444"/>
      <c r="AU45" s="444"/>
      <c r="AV45" s="444"/>
      <c r="AW45" s="444"/>
      <c r="AX45" s="444"/>
      <c r="AY45" s="444"/>
      <c r="AZ45" s="444"/>
      <c r="BA45" s="444"/>
      <c r="BB45" s="444"/>
      <c r="BC45" s="444"/>
      <c r="BD45" s="444"/>
      <c r="BE45" s="444"/>
      <c r="BF45" s="444"/>
      <c r="BG45" s="444"/>
      <c r="BH45" s="444"/>
      <c r="BI45" s="444"/>
      <c r="BJ45" s="444"/>
      <c r="BK45" s="444"/>
      <c r="BL45" s="444"/>
      <c r="BM45" s="444"/>
      <c r="BN45" s="444"/>
      <c r="BO45" s="444"/>
      <c r="BP45" s="444"/>
      <c r="BQ45" s="444"/>
      <c r="BR45" s="444"/>
      <c r="BS45" s="444"/>
      <c r="BT45" s="444"/>
      <c r="BU45" s="444"/>
      <c r="BV45" s="444"/>
      <c r="BW45" s="444"/>
      <c r="BX45" s="444"/>
      <c r="BY45" s="444"/>
      <c r="BZ45" s="444"/>
      <c r="CA45" s="444"/>
      <c r="CB45" s="444"/>
      <c r="CC45" s="444"/>
      <c r="CD45" s="444"/>
      <c r="CE45" s="444"/>
      <c r="CF45" s="444"/>
      <c r="CG45" s="444"/>
      <c r="CH45" s="444"/>
      <c r="CI45" s="444"/>
      <c r="CJ45" s="444"/>
      <c r="CK45" s="444"/>
      <c r="CL45" s="444"/>
      <c r="CM45" s="444"/>
      <c r="CN45" s="444"/>
      <c r="CO45" s="444"/>
      <c r="CP45" s="444"/>
      <c r="CQ45" s="444"/>
      <c r="CR45" s="444"/>
      <c r="CS45" s="444"/>
      <c r="CT45" s="444"/>
      <c r="CU45" s="444"/>
      <c r="CV45" s="444"/>
      <c r="CW45" s="444"/>
      <c r="CX45" s="444"/>
      <c r="CY45" s="444"/>
      <c r="CZ45" s="444"/>
      <c r="DA45" s="444"/>
      <c r="DB45" s="444"/>
      <c r="DC45" s="444"/>
      <c r="DD45" s="444"/>
      <c r="DE45" s="444"/>
      <c r="DF45" s="444"/>
      <c r="DG45" s="444"/>
      <c r="DH45" s="444"/>
      <c r="DI45" s="444"/>
      <c r="DJ45" s="444"/>
      <c r="DK45" s="444"/>
      <c r="DL45" s="444"/>
      <c r="DM45" s="444"/>
      <c r="DN45" s="444"/>
      <c r="DO45" s="444"/>
      <c r="DP45" s="444"/>
      <c r="DQ45" s="444"/>
      <c r="DR45" s="444"/>
      <c r="DS45" s="444"/>
      <c r="DT45" s="444"/>
      <c r="DU45" s="444"/>
      <c r="DV45" s="444"/>
      <c r="DW45" s="444"/>
      <c r="DX45" s="444"/>
      <c r="DY45" s="444"/>
      <c r="DZ45" s="444"/>
      <c r="EA45" s="444"/>
      <c r="EB45" s="444"/>
      <c r="EC45" s="444"/>
      <c r="ED45" s="444"/>
      <c r="EE45" s="444"/>
      <c r="EF45" s="444"/>
      <c r="EG45" s="444"/>
      <c r="EH45" s="444"/>
      <c r="EI45" s="444"/>
      <c r="EJ45" s="444"/>
      <c r="EK45" s="444"/>
      <c r="EL45" s="444"/>
      <c r="EM45" s="444"/>
      <c r="EN45" s="444"/>
      <c r="EO45" s="444"/>
      <c r="EP45" s="444"/>
      <c r="EQ45" s="444"/>
      <c r="ER45" s="444"/>
      <c r="ES45" s="444"/>
      <c r="ET45" s="444"/>
      <c r="EU45" s="444"/>
      <c r="EV45" s="444"/>
      <c r="EW45" s="444"/>
      <c r="EX45" s="444"/>
      <c r="EY45" s="444"/>
      <c r="EZ45" s="444"/>
      <c r="FA45" s="444"/>
      <c r="FB45" s="444"/>
      <c r="FC45" s="444"/>
      <c r="FD45" s="444"/>
      <c r="FE45" s="444"/>
      <c r="FF45" s="444"/>
      <c r="FG45" s="444"/>
      <c r="FH45" s="444"/>
      <c r="FI45" s="444"/>
      <c r="FJ45" s="444"/>
      <c r="FK45" s="444"/>
      <c r="FL45" s="444"/>
      <c r="FM45" s="444"/>
      <c r="FN45" s="444"/>
      <c r="FO45" s="444"/>
      <c r="FP45" s="444"/>
      <c r="FQ45" s="444"/>
      <c r="FR45" s="444"/>
      <c r="FS45" s="444"/>
      <c r="FT45" s="444"/>
      <c r="FU45" s="444"/>
      <c r="FV45" s="444"/>
      <c r="FW45" s="444"/>
      <c r="FX45" s="444"/>
      <c r="FY45" s="444"/>
      <c r="FZ45" s="444"/>
      <c r="GA45" s="444"/>
      <c r="GB45" s="444"/>
      <c r="GC45" s="444"/>
      <c r="GD45" s="444"/>
      <c r="GE45" s="444"/>
      <c r="GF45" s="444"/>
      <c r="GG45" s="444"/>
      <c r="GH45" s="444"/>
      <c r="GI45" s="444"/>
      <c r="GJ45" s="444"/>
      <c r="GK45" s="444"/>
      <c r="GL45" s="444"/>
      <c r="GM45" s="444"/>
      <c r="GN45" s="444"/>
      <c r="GO45" s="444"/>
      <c r="GP45" s="444"/>
      <c r="GQ45" s="444"/>
      <c r="GR45" s="444"/>
      <c r="GS45" s="444"/>
      <c r="GT45" s="444"/>
      <c r="GU45" s="444"/>
      <c r="GV45" s="444"/>
      <c r="GW45" s="444"/>
      <c r="GX45" s="444"/>
      <c r="GY45" s="444"/>
      <c r="GZ45" s="444"/>
      <c r="HA45" s="444"/>
      <c r="HB45" s="444"/>
      <c r="HC45" s="444"/>
      <c r="HD45" s="444"/>
      <c r="HE45" s="444"/>
      <c r="HF45" s="444"/>
      <c r="HG45" s="444"/>
      <c r="HH45" s="444"/>
      <c r="HI45" s="444"/>
      <c r="HJ45" s="444"/>
      <c r="HK45" s="444"/>
      <c r="HL45" s="444"/>
      <c r="HM45" s="444"/>
      <c r="HN45" s="444"/>
      <c r="HO45" s="444"/>
      <c r="HP45" s="444"/>
      <c r="HQ45" s="444"/>
      <c r="HR45" s="444"/>
      <c r="HS45" s="444"/>
      <c r="HT45" s="444"/>
      <c r="HU45" s="444"/>
      <c r="HV45" s="444"/>
      <c r="HW45" s="444"/>
      <c r="HX45" s="444"/>
      <c r="HY45" s="444"/>
      <c r="HZ45" s="444"/>
      <c r="IA45" s="444"/>
      <c r="IB45" s="444"/>
      <c r="IC45" s="444"/>
      <c r="ID45" s="444"/>
      <c r="IE45" s="444"/>
      <c r="IF45" s="444"/>
      <c r="IG45" s="444"/>
      <c r="IH45" s="444"/>
      <c r="II45" s="444"/>
      <c r="IJ45" s="444"/>
      <c r="IK45" s="444"/>
      <c r="IL45" s="444"/>
      <c r="IM45" s="444"/>
      <c r="IN45" s="444"/>
      <c r="IO45" s="444"/>
      <c r="IP45" s="444"/>
      <c r="IQ45" s="444"/>
      <c r="IR45" s="444"/>
      <c r="IS45" s="444"/>
      <c r="IT45" s="444"/>
      <c r="IU45" s="444"/>
      <c r="IV45" s="444"/>
      <c r="IW45" s="444"/>
      <c r="IX45" s="444"/>
      <c r="IY45" s="444"/>
      <c r="IZ45" s="444"/>
      <c r="JA45" s="444"/>
      <c r="JB45" s="444"/>
      <c r="JC45" s="444"/>
      <c r="JD45" s="444"/>
      <c r="JE45" s="444"/>
      <c r="JF45" s="444"/>
      <c r="JG45" s="444"/>
      <c r="JH45" s="444"/>
      <c r="JI45" s="444"/>
      <c r="JJ45" s="444"/>
      <c r="JK45" s="444"/>
      <c r="JL45" s="444"/>
      <c r="JM45" s="444"/>
      <c r="JN45" s="444"/>
      <c r="JO45" s="444"/>
      <c r="JP45" s="444"/>
      <c r="JQ45" s="444"/>
      <c r="JR45" s="444"/>
      <c r="JS45" s="444"/>
      <c r="JT45" s="444"/>
      <c r="JU45" s="444"/>
      <c r="JV45" s="444"/>
      <c r="JW45" s="444"/>
      <c r="JX45" s="444"/>
      <c r="JY45" s="444"/>
      <c r="JZ45" s="444"/>
      <c r="KA45" s="444"/>
      <c r="KB45" s="444"/>
      <c r="KC45" s="444"/>
      <c r="KD45" s="444"/>
      <c r="KE45" s="444"/>
      <c r="KF45" s="444"/>
      <c r="KG45" s="444"/>
      <c r="KH45" s="444"/>
      <c r="KI45" s="444"/>
      <c r="KJ45" s="444"/>
      <c r="KK45" s="444"/>
      <c r="KL45" s="444"/>
      <c r="KM45" s="444"/>
      <c r="KN45" s="444"/>
      <c r="KO45" s="444"/>
      <c r="KP45" s="444"/>
      <c r="KQ45" s="444"/>
      <c r="KR45" s="444"/>
      <c r="KS45" s="444"/>
      <c r="KT45" s="444"/>
      <c r="KU45" s="444"/>
      <c r="KV45" s="444"/>
      <c r="KW45" s="444"/>
      <c r="KX45" s="444"/>
      <c r="KY45" s="444"/>
      <c r="KZ45" s="444"/>
      <c r="LA45" s="444"/>
      <c r="LB45" s="444"/>
      <c r="LC45" s="444"/>
      <c r="LD45" s="444"/>
      <c r="LE45" s="444"/>
      <c r="LF45" s="444"/>
      <c r="LG45" s="444"/>
      <c r="LH45" s="444"/>
      <c r="LI45" s="444"/>
      <c r="LJ45" s="444"/>
      <c r="LK45" s="444"/>
      <c r="LL45" s="444"/>
      <c r="LM45" s="444"/>
      <c r="LN45" s="444"/>
      <c r="LO45" s="444"/>
      <c r="LP45" s="444"/>
      <c r="LQ45" s="444"/>
      <c r="LR45" s="444"/>
      <c r="LS45" s="444"/>
      <c r="LT45" s="444"/>
      <c r="LU45" s="444"/>
      <c r="LV45" s="444"/>
      <c r="LW45" s="444"/>
      <c r="LX45" s="444"/>
      <c r="LY45" s="444"/>
      <c r="LZ45" s="444"/>
      <c r="MA45" s="444"/>
      <c r="MB45" s="444"/>
      <c r="MC45" s="444"/>
      <c r="MD45" s="444"/>
      <c r="ME45" s="444"/>
      <c r="MF45" s="444"/>
      <c r="MG45" s="444"/>
      <c r="MH45" s="444"/>
      <c r="MI45" s="444"/>
      <c r="MJ45" s="444"/>
      <c r="MK45" s="444"/>
      <c r="ML45" s="444"/>
      <c r="MM45" s="444"/>
      <c r="MN45" s="444"/>
      <c r="MO45" s="444"/>
      <c r="MP45" s="444"/>
      <c r="MQ45" s="444"/>
      <c r="MR45" s="444"/>
      <c r="MS45" s="444"/>
      <c r="MT45" s="444"/>
      <c r="MU45" s="444"/>
      <c r="MV45" s="444"/>
      <c r="MW45" s="444"/>
      <c r="MX45" s="444"/>
      <c r="MY45" s="444"/>
      <c r="MZ45" s="444"/>
      <c r="NA45" s="444"/>
      <c r="NB45" s="444"/>
      <c r="NC45" s="444"/>
      <c r="ND45" s="444"/>
      <c r="NE45" s="444"/>
      <c r="NF45" s="444"/>
      <c r="NG45" s="444"/>
      <c r="NH45" s="444"/>
      <c r="NI45" s="444"/>
      <c r="NJ45" s="444"/>
      <c r="NK45" s="444"/>
      <c r="NL45" s="444"/>
      <c r="NM45" s="444"/>
      <c r="NN45" s="444"/>
      <c r="NO45" s="444"/>
      <c r="NP45" s="444"/>
      <c r="NQ45" s="444"/>
      <c r="NR45" s="444"/>
      <c r="NS45" s="444"/>
      <c r="NT45" s="444"/>
      <c r="NU45" s="444"/>
      <c r="NV45" s="444"/>
      <c r="NW45" s="444"/>
      <c r="NX45" s="444"/>
      <c r="NY45" s="444"/>
      <c r="NZ45" s="444"/>
      <c r="OA45" s="444"/>
      <c r="OB45" s="444"/>
      <c r="OC45" s="444"/>
      <c r="OD45" s="444"/>
      <c r="OE45" s="444"/>
      <c r="OF45" s="444"/>
      <c r="OG45" s="444"/>
      <c r="OH45" s="444"/>
      <c r="OI45" s="444"/>
      <c r="OJ45" s="444"/>
      <c r="OK45" s="444"/>
      <c r="OL45" s="444"/>
      <c r="OM45" s="444"/>
      <c r="ON45" s="444"/>
      <c r="OO45" s="444"/>
      <c r="OP45" s="444"/>
      <c r="OQ45" s="444"/>
      <c r="OR45" s="444"/>
      <c r="OS45" s="444"/>
      <c r="OT45" s="444"/>
      <c r="OU45" s="444"/>
      <c r="OV45" s="444"/>
      <c r="OW45" s="444"/>
      <c r="OX45" s="444"/>
      <c r="OY45" s="444"/>
      <c r="OZ45" s="444"/>
      <c r="PA45" s="444"/>
      <c r="PB45" s="444"/>
      <c r="PC45" s="444"/>
      <c r="PD45" s="444"/>
      <c r="PE45" s="444"/>
      <c r="PF45" s="444"/>
      <c r="PG45" s="444"/>
      <c r="PH45" s="444"/>
      <c r="PI45" s="444"/>
      <c r="PJ45" s="444"/>
      <c r="PK45" s="444"/>
      <c r="PL45" s="444"/>
      <c r="PM45" s="444"/>
      <c r="PN45" s="444"/>
      <c r="PO45" s="444"/>
      <c r="PP45" s="444"/>
      <c r="PQ45" s="444"/>
      <c r="PR45" s="444"/>
      <c r="PS45" s="444"/>
      <c r="PT45" s="444"/>
      <c r="PU45" s="444"/>
      <c r="PV45" s="444"/>
      <c r="PW45" s="444"/>
      <c r="PX45" s="444"/>
      <c r="PY45" s="444"/>
      <c r="PZ45" s="444"/>
      <c r="QA45" s="444"/>
      <c r="QB45" s="444"/>
      <c r="QC45" s="444"/>
      <c r="QD45" s="444"/>
      <c r="QE45" s="444"/>
      <c r="QF45" s="444"/>
      <c r="QG45" s="444"/>
      <c r="QH45" s="444"/>
      <c r="QI45" s="444"/>
      <c r="QJ45" s="444"/>
      <c r="QK45" s="444"/>
      <c r="QL45" s="444"/>
      <c r="QM45" s="444"/>
      <c r="QN45" s="444"/>
      <c r="QO45" s="444"/>
      <c r="QP45" s="444"/>
      <c r="QQ45" s="444"/>
      <c r="QR45" s="444"/>
      <c r="QS45" s="444"/>
      <c r="QT45" s="444"/>
      <c r="QU45" s="444"/>
      <c r="QV45" s="444"/>
      <c r="QW45" s="444"/>
      <c r="QX45" s="444"/>
      <c r="QY45" s="444"/>
      <c r="QZ45" s="444"/>
      <c r="RA45" s="444"/>
      <c r="RB45" s="444"/>
      <c r="RC45" s="444"/>
      <c r="RD45" s="444"/>
      <c r="RE45" s="444"/>
      <c r="RF45" s="444"/>
      <c r="RG45" s="444"/>
      <c r="RH45" s="444"/>
      <c r="RI45" s="444"/>
      <c r="RJ45" s="444"/>
      <c r="RK45" s="444"/>
      <c r="RL45" s="444"/>
      <c r="RM45" s="444"/>
      <c r="RN45" s="444"/>
      <c r="RO45" s="444"/>
      <c r="RP45" s="444"/>
      <c r="RQ45" s="444"/>
      <c r="RR45" s="444"/>
      <c r="RS45" s="444"/>
      <c r="RT45" s="444"/>
      <c r="RU45" s="444"/>
      <c r="RV45" s="444"/>
      <c r="RW45" s="444"/>
      <c r="RX45" s="444"/>
      <c r="RY45" s="444"/>
      <c r="RZ45" s="444"/>
      <c r="SA45" s="444"/>
      <c r="SB45" s="444"/>
      <c r="SC45" s="444"/>
      <c r="SD45" s="444"/>
      <c r="SE45" s="444"/>
      <c r="SF45" s="444"/>
      <c r="SG45" s="444"/>
      <c r="SH45" s="515"/>
    </row>
    <row r="46" spans="1:502" s="516" customFormat="1" ht="14.4">
      <c r="A46" s="444"/>
      <c r="B46" s="1726" t="s">
        <v>55</v>
      </c>
      <c r="C46" s="1685"/>
      <c r="D46" s="1686"/>
      <c r="E46" s="1322" t="s">
        <v>1293</v>
      </c>
      <c r="F46" s="1322">
        <v>30</v>
      </c>
      <c r="G46" s="1255">
        <f t="shared" si="0"/>
        <v>0.2748171764940911</v>
      </c>
      <c r="H46" s="1432" t="s">
        <v>28</v>
      </c>
      <c r="I46" s="1323">
        <v>235227.44999999998</v>
      </c>
      <c r="J46" s="1324">
        <v>1</v>
      </c>
      <c r="K46" s="1325">
        <v>1.48</v>
      </c>
      <c r="L46" s="1325">
        <v>1.48</v>
      </c>
      <c r="M46" s="1687">
        <f t="shared" si="4"/>
        <v>0</v>
      </c>
      <c r="N46" s="1688">
        <f t="shared" si="9"/>
        <v>235227.44999999998</v>
      </c>
      <c r="O46" s="1687"/>
      <c r="P46" s="1687"/>
      <c r="Q46" s="1687"/>
      <c r="R46" s="1687"/>
      <c r="S46" s="1687">
        <f t="shared" si="5"/>
        <v>348136.62599999999</v>
      </c>
      <c r="T46" s="1687">
        <v>0</v>
      </c>
      <c r="U46" s="1687"/>
      <c r="V46" s="1687"/>
      <c r="W46" s="1687">
        <v>0</v>
      </c>
      <c r="X46" s="1687"/>
      <c r="Y46" s="1687"/>
      <c r="Z46" s="1687">
        <f t="shared" si="11"/>
        <v>0</v>
      </c>
      <c r="AA46" s="1689">
        <f t="shared" si="12"/>
        <v>1.6954026287103112</v>
      </c>
      <c r="AB46" s="1687">
        <f t="shared" si="10"/>
        <v>398805.23707482329</v>
      </c>
      <c r="AC46" s="1690"/>
      <c r="AD46" s="1727"/>
      <c r="AE46" s="444"/>
      <c r="AF46" s="444"/>
      <c r="AG46" s="444"/>
      <c r="AH46" s="444"/>
      <c r="AI46" s="444"/>
      <c r="AJ46" s="444"/>
      <c r="AK46" s="444"/>
      <c r="AL46" s="444"/>
      <c r="AM46" s="444"/>
      <c r="AN46" s="444"/>
      <c r="AO46" s="444"/>
      <c r="AP46" s="444"/>
      <c r="AQ46" s="444"/>
      <c r="AR46" s="444"/>
      <c r="AS46" s="444"/>
      <c r="AT46" s="444"/>
      <c r="AU46" s="444"/>
      <c r="AV46" s="444"/>
      <c r="AW46" s="444"/>
      <c r="AX46" s="444"/>
      <c r="AY46" s="444"/>
      <c r="AZ46" s="444"/>
      <c r="BA46" s="444"/>
      <c r="BB46" s="444"/>
      <c r="BC46" s="444"/>
      <c r="BD46" s="444"/>
      <c r="BE46" s="444"/>
      <c r="BF46" s="444"/>
      <c r="BG46" s="444"/>
      <c r="BH46" s="444"/>
      <c r="BI46" s="444"/>
      <c r="BJ46" s="444"/>
      <c r="BK46" s="444"/>
      <c r="BL46" s="444"/>
      <c r="BM46" s="444"/>
      <c r="BN46" s="444"/>
      <c r="BO46" s="444"/>
      <c r="BP46" s="444"/>
      <c r="BQ46" s="444"/>
      <c r="BR46" s="444"/>
      <c r="BS46" s="444"/>
      <c r="BT46" s="444"/>
      <c r="BU46" s="444"/>
      <c r="BV46" s="444"/>
      <c r="BW46" s="444"/>
      <c r="BX46" s="444"/>
      <c r="BY46" s="444"/>
      <c r="BZ46" s="444"/>
      <c r="CA46" s="444"/>
      <c r="CB46" s="444"/>
      <c r="CC46" s="444"/>
      <c r="CD46" s="444"/>
      <c r="CE46" s="444"/>
      <c r="CF46" s="444"/>
      <c r="CG46" s="444"/>
      <c r="CH46" s="444"/>
      <c r="CI46" s="444"/>
      <c r="CJ46" s="444"/>
      <c r="CK46" s="444"/>
      <c r="CL46" s="444"/>
      <c r="CM46" s="444"/>
      <c r="CN46" s="444"/>
      <c r="CO46" s="444"/>
      <c r="CP46" s="444"/>
      <c r="CQ46" s="444"/>
      <c r="CR46" s="444"/>
      <c r="CS46" s="444"/>
      <c r="CT46" s="444"/>
      <c r="CU46" s="444"/>
      <c r="CV46" s="444"/>
      <c r="CW46" s="444"/>
      <c r="CX46" s="444"/>
      <c r="CY46" s="444"/>
      <c r="CZ46" s="444"/>
      <c r="DA46" s="444"/>
      <c r="DB46" s="444"/>
      <c r="DC46" s="444"/>
      <c r="DD46" s="444"/>
      <c r="DE46" s="444"/>
      <c r="DF46" s="444"/>
      <c r="DG46" s="444"/>
      <c r="DH46" s="444"/>
      <c r="DI46" s="444"/>
      <c r="DJ46" s="444"/>
      <c r="DK46" s="444"/>
      <c r="DL46" s="444"/>
      <c r="DM46" s="444"/>
      <c r="DN46" s="444"/>
      <c r="DO46" s="444"/>
      <c r="DP46" s="444"/>
      <c r="DQ46" s="444"/>
      <c r="DR46" s="444"/>
      <c r="DS46" s="444"/>
      <c r="DT46" s="444"/>
      <c r="DU46" s="444"/>
      <c r="DV46" s="444"/>
      <c r="DW46" s="444"/>
      <c r="DX46" s="444"/>
      <c r="DY46" s="444"/>
      <c r="DZ46" s="444"/>
      <c r="EA46" s="444"/>
      <c r="EB46" s="444"/>
      <c r="EC46" s="444"/>
      <c r="ED46" s="444"/>
      <c r="EE46" s="444"/>
      <c r="EF46" s="444"/>
      <c r="EG46" s="444"/>
      <c r="EH46" s="444"/>
      <c r="EI46" s="444"/>
      <c r="EJ46" s="444"/>
      <c r="EK46" s="444"/>
      <c r="EL46" s="444"/>
      <c r="EM46" s="444"/>
      <c r="EN46" s="444"/>
      <c r="EO46" s="444"/>
      <c r="EP46" s="444"/>
      <c r="EQ46" s="444"/>
      <c r="ER46" s="444"/>
      <c r="ES46" s="444"/>
      <c r="ET46" s="444"/>
      <c r="EU46" s="444"/>
      <c r="EV46" s="444"/>
      <c r="EW46" s="444"/>
      <c r="EX46" s="444"/>
      <c r="EY46" s="444"/>
      <c r="EZ46" s="444"/>
      <c r="FA46" s="444"/>
      <c r="FB46" s="444"/>
      <c r="FC46" s="444"/>
      <c r="FD46" s="444"/>
      <c r="FE46" s="444"/>
      <c r="FF46" s="444"/>
      <c r="FG46" s="444"/>
      <c r="FH46" s="444"/>
      <c r="FI46" s="444"/>
      <c r="FJ46" s="444"/>
      <c r="FK46" s="444"/>
      <c r="FL46" s="444"/>
      <c r="FM46" s="444"/>
      <c r="FN46" s="444"/>
      <c r="FO46" s="444"/>
      <c r="FP46" s="444"/>
      <c r="FQ46" s="444"/>
      <c r="FR46" s="444"/>
      <c r="FS46" s="444"/>
      <c r="FT46" s="444"/>
      <c r="FU46" s="444"/>
      <c r="FV46" s="444"/>
      <c r="FW46" s="444"/>
      <c r="FX46" s="444"/>
      <c r="FY46" s="444"/>
      <c r="FZ46" s="444"/>
      <c r="GA46" s="444"/>
      <c r="GB46" s="444"/>
      <c r="GC46" s="444"/>
      <c r="GD46" s="444"/>
      <c r="GE46" s="444"/>
      <c r="GF46" s="444"/>
      <c r="GG46" s="444"/>
      <c r="GH46" s="444"/>
      <c r="GI46" s="444"/>
      <c r="GJ46" s="444"/>
      <c r="GK46" s="444"/>
      <c r="GL46" s="444"/>
      <c r="GM46" s="444"/>
      <c r="GN46" s="444"/>
      <c r="GO46" s="444"/>
      <c r="GP46" s="444"/>
      <c r="GQ46" s="444"/>
      <c r="GR46" s="444"/>
      <c r="GS46" s="444"/>
      <c r="GT46" s="444"/>
      <c r="GU46" s="444"/>
      <c r="GV46" s="444"/>
      <c r="GW46" s="444"/>
      <c r="GX46" s="444"/>
      <c r="GY46" s="444"/>
      <c r="GZ46" s="444"/>
      <c r="HA46" s="444"/>
      <c r="HB46" s="444"/>
      <c r="HC46" s="444"/>
      <c r="HD46" s="444"/>
      <c r="HE46" s="444"/>
      <c r="HF46" s="444"/>
      <c r="HG46" s="444"/>
      <c r="HH46" s="444"/>
      <c r="HI46" s="444"/>
      <c r="HJ46" s="444"/>
      <c r="HK46" s="444"/>
      <c r="HL46" s="444"/>
      <c r="HM46" s="444"/>
      <c r="HN46" s="444"/>
      <c r="HO46" s="444"/>
      <c r="HP46" s="444"/>
      <c r="HQ46" s="444"/>
      <c r="HR46" s="444"/>
      <c r="HS46" s="444"/>
      <c r="HT46" s="444"/>
      <c r="HU46" s="444"/>
      <c r="HV46" s="444"/>
      <c r="HW46" s="444"/>
      <c r="HX46" s="444"/>
      <c r="HY46" s="444"/>
      <c r="HZ46" s="444"/>
      <c r="IA46" s="444"/>
      <c r="IB46" s="444"/>
      <c r="IC46" s="444"/>
      <c r="ID46" s="444"/>
      <c r="IE46" s="444"/>
      <c r="IF46" s="444"/>
      <c r="IG46" s="444"/>
      <c r="IH46" s="444"/>
      <c r="II46" s="444"/>
      <c r="IJ46" s="444"/>
      <c r="IK46" s="444"/>
      <c r="IL46" s="444"/>
      <c r="IM46" s="444"/>
      <c r="IN46" s="444"/>
      <c r="IO46" s="444"/>
      <c r="IP46" s="444"/>
      <c r="IQ46" s="444"/>
      <c r="IR46" s="444"/>
      <c r="IS46" s="444"/>
      <c r="IT46" s="444"/>
      <c r="IU46" s="444"/>
      <c r="IV46" s="444"/>
      <c r="IW46" s="444"/>
      <c r="IX46" s="444"/>
      <c r="IY46" s="444"/>
      <c r="IZ46" s="444"/>
      <c r="JA46" s="444"/>
      <c r="JB46" s="444"/>
      <c r="JC46" s="444"/>
      <c r="JD46" s="444"/>
      <c r="JE46" s="444"/>
      <c r="JF46" s="444"/>
      <c r="JG46" s="444"/>
      <c r="JH46" s="444"/>
      <c r="JI46" s="444"/>
      <c r="JJ46" s="444"/>
      <c r="JK46" s="444"/>
      <c r="JL46" s="444"/>
      <c r="JM46" s="444"/>
      <c r="JN46" s="444"/>
      <c r="JO46" s="444"/>
      <c r="JP46" s="444"/>
      <c r="JQ46" s="444"/>
      <c r="JR46" s="444"/>
      <c r="JS46" s="444"/>
      <c r="JT46" s="444"/>
      <c r="JU46" s="444"/>
      <c r="JV46" s="444"/>
      <c r="JW46" s="444"/>
      <c r="JX46" s="444"/>
      <c r="JY46" s="444"/>
      <c r="JZ46" s="444"/>
      <c r="KA46" s="444"/>
      <c r="KB46" s="444"/>
      <c r="KC46" s="444"/>
      <c r="KD46" s="444"/>
      <c r="KE46" s="444"/>
      <c r="KF46" s="444"/>
      <c r="KG46" s="444"/>
      <c r="KH46" s="444"/>
      <c r="KI46" s="444"/>
      <c r="KJ46" s="444"/>
      <c r="KK46" s="444"/>
      <c r="KL46" s="444"/>
      <c r="KM46" s="444"/>
      <c r="KN46" s="444"/>
      <c r="KO46" s="444"/>
      <c r="KP46" s="444"/>
      <c r="KQ46" s="444"/>
      <c r="KR46" s="444"/>
      <c r="KS46" s="444"/>
      <c r="KT46" s="444"/>
      <c r="KU46" s="444"/>
      <c r="KV46" s="444"/>
      <c r="KW46" s="444"/>
      <c r="KX46" s="444"/>
      <c r="KY46" s="444"/>
      <c r="KZ46" s="444"/>
      <c r="LA46" s="444"/>
      <c r="LB46" s="444"/>
      <c r="LC46" s="444"/>
      <c r="LD46" s="444"/>
      <c r="LE46" s="444"/>
      <c r="LF46" s="444"/>
      <c r="LG46" s="444"/>
      <c r="LH46" s="444"/>
      <c r="LI46" s="444"/>
      <c r="LJ46" s="444"/>
      <c r="LK46" s="444"/>
      <c r="LL46" s="444"/>
      <c r="LM46" s="444"/>
      <c r="LN46" s="444"/>
      <c r="LO46" s="444"/>
      <c r="LP46" s="444"/>
      <c r="LQ46" s="444"/>
      <c r="LR46" s="444"/>
      <c r="LS46" s="444"/>
      <c r="LT46" s="444"/>
      <c r="LU46" s="444"/>
      <c r="LV46" s="444"/>
      <c r="LW46" s="444"/>
      <c r="LX46" s="444"/>
      <c r="LY46" s="444"/>
      <c r="LZ46" s="444"/>
      <c r="MA46" s="444"/>
      <c r="MB46" s="444"/>
      <c r="MC46" s="444"/>
      <c r="MD46" s="444"/>
      <c r="ME46" s="444"/>
      <c r="MF46" s="444"/>
      <c r="MG46" s="444"/>
      <c r="MH46" s="444"/>
      <c r="MI46" s="444"/>
      <c r="MJ46" s="444"/>
      <c r="MK46" s="444"/>
      <c r="ML46" s="444"/>
      <c r="MM46" s="444"/>
      <c r="MN46" s="444"/>
      <c r="MO46" s="444"/>
      <c r="MP46" s="444"/>
      <c r="MQ46" s="444"/>
      <c r="MR46" s="444"/>
      <c r="MS46" s="444"/>
      <c r="MT46" s="444"/>
      <c r="MU46" s="444"/>
      <c r="MV46" s="444"/>
      <c r="MW46" s="444"/>
      <c r="MX46" s="444"/>
      <c r="MY46" s="444"/>
      <c r="MZ46" s="444"/>
      <c r="NA46" s="444"/>
      <c r="NB46" s="444"/>
      <c r="NC46" s="444"/>
      <c r="ND46" s="444"/>
      <c r="NE46" s="444"/>
      <c r="NF46" s="444"/>
      <c r="NG46" s="444"/>
      <c r="NH46" s="444"/>
      <c r="NI46" s="444"/>
      <c r="NJ46" s="444"/>
      <c r="NK46" s="444"/>
      <c r="NL46" s="444"/>
      <c r="NM46" s="444"/>
      <c r="NN46" s="444"/>
      <c r="NO46" s="444"/>
      <c r="NP46" s="444"/>
      <c r="NQ46" s="444"/>
      <c r="NR46" s="444"/>
      <c r="NS46" s="444"/>
      <c r="NT46" s="444"/>
      <c r="NU46" s="444"/>
      <c r="NV46" s="444"/>
      <c r="NW46" s="444"/>
      <c r="NX46" s="444"/>
      <c r="NY46" s="444"/>
      <c r="NZ46" s="444"/>
      <c r="OA46" s="444"/>
      <c r="OB46" s="444"/>
      <c r="OC46" s="444"/>
      <c r="OD46" s="444"/>
      <c r="OE46" s="444"/>
      <c r="OF46" s="444"/>
      <c r="OG46" s="444"/>
      <c r="OH46" s="444"/>
      <c r="OI46" s="444"/>
      <c r="OJ46" s="444"/>
      <c r="OK46" s="444"/>
      <c r="OL46" s="444"/>
      <c r="OM46" s="444"/>
      <c r="ON46" s="444"/>
      <c r="OO46" s="444"/>
      <c r="OP46" s="444"/>
      <c r="OQ46" s="444"/>
      <c r="OR46" s="444"/>
      <c r="OS46" s="444"/>
      <c r="OT46" s="444"/>
      <c r="OU46" s="444"/>
      <c r="OV46" s="444"/>
      <c r="OW46" s="444"/>
      <c r="OX46" s="444"/>
      <c r="OY46" s="444"/>
      <c r="OZ46" s="444"/>
      <c r="PA46" s="444"/>
      <c r="PB46" s="444"/>
      <c r="PC46" s="444"/>
      <c r="PD46" s="444"/>
      <c r="PE46" s="444"/>
      <c r="PF46" s="444"/>
      <c r="PG46" s="444"/>
      <c r="PH46" s="444"/>
      <c r="PI46" s="444"/>
      <c r="PJ46" s="444"/>
      <c r="PK46" s="444"/>
      <c r="PL46" s="444"/>
      <c r="PM46" s="444"/>
      <c r="PN46" s="444"/>
      <c r="PO46" s="444"/>
      <c r="PP46" s="444"/>
      <c r="PQ46" s="444"/>
      <c r="PR46" s="444"/>
      <c r="PS46" s="444"/>
      <c r="PT46" s="444"/>
      <c r="PU46" s="444"/>
      <c r="PV46" s="444"/>
      <c r="PW46" s="444"/>
      <c r="PX46" s="444"/>
      <c r="PY46" s="444"/>
      <c r="PZ46" s="444"/>
      <c r="QA46" s="444"/>
      <c r="QB46" s="444"/>
      <c r="QC46" s="444"/>
      <c r="QD46" s="444"/>
      <c r="QE46" s="444"/>
      <c r="QF46" s="444"/>
      <c r="QG46" s="444"/>
      <c r="QH46" s="444"/>
      <c r="QI46" s="444"/>
      <c r="QJ46" s="444"/>
      <c r="QK46" s="444"/>
      <c r="QL46" s="444"/>
      <c r="QM46" s="444"/>
      <c r="QN46" s="444"/>
      <c r="QO46" s="444"/>
      <c r="QP46" s="444"/>
      <c r="QQ46" s="444"/>
      <c r="QR46" s="444"/>
      <c r="QS46" s="444"/>
      <c r="QT46" s="444"/>
      <c r="QU46" s="444"/>
      <c r="QV46" s="444"/>
      <c r="QW46" s="444"/>
      <c r="QX46" s="444"/>
      <c r="QY46" s="444"/>
      <c r="QZ46" s="444"/>
      <c r="RA46" s="444"/>
      <c r="RB46" s="444"/>
      <c r="RC46" s="444"/>
      <c r="RD46" s="444"/>
      <c r="RE46" s="444"/>
      <c r="RF46" s="444"/>
      <c r="RG46" s="444"/>
      <c r="RH46" s="444"/>
      <c r="RI46" s="444"/>
      <c r="RJ46" s="444"/>
      <c r="RK46" s="444"/>
      <c r="RL46" s="444"/>
      <c r="RM46" s="444"/>
      <c r="RN46" s="444"/>
      <c r="RO46" s="444"/>
      <c r="RP46" s="444"/>
      <c r="RQ46" s="444"/>
      <c r="RR46" s="444"/>
      <c r="RS46" s="444"/>
      <c r="RT46" s="444"/>
      <c r="RU46" s="444"/>
      <c r="RV46" s="444"/>
      <c r="RW46" s="444"/>
      <c r="RX46" s="444"/>
      <c r="RY46" s="444"/>
      <c r="RZ46" s="444"/>
      <c r="SA46" s="444"/>
      <c r="SB46" s="444"/>
      <c r="SC46" s="444"/>
      <c r="SD46" s="444"/>
      <c r="SE46" s="444"/>
      <c r="SF46" s="444"/>
      <c r="SG46" s="444"/>
      <c r="SH46" s="515"/>
    </row>
    <row r="47" spans="1:502" s="516" customFormat="1" ht="14.4">
      <c r="A47" s="444"/>
      <c r="B47" s="1726" t="s">
        <v>55</v>
      </c>
      <c r="C47" s="1685"/>
      <c r="D47" s="1686"/>
      <c r="E47" s="1322" t="s">
        <v>1294</v>
      </c>
      <c r="F47" s="1376">
        <v>10</v>
      </c>
      <c r="G47" s="1255">
        <f t="shared" si="0"/>
        <v>1.4701937843570736E-2</v>
      </c>
      <c r="H47" s="1432" t="s">
        <v>31</v>
      </c>
      <c r="I47" s="1433">
        <v>264</v>
      </c>
      <c r="J47" s="1372">
        <v>143</v>
      </c>
      <c r="K47" s="1377">
        <v>200</v>
      </c>
      <c r="L47" s="1377">
        <v>250</v>
      </c>
      <c r="M47" s="1687">
        <f t="shared" si="4"/>
        <v>50</v>
      </c>
      <c r="N47" s="1688">
        <f t="shared" si="9"/>
        <v>37752</v>
      </c>
      <c r="O47" s="1687"/>
      <c r="P47" s="1687"/>
      <c r="Q47" s="1377"/>
      <c r="R47" s="1687"/>
      <c r="S47" s="1687">
        <f t="shared" si="5"/>
        <v>66000</v>
      </c>
      <c r="T47" s="1687">
        <v>0</v>
      </c>
      <c r="U47" s="1687"/>
      <c r="V47" s="1687"/>
      <c r="W47" s="1687">
        <v>0</v>
      </c>
      <c r="X47" s="1687"/>
      <c r="Y47" s="1687"/>
      <c r="Z47" s="1687">
        <f t="shared" si="11"/>
        <v>0</v>
      </c>
      <c r="AA47" s="1689">
        <f t="shared" si="12"/>
        <v>0.5883089624733695</v>
      </c>
      <c r="AB47" s="1687">
        <f t="shared" si="10"/>
        <v>22209.839951294645</v>
      </c>
      <c r="AC47" s="1690"/>
      <c r="AD47" s="1727"/>
      <c r="AE47" s="444"/>
      <c r="AF47" s="444"/>
      <c r="AG47" s="444"/>
      <c r="AH47" s="444"/>
      <c r="AI47" s="444"/>
      <c r="AJ47" s="444"/>
      <c r="AK47" s="444"/>
      <c r="AL47" s="444"/>
      <c r="AM47" s="444"/>
      <c r="AN47" s="444"/>
      <c r="AO47" s="444"/>
      <c r="AP47" s="444"/>
      <c r="AQ47" s="444"/>
      <c r="AR47" s="444"/>
      <c r="AS47" s="444"/>
      <c r="AT47" s="444"/>
      <c r="AU47" s="444"/>
      <c r="AV47" s="444"/>
      <c r="AW47" s="444"/>
      <c r="AX47" s="444"/>
      <c r="AY47" s="444"/>
      <c r="AZ47" s="444"/>
      <c r="BA47" s="444"/>
      <c r="BB47" s="444"/>
      <c r="BC47" s="444"/>
      <c r="BD47" s="444"/>
      <c r="BE47" s="444"/>
      <c r="BF47" s="444"/>
      <c r="BG47" s="444"/>
      <c r="BH47" s="444"/>
      <c r="BI47" s="444"/>
      <c r="BJ47" s="444"/>
      <c r="BK47" s="444"/>
      <c r="BL47" s="444"/>
      <c r="BM47" s="444"/>
      <c r="BN47" s="444"/>
      <c r="BO47" s="444"/>
      <c r="BP47" s="444"/>
      <c r="BQ47" s="444"/>
      <c r="BR47" s="444"/>
      <c r="BS47" s="444"/>
      <c r="BT47" s="444"/>
      <c r="BU47" s="444"/>
      <c r="BV47" s="444"/>
      <c r="BW47" s="444"/>
      <c r="BX47" s="444"/>
      <c r="BY47" s="444"/>
      <c r="BZ47" s="444"/>
      <c r="CA47" s="444"/>
      <c r="CB47" s="444"/>
      <c r="CC47" s="444"/>
      <c r="CD47" s="444"/>
      <c r="CE47" s="444"/>
      <c r="CF47" s="444"/>
      <c r="CG47" s="444"/>
      <c r="CH47" s="444"/>
      <c r="CI47" s="444"/>
      <c r="CJ47" s="444"/>
      <c r="CK47" s="444"/>
      <c r="CL47" s="444"/>
      <c r="CM47" s="444"/>
      <c r="CN47" s="444"/>
      <c r="CO47" s="444"/>
      <c r="CP47" s="444"/>
      <c r="CQ47" s="444"/>
      <c r="CR47" s="444"/>
      <c r="CS47" s="444"/>
      <c r="CT47" s="444"/>
      <c r="CU47" s="444"/>
      <c r="CV47" s="444"/>
      <c r="CW47" s="444"/>
      <c r="CX47" s="444"/>
      <c r="CY47" s="444"/>
      <c r="CZ47" s="444"/>
      <c r="DA47" s="444"/>
      <c r="DB47" s="444"/>
      <c r="DC47" s="444"/>
      <c r="DD47" s="444"/>
      <c r="DE47" s="444"/>
      <c r="DF47" s="444"/>
      <c r="DG47" s="444"/>
      <c r="DH47" s="444"/>
      <c r="DI47" s="444"/>
      <c r="DJ47" s="444"/>
      <c r="DK47" s="444"/>
      <c r="DL47" s="444"/>
      <c r="DM47" s="444"/>
      <c r="DN47" s="444"/>
      <c r="DO47" s="444"/>
      <c r="DP47" s="444"/>
      <c r="DQ47" s="444"/>
      <c r="DR47" s="444"/>
      <c r="DS47" s="444"/>
      <c r="DT47" s="444"/>
      <c r="DU47" s="444"/>
      <c r="DV47" s="444"/>
      <c r="DW47" s="444"/>
      <c r="DX47" s="444"/>
      <c r="DY47" s="444"/>
      <c r="DZ47" s="444"/>
      <c r="EA47" s="444"/>
      <c r="EB47" s="444"/>
      <c r="EC47" s="444"/>
      <c r="ED47" s="444"/>
      <c r="EE47" s="444"/>
      <c r="EF47" s="444"/>
      <c r="EG47" s="444"/>
      <c r="EH47" s="444"/>
      <c r="EI47" s="444"/>
      <c r="EJ47" s="444"/>
      <c r="EK47" s="444"/>
      <c r="EL47" s="444"/>
      <c r="EM47" s="444"/>
      <c r="EN47" s="444"/>
      <c r="EO47" s="444"/>
      <c r="EP47" s="444"/>
      <c r="EQ47" s="444"/>
      <c r="ER47" s="444"/>
      <c r="ES47" s="444"/>
      <c r="ET47" s="444"/>
      <c r="EU47" s="444"/>
      <c r="EV47" s="444"/>
      <c r="EW47" s="444"/>
      <c r="EX47" s="444"/>
      <c r="EY47" s="444"/>
      <c r="EZ47" s="444"/>
      <c r="FA47" s="444"/>
      <c r="FB47" s="444"/>
      <c r="FC47" s="444"/>
      <c r="FD47" s="444"/>
      <c r="FE47" s="444"/>
      <c r="FF47" s="444"/>
      <c r="FG47" s="444"/>
      <c r="FH47" s="444"/>
      <c r="FI47" s="444"/>
      <c r="FJ47" s="444"/>
      <c r="FK47" s="444"/>
      <c r="FL47" s="444"/>
      <c r="FM47" s="444"/>
      <c r="FN47" s="444"/>
      <c r="FO47" s="444"/>
      <c r="FP47" s="444"/>
      <c r="FQ47" s="444"/>
      <c r="FR47" s="444"/>
      <c r="FS47" s="444"/>
      <c r="FT47" s="444"/>
      <c r="FU47" s="444"/>
      <c r="FV47" s="444"/>
      <c r="FW47" s="444"/>
      <c r="FX47" s="444"/>
      <c r="FY47" s="444"/>
      <c r="FZ47" s="444"/>
      <c r="GA47" s="444"/>
      <c r="GB47" s="444"/>
      <c r="GC47" s="444"/>
      <c r="GD47" s="444"/>
      <c r="GE47" s="444"/>
      <c r="GF47" s="444"/>
      <c r="GG47" s="444"/>
      <c r="GH47" s="444"/>
      <c r="GI47" s="444"/>
      <c r="GJ47" s="444"/>
      <c r="GK47" s="444"/>
      <c r="GL47" s="444"/>
      <c r="GM47" s="444"/>
      <c r="GN47" s="444"/>
      <c r="GO47" s="444"/>
      <c r="GP47" s="444"/>
      <c r="GQ47" s="444"/>
      <c r="GR47" s="444"/>
      <c r="GS47" s="444"/>
      <c r="GT47" s="444"/>
      <c r="GU47" s="444"/>
      <c r="GV47" s="444"/>
      <c r="GW47" s="444"/>
      <c r="GX47" s="444"/>
      <c r="GY47" s="444"/>
      <c r="GZ47" s="444"/>
      <c r="HA47" s="444"/>
      <c r="HB47" s="444"/>
      <c r="HC47" s="444"/>
      <c r="HD47" s="444"/>
      <c r="HE47" s="444"/>
      <c r="HF47" s="444"/>
      <c r="HG47" s="444"/>
      <c r="HH47" s="444"/>
      <c r="HI47" s="444"/>
      <c r="HJ47" s="444"/>
      <c r="HK47" s="444"/>
      <c r="HL47" s="444"/>
      <c r="HM47" s="444"/>
      <c r="HN47" s="444"/>
      <c r="HO47" s="444"/>
      <c r="HP47" s="444"/>
      <c r="HQ47" s="444"/>
      <c r="HR47" s="444"/>
      <c r="HS47" s="444"/>
      <c r="HT47" s="444"/>
      <c r="HU47" s="444"/>
      <c r="HV47" s="444"/>
      <c r="HW47" s="444"/>
      <c r="HX47" s="444"/>
      <c r="HY47" s="444"/>
      <c r="HZ47" s="444"/>
      <c r="IA47" s="444"/>
      <c r="IB47" s="444"/>
      <c r="IC47" s="444"/>
      <c r="ID47" s="444"/>
      <c r="IE47" s="444"/>
      <c r="IF47" s="444"/>
      <c r="IG47" s="444"/>
      <c r="IH47" s="444"/>
      <c r="II47" s="444"/>
      <c r="IJ47" s="444"/>
      <c r="IK47" s="444"/>
      <c r="IL47" s="444"/>
      <c r="IM47" s="444"/>
      <c r="IN47" s="444"/>
      <c r="IO47" s="444"/>
      <c r="IP47" s="444"/>
      <c r="IQ47" s="444"/>
      <c r="IR47" s="444"/>
      <c r="IS47" s="444"/>
      <c r="IT47" s="444"/>
      <c r="IU47" s="444"/>
      <c r="IV47" s="444"/>
      <c r="IW47" s="444"/>
      <c r="IX47" s="444"/>
      <c r="IY47" s="444"/>
      <c r="IZ47" s="444"/>
      <c r="JA47" s="444"/>
      <c r="JB47" s="444"/>
      <c r="JC47" s="444"/>
      <c r="JD47" s="444"/>
      <c r="JE47" s="444"/>
      <c r="JF47" s="444"/>
      <c r="JG47" s="444"/>
      <c r="JH47" s="444"/>
      <c r="JI47" s="444"/>
      <c r="JJ47" s="444"/>
      <c r="JK47" s="444"/>
      <c r="JL47" s="444"/>
      <c r="JM47" s="444"/>
      <c r="JN47" s="444"/>
      <c r="JO47" s="444"/>
      <c r="JP47" s="444"/>
      <c r="JQ47" s="444"/>
      <c r="JR47" s="444"/>
      <c r="JS47" s="444"/>
      <c r="JT47" s="444"/>
      <c r="JU47" s="444"/>
      <c r="JV47" s="444"/>
      <c r="JW47" s="444"/>
      <c r="JX47" s="444"/>
      <c r="JY47" s="444"/>
      <c r="JZ47" s="444"/>
      <c r="KA47" s="444"/>
      <c r="KB47" s="444"/>
      <c r="KC47" s="444"/>
      <c r="KD47" s="444"/>
      <c r="KE47" s="444"/>
      <c r="KF47" s="444"/>
      <c r="KG47" s="444"/>
      <c r="KH47" s="444"/>
      <c r="KI47" s="444"/>
      <c r="KJ47" s="444"/>
      <c r="KK47" s="444"/>
      <c r="KL47" s="444"/>
      <c r="KM47" s="444"/>
      <c r="KN47" s="444"/>
      <c r="KO47" s="444"/>
      <c r="KP47" s="444"/>
      <c r="KQ47" s="444"/>
      <c r="KR47" s="444"/>
      <c r="KS47" s="444"/>
      <c r="KT47" s="444"/>
      <c r="KU47" s="444"/>
      <c r="KV47" s="444"/>
      <c r="KW47" s="444"/>
      <c r="KX47" s="444"/>
      <c r="KY47" s="444"/>
      <c r="KZ47" s="444"/>
      <c r="LA47" s="444"/>
      <c r="LB47" s="444"/>
      <c r="LC47" s="444"/>
      <c r="LD47" s="444"/>
      <c r="LE47" s="444"/>
      <c r="LF47" s="444"/>
      <c r="LG47" s="444"/>
      <c r="LH47" s="444"/>
      <c r="LI47" s="444"/>
      <c r="LJ47" s="444"/>
      <c r="LK47" s="444"/>
      <c r="LL47" s="444"/>
      <c r="LM47" s="444"/>
      <c r="LN47" s="444"/>
      <c r="LO47" s="444"/>
      <c r="LP47" s="444"/>
      <c r="LQ47" s="444"/>
      <c r="LR47" s="444"/>
      <c r="LS47" s="444"/>
      <c r="LT47" s="444"/>
      <c r="LU47" s="444"/>
      <c r="LV47" s="444"/>
      <c r="LW47" s="444"/>
      <c r="LX47" s="444"/>
      <c r="LY47" s="444"/>
      <c r="LZ47" s="444"/>
      <c r="MA47" s="444"/>
      <c r="MB47" s="444"/>
      <c r="MC47" s="444"/>
      <c r="MD47" s="444"/>
      <c r="ME47" s="444"/>
      <c r="MF47" s="444"/>
      <c r="MG47" s="444"/>
      <c r="MH47" s="444"/>
      <c r="MI47" s="444"/>
      <c r="MJ47" s="444"/>
      <c r="MK47" s="444"/>
      <c r="ML47" s="444"/>
      <c r="MM47" s="444"/>
      <c r="MN47" s="444"/>
      <c r="MO47" s="444"/>
      <c r="MP47" s="444"/>
      <c r="MQ47" s="444"/>
      <c r="MR47" s="444"/>
      <c r="MS47" s="444"/>
      <c r="MT47" s="444"/>
      <c r="MU47" s="444"/>
      <c r="MV47" s="444"/>
      <c r="MW47" s="444"/>
      <c r="MX47" s="444"/>
      <c r="MY47" s="444"/>
      <c r="MZ47" s="444"/>
      <c r="NA47" s="444"/>
      <c r="NB47" s="444"/>
      <c r="NC47" s="444"/>
      <c r="ND47" s="444"/>
      <c r="NE47" s="444"/>
      <c r="NF47" s="444"/>
      <c r="NG47" s="444"/>
      <c r="NH47" s="444"/>
      <c r="NI47" s="444"/>
      <c r="NJ47" s="444"/>
      <c r="NK47" s="444"/>
      <c r="NL47" s="444"/>
      <c r="NM47" s="444"/>
      <c r="NN47" s="444"/>
      <c r="NO47" s="444"/>
      <c r="NP47" s="444"/>
      <c r="NQ47" s="444"/>
      <c r="NR47" s="444"/>
      <c r="NS47" s="444"/>
      <c r="NT47" s="444"/>
      <c r="NU47" s="444"/>
      <c r="NV47" s="444"/>
      <c r="NW47" s="444"/>
      <c r="NX47" s="444"/>
      <c r="NY47" s="444"/>
      <c r="NZ47" s="444"/>
      <c r="OA47" s="444"/>
      <c r="OB47" s="444"/>
      <c r="OC47" s="444"/>
      <c r="OD47" s="444"/>
      <c r="OE47" s="444"/>
      <c r="OF47" s="444"/>
      <c r="OG47" s="444"/>
      <c r="OH47" s="444"/>
      <c r="OI47" s="444"/>
      <c r="OJ47" s="444"/>
      <c r="OK47" s="444"/>
      <c r="OL47" s="444"/>
      <c r="OM47" s="444"/>
      <c r="ON47" s="444"/>
      <c r="OO47" s="444"/>
      <c r="OP47" s="444"/>
      <c r="OQ47" s="444"/>
      <c r="OR47" s="444"/>
      <c r="OS47" s="444"/>
      <c r="OT47" s="444"/>
      <c r="OU47" s="444"/>
      <c r="OV47" s="444"/>
      <c r="OW47" s="444"/>
      <c r="OX47" s="444"/>
      <c r="OY47" s="444"/>
      <c r="OZ47" s="444"/>
      <c r="PA47" s="444"/>
      <c r="PB47" s="444"/>
      <c r="PC47" s="444"/>
      <c r="PD47" s="444"/>
      <c r="PE47" s="444"/>
      <c r="PF47" s="444"/>
      <c r="PG47" s="444"/>
      <c r="PH47" s="444"/>
      <c r="PI47" s="444"/>
      <c r="PJ47" s="444"/>
      <c r="PK47" s="444"/>
      <c r="PL47" s="444"/>
      <c r="PM47" s="444"/>
      <c r="PN47" s="444"/>
      <c r="PO47" s="444"/>
      <c r="PP47" s="444"/>
      <c r="PQ47" s="444"/>
      <c r="PR47" s="444"/>
      <c r="PS47" s="444"/>
      <c r="PT47" s="444"/>
      <c r="PU47" s="444"/>
      <c r="PV47" s="444"/>
      <c r="PW47" s="444"/>
      <c r="PX47" s="444"/>
      <c r="PY47" s="444"/>
      <c r="PZ47" s="444"/>
      <c r="QA47" s="444"/>
      <c r="QB47" s="444"/>
      <c r="QC47" s="444"/>
      <c r="QD47" s="444"/>
      <c r="QE47" s="444"/>
      <c r="QF47" s="444"/>
      <c r="QG47" s="444"/>
      <c r="QH47" s="444"/>
      <c r="QI47" s="444"/>
      <c r="QJ47" s="444"/>
      <c r="QK47" s="444"/>
      <c r="QL47" s="444"/>
      <c r="QM47" s="444"/>
      <c r="QN47" s="444"/>
      <c r="QO47" s="444"/>
      <c r="QP47" s="444"/>
      <c r="QQ47" s="444"/>
      <c r="QR47" s="444"/>
      <c r="QS47" s="444"/>
      <c r="QT47" s="444"/>
      <c r="QU47" s="444"/>
      <c r="QV47" s="444"/>
      <c r="QW47" s="444"/>
      <c r="QX47" s="444"/>
      <c r="QY47" s="444"/>
      <c r="QZ47" s="444"/>
      <c r="RA47" s="444"/>
      <c r="RB47" s="444"/>
      <c r="RC47" s="444"/>
      <c r="RD47" s="444"/>
      <c r="RE47" s="444"/>
      <c r="RF47" s="444"/>
      <c r="RG47" s="444"/>
      <c r="RH47" s="444"/>
      <c r="RI47" s="444"/>
      <c r="RJ47" s="444"/>
      <c r="RK47" s="444"/>
      <c r="RL47" s="444"/>
      <c r="RM47" s="444"/>
      <c r="RN47" s="444"/>
      <c r="RO47" s="444"/>
      <c r="RP47" s="444"/>
      <c r="RQ47" s="444"/>
      <c r="RR47" s="444"/>
      <c r="RS47" s="444"/>
      <c r="RT47" s="444"/>
      <c r="RU47" s="444"/>
      <c r="RV47" s="444"/>
      <c r="RW47" s="444"/>
      <c r="RX47" s="444"/>
      <c r="RY47" s="444"/>
      <c r="RZ47" s="444"/>
      <c r="SA47" s="444"/>
      <c r="SB47" s="444"/>
      <c r="SC47" s="444"/>
      <c r="SD47" s="444"/>
      <c r="SE47" s="444"/>
      <c r="SF47" s="444"/>
      <c r="SG47" s="444"/>
      <c r="SH47" s="515"/>
    </row>
    <row r="48" spans="1:502" s="516" customFormat="1" ht="14.4">
      <c r="A48" s="444"/>
      <c r="B48" s="1726" t="s">
        <v>55</v>
      </c>
      <c r="C48" s="1685"/>
      <c r="D48" s="1686"/>
      <c r="E48" s="1322" t="s">
        <v>1295</v>
      </c>
      <c r="F48" s="1322">
        <v>15</v>
      </c>
      <c r="G48" s="1255">
        <f t="shared" si="0"/>
        <v>7.9018242693094931E-3</v>
      </c>
      <c r="H48" s="1432" t="s">
        <v>32</v>
      </c>
      <c r="I48" s="1323">
        <v>501</v>
      </c>
      <c r="J48" s="1324">
        <v>27</v>
      </c>
      <c r="K48" s="1325">
        <v>30</v>
      </c>
      <c r="L48" s="1325">
        <v>50</v>
      </c>
      <c r="M48" s="1687">
        <f t="shared" si="4"/>
        <v>20</v>
      </c>
      <c r="N48" s="1688">
        <f t="shared" si="9"/>
        <v>13527</v>
      </c>
      <c r="O48" s="1687"/>
      <c r="P48" s="1687"/>
      <c r="Q48" s="1687"/>
      <c r="R48" s="1687"/>
      <c r="S48" s="1687">
        <f t="shared" si="5"/>
        <v>25050</v>
      </c>
      <c r="T48" s="1687">
        <v>0</v>
      </c>
      <c r="U48" s="1687"/>
      <c r="V48" s="1687"/>
      <c r="W48" s="1687">
        <v>0</v>
      </c>
      <c r="X48" s="1687"/>
      <c r="Y48" s="1687"/>
      <c r="Z48" s="1687">
        <f t="shared" si="11"/>
        <v>0</v>
      </c>
      <c r="AA48" s="1689">
        <f t="shared" si="12"/>
        <v>0.80126065856156259</v>
      </c>
      <c r="AB48" s="1687">
        <f t="shared" si="10"/>
        <v>10838.652928362257</v>
      </c>
      <c r="AC48" s="1690"/>
      <c r="AD48" s="1727"/>
      <c r="AE48" s="444"/>
      <c r="AF48" s="444"/>
      <c r="AG48" s="444"/>
      <c r="AH48" s="444"/>
      <c r="AI48" s="444"/>
      <c r="AJ48" s="444"/>
      <c r="AK48" s="444"/>
      <c r="AL48" s="444"/>
      <c r="AM48" s="444"/>
      <c r="AN48" s="444"/>
      <c r="AO48" s="444"/>
      <c r="AP48" s="444"/>
      <c r="AQ48" s="444"/>
      <c r="AR48" s="444"/>
      <c r="AS48" s="444"/>
      <c r="AT48" s="444"/>
      <c r="AU48" s="444"/>
      <c r="AV48" s="444"/>
      <c r="AW48" s="444"/>
      <c r="AX48" s="444"/>
      <c r="AY48" s="444"/>
      <c r="AZ48" s="444"/>
      <c r="BA48" s="444"/>
      <c r="BB48" s="444"/>
      <c r="BC48" s="444"/>
      <c r="BD48" s="444"/>
      <c r="BE48" s="444"/>
      <c r="BF48" s="444"/>
      <c r="BG48" s="444"/>
      <c r="BH48" s="444"/>
      <c r="BI48" s="444"/>
      <c r="BJ48" s="444"/>
      <c r="BK48" s="444"/>
      <c r="BL48" s="444"/>
      <c r="BM48" s="444"/>
      <c r="BN48" s="444"/>
      <c r="BO48" s="444"/>
      <c r="BP48" s="444"/>
      <c r="BQ48" s="444"/>
      <c r="BR48" s="444"/>
      <c r="BS48" s="444"/>
      <c r="BT48" s="444"/>
      <c r="BU48" s="444"/>
      <c r="BV48" s="444"/>
      <c r="BW48" s="444"/>
      <c r="BX48" s="444"/>
      <c r="BY48" s="444"/>
      <c r="BZ48" s="444"/>
      <c r="CA48" s="444"/>
      <c r="CB48" s="444"/>
      <c r="CC48" s="444"/>
      <c r="CD48" s="444"/>
      <c r="CE48" s="444"/>
      <c r="CF48" s="444"/>
      <c r="CG48" s="444"/>
      <c r="CH48" s="444"/>
      <c r="CI48" s="444"/>
      <c r="CJ48" s="444"/>
      <c r="CK48" s="444"/>
      <c r="CL48" s="444"/>
      <c r="CM48" s="444"/>
      <c r="CN48" s="444"/>
      <c r="CO48" s="444"/>
      <c r="CP48" s="444"/>
      <c r="CQ48" s="444"/>
      <c r="CR48" s="444"/>
      <c r="CS48" s="444"/>
      <c r="CT48" s="444"/>
      <c r="CU48" s="444"/>
      <c r="CV48" s="444"/>
      <c r="CW48" s="444"/>
      <c r="CX48" s="444"/>
      <c r="CY48" s="444"/>
      <c r="CZ48" s="444"/>
      <c r="DA48" s="444"/>
      <c r="DB48" s="444"/>
      <c r="DC48" s="444"/>
      <c r="DD48" s="444"/>
      <c r="DE48" s="444"/>
      <c r="DF48" s="444"/>
      <c r="DG48" s="444"/>
      <c r="DH48" s="444"/>
      <c r="DI48" s="444"/>
      <c r="DJ48" s="444"/>
      <c r="DK48" s="444"/>
      <c r="DL48" s="444"/>
      <c r="DM48" s="444"/>
      <c r="DN48" s="444"/>
      <c r="DO48" s="444"/>
      <c r="DP48" s="444"/>
      <c r="DQ48" s="444"/>
      <c r="DR48" s="444"/>
      <c r="DS48" s="444"/>
      <c r="DT48" s="444"/>
      <c r="DU48" s="444"/>
      <c r="DV48" s="444"/>
      <c r="DW48" s="444"/>
      <c r="DX48" s="444"/>
      <c r="DY48" s="444"/>
      <c r="DZ48" s="444"/>
      <c r="EA48" s="444"/>
      <c r="EB48" s="444"/>
      <c r="EC48" s="444"/>
      <c r="ED48" s="444"/>
      <c r="EE48" s="444"/>
      <c r="EF48" s="444"/>
      <c r="EG48" s="444"/>
      <c r="EH48" s="444"/>
      <c r="EI48" s="444"/>
      <c r="EJ48" s="444"/>
      <c r="EK48" s="444"/>
      <c r="EL48" s="444"/>
      <c r="EM48" s="444"/>
      <c r="EN48" s="444"/>
      <c r="EO48" s="444"/>
      <c r="EP48" s="444"/>
      <c r="EQ48" s="444"/>
      <c r="ER48" s="444"/>
      <c r="ES48" s="444"/>
      <c r="ET48" s="444"/>
      <c r="EU48" s="444"/>
      <c r="EV48" s="444"/>
      <c r="EW48" s="444"/>
      <c r="EX48" s="444"/>
      <c r="EY48" s="444"/>
      <c r="EZ48" s="444"/>
      <c r="FA48" s="444"/>
      <c r="FB48" s="444"/>
      <c r="FC48" s="444"/>
      <c r="FD48" s="444"/>
      <c r="FE48" s="444"/>
      <c r="FF48" s="444"/>
      <c r="FG48" s="444"/>
      <c r="FH48" s="444"/>
      <c r="FI48" s="444"/>
      <c r="FJ48" s="444"/>
      <c r="FK48" s="444"/>
      <c r="FL48" s="444"/>
      <c r="FM48" s="444"/>
      <c r="FN48" s="444"/>
      <c r="FO48" s="444"/>
      <c r="FP48" s="444"/>
      <c r="FQ48" s="444"/>
      <c r="FR48" s="444"/>
      <c r="FS48" s="444"/>
      <c r="FT48" s="444"/>
      <c r="FU48" s="444"/>
      <c r="FV48" s="444"/>
      <c r="FW48" s="444"/>
      <c r="FX48" s="444"/>
      <c r="FY48" s="444"/>
      <c r="FZ48" s="444"/>
      <c r="GA48" s="444"/>
      <c r="GB48" s="444"/>
      <c r="GC48" s="444"/>
      <c r="GD48" s="444"/>
      <c r="GE48" s="444"/>
      <c r="GF48" s="444"/>
      <c r="GG48" s="444"/>
      <c r="GH48" s="444"/>
      <c r="GI48" s="444"/>
      <c r="GJ48" s="444"/>
      <c r="GK48" s="444"/>
      <c r="GL48" s="444"/>
      <c r="GM48" s="444"/>
      <c r="GN48" s="444"/>
      <c r="GO48" s="444"/>
      <c r="GP48" s="444"/>
      <c r="GQ48" s="444"/>
      <c r="GR48" s="444"/>
      <c r="GS48" s="444"/>
      <c r="GT48" s="444"/>
      <c r="GU48" s="444"/>
      <c r="GV48" s="444"/>
      <c r="GW48" s="444"/>
      <c r="GX48" s="444"/>
      <c r="GY48" s="444"/>
      <c r="GZ48" s="444"/>
      <c r="HA48" s="444"/>
      <c r="HB48" s="444"/>
      <c r="HC48" s="444"/>
      <c r="HD48" s="444"/>
      <c r="HE48" s="444"/>
      <c r="HF48" s="444"/>
      <c r="HG48" s="444"/>
      <c r="HH48" s="444"/>
      <c r="HI48" s="444"/>
      <c r="HJ48" s="444"/>
      <c r="HK48" s="444"/>
      <c r="HL48" s="444"/>
      <c r="HM48" s="444"/>
      <c r="HN48" s="444"/>
      <c r="HO48" s="444"/>
      <c r="HP48" s="444"/>
      <c r="HQ48" s="444"/>
      <c r="HR48" s="444"/>
      <c r="HS48" s="444"/>
      <c r="HT48" s="444"/>
      <c r="HU48" s="444"/>
      <c r="HV48" s="444"/>
      <c r="HW48" s="444"/>
      <c r="HX48" s="444"/>
      <c r="HY48" s="444"/>
      <c r="HZ48" s="444"/>
      <c r="IA48" s="444"/>
      <c r="IB48" s="444"/>
      <c r="IC48" s="444"/>
      <c r="ID48" s="444"/>
      <c r="IE48" s="444"/>
      <c r="IF48" s="444"/>
      <c r="IG48" s="444"/>
      <c r="IH48" s="444"/>
      <c r="II48" s="444"/>
      <c r="IJ48" s="444"/>
      <c r="IK48" s="444"/>
      <c r="IL48" s="444"/>
      <c r="IM48" s="444"/>
      <c r="IN48" s="444"/>
      <c r="IO48" s="444"/>
      <c r="IP48" s="444"/>
      <c r="IQ48" s="444"/>
      <c r="IR48" s="444"/>
      <c r="IS48" s="444"/>
      <c r="IT48" s="444"/>
      <c r="IU48" s="444"/>
      <c r="IV48" s="444"/>
      <c r="IW48" s="444"/>
      <c r="IX48" s="444"/>
      <c r="IY48" s="444"/>
      <c r="IZ48" s="444"/>
      <c r="JA48" s="444"/>
      <c r="JB48" s="444"/>
      <c r="JC48" s="444"/>
      <c r="JD48" s="444"/>
      <c r="JE48" s="444"/>
      <c r="JF48" s="444"/>
      <c r="JG48" s="444"/>
      <c r="JH48" s="444"/>
      <c r="JI48" s="444"/>
      <c r="JJ48" s="444"/>
      <c r="JK48" s="444"/>
      <c r="JL48" s="444"/>
      <c r="JM48" s="444"/>
      <c r="JN48" s="444"/>
      <c r="JO48" s="444"/>
      <c r="JP48" s="444"/>
      <c r="JQ48" s="444"/>
      <c r="JR48" s="444"/>
      <c r="JS48" s="444"/>
      <c r="JT48" s="444"/>
      <c r="JU48" s="444"/>
      <c r="JV48" s="444"/>
      <c r="JW48" s="444"/>
      <c r="JX48" s="444"/>
      <c r="JY48" s="444"/>
      <c r="JZ48" s="444"/>
      <c r="KA48" s="444"/>
      <c r="KB48" s="444"/>
      <c r="KC48" s="444"/>
      <c r="KD48" s="444"/>
      <c r="KE48" s="444"/>
      <c r="KF48" s="444"/>
      <c r="KG48" s="444"/>
      <c r="KH48" s="444"/>
      <c r="KI48" s="444"/>
      <c r="KJ48" s="444"/>
      <c r="KK48" s="444"/>
      <c r="KL48" s="444"/>
      <c r="KM48" s="444"/>
      <c r="KN48" s="444"/>
      <c r="KO48" s="444"/>
      <c r="KP48" s="444"/>
      <c r="KQ48" s="444"/>
      <c r="KR48" s="444"/>
      <c r="KS48" s="444"/>
      <c r="KT48" s="444"/>
      <c r="KU48" s="444"/>
      <c r="KV48" s="444"/>
      <c r="KW48" s="444"/>
      <c r="KX48" s="444"/>
      <c r="KY48" s="444"/>
      <c r="KZ48" s="444"/>
      <c r="LA48" s="444"/>
      <c r="LB48" s="444"/>
      <c r="LC48" s="444"/>
      <c r="LD48" s="444"/>
      <c r="LE48" s="444"/>
      <c r="LF48" s="444"/>
      <c r="LG48" s="444"/>
      <c r="LH48" s="444"/>
      <c r="LI48" s="444"/>
      <c r="LJ48" s="444"/>
      <c r="LK48" s="444"/>
      <c r="LL48" s="444"/>
      <c r="LM48" s="444"/>
      <c r="LN48" s="444"/>
      <c r="LO48" s="444"/>
      <c r="LP48" s="444"/>
      <c r="LQ48" s="444"/>
      <c r="LR48" s="444"/>
      <c r="LS48" s="444"/>
      <c r="LT48" s="444"/>
      <c r="LU48" s="444"/>
      <c r="LV48" s="444"/>
      <c r="LW48" s="444"/>
      <c r="LX48" s="444"/>
      <c r="LY48" s="444"/>
      <c r="LZ48" s="444"/>
      <c r="MA48" s="444"/>
      <c r="MB48" s="444"/>
      <c r="MC48" s="444"/>
      <c r="MD48" s="444"/>
      <c r="ME48" s="444"/>
      <c r="MF48" s="444"/>
      <c r="MG48" s="444"/>
      <c r="MH48" s="444"/>
      <c r="MI48" s="444"/>
      <c r="MJ48" s="444"/>
      <c r="MK48" s="444"/>
      <c r="ML48" s="444"/>
      <c r="MM48" s="444"/>
      <c r="MN48" s="444"/>
      <c r="MO48" s="444"/>
      <c r="MP48" s="444"/>
      <c r="MQ48" s="444"/>
      <c r="MR48" s="444"/>
      <c r="MS48" s="444"/>
      <c r="MT48" s="444"/>
      <c r="MU48" s="444"/>
      <c r="MV48" s="444"/>
      <c r="MW48" s="444"/>
      <c r="MX48" s="444"/>
      <c r="MY48" s="444"/>
      <c r="MZ48" s="444"/>
      <c r="NA48" s="444"/>
      <c r="NB48" s="444"/>
      <c r="NC48" s="444"/>
      <c r="ND48" s="444"/>
      <c r="NE48" s="444"/>
      <c r="NF48" s="444"/>
      <c r="NG48" s="444"/>
      <c r="NH48" s="444"/>
      <c r="NI48" s="444"/>
      <c r="NJ48" s="444"/>
      <c r="NK48" s="444"/>
      <c r="NL48" s="444"/>
      <c r="NM48" s="444"/>
      <c r="NN48" s="444"/>
      <c r="NO48" s="444"/>
      <c r="NP48" s="444"/>
      <c r="NQ48" s="444"/>
      <c r="NR48" s="444"/>
      <c r="NS48" s="444"/>
      <c r="NT48" s="444"/>
      <c r="NU48" s="444"/>
      <c r="NV48" s="444"/>
      <c r="NW48" s="444"/>
      <c r="NX48" s="444"/>
      <c r="NY48" s="444"/>
      <c r="NZ48" s="444"/>
      <c r="OA48" s="444"/>
      <c r="OB48" s="444"/>
      <c r="OC48" s="444"/>
      <c r="OD48" s="444"/>
      <c r="OE48" s="444"/>
      <c r="OF48" s="444"/>
      <c r="OG48" s="444"/>
      <c r="OH48" s="444"/>
      <c r="OI48" s="444"/>
      <c r="OJ48" s="444"/>
      <c r="OK48" s="444"/>
      <c r="OL48" s="444"/>
      <c r="OM48" s="444"/>
      <c r="ON48" s="444"/>
      <c r="OO48" s="444"/>
      <c r="OP48" s="444"/>
      <c r="OQ48" s="444"/>
      <c r="OR48" s="444"/>
      <c r="OS48" s="444"/>
      <c r="OT48" s="444"/>
      <c r="OU48" s="444"/>
      <c r="OV48" s="444"/>
      <c r="OW48" s="444"/>
      <c r="OX48" s="444"/>
      <c r="OY48" s="444"/>
      <c r="OZ48" s="444"/>
      <c r="PA48" s="444"/>
      <c r="PB48" s="444"/>
      <c r="PC48" s="444"/>
      <c r="PD48" s="444"/>
      <c r="PE48" s="444"/>
      <c r="PF48" s="444"/>
      <c r="PG48" s="444"/>
      <c r="PH48" s="444"/>
      <c r="PI48" s="444"/>
      <c r="PJ48" s="444"/>
      <c r="PK48" s="444"/>
      <c r="PL48" s="444"/>
      <c r="PM48" s="444"/>
      <c r="PN48" s="444"/>
      <c r="PO48" s="444"/>
      <c r="PP48" s="444"/>
      <c r="PQ48" s="444"/>
      <c r="PR48" s="444"/>
      <c r="PS48" s="444"/>
      <c r="PT48" s="444"/>
      <c r="PU48" s="444"/>
      <c r="PV48" s="444"/>
      <c r="PW48" s="444"/>
      <c r="PX48" s="444"/>
      <c r="PY48" s="444"/>
      <c r="PZ48" s="444"/>
      <c r="QA48" s="444"/>
      <c r="QB48" s="444"/>
      <c r="QC48" s="444"/>
      <c r="QD48" s="444"/>
      <c r="QE48" s="444"/>
      <c r="QF48" s="444"/>
      <c r="QG48" s="444"/>
      <c r="QH48" s="444"/>
      <c r="QI48" s="444"/>
      <c r="QJ48" s="444"/>
      <c r="QK48" s="444"/>
      <c r="QL48" s="444"/>
      <c r="QM48" s="444"/>
      <c r="QN48" s="444"/>
      <c r="QO48" s="444"/>
      <c r="QP48" s="444"/>
      <c r="QQ48" s="444"/>
      <c r="QR48" s="444"/>
      <c r="QS48" s="444"/>
      <c r="QT48" s="444"/>
      <c r="QU48" s="444"/>
      <c r="QV48" s="444"/>
      <c r="QW48" s="444"/>
      <c r="QX48" s="444"/>
      <c r="QY48" s="444"/>
      <c r="QZ48" s="444"/>
      <c r="RA48" s="444"/>
      <c r="RB48" s="444"/>
      <c r="RC48" s="444"/>
      <c r="RD48" s="444"/>
      <c r="RE48" s="444"/>
      <c r="RF48" s="444"/>
      <c r="RG48" s="444"/>
      <c r="RH48" s="444"/>
      <c r="RI48" s="444"/>
      <c r="RJ48" s="444"/>
      <c r="RK48" s="444"/>
      <c r="RL48" s="444"/>
      <c r="RM48" s="444"/>
      <c r="RN48" s="444"/>
      <c r="RO48" s="444"/>
      <c r="RP48" s="444"/>
      <c r="RQ48" s="444"/>
      <c r="RR48" s="444"/>
      <c r="RS48" s="444"/>
      <c r="RT48" s="444"/>
      <c r="RU48" s="444"/>
      <c r="RV48" s="444"/>
      <c r="RW48" s="444"/>
      <c r="RX48" s="444"/>
      <c r="RY48" s="444"/>
      <c r="RZ48" s="444"/>
      <c r="SA48" s="444"/>
      <c r="SB48" s="444"/>
      <c r="SC48" s="444"/>
      <c r="SD48" s="444"/>
      <c r="SE48" s="444"/>
      <c r="SF48" s="444"/>
      <c r="SG48" s="444"/>
      <c r="SH48" s="515"/>
    </row>
    <row r="49" spans="1:502" s="516" customFormat="1" ht="14.4">
      <c r="A49" s="444"/>
      <c r="B49" s="1726" t="s">
        <v>55</v>
      </c>
      <c r="C49" s="1685"/>
      <c r="D49" s="1686"/>
      <c r="E49" s="1322" t="s">
        <v>235</v>
      </c>
      <c r="F49" s="1322">
        <v>20</v>
      </c>
      <c r="G49" s="1255">
        <f t="shared" si="0"/>
        <v>4.9847638376166934E-4</v>
      </c>
      <c r="H49" s="1432" t="s">
        <v>27</v>
      </c>
      <c r="I49" s="1323">
        <v>5</v>
      </c>
      <c r="J49" s="1324">
        <v>128</v>
      </c>
      <c r="K49" s="1325">
        <v>350</v>
      </c>
      <c r="L49" s="1325">
        <v>884</v>
      </c>
      <c r="M49" s="1687">
        <f t="shared" si="4"/>
        <v>534</v>
      </c>
      <c r="N49" s="1688">
        <f t="shared" si="9"/>
        <v>640</v>
      </c>
      <c r="O49" s="1687"/>
      <c r="P49" s="1687"/>
      <c r="Q49" s="1687"/>
      <c r="R49" s="1687"/>
      <c r="S49" s="1687">
        <f t="shared" si="5"/>
        <v>4420</v>
      </c>
      <c r="T49" s="1687">
        <v>0</v>
      </c>
      <c r="U49" s="1687"/>
      <c r="V49" s="1687"/>
      <c r="W49" s="1687">
        <v>0</v>
      </c>
      <c r="X49" s="1687"/>
      <c r="Y49" s="1687"/>
      <c r="Z49" s="1687">
        <f t="shared" si="11"/>
        <v>0</v>
      </c>
      <c r="AA49" s="1689">
        <f t="shared" si="12"/>
        <v>1.5297001651843503</v>
      </c>
      <c r="AB49" s="1687">
        <f t="shared" si="10"/>
        <v>979.00810571798411</v>
      </c>
      <c r="AC49" s="1690"/>
      <c r="AD49" s="1727"/>
      <c r="AE49" s="444"/>
      <c r="AF49" s="444"/>
      <c r="AG49" s="444"/>
      <c r="AH49" s="444"/>
      <c r="AI49" s="444"/>
      <c r="AJ49" s="444"/>
      <c r="AK49" s="444"/>
      <c r="AL49" s="444"/>
      <c r="AM49" s="444"/>
      <c r="AN49" s="444"/>
      <c r="AO49" s="444"/>
      <c r="AP49" s="444"/>
      <c r="AQ49" s="444"/>
      <c r="AR49" s="444"/>
      <c r="AS49" s="444"/>
      <c r="AT49" s="444"/>
      <c r="AU49" s="444"/>
      <c r="AV49" s="444"/>
      <c r="AW49" s="444"/>
      <c r="AX49" s="444"/>
      <c r="AY49" s="444"/>
      <c r="AZ49" s="444"/>
      <c r="BA49" s="444"/>
      <c r="BB49" s="444"/>
      <c r="BC49" s="444"/>
      <c r="BD49" s="444"/>
      <c r="BE49" s="444"/>
      <c r="BF49" s="444"/>
      <c r="BG49" s="444"/>
      <c r="BH49" s="444"/>
      <c r="BI49" s="444"/>
      <c r="BJ49" s="444"/>
      <c r="BK49" s="444"/>
      <c r="BL49" s="444"/>
      <c r="BM49" s="444"/>
      <c r="BN49" s="444"/>
      <c r="BO49" s="444"/>
      <c r="BP49" s="444"/>
      <c r="BQ49" s="444"/>
      <c r="BR49" s="444"/>
      <c r="BS49" s="444"/>
      <c r="BT49" s="444"/>
      <c r="BU49" s="444"/>
      <c r="BV49" s="444"/>
      <c r="BW49" s="444"/>
      <c r="BX49" s="444"/>
      <c r="BY49" s="444"/>
      <c r="BZ49" s="444"/>
      <c r="CA49" s="444"/>
      <c r="CB49" s="444"/>
      <c r="CC49" s="444"/>
      <c r="CD49" s="444"/>
      <c r="CE49" s="444"/>
      <c r="CF49" s="444"/>
      <c r="CG49" s="444"/>
      <c r="CH49" s="444"/>
      <c r="CI49" s="444"/>
      <c r="CJ49" s="444"/>
      <c r="CK49" s="444"/>
      <c r="CL49" s="444"/>
      <c r="CM49" s="444"/>
      <c r="CN49" s="444"/>
      <c r="CO49" s="444"/>
      <c r="CP49" s="444"/>
      <c r="CQ49" s="444"/>
      <c r="CR49" s="444"/>
      <c r="CS49" s="444"/>
      <c r="CT49" s="444"/>
      <c r="CU49" s="444"/>
      <c r="CV49" s="444"/>
      <c r="CW49" s="444"/>
      <c r="CX49" s="444"/>
      <c r="CY49" s="444"/>
      <c r="CZ49" s="444"/>
      <c r="DA49" s="444"/>
      <c r="DB49" s="444"/>
      <c r="DC49" s="444"/>
      <c r="DD49" s="444"/>
      <c r="DE49" s="444"/>
      <c r="DF49" s="444"/>
      <c r="DG49" s="444"/>
      <c r="DH49" s="444"/>
      <c r="DI49" s="444"/>
      <c r="DJ49" s="444"/>
      <c r="DK49" s="444"/>
      <c r="DL49" s="444"/>
      <c r="DM49" s="444"/>
      <c r="DN49" s="444"/>
      <c r="DO49" s="444"/>
      <c r="DP49" s="444"/>
      <c r="DQ49" s="444"/>
      <c r="DR49" s="444"/>
      <c r="DS49" s="444"/>
      <c r="DT49" s="444"/>
      <c r="DU49" s="444"/>
      <c r="DV49" s="444"/>
      <c r="DW49" s="444"/>
      <c r="DX49" s="444"/>
      <c r="DY49" s="444"/>
      <c r="DZ49" s="444"/>
      <c r="EA49" s="444"/>
      <c r="EB49" s="444"/>
      <c r="EC49" s="444"/>
      <c r="ED49" s="444"/>
      <c r="EE49" s="444"/>
      <c r="EF49" s="444"/>
      <c r="EG49" s="444"/>
      <c r="EH49" s="444"/>
      <c r="EI49" s="444"/>
      <c r="EJ49" s="444"/>
      <c r="EK49" s="444"/>
      <c r="EL49" s="444"/>
      <c r="EM49" s="444"/>
      <c r="EN49" s="444"/>
      <c r="EO49" s="444"/>
      <c r="EP49" s="444"/>
      <c r="EQ49" s="444"/>
      <c r="ER49" s="444"/>
      <c r="ES49" s="444"/>
      <c r="ET49" s="444"/>
      <c r="EU49" s="444"/>
      <c r="EV49" s="444"/>
      <c r="EW49" s="444"/>
      <c r="EX49" s="444"/>
      <c r="EY49" s="444"/>
      <c r="EZ49" s="444"/>
      <c r="FA49" s="444"/>
      <c r="FB49" s="444"/>
      <c r="FC49" s="444"/>
      <c r="FD49" s="444"/>
      <c r="FE49" s="444"/>
      <c r="FF49" s="444"/>
      <c r="FG49" s="444"/>
      <c r="FH49" s="444"/>
      <c r="FI49" s="444"/>
      <c r="FJ49" s="444"/>
      <c r="FK49" s="444"/>
      <c r="FL49" s="444"/>
      <c r="FM49" s="444"/>
      <c r="FN49" s="444"/>
      <c r="FO49" s="444"/>
      <c r="FP49" s="444"/>
      <c r="FQ49" s="444"/>
      <c r="FR49" s="444"/>
      <c r="FS49" s="444"/>
      <c r="FT49" s="444"/>
      <c r="FU49" s="444"/>
      <c r="FV49" s="444"/>
      <c r="FW49" s="444"/>
      <c r="FX49" s="444"/>
      <c r="FY49" s="444"/>
      <c r="FZ49" s="444"/>
      <c r="GA49" s="444"/>
      <c r="GB49" s="444"/>
      <c r="GC49" s="444"/>
      <c r="GD49" s="444"/>
      <c r="GE49" s="444"/>
      <c r="GF49" s="444"/>
      <c r="GG49" s="444"/>
      <c r="GH49" s="444"/>
      <c r="GI49" s="444"/>
      <c r="GJ49" s="444"/>
      <c r="GK49" s="444"/>
      <c r="GL49" s="444"/>
      <c r="GM49" s="444"/>
      <c r="GN49" s="444"/>
      <c r="GO49" s="444"/>
      <c r="GP49" s="444"/>
      <c r="GQ49" s="444"/>
      <c r="GR49" s="444"/>
      <c r="GS49" s="444"/>
      <c r="GT49" s="444"/>
      <c r="GU49" s="444"/>
      <c r="GV49" s="444"/>
      <c r="GW49" s="444"/>
      <c r="GX49" s="444"/>
      <c r="GY49" s="444"/>
      <c r="GZ49" s="444"/>
      <c r="HA49" s="444"/>
      <c r="HB49" s="444"/>
      <c r="HC49" s="444"/>
      <c r="HD49" s="444"/>
      <c r="HE49" s="444"/>
      <c r="HF49" s="444"/>
      <c r="HG49" s="444"/>
      <c r="HH49" s="444"/>
      <c r="HI49" s="444"/>
      <c r="HJ49" s="444"/>
      <c r="HK49" s="444"/>
      <c r="HL49" s="444"/>
      <c r="HM49" s="444"/>
      <c r="HN49" s="444"/>
      <c r="HO49" s="444"/>
      <c r="HP49" s="444"/>
      <c r="HQ49" s="444"/>
      <c r="HR49" s="444"/>
      <c r="HS49" s="444"/>
      <c r="HT49" s="444"/>
      <c r="HU49" s="444"/>
      <c r="HV49" s="444"/>
      <c r="HW49" s="444"/>
      <c r="HX49" s="444"/>
      <c r="HY49" s="444"/>
      <c r="HZ49" s="444"/>
      <c r="IA49" s="444"/>
      <c r="IB49" s="444"/>
      <c r="IC49" s="444"/>
      <c r="ID49" s="444"/>
      <c r="IE49" s="444"/>
      <c r="IF49" s="444"/>
      <c r="IG49" s="444"/>
      <c r="IH49" s="444"/>
      <c r="II49" s="444"/>
      <c r="IJ49" s="444"/>
      <c r="IK49" s="444"/>
      <c r="IL49" s="444"/>
      <c r="IM49" s="444"/>
      <c r="IN49" s="444"/>
      <c r="IO49" s="444"/>
      <c r="IP49" s="444"/>
      <c r="IQ49" s="444"/>
      <c r="IR49" s="444"/>
      <c r="IS49" s="444"/>
      <c r="IT49" s="444"/>
      <c r="IU49" s="444"/>
      <c r="IV49" s="444"/>
      <c r="IW49" s="444"/>
      <c r="IX49" s="444"/>
      <c r="IY49" s="444"/>
      <c r="IZ49" s="444"/>
      <c r="JA49" s="444"/>
      <c r="JB49" s="444"/>
      <c r="JC49" s="444"/>
      <c r="JD49" s="444"/>
      <c r="JE49" s="444"/>
      <c r="JF49" s="444"/>
      <c r="JG49" s="444"/>
      <c r="JH49" s="444"/>
      <c r="JI49" s="444"/>
      <c r="JJ49" s="444"/>
      <c r="JK49" s="444"/>
      <c r="JL49" s="444"/>
      <c r="JM49" s="444"/>
      <c r="JN49" s="444"/>
      <c r="JO49" s="444"/>
      <c r="JP49" s="444"/>
      <c r="JQ49" s="444"/>
      <c r="JR49" s="444"/>
      <c r="JS49" s="444"/>
      <c r="JT49" s="444"/>
      <c r="JU49" s="444"/>
      <c r="JV49" s="444"/>
      <c r="JW49" s="444"/>
      <c r="JX49" s="444"/>
      <c r="JY49" s="444"/>
      <c r="JZ49" s="444"/>
      <c r="KA49" s="444"/>
      <c r="KB49" s="444"/>
      <c r="KC49" s="444"/>
      <c r="KD49" s="444"/>
      <c r="KE49" s="444"/>
      <c r="KF49" s="444"/>
      <c r="KG49" s="444"/>
      <c r="KH49" s="444"/>
      <c r="KI49" s="444"/>
      <c r="KJ49" s="444"/>
      <c r="KK49" s="444"/>
      <c r="KL49" s="444"/>
      <c r="KM49" s="444"/>
      <c r="KN49" s="444"/>
      <c r="KO49" s="444"/>
      <c r="KP49" s="444"/>
      <c r="KQ49" s="444"/>
      <c r="KR49" s="444"/>
      <c r="KS49" s="444"/>
      <c r="KT49" s="444"/>
      <c r="KU49" s="444"/>
      <c r="KV49" s="444"/>
      <c r="KW49" s="444"/>
      <c r="KX49" s="444"/>
      <c r="KY49" s="444"/>
      <c r="KZ49" s="444"/>
      <c r="LA49" s="444"/>
      <c r="LB49" s="444"/>
      <c r="LC49" s="444"/>
      <c r="LD49" s="444"/>
      <c r="LE49" s="444"/>
      <c r="LF49" s="444"/>
      <c r="LG49" s="444"/>
      <c r="LH49" s="444"/>
      <c r="LI49" s="444"/>
      <c r="LJ49" s="444"/>
      <c r="LK49" s="444"/>
      <c r="LL49" s="444"/>
      <c r="LM49" s="444"/>
      <c r="LN49" s="444"/>
      <c r="LO49" s="444"/>
      <c r="LP49" s="444"/>
      <c r="LQ49" s="444"/>
      <c r="LR49" s="444"/>
      <c r="LS49" s="444"/>
      <c r="LT49" s="444"/>
      <c r="LU49" s="444"/>
      <c r="LV49" s="444"/>
      <c r="LW49" s="444"/>
      <c r="LX49" s="444"/>
      <c r="LY49" s="444"/>
      <c r="LZ49" s="444"/>
      <c r="MA49" s="444"/>
      <c r="MB49" s="444"/>
      <c r="MC49" s="444"/>
      <c r="MD49" s="444"/>
      <c r="ME49" s="444"/>
      <c r="MF49" s="444"/>
      <c r="MG49" s="444"/>
      <c r="MH49" s="444"/>
      <c r="MI49" s="444"/>
      <c r="MJ49" s="444"/>
      <c r="MK49" s="444"/>
      <c r="ML49" s="444"/>
      <c r="MM49" s="444"/>
      <c r="MN49" s="444"/>
      <c r="MO49" s="444"/>
      <c r="MP49" s="444"/>
      <c r="MQ49" s="444"/>
      <c r="MR49" s="444"/>
      <c r="MS49" s="444"/>
      <c r="MT49" s="444"/>
      <c r="MU49" s="444"/>
      <c r="MV49" s="444"/>
      <c r="MW49" s="444"/>
      <c r="MX49" s="444"/>
      <c r="MY49" s="444"/>
      <c r="MZ49" s="444"/>
      <c r="NA49" s="444"/>
      <c r="NB49" s="444"/>
      <c r="NC49" s="444"/>
      <c r="ND49" s="444"/>
      <c r="NE49" s="444"/>
      <c r="NF49" s="444"/>
      <c r="NG49" s="444"/>
      <c r="NH49" s="444"/>
      <c r="NI49" s="444"/>
      <c r="NJ49" s="444"/>
      <c r="NK49" s="444"/>
      <c r="NL49" s="444"/>
      <c r="NM49" s="444"/>
      <c r="NN49" s="444"/>
      <c r="NO49" s="444"/>
      <c r="NP49" s="444"/>
      <c r="NQ49" s="444"/>
      <c r="NR49" s="444"/>
      <c r="NS49" s="444"/>
      <c r="NT49" s="444"/>
      <c r="NU49" s="444"/>
      <c r="NV49" s="444"/>
      <c r="NW49" s="444"/>
      <c r="NX49" s="444"/>
      <c r="NY49" s="444"/>
      <c r="NZ49" s="444"/>
      <c r="OA49" s="444"/>
      <c r="OB49" s="444"/>
      <c r="OC49" s="444"/>
      <c r="OD49" s="444"/>
      <c r="OE49" s="444"/>
      <c r="OF49" s="444"/>
      <c r="OG49" s="444"/>
      <c r="OH49" s="444"/>
      <c r="OI49" s="444"/>
      <c r="OJ49" s="444"/>
      <c r="OK49" s="444"/>
      <c r="OL49" s="444"/>
      <c r="OM49" s="444"/>
      <c r="ON49" s="444"/>
      <c r="OO49" s="444"/>
      <c r="OP49" s="444"/>
      <c r="OQ49" s="444"/>
      <c r="OR49" s="444"/>
      <c r="OS49" s="444"/>
      <c r="OT49" s="444"/>
      <c r="OU49" s="444"/>
      <c r="OV49" s="444"/>
      <c r="OW49" s="444"/>
      <c r="OX49" s="444"/>
      <c r="OY49" s="444"/>
      <c r="OZ49" s="444"/>
      <c r="PA49" s="444"/>
      <c r="PB49" s="444"/>
      <c r="PC49" s="444"/>
      <c r="PD49" s="444"/>
      <c r="PE49" s="444"/>
      <c r="PF49" s="444"/>
      <c r="PG49" s="444"/>
      <c r="PH49" s="444"/>
      <c r="PI49" s="444"/>
      <c r="PJ49" s="444"/>
      <c r="PK49" s="444"/>
      <c r="PL49" s="444"/>
      <c r="PM49" s="444"/>
      <c r="PN49" s="444"/>
      <c r="PO49" s="444"/>
      <c r="PP49" s="444"/>
      <c r="PQ49" s="444"/>
      <c r="PR49" s="444"/>
      <c r="PS49" s="444"/>
      <c r="PT49" s="444"/>
      <c r="PU49" s="444"/>
      <c r="PV49" s="444"/>
      <c r="PW49" s="444"/>
      <c r="PX49" s="444"/>
      <c r="PY49" s="444"/>
      <c r="PZ49" s="444"/>
      <c r="QA49" s="444"/>
      <c r="QB49" s="444"/>
      <c r="QC49" s="444"/>
      <c r="QD49" s="444"/>
      <c r="QE49" s="444"/>
      <c r="QF49" s="444"/>
      <c r="QG49" s="444"/>
      <c r="QH49" s="444"/>
      <c r="QI49" s="444"/>
      <c r="QJ49" s="444"/>
      <c r="QK49" s="444"/>
      <c r="QL49" s="444"/>
      <c r="QM49" s="444"/>
      <c r="QN49" s="444"/>
      <c r="QO49" s="444"/>
      <c r="QP49" s="444"/>
      <c r="QQ49" s="444"/>
      <c r="QR49" s="444"/>
      <c r="QS49" s="444"/>
      <c r="QT49" s="444"/>
      <c r="QU49" s="444"/>
      <c r="QV49" s="444"/>
      <c r="QW49" s="444"/>
      <c r="QX49" s="444"/>
      <c r="QY49" s="444"/>
      <c r="QZ49" s="444"/>
      <c r="RA49" s="444"/>
      <c r="RB49" s="444"/>
      <c r="RC49" s="444"/>
      <c r="RD49" s="444"/>
      <c r="RE49" s="444"/>
      <c r="RF49" s="444"/>
      <c r="RG49" s="444"/>
      <c r="RH49" s="444"/>
      <c r="RI49" s="444"/>
      <c r="RJ49" s="444"/>
      <c r="RK49" s="444"/>
      <c r="RL49" s="444"/>
      <c r="RM49" s="444"/>
      <c r="RN49" s="444"/>
      <c r="RO49" s="444"/>
      <c r="RP49" s="444"/>
      <c r="RQ49" s="444"/>
      <c r="RR49" s="444"/>
      <c r="RS49" s="444"/>
      <c r="RT49" s="444"/>
      <c r="RU49" s="444"/>
      <c r="RV49" s="444"/>
      <c r="RW49" s="444"/>
      <c r="RX49" s="444"/>
      <c r="RY49" s="444"/>
      <c r="RZ49" s="444"/>
      <c r="SA49" s="444"/>
      <c r="SB49" s="444"/>
      <c r="SC49" s="444"/>
      <c r="SD49" s="444"/>
      <c r="SE49" s="444"/>
      <c r="SF49" s="444"/>
      <c r="SG49" s="444"/>
      <c r="SH49" s="515"/>
    </row>
    <row r="50" spans="1:502" s="516" customFormat="1" ht="14.4">
      <c r="A50" s="444"/>
      <c r="B50" s="1726" t="s">
        <v>55</v>
      </c>
      <c r="C50" s="1685"/>
      <c r="D50" s="1686"/>
      <c r="E50" s="1322" t="s">
        <v>1296</v>
      </c>
      <c r="F50" s="1322">
        <v>10</v>
      </c>
      <c r="G50" s="1255">
        <f t="shared" si="0"/>
        <v>2.0883434436890246E-2</v>
      </c>
      <c r="H50" s="1432" t="s">
        <v>31</v>
      </c>
      <c r="I50" s="1323">
        <v>375</v>
      </c>
      <c r="J50" s="1324">
        <v>143</v>
      </c>
      <c r="K50" s="1325">
        <v>50</v>
      </c>
      <c r="L50" s="1325">
        <v>40</v>
      </c>
      <c r="M50" s="1687">
        <f t="shared" si="4"/>
        <v>0</v>
      </c>
      <c r="N50" s="1688">
        <f t="shared" si="9"/>
        <v>53625</v>
      </c>
      <c r="O50" s="1687"/>
      <c r="P50" s="1687"/>
      <c r="Q50" s="1687"/>
      <c r="R50" s="1687"/>
      <c r="S50" s="1687">
        <f t="shared" si="5"/>
        <v>15000</v>
      </c>
      <c r="T50" s="1687">
        <v>0</v>
      </c>
      <c r="U50" s="1687"/>
      <c r="V50" s="1687"/>
      <c r="W50" s="1687">
        <v>0</v>
      </c>
      <c r="X50" s="1687"/>
      <c r="Y50" s="1687"/>
      <c r="Z50" s="1687">
        <f t="shared" si="11"/>
        <v>0</v>
      </c>
      <c r="AA50" s="1689">
        <f t="shared" si="12"/>
        <v>0.5883089624733695</v>
      </c>
      <c r="AB50" s="1687">
        <f t="shared" si="10"/>
        <v>31548.068112634439</v>
      </c>
      <c r="AC50" s="1690"/>
      <c r="AD50" s="1727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  <c r="CY50" s="444"/>
      <c r="CZ50" s="444"/>
      <c r="DA50" s="444"/>
      <c r="DB50" s="444"/>
      <c r="DC50" s="444"/>
      <c r="DD50" s="444"/>
      <c r="DE50" s="444"/>
      <c r="DF50" s="444"/>
      <c r="DG50" s="444"/>
      <c r="DH50" s="444"/>
      <c r="DI50" s="444"/>
      <c r="DJ50" s="444"/>
      <c r="DK50" s="444"/>
      <c r="DL50" s="444"/>
      <c r="DM50" s="444"/>
      <c r="DN50" s="444"/>
      <c r="DO50" s="444"/>
      <c r="DP50" s="444"/>
      <c r="DQ50" s="444"/>
      <c r="DR50" s="444"/>
      <c r="DS50" s="444"/>
      <c r="DT50" s="444"/>
      <c r="DU50" s="444"/>
      <c r="DV50" s="444"/>
      <c r="DW50" s="444"/>
      <c r="DX50" s="444"/>
      <c r="DY50" s="444"/>
      <c r="DZ50" s="444"/>
      <c r="EA50" s="444"/>
      <c r="EB50" s="444"/>
      <c r="EC50" s="444"/>
      <c r="ED50" s="444"/>
      <c r="EE50" s="444"/>
      <c r="EF50" s="444"/>
      <c r="EG50" s="444"/>
      <c r="EH50" s="444"/>
      <c r="EI50" s="444"/>
      <c r="EJ50" s="444"/>
      <c r="EK50" s="444"/>
      <c r="EL50" s="444"/>
      <c r="EM50" s="444"/>
      <c r="EN50" s="444"/>
      <c r="EO50" s="444"/>
      <c r="EP50" s="444"/>
      <c r="EQ50" s="444"/>
      <c r="ER50" s="444"/>
      <c r="ES50" s="444"/>
      <c r="ET50" s="444"/>
      <c r="EU50" s="444"/>
      <c r="EV50" s="444"/>
      <c r="EW50" s="444"/>
      <c r="EX50" s="444"/>
      <c r="EY50" s="444"/>
      <c r="EZ50" s="444"/>
      <c r="FA50" s="444"/>
      <c r="FB50" s="444"/>
      <c r="FC50" s="444"/>
      <c r="FD50" s="444"/>
      <c r="FE50" s="444"/>
      <c r="FF50" s="444"/>
      <c r="FG50" s="444"/>
      <c r="FH50" s="444"/>
      <c r="FI50" s="444"/>
      <c r="FJ50" s="444"/>
      <c r="FK50" s="444"/>
      <c r="FL50" s="444"/>
      <c r="FM50" s="444"/>
      <c r="FN50" s="444"/>
      <c r="FO50" s="444"/>
      <c r="FP50" s="444"/>
      <c r="FQ50" s="444"/>
      <c r="FR50" s="444"/>
      <c r="FS50" s="444"/>
      <c r="FT50" s="444"/>
      <c r="FU50" s="444"/>
      <c r="FV50" s="444"/>
      <c r="FW50" s="444"/>
      <c r="FX50" s="444"/>
      <c r="FY50" s="444"/>
      <c r="FZ50" s="444"/>
      <c r="GA50" s="444"/>
      <c r="GB50" s="444"/>
      <c r="GC50" s="444"/>
      <c r="GD50" s="444"/>
      <c r="GE50" s="444"/>
      <c r="GF50" s="444"/>
      <c r="GG50" s="444"/>
      <c r="GH50" s="444"/>
      <c r="GI50" s="444"/>
      <c r="GJ50" s="444"/>
      <c r="GK50" s="444"/>
      <c r="GL50" s="444"/>
      <c r="GM50" s="444"/>
      <c r="GN50" s="444"/>
      <c r="GO50" s="444"/>
      <c r="GP50" s="444"/>
      <c r="GQ50" s="444"/>
      <c r="GR50" s="444"/>
      <c r="GS50" s="444"/>
      <c r="GT50" s="444"/>
      <c r="GU50" s="444"/>
      <c r="GV50" s="444"/>
      <c r="GW50" s="444"/>
      <c r="GX50" s="444"/>
      <c r="GY50" s="444"/>
      <c r="GZ50" s="444"/>
      <c r="HA50" s="444"/>
      <c r="HB50" s="444"/>
      <c r="HC50" s="444"/>
      <c r="HD50" s="444"/>
      <c r="HE50" s="444"/>
      <c r="HF50" s="444"/>
      <c r="HG50" s="444"/>
      <c r="HH50" s="444"/>
      <c r="HI50" s="444"/>
      <c r="HJ50" s="444"/>
      <c r="HK50" s="444"/>
      <c r="HL50" s="444"/>
      <c r="HM50" s="444"/>
      <c r="HN50" s="444"/>
      <c r="HO50" s="444"/>
      <c r="HP50" s="444"/>
      <c r="HQ50" s="444"/>
      <c r="HR50" s="444"/>
      <c r="HS50" s="444"/>
      <c r="HT50" s="444"/>
      <c r="HU50" s="444"/>
      <c r="HV50" s="444"/>
      <c r="HW50" s="444"/>
      <c r="HX50" s="444"/>
      <c r="HY50" s="444"/>
      <c r="HZ50" s="444"/>
      <c r="IA50" s="444"/>
      <c r="IB50" s="444"/>
      <c r="IC50" s="444"/>
      <c r="ID50" s="444"/>
      <c r="IE50" s="444"/>
      <c r="IF50" s="444"/>
      <c r="IG50" s="444"/>
      <c r="IH50" s="444"/>
      <c r="II50" s="444"/>
      <c r="IJ50" s="444"/>
      <c r="IK50" s="444"/>
      <c r="IL50" s="444"/>
      <c r="IM50" s="444"/>
      <c r="IN50" s="444"/>
      <c r="IO50" s="444"/>
      <c r="IP50" s="444"/>
      <c r="IQ50" s="444"/>
      <c r="IR50" s="444"/>
      <c r="IS50" s="444"/>
      <c r="IT50" s="444"/>
      <c r="IU50" s="444"/>
      <c r="IV50" s="444"/>
      <c r="IW50" s="444"/>
      <c r="IX50" s="444"/>
      <c r="IY50" s="444"/>
      <c r="IZ50" s="444"/>
      <c r="JA50" s="444"/>
      <c r="JB50" s="444"/>
      <c r="JC50" s="444"/>
      <c r="JD50" s="444"/>
      <c r="JE50" s="444"/>
      <c r="JF50" s="444"/>
      <c r="JG50" s="444"/>
      <c r="JH50" s="444"/>
      <c r="JI50" s="444"/>
      <c r="JJ50" s="444"/>
      <c r="JK50" s="444"/>
      <c r="JL50" s="444"/>
      <c r="JM50" s="444"/>
      <c r="JN50" s="444"/>
      <c r="JO50" s="444"/>
      <c r="JP50" s="444"/>
      <c r="JQ50" s="444"/>
      <c r="JR50" s="444"/>
      <c r="JS50" s="444"/>
      <c r="JT50" s="444"/>
      <c r="JU50" s="444"/>
      <c r="JV50" s="444"/>
      <c r="JW50" s="444"/>
      <c r="JX50" s="444"/>
      <c r="JY50" s="444"/>
      <c r="JZ50" s="444"/>
      <c r="KA50" s="444"/>
      <c r="KB50" s="444"/>
      <c r="KC50" s="444"/>
      <c r="KD50" s="444"/>
      <c r="KE50" s="444"/>
      <c r="KF50" s="444"/>
      <c r="KG50" s="444"/>
      <c r="KH50" s="444"/>
      <c r="KI50" s="444"/>
      <c r="KJ50" s="444"/>
      <c r="KK50" s="444"/>
      <c r="KL50" s="444"/>
      <c r="KM50" s="444"/>
      <c r="KN50" s="444"/>
      <c r="KO50" s="444"/>
      <c r="KP50" s="444"/>
      <c r="KQ50" s="444"/>
      <c r="KR50" s="444"/>
      <c r="KS50" s="444"/>
      <c r="KT50" s="444"/>
      <c r="KU50" s="444"/>
      <c r="KV50" s="444"/>
      <c r="KW50" s="444"/>
      <c r="KX50" s="444"/>
      <c r="KY50" s="444"/>
      <c r="KZ50" s="444"/>
      <c r="LA50" s="444"/>
      <c r="LB50" s="444"/>
      <c r="LC50" s="444"/>
      <c r="LD50" s="444"/>
      <c r="LE50" s="444"/>
      <c r="LF50" s="444"/>
      <c r="LG50" s="444"/>
      <c r="LH50" s="444"/>
      <c r="LI50" s="444"/>
      <c r="LJ50" s="444"/>
      <c r="LK50" s="444"/>
      <c r="LL50" s="444"/>
      <c r="LM50" s="444"/>
      <c r="LN50" s="444"/>
      <c r="LO50" s="444"/>
      <c r="LP50" s="444"/>
      <c r="LQ50" s="444"/>
      <c r="LR50" s="444"/>
      <c r="LS50" s="444"/>
      <c r="LT50" s="444"/>
      <c r="LU50" s="444"/>
      <c r="LV50" s="444"/>
      <c r="LW50" s="444"/>
      <c r="LX50" s="444"/>
      <c r="LY50" s="444"/>
      <c r="LZ50" s="444"/>
      <c r="MA50" s="444"/>
      <c r="MB50" s="444"/>
      <c r="MC50" s="444"/>
      <c r="MD50" s="444"/>
      <c r="ME50" s="444"/>
      <c r="MF50" s="444"/>
      <c r="MG50" s="444"/>
      <c r="MH50" s="444"/>
      <c r="MI50" s="444"/>
      <c r="MJ50" s="444"/>
      <c r="MK50" s="444"/>
      <c r="ML50" s="444"/>
      <c r="MM50" s="444"/>
      <c r="MN50" s="444"/>
      <c r="MO50" s="444"/>
      <c r="MP50" s="444"/>
      <c r="MQ50" s="444"/>
      <c r="MR50" s="444"/>
      <c r="MS50" s="444"/>
      <c r="MT50" s="444"/>
      <c r="MU50" s="444"/>
      <c r="MV50" s="444"/>
      <c r="MW50" s="444"/>
      <c r="MX50" s="444"/>
      <c r="MY50" s="444"/>
      <c r="MZ50" s="444"/>
      <c r="NA50" s="444"/>
      <c r="NB50" s="444"/>
      <c r="NC50" s="444"/>
      <c r="ND50" s="444"/>
      <c r="NE50" s="444"/>
      <c r="NF50" s="444"/>
      <c r="NG50" s="444"/>
      <c r="NH50" s="444"/>
      <c r="NI50" s="444"/>
      <c r="NJ50" s="444"/>
      <c r="NK50" s="444"/>
      <c r="NL50" s="444"/>
      <c r="NM50" s="444"/>
      <c r="NN50" s="444"/>
      <c r="NO50" s="444"/>
      <c r="NP50" s="444"/>
      <c r="NQ50" s="444"/>
      <c r="NR50" s="444"/>
      <c r="NS50" s="444"/>
      <c r="NT50" s="444"/>
      <c r="NU50" s="444"/>
      <c r="NV50" s="444"/>
      <c r="NW50" s="444"/>
      <c r="NX50" s="444"/>
      <c r="NY50" s="444"/>
      <c r="NZ50" s="444"/>
      <c r="OA50" s="444"/>
      <c r="OB50" s="444"/>
      <c r="OC50" s="444"/>
      <c r="OD50" s="444"/>
      <c r="OE50" s="444"/>
      <c r="OF50" s="444"/>
      <c r="OG50" s="444"/>
      <c r="OH50" s="444"/>
      <c r="OI50" s="444"/>
      <c r="OJ50" s="444"/>
      <c r="OK50" s="444"/>
      <c r="OL50" s="444"/>
      <c r="OM50" s="444"/>
      <c r="ON50" s="444"/>
      <c r="OO50" s="444"/>
      <c r="OP50" s="444"/>
      <c r="OQ50" s="444"/>
      <c r="OR50" s="444"/>
      <c r="OS50" s="444"/>
      <c r="OT50" s="444"/>
      <c r="OU50" s="444"/>
      <c r="OV50" s="444"/>
      <c r="OW50" s="444"/>
      <c r="OX50" s="444"/>
      <c r="OY50" s="444"/>
      <c r="OZ50" s="444"/>
      <c r="PA50" s="444"/>
      <c r="PB50" s="444"/>
      <c r="PC50" s="444"/>
      <c r="PD50" s="444"/>
      <c r="PE50" s="444"/>
      <c r="PF50" s="444"/>
      <c r="PG50" s="444"/>
      <c r="PH50" s="444"/>
      <c r="PI50" s="444"/>
      <c r="PJ50" s="444"/>
      <c r="PK50" s="444"/>
      <c r="PL50" s="444"/>
      <c r="PM50" s="444"/>
      <c r="PN50" s="444"/>
      <c r="PO50" s="444"/>
      <c r="PP50" s="444"/>
      <c r="PQ50" s="444"/>
      <c r="PR50" s="444"/>
      <c r="PS50" s="444"/>
      <c r="PT50" s="444"/>
      <c r="PU50" s="444"/>
      <c r="PV50" s="444"/>
      <c r="PW50" s="444"/>
      <c r="PX50" s="444"/>
      <c r="PY50" s="444"/>
      <c r="PZ50" s="444"/>
      <c r="QA50" s="444"/>
      <c r="QB50" s="444"/>
      <c r="QC50" s="444"/>
      <c r="QD50" s="444"/>
      <c r="QE50" s="444"/>
      <c r="QF50" s="444"/>
      <c r="QG50" s="444"/>
      <c r="QH50" s="444"/>
      <c r="QI50" s="444"/>
      <c r="QJ50" s="444"/>
      <c r="QK50" s="444"/>
      <c r="QL50" s="444"/>
      <c r="QM50" s="444"/>
      <c r="QN50" s="444"/>
      <c r="QO50" s="444"/>
      <c r="QP50" s="444"/>
      <c r="QQ50" s="444"/>
      <c r="QR50" s="444"/>
      <c r="QS50" s="444"/>
      <c r="QT50" s="444"/>
      <c r="QU50" s="444"/>
      <c r="QV50" s="444"/>
      <c r="QW50" s="444"/>
      <c r="QX50" s="444"/>
      <c r="QY50" s="444"/>
      <c r="QZ50" s="444"/>
      <c r="RA50" s="444"/>
      <c r="RB50" s="444"/>
      <c r="RC50" s="444"/>
      <c r="RD50" s="444"/>
      <c r="RE50" s="444"/>
      <c r="RF50" s="444"/>
      <c r="RG50" s="444"/>
      <c r="RH50" s="444"/>
      <c r="RI50" s="444"/>
      <c r="RJ50" s="444"/>
      <c r="RK50" s="444"/>
      <c r="RL50" s="444"/>
      <c r="RM50" s="444"/>
      <c r="RN50" s="444"/>
      <c r="RO50" s="444"/>
      <c r="RP50" s="444"/>
      <c r="RQ50" s="444"/>
      <c r="RR50" s="444"/>
      <c r="RS50" s="444"/>
      <c r="RT50" s="444"/>
      <c r="RU50" s="444"/>
      <c r="RV50" s="444"/>
      <c r="RW50" s="444"/>
      <c r="RX50" s="444"/>
      <c r="RY50" s="444"/>
      <c r="RZ50" s="444"/>
      <c r="SA50" s="444"/>
      <c r="SB50" s="444"/>
      <c r="SC50" s="444"/>
      <c r="SD50" s="444"/>
      <c r="SE50" s="444"/>
      <c r="SF50" s="444"/>
      <c r="SG50" s="444"/>
      <c r="SH50" s="515"/>
    </row>
    <row r="51" spans="1:502" s="981" customFormat="1" ht="14.4">
      <c r="A51" s="444"/>
      <c r="B51" s="1728" t="s">
        <v>55</v>
      </c>
      <c r="C51" s="1691"/>
      <c r="D51" s="1692"/>
      <c r="E51" s="1729" t="s">
        <v>386</v>
      </c>
      <c r="F51" s="1730">
        <v>15</v>
      </c>
      <c r="G51" s="1693">
        <f t="shared" si="0"/>
        <v>1.6131357817474802E-2</v>
      </c>
      <c r="H51" s="1432" t="s">
        <v>28</v>
      </c>
      <c r="I51" s="1731">
        <v>27615</v>
      </c>
      <c r="J51" s="1732">
        <v>1</v>
      </c>
      <c r="K51" s="1733">
        <v>356</v>
      </c>
      <c r="L51" s="1733">
        <v>1347</v>
      </c>
      <c r="M51" s="1694">
        <f t="shared" si="4"/>
        <v>991</v>
      </c>
      <c r="N51" s="1695">
        <f t="shared" si="9"/>
        <v>27615</v>
      </c>
      <c r="O51" s="1694"/>
      <c r="P51" s="1694"/>
      <c r="Q51" s="1694"/>
      <c r="R51" s="1694"/>
      <c r="S51" s="1698">
        <v>1347</v>
      </c>
      <c r="T51" s="1694">
        <v>0</v>
      </c>
      <c r="U51" s="1694"/>
      <c r="V51" s="1694"/>
      <c r="W51" s="1694">
        <v>0</v>
      </c>
      <c r="X51" s="1694"/>
      <c r="Y51" s="1694"/>
      <c r="Z51" s="1687">
        <f t="shared" si="11"/>
        <v>0</v>
      </c>
      <c r="AA51" s="1696">
        <f t="shared" si="12"/>
        <v>1.1849683041465666</v>
      </c>
      <c r="AB51" s="1694">
        <f t="shared" si="10"/>
        <v>32722.899719007437</v>
      </c>
      <c r="AC51" s="1697"/>
      <c r="AD51" s="1734"/>
      <c r="AE51" s="974"/>
      <c r="AF51" s="974"/>
      <c r="AG51" s="974"/>
      <c r="AH51" s="974"/>
      <c r="AI51" s="974"/>
      <c r="AJ51" s="974"/>
      <c r="AK51" s="974"/>
      <c r="AL51" s="974"/>
      <c r="AM51" s="974"/>
      <c r="AN51" s="974"/>
      <c r="AO51" s="974"/>
      <c r="AP51" s="974"/>
      <c r="AQ51" s="974"/>
      <c r="AR51" s="974"/>
      <c r="AS51" s="974"/>
      <c r="AT51" s="974"/>
      <c r="AU51" s="974"/>
      <c r="AV51" s="974"/>
      <c r="AW51" s="974"/>
      <c r="AX51" s="974"/>
      <c r="AY51" s="974"/>
      <c r="AZ51" s="974"/>
      <c r="BA51" s="974"/>
      <c r="BB51" s="974"/>
      <c r="BC51" s="974"/>
      <c r="BD51" s="974"/>
      <c r="BE51" s="974"/>
      <c r="BF51" s="974"/>
      <c r="BG51" s="974"/>
      <c r="BH51" s="974"/>
      <c r="BI51" s="974"/>
      <c r="BJ51" s="974"/>
      <c r="BK51" s="974"/>
      <c r="BL51" s="974"/>
      <c r="BM51" s="974"/>
      <c r="BN51" s="974"/>
      <c r="BO51" s="974"/>
      <c r="BP51" s="974"/>
      <c r="BQ51" s="974"/>
      <c r="BR51" s="974"/>
      <c r="BS51" s="974"/>
      <c r="BT51" s="974"/>
      <c r="BU51" s="974"/>
      <c r="BV51" s="974"/>
      <c r="BW51" s="974"/>
      <c r="BX51" s="974"/>
      <c r="BY51" s="974"/>
      <c r="BZ51" s="974"/>
      <c r="CA51" s="974"/>
      <c r="CB51" s="974"/>
      <c r="CC51" s="974"/>
      <c r="CD51" s="974"/>
      <c r="CE51" s="974"/>
      <c r="CF51" s="974"/>
      <c r="CG51" s="974"/>
      <c r="CH51" s="974"/>
      <c r="CI51" s="974"/>
      <c r="CJ51" s="974"/>
      <c r="CK51" s="974"/>
      <c r="CL51" s="974"/>
      <c r="CM51" s="974"/>
      <c r="CN51" s="974"/>
      <c r="CO51" s="974"/>
      <c r="CP51" s="974"/>
      <c r="CQ51" s="974"/>
      <c r="CR51" s="974"/>
      <c r="CS51" s="974"/>
      <c r="CT51" s="974"/>
      <c r="CU51" s="974"/>
      <c r="CV51" s="974"/>
      <c r="CW51" s="974"/>
      <c r="CX51" s="974"/>
      <c r="CY51" s="974"/>
      <c r="CZ51" s="974"/>
      <c r="DA51" s="974"/>
      <c r="DB51" s="974"/>
      <c r="DC51" s="974"/>
      <c r="DD51" s="974"/>
      <c r="DE51" s="974"/>
      <c r="DF51" s="974"/>
      <c r="DG51" s="974"/>
      <c r="DH51" s="974"/>
      <c r="DI51" s="974"/>
      <c r="DJ51" s="974"/>
      <c r="DK51" s="974"/>
      <c r="DL51" s="974"/>
      <c r="DM51" s="974"/>
      <c r="DN51" s="974"/>
      <c r="DO51" s="974"/>
      <c r="DP51" s="974"/>
      <c r="DQ51" s="974"/>
      <c r="DR51" s="974"/>
      <c r="DS51" s="974"/>
      <c r="DT51" s="974"/>
      <c r="DU51" s="974"/>
      <c r="DV51" s="974"/>
      <c r="DW51" s="974"/>
      <c r="DX51" s="974"/>
      <c r="DY51" s="974"/>
      <c r="DZ51" s="974"/>
      <c r="EA51" s="974"/>
      <c r="EB51" s="974"/>
      <c r="EC51" s="974"/>
      <c r="ED51" s="974"/>
      <c r="EE51" s="974"/>
      <c r="EF51" s="974"/>
      <c r="EG51" s="974"/>
      <c r="EH51" s="974"/>
      <c r="EI51" s="974"/>
      <c r="EJ51" s="974"/>
      <c r="EK51" s="974"/>
      <c r="EL51" s="974"/>
      <c r="EM51" s="974"/>
      <c r="EN51" s="974"/>
      <c r="EO51" s="974"/>
      <c r="EP51" s="974"/>
      <c r="EQ51" s="974"/>
      <c r="ER51" s="974"/>
      <c r="ES51" s="974"/>
      <c r="ET51" s="974"/>
      <c r="EU51" s="974"/>
      <c r="EV51" s="974"/>
      <c r="EW51" s="974"/>
      <c r="EX51" s="974"/>
      <c r="EY51" s="974"/>
      <c r="EZ51" s="974"/>
      <c r="FA51" s="974"/>
      <c r="FB51" s="974"/>
      <c r="FC51" s="974"/>
      <c r="FD51" s="974"/>
      <c r="FE51" s="974"/>
      <c r="FF51" s="974"/>
      <c r="FG51" s="974"/>
      <c r="FH51" s="974"/>
      <c r="FI51" s="974"/>
      <c r="FJ51" s="974"/>
      <c r="FK51" s="974"/>
      <c r="FL51" s="974"/>
      <c r="FM51" s="974"/>
      <c r="FN51" s="974"/>
      <c r="FO51" s="974"/>
      <c r="FP51" s="974"/>
      <c r="FQ51" s="974"/>
      <c r="FR51" s="974"/>
      <c r="FS51" s="974"/>
      <c r="FT51" s="974"/>
      <c r="FU51" s="974"/>
      <c r="FV51" s="974"/>
      <c r="FW51" s="974"/>
      <c r="FX51" s="974"/>
      <c r="FY51" s="974"/>
      <c r="FZ51" s="974"/>
      <c r="GA51" s="974"/>
      <c r="GB51" s="974"/>
      <c r="GC51" s="974"/>
      <c r="GD51" s="974"/>
      <c r="GE51" s="974"/>
      <c r="GF51" s="974"/>
      <c r="GG51" s="974"/>
      <c r="GH51" s="974"/>
      <c r="GI51" s="974"/>
      <c r="GJ51" s="974"/>
      <c r="GK51" s="974"/>
      <c r="GL51" s="974"/>
      <c r="GM51" s="974"/>
      <c r="GN51" s="974"/>
      <c r="GO51" s="974"/>
      <c r="GP51" s="974"/>
      <c r="GQ51" s="974"/>
      <c r="GR51" s="974"/>
      <c r="GS51" s="974"/>
      <c r="GT51" s="974"/>
      <c r="GU51" s="974"/>
      <c r="GV51" s="974"/>
      <c r="GW51" s="974"/>
      <c r="GX51" s="974"/>
      <c r="GY51" s="974"/>
      <c r="GZ51" s="974"/>
      <c r="HA51" s="974"/>
      <c r="HB51" s="974"/>
      <c r="HC51" s="974"/>
      <c r="HD51" s="974"/>
      <c r="HE51" s="974"/>
      <c r="HF51" s="974"/>
      <c r="HG51" s="974"/>
      <c r="HH51" s="974"/>
      <c r="HI51" s="974"/>
      <c r="HJ51" s="974"/>
      <c r="HK51" s="974"/>
      <c r="HL51" s="974"/>
      <c r="HM51" s="974"/>
      <c r="HN51" s="974"/>
      <c r="HO51" s="974"/>
      <c r="HP51" s="974"/>
      <c r="HQ51" s="974"/>
      <c r="HR51" s="974"/>
      <c r="HS51" s="974"/>
      <c r="HT51" s="974"/>
      <c r="HU51" s="974"/>
      <c r="HV51" s="974"/>
      <c r="HW51" s="974"/>
      <c r="HX51" s="974"/>
      <c r="HY51" s="974"/>
      <c r="HZ51" s="974"/>
      <c r="IA51" s="974"/>
      <c r="IB51" s="974"/>
      <c r="IC51" s="974"/>
      <c r="ID51" s="974"/>
      <c r="IE51" s="974"/>
      <c r="IF51" s="974"/>
      <c r="IG51" s="974"/>
      <c r="IH51" s="974"/>
      <c r="II51" s="974"/>
      <c r="IJ51" s="974"/>
      <c r="IK51" s="974"/>
      <c r="IL51" s="974"/>
      <c r="IM51" s="974"/>
      <c r="IN51" s="974"/>
      <c r="IO51" s="974"/>
      <c r="IP51" s="974"/>
      <c r="IQ51" s="974"/>
      <c r="IR51" s="974"/>
      <c r="IS51" s="974"/>
      <c r="IT51" s="974"/>
      <c r="IU51" s="974"/>
      <c r="IV51" s="974"/>
      <c r="IW51" s="974"/>
      <c r="IX51" s="974"/>
      <c r="IY51" s="974"/>
      <c r="IZ51" s="974"/>
      <c r="JA51" s="974"/>
      <c r="JB51" s="974"/>
      <c r="JC51" s="974"/>
      <c r="JD51" s="974"/>
      <c r="JE51" s="974"/>
      <c r="JF51" s="974"/>
      <c r="JG51" s="974"/>
      <c r="JH51" s="974"/>
      <c r="JI51" s="974"/>
      <c r="JJ51" s="974"/>
      <c r="JK51" s="974"/>
      <c r="JL51" s="974"/>
      <c r="JM51" s="974"/>
      <c r="JN51" s="974"/>
      <c r="JO51" s="974"/>
      <c r="JP51" s="974"/>
      <c r="JQ51" s="974"/>
      <c r="JR51" s="974"/>
      <c r="JS51" s="974"/>
      <c r="JT51" s="974"/>
      <c r="JU51" s="974"/>
      <c r="JV51" s="974"/>
      <c r="JW51" s="974"/>
      <c r="JX51" s="974"/>
      <c r="JY51" s="974"/>
      <c r="JZ51" s="974"/>
      <c r="KA51" s="974"/>
      <c r="KB51" s="974"/>
      <c r="KC51" s="974"/>
      <c r="KD51" s="974"/>
      <c r="KE51" s="974"/>
      <c r="KF51" s="974"/>
      <c r="KG51" s="974"/>
      <c r="KH51" s="974"/>
      <c r="KI51" s="974"/>
      <c r="KJ51" s="974"/>
      <c r="KK51" s="974"/>
      <c r="KL51" s="974"/>
      <c r="KM51" s="974"/>
      <c r="KN51" s="974"/>
      <c r="KO51" s="974"/>
      <c r="KP51" s="974"/>
      <c r="KQ51" s="974"/>
      <c r="KR51" s="974"/>
      <c r="KS51" s="974"/>
      <c r="KT51" s="974"/>
      <c r="KU51" s="974"/>
      <c r="KV51" s="974"/>
      <c r="KW51" s="974"/>
      <c r="KX51" s="974"/>
      <c r="KY51" s="974"/>
      <c r="KZ51" s="974"/>
      <c r="LA51" s="974"/>
      <c r="LB51" s="974"/>
      <c r="LC51" s="974"/>
      <c r="LD51" s="974"/>
      <c r="LE51" s="974"/>
      <c r="LF51" s="974"/>
      <c r="LG51" s="974"/>
      <c r="LH51" s="974"/>
      <c r="LI51" s="974"/>
      <c r="LJ51" s="974"/>
      <c r="LK51" s="974"/>
      <c r="LL51" s="974"/>
      <c r="LM51" s="974"/>
      <c r="LN51" s="974"/>
      <c r="LO51" s="974"/>
      <c r="LP51" s="974"/>
      <c r="LQ51" s="974"/>
      <c r="LR51" s="974"/>
      <c r="LS51" s="974"/>
      <c r="LT51" s="974"/>
      <c r="LU51" s="974"/>
      <c r="LV51" s="974"/>
      <c r="LW51" s="974"/>
      <c r="LX51" s="974"/>
      <c r="LY51" s="974"/>
      <c r="LZ51" s="974"/>
      <c r="MA51" s="974"/>
      <c r="MB51" s="974"/>
      <c r="MC51" s="974"/>
      <c r="MD51" s="974"/>
      <c r="ME51" s="974"/>
      <c r="MF51" s="974"/>
      <c r="MG51" s="974"/>
      <c r="MH51" s="974"/>
      <c r="MI51" s="974"/>
      <c r="MJ51" s="974"/>
      <c r="MK51" s="974"/>
      <c r="ML51" s="974"/>
      <c r="MM51" s="974"/>
      <c r="MN51" s="974"/>
      <c r="MO51" s="974"/>
      <c r="MP51" s="974"/>
      <c r="MQ51" s="974"/>
      <c r="MR51" s="974"/>
      <c r="MS51" s="974"/>
      <c r="MT51" s="974"/>
      <c r="MU51" s="974"/>
      <c r="MV51" s="974"/>
      <c r="MW51" s="974"/>
      <c r="MX51" s="974"/>
      <c r="MY51" s="974"/>
      <c r="MZ51" s="974"/>
      <c r="NA51" s="974"/>
      <c r="NB51" s="974"/>
      <c r="NC51" s="974"/>
      <c r="ND51" s="974"/>
      <c r="NE51" s="974"/>
      <c r="NF51" s="974"/>
      <c r="NG51" s="974"/>
      <c r="NH51" s="974"/>
      <c r="NI51" s="974"/>
      <c r="NJ51" s="974"/>
      <c r="NK51" s="974"/>
      <c r="NL51" s="974"/>
      <c r="NM51" s="974"/>
      <c r="NN51" s="974"/>
      <c r="NO51" s="974"/>
      <c r="NP51" s="974"/>
      <c r="NQ51" s="974"/>
      <c r="NR51" s="974"/>
      <c r="NS51" s="974"/>
      <c r="NT51" s="974"/>
      <c r="NU51" s="974"/>
      <c r="NV51" s="974"/>
      <c r="NW51" s="974"/>
      <c r="NX51" s="974"/>
      <c r="NY51" s="974"/>
      <c r="NZ51" s="974"/>
      <c r="OA51" s="974"/>
      <c r="OB51" s="974"/>
      <c r="OC51" s="974"/>
      <c r="OD51" s="974"/>
      <c r="OE51" s="974"/>
      <c r="OF51" s="974"/>
      <c r="OG51" s="974"/>
      <c r="OH51" s="974"/>
      <c r="OI51" s="974"/>
      <c r="OJ51" s="974"/>
      <c r="OK51" s="974"/>
      <c r="OL51" s="974"/>
      <c r="OM51" s="974"/>
      <c r="ON51" s="974"/>
      <c r="OO51" s="974"/>
      <c r="OP51" s="974"/>
      <c r="OQ51" s="974"/>
      <c r="OR51" s="974"/>
      <c r="OS51" s="974"/>
      <c r="OT51" s="974"/>
      <c r="OU51" s="974"/>
      <c r="OV51" s="974"/>
      <c r="OW51" s="974"/>
      <c r="OX51" s="974"/>
      <c r="OY51" s="974"/>
      <c r="OZ51" s="974"/>
      <c r="PA51" s="974"/>
      <c r="PB51" s="974"/>
      <c r="PC51" s="974"/>
      <c r="PD51" s="974"/>
      <c r="PE51" s="974"/>
      <c r="PF51" s="974"/>
      <c r="PG51" s="974"/>
      <c r="PH51" s="974"/>
      <c r="PI51" s="974"/>
      <c r="PJ51" s="974"/>
      <c r="PK51" s="974"/>
      <c r="PL51" s="974"/>
      <c r="PM51" s="974"/>
      <c r="PN51" s="974"/>
      <c r="PO51" s="974"/>
      <c r="PP51" s="974"/>
      <c r="PQ51" s="974"/>
      <c r="PR51" s="974"/>
      <c r="PS51" s="974"/>
      <c r="PT51" s="974"/>
      <c r="PU51" s="974"/>
      <c r="PV51" s="974"/>
      <c r="PW51" s="974"/>
      <c r="PX51" s="974"/>
      <c r="PY51" s="974"/>
      <c r="PZ51" s="974"/>
      <c r="QA51" s="974"/>
      <c r="QB51" s="974"/>
      <c r="QC51" s="974"/>
      <c r="QD51" s="974"/>
      <c r="QE51" s="974"/>
      <c r="QF51" s="974"/>
      <c r="QG51" s="974"/>
      <c r="QH51" s="974"/>
      <c r="QI51" s="974"/>
      <c r="QJ51" s="974"/>
      <c r="QK51" s="974"/>
      <c r="QL51" s="974"/>
      <c r="QM51" s="974"/>
      <c r="QN51" s="974"/>
      <c r="QO51" s="974"/>
      <c r="QP51" s="974"/>
      <c r="QQ51" s="974"/>
      <c r="QR51" s="974"/>
      <c r="QS51" s="974"/>
      <c r="QT51" s="974"/>
      <c r="QU51" s="974"/>
      <c r="QV51" s="974"/>
      <c r="QW51" s="974"/>
      <c r="QX51" s="974"/>
      <c r="QY51" s="974"/>
      <c r="QZ51" s="974"/>
      <c r="RA51" s="974"/>
      <c r="RB51" s="974"/>
      <c r="RC51" s="974"/>
      <c r="RD51" s="974"/>
      <c r="RE51" s="974"/>
      <c r="RF51" s="974"/>
      <c r="RG51" s="974"/>
      <c r="RH51" s="974"/>
      <c r="RI51" s="974"/>
      <c r="RJ51" s="974"/>
      <c r="RK51" s="974"/>
      <c r="RL51" s="974"/>
      <c r="RM51" s="974"/>
      <c r="RN51" s="974"/>
      <c r="RO51" s="974"/>
      <c r="RP51" s="974"/>
      <c r="RQ51" s="974"/>
      <c r="RR51" s="974"/>
      <c r="RS51" s="974"/>
      <c r="RT51" s="974"/>
      <c r="RU51" s="974"/>
      <c r="RV51" s="974"/>
      <c r="RW51" s="974"/>
      <c r="RX51" s="974"/>
      <c r="RY51" s="974"/>
      <c r="RZ51" s="974"/>
      <c r="SA51" s="974"/>
      <c r="SB51" s="974"/>
      <c r="SC51" s="974"/>
      <c r="SD51" s="974"/>
      <c r="SE51" s="974"/>
      <c r="SF51" s="974"/>
      <c r="SG51" s="974"/>
      <c r="SH51" s="980"/>
    </row>
    <row r="52" spans="1:502" s="516" customFormat="1" ht="14.4">
      <c r="A52" s="444"/>
      <c r="B52" s="1726" t="s">
        <v>55</v>
      </c>
      <c r="C52" s="1685"/>
      <c r="D52" s="1686"/>
      <c r="E52" s="1322" t="s">
        <v>387</v>
      </c>
      <c r="F52" s="1322">
        <v>15</v>
      </c>
      <c r="G52" s="1255">
        <f t="shared" si="0"/>
        <v>0</v>
      </c>
      <c r="H52" s="1432" t="s">
        <v>29</v>
      </c>
      <c r="I52" s="1323">
        <v>0</v>
      </c>
      <c r="J52" s="1324">
        <v>887</v>
      </c>
      <c r="K52" s="1325">
        <v>500</v>
      </c>
      <c r="L52" s="1325">
        <v>900</v>
      </c>
      <c r="M52" s="1687">
        <f t="shared" si="4"/>
        <v>400</v>
      </c>
      <c r="N52" s="1688">
        <f t="shared" si="9"/>
        <v>0</v>
      </c>
      <c r="O52" s="1687"/>
      <c r="P52" s="1687"/>
      <c r="Q52" s="1687"/>
      <c r="R52" s="1687"/>
      <c r="S52" s="1687">
        <f t="shared" si="5"/>
        <v>0</v>
      </c>
      <c r="T52" s="1687">
        <v>0</v>
      </c>
      <c r="U52" s="1687"/>
      <c r="V52" s="1687"/>
      <c r="W52" s="1687">
        <v>0</v>
      </c>
      <c r="X52" s="1687"/>
      <c r="Y52" s="1687"/>
      <c r="Z52" s="1687">
        <f t="shared" si="11"/>
        <v>0</v>
      </c>
      <c r="AA52" s="1689">
        <f t="shared" si="12"/>
        <v>0</v>
      </c>
      <c r="AB52" s="1687">
        <f t="shared" si="10"/>
        <v>0</v>
      </c>
      <c r="AC52" s="1690"/>
      <c r="AD52" s="1727"/>
      <c r="AE52" s="444"/>
      <c r="AF52" s="444"/>
      <c r="AG52" s="444"/>
      <c r="AH52" s="444"/>
      <c r="AI52" s="444"/>
      <c r="AJ52" s="444"/>
      <c r="AK52" s="444"/>
      <c r="AL52" s="444"/>
      <c r="AM52" s="444"/>
      <c r="AN52" s="444"/>
      <c r="AO52" s="444"/>
      <c r="AP52" s="444"/>
      <c r="AQ52" s="444"/>
      <c r="AR52" s="444"/>
      <c r="AS52" s="444"/>
      <c r="AT52" s="444"/>
      <c r="AU52" s="444"/>
      <c r="AV52" s="444"/>
      <c r="AW52" s="444"/>
      <c r="AX52" s="444"/>
      <c r="AY52" s="444"/>
      <c r="AZ52" s="444"/>
      <c r="BA52" s="444"/>
      <c r="BB52" s="444"/>
      <c r="BC52" s="444"/>
      <c r="BD52" s="444"/>
      <c r="BE52" s="444"/>
      <c r="BF52" s="444"/>
      <c r="BG52" s="444"/>
      <c r="BH52" s="444"/>
      <c r="BI52" s="444"/>
      <c r="BJ52" s="444"/>
      <c r="BK52" s="444"/>
      <c r="BL52" s="444"/>
      <c r="BM52" s="444"/>
      <c r="BN52" s="444"/>
      <c r="BO52" s="444"/>
      <c r="BP52" s="444"/>
      <c r="BQ52" s="444"/>
      <c r="BR52" s="444"/>
      <c r="BS52" s="444"/>
      <c r="BT52" s="444"/>
      <c r="BU52" s="444"/>
      <c r="BV52" s="444"/>
      <c r="BW52" s="444"/>
      <c r="BX52" s="444"/>
      <c r="BY52" s="444"/>
      <c r="BZ52" s="444"/>
      <c r="CA52" s="444"/>
      <c r="CB52" s="444"/>
      <c r="CC52" s="444"/>
      <c r="CD52" s="444"/>
      <c r="CE52" s="444"/>
      <c r="CF52" s="444"/>
      <c r="CG52" s="444"/>
      <c r="CH52" s="444"/>
      <c r="CI52" s="444"/>
      <c r="CJ52" s="444"/>
      <c r="CK52" s="444"/>
      <c r="CL52" s="444"/>
      <c r="CM52" s="444"/>
      <c r="CN52" s="444"/>
      <c r="CO52" s="444"/>
      <c r="CP52" s="444"/>
      <c r="CQ52" s="444"/>
      <c r="CR52" s="444"/>
      <c r="CS52" s="444"/>
      <c r="CT52" s="444"/>
      <c r="CU52" s="444"/>
      <c r="CV52" s="444"/>
      <c r="CW52" s="444"/>
      <c r="CX52" s="444"/>
      <c r="CY52" s="444"/>
      <c r="CZ52" s="444"/>
      <c r="DA52" s="444"/>
      <c r="DB52" s="444"/>
      <c r="DC52" s="444"/>
      <c r="DD52" s="444"/>
      <c r="DE52" s="444"/>
      <c r="DF52" s="444"/>
      <c r="DG52" s="444"/>
      <c r="DH52" s="444"/>
      <c r="DI52" s="444"/>
      <c r="DJ52" s="444"/>
      <c r="DK52" s="444"/>
      <c r="DL52" s="444"/>
      <c r="DM52" s="444"/>
      <c r="DN52" s="444"/>
      <c r="DO52" s="444"/>
      <c r="DP52" s="444"/>
      <c r="DQ52" s="444"/>
      <c r="DR52" s="444"/>
      <c r="DS52" s="444"/>
      <c r="DT52" s="444"/>
      <c r="DU52" s="444"/>
      <c r="DV52" s="444"/>
      <c r="DW52" s="444"/>
      <c r="DX52" s="444"/>
      <c r="DY52" s="444"/>
      <c r="DZ52" s="444"/>
      <c r="EA52" s="444"/>
      <c r="EB52" s="444"/>
      <c r="EC52" s="444"/>
      <c r="ED52" s="444"/>
      <c r="EE52" s="444"/>
      <c r="EF52" s="444"/>
      <c r="EG52" s="444"/>
      <c r="EH52" s="444"/>
      <c r="EI52" s="444"/>
      <c r="EJ52" s="444"/>
      <c r="EK52" s="444"/>
      <c r="EL52" s="444"/>
      <c r="EM52" s="444"/>
      <c r="EN52" s="444"/>
      <c r="EO52" s="444"/>
      <c r="EP52" s="444"/>
      <c r="EQ52" s="444"/>
      <c r="ER52" s="444"/>
      <c r="ES52" s="444"/>
      <c r="ET52" s="444"/>
      <c r="EU52" s="444"/>
      <c r="EV52" s="444"/>
      <c r="EW52" s="444"/>
      <c r="EX52" s="444"/>
      <c r="EY52" s="444"/>
      <c r="EZ52" s="444"/>
      <c r="FA52" s="444"/>
      <c r="FB52" s="444"/>
      <c r="FC52" s="444"/>
      <c r="FD52" s="444"/>
      <c r="FE52" s="444"/>
      <c r="FF52" s="444"/>
      <c r="FG52" s="444"/>
      <c r="FH52" s="444"/>
      <c r="FI52" s="444"/>
      <c r="FJ52" s="444"/>
      <c r="FK52" s="444"/>
      <c r="FL52" s="444"/>
      <c r="FM52" s="444"/>
      <c r="FN52" s="444"/>
      <c r="FO52" s="444"/>
      <c r="FP52" s="444"/>
      <c r="FQ52" s="444"/>
      <c r="FR52" s="444"/>
      <c r="FS52" s="444"/>
      <c r="FT52" s="444"/>
      <c r="FU52" s="444"/>
      <c r="FV52" s="444"/>
      <c r="FW52" s="444"/>
      <c r="FX52" s="444"/>
      <c r="FY52" s="444"/>
      <c r="FZ52" s="444"/>
      <c r="GA52" s="444"/>
      <c r="GB52" s="444"/>
      <c r="GC52" s="444"/>
      <c r="GD52" s="444"/>
      <c r="GE52" s="444"/>
      <c r="GF52" s="444"/>
      <c r="GG52" s="444"/>
      <c r="GH52" s="444"/>
      <c r="GI52" s="444"/>
      <c r="GJ52" s="444"/>
      <c r="GK52" s="444"/>
      <c r="GL52" s="444"/>
      <c r="GM52" s="444"/>
      <c r="GN52" s="444"/>
      <c r="GO52" s="444"/>
      <c r="GP52" s="444"/>
      <c r="GQ52" s="444"/>
      <c r="GR52" s="444"/>
      <c r="GS52" s="444"/>
      <c r="GT52" s="444"/>
      <c r="GU52" s="444"/>
      <c r="GV52" s="444"/>
      <c r="GW52" s="444"/>
      <c r="GX52" s="444"/>
      <c r="GY52" s="444"/>
      <c r="GZ52" s="444"/>
      <c r="HA52" s="444"/>
      <c r="HB52" s="444"/>
      <c r="HC52" s="444"/>
      <c r="HD52" s="444"/>
      <c r="HE52" s="444"/>
      <c r="HF52" s="444"/>
      <c r="HG52" s="444"/>
      <c r="HH52" s="444"/>
      <c r="HI52" s="444"/>
      <c r="HJ52" s="444"/>
      <c r="HK52" s="444"/>
      <c r="HL52" s="444"/>
      <c r="HM52" s="444"/>
      <c r="HN52" s="444"/>
      <c r="HO52" s="444"/>
      <c r="HP52" s="444"/>
      <c r="HQ52" s="444"/>
      <c r="HR52" s="444"/>
      <c r="HS52" s="444"/>
      <c r="HT52" s="444"/>
      <c r="HU52" s="444"/>
      <c r="HV52" s="444"/>
      <c r="HW52" s="444"/>
      <c r="HX52" s="444"/>
      <c r="HY52" s="444"/>
      <c r="HZ52" s="444"/>
      <c r="IA52" s="444"/>
      <c r="IB52" s="444"/>
      <c r="IC52" s="444"/>
      <c r="ID52" s="444"/>
      <c r="IE52" s="444"/>
      <c r="IF52" s="444"/>
      <c r="IG52" s="444"/>
      <c r="IH52" s="444"/>
      <c r="II52" s="444"/>
      <c r="IJ52" s="444"/>
      <c r="IK52" s="444"/>
      <c r="IL52" s="444"/>
      <c r="IM52" s="444"/>
      <c r="IN52" s="444"/>
      <c r="IO52" s="444"/>
      <c r="IP52" s="444"/>
      <c r="IQ52" s="444"/>
      <c r="IR52" s="444"/>
      <c r="IS52" s="444"/>
      <c r="IT52" s="444"/>
      <c r="IU52" s="444"/>
      <c r="IV52" s="444"/>
      <c r="IW52" s="444"/>
      <c r="IX52" s="444"/>
      <c r="IY52" s="444"/>
      <c r="IZ52" s="444"/>
      <c r="JA52" s="444"/>
      <c r="JB52" s="444"/>
      <c r="JC52" s="444"/>
      <c r="JD52" s="444"/>
      <c r="JE52" s="444"/>
      <c r="JF52" s="444"/>
      <c r="JG52" s="444"/>
      <c r="JH52" s="444"/>
      <c r="JI52" s="444"/>
      <c r="JJ52" s="444"/>
      <c r="JK52" s="444"/>
      <c r="JL52" s="444"/>
      <c r="JM52" s="444"/>
      <c r="JN52" s="444"/>
      <c r="JO52" s="444"/>
      <c r="JP52" s="444"/>
      <c r="JQ52" s="444"/>
      <c r="JR52" s="444"/>
      <c r="JS52" s="444"/>
      <c r="JT52" s="444"/>
      <c r="JU52" s="444"/>
      <c r="JV52" s="444"/>
      <c r="JW52" s="444"/>
      <c r="JX52" s="444"/>
      <c r="JY52" s="444"/>
      <c r="JZ52" s="444"/>
      <c r="KA52" s="444"/>
      <c r="KB52" s="444"/>
      <c r="KC52" s="444"/>
      <c r="KD52" s="444"/>
      <c r="KE52" s="444"/>
      <c r="KF52" s="444"/>
      <c r="KG52" s="444"/>
      <c r="KH52" s="444"/>
      <c r="KI52" s="444"/>
      <c r="KJ52" s="444"/>
      <c r="KK52" s="444"/>
      <c r="KL52" s="444"/>
      <c r="KM52" s="444"/>
      <c r="KN52" s="444"/>
      <c r="KO52" s="444"/>
      <c r="KP52" s="444"/>
      <c r="KQ52" s="444"/>
      <c r="KR52" s="444"/>
      <c r="KS52" s="444"/>
      <c r="KT52" s="444"/>
      <c r="KU52" s="444"/>
      <c r="KV52" s="444"/>
      <c r="KW52" s="444"/>
      <c r="KX52" s="444"/>
      <c r="KY52" s="444"/>
      <c r="KZ52" s="444"/>
      <c r="LA52" s="444"/>
      <c r="LB52" s="444"/>
      <c r="LC52" s="444"/>
      <c r="LD52" s="444"/>
      <c r="LE52" s="444"/>
      <c r="LF52" s="444"/>
      <c r="LG52" s="444"/>
      <c r="LH52" s="444"/>
      <c r="LI52" s="444"/>
      <c r="LJ52" s="444"/>
      <c r="LK52" s="444"/>
      <c r="LL52" s="444"/>
      <c r="LM52" s="444"/>
      <c r="LN52" s="444"/>
      <c r="LO52" s="444"/>
      <c r="LP52" s="444"/>
      <c r="LQ52" s="444"/>
      <c r="LR52" s="444"/>
      <c r="LS52" s="444"/>
      <c r="LT52" s="444"/>
      <c r="LU52" s="444"/>
      <c r="LV52" s="444"/>
      <c r="LW52" s="444"/>
      <c r="LX52" s="444"/>
      <c r="LY52" s="444"/>
      <c r="LZ52" s="444"/>
      <c r="MA52" s="444"/>
      <c r="MB52" s="444"/>
      <c r="MC52" s="444"/>
      <c r="MD52" s="444"/>
      <c r="ME52" s="444"/>
      <c r="MF52" s="444"/>
      <c r="MG52" s="444"/>
      <c r="MH52" s="444"/>
      <c r="MI52" s="444"/>
      <c r="MJ52" s="444"/>
      <c r="MK52" s="444"/>
      <c r="ML52" s="444"/>
      <c r="MM52" s="444"/>
      <c r="MN52" s="444"/>
      <c r="MO52" s="444"/>
      <c r="MP52" s="444"/>
      <c r="MQ52" s="444"/>
      <c r="MR52" s="444"/>
      <c r="MS52" s="444"/>
      <c r="MT52" s="444"/>
      <c r="MU52" s="444"/>
      <c r="MV52" s="444"/>
      <c r="MW52" s="444"/>
      <c r="MX52" s="444"/>
      <c r="MY52" s="444"/>
      <c r="MZ52" s="444"/>
      <c r="NA52" s="444"/>
      <c r="NB52" s="444"/>
      <c r="NC52" s="444"/>
      <c r="ND52" s="444"/>
      <c r="NE52" s="444"/>
      <c r="NF52" s="444"/>
      <c r="NG52" s="444"/>
      <c r="NH52" s="444"/>
      <c r="NI52" s="444"/>
      <c r="NJ52" s="444"/>
      <c r="NK52" s="444"/>
      <c r="NL52" s="444"/>
      <c r="NM52" s="444"/>
      <c r="NN52" s="444"/>
      <c r="NO52" s="444"/>
      <c r="NP52" s="444"/>
      <c r="NQ52" s="444"/>
      <c r="NR52" s="444"/>
      <c r="NS52" s="444"/>
      <c r="NT52" s="444"/>
      <c r="NU52" s="444"/>
      <c r="NV52" s="444"/>
      <c r="NW52" s="444"/>
      <c r="NX52" s="444"/>
      <c r="NY52" s="444"/>
      <c r="NZ52" s="444"/>
      <c r="OA52" s="444"/>
      <c r="OB52" s="444"/>
      <c r="OC52" s="444"/>
      <c r="OD52" s="444"/>
      <c r="OE52" s="444"/>
      <c r="OF52" s="444"/>
      <c r="OG52" s="444"/>
      <c r="OH52" s="444"/>
      <c r="OI52" s="444"/>
      <c r="OJ52" s="444"/>
      <c r="OK52" s="444"/>
      <c r="OL52" s="444"/>
      <c r="OM52" s="444"/>
      <c r="ON52" s="444"/>
      <c r="OO52" s="444"/>
      <c r="OP52" s="444"/>
      <c r="OQ52" s="444"/>
      <c r="OR52" s="444"/>
      <c r="OS52" s="444"/>
      <c r="OT52" s="444"/>
      <c r="OU52" s="444"/>
      <c r="OV52" s="444"/>
      <c r="OW52" s="444"/>
      <c r="OX52" s="444"/>
      <c r="OY52" s="444"/>
      <c r="OZ52" s="444"/>
      <c r="PA52" s="444"/>
      <c r="PB52" s="444"/>
      <c r="PC52" s="444"/>
      <c r="PD52" s="444"/>
      <c r="PE52" s="444"/>
      <c r="PF52" s="444"/>
      <c r="PG52" s="444"/>
      <c r="PH52" s="444"/>
      <c r="PI52" s="444"/>
      <c r="PJ52" s="444"/>
      <c r="PK52" s="444"/>
      <c r="PL52" s="444"/>
      <c r="PM52" s="444"/>
      <c r="PN52" s="444"/>
      <c r="PO52" s="444"/>
      <c r="PP52" s="444"/>
      <c r="PQ52" s="444"/>
      <c r="PR52" s="444"/>
      <c r="PS52" s="444"/>
      <c r="PT52" s="444"/>
      <c r="PU52" s="444"/>
      <c r="PV52" s="444"/>
      <c r="PW52" s="444"/>
      <c r="PX52" s="444"/>
      <c r="PY52" s="444"/>
      <c r="PZ52" s="444"/>
      <c r="QA52" s="444"/>
      <c r="QB52" s="444"/>
      <c r="QC52" s="444"/>
      <c r="QD52" s="444"/>
      <c r="QE52" s="444"/>
      <c r="QF52" s="444"/>
      <c r="QG52" s="444"/>
      <c r="QH52" s="444"/>
      <c r="QI52" s="444"/>
      <c r="QJ52" s="444"/>
      <c r="QK52" s="444"/>
      <c r="QL52" s="444"/>
      <c r="QM52" s="444"/>
      <c r="QN52" s="444"/>
      <c r="QO52" s="444"/>
      <c r="QP52" s="444"/>
      <c r="QQ52" s="444"/>
      <c r="QR52" s="444"/>
      <c r="QS52" s="444"/>
      <c r="QT52" s="444"/>
      <c r="QU52" s="444"/>
      <c r="QV52" s="444"/>
      <c r="QW52" s="444"/>
      <c r="QX52" s="444"/>
      <c r="QY52" s="444"/>
      <c r="QZ52" s="444"/>
      <c r="RA52" s="444"/>
      <c r="RB52" s="444"/>
      <c r="RC52" s="444"/>
      <c r="RD52" s="444"/>
      <c r="RE52" s="444"/>
      <c r="RF52" s="444"/>
      <c r="RG52" s="444"/>
      <c r="RH52" s="444"/>
      <c r="RI52" s="444"/>
      <c r="RJ52" s="444"/>
      <c r="RK52" s="444"/>
      <c r="RL52" s="444"/>
      <c r="RM52" s="444"/>
      <c r="RN52" s="444"/>
      <c r="RO52" s="444"/>
      <c r="RP52" s="444"/>
      <c r="RQ52" s="444"/>
      <c r="RR52" s="444"/>
      <c r="RS52" s="444"/>
      <c r="RT52" s="444"/>
      <c r="RU52" s="444"/>
      <c r="RV52" s="444"/>
      <c r="RW52" s="444"/>
      <c r="RX52" s="444"/>
      <c r="RY52" s="444"/>
      <c r="RZ52" s="444"/>
      <c r="SA52" s="444"/>
      <c r="SB52" s="444"/>
      <c r="SC52" s="444"/>
      <c r="SD52" s="444"/>
      <c r="SE52" s="444"/>
      <c r="SF52" s="444"/>
      <c r="SG52" s="444"/>
      <c r="SH52" s="515"/>
    </row>
    <row r="53" spans="1:502" s="516" customFormat="1" ht="14.4">
      <c r="A53" s="444"/>
      <c r="B53" s="1726" t="s">
        <v>55</v>
      </c>
      <c r="C53" s="1685"/>
      <c r="D53" s="1686"/>
      <c r="E53" s="1322" t="s">
        <v>1297</v>
      </c>
      <c r="F53" s="1322">
        <v>15</v>
      </c>
      <c r="G53" s="1255">
        <f t="shared" si="0"/>
        <v>1.0479687099239469E-3</v>
      </c>
      <c r="H53" s="1432" t="s">
        <v>29</v>
      </c>
      <c r="I53" s="1323">
        <v>1</v>
      </c>
      <c r="J53" s="1324">
        <v>1794</v>
      </c>
      <c r="K53" s="1325">
        <v>800</v>
      </c>
      <c r="L53" s="1325">
        <v>1369</v>
      </c>
      <c r="M53" s="1687">
        <f t="shared" si="4"/>
        <v>569</v>
      </c>
      <c r="N53" s="1688">
        <f t="shared" si="9"/>
        <v>1794</v>
      </c>
      <c r="O53" s="1687"/>
      <c r="P53" s="1687"/>
      <c r="Q53" s="1687"/>
      <c r="R53" s="1687"/>
      <c r="S53" s="1687">
        <f t="shared" si="5"/>
        <v>1369</v>
      </c>
      <c r="T53" s="1687">
        <v>0</v>
      </c>
      <c r="U53" s="1687"/>
      <c r="V53" s="1687"/>
      <c r="W53" s="1687">
        <v>0</v>
      </c>
      <c r="X53" s="1687"/>
      <c r="Y53" s="1687"/>
      <c r="Z53" s="1687">
        <f t="shared" si="11"/>
        <v>0</v>
      </c>
      <c r="AA53" s="1689">
        <f t="shared" si="12"/>
        <v>0.7716332514236377</v>
      </c>
      <c r="AB53" s="1687">
        <f t="shared" si="10"/>
        <v>1384.3100530540059</v>
      </c>
      <c r="AC53" s="1690"/>
      <c r="AD53" s="1727"/>
      <c r="AE53" s="444"/>
      <c r="AF53" s="444"/>
      <c r="AG53" s="444"/>
      <c r="AH53" s="444"/>
      <c r="AI53" s="444"/>
      <c r="AJ53" s="444"/>
      <c r="AK53" s="444"/>
      <c r="AL53" s="444"/>
      <c r="AM53" s="444"/>
      <c r="AN53" s="444"/>
      <c r="AO53" s="444"/>
      <c r="AP53" s="444"/>
      <c r="AQ53" s="444"/>
      <c r="AR53" s="444"/>
      <c r="AS53" s="444"/>
      <c r="AT53" s="444"/>
      <c r="AU53" s="444"/>
      <c r="AV53" s="444"/>
      <c r="AW53" s="444"/>
      <c r="AX53" s="444"/>
      <c r="AY53" s="444"/>
      <c r="AZ53" s="444"/>
      <c r="BA53" s="444"/>
      <c r="BB53" s="444"/>
      <c r="BC53" s="444"/>
      <c r="BD53" s="444"/>
      <c r="BE53" s="444"/>
      <c r="BF53" s="444"/>
      <c r="BG53" s="444"/>
      <c r="BH53" s="444"/>
      <c r="BI53" s="444"/>
      <c r="BJ53" s="444"/>
      <c r="BK53" s="444"/>
      <c r="BL53" s="444"/>
      <c r="BM53" s="444"/>
      <c r="BN53" s="444"/>
      <c r="BO53" s="444"/>
      <c r="BP53" s="444"/>
      <c r="BQ53" s="444"/>
      <c r="BR53" s="444"/>
      <c r="BS53" s="444"/>
      <c r="BT53" s="444"/>
      <c r="BU53" s="444"/>
      <c r="BV53" s="444"/>
      <c r="BW53" s="444"/>
      <c r="BX53" s="444"/>
      <c r="BY53" s="444"/>
      <c r="BZ53" s="444"/>
      <c r="CA53" s="444"/>
      <c r="CB53" s="444"/>
      <c r="CC53" s="444"/>
      <c r="CD53" s="444"/>
      <c r="CE53" s="444"/>
      <c r="CF53" s="444"/>
      <c r="CG53" s="444"/>
      <c r="CH53" s="444"/>
      <c r="CI53" s="444"/>
      <c r="CJ53" s="444"/>
      <c r="CK53" s="444"/>
      <c r="CL53" s="444"/>
      <c r="CM53" s="444"/>
      <c r="CN53" s="444"/>
      <c r="CO53" s="444"/>
      <c r="CP53" s="444"/>
      <c r="CQ53" s="444"/>
      <c r="CR53" s="444"/>
      <c r="CS53" s="444"/>
      <c r="CT53" s="444"/>
      <c r="CU53" s="444"/>
      <c r="CV53" s="444"/>
      <c r="CW53" s="444"/>
      <c r="CX53" s="444"/>
      <c r="CY53" s="444"/>
      <c r="CZ53" s="444"/>
      <c r="DA53" s="444"/>
      <c r="DB53" s="444"/>
      <c r="DC53" s="444"/>
      <c r="DD53" s="444"/>
      <c r="DE53" s="444"/>
      <c r="DF53" s="444"/>
      <c r="DG53" s="444"/>
      <c r="DH53" s="444"/>
      <c r="DI53" s="444"/>
      <c r="DJ53" s="444"/>
      <c r="DK53" s="444"/>
      <c r="DL53" s="444"/>
      <c r="DM53" s="444"/>
      <c r="DN53" s="444"/>
      <c r="DO53" s="444"/>
      <c r="DP53" s="444"/>
      <c r="DQ53" s="444"/>
      <c r="DR53" s="444"/>
      <c r="DS53" s="444"/>
      <c r="DT53" s="444"/>
      <c r="DU53" s="444"/>
      <c r="DV53" s="444"/>
      <c r="DW53" s="444"/>
      <c r="DX53" s="444"/>
      <c r="DY53" s="444"/>
      <c r="DZ53" s="444"/>
      <c r="EA53" s="444"/>
      <c r="EB53" s="444"/>
      <c r="EC53" s="444"/>
      <c r="ED53" s="444"/>
      <c r="EE53" s="444"/>
      <c r="EF53" s="444"/>
      <c r="EG53" s="444"/>
      <c r="EH53" s="444"/>
      <c r="EI53" s="444"/>
      <c r="EJ53" s="444"/>
      <c r="EK53" s="444"/>
      <c r="EL53" s="444"/>
      <c r="EM53" s="444"/>
      <c r="EN53" s="444"/>
      <c r="EO53" s="444"/>
      <c r="EP53" s="444"/>
      <c r="EQ53" s="444"/>
      <c r="ER53" s="444"/>
      <c r="ES53" s="444"/>
      <c r="ET53" s="444"/>
      <c r="EU53" s="444"/>
      <c r="EV53" s="444"/>
      <c r="EW53" s="444"/>
      <c r="EX53" s="444"/>
      <c r="EY53" s="444"/>
      <c r="EZ53" s="444"/>
      <c r="FA53" s="444"/>
      <c r="FB53" s="444"/>
      <c r="FC53" s="444"/>
      <c r="FD53" s="444"/>
      <c r="FE53" s="444"/>
      <c r="FF53" s="444"/>
      <c r="FG53" s="444"/>
      <c r="FH53" s="444"/>
      <c r="FI53" s="444"/>
      <c r="FJ53" s="444"/>
      <c r="FK53" s="444"/>
      <c r="FL53" s="444"/>
      <c r="FM53" s="444"/>
      <c r="FN53" s="444"/>
      <c r="FO53" s="444"/>
      <c r="FP53" s="444"/>
      <c r="FQ53" s="444"/>
      <c r="FR53" s="444"/>
      <c r="FS53" s="444"/>
      <c r="FT53" s="444"/>
      <c r="FU53" s="444"/>
      <c r="FV53" s="444"/>
      <c r="FW53" s="444"/>
      <c r="FX53" s="444"/>
      <c r="FY53" s="444"/>
      <c r="FZ53" s="444"/>
      <c r="GA53" s="444"/>
      <c r="GB53" s="444"/>
      <c r="GC53" s="444"/>
      <c r="GD53" s="444"/>
      <c r="GE53" s="444"/>
      <c r="GF53" s="444"/>
      <c r="GG53" s="444"/>
      <c r="GH53" s="444"/>
      <c r="GI53" s="444"/>
      <c r="GJ53" s="444"/>
      <c r="GK53" s="444"/>
      <c r="GL53" s="444"/>
      <c r="GM53" s="444"/>
      <c r="GN53" s="444"/>
      <c r="GO53" s="444"/>
      <c r="GP53" s="444"/>
      <c r="GQ53" s="444"/>
      <c r="GR53" s="444"/>
      <c r="GS53" s="444"/>
      <c r="GT53" s="444"/>
      <c r="GU53" s="444"/>
      <c r="GV53" s="444"/>
      <c r="GW53" s="444"/>
      <c r="GX53" s="444"/>
      <c r="GY53" s="444"/>
      <c r="GZ53" s="444"/>
      <c r="HA53" s="444"/>
      <c r="HB53" s="444"/>
      <c r="HC53" s="444"/>
      <c r="HD53" s="444"/>
      <c r="HE53" s="444"/>
      <c r="HF53" s="444"/>
      <c r="HG53" s="444"/>
      <c r="HH53" s="444"/>
      <c r="HI53" s="444"/>
      <c r="HJ53" s="444"/>
      <c r="HK53" s="444"/>
      <c r="HL53" s="444"/>
      <c r="HM53" s="444"/>
      <c r="HN53" s="444"/>
      <c r="HO53" s="444"/>
      <c r="HP53" s="444"/>
      <c r="HQ53" s="444"/>
      <c r="HR53" s="444"/>
      <c r="HS53" s="444"/>
      <c r="HT53" s="444"/>
      <c r="HU53" s="444"/>
      <c r="HV53" s="444"/>
      <c r="HW53" s="444"/>
      <c r="HX53" s="444"/>
      <c r="HY53" s="444"/>
      <c r="HZ53" s="444"/>
      <c r="IA53" s="444"/>
      <c r="IB53" s="444"/>
      <c r="IC53" s="444"/>
      <c r="ID53" s="444"/>
      <c r="IE53" s="444"/>
      <c r="IF53" s="444"/>
      <c r="IG53" s="444"/>
      <c r="IH53" s="444"/>
      <c r="II53" s="444"/>
      <c r="IJ53" s="444"/>
      <c r="IK53" s="444"/>
      <c r="IL53" s="444"/>
      <c r="IM53" s="444"/>
      <c r="IN53" s="444"/>
      <c r="IO53" s="444"/>
      <c r="IP53" s="444"/>
      <c r="IQ53" s="444"/>
      <c r="IR53" s="444"/>
      <c r="IS53" s="444"/>
      <c r="IT53" s="444"/>
      <c r="IU53" s="444"/>
      <c r="IV53" s="444"/>
      <c r="IW53" s="444"/>
      <c r="IX53" s="444"/>
      <c r="IY53" s="444"/>
      <c r="IZ53" s="444"/>
      <c r="JA53" s="444"/>
      <c r="JB53" s="444"/>
      <c r="JC53" s="444"/>
      <c r="JD53" s="444"/>
      <c r="JE53" s="444"/>
      <c r="JF53" s="444"/>
      <c r="JG53" s="444"/>
      <c r="JH53" s="444"/>
      <c r="JI53" s="444"/>
      <c r="JJ53" s="444"/>
      <c r="JK53" s="444"/>
      <c r="JL53" s="444"/>
      <c r="JM53" s="444"/>
      <c r="JN53" s="444"/>
      <c r="JO53" s="444"/>
      <c r="JP53" s="444"/>
      <c r="JQ53" s="444"/>
      <c r="JR53" s="444"/>
      <c r="JS53" s="444"/>
      <c r="JT53" s="444"/>
      <c r="JU53" s="444"/>
      <c r="JV53" s="444"/>
      <c r="JW53" s="444"/>
      <c r="JX53" s="444"/>
      <c r="JY53" s="444"/>
      <c r="JZ53" s="444"/>
      <c r="KA53" s="444"/>
      <c r="KB53" s="444"/>
      <c r="KC53" s="444"/>
      <c r="KD53" s="444"/>
      <c r="KE53" s="444"/>
      <c r="KF53" s="444"/>
      <c r="KG53" s="444"/>
      <c r="KH53" s="444"/>
      <c r="KI53" s="444"/>
      <c r="KJ53" s="444"/>
      <c r="KK53" s="444"/>
      <c r="KL53" s="444"/>
      <c r="KM53" s="444"/>
      <c r="KN53" s="444"/>
      <c r="KO53" s="444"/>
      <c r="KP53" s="444"/>
      <c r="KQ53" s="444"/>
      <c r="KR53" s="444"/>
      <c r="KS53" s="444"/>
      <c r="KT53" s="444"/>
      <c r="KU53" s="444"/>
      <c r="KV53" s="444"/>
      <c r="KW53" s="444"/>
      <c r="KX53" s="444"/>
      <c r="KY53" s="444"/>
      <c r="KZ53" s="444"/>
      <c r="LA53" s="444"/>
      <c r="LB53" s="444"/>
      <c r="LC53" s="444"/>
      <c r="LD53" s="444"/>
      <c r="LE53" s="444"/>
      <c r="LF53" s="444"/>
      <c r="LG53" s="444"/>
      <c r="LH53" s="444"/>
      <c r="LI53" s="444"/>
      <c r="LJ53" s="444"/>
      <c r="LK53" s="444"/>
      <c r="LL53" s="444"/>
      <c r="LM53" s="444"/>
      <c r="LN53" s="444"/>
      <c r="LO53" s="444"/>
      <c r="LP53" s="444"/>
      <c r="LQ53" s="444"/>
      <c r="LR53" s="444"/>
      <c r="LS53" s="444"/>
      <c r="LT53" s="444"/>
      <c r="LU53" s="444"/>
      <c r="LV53" s="444"/>
      <c r="LW53" s="444"/>
      <c r="LX53" s="444"/>
      <c r="LY53" s="444"/>
      <c r="LZ53" s="444"/>
      <c r="MA53" s="444"/>
      <c r="MB53" s="444"/>
      <c r="MC53" s="444"/>
      <c r="MD53" s="444"/>
      <c r="ME53" s="444"/>
      <c r="MF53" s="444"/>
      <c r="MG53" s="444"/>
      <c r="MH53" s="444"/>
      <c r="MI53" s="444"/>
      <c r="MJ53" s="444"/>
      <c r="MK53" s="444"/>
      <c r="ML53" s="444"/>
      <c r="MM53" s="444"/>
      <c r="MN53" s="444"/>
      <c r="MO53" s="444"/>
      <c r="MP53" s="444"/>
      <c r="MQ53" s="444"/>
      <c r="MR53" s="444"/>
      <c r="MS53" s="444"/>
      <c r="MT53" s="444"/>
      <c r="MU53" s="444"/>
      <c r="MV53" s="444"/>
      <c r="MW53" s="444"/>
      <c r="MX53" s="444"/>
      <c r="MY53" s="444"/>
      <c r="MZ53" s="444"/>
      <c r="NA53" s="444"/>
      <c r="NB53" s="444"/>
      <c r="NC53" s="444"/>
      <c r="ND53" s="444"/>
      <c r="NE53" s="444"/>
      <c r="NF53" s="444"/>
      <c r="NG53" s="444"/>
      <c r="NH53" s="444"/>
      <c r="NI53" s="444"/>
      <c r="NJ53" s="444"/>
      <c r="NK53" s="444"/>
      <c r="NL53" s="444"/>
      <c r="NM53" s="444"/>
      <c r="NN53" s="444"/>
      <c r="NO53" s="444"/>
      <c r="NP53" s="444"/>
      <c r="NQ53" s="444"/>
      <c r="NR53" s="444"/>
      <c r="NS53" s="444"/>
      <c r="NT53" s="444"/>
      <c r="NU53" s="444"/>
      <c r="NV53" s="444"/>
      <c r="NW53" s="444"/>
      <c r="NX53" s="444"/>
      <c r="NY53" s="444"/>
      <c r="NZ53" s="444"/>
      <c r="OA53" s="444"/>
      <c r="OB53" s="444"/>
      <c r="OC53" s="444"/>
      <c r="OD53" s="444"/>
      <c r="OE53" s="444"/>
      <c r="OF53" s="444"/>
      <c r="OG53" s="444"/>
      <c r="OH53" s="444"/>
      <c r="OI53" s="444"/>
      <c r="OJ53" s="444"/>
      <c r="OK53" s="444"/>
      <c r="OL53" s="444"/>
      <c r="OM53" s="444"/>
      <c r="ON53" s="444"/>
      <c r="OO53" s="444"/>
      <c r="OP53" s="444"/>
      <c r="OQ53" s="444"/>
      <c r="OR53" s="444"/>
      <c r="OS53" s="444"/>
      <c r="OT53" s="444"/>
      <c r="OU53" s="444"/>
      <c r="OV53" s="444"/>
      <c r="OW53" s="444"/>
      <c r="OX53" s="444"/>
      <c r="OY53" s="444"/>
      <c r="OZ53" s="444"/>
      <c r="PA53" s="444"/>
      <c r="PB53" s="444"/>
      <c r="PC53" s="444"/>
      <c r="PD53" s="444"/>
      <c r="PE53" s="444"/>
      <c r="PF53" s="444"/>
      <c r="PG53" s="444"/>
      <c r="PH53" s="444"/>
      <c r="PI53" s="444"/>
      <c r="PJ53" s="444"/>
      <c r="PK53" s="444"/>
      <c r="PL53" s="444"/>
      <c r="PM53" s="444"/>
      <c r="PN53" s="444"/>
      <c r="PO53" s="444"/>
      <c r="PP53" s="444"/>
      <c r="PQ53" s="444"/>
      <c r="PR53" s="444"/>
      <c r="PS53" s="444"/>
      <c r="PT53" s="444"/>
      <c r="PU53" s="444"/>
      <c r="PV53" s="444"/>
      <c r="PW53" s="444"/>
      <c r="PX53" s="444"/>
      <c r="PY53" s="444"/>
      <c r="PZ53" s="444"/>
      <c r="QA53" s="444"/>
      <c r="QB53" s="444"/>
      <c r="QC53" s="444"/>
      <c r="QD53" s="444"/>
      <c r="QE53" s="444"/>
      <c r="QF53" s="444"/>
      <c r="QG53" s="444"/>
      <c r="QH53" s="444"/>
      <c r="QI53" s="444"/>
      <c r="QJ53" s="444"/>
      <c r="QK53" s="444"/>
      <c r="QL53" s="444"/>
      <c r="QM53" s="444"/>
      <c r="QN53" s="444"/>
      <c r="QO53" s="444"/>
      <c r="QP53" s="444"/>
      <c r="QQ53" s="444"/>
      <c r="QR53" s="444"/>
      <c r="QS53" s="444"/>
      <c r="QT53" s="444"/>
      <c r="QU53" s="444"/>
      <c r="QV53" s="444"/>
      <c r="QW53" s="444"/>
      <c r="QX53" s="444"/>
      <c r="QY53" s="444"/>
      <c r="QZ53" s="444"/>
      <c r="RA53" s="444"/>
      <c r="RB53" s="444"/>
      <c r="RC53" s="444"/>
      <c r="RD53" s="444"/>
      <c r="RE53" s="444"/>
      <c r="RF53" s="444"/>
      <c r="RG53" s="444"/>
      <c r="RH53" s="444"/>
      <c r="RI53" s="444"/>
      <c r="RJ53" s="444"/>
      <c r="RK53" s="444"/>
      <c r="RL53" s="444"/>
      <c r="RM53" s="444"/>
      <c r="RN53" s="444"/>
      <c r="RO53" s="444"/>
      <c r="RP53" s="444"/>
      <c r="RQ53" s="444"/>
      <c r="RR53" s="444"/>
      <c r="RS53" s="444"/>
      <c r="RT53" s="444"/>
      <c r="RU53" s="444"/>
      <c r="RV53" s="444"/>
      <c r="RW53" s="444"/>
      <c r="RX53" s="444"/>
      <c r="RY53" s="444"/>
      <c r="RZ53" s="444"/>
      <c r="SA53" s="444"/>
      <c r="SB53" s="444"/>
      <c r="SC53" s="444"/>
      <c r="SD53" s="444"/>
      <c r="SE53" s="444"/>
      <c r="SF53" s="444"/>
      <c r="SG53" s="444"/>
      <c r="SH53" s="515"/>
    </row>
    <row r="54" spans="1:502" s="516" customFormat="1" ht="14.4">
      <c r="A54" s="444"/>
      <c r="B54" s="1726" t="s">
        <v>55</v>
      </c>
      <c r="C54" s="1685"/>
      <c r="D54" s="1686"/>
      <c r="E54" s="1322" t="s">
        <v>1298</v>
      </c>
      <c r="F54" s="1322">
        <v>7</v>
      </c>
      <c r="G54" s="1255">
        <f t="shared" si="0"/>
        <v>0</v>
      </c>
      <c r="H54" s="1432" t="s">
        <v>30</v>
      </c>
      <c r="I54" s="1323">
        <v>0</v>
      </c>
      <c r="J54" s="1324">
        <v>356</v>
      </c>
      <c r="K54" s="1325">
        <v>108.5</v>
      </c>
      <c r="L54" s="1325">
        <v>108.5</v>
      </c>
      <c r="M54" s="1687">
        <f t="shared" ref="M54:M57" si="13">IF((ABS(L54))&gt;(ABS(K54)),L54-K54,0)</f>
        <v>0</v>
      </c>
      <c r="N54" s="1688">
        <f t="shared" ref="N54:N57" si="14">J54*I54</f>
        <v>0</v>
      </c>
      <c r="O54" s="1687"/>
      <c r="P54" s="1687"/>
      <c r="Q54" s="1687"/>
      <c r="R54" s="1687"/>
      <c r="S54" s="1687">
        <f t="shared" si="5"/>
        <v>0</v>
      </c>
      <c r="T54" s="1687"/>
      <c r="U54" s="1687"/>
      <c r="V54" s="1687"/>
      <c r="W54" s="1687">
        <v>0</v>
      </c>
      <c r="X54" s="1687"/>
      <c r="Y54" s="1687"/>
      <c r="Z54" s="1687">
        <f t="shared" si="11"/>
        <v>0</v>
      </c>
      <c r="AA54" s="1689">
        <f t="shared" ref="AA54:AA57" si="15">IF(N54=0,0,(HLOOKUP(H54,ACElectric_2014_2015,F54+1,FALSE)))</f>
        <v>0</v>
      </c>
      <c r="AB54" s="1687">
        <f t="shared" ref="AB54:AB57" si="16">AA54*N54</f>
        <v>0</v>
      </c>
      <c r="AC54" s="1690"/>
      <c r="AD54" s="1727"/>
      <c r="AE54" s="444"/>
      <c r="AF54" s="444"/>
      <c r="AG54" s="444"/>
      <c r="AH54" s="444"/>
      <c r="AI54" s="444"/>
      <c r="AJ54" s="444"/>
      <c r="AK54" s="444"/>
      <c r="AL54" s="444"/>
      <c r="AM54" s="444"/>
      <c r="AN54" s="444"/>
      <c r="AO54" s="444"/>
      <c r="AP54" s="444"/>
      <c r="AQ54" s="444"/>
      <c r="AR54" s="444"/>
      <c r="AS54" s="444"/>
      <c r="AT54" s="444"/>
      <c r="AU54" s="444"/>
      <c r="AV54" s="444"/>
      <c r="AW54" s="444"/>
      <c r="AX54" s="444"/>
      <c r="AY54" s="444"/>
      <c r="AZ54" s="444"/>
      <c r="BA54" s="444"/>
      <c r="BB54" s="444"/>
      <c r="BC54" s="444"/>
      <c r="BD54" s="444"/>
      <c r="BE54" s="444"/>
      <c r="BF54" s="444"/>
      <c r="BG54" s="444"/>
      <c r="BH54" s="444"/>
      <c r="BI54" s="444"/>
      <c r="BJ54" s="444"/>
      <c r="BK54" s="444"/>
      <c r="BL54" s="444"/>
      <c r="BM54" s="444"/>
      <c r="BN54" s="444"/>
      <c r="BO54" s="444"/>
      <c r="BP54" s="444"/>
      <c r="BQ54" s="444"/>
      <c r="BR54" s="444"/>
      <c r="BS54" s="444"/>
      <c r="BT54" s="444"/>
      <c r="BU54" s="444"/>
      <c r="BV54" s="444"/>
      <c r="BW54" s="444"/>
      <c r="BX54" s="444"/>
      <c r="BY54" s="444"/>
      <c r="BZ54" s="444"/>
      <c r="CA54" s="444"/>
      <c r="CB54" s="444"/>
      <c r="CC54" s="444"/>
      <c r="CD54" s="444"/>
      <c r="CE54" s="444"/>
      <c r="CF54" s="444"/>
      <c r="CG54" s="444"/>
      <c r="CH54" s="444"/>
      <c r="CI54" s="444"/>
      <c r="CJ54" s="444"/>
      <c r="CK54" s="444"/>
      <c r="CL54" s="444"/>
      <c r="CM54" s="444"/>
      <c r="CN54" s="444"/>
      <c r="CO54" s="444"/>
      <c r="CP54" s="444"/>
      <c r="CQ54" s="444"/>
      <c r="CR54" s="444"/>
      <c r="CS54" s="444"/>
      <c r="CT54" s="444"/>
      <c r="CU54" s="444"/>
      <c r="CV54" s="444"/>
      <c r="CW54" s="444"/>
      <c r="CX54" s="444"/>
      <c r="CY54" s="444"/>
      <c r="CZ54" s="444"/>
      <c r="DA54" s="444"/>
      <c r="DB54" s="444"/>
      <c r="DC54" s="444"/>
      <c r="DD54" s="444"/>
      <c r="DE54" s="444"/>
      <c r="DF54" s="444"/>
      <c r="DG54" s="444"/>
      <c r="DH54" s="444"/>
      <c r="DI54" s="444"/>
      <c r="DJ54" s="444"/>
      <c r="DK54" s="444"/>
      <c r="DL54" s="444"/>
      <c r="DM54" s="444"/>
      <c r="DN54" s="444"/>
      <c r="DO54" s="444"/>
      <c r="DP54" s="444"/>
      <c r="DQ54" s="444"/>
      <c r="DR54" s="444"/>
      <c r="DS54" s="444"/>
      <c r="DT54" s="444"/>
      <c r="DU54" s="444"/>
      <c r="DV54" s="444"/>
      <c r="DW54" s="444"/>
      <c r="DX54" s="444"/>
      <c r="DY54" s="444"/>
      <c r="DZ54" s="444"/>
      <c r="EA54" s="444"/>
      <c r="EB54" s="444"/>
      <c r="EC54" s="444"/>
      <c r="ED54" s="444"/>
      <c r="EE54" s="444"/>
      <c r="EF54" s="444"/>
      <c r="EG54" s="444"/>
      <c r="EH54" s="444"/>
      <c r="EI54" s="444"/>
      <c r="EJ54" s="444"/>
      <c r="EK54" s="444"/>
      <c r="EL54" s="444"/>
      <c r="EM54" s="444"/>
      <c r="EN54" s="444"/>
      <c r="EO54" s="444"/>
      <c r="EP54" s="444"/>
      <c r="EQ54" s="444"/>
      <c r="ER54" s="444"/>
      <c r="ES54" s="444"/>
      <c r="ET54" s="444"/>
      <c r="EU54" s="444"/>
      <c r="EV54" s="444"/>
      <c r="EW54" s="444"/>
      <c r="EX54" s="444"/>
      <c r="EY54" s="444"/>
      <c r="EZ54" s="444"/>
      <c r="FA54" s="444"/>
      <c r="FB54" s="444"/>
      <c r="FC54" s="444"/>
      <c r="FD54" s="444"/>
      <c r="FE54" s="444"/>
      <c r="FF54" s="444"/>
      <c r="FG54" s="444"/>
      <c r="FH54" s="444"/>
      <c r="FI54" s="444"/>
      <c r="FJ54" s="444"/>
      <c r="FK54" s="444"/>
      <c r="FL54" s="444"/>
      <c r="FM54" s="444"/>
      <c r="FN54" s="444"/>
      <c r="FO54" s="444"/>
      <c r="FP54" s="444"/>
      <c r="FQ54" s="444"/>
      <c r="FR54" s="444"/>
      <c r="FS54" s="444"/>
      <c r="FT54" s="444"/>
      <c r="FU54" s="444"/>
      <c r="FV54" s="444"/>
      <c r="FW54" s="444"/>
      <c r="FX54" s="444"/>
      <c r="FY54" s="444"/>
      <c r="FZ54" s="444"/>
      <c r="GA54" s="444"/>
      <c r="GB54" s="444"/>
      <c r="GC54" s="444"/>
      <c r="GD54" s="444"/>
      <c r="GE54" s="444"/>
      <c r="GF54" s="444"/>
      <c r="GG54" s="444"/>
      <c r="GH54" s="444"/>
      <c r="GI54" s="444"/>
      <c r="GJ54" s="444"/>
      <c r="GK54" s="444"/>
      <c r="GL54" s="444"/>
      <c r="GM54" s="444"/>
      <c r="GN54" s="444"/>
      <c r="GO54" s="444"/>
      <c r="GP54" s="444"/>
      <c r="GQ54" s="444"/>
      <c r="GR54" s="444"/>
      <c r="GS54" s="444"/>
      <c r="GT54" s="444"/>
      <c r="GU54" s="444"/>
      <c r="GV54" s="444"/>
      <c r="GW54" s="444"/>
      <c r="GX54" s="444"/>
      <c r="GY54" s="444"/>
      <c r="GZ54" s="444"/>
      <c r="HA54" s="444"/>
      <c r="HB54" s="444"/>
      <c r="HC54" s="444"/>
      <c r="HD54" s="444"/>
      <c r="HE54" s="444"/>
      <c r="HF54" s="444"/>
      <c r="HG54" s="444"/>
      <c r="HH54" s="444"/>
      <c r="HI54" s="444"/>
      <c r="HJ54" s="444"/>
      <c r="HK54" s="444"/>
      <c r="HL54" s="444"/>
      <c r="HM54" s="444"/>
      <c r="HN54" s="444"/>
      <c r="HO54" s="444"/>
      <c r="HP54" s="444"/>
      <c r="HQ54" s="444"/>
      <c r="HR54" s="444"/>
      <c r="HS54" s="444"/>
      <c r="HT54" s="444"/>
      <c r="HU54" s="444"/>
      <c r="HV54" s="444"/>
      <c r="HW54" s="444"/>
      <c r="HX54" s="444"/>
      <c r="HY54" s="444"/>
      <c r="HZ54" s="444"/>
      <c r="IA54" s="444"/>
      <c r="IB54" s="444"/>
      <c r="IC54" s="444"/>
      <c r="ID54" s="444"/>
      <c r="IE54" s="444"/>
      <c r="IF54" s="444"/>
      <c r="IG54" s="444"/>
      <c r="IH54" s="444"/>
      <c r="II54" s="444"/>
      <c r="IJ54" s="444"/>
      <c r="IK54" s="444"/>
      <c r="IL54" s="444"/>
      <c r="IM54" s="444"/>
      <c r="IN54" s="444"/>
      <c r="IO54" s="444"/>
      <c r="IP54" s="444"/>
      <c r="IQ54" s="444"/>
      <c r="IR54" s="444"/>
      <c r="IS54" s="444"/>
      <c r="IT54" s="444"/>
      <c r="IU54" s="444"/>
      <c r="IV54" s="444"/>
      <c r="IW54" s="444"/>
      <c r="IX54" s="444"/>
      <c r="IY54" s="444"/>
      <c r="IZ54" s="444"/>
      <c r="JA54" s="444"/>
      <c r="JB54" s="444"/>
      <c r="JC54" s="444"/>
      <c r="JD54" s="444"/>
      <c r="JE54" s="444"/>
      <c r="JF54" s="444"/>
      <c r="JG54" s="444"/>
      <c r="JH54" s="444"/>
      <c r="JI54" s="444"/>
      <c r="JJ54" s="444"/>
      <c r="JK54" s="444"/>
      <c r="JL54" s="444"/>
      <c r="JM54" s="444"/>
      <c r="JN54" s="444"/>
      <c r="JO54" s="444"/>
      <c r="JP54" s="444"/>
      <c r="JQ54" s="444"/>
      <c r="JR54" s="444"/>
      <c r="JS54" s="444"/>
      <c r="JT54" s="444"/>
      <c r="JU54" s="444"/>
      <c r="JV54" s="444"/>
      <c r="JW54" s="444"/>
      <c r="JX54" s="444"/>
      <c r="JY54" s="444"/>
      <c r="JZ54" s="444"/>
      <c r="KA54" s="444"/>
      <c r="KB54" s="444"/>
      <c r="KC54" s="444"/>
      <c r="KD54" s="444"/>
      <c r="KE54" s="444"/>
      <c r="KF54" s="444"/>
      <c r="KG54" s="444"/>
      <c r="KH54" s="444"/>
      <c r="KI54" s="444"/>
      <c r="KJ54" s="444"/>
      <c r="KK54" s="444"/>
      <c r="KL54" s="444"/>
      <c r="KM54" s="444"/>
      <c r="KN54" s="444"/>
      <c r="KO54" s="444"/>
      <c r="KP54" s="444"/>
      <c r="KQ54" s="444"/>
      <c r="KR54" s="444"/>
      <c r="KS54" s="444"/>
      <c r="KT54" s="444"/>
      <c r="KU54" s="444"/>
      <c r="KV54" s="444"/>
      <c r="KW54" s="444"/>
      <c r="KX54" s="444"/>
      <c r="KY54" s="444"/>
      <c r="KZ54" s="444"/>
      <c r="LA54" s="444"/>
      <c r="LB54" s="444"/>
      <c r="LC54" s="444"/>
      <c r="LD54" s="444"/>
      <c r="LE54" s="444"/>
      <c r="LF54" s="444"/>
      <c r="LG54" s="444"/>
      <c r="LH54" s="444"/>
      <c r="LI54" s="444"/>
      <c r="LJ54" s="444"/>
      <c r="LK54" s="444"/>
      <c r="LL54" s="444"/>
      <c r="LM54" s="444"/>
      <c r="LN54" s="444"/>
      <c r="LO54" s="444"/>
      <c r="LP54" s="444"/>
      <c r="LQ54" s="444"/>
      <c r="LR54" s="444"/>
      <c r="LS54" s="444"/>
      <c r="LT54" s="444"/>
      <c r="LU54" s="444"/>
      <c r="LV54" s="444"/>
      <c r="LW54" s="444"/>
      <c r="LX54" s="444"/>
      <c r="LY54" s="444"/>
      <c r="LZ54" s="444"/>
      <c r="MA54" s="444"/>
      <c r="MB54" s="444"/>
      <c r="MC54" s="444"/>
      <c r="MD54" s="444"/>
      <c r="ME54" s="444"/>
      <c r="MF54" s="444"/>
      <c r="MG54" s="444"/>
      <c r="MH54" s="444"/>
      <c r="MI54" s="444"/>
      <c r="MJ54" s="444"/>
      <c r="MK54" s="444"/>
      <c r="ML54" s="444"/>
      <c r="MM54" s="444"/>
      <c r="MN54" s="444"/>
      <c r="MO54" s="444"/>
      <c r="MP54" s="444"/>
      <c r="MQ54" s="444"/>
      <c r="MR54" s="444"/>
      <c r="MS54" s="444"/>
      <c r="MT54" s="444"/>
      <c r="MU54" s="444"/>
      <c r="MV54" s="444"/>
      <c r="MW54" s="444"/>
      <c r="MX54" s="444"/>
      <c r="MY54" s="444"/>
      <c r="MZ54" s="444"/>
      <c r="NA54" s="444"/>
      <c r="NB54" s="444"/>
      <c r="NC54" s="444"/>
      <c r="ND54" s="444"/>
      <c r="NE54" s="444"/>
      <c r="NF54" s="444"/>
      <c r="NG54" s="444"/>
      <c r="NH54" s="444"/>
      <c r="NI54" s="444"/>
      <c r="NJ54" s="444"/>
      <c r="NK54" s="444"/>
      <c r="NL54" s="444"/>
      <c r="NM54" s="444"/>
      <c r="NN54" s="444"/>
      <c r="NO54" s="444"/>
      <c r="NP54" s="444"/>
      <c r="NQ54" s="444"/>
      <c r="NR54" s="444"/>
      <c r="NS54" s="444"/>
      <c r="NT54" s="444"/>
      <c r="NU54" s="444"/>
      <c r="NV54" s="444"/>
      <c r="NW54" s="444"/>
      <c r="NX54" s="444"/>
      <c r="NY54" s="444"/>
      <c r="NZ54" s="444"/>
      <c r="OA54" s="444"/>
      <c r="OB54" s="444"/>
      <c r="OC54" s="444"/>
      <c r="OD54" s="444"/>
      <c r="OE54" s="444"/>
      <c r="OF54" s="444"/>
      <c r="OG54" s="444"/>
      <c r="OH54" s="444"/>
      <c r="OI54" s="444"/>
      <c r="OJ54" s="444"/>
      <c r="OK54" s="444"/>
      <c r="OL54" s="444"/>
      <c r="OM54" s="444"/>
      <c r="ON54" s="444"/>
      <c r="OO54" s="444"/>
      <c r="OP54" s="444"/>
      <c r="OQ54" s="444"/>
      <c r="OR54" s="444"/>
      <c r="OS54" s="444"/>
      <c r="OT54" s="444"/>
      <c r="OU54" s="444"/>
      <c r="OV54" s="444"/>
      <c r="OW54" s="444"/>
      <c r="OX54" s="444"/>
      <c r="OY54" s="444"/>
      <c r="OZ54" s="444"/>
      <c r="PA54" s="444"/>
      <c r="PB54" s="444"/>
      <c r="PC54" s="444"/>
      <c r="PD54" s="444"/>
      <c r="PE54" s="444"/>
      <c r="PF54" s="444"/>
      <c r="PG54" s="444"/>
      <c r="PH54" s="444"/>
      <c r="PI54" s="444"/>
      <c r="PJ54" s="444"/>
      <c r="PK54" s="444"/>
      <c r="PL54" s="444"/>
      <c r="PM54" s="444"/>
      <c r="PN54" s="444"/>
      <c r="PO54" s="444"/>
      <c r="PP54" s="444"/>
      <c r="PQ54" s="444"/>
      <c r="PR54" s="444"/>
      <c r="PS54" s="444"/>
      <c r="PT54" s="444"/>
      <c r="PU54" s="444"/>
      <c r="PV54" s="444"/>
      <c r="PW54" s="444"/>
      <c r="PX54" s="444"/>
      <c r="PY54" s="444"/>
      <c r="PZ54" s="444"/>
      <c r="QA54" s="444"/>
      <c r="QB54" s="444"/>
      <c r="QC54" s="444"/>
      <c r="QD54" s="444"/>
      <c r="QE54" s="444"/>
      <c r="QF54" s="444"/>
      <c r="QG54" s="444"/>
      <c r="QH54" s="444"/>
      <c r="QI54" s="444"/>
      <c r="QJ54" s="444"/>
      <c r="QK54" s="444"/>
      <c r="QL54" s="444"/>
      <c r="QM54" s="444"/>
      <c r="QN54" s="444"/>
      <c r="QO54" s="444"/>
      <c r="QP54" s="444"/>
      <c r="QQ54" s="444"/>
      <c r="QR54" s="444"/>
      <c r="QS54" s="444"/>
      <c r="QT54" s="444"/>
      <c r="QU54" s="444"/>
      <c r="QV54" s="444"/>
      <c r="QW54" s="444"/>
      <c r="QX54" s="444"/>
      <c r="QY54" s="444"/>
      <c r="QZ54" s="444"/>
      <c r="RA54" s="444"/>
      <c r="RB54" s="444"/>
      <c r="RC54" s="444"/>
      <c r="RD54" s="444"/>
      <c r="RE54" s="444"/>
      <c r="RF54" s="444"/>
      <c r="RG54" s="444"/>
      <c r="RH54" s="444"/>
      <c r="RI54" s="444"/>
      <c r="RJ54" s="444"/>
      <c r="RK54" s="444"/>
      <c r="RL54" s="444"/>
      <c r="RM54" s="444"/>
      <c r="RN54" s="444"/>
      <c r="RO54" s="444"/>
      <c r="RP54" s="444"/>
      <c r="RQ54" s="444"/>
      <c r="RR54" s="444"/>
      <c r="RS54" s="444"/>
      <c r="RT54" s="444"/>
      <c r="RU54" s="444"/>
      <c r="RV54" s="444"/>
      <c r="RW54" s="444"/>
      <c r="RX54" s="444"/>
      <c r="RY54" s="444"/>
      <c r="RZ54" s="444"/>
      <c r="SA54" s="444"/>
      <c r="SB54" s="444"/>
      <c r="SC54" s="444"/>
      <c r="SD54" s="444"/>
      <c r="SE54" s="444"/>
      <c r="SF54" s="444"/>
      <c r="SG54" s="444"/>
      <c r="SH54" s="515"/>
    </row>
    <row r="55" spans="1:502" s="516" customFormat="1" ht="14.4">
      <c r="A55" s="444"/>
      <c r="B55" s="1726" t="s">
        <v>55</v>
      </c>
      <c r="C55" s="1685"/>
      <c r="D55" s="1686"/>
      <c r="E55" s="1322" t="s">
        <v>80</v>
      </c>
      <c r="F55" s="1322">
        <v>20</v>
      </c>
      <c r="G55" s="1255">
        <f t="shared" si="0"/>
        <v>0</v>
      </c>
      <c r="H55" s="1432" t="s">
        <v>30</v>
      </c>
      <c r="I55" s="1323">
        <v>0</v>
      </c>
      <c r="J55" s="1324">
        <v>666</v>
      </c>
      <c r="K55" s="1325">
        <v>575</v>
      </c>
      <c r="L55" s="1325">
        <v>575</v>
      </c>
      <c r="M55" s="1687">
        <f t="shared" si="13"/>
        <v>0</v>
      </c>
      <c r="N55" s="1688">
        <f t="shared" si="14"/>
        <v>0</v>
      </c>
      <c r="O55" s="1687"/>
      <c r="P55" s="1687"/>
      <c r="Q55" s="1687"/>
      <c r="R55" s="1687"/>
      <c r="S55" s="1687">
        <f t="shared" si="5"/>
        <v>0</v>
      </c>
      <c r="T55" s="1687"/>
      <c r="U55" s="1687"/>
      <c r="V55" s="1687"/>
      <c r="W55" s="1687">
        <v>0</v>
      </c>
      <c r="X55" s="1687"/>
      <c r="Y55" s="1687"/>
      <c r="Z55" s="1687">
        <f t="shared" si="11"/>
        <v>0</v>
      </c>
      <c r="AA55" s="1689">
        <f t="shared" si="15"/>
        <v>0</v>
      </c>
      <c r="AB55" s="1687">
        <f t="shared" si="16"/>
        <v>0</v>
      </c>
      <c r="AC55" s="1690"/>
      <c r="AD55" s="1727"/>
      <c r="AE55" s="444"/>
      <c r="AF55" s="444"/>
      <c r="AG55" s="444"/>
      <c r="AH55" s="444"/>
      <c r="AI55" s="444"/>
      <c r="AJ55" s="444"/>
      <c r="AK55" s="444"/>
      <c r="AL55" s="444"/>
      <c r="AM55" s="444"/>
      <c r="AN55" s="444"/>
      <c r="AO55" s="444"/>
      <c r="AP55" s="444"/>
      <c r="AQ55" s="444"/>
      <c r="AR55" s="444"/>
      <c r="AS55" s="444"/>
      <c r="AT55" s="444"/>
      <c r="AU55" s="444"/>
      <c r="AV55" s="444"/>
      <c r="AW55" s="444"/>
      <c r="AX55" s="444"/>
      <c r="AY55" s="444"/>
      <c r="AZ55" s="444"/>
      <c r="BA55" s="444"/>
      <c r="BB55" s="444"/>
      <c r="BC55" s="444"/>
      <c r="BD55" s="444"/>
      <c r="BE55" s="444"/>
      <c r="BF55" s="444"/>
      <c r="BG55" s="444"/>
      <c r="BH55" s="444"/>
      <c r="BI55" s="444"/>
      <c r="BJ55" s="444"/>
      <c r="BK55" s="444"/>
      <c r="BL55" s="444"/>
      <c r="BM55" s="444"/>
      <c r="BN55" s="444"/>
      <c r="BO55" s="444"/>
      <c r="BP55" s="444"/>
      <c r="BQ55" s="444"/>
      <c r="BR55" s="444"/>
      <c r="BS55" s="444"/>
      <c r="BT55" s="444"/>
      <c r="BU55" s="444"/>
      <c r="BV55" s="444"/>
      <c r="BW55" s="444"/>
      <c r="BX55" s="444"/>
      <c r="BY55" s="444"/>
      <c r="BZ55" s="444"/>
      <c r="CA55" s="444"/>
      <c r="CB55" s="444"/>
      <c r="CC55" s="444"/>
      <c r="CD55" s="444"/>
      <c r="CE55" s="444"/>
      <c r="CF55" s="444"/>
      <c r="CG55" s="444"/>
      <c r="CH55" s="444"/>
      <c r="CI55" s="444"/>
      <c r="CJ55" s="444"/>
      <c r="CK55" s="444"/>
      <c r="CL55" s="444"/>
      <c r="CM55" s="444"/>
      <c r="CN55" s="444"/>
      <c r="CO55" s="444"/>
      <c r="CP55" s="444"/>
      <c r="CQ55" s="444"/>
      <c r="CR55" s="444"/>
      <c r="CS55" s="444"/>
      <c r="CT55" s="444"/>
      <c r="CU55" s="444"/>
      <c r="CV55" s="444"/>
      <c r="CW55" s="444"/>
      <c r="CX55" s="444"/>
      <c r="CY55" s="444"/>
      <c r="CZ55" s="444"/>
      <c r="DA55" s="444"/>
      <c r="DB55" s="444"/>
      <c r="DC55" s="444"/>
      <c r="DD55" s="444"/>
      <c r="DE55" s="444"/>
      <c r="DF55" s="444"/>
      <c r="DG55" s="444"/>
      <c r="DH55" s="444"/>
      <c r="DI55" s="444"/>
      <c r="DJ55" s="444"/>
      <c r="DK55" s="444"/>
      <c r="DL55" s="444"/>
      <c r="DM55" s="444"/>
      <c r="DN55" s="444"/>
      <c r="DO55" s="444"/>
      <c r="DP55" s="444"/>
      <c r="DQ55" s="444"/>
      <c r="DR55" s="444"/>
      <c r="DS55" s="444"/>
      <c r="DT55" s="444"/>
      <c r="DU55" s="444"/>
      <c r="DV55" s="444"/>
      <c r="DW55" s="444"/>
      <c r="DX55" s="444"/>
      <c r="DY55" s="444"/>
      <c r="DZ55" s="444"/>
      <c r="EA55" s="444"/>
      <c r="EB55" s="444"/>
      <c r="EC55" s="444"/>
      <c r="ED55" s="444"/>
      <c r="EE55" s="444"/>
      <c r="EF55" s="444"/>
      <c r="EG55" s="444"/>
      <c r="EH55" s="444"/>
      <c r="EI55" s="444"/>
      <c r="EJ55" s="444"/>
      <c r="EK55" s="444"/>
      <c r="EL55" s="444"/>
      <c r="EM55" s="444"/>
      <c r="EN55" s="444"/>
      <c r="EO55" s="444"/>
      <c r="EP55" s="444"/>
      <c r="EQ55" s="444"/>
      <c r="ER55" s="444"/>
      <c r="ES55" s="444"/>
      <c r="ET55" s="444"/>
      <c r="EU55" s="444"/>
      <c r="EV55" s="444"/>
      <c r="EW55" s="444"/>
      <c r="EX55" s="444"/>
      <c r="EY55" s="444"/>
      <c r="EZ55" s="444"/>
      <c r="FA55" s="444"/>
      <c r="FB55" s="444"/>
      <c r="FC55" s="444"/>
      <c r="FD55" s="444"/>
      <c r="FE55" s="444"/>
      <c r="FF55" s="444"/>
      <c r="FG55" s="444"/>
      <c r="FH55" s="444"/>
      <c r="FI55" s="444"/>
      <c r="FJ55" s="444"/>
      <c r="FK55" s="444"/>
      <c r="FL55" s="444"/>
      <c r="FM55" s="444"/>
      <c r="FN55" s="444"/>
      <c r="FO55" s="444"/>
      <c r="FP55" s="444"/>
      <c r="FQ55" s="444"/>
      <c r="FR55" s="444"/>
      <c r="FS55" s="444"/>
      <c r="FT55" s="444"/>
      <c r="FU55" s="444"/>
      <c r="FV55" s="444"/>
      <c r="FW55" s="444"/>
      <c r="FX55" s="444"/>
      <c r="FY55" s="444"/>
      <c r="FZ55" s="444"/>
      <c r="GA55" s="444"/>
      <c r="GB55" s="444"/>
      <c r="GC55" s="444"/>
      <c r="GD55" s="444"/>
      <c r="GE55" s="444"/>
      <c r="GF55" s="444"/>
      <c r="GG55" s="444"/>
      <c r="GH55" s="444"/>
      <c r="GI55" s="444"/>
      <c r="GJ55" s="444"/>
      <c r="GK55" s="444"/>
      <c r="GL55" s="444"/>
      <c r="GM55" s="444"/>
      <c r="GN55" s="444"/>
      <c r="GO55" s="444"/>
      <c r="GP55" s="444"/>
      <c r="GQ55" s="444"/>
      <c r="GR55" s="444"/>
      <c r="GS55" s="444"/>
      <c r="GT55" s="444"/>
      <c r="GU55" s="444"/>
      <c r="GV55" s="444"/>
      <c r="GW55" s="444"/>
      <c r="GX55" s="444"/>
      <c r="GY55" s="444"/>
      <c r="GZ55" s="444"/>
      <c r="HA55" s="444"/>
      <c r="HB55" s="444"/>
      <c r="HC55" s="444"/>
      <c r="HD55" s="444"/>
      <c r="HE55" s="444"/>
      <c r="HF55" s="444"/>
      <c r="HG55" s="444"/>
      <c r="HH55" s="444"/>
      <c r="HI55" s="444"/>
      <c r="HJ55" s="444"/>
      <c r="HK55" s="444"/>
      <c r="HL55" s="444"/>
      <c r="HM55" s="444"/>
      <c r="HN55" s="444"/>
      <c r="HO55" s="444"/>
      <c r="HP55" s="444"/>
      <c r="HQ55" s="444"/>
      <c r="HR55" s="444"/>
      <c r="HS55" s="444"/>
      <c r="HT55" s="444"/>
      <c r="HU55" s="444"/>
      <c r="HV55" s="444"/>
      <c r="HW55" s="444"/>
      <c r="HX55" s="444"/>
      <c r="HY55" s="444"/>
      <c r="HZ55" s="444"/>
      <c r="IA55" s="444"/>
      <c r="IB55" s="444"/>
      <c r="IC55" s="444"/>
      <c r="ID55" s="444"/>
      <c r="IE55" s="444"/>
      <c r="IF55" s="444"/>
      <c r="IG55" s="444"/>
      <c r="IH55" s="444"/>
      <c r="II55" s="444"/>
      <c r="IJ55" s="444"/>
      <c r="IK55" s="444"/>
      <c r="IL55" s="444"/>
      <c r="IM55" s="444"/>
      <c r="IN55" s="444"/>
      <c r="IO55" s="444"/>
      <c r="IP55" s="444"/>
      <c r="IQ55" s="444"/>
      <c r="IR55" s="444"/>
      <c r="IS55" s="444"/>
      <c r="IT55" s="444"/>
      <c r="IU55" s="444"/>
      <c r="IV55" s="444"/>
      <c r="IW55" s="444"/>
      <c r="IX55" s="444"/>
      <c r="IY55" s="444"/>
      <c r="IZ55" s="444"/>
      <c r="JA55" s="444"/>
      <c r="JB55" s="444"/>
      <c r="JC55" s="444"/>
      <c r="JD55" s="444"/>
      <c r="JE55" s="444"/>
      <c r="JF55" s="444"/>
      <c r="JG55" s="444"/>
      <c r="JH55" s="444"/>
      <c r="JI55" s="444"/>
      <c r="JJ55" s="444"/>
      <c r="JK55" s="444"/>
      <c r="JL55" s="444"/>
      <c r="JM55" s="444"/>
      <c r="JN55" s="444"/>
      <c r="JO55" s="444"/>
      <c r="JP55" s="444"/>
      <c r="JQ55" s="444"/>
      <c r="JR55" s="444"/>
      <c r="JS55" s="444"/>
      <c r="JT55" s="444"/>
      <c r="JU55" s="444"/>
      <c r="JV55" s="444"/>
      <c r="JW55" s="444"/>
      <c r="JX55" s="444"/>
      <c r="JY55" s="444"/>
      <c r="JZ55" s="444"/>
      <c r="KA55" s="444"/>
      <c r="KB55" s="444"/>
      <c r="KC55" s="444"/>
      <c r="KD55" s="444"/>
      <c r="KE55" s="444"/>
      <c r="KF55" s="444"/>
      <c r="KG55" s="444"/>
      <c r="KH55" s="444"/>
      <c r="KI55" s="444"/>
      <c r="KJ55" s="444"/>
      <c r="KK55" s="444"/>
      <c r="KL55" s="444"/>
      <c r="KM55" s="444"/>
      <c r="KN55" s="444"/>
      <c r="KO55" s="444"/>
      <c r="KP55" s="444"/>
      <c r="KQ55" s="444"/>
      <c r="KR55" s="444"/>
      <c r="KS55" s="444"/>
      <c r="KT55" s="444"/>
      <c r="KU55" s="444"/>
      <c r="KV55" s="444"/>
      <c r="KW55" s="444"/>
      <c r="KX55" s="444"/>
      <c r="KY55" s="444"/>
      <c r="KZ55" s="444"/>
      <c r="LA55" s="444"/>
      <c r="LB55" s="444"/>
      <c r="LC55" s="444"/>
      <c r="LD55" s="444"/>
      <c r="LE55" s="444"/>
      <c r="LF55" s="444"/>
      <c r="LG55" s="444"/>
      <c r="LH55" s="444"/>
      <c r="LI55" s="444"/>
      <c r="LJ55" s="444"/>
      <c r="LK55" s="444"/>
      <c r="LL55" s="444"/>
      <c r="LM55" s="444"/>
      <c r="LN55" s="444"/>
      <c r="LO55" s="444"/>
      <c r="LP55" s="444"/>
      <c r="LQ55" s="444"/>
      <c r="LR55" s="444"/>
      <c r="LS55" s="444"/>
      <c r="LT55" s="444"/>
      <c r="LU55" s="444"/>
      <c r="LV55" s="444"/>
      <c r="LW55" s="444"/>
      <c r="LX55" s="444"/>
      <c r="LY55" s="444"/>
      <c r="LZ55" s="444"/>
      <c r="MA55" s="444"/>
      <c r="MB55" s="444"/>
      <c r="MC55" s="444"/>
      <c r="MD55" s="444"/>
      <c r="ME55" s="444"/>
      <c r="MF55" s="444"/>
      <c r="MG55" s="444"/>
      <c r="MH55" s="444"/>
      <c r="MI55" s="444"/>
      <c r="MJ55" s="444"/>
      <c r="MK55" s="444"/>
      <c r="ML55" s="444"/>
      <c r="MM55" s="444"/>
      <c r="MN55" s="444"/>
      <c r="MO55" s="444"/>
      <c r="MP55" s="444"/>
      <c r="MQ55" s="444"/>
      <c r="MR55" s="444"/>
      <c r="MS55" s="444"/>
      <c r="MT55" s="444"/>
      <c r="MU55" s="444"/>
      <c r="MV55" s="444"/>
      <c r="MW55" s="444"/>
      <c r="MX55" s="444"/>
      <c r="MY55" s="444"/>
      <c r="MZ55" s="444"/>
      <c r="NA55" s="444"/>
      <c r="NB55" s="444"/>
      <c r="NC55" s="444"/>
      <c r="ND55" s="444"/>
      <c r="NE55" s="444"/>
      <c r="NF55" s="444"/>
      <c r="NG55" s="444"/>
      <c r="NH55" s="444"/>
      <c r="NI55" s="444"/>
      <c r="NJ55" s="444"/>
      <c r="NK55" s="444"/>
      <c r="NL55" s="444"/>
      <c r="NM55" s="444"/>
      <c r="NN55" s="444"/>
      <c r="NO55" s="444"/>
      <c r="NP55" s="444"/>
      <c r="NQ55" s="444"/>
      <c r="NR55" s="444"/>
      <c r="NS55" s="444"/>
      <c r="NT55" s="444"/>
      <c r="NU55" s="444"/>
      <c r="NV55" s="444"/>
      <c r="NW55" s="444"/>
      <c r="NX55" s="444"/>
      <c r="NY55" s="444"/>
      <c r="NZ55" s="444"/>
      <c r="OA55" s="444"/>
      <c r="OB55" s="444"/>
      <c r="OC55" s="444"/>
      <c r="OD55" s="444"/>
      <c r="OE55" s="444"/>
      <c r="OF55" s="444"/>
      <c r="OG55" s="444"/>
      <c r="OH55" s="444"/>
      <c r="OI55" s="444"/>
      <c r="OJ55" s="444"/>
      <c r="OK55" s="444"/>
      <c r="OL55" s="444"/>
      <c r="OM55" s="444"/>
      <c r="ON55" s="444"/>
      <c r="OO55" s="444"/>
      <c r="OP55" s="444"/>
      <c r="OQ55" s="444"/>
      <c r="OR55" s="444"/>
      <c r="OS55" s="444"/>
      <c r="OT55" s="444"/>
      <c r="OU55" s="444"/>
      <c r="OV55" s="444"/>
      <c r="OW55" s="444"/>
      <c r="OX55" s="444"/>
      <c r="OY55" s="444"/>
      <c r="OZ55" s="444"/>
      <c r="PA55" s="444"/>
      <c r="PB55" s="444"/>
      <c r="PC55" s="444"/>
      <c r="PD55" s="444"/>
      <c r="PE55" s="444"/>
      <c r="PF55" s="444"/>
      <c r="PG55" s="444"/>
      <c r="PH55" s="444"/>
      <c r="PI55" s="444"/>
      <c r="PJ55" s="444"/>
      <c r="PK55" s="444"/>
      <c r="PL55" s="444"/>
      <c r="PM55" s="444"/>
      <c r="PN55" s="444"/>
      <c r="PO55" s="444"/>
      <c r="PP55" s="444"/>
      <c r="PQ55" s="444"/>
      <c r="PR55" s="444"/>
      <c r="PS55" s="444"/>
      <c r="PT55" s="444"/>
      <c r="PU55" s="444"/>
      <c r="PV55" s="444"/>
      <c r="PW55" s="444"/>
      <c r="PX55" s="444"/>
      <c r="PY55" s="444"/>
      <c r="PZ55" s="444"/>
      <c r="QA55" s="444"/>
      <c r="QB55" s="444"/>
      <c r="QC55" s="444"/>
      <c r="QD55" s="444"/>
      <c r="QE55" s="444"/>
      <c r="QF55" s="444"/>
      <c r="QG55" s="444"/>
      <c r="QH55" s="444"/>
      <c r="QI55" s="444"/>
      <c r="QJ55" s="444"/>
      <c r="QK55" s="444"/>
      <c r="QL55" s="444"/>
      <c r="QM55" s="444"/>
      <c r="QN55" s="444"/>
      <c r="QO55" s="444"/>
      <c r="QP55" s="444"/>
      <c r="QQ55" s="444"/>
      <c r="QR55" s="444"/>
      <c r="QS55" s="444"/>
      <c r="QT55" s="444"/>
      <c r="QU55" s="444"/>
      <c r="QV55" s="444"/>
      <c r="QW55" s="444"/>
      <c r="QX55" s="444"/>
      <c r="QY55" s="444"/>
      <c r="QZ55" s="444"/>
      <c r="RA55" s="444"/>
      <c r="RB55" s="444"/>
      <c r="RC55" s="444"/>
      <c r="RD55" s="444"/>
      <c r="RE55" s="444"/>
      <c r="RF55" s="444"/>
      <c r="RG55" s="444"/>
      <c r="RH55" s="444"/>
      <c r="RI55" s="444"/>
      <c r="RJ55" s="444"/>
      <c r="RK55" s="444"/>
      <c r="RL55" s="444"/>
      <c r="RM55" s="444"/>
      <c r="RN55" s="444"/>
      <c r="RO55" s="444"/>
      <c r="RP55" s="444"/>
      <c r="RQ55" s="444"/>
      <c r="RR55" s="444"/>
      <c r="RS55" s="444"/>
      <c r="RT55" s="444"/>
      <c r="RU55" s="444"/>
      <c r="RV55" s="444"/>
      <c r="RW55" s="444"/>
      <c r="RX55" s="444"/>
      <c r="RY55" s="444"/>
      <c r="RZ55" s="444"/>
      <c r="SA55" s="444"/>
      <c r="SB55" s="444"/>
      <c r="SC55" s="444"/>
      <c r="SD55" s="444"/>
      <c r="SE55" s="444"/>
      <c r="SF55" s="444"/>
      <c r="SG55" s="444"/>
      <c r="SH55" s="515"/>
    </row>
    <row r="56" spans="1:502" s="516" customFormat="1" ht="14.4">
      <c r="A56" s="444"/>
      <c r="B56" s="1726" t="s">
        <v>55</v>
      </c>
      <c r="C56" s="1685"/>
      <c r="D56" s="1686"/>
      <c r="E56" s="1322" t="s">
        <v>80</v>
      </c>
      <c r="F56" s="1322">
        <v>20</v>
      </c>
      <c r="G56" s="1255">
        <f t="shared" si="0"/>
        <v>0.47252445703207741</v>
      </c>
      <c r="H56" s="1432" t="s">
        <v>30</v>
      </c>
      <c r="I56" s="1323">
        <v>1046</v>
      </c>
      <c r="J56" s="1324">
        <v>580</v>
      </c>
      <c r="K56" s="1325">
        <v>575</v>
      </c>
      <c r="L56" s="1325">
        <v>575</v>
      </c>
      <c r="M56" s="1687">
        <f t="shared" si="13"/>
        <v>0</v>
      </c>
      <c r="N56" s="1688">
        <f t="shared" si="14"/>
        <v>606680</v>
      </c>
      <c r="O56" s="1687"/>
      <c r="P56" s="1687"/>
      <c r="Q56" s="1687"/>
      <c r="R56" s="1687"/>
      <c r="S56" s="1687">
        <f t="shared" si="5"/>
        <v>601450</v>
      </c>
      <c r="T56" s="1687"/>
      <c r="U56" s="1687"/>
      <c r="V56" s="1687"/>
      <c r="W56" s="1687">
        <v>0</v>
      </c>
      <c r="X56" s="1687"/>
      <c r="Y56" s="1687"/>
      <c r="Z56" s="1687">
        <f t="shared" si="11"/>
        <v>0</v>
      </c>
      <c r="AA56" s="1689">
        <f t="shared" si="15"/>
        <v>0.80524369029656129</v>
      </c>
      <c r="AB56" s="1687">
        <f t="shared" si="16"/>
        <v>488525.24202911783</v>
      </c>
      <c r="AC56" s="1690"/>
      <c r="AD56" s="1727"/>
      <c r="AE56" s="444"/>
      <c r="AF56" s="444"/>
      <c r="AG56" s="444"/>
      <c r="AH56" s="444"/>
      <c r="AI56" s="444"/>
      <c r="AJ56" s="444"/>
      <c r="AK56" s="444"/>
      <c r="AL56" s="444"/>
      <c r="AM56" s="444"/>
      <c r="AN56" s="444"/>
      <c r="AO56" s="444"/>
      <c r="AP56" s="444"/>
      <c r="AQ56" s="444"/>
      <c r="AR56" s="444"/>
      <c r="AS56" s="444"/>
      <c r="AT56" s="444"/>
      <c r="AU56" s="444"/>
      <c r="AV56" s="444"/>
      <c r="AW56" s="444"/>
      <c r="AX56" s="444"/>
      <c r="AY56" s="444"/>
      <c r="AZ56" s="444"/>
      <c r="BA56" s="444"/>
      <c r="BB56" s="444"/>
      <c r="BC56" s="444"/>
      <c r="BD56" s="444"/>
      <c r="BE56" s="444"/>
      <c r="BF56" s="444"/>
      <c r="BG56" s="444"/>
      <c r="BH56" s="444"/>
      <c r="BI56" s="444"/>
      <c r="BJ56" s="444"/>
      <c r="BK56" s="444"/>
      <c r="BL56" s="444"/>
      <c r="BM56" s="444"/>
      <c r="BN56" s="444"/>
      <c r="BO56" s="444"/>
      <c r="BP56" s="444"/>
      <c r="BQ56" s="444"/>
      <c r="BR56" s="444"/>
      <c r="BS56" s="444"/>
      <c r="BT56" s="444"/>
      <c r="BU56" s="444"/>
      <c r="BV56" s="444"/>
      <c r="BW56" s="444"/>
      <c r="BX56" s="444"/>
      <c r="BY56" s="444"/>
      <c r="BZ56" s="444"/>
      <c r="CA56" s="444"/>
      <c r="CB56" s="444"/>
      <c r="CC56" s="444"/>
      <c r="CD56" s="444"/>
      <c r="CE56" s="444"/>
      <c r="CF56" s="444"/>
      <c r="CG56" s="444"/>
      <c r="CH56" s="444"/>
      <c r="CI56" s="444"/>
      <c r="CJ56" s="444"/>
      <c r="CK56" s="444"/>
      <c r="CL56" s="444"/>
      <c r="CM56" s="444"/>
      <c r="CN56" s="444"/>
      <c r="CO56" s="444"/>
      <c r="CP56" s="444"/>
      <c r="CQ56" s="444"/>
      <c r="CR56" s="444"/>
      <c r="CS56" s="444"/>
      <c r="CT56" s="444"/>
      <c r="CU56" s="444"/>
      <c r="CV56" s="444"/>
      <c r="CW56" s="444"/>
      <c r="CX56" s="444"/>
      <c r="CY56" s="444"/>
      <c r="CZ56" s="444"/>
      <c r="DA56" s="444"/>
      <c r="DB56" s="444"/>
      <c r="DC56" s="444"/>
      <c r="DD56" s="444"/>
      <c r="DE56" s="444"/>
      <c r="DF56" s="444"/>
      <c r="DG56" s="444"/>
      <c r="DH56" s="444"/>
      <c r="DI56" s="444"/>
      <c r="DJ56" s="444"/>
      <c r="DK56" s="444"/>
      <c r="DL56" s="444"/>
      <c r="DM56" s="444"/>
      <c r="DN56" s="444"/>
      <c r="DO56" s="444"/>
      <c r="DP56" s="444"/>
      <c r="DQ56" s="444"/>
      <c r="DR56" s="444"/>
      <c r="DS56" s="444"/>
      <c r="DT56" s="444"/>
      <c r="DU56" s="444"/>
      <c r="DV56" s="444"/>
      <c r="DW56" s="444"/>
      <c r="DX56" s="444"/>
      <c r="DY56" s="444"/>
      <c r="DZ56" s="444"/>
      <c r="EA56" s="444"/>
      <c r="EB56" s="444"/>
      <c r="EC56" s="444"/>
      <c r="ED56" s="444"/>
      <c r="EE56" s="444"/>
      <c r="EF56" s="444"/>
      <c r="EG56" s="444"/>
      <c r="EH56" s="444"/>
      <c r="EI56" s="444"/>
      <c r="EJ56" s="444"/>
      <c r="EK56" s="444"/>
      <c r="EL56" s="444"/>
      <c r="EM56" s="444"/>
      <c r="EN56" s="444"/>
      <c r="EO56" s="444"/>
      <c r="EP56" s="444"/>
      <c r="EQ56" s="444"/>
      <c r="ER56" s="444"/>
      <c r="ES56" s="444"/>
      <c r="ET56" s="444"/>
      <c r="EU56" s="444"/>
      <c r="EV56" s="444"/>
      <c r="EW56" s="444"/>
      <c r="EX56" s="444"/>
      <c r="EY56" s="444"/>
      <c r="EZ56" s="444"/>
      <c r="FA56" s="444"/>
      <c r="FB56" s="444"/>
      <c r="FC56" s="444"/>
      <c r="FD56" s="444"/>
      <c r="FE56" s="444"/>
      <c r="FF56" s="444"/>
      <c r="FG56" s="444"/>
      <c r="FH56" s="444"/>
      <c r="FI56" s="444"/>
      <c r="FJ56" s="444"/>
      <c r="FK56" s="444"/>
      <c r="FL56" s="444"/>
      <c r="FM56" s="444"/>
      <c r="FN56" s="444"/>
      <c r="FO56" s="444"/>
      <c r="FP56" s="444"/>
      <c r="FQ56" s="444"/>
      <c r="FR56" s="444"/>
      <c r="FS56" s="444"/>
      <c r="FT56" s="444"/>
      <c r="FU56" s="444"/>
      <c r="FV56" s="444"/>
      <c r="FW56" s="444"/>
      <c r="FX56" s="444"/>
      <c r="FY56" s="444"/>
      <c r="FZ56" s="444"/>
      <c r="GA56" s="444"/>
      <c r="GB56" s="444"/>
      <c r="GC56" s="444"/>
      <c r="GD56" s="444"/>
      <c r="GE56" s="444"/>
      <c r="GF56" s="444"/>
      <c r="GG56" s="444"/>
      <c r="GH56" s="444"/>
      <c r="GI56" s="444"/>
      <c r="GJ56" s="444"/>
      <c r="GK56" s="444"/>
      <c r="GL56" s="444"/>
      <c r="GM56" s="444"/>
      <c r="GN56" s="444"/>
      <c r="GO56" s="444"/>
      <c r="GP56" s="444"/>
      <c r="GQ56" s="444"/>
      <c r="GR56" s="444"/>
      <c r="GS56" s="444"/>
      <c r="GT56" s="444"/>
      <c r="GU56" s="444"/>
      <c r="GV56" s="444"/>
      <c r="GW56" s="444"/>
      <c r="GX56" s="444"/>
      <c r="GY56" s="444"/>
      <c r="GZ56" s="444"/>
      <c r="HA56" s="444"/>
      <c r="HB56" s="444"/>
      <c r="HC56" s="444"/>
      <c r="HD56" s="444"/>
      <c r="HE56" s="444"/>
      <c r="HF56" s="444"/>
      <c r="HG56" s="444"/>
      <c r="HH56" s="444"/>
      <c r="HI56" s="444"/>
      <c r="HJ56" s="444"/>
      <c r="HK56" s="444"/>
      <c r="HL56" s="444"/>
      <c r="HM56" s="444"/>
      <c r="HN56" s="444"/>
      <c r="HO56" s="444"/>
      <c r="HP56" s="444"/>
      <c r="HQ56" s="444"/>
      <c r="HR56" s="444"/>
      <c r="HS56" s="444"/>
      <c r="HT56" s="444"/>
      <c r="HU56" s="444"/>
      <c r="HV56" s="444"/>
      <c r="HW56" s="444"/>
      <c r="HX56" s="444"/>
      <c r="HY56" s="444"/>
      <c r="HZ56" s="444"/>
      <c r="IA56" s="444"/>
      <c r="IB56" s="444"/>
      <c r="IC56" s="444"/>
      <c r="ID56" s="444"/>
      <c r="IE56" s="444"/>
      <c r="IF56" s="444"/>
      <c r="IG56" s="444"/>
      <c r="IH56" s="444"/>
      <c r="II56" s="444"/>
      <c r="IJ56" s="444"/>
      <c r="IK56" s="444"/>
      <c r="IL56" s="444"/>
      <c r="IM56" s="444"/>
      <c r="IN56" s="444"/>
      <c r="IO56" s="444"/>
      <c r="IP56" s="444"/>
      <c r="IQ56" s="444"/>
      <c r="IR56" s="444"/>
      <c r="IS56" s="444"/>
      <c r="IT56" s="444"/>
      <c r="IU56" s="444"/>
      <c r="IV56" s="444"/>
      <c r="IW56" s="444"/>
      <c r="IX56" s="444"/>
      <c r="IY56" s="444"/>
      <c r="IZ56" s="444"/>
      <c r="JA56" s="444"/>
      <c r="JB56" s="444"/>
      <c r="JC56" s="444"/>
      <c r="JD56" s="444"/>
      <c r="JE56" s="444"/>
      <c r="JF56" s="444"/>
      <c r="JG56" s="444"/>
      <c r="JH56" s="444"/>
      <c r="JI56" s="444"/>
      <c r="JJ56" s="444"/>
      <c r="JK56" s="444"/>
      <c r="JL56" s="444"/>
      <c r="JM56" s="444"/>
      <c r="JN56" s="444"/>
      <c r="JO56" s="444"/>
      <c r="JP56" s="444"/>
      <c r="JQ56" s="444"/>
      <c r="JR56" s="444"/>
      <c r="JS56" s="444"/>
      <c r="JT56" s="444"/>
      <c r="JU56" s="444"/>
      <c r="JV56" s="444"/>
      <c r="JW56" s="444"/>
      <c r="JX56" s="444"/>
      <c r="JY56" s="444"/>
      <c r="JZ56" s="444"/>
      <c r="KA56" s="444"/>
      <c r="KB56" s="444"/>
      <c r="KC56" s="444"/>
      <c r="KD56" s="444"/>
      <c r="KE56" s="444"/>
      <c r="KF56" s="444"/>
      <c r="KG56" s="444"/>
      <c r="KH56" s="444"/>
      <c r="KI56" s="444"/>
      <c r="KJ56" s="444"/>
      <c r="KK56" s="444"/>
      <c r="KL56" s="444"/>
      <c r="KM56" s="444"/>
      <c r="KN56" s="444"/>
      <c r="KO56" s="444"/>
      <c r="KP56" s="444"/>
      <c r="KQ56" s="444"/>
      <c r="KR56" s="444"/>
      <c r="KS56" s="444"/>
      <c r="KT56" s="444"/>
      <c r="KU56" s="444"/>
      <c r="KV56" s="444"/>
      <c r="KW56" s="444"/>
      <c r="KX56" s="444"/>
      <c r="KY56" s="444"/>
      <c r="KZ56" s="444"/>
      <c r="LA56" s="444"/>
      <c r="LB56" s="444"/>
      <c r="LC56" s="444"/>
      <c r="LD56" s="444"/>
      <c r="LE56" s="444"/>
      <c r="LF56" s="444"/>
      <c r="LG56" s="444"/>
      <c r="LH56" s="444"/>
      <c r="LI56" s="444"/>
      <c r="LJ56" s="444"/>
      <c r="LK56" s="444"/>
      <c r="LL56" s="444"/>
      <c r="LM56" s="444"/>
      <c r="LN56" s="444"/>
      <c r="LO56" s="444"/>
      <c r="LP56" s="444"/>
      <c r="LQ56" s="444"/>
      <c r="LR56" s="444"/>
      <c r="LS56" s="444"/>
      <c r="LT56" s="444"/>
      <c r="LU56" s="444"/>
      <c r="LV56" s="444"/>
      <c r="LW56" s="444"/>
      <c r="LX56" s="444"/>
      <c r="LY56" s="444"/>
      <c r="LZ56" s="444"/>
      <c r="MA56" s="444"/>
      <c r="MB56" s="444"/>
      <c r="MC56" s="444"/>
      <c r="MD56" s="444"/>
      <c r="ME56" s="444"/>
      <c r="MF56" s="444"/>
      <c r="MG56" s="444"/>
      <c r="MH56" s="444"/>
      <c r="MI56" s="444"/>
      <c r="MJ56" s="444"/>
      <c r="MK56" s="444"/>
      <c r="ML56" s="444"/>
      <c r="MM56" s="444"/>
      <c r="MN56" s="444"/>
      <c r="MO56" s="444"/>
      <c r="MP56" s="444"/>
      <c r="MQ56" s="444"/>
      <c r="MR56" s="444"/>
      <c r="MS56" s="444"/>
      <c r="MT56" s="444"/>
      <c r="MU56" s="444"/>
      <c r="MV56" s="444"/>
      <c r="MW56" s="444"/>
      <c r="MX56" s="444"/>
      <c r="MY56" s="444"/>
      <c r="MZ56" s="444"/>
      <c r="NA56" s="444"/>
      <c r="NB56" s="444"/>
      <c r="NC56" s="444"/>
      <c r="ND56" s="444"/>
      <c r="NE56" s="444"/>
      <c r="NF56" s="444"/>
      <c r="NG56" s="444"/>
      <c r="NH56" s="444"/>
      <c r="NI56" s="444"/>
      <c r="NJ56" s="444"/>
      <c r="NK56" s="444"/>
      <c r="NL56" s="444"/>
      <c r="NM56" s="444"/>
      <c r="NN56" s="444"/>
      <c r="NO56" s="444"/>
      <c r="NP56" s="444"/>
      <c r="NQ56" s="444"/>
      <c r="NR56" s="444"/>
      <c r="NS56" s="444"/>
      <c r="NT56" s="444"/>
      <c r="NU56" s="444"/>
      <c r="NV56" s="444"/>
      <c r="NW56" s="444"/>
      <c r="NX56" s="444"/>
      <c r="NY56" s="444"/>
      <c r="NZ56" s="444"/>
      <c r="OA56" s="444"/>
      <c r="OB56" s="444"/>
      <c r="OC56" s="444"/>
      <c r="OD56" s="444"/>
      <c r="OE56" s="444"/>
      <c r="OF56" s="444"/>
      <c r="OG56" s="444"/>
      <c r="OH56" s="444"/>
      <c r="OI56" s="444"/>
      <c r="OJ56" s="444"/>
      <c r="OK56" s="444"/>
      <c r="OL56" s="444"/>
      <c r="OM56" s="444"/>
      <c r="ON56" s="444"/>
      <c r="OO56" s="444"/>
      <c r="OP56" s="444"/>
      <c r="OQ56" s="444"/>
      <c r="OR56" s="444"/>
      <c r="OS56" s="444"/>
      <c r="OT56" s="444"/>
      <c r="OU56" s="444"/>
      <c r="OV56" s="444"/>
      <c r="OW56" s="444"/>
      <c r="OX56" s="444"/>
      <c r="OY56" s="444"/>
      <c r="OZ56" s="444"/>
      <c r="PA56" s="444"/>
      <c r="PB56" s="444"/>
      <c r="PC56" s="444"/>
      <c r="PD56" s="444"/>
      <c r="PE56" s="444"/>
      <c r="PF56" s="444"/>
      <c r="PG56" s="444"/>
      <c r="PH56" s="444"/>
      <c r="PI56" s="444"/>
      <c r="PJ56" s="444"/>
      <c r="PK56" s="444"/>
      <c r="PL56" s="444"/>
      <c r="PM56" s="444"/>
      <c r="PN56" s="444"/>
      <c r="PO56" s="444"/>
      <c r="PP56" s="444"/>
      <c r="PQ56" s="444"/>
      <c r="PR56" s="444"/>
      <c r="PS56" s="444"/>
      <c r="PT56" s="444"/>
      <c r="PU56" s="444"/>
      <c r="PV56" s="444"/>
      <c r="PW56" s="444"/>
      <c r="PX56" s="444"/>
      <c r="PY56" s="444"/>
      <c r="PZ56" s="444"/>
      <c r="QA56" s="444"/>
      <c r="QB56" s="444"/>
      <c r="QC56" s="444"/>
      <c r="QD56" s="444"/>
      <c r="QE56" s="444"/>
      <c r="QF56" s="444"/>
      <c r="QG56" s="444"/>
      <c r="QH56" s="444"/>
      <c r="QI56" s="444"/>
      <c r="QJ56" s="444"/>
      <c r="QK56" s="444"/>
      <c r="QL56" s="444"/>
      <c r="QM56" s="444"/>
      <c r="QN56" s="444"/>
      <c r="QO56" s="444"/>
      <c r="QP56" s="444"/>
      <c r="QQ56" s="444"/>
      <c r="QR56" s="444"/>
      <c r="QS56" s="444"/>
      <c r="QT56" s="444"/>
      <c r="QU56" s="444"/>
      <c r="QV56" s="444"/>
      <c r="QW56" s="444"/>
      <c r="QX56" s="444"/>
      <c r="QY56" s="444"/>
      <c r="QZ56" s="444"/>
      <c r="RA56" s="444"/>
      <c r="RB56" s="444"/>
      <c r="RC56" s="444"/>
      <c r="RD56" s="444"/>
      <c r="RE56" s="444"/>
      <c r="RF56" s="444"/>
      <c r="RG56" s="444"/>
      <c r="RH56" s="444"/>
      <c r="RI56" s="444"/>
      <c r="RJ56" s="444"/>
      <c r="RK56" s="444"/>
      <c r="RL56" s="444"/>
      <c r="RM56" s="444"/>
      <c r="RN56" s="444"/>
      <c r="RO56" s="444"/>
      <c r="RP56" s="444"/>
      <c r="RQ56" s="444"/>
      <c r="RR56" s="444"/>
      <c r="RS56" s="444"/>
      <c r="RT56" s="444"/>
      <c r="RU56" s="444"/>
      <c r="RV56" s="444"/>
      <c r="RW56" s="444"/>
      <c r="RX56" s="444"/>
      <c r="RY56" s="444"/>
      <c r="RZ56" s="444"/>
      <c r="SA56" s="444"/>
      <c r="SB56" s="444"/>
      <c r="SC56" s="444"/>
      <c r="SD56" s="444"/>
      <c r="SE56" s="444"/>
      <c r="SF56" s="444"/>
      <c r="SG56" s="444"/>
      <c r="SH56" s="515"/>
    </row>
    <row r="57" spans="1:502" s="516" customFormat="1" ht="14.4">
      <c r="A57" s="444"/>
      <c r="B57" s="1736" t="s">
        <v>55</v>
      </c>
      <c r="C57" s="1737"/>
      <c r="D57" s="1738"/>
      <c r="E57" s="1330" t="s">
        <v>1299</v>
      </c>
      <c r="F57" s="1330">
        <v>12</v>
      </c>
      <c r="G57" s="1263">
        <f t="shared" si="0"/>
        <v>8.1290126699023704E-2</v>
      </c>
      <c r="H57" s="1438" t="s">
        <v>32</v>
      </c>
      <c r="I57" s="1332">
        <v>7563</v>
      </c>
      <c r="J57" s="1333">
        <v>23</v>
      </c>
      <c r="K57" s="1334">
        <v>19.739999999999998</v>
      </c>
      <c r="L57" s="1334">
        <v>19.739999999999998</v>
      </c>
      <c r="M57" s="1739">
        <f t="shared" si="13"/>
        <v>0</v>
      </c>
      <c r="N57" s="1740">
        <f t="shared" si="14"/>
        <v>173949</v>
      </c>
      <c r="O57" s="1739"/>
      <c r="P57" s="1739"/>
      <c r="Q57" s="1739"/>
      <c r="R57" s="1739"/>
      <c r="S57" s="1739">
        <f t="shared" si="5"/>
        <v>149293.62</v>
      </c>
      <c r="T57" s="1739"/>
      <c r="U57" s="1739"/>
      <c r="V57" s="1739"/>
      <c r="W57" s="1739">
        <v>0</v>
      </c>
      <c r="X57" s="1739"/>
      <c r="Y57" s="1739"/>
      <c r="Z57" s="1739">
        <f t="shared" si="11"/>
        <v>0</v>
      </c>
      <c r="AA57" s="1741">
        <f t="shared" si="15"/>
        <v>0.68317670063866887</v>
      </c>
      <c r="AB57" s="1739">
        <f t="shared" si="16"/>
        <v>118837.90389939581</v>
      </c>
      <c r="AC57" s="1742"/>
      <c r="AD57" s="1743"/>
      <c r="AE57" s="444"/>
      <c r="AF57" s="444"/>
      <c r="AG57" s="444"/>
      <c r="AH57" s="444"/>
      <c r="AI57" s="444"/>
      <c r="AJ57" s="444"/>
      <c r="AK57" s="444"/>
      <c r="AL57" s="444"/>
      <c r="AM57" s="444"/>
      <c r="AN57" s="444"/>
      <c r="AO57" s="444"/>
      <c r="AP57" s="444"/>
      <c r="AQ57" s="444"/>
      <c r="AR57" s="444"/>
      <c r="AS57" s="444"/>
      <c r="AT57" s="444"/>
      <c r="AU57" s="444"/>
      <c r="AV57" s="444"/>
      <c r="AW57" s="444"/>
      <c r="AX57" s="444"/>
      <c r="AY57" s="444"/>
      <c r="AZ57" s="444"/>
      <c r="BA57" s="444"/>
      <c r="BB57" s="444"/>
      <c r="BC57" s="444"/>
      <c r="BD57" s="444"/>
      <c r="BE57" s="444"/>
      <c r="BF57" s="444"/>
      <c r="BG57" s="444"/>
      <c r="BH57" s="444"/>
      <c r="BI57" s="444"/>
      <c r="BJ57" s="444"/>
      <c r="BK57" s="444"/>
      <c r="BL57" s="444"/>
      <c r="BM57" s="444"/>
      <c r="BN57" s="444"/>
      <c r="BO57" s="444"/>
      <c r="BP57" s="444"/>
      <c r="BQ57" s="444"/>
      <c r="BR57" s="444"/>
      <c r="BS57" s="444"/>
      <c r="BT57" s="444"/>
      <c r="BU57" s="444"/>
      <c r="BV57" s="444"/>
      <c r="BW57" s="444"/>
      <c r="BX57" s="444"/>
      <c r="BY57" s="444"/>
      <c r="BZ57" s="444"/>
      <c r="CA57" s="444"/>
      <c r="CB57" s="444"/>
      <c r="CC57" s="444"/>
      <c r="CD57" s="444"/>
      <c r="CE57" s="444"/>
      <c r="CF57" s="444"/>
      <c r="CG57" s="444"/>
      <c r="CH57" s="444"/>
      <c r="CI57" s="444"/>
      <c r="CJ57" s="444"/>
      <c r="CK57" s="444"/>
      <c r="CL57" s="444"/>
      <c r="CM57" s="444"/>
      <c r="CN57" s="444"/>
      <c r="CO57" s="444"/>
      <c r="CP57" s="444"/>
      <c r="CQ57" s="444"/>
      <c r="CR57" s="444"/>
      <c r="CS57" s="444"/>
      <c r="CT57" s="444"/>
      <c r="CU57" s="444"/>
      <c r="CV57" s="444"/>
      <c r="CW57" s="444"/>
      <c r="CX57" s="444"/>
      <c r="CY57" s="444"/>
      <c r="CZ57" s="444"/>
      <c r="DA57" s="444"/>
      <c r="DB57" s="444"/>
      <c r="DC57" s="444"/>
      <c r="DD57" s="444"/>
      <c r="DE57" s="444"/>
      <c r="DF57" s="444"/>
      <c r="DG57" s="444"/>
      <c r="DH57" s="444"/>
      <c r="DI57" s="444"/>
      <c r="DJ57" s="444"/>
      <c r="DK57" s="444"/>
      <c r="DL57" s="444"/>
      <c r="DM57" s="444"/>
      <c r="DN57" s="444"/>
      <c r="DO57" s="444"/>
      <c r="DP57" s="444"/>
      <c r="DQ57" s="444"/>
      <c r="DR57" s="444"/>
      <c r="DS57" s="444"/>
      <c r="DT57" s="444"/>
      <c r="DU57" s="444"/>
      <c r="DV57" s="444"/>
      <c r="DW57" s="444"/>
      <c r="DX57" s="444"/>
      <c r="DY57" s="444"/>
      <c r="DZ57" s="444"/>
      <c r="EA57" s="444"/>
      <c r="EB57" s="444"/>
      <c r="EC57" s="444"/>
      <c r="ED57" s="444"/>
      <c r="EE57" s="444"/>
      <c r="EF57" s="444"/>
      <c r="EG57" s="444"/>
      <c r="EH57" s="444"/>
      <c r="EI57" s="444"/>
      <c r="EJ57" s="444"/>
      <c r="EK57" s="444"/>
      <c r="EL57" s="444"/>
      <c r="EM57" s="444"/>
      <c r="EN57" s="444"/>
      <c r="EO57" s="444"/>
      <c r="EP57" s="444"/>
      <c r="EQ57" s="444"/>
      <c r="ER57" s="444"/>
      <c r="ES57" s="444"/>
      <c r="ET57" s="444"/>
      <c r="EU57" s="444"/>
      <c r="EV57" s="444"/>
      <c r="EW57" s="444"/>
      <c r="EX57" s="444"/>
      <c r="EY57" s="444"/>
      <c r="EZ57" s="444"/>
      <c r="FA57" s="444"/>
      <c r="FB57" s="444"/>
      <c r="FC57" s="444"/>
      <c r="FD57" s="444"/>
      <c r="FE57" s="444"/>
      <c r="FF57" s="444"/>
      <c r="FG57" s="444"/>
      <c r="FH57" s="444"/>
      <c r="FI57" s="444"/>
      <c r="FJ57" s="444"/>
      <c r="FK57" s="444"/>
      <c r="FL57" s="444"/>
      <c r="FM57" s="444"/>
      <c r="FN57" s="444"/>
      <c r="FO57" s="444"/>
      <c r="FP57" s="444"/>
      <c r="FQ57" s="444"/>
      <c r="FR57" s="444"/>
      <c r="FS57" s="444"/>
      <c r="FT57" s="444"/>
      <c r="FU57" s="444"/>
      <c r="FV57" s="444"/>
      <c r="FW57" s="444"/>
      <c r="FX57" s="444"/>
      <c r="FY57" s="444"/>
      <c r="FZ57" s="444"/>
      <c r="GA57" s="444"/>
      <c r="GB57" s="444"/>
      <c r="GC57" s="444"/>
      <c r="GD57" s="444"/>
      <c r="GE57" s="444"/>
      <c r="GF57" s="444"/>
      <c r="GG57" s="444"/>
      <c r="GH57" s="444"/>
      <c r="GI57" s="444"/>
      <c r="GJ57" s="444"/>
      <c r="GK57" s="444"/>
      <c r="GL57" s="444"/>
      <c r="GM57" s="444"/>
      <c r="GN57" s="444"/>
      <c r="GO57" s="444"/>
      <c r="GP57" s="444"/>
      <c r="GQ57" s="444"/>
      <c r="GR57" s="444"/>
      <c r="GS57" s="444"/>
      <c r="GT57" s="444"/>
      <c r="GU57" s="444"/>
      <c r="GV57" s="444"/>
      <c r="GW57" s="444"/>
      <c r="GX57" s="444"/>
      <c r="GY57" s="444"/>
      <c r="GZ57" s="444"/>
      <c r="HA57" s="444"/>
      <c r="HB57" s="444"/>
      <c r="HC57" s="444"/>
      <c r="HD57" s="444"/>
      <c r="HE57" s="444"/>
      <c r="HF57" s="444"/>
      <c r="HG57" s="444"/>
      <c r="HH57" s="444"/>
      <c r="HI57" s="444"/>
      <c r="HJ57" s="444"/>
      <c r="HK57" s="444"/>
      <c r="HL57" s="444"/>
      <c r="HM57" s="444"/>
      <c r="HN57" s="444"/>
      <c r="HO57" s="444"/>
      <c r="HP57" s="444"/>
      <c r="HQ57" s="444"/>
      <c r="HR57" s="444"/>
      <c r="HS57" s="444"/>
      <c r="HT57" s="444"/>
      <c r="HU57" s="444"/>
      <c r="HV57" s="444"/>
      <c r="HW57" s="444"/>
      <c r="HX57" s="444"/>
      <c r="HY57" s="444"/>
      <c r="HZ57" s="444"/>
      <c r="IA57" s="444"/>
      <c r="IB57" s="444"/>
      <c r="IC57" s="444"/>
      <c r="ID57" s="444"/>
      <c r="IE57" s="444"/>
      <c r="IF57" s="444"/>
      <c r="IG57" s="444"/>
      <c r="IH57" s="444"/>
      <c r="II57" s="444"/>
      <c r="IJ57" s="444"/>
      <c r="IK57" s="444"/>
      <c r="IL57" s="444"/>
      <c r="IM57" s="444"/>
      <c r="IN57" s="444"/>
      <c r="IO57" s="444"/>
      <c r="IP57" s="444"/>
      <c r="IQ57" s="444"/>
      <c r="IR57" s="444"/>
      <c r="IS57" s="444"/>
      <c r="IT57" s="444"/>
      <c r="IU57" s="444"/>
      <c r="IV57" s="444"/>
      <c r="IW57" s="444"/>
      <c r="IX57" s="444"/>
      <c r="IY57" s="444"/>
      <c r="IZ57" s="444"/>
      <c r="JA57" s="444"/>
      <c r="JB57" s="444"/>
      <c r="JC57" s="444"/>
      <c r="JD57" s="444"/>
      <c r="JE57" s="444"/>
      <c r="JF57" s="444"/>
      <c r="JG57" s="444"/>
      <c r="JH57" s="444"/>
      <c r="JI57" s="444"/>
      <c r="JJ57" s="444"/>
      <c r="JK57" s="444"/>
      <c r="JL57" s="444"/>
      <c r="JM57" s="444"/>
      <c r="JN57" s="444"/>
      <c r="JO57" s="444"/>
      <c r="JP57" s="444"/>
      <c r="JQ57" s="444"/>
      <c r="JR57" s="444"/>
      <c r="JS57" s="444"/>
      <c r="JT57" s="444"/>
      <c r="JU57" s="444"/>
      <c r="JV57" s="444"/>
      <c r="JW57" s="444"/>
      <c r="JX57" s="444"/>
      <c r="JY57" s="444"/>
      <c r="JZ57" s="444"/>
      <c r="KA57" s="444"/>
      <c r="KB57" s="444"/>
      <c r="KC57" s="444"/>
      <c r="KD57" s="444"/>
      <c r="KE57" s="444"/>
      <c r="KF57" s="444"/>
      <c r="KG57" s="444"/>
      <c r="KH57" s="444"/>
      <c r="KI57" s="444"/>
      <c r="KJ57" s="444"/>
      <c r="KK57" s="444"/>
      <c r="KL57" s="444"/>
      <c r="KM57" s="444"/>
      <c r="KN57" s="444"/>
      <c r="KO57" s="444"/>
      <c r="KP57" s="444"/>
      <c r="KQ57" s="444"/>
      <c r="KR57" s="444"/>
      <c r="KS57" s="444"/>
      <c r="KT57" s="444"/>
      <c r="KU57" s="444"/>
      <c r="KV57" s="444"/>
      <c r="KW57" s="444"/>
      <c r="KX57" s="444"/>
      <c r="KY57" s="444"/>
      <c r="KZ57" s="444"/>
      <c r="LA57" s="444"/>
      <c r="LB57" s="444"/>
      <c r="LC57" s="444"/>
      <c r="LD57" s="444"/>
      <c r="LE57" s="444"/>
      <c r="LF57" s="444"/>
      <c r="LG57" s="444"/>
      <c r="LH57" s="444"/>
      <c r="LI57" s="444"/>
      <c r="LJ57" s="444"/>
      <c r="LK57" s="444"/>
      <c r="LL57" s="444"/>
      <c r="LM57" s="444"/>
      <c r="LN57" s="444"/>
      <c r="LO57" s="444"/>
      <c r="LP57" s="444"/>
      <c r="LQ57" s="444"/>
      <c r="LR57" s="444"/>
      <c r="LS57" s="444"/>
      <c r="LT57" s="444"/>
      <c r="LU57" s="444"/>
      <c r="LV57" s="444"/>
      <c r="LW57" s="444"/>
      <c r="LX57" s="444"/>
      <c r="LY57" s="444"/>
      <c r="LZ57" s="444"/>
      <c r="MA57" s="444"/>
      <c r="MB57" s="444"/>
      <c r="MC57" s="444"/>
      <c r="MD57" s="444"/>
      <c r="ME57" s="444"/>
      <c r="MF57" s="444"/>
      <c r="MG57" s="444"/>
      <c r="MH57" s="444"/>
      <c r="MI57" s="444"/>
      <c r="MJ57" s="444"/>
      <c r="MK57" s="444"/>
      <c r="ML57" s="444"/>
      <c r="MM57" s="444"/>
      <c r="MN57" s="444"/>
      <c r="MO57" s="444"/>
      <c r="MP57" s="444"/>
      <c r="MQ57" s="444"/>
      <c r="MR57" s="444"/>
      <c r="MS57" s="444"/>
      <c r="MT57" s="444"/>
      <c r="MU57" s="444"/>
      <c r="MV57" s="444"/>
      <c r="MW57" s="444"/>
      <c r="MX57" s="444"/>
      <c r="MY57" s="444"/>
      <c r="MZ57" s="444"/>
      <c r="NA57" s="444"/>
      <c r="NB57" s="444"/>
      <c r="NC57" s="444"/>
      <c r="ND57" s="444"/>
      <c r="NE57" s="444"/>
      <c r="NF57" s="444"/>
      <c r="NG57" s="444"/>
      <c r="NH57" s="444"/>
      <c r="NI57" s="444"/>
      <c r="NJ57" s="444"/>
      <c r="NK57" s="444"/>
      <c r="NL57" s="444"/>
      <c r="NM57" s="444"/>
      <c r="NN57" s="444"/>
      <c r="NO57" s="444"/>
      <c r="NP57" s="444"/>
      <c r="NQ57" s="444"/>
      <c r="NR57" s="444"/>
      <c r="NS57" s="444"/>
      <c r="NT57" s="444"/>
      <c r="NU57" s="444"/>
      <c r="NV57" s="444"/>
      <c r="NW57" s="444"/>
      <c r="NX57" s="444"/>
      <c r="NY57" s="444"/>
      <c r="NZ57" s="444"/>
      <c r="OA57" s="444"/>
      <c r="OB57" s="444"/>
      <c r="OC57" s="444"/>
      <c r="OD57" s="444"/>
      <c r="OE57" s="444"/>
      <c r="OF57" s="444"/>
      <c r="OG57" s="444"/>
      <c r="OH57" s="444"/>
      <c r="OI57" s="444"/>
      <c r="OJ57" s="444"/>
      <c r="OK57" s="444"/>
      <c r="OL57" s="444"/>
      <c r="OM57" s="444"/>
      <c r="ON57" s="444"/>
      <c r="OO57" s="444"/>
      <c r="OP57" s="444"/>
      <c r="OQ57" s="444"/>
      <c r="OR57" s="444"/>
      <c r="OS57" s="444"/>
      <c r="OT57" s="444"/>
      <c r="OU57" s="444"/>
      <c r="OV57" s="444"/>
      <c r="OW57" s="444"/>
      <c r="OX57" s="444"/>
      <c r="OY57" s="444"/>
      <c r="OZ57" s="444"/>
      <c r="PA57" s="444"/>
      <c r="PB57" s="444"/>
      <c r="PC57" s="444"/>
      <c r="PD57" s="444"/>
      <c r="PE57" s="444"/>
      <c r="PF57" s="444"/>
      <c r="PG57" s="444"/>
      <c r="PH57" s="444"/>
      <c r="PI57" s="444"/>
      <c r="PJ57" s="444"/>
      <c r="PK57" s="444"/>
      <c r="PL57" s="444"/>
      <c r="PM57" s="444"/>
      <c r="PN57" s="444"/>
      <c r="PO57" s="444"/>
      <c r="PP57" s="444"/>
      <c r="PQ57" s="444"/>
      <c r="PR57" s="444"/>
      <c r="PS57" s="444"/>
      <c r="PT57" s="444"/>
      <c r="PU57" s="444"/>
      <c r="PV57" s="444"/>
      <c r="PW57" s="444"/>
      <c r="PX57" s="444"/>
      <c r="PY57" s="444"/>
      <c r="PZ57" s="444"/>
      <c r="QA57" s="444"/>
      <c r="QB57" s="444"/>
      <c r="QC57" s="444"/>
      <c r="QD57" s="444"/>
      <c r="QE57" s="444"/>
      <c r="QF57" s="444"/>
      <c r="QG57" s="444"/>
      <c r="QH57" s="444"/>
      <c r="QI57" s="444"/>
      <c r="QJ57" s="444"/>
      <c r="QK57" s="444"/>
      <c r="QL57" s="444"/>
      <c r="QM57" s="444"/>
      <c r="QN57" s="444"/>
      <c r="QO57" s="444"/>
      <c r="QP57" s="444"/>
      <c r="QQ57" s="444"/>
      <c r="QR57" s="444"/>
      <c r="QS57" s="444"/>
      <c r="QT57" s="444"/>
      <c r="QU57" s="444"/>
      <c r="QV57" s="444"/>
      <c r="QW57" s="444"/>
      <c r="QX57" s="444"/>
      <c r="QY57" s="444"/>
      <c r="QZ57" s="444"/>
      <c r="RA57" s="444"/>
      <c r="RB57" s="444"/>
      <c r="RC57" s="444"/>
      <c r="RD57" s="444"/>
      <c r="RE57" s="444"/>
      <c r="RF57" s="444"/>
      <c r="RG57" s="444"/>
      <c r="RH57" s="444"/>
      <c r="RI57" s="444"/>
      <c r="RJ57" s="444"/>
      <c r="RK57" s="444"/>
      <c r="RL57" s="444"/>
      <c r="RM57" s="444"/>
      <c r="RN57" s="444"/>
      <c r="RO57" s="444"/>
      <c r="RP57" s="444"/>
      <c r="RQ57" s="444"/>
      <c r="RR57" s="444"/>
      <c r="RS57" s="444"/>
      <c r="RT57" s="444"/>
      <c r="RU57" s="444"/>
      <c r="RV57" s="444"/>
      <c r="RW57" s="444"/>
      <c r="RX57" s="444"/>
      <c r="RY57" s="444"/>
      <c r="RZ57" s="444"/>
      <c r="SA57" s="444"/>
      <c r="SB57" s="444"/>
      <c r="SC57" s="444"/>
      <c r="SD57" s="444"/>
      <c r="SE57" s="444"/>
      <c r="SF57" s="444"/>
      <c r="SG57" s="444"/>
      <c r="SH57" s="515"/>
    </row>
    <row r="58" spans="1:502" s="224" customFormat="1" ht="15" thickBot="1">
      <c r="A58" s="195"/>
      <c r="B58" s="1699"/>
      <c r="C58" s="1699"/>
      <c r="D58" s="1699"/>
      <c r="E58" s="1700"/>
      <c r="F58" s="1700"/>
      <c r="G58" s="1701">
        <f>SUM(G5:G57)</f>
        <v>18.495300819708316</v>
      </c>
      <c r="H58" s="1702"/>
      <c r="I58" s="1700"/>
      <c r="J58" s="1703"/>
      <c r="K58" s="1703"/>
      <c r="L58" s="1703"/>
      <c r="M58" s="1704"/>
      <c r="N58" s="1704">
        <f>SUM(N5:N57)</f>
        <v>25678247.59</v>
      </c>
      <c r="O58" s="1705"/>
      <c r="P58" s="1706">
        <v>1468973.27</v>
      </c>
      <c r="Q58" s="1706">
        <v>10917887.140000001</v>
      </c>
      <c r="R58" s="1707">
        <f>S58-Q58</f>
        <v>2064558.4959999993</v>
      </c>
      <c r="S58" s="1708">
        <f>SUM(S5:S57)</f>
        <v>12982445.636</v>
      </c>
      <c r="T58" s="1713">
        <f>SUM(T5:T57)</f>
        <v>0</v>
      </c>
      <c r="U58" s="1230">
        <f>P58+Q58</f>
        <v>12386860.41</v>
      </c>
      <c r="V58" s="1230">
        <f>T58+S58+P58</f>
        <v>14451418.905999999</v>
      </c>
      <c r="W58" s="1714"/>
      <c r="X58" s="1230">
        <f>U58/(1+Discount_Rate)^1</f>
        <v>11490594.072356215</v>
      </c>
      <c r="Y58" s="1230">
        <f>V58/(1+Discount_Rate)^1</f>
        <v>13405768.929499071</v>
      </c>
      <c r="Z58" s="1230">
        <f>SUM(Z5:Z57)</f>
        <v>8106.8629634456756</v>
      </c>
      <c r="AA58" s="1715"/>
      <c r="AB58" s="1716">
        <f>SUM(AB5:AB57)</f>
        <v>26475289.981575951</v>
      </c>
      <c r="AC58" s="1717">
        <f>AB58/X58</f>
        <v>2.3040836544099617</v>
      </c>
      <c r="AD58" s="1235">
        <f t="shared" ref="AD58" si="17">((AB58*1.1)+Z58)/Y58</f>
        <v>2.1730141699365784</v>
      </c>
      <c r="AE58" s="319"/>
      <c r="AF58" s="319"/>
      <c r="AG58" s="319"/>
      <c r="AH58" s="319"/>
      <c r="AI58" s="319"/>
      <c r="AJ58" s="319"/>
      <c r="AK58" s="319"/>
      <c r="AL58" s="319"/>
      <c r="AM58" s="319"/>
      <c r="AN58" s="319"/>
      <c r="AO58" s="319"/>
      <c r="AP58" s="319"/>
      <c r="AQ58" s="319"/>
      <c r="AR58" s="319"/>
      <c r="AS58" s="319"/>
      <c r="AT58" s="319"/>
      <c r="AU58" s="319"/>
      <c r="AV58" s="319"/>
      <c r="AW58" s="319"/>
      <c r="AX58" s="319"/>
      <c r="AY58" s="319"/>
      <c r="AZ58" s="319"/>
      <c r="BA58" s="319"/>
      <c r="BB58" s="319"/>
      <c r="BC58" s="319"/>
      <c r="BD58" s="319"/>
      <c r="BE58" s="319"/>
      <c r="BF58" s="319"/>
      <c r="BG58" s="319"/>
      <c r="BH58" s="319"/>
      <c r="BI58" s="319"/>
      <c r="BJ58" s="319"/>
      <c r="BK58" s="319"/>
      <c r="BL58" s="319"/>
      <c r="BM58" s="319"/>
      <c r="BN58" s="319"/>
      <c r="BO58" s="319"/>
      <c r="BP58" s="319"/>
      <c r="BQ58" s="319"/>
      <c r="BR58" s="319"/>
      <c r="BS58" s="319"/>
      <c r="BT58" s="319"/>
      <c r="BU58" s="319"/>
      <c r="BV58" s="319"/>
      <c r="BW58" s="319"/>
      <c r="BX58" s="319"/>
      <c r="BY58" s="319"/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19"/>
      <c r="CV58" s="319"/>
      <c r="CW58" s="319"/>
      <c r="CX58" s="319"/>
      <c r="CY58" s="319"/>
      <c r="CZ58" s="319"/>
      <c r="DA58" s="319"/>
      <c r="DB58" s="319"/>
      <c r="DC58" s="319"/>
      <c r="DD58" s="319"/>
      <c r="DE58" s="319"/>
      <c r="DF58" s="319"/>
      <c r="DG58" s="319"/>
      <c r="DH58" s="319"/>
      <c r="DI58" s="319"/>
      <c r="DJ58" s="319"/>
      <c r="DK58" s="319"/>
      <c r="DL58" s="319"/>
      <c r="DM58" s="319"/>
      <c r="DN58" s="319"/>
      <c r="DO58" s="319"/>
      <c r="DP58" s="319"/>
      <c r="DQ58" s="319"/>
      <c r="DR58" s="319"/>
      <c r="DS58" s="319"/>
      <c r="DT58" s="319"/>
      <c r="DU58" s="319"/>
      <c r="DV58" s="319"/>
      <c r="DW58" s="319"/>
      <c r="DX58" s="319"/>
      <c r="DY58" s="319"/>
      <c r="DZ58" s="319"/>
      <c r="EA58" s="319"/>
      <c r="EB58" s="319"/>
      <c r="EC58" s="319"/>
      <c r="ED58" s="319"/>
      <c r="EE58" s="319"/>
      <c r="EF58" s="319"/>
      <c r="EG58" s="319"/>
      <c r="EH58" s="319"/>
      <c r="EI58" s="319"/>
      <c r="EJ58" s="319"/>
      <c r="EK58" s="319"/>
      <c r="EL58" s="319"/>
      <c r="EM58" s="319"/>
      <c r="EN58" s="319"/>
      <c r="EO58" s="319"/>
      <c r="EP58" s="319"/>
      <c r="EQ58" s="319"/>
      <c r="ER58" s="319"/>
      <c r="ES58" s="319"/>
      <c r="ET58" s="319"/>
      <c r="EU58" s="319"/>
      <c r="EV58" s="319"/>
      <c r="EW58" s="319"/>
      <c r="EX58" s="319"/>
      <c r="EY58" s="319"/>
      <c r="EZ58" s="319"/>
      <c r="FA58" s="319"/>
      <c r="FB58" s="319"/>
      <c r="FC58" s="319"/>
      <c r="FD58" s="319"/>
      <c r="FE58" s="319"/>
      <c r="FF58" s="319"/>
      <c r="FG58" s="319"/>
      <c r="FH58" s="319"/>
      <c r="FI58" s="319"/>
      <c r="FJ58" s="319"/>
      <c r="FK58" s="319"/>
      <c r="FL58" s="319"/>
      <c r="FM58" s="319"/>
      <c r="FN58" s="319"/>
      <c r="FO58" s="319"/>
      <c r="FP58" s="319"/>
      <c r="FQ58" s="319"/>
      <c r="FR58" s="319"/>
      <c r="FS58" s="319"/>
      <c r="FT58" s="319"/>
      <c r="FU58" s="319"/>
      <c r="FV58" s="319"/>
      <c r="FW58" s="319"/>
      <c r="FX58" s="319"/>
      <c r="FY58" s="319"/>
      <c r="FZ58" s="319"/>
      <c r="GA58" s="319"/>
      <c r="GB58" s="319"/>
      <c r="GC58" s="319"/>
      <c r="GD58" s="319"/>
      <c r="GE58" s="319"/>
      <c r="GF58" s="319"/>
      <c r="GG58" s="319"/>
      <c r="GH58" s="319"/>
      <c r="GI58" s="319"/>
      <c r="GJ58" s="319"/>
      <c r="GK58" s="319"/>
      <c r="GL58" s="319"/>
      <c r="GM58" s="319"/>
      <c r="GN58" s="319"/>
      <c r="GO58" s="319"/>
      <c r="GP58" s="319"/>
      <c r="GQ58" s="319"/>
      <c r="GR58" s="319"/>
      <c r="GS58" s="319"/>
      <c r="GT58" s="319"/>
      <c r="GU58" s="319"/>
      <c r="GV58" s="319"/>
      <c r="GW58" s="319"/>
      <c r="GX58" s="319"/>
      <c r="GY58" s="319"/>
      <c r="GZ58" s="319"/>
      <c r="HA58" s="319"/>
      <c r="HB58" s="319"/>
      <c r="HC58" s="319"/>
      <c r="HD58" s="319"/>
      <c r="HE58" s="319"/>
      <c r="HF58" s="319"/>
      <c r="HG58" s="319"/>
      <c r="HH58" s="319"/>
      <c r="HI58" s="319"/>
      <c r="HJ58" s="319"/>
      <c r="HK58" s="319"/>
      <c r="HL58" s="319"/>
      <c r="HM58" s="319"/>
      <c r="HN58" s="319"/>
      <c r="HO58" s="319"/>
      <c r="HP58" s="319"/>
      <c r="HQ58" s="319"/>
      <c r="HR58" s="319"/>
      <c r="HS58" s="319"/>
      <c r="HT58" s="319"/>
      <c r="HU58" s="319"/>
      <c r="HV58" s="319"/>
      <c r="HW58" s="319"/>
      <c r="HX58" s="319"/>
      <c r="HY58" s="319"/>
      <c r="HZ58" s="319"/>
      <c r="IA58" s="319"/>
      <c r="IB58" s="319"/>
      <c r="IC58" s="319"/>
      <c r="ID58" s="319"/>
      <c r="IE58" s="319"/>
      <c r="IF58" s="319"/>
      <c r="IG58" s="319"/>
      <c r="IH58" s="319"/>
      <c r="II58" s="319"/>
      <c r="IJ58" s="319"/>
      <c r="IK58" s="319"/>
      <c r="IL58" s="319"/>
      <c r="IM58" s="319"/>
      <c r="IN58" s="319"/>
      <c r="IO58" s="319"/>
      <c r="IP58" s="319"/>
      <c r="IQ58" s="319"/>
      <c r="IR58" s="319"/>
      <c r="IS58" s="319"/>
      <c r="IT58" s="319"/>
      <c r="IU58" s="319"/>
      <c r="IV58" s="319"/>
      <c r="IW58" s="319"/>
      <c r="IX58" s="319"/>
      <c r="IY58" s="319"/>
      <c r="IZ58" s="319"/>
      <c r="JA58" s="319"/>
      <c r="JB58" s="319"/>
      <c r="JC58" s="319"/>
      <c r="JD58" s="319"/>
      <c r="JE58" s="319"/>
      <c r="JF58" s="319"/>
      <c r="JG58" s="319"/>
      <c r="JH58" s="319"/>
      <c r="JI58" s="319"/>
      <c r="JJ58" s="319"/>
      <c r="JK58" s="319"/>
      <c r="JL58" s="319"/>
      <c r="JM58" s="319"/>
      <c r="JN58" s="319"/>
      <c r="JO58" s="319"/>
      <c r="JP58" s="319"/>
      <c r="JQ58" s="319"/>
      <c r="JR58" s="319"/>
      <c r="JS58" s="319"/>
      <c r="JT58" s="319"/>
      <c r="JU58" s="319"/>
      <c r="JV58" s="319"/>
      <c r="JW58" s="319"/>
      <c r="JX58" s="319"/>
      <c r="JY58" s="319"/>
      <c r="JZ58" s="319"/>
      <c r="KA58" s="319"/>
      <c r="KB58" s="319"/>
      <c r="KC58" s="319"/>
      <c r="KD58" s="319"/>
      <c r="KE58" s="319"/>
      <c r="KF58" s="319"/>
      <c r="KG58" s="319"/>
      <c r="KH58" s="319"/>
      <c r="KI58" s="319"/>
      <c r="KJ58" s="319"/>
      <c r="KK58" s="319"/>
      <c r="KL58" s="319"/>
      <c r="KM58" s="319"/>
      <c r="KN58" s="319"/>
      <c r="KO58" s="319"/>
      <c r="KP58" s="319"/>
      <c r="KQ58" s="319"/>
      <c r="KR58" s="319"/>
      <c r="KS58" s="319"/>
      <c r="KT58" s="319"/>
      <c r="KU58" s="319"/>
      <c r="KV58" s="319"/>
      <c r="KW58" s="319"/>
      <c r="KX58" s="319"/>
      <c r="KY58" s="319"/>
      <c r="KZ58" s="319"/>
      <c r="LA58" s="319"/>
      <c r="LB58" s="319"/>
      <c r="LC58" s="319"/>
      <c r="LD58" s="319"/>
      <c r="LE58" s="319"/>
      <c r="LF58" s="319"/>
      <c r="LG58" s="319"/>
      <c r="LH58" s="319"/>
      <c r="LI58" s="319"/>
      <c r="LJ58" s="319"/>
      <c r="LK58" s="319"/>
      <c r="LL58" s="319"/>
      <c r="LM58" s="319"/>
      <c r="LN58" s="319"/>
      <c r="LO58" s="319"/>
      <c r="LP58" s="319"/>
      <c r="LQ58" s="319"/>
      <c r="LR58" s="319"/>
      <c r="LS58" s="319"/>
      <c r="LT58" s="319"/>
      <c r="LU58" s="319"/>
      <c r="LV58" s="319"/>
      <c r="LW58" s="319"/>
      <c r="LX58" s="319"/>
      <c r="LY58" s="319"/>
      <c r="LZ58" s="319"/>
      <c r="MA58" s="319"/>
      <c r="MB58" s="319"/>
      <c r="MC58" s="319"/>
      <c r="MD58" s="319"/>
      <c r="ME58" s="319"/>
      <c r="MF58" s="319"/>
      <c r="MG58" s="319"/>
      <c r="MH58" s="319"/>
      <c r="MI58" s="319"/>
      <c r="MJ58" s="319"/>
      <c r="MK58" s="319"/>
      <c r="ML58" s="319"/>
      <c r="MM58" s="319"/>
      <c r="MN58" s="319"/>
      <c r="MO58" s="319"/>
      <c r="MP58" s="319"/>
      <c r="MQ58" s="319"/>
      <c r="MR58" s="319"/>
      <c r="MS58" s="319"/>
      <c r="MT58" s="319"/>
      <c r="MU58" s="319"/>
      <c r="MV58" s="319"/>
      <c r="MW58" s="319"/>
      <c r="MX58" s="319"/>
      <c r="MY58" s="319"/>
      <c r="MZ58" s="319"/>
      <c r="NA58" s="319"/>
      <c r="NB58" s="319"/>
      <c r="NC58" s="319"/>
      <c r="ND58" s="319"/>
      <c r="NE58" s="319"/>
      <c r="NF58" s="319"/>
      <c r="NG58" s="319"/>
      <c r="NH58" s="319"/>
      <c r="NI58" s="319"/>
      <c r="NJ58" s="319"/>
      <c r="NK58" s="319"/>
      <c r="NL58" s="319"/>
      <c r="NM58" s="319"/>
      <c r="NN58" s="319"/>
      <c r="NO58" s="319"/>
      <c r="NP58" s="319"/>
      <c r="NQ58" s="319"/>
      <c r="NR58" s="319"/>
      <c r="NS58" s="319"/>
      <c r="NT58" s="319"/>
      <c r="NU58" s="319"/>
      <c r="NV58" s="319"/>
      <c r="NW58" s="319"/>
      <c r="NX58" s="319"/>
      <c r="NY58" s="319"/>
      <c r="NZ58" s="319"/>
      <c r="OA58" s="319"/>
      <c r="OB58" s="319"/>
      <c r="OC58" s="319"/>
      <c r="OD58" s="319"/>
      <c r="OE58" s="319"/>
      <c r="OF58" s="319"/>
      <c r="OG58" s="319"/>
      <c r="OH58" s="319"/>
      <c r="OI58" s="319"/>
      <c r="OJ58" s="319"/>
      <c r="OK58" s="319"/>
      <c r="OL58" s="319"/>
      <c r="OM58" s="319"/>
      <c r="ON58" s="319"/>
      <c r="OO58" s="319"/>
      <c r="OP58" s="319"/>
      <c r="OQ58" s="319"/>
      <c r="OR58" s="319"/>
      <c r="OS58" s="319"/>
      <c r="OT58" s="319"/>
      <c r="OU58" s="319"/>
      <c r="OV58" s="319"/>
      <c r="OW58" s="319"/>
      <c r="OX58" s="319"/>
      <c r="OY58" s="319"/>
      <c r="OZ58" s="319"/>
      <c r="PA58" s="319"/>
      <c r="PB58" s="319"/>
      <c r="PC58" s="319"/>
      <c r="PD58" s="319"/>
      <c r="PE58" s="319"/>
      <c r="PF58" s="319"/>
      <c r="PG58" s="319"/>
      <c r="PH58" s="319"/>
      <c r="PI58" s="319"/>
      <c r="PJ58" s="319"/>
      <c r="PK58" s="319"/>
      <c r="PL58" s="319"/>
      <c r="PM58" s="319"/>
      <c r="PN58" s="319"/>
      <c r="PO58" s="319"/>
      <c r="PP58" s="319"/>
      <c r="PQ58" s="319"/>
      <c r="PR58" s="319"/>
      <c r="PS58" s="319"/>
      <c r="PT58" s="319"/>
      <c r="PU58" s="319"/>
      <c r="PV58" s="319"/>
      <c r="PW58" s="319"/>
      <c r="PX58" s="319"/>
      <c r="PY58" s="319"/>
      <c r="PZ58" s="319"/>
      <c r="QA58" s="319"/>
      <c r="QB58" s="319"/>
      <c r="QC58" s="319"/>
      <c r="QD58" s="319"/>
      <c r="QE58" s="319"/>
      <c r="QF58" s="319"/>
      <c r="QG58" s="319"/>
      <c r="QH58" s="319"/>
      <c r="QI58" s="319"/>
      <c r="QJ58" s="319"/>
      <c r="QK58" s="319"/>
      <c r="QL58" s="319"/>
      <c r="QM58" s="319"/>
      <c r="QN58" s="319"/>
      <c r="QO58" s="319"/>
      <c r="QP58" s="319"/>
      <c r="QQ58" s="319"/>
      <c r="QR58" s="319"/>
      <c r="QS58" s="319"/>
      <c r="QT58" s="319"/>
      <c r="QU58" s="319"/>
      <c r="QV58" s="319"/>
      <c r="QW58" s="319"/>
      <c r="QX58" s="319"/>
      <c r="QY58" s="319"/>
      <c r="QZ58" s="319"/>
      <c r="RA58" s="319"/>
      <c r="RB58" s="319"/>
      <c r="RC58" s="319"/>
      <c r="RD58" s="319"/>
      <c r="RE58" s="319"/>
      <c r="RF58" s="319"/>
      <c r="RG58" s="319"/>
      <c r="RH58" s="319"/>
      <c r="RI58" s="319"/>
      <c r="RJ58" s="319"/>
      <c r="RK58" s="319"/>
      <c r="RL58" s="319"/>
      <c r="RM58" s="319"/>
      <c r="RN58" s="319"/>
      <c r="RO58" s="319"/>
      <c r="RP58" s="319"/>
      <c r="RQ58" s="319"/>
      <c r="RR58" s="319"/>
      <c r="RS58" s="319"/>
      <c r="RT58" s="319"/>
      <c r="RU58" s="319"/>
      <c r="RV58" s="319"/>
      <c r="RW58" s="319"/>
      <c r="RX58" s="319"/>
      <c r="RY58" s="319"/>
      <c r="RZ58" s="319"/>
      <c r="SA58" s="319"/>
      <c r="SB58" s="319"/>
      <c r="SC58" s="319"/>
      <c r="SD58" s="319"/>
      <c r="SE58" s="319"/>
      <c r="SF58" s="319"/>
      <c r="SG58" s="319"/>
    </row>
    <row r="59" spans="1:502" ht="14.4">
      <c r="B59" s="1193"/>
      <c r="C59" s="1193"/>
      <c r="D59" s="1193"/>
      <c r="E59" s="1193"/>
      <c r="F59" s="1193"/>
      <c r="G59" s="1193"/>
      <c r="H59" s="1193"/>
      <c r="I59" s="1193"/>
      <c r="J59" s="1683"/>
      <c r="K59" s="1195"/>
      <c r="L59" s="1684"/>
      <c r="M59" s="1639"/>
      <c r="N59" s="1193"/>
      <c r="O59" s="1193"/>
      <c r="P59" s="1193"/>
      <c r="Q59" s="1193"/>
      <c r="R59" s="1193"/>
      <c r="S59" s="1193"/>
      <c r="T59" s="1193"/>
      <c r="U59" s="1198"/>
      <c r="V59" s="1193"/>
      <c r="W59" s="1193"/>
      <c r="X59" s="1198"/>
      <c r="Y59" s="1193"/>
      <c r="Z59" s="1193"/>
      <c r="AA59" s="1198"/>
      <c r="AB59" s="1198"/>
      <c r="AC59" s="1198"/>
      <c r="AD59" s="1193"/>
    </row>
    <row r="60" spans="1:502" s="199" customFormat="1" ht="14.4">
      <c r="A60" s="196"/>
      <c r="B60" s="1193"/>
      <c r="C60" s="1193"/>
      <c r="D60" s="1193"/>
      <c r="E60" s="1193"/>
      <c r="F60" s="1193"/>
      <c r="G60" s="1193"/>
      <c r="H60" s="1193"/>
      <c r="I60" s="1193"/>
      <c r="J60" s="1194"/>
      <c r="K60" s="1195"/>
      <c r="L60" s="1195"/>
      <c r="M60" s="1195"/>
      <c r="N60" s="1194"/>
      <c r="O60" s="1195"/>
      <c r="P60" s="1195"/>
      <c r="Q60" s="1195"/>
      <c r="R60" s="1195"/>
      <c r="S60" s="1194"/>
      <c r="T60" s="1195"/>
      <c r="U60" s="1196"/>
      <c r="V60" s="1195"/>
      <c r="W60" s="1195"/>
      <c r="X60" s="1196"/>
      <c r="Y60" s="1195"/>
      <c r="Z60" s="1195"/>
      <c r="AA60" s="1197"/>
      <c r="AB60" s="1198"/>
      <c r="AC60" s="1198"/>
      <c r="AD60" s="1193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96"/>
      <c r="AT60" s="196"/>
    </row>
    <row r="61" spans="1:502" ht="14.4">
      <c r="B61" s="1193"/>
      <c r="C61" s="1193"/>
      <c r="D61" s="1193"/>
      <c r="E61" s="1193"/>
      <c r="F61" s="1193"/>
      <c r="G61" s="1193"/>
      <c r="H61" s="1451"/>
      <c r="I61" s="1193"/>
      <c r="J61" s="1683"/>
      <c r="K61" s="1195"/>
      <c r="L61" s="1684"/>
      <c r="M61" s="1193"/>
      <c r="N61" s="1193"/>
      <c r="O61" s="1193"/>
      <c r="P61" s="1457"/>
      <c r="Q61" s="1193"/>
      <c r="R61" s="1709"/>
      <c r="S61" s="1457"/>
      <c r="T61" s="1193"/>
      <c r="U61" s="1198"/>
      <c r="V61" s="1193"/>
      <c r="W61" s="1193"/>
      <c r="X61" s="1198"/>
      <c r="Y61" s="1193"/>
      <c r="Z61" s="1193"/>
      <c r="AA61" s="1198"/>
      <c r="AB61" s="1198"/>
      <c r="AC61" s="1198"/>
      <c r="AD61" s="1198"/>
    </row>
    <row r="62" spans="1:502" s="319" customFormat="1" ht="14.4">
      <c r="B62" s="1451"/>
      <c r="C62" s="1451"/>
      <c r="D62" s="1451"/>
      <c r="E62" s="1451"/>
      <c r="F62" s="1451"/>
      <c r="G62" s="1451"/>
      <c r="H62" s="1451"/>
      <c r="I62" s="1451"/>
      <c r="J62" s="1710"/>
      <c r="K62" s="1453"/>
      <c r="L62" s="1711"/>
      <c r="M62" s="1451"/>
      <c r="N62" s="1451"/>
      <c r="O62" s="1451"/>
      <c r="P62" s="1451"/>
      <c r="Q62" s="1451"/>
      <c r="R62" s="1451"/>
      <c r="S62" s="1455"/>
      <c r="T62" s="1451"/>
      <c r="U62" s="1451"/>
      <c r="V62" s="1451"/>
      <c r="W62" s="1451"/>
      <c r="X62" s="1451"/>
      <c r="Y62" s="1451"/>
      <c r="Z62" s="1451"/>
      <c r="AA62" s="1451"/>
      <c r="AB62" s="1451"/>
      <c r="AC62" s="1451"/>
      <c r="AD62" s="1451"/>
    </row>
    <row r="63" spans="1:502" ht="14.4">
      <c r="B63" s="1193"/>
      <c r="C63" s="1193"/>
      <c r="D63" s="1193"/>
      <c r="E63" s="1193"/>
      <c r="F63" s="1193"/>
      <c r="G63" s="1193"/>
      <c r="H63" s="1451"/>
      <c r="I63" s="1193"/>
      <c r="J63" s="1683"/>
      <c r="K63" s="1195"/>
      <c r="L63" s="1684"/>
      <c r="M63" s="1193"/>
      <c r="N63" s="1193"/>
      <c r="O63" s="1193"/>
      <c r="P63" s="1193"/>
      <c r="Q63" s="1639"/>
      <c r="R63" s="1193"/>
      <c r="S63" s="1193"/>
      <c r="T63" s="1193"/>
      <c r="U63" s="1198"/>
      <c r="V63" s="1193"/>
      <c r="W63" s="1193"/>
      <c r="X63" s="1198"/>
      <c r="Y63" s="1193"/>
      <c r="Z63" s="1193"/>
      <c r="AA63" s="1198"/>
      <c r="AB63" s="1198"/>
      <c r="AC63" s="1198"/>
      <c r="AD63" s="1193"/>
    </row>
    <row r="64" spans="1:502" ht="14.4">
      <c r="B64" s="1193"/>
      <c r="C64" s="1193"/>
      <c r="D64" s="1193"/>
      <c r="E64" s="1193"/>
      <c r="F64" s="1193"/>
      <c r="G64" s="1193"/>
      <c r="H64" s="1451"/>
      <c r="I64" s="1193"/>
      <c r="J64" s="1683"/>
      <c r="K64" s="1195"/>
      <c r="L64" s="1684"/>
      <c r="M64" s="1193"/>
      <c r="N64" s="1193"/>
      <c r="O64" s="1193"/>
      <c r="P64" s="1193"/>
      <c r="Q64" s="1193"/>
      <c r="R64" s="1193"/>
      <c r="S64" s="1193"/>
      <c r="T64" s="1193"/>
      <c r="U64" s="1198"/>
      <c r="V64" s="1193"/>
      <c r="W64" s="1193"/>
      <c r="X64" s="1198"/>
      <c r="Y64" s="1193"/>
      <c r="Z64" s="1193"/>
      <c r="AA64" s="1198"/>
      <c r="AB64" s="1198"/>
      <c r="AC64" s="1198"/>
      <c r="AD64" s="1193"/>
    </row>
    <row r="65" spans="2:30" ht="14.4">
      <c r="B65" s="1193"/>
      <c r="C65" s="1193"/>
      <c r="D65" s="1193"/>
      <c r="E65" s="1193"/>
      <c r="F65" s="1193"/>
      <c r="G65" s="1193"/>
      <c r="H65" s="1451"/>
      <c r="I65" s="1193"/>
      <c r="J65" s="1683"/>
      <c r="K65" s="1195"/>
      <c r="L65" s="1684"/>
      <c r="M65" s="1193"/>
      <c r="N65" s="1193"/>
      <c r="O65" s="1193"/>
      <c r="P65" s="1193"/>
      <c r="Q65" s="1193"/>
      <c r="R65" s="1193"/>
      <c r="S65" s="1193"/>
      <c r="T65" s="1193"/>
      <c r="U65" s="1198"/>
      <c r="V65" s="1193"/>
      <c r="W65" s="1193"/>
      <c r="X65" s="1198"/>
      <c r="Y65" s="1193"/>
      <c r="Z65" s="1193"/>
      <c r="AA65" s="1198"/>
      <c r="AB65" s="1198"/>
      <c r="AC65" s="1198"/>
      <c r="AD65" s="1193"/>
    </row>
    <row r="66" spans="2:30" ht="14.4">
      <c r="B66" s="1193"/>
      <c r="C66" s="1193"/>
      <c r="D66" s="1193"/>
      <c r="E66" s="1193"/>
      <c r="F66" s="1193"/>
      <c r="G66" s="1193"/>
      <c r="H66" s="1451"/>
      <c r="I66" s="1193"/>
      <c r="J66" s="1683"/>
      <c r="K66" s="1195"/>
      <c r="L66" s="1684"/>
      <c r="M66" s="1404" t="s">
        <v>979</v>
      </c>
      <c r="N66" s="1194"/>
      <c r="O66" s="1193"/>
      <c r="P66" s="1193"/>
      <c r="Q66" s="1193"/>
      <c r="R66" s="1193"/>
      <c r="S66" s="1193"/>
      <c r="T66" s="1193"/>
      <c r="U66" s="1198"/>
      <c r="V66" s="1193"/>
      <c r="W66" s="1193"/>
      <c r="X66" s="1198"/>
      <c r="Y66" s="1193"/>
      <c r="Z66" s="1193"/>
      <c r="AA66" s="1198"/>
      <c r="AB66" s="1198"/>
      <c r="AC66" s="1198"/>
      <c r="AD66" s="1193"/>
    </row>
    <row r="67" spans="2:30" ht="14.4">
      <c r="B67" s="1193"/>
      <c r="C67" s="1193"/>
      <c r="D67" s="1193"/>
      <c r="E67" s="1193"/>
      <c r="F67" s="1193"/>
      <c r="G67" s="1193"/>
      <c r="H67" s="1451"/>
      <c r="I67" s="1193"/>
      <c r="J67" s="1683"/>
      <c r="K67" s="1195"/>
      <c r="L67" s="1684"/>
      <c r="M67" s="1193"/>
      <c r="N67" s="1194"/>
      <c r="O67" s="1193"/>
      <c r="P67" s="1193"/>
      <c r="Q67" s="1193"/>
      <c r="R67" s="1193"/>
      <c r="S67" s="1193"/>
      <c r="T67" s="1193"/>
      <c r="U67" s="1198"/>
      <c r="V67" s="1193"/>
      <c r="W67" s="1193"/>
      <c r="X67" s="1198"/>
      <c r="Y67" s="1193"/>
      <c r="Z67" s="1193"/>
      <c r="AA67" s="1198"/>
      <c r="AB67" s="1198"/>
      <c r="AC67" s="1198"/>
      <c r="AD67" s="1193"/>
    </row>
    <row r="68" spans="2:30" ht="14.4">
      <c r="B68" s="1193"/>
      <c r="C68" s="1193"/>
      <c r="D68" s="1193"/>
      <c r="E68" s="1193"/>
      <c r="F68" s="1193"/>
      <c r="G68" s="1193"/>
      <c r="H68" s="1451"/>
      <c r="I68" s="1193"/>
      <c r="J68" s="1683"/>
      <c r="K68" s="1195"/>
      <c r="L68" s="1684"/>
      <c r="M68" s="1195" t="s">
        <v>975</v>
      </c>
      <c r="N68" s="1195" t="s">
        <v>976</v>
      </c>
      <c r="O68" s="1712">
        <v>10917887.140000001</v>
      </c>
      <c r="P68" s="1193"/>
      <c r="Q68" s="1193"/>
      <c r="R68" s="1193"/>
      <c r="S68" s="1193"/>
      <c r="T68" s="1193"/>
      <c r="U68" s="1198"/>
      <c r="V68" s="1193"/>
      <c r="W68" s="1193"/>
      <c r="X68" s="1198"/>
      <c r="Y68" s="1193"/>
      <c r="Z68" s="1193"/>
      <c r="AA68" s="1198"/>
      <c r="AB68" s="1198"/>
      <c r="AC68" s="1198"/>
      <c r="AD68" s="1193"/>
    </row>
    <row r="69" spans="2:30" ht="14.4">
      <c r="B69" s="1193"/>
      <c r="C69" s="1193"/>
      <c r="D69" s="1193"/>
      <c r="E69" s="1193"/>
      <c r="F69" s="1193"/>
      <c r="G69" s="1193"/>
      <c r="H69" s="1451"/>
      <c r="I69" s="1193"/>
      <c r="J69" s="1683"/>
      <c r="K69" s="1195"/>
      <c r="L69" s="1684"/>
      <c r="M69" s="1195"/>
      <c r="N69" s="1195" t="s">
        <v>977</v>
      </c>
      <c r="O69" s="1712">
        <v>1468973.27</v>
      </c>
      <c r="P69" s="1193"/>
      <c r="Q69" s="1193"/>
      <c r="R69" s="1193"/>
      <c r="S69" s="1193"/>
      <c r="T69" s="1193"/>
      <c r="U69" s="1198"/>
      <c r="V69" s="1193"/>
      <c r="W69" s="1193"/>
      <c r="X69" s="1198"/>
      <c r="Y69" s="1193"/>
      <c r="Z69" s="1193"/>
      <c r="AA69" s="1198"/>
      <c r="AB69" s="1198"/>
      <c r="AC69" s="1198"/>
      <c r="AD69" s="1193"/>
    </row>
    <row r="70" spans="2:30" ht="14.4">
      <c r="B70" s="1193"/>
      <c r="C70" s="1193"/>
      <c r="D70" s="1193"/>
      <c r="E70" s="1193"/>
      <c r="F70" s="1193"/>
      <c r="G70" s="1193"/>
      <c r="H70" s="1451"/>
      <c r="I70" s="1193"/>
      <c r="J70" s="1683"/>
      <c r="K70" s="1195"/>
      <c r="L70" s="1684"/>
      <c r="M70" s="1195"/>
      <c r="N70" s="1194" t="s">
        <v>770</v>
      </c>
      <c r="O70" s="1712">
        <v>12386860.41</v>
      </c>
      <c r="P70" s="1193"/>
      <c r="Q70" s="1193"/>
      <c r="R70" s="1193"/>
      <c r="S70" s="1193"/>
      <c r="T70" s="1193"/>
      <c r="U70" s="1198"/>
      <c r="V70" s="1193"/>
      <c r="W70" s="1193"/>
      <c r="X70" s="1198"/>
      <c r="Y70" s="1193"/>
      <c r="Z70" s="1193"/>
      <c r="AA70" s="1198"/>
      <c r="AB70" s="1198"/>
      <c r="AC70" s="1198"/>
      <c r="AD70" s="1193"/>
    </row>
    <row r="71" spans="2:30" ht="14.4">
      <c r="B71" s="1193"/>
      <c r="C71" s="1193"/>
      <c r="D71" s="1193"/>
      <c r="E71" s="1193"/>
      <c r="F71" s="1193"/>
      <c r="G71" s="1193"/>
      <c r="H71" s="1451"/>
      <c r="I71" s="1193"/>
      <c r="J71" s="1683"/>
      <c r="K71" s="1195"/>
      <c r="L71" s="1684"/>
      <c r="M71" s="1193"/>
      <c r="N71" s="1194" t="s">
        <v>777</v>
      </c>
      <c r="O71" s="1194">
        <v>25678247.59</v>
      </c>
      <c r="P71" s="1193"/>
      <c r="Q71" s="1193"/>
      <c r="R71" s="1193"/>
      <c r="S71" s="1193"/>
      <c r="T71" s="1193"/>
      <c r="U71" s="1198"/>
      <c r="V71" s="1193"/>
      <c r="W71" s="1193"/>
      <c r="X71" s="1198"/>
      <c r="Y71" s="1193"/>
      <c r="Z71" s="1193"/>
      <c r="AA71" s="1198"/>
      <c r="AB71" s="1198"/>
      <c r="AC71" s="1198"/>
      <c r="AD71" s="1193"/>
    </row>
    <row r="72" spans="2:30" ht="14.4">
      <c r="B72" s="1193"/>
      <c r="C72" s="1193"/>
      <c r="D72" s="1193"/>
      <c r="E72" s="1193"/>
      <c r="F72" s="1193"/>
      <c r="G72" s="1193"/>
      <c r="H72" s="1451"/>
      <c r="I72" s="1193"/>
      <c r="J72" s="1683"/>
      <c r="K72" s="1195"/>
      <c r="L72" s="1684"/>
      <c r="M72" s="1193"/>
      <c r="N72" s="1194"/>
      <c r="O72" s="1193"/>
      <c r="P72" s="1193"/>
      <c r="Q72" s="1193"/>
      <c r="R72" s="1193"/>
      <c r="S72" s="1193"/>
      <c r="T72" s="1193"/>
      <c r="U72" s="1198"/>
      <c r="V72" s="1193"/>
      <c r="W72" s="1193"/>
      <c r="X72" s="1198"/>
      <c r="Y72" s="1193"/>
      <c r="Z72" s="1193"/>
      <c r="AA72" s="1198"/>
      <c r="AB72" s="1198"/>
      <c r="AC72" s="1198"/>
      <c r="AD72" s="1193"/>
    </row>
    <row r="73" spans="2:30" ht="14.4">
      <c r="B73" s="1193"/>
      <c r="C73" s="1193"/>
      <c r="D73" s="1193"/>
      <c r="E73" s="1193"/>
      <c r="F73" s="1193"/>
      <c r="G73" s="1193"/>
      <c r="H73" s="1451"/>
      <c r="I73" s="1193"/>
      <c r="J73" s="1683"/>
      <c r="K73" s="1195"/>
      <c r="L73" s="1684"/>
      <c r="M73" s="1195" t="s">
        <v>980</v>
      </c>
      <c r="N73" s="1194" t="s">
        <v>981</v>
      </c>
      <c r="O73" s="1712">
        <v>12386860.41</v>
      </c>
      <c r="P73" s="1193"/>
      <c r="Q73" s="1193"/>
      <c r="R73" s="1193"/>
      <c r="S73" s="1193"/>
      <c r="T73" s="1193"/>
      <c r="U73" s="1198"/>
      <c r="V73" s="1193"/>
      <c r="W73" s="1193"/>
      <c r="X73" s="1198"/>
      <c r="Y73" s="1193"/>
      <c r="Z73" s="1193"/>
      <c r="AA73" s="1198"/>
      <c r="AB73" s="1198"/>
      <c r="AC73" s="1198"/>
      <c r="AD73" s="1193"/>
    </row>
    <row r="74" spans="2:30" ht="14.4">
      <c r="B74" s="1193"/>
      <c r="C74" s="1193"/>
      <c r="D74" s="1193"/>
      <c r="E74" s="1193"/>
      <c r="F74" s="1193"/>
      <c r="G74" s="1193"/>
      <c r="H74" s="1451"/>
      <c r="I74" s="1193"/>
      <c r="J74" s="1683"/>
      <c r="K74" s="1195"/>
      <c r="L74" s="1684"/>
      <c r="M74" s="1193"/>
      <c r="N74" s="1194" t="s">
        <v>777</v>
      </c>
      <c r="O74" s="1193">
        <v>25678.248</v>
      </c>
      <c r="P74" s="1193"/>
      <c r="Q74" s="1193"/>
      <c r="R74" s="1193"/>
      <c r="S74" s="1193"/>
      <c r="T74" s="1193"/>
      <c r="U74" s="1198"/>
      <c r="V74" s="1193"/>
      <c r="W74" s="1193"/>
      <c r="X74" s="1198"/>
      <c r="Y74" s="1193"/>
      <c r="Z74" s="1193"/>
      <c r="AA74" s="1198"/>
      <c r="AB74" s="1198"/>
      <c r="AC74" s="1198"/>
      <c r="AD74" s="1193"/>
    </row>
    <row r="75" spans="2:30" ht="14.4">
      <c r="B75" s="1193"/>
      <c r="C75" s="1193"/>
      <c r="D75" s="1193"/>
      <c r="E75" s="1193"/>
      <c r="F75" s="1193"/>
      <c r="G75" s="1193"/>
      <c r="H75" s="1193"/>
      <c r="I75" s="1193"/>
      <c r="J75" s="1683"/>
      <c r="K75" s="1195"/>
      <c r="L75" s="1684"/>
      <c r="M75" s="1193"/>
      <c r="N75" s="1193"/>
      <c r="O75" s="1193"/>
      <c r="P75" s="1193"/>
      <c r="Q75" s="1193"/>
      <c r="R75" s="1193"/>
      <c r="S75" s="1193"/>
      <c r="T75" s="1193"/>
      <c r="U75" s="1198"/>
      <c r="V75" s="1193"/>
      <c r="W75" s="1193"/>
      <c r="X75" s="1198"/>
      <c r="Y75" s="1193"/>
      <c r="Z75" s="1193"/>
      <c r="AA75" s="1198"/>
      <c r="AB75" s="1198"/>
      <c r="AC75" s="1198"/>
      <c r="AD75" s="1193"/>
    </row>
    <row r="76" spans="2:30" ht="14.4">
      <c r="B76" s="1193"/>
      <c r="C76" s="1193"/>
      <c r="D76" s="1193"/>
      <c r="E76" s="1193"/>
      <c r="F76" s="1193"/>
      <c r="G76" s="1193"/>
      <c r="H76" s="1193"/>
      <c r="I76" s="1193"/>
      <c r="J76" s="1683"/>
      <c r="K76" s="1195"/>
      <c r="L76" s="1684"/>
      <c r="M76" s="1193"/>
      <c r="N76" s="1193"/>
      <c r="O76" s="1193"/>
      <c r="P76" s="1193"/>
      <c r="Q76" s="1193"/>
      <c r="R76" s="1193"/>
      <c r="S76" s="1193"/>
      <c r="T76" s="1193"/>
      <c r="U76" s="1198"/>
      <c r="V76" s="1193"/>
      <c r="W76" s="1193"/>
      <c r="X76" s="1198"/>
      <c r="Y76" s="1193"/>
      <c r="Z76" s="1193"/>
      <c r="AA76" s="1198"/>
      <c r="AB76" s="1198"/>
      <c r="AC76" s="1198"/>
      <c r="AD76" s="1193"/>
    </row>
    <row r="77" spans="2:30" ht="14.4">
      <c r="B77" s="1193"/>
      <c r="C77" s="1193"/>
      <c r="D77" s="1193"/>
      <c r="E77" s="1193"/>
      <c r="F77" s="1193"/>
      <c r="G77" s="1193"/>
      <c r="H77" s="1194" t="s">
        <v>1285</v>
      </c>
      <c r="I77" s="1193"/>
      <c r="J77" s="1683"/>
      <c r="K77" s="1195"/>
      <c r="L77" s="1684"/>
      <c r="M77" s="1193"/>
      <c r="N77" s="1193"/>
      <c r="O77" s="1193"/>
      <c r="P77" s="1193"/>
      <c r="Q77" s="1193"/>
      <c r="R77" s="1193"/>
      <c r="S77" s="1193"/>
      <c r="T77" s="1193"/>
      <c r="U77" s="1198"/>
      <c r="V77" s="1193"/>
      <c r="W77" s="1193"/>
      <c r="X77" s="1198"/>
      <c r="Y77" s="1193"/>
      <c r="Z77" s="1193"/>
      <c r="AA77" s="1198"/>
      <c r="AB77" s="1198"/>
      <c r="AC77" s="1198"/>
      <c r="AD77" s="1193"/>
    </row>
    <row r="78" spans="2:30" ht="14.4">
      <c r="B78" s="1193"/>
      <c r="C78" s="1193"/>
      <c r="D78" s="1193"/>
      <c r="E78" s="1193"/>
      <c r="F78" s="1193"/>
      <c r="G78" s="1193"/>
      <c r="H78" s="1193"/>
      <c r="I78" s="1193"/>
      <c r="J78" s="1683"/>
      <c r="K78" s="1195"/>
      <c r="L78" s="1684"/>
      <c r="M78" s="1193"/>
      <c r="N78" s="1193"/>
      <c r="O78" s="1193"/>
      <c r="P78" s="1193"/>
      <c r="Q78" s="1193"/>
      <c r="R78" s="1193"/>
      <c r="S78" s="1193"/>
      <c r="T78" s="1193"/>
      <c r="U78" s="1198"/>
      <c r="V78" s="1193"/>
      <c r="W78" s="1193"/>
      <c r="X78" s="1198"/>
      <c r="Y78" s="1193"/>
      <c r="Z78" s="1193"/>
      <c r="AA78" s="1198"/>
      <c r="AB78" s="1198"/>
      <c r="AC78" s="1198"/>
      <c r="AD78" s="1193"/>
    </row>
    <row r="79" spans="2:30" ht="14.4">
      <c r="B79" s="1193"/>
      <c r="C79" s="1193"/>
      <c r="D79" s="1193"/>
      <c r="E79" s="1193"/>
      <c r="F79" s="1193"/>
      <c r="G79" s="1193"/>
      <c r="H79" s="1193"/>
      <c r="I79" s="1193"/>
      <c r="J79" s="1683"/>
      <c r="K79" s="1195"/>
      <c r="L79" s="1684"/>
      <c r="M79" s="1193"/>
      <c r="N79" s="1193"/>
      <c r="O79" s="1193"/>
      <c r="P79" s="1193"/>
      <c r="Q79" s="1193"/>
      <c r="R79" s="1193"/>
      <c r="S79" s="1193"/>
      <c r="T79" s="1193"/>
      <c r="U79" s="1198"/>
      <c r="V79" s="1193"/>
      <c r="W79" s="1193"/>
      <c r="X79" s="1198"/>
      <c r="Y79" s="1193"/>
      <c r="Z79" s="1193"/>
      <c r="AA79" s="1198"/>
      <c r="AB79" s="1198"/>
      <c r="AC79" s="1198"/>
      <c r="AD79" s="1193"/>
    </row>
    <row r="80" spans="2:30" ht="14.4">
      <c r="B80" s="1193"/>
      <c r="C80" s="1193"/>
      <c r="D80" s="1193"/>
      <c r="E80" s="1193"/>
      <c r="F80" s="1193"/>
      <c r="G80" s="1193"/>
      <c r="H80" s="1193"/>
      <c r="I80" s="1193"/>
      <c r="J80" s="1683"/>
      <c r="K80" s="1195"/>
      <c r="L80" s="1684"/>
      <c r="M80" s="1193"/>
      <c r="N80" s="1193"/>
      <c r="O80" s="1193"/>
      <c r="P80" s="1193"/>
      <c r="Q80" s="1193"/>
      <c r="R80" s="1193"/>
      <c r="S80" s="1193"/>
      <c r="T80" s="1193"/>
      <c r="U80" s="1198"/>
      <c r="V80" s="1193"/>
      <c r="W80" s="1193"/>
      <c r="X80" s="1198"/>
      <c r="Y80" s="1193"/>
      <c r="Z80" s="1193"/>
      <c r="AA80" s="1198"/>
      <c r="AB80" s="1198"/>
      <c r="AC80" s="1198"/>
      <c r="AD80" s="1193"/>
    </row>
    <row r="81" spans="2:30" ht="14.4">
      <c r="B81" s="1193"/>
      <c r="C81" s="1193"/>
      <c r="D81" s="1193"/>
      <c r="E81" s="1193"/>
      <c r="F81" s="1193"/>
      <c r="G81" s="1193"/>
      <c r="H81" s="1193"/>
      <c r="I81" s="1193"/>
      <c r="J81" s="1683"/>
      <c r="K81" s="1195"/>
      <c r="L81" s="1684"/>
      <c r="M81" s="1193"/>
      <c r="N81" s="1193"/>
      <c r="O81" s="1193"/>
      <c r="P81" s="1193"/>
      <c r="Q81" s="1193"/>
      <c r="R81" s="1193"/>
      <c r="S81" s="1193"/>
      <c r="T81" s="1193"/>
      <c r="U81" s="1198"/>
      <c r="V81" s="1193"/>
      <c r="W81" s="1193"/>
      <c r="X81" s="1198"/>
      <c r="Y81" s="1193"/>
      <c r="Z81" s="1193"/>
      <c r="AA81" s="1198"/>
      <c r="AB81" s="1198"/>
      <c r="AC81" s="1198"/>
      <c r="AD81" s="1193"/>
    </row>
  </sheetData>
  <sheetProtection password="C61B" sheet="1" objects="1" scenarios="1"/>
  <customSheetViews>
    <customSheetView guid="{9B4B0DAB-FAB9-4E24-9A0E-9A6ECAA72FED}" topLeftCell="X4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7">
    <cfRule type="notContainsBlanks" dxfId="486" priority="233">
      <formula>LEN(TRIM(E5))&gt;0</formula>
    </cfRule>
  </conditionalFormatting>
  <conditionalFormatting sqref="E8:E12">
    <cfRule type="notContainsBlanks" dxfId="485" priority="232">
      <formula>LEN(TRIM(E8))&gt;0</formula>
    </cfRule>
  </conditionalFormatting>
  <conditionalFormatting sqref="E13:E14">
    <cfRule type="notContainsBlanks" dxfId="484" priority="231">
      <formula>LEN(TRIM(E13))&gt;0</formula>
    </cfRule>
  </conditionalFormatting>
  <conditionalFormatting sqref="F5:F6">
    <cfRule type="notContainsBlanks" dxfId="483" priority="218">
      <formula>LEN(TRIM(F5))&gt;0</formula>
    </cfRule>
  </conditionalFormatting>
  <conditionalFormatting sqref="E17:E18">
    <cfRule type="notContainsBlanks" dxfId="482" priority="228">
      <formula>LEN(TRIM(E17))&gt;0</formula>
    </cfRule>
  </conditionalFormatting>
  <conditionalFormatting sqref="E20">
    <cfRule type="notContainsBlanks" dxfId="481" priority="227">
      <formula>LEN(TRIM(E20))&gt;0</formula>
    </cfRule>
  </conditionalFormatting>
  <conditionalFormatting sqref="E21:E22">
    <cfRule type="notContainsBlanks" dxfId="480" priority="226">
      <formula>LEN(TRIM(E21))&gt;0</formula>
    </cfRule>
  </conditionalFormatting>
  <conditionalFormatting sqref="E23">
    <cfRule type="notContainsBlanks" dxfId="479" priority="225">
      <formula>LEN(TRIM(E23))&gt;0</formula>
    </cfRule>
  </conditionalFormatting>
  <conditionalFormatting sqref="E24">
    <cfRule type="notContainsBlanks" dxfId="478" priority="224">
      <formula>LEN(TRIM(E24))&gt;0</formula>
    </cfRule>
  </conditionalFormatting>
  <conditionalFormatting sqref="E26:E27 E29:E50 E52:E57">
    <cfRule type="notContainsBlanks" dxfId="477" priority="223">
      <formula>LEN(TRIM(E26))&gt;0</formula>
    </cfRule>
  </conditionalFormatting>
  <conditionalFormatting sqref="F7">
    <cfRule type="notContainsBlanks" dxfId="476" priority="217">
      <formula>LEN(TRIM(F7))&gt;0</formula>
    </cfRule>
  </conditionalFormatting>
  <conditionalFormatting sqref="F8:F12">
    <cfRule type="notContainsBlanks" dxfId="475" priority="216">
      <formula>LEN(TRIM(F8))&gt;0</formula>
    </cfRule>
  </conditionalFormatting>
  <conditionalFormatting sqref="F13:F15">
    <cfRule type="notContainsBlanks" dxfId="474" priority="215">
      <formula>LEN(TRIM(F13))&gt;0</formula>
    </cfRule>
  </conditionalFormatting>
  <conditionalFormatting sqref="F16">
    <cfRule type="notContainsBlanks" dxfId="473" priority="214">
      <formula>LEN(TRIM(F16))&gt;0</formula>
    </cfRule>
  </conditionalFormatting>
  <conditionalFormatting sqref="F17:F18">
    <cfRule type="notContainsBlanks" dxfId="472" priority="213">
      <formula>LEN(TRIM(F17))&gt;0</formula>
    </cfRule>
  </conditionalFormatting>
  <conditionalFormatting sqref="F19:F20">
    <cfRule type="notContainsBlanks" dxfId="471" priority="212">
      <formula>LEN(TRIM(F19))&gt;0</formula>
    </cfRule>
  </conditionalFormatting>
  <conditionalFormatting sqref="F21:F22">
    <cfRule type="notContainsBlanks" dxfId="470" priority="211">
      <formula>LEN(TRIM(F21))&gt;0</formula>
    </cfRule>
  </conditionalFormatting>
  <conditionalFormatting sqref="F23">
    <cfRule type="notContainsBlanks" dxfId="469" priority="210">
      <formula>LEN(TRIM(F23))&gt;0</formula>
    </cfRule>
  </conditionalFormatting>
  <conditionalFormatting sqref="F24:F25">
    <cfRule type="notContainsBlanks" dxfId="468" priority="209">
      <formula>LEN(TRIM(F24))&gt;0</formula>
    </cfRule>
  </conditionalFormatting>
  <conditionalFormatting sqref="F26:F57">
    <cfRule type="notContainsBlanks" dxfId="467" priority="208">
      <formula>LEN(TRIM(F26))&gt;0</formula>
    </cfRule>
  </conditionalFormatting>
  <conditionalFormatting sqref="I5:I6">
    <cfRule type="expression" dxfId="466" priority="170">
      <formula>ISTEXT(I5)</formula>
    </cfRule>
    <cfRule type="notContainsBlanks" dxfId="465" priority="171">
      <formula>LEN(TRIM(I5))&gt;0</formula>
    </cfRule>
  </conditionalFormatting>
  <conditionalFormatting sqref="I5">
    <cfRule type="containsBlanks" dxfId="464" priority="168">
      <formula>LEN(TRIM(I5))=0</formula>
    </cfRule>
    <cfRule type="expression" dxfId="463" priority="169">
      <formula>H5&lt;&gt;I5</formula>
    </cfRule>
  </conditionalFormatting>
  <conditionalFormatting sqref="I6">
    <cfRule type="containsBlanks" dxfId="462" priority="166">
      <formula>LEN(TRIM(I6))=0</formula>
    </cfRule>
    <cfRule type="expression" dxfId="461" priority="167">
      <formula>H6&lt;&gt;I6</formula>
    </cfRule>
  </conditionalFormatting>
  <conditionalFormatting sqref="I7">
    <cfRule type="expression" dxfId="460" priority="164">
      <formula>ISTEXT(I7)</formula>
    </cfRule>
    <cfRule type="notContainsBlanks" dxfId="459" priority="165">
      <formula>LEN(TRIM(I7))&gt;0</formula>
    </cfRule>
  </conditionalFormatting>
  <conditionalFormatting sqref="I7">
    <cfRule type="containsBlanks" dxfId="458" priority="162">
      <formula>LEN(TRIM(I7))=0</formula>
    </cfRule>
    <cfRule type="expression" dxfId="457" priority="163">
      <formula>H7&lt;&gt;I7</formula>
    </cfRule>
  </conditionalFormatting>
  <conditionalFormatting sqref="I8:I12">
    <cfRule type="expression" dxfId="456" priority="160">
      <formula>ISTEXT(I8)</formula>
    </cfRule>
    <cfRule type="notContainsBlanks" dxfId="455" priority="161">
      <formula>LEN(TRIM(I8))&gt;0</formula>
    </cfRule>
  </conditionalFormatting>
  <conditionalFormatting sqref="I8:I12">
    <cfRule type="containsBlanks" dxfId="454" priority="158">
      <formula>LEN(TRIM(I8))=0</formula>
    </cfRule>
    <cfRule type="expression" dxfId="453" priority="159">
      <formula>H8&lt;&gt;I8</formula>
    </cfRule>
  </conditionalFormatting>
  <conditionalFormatting sqref="I13:I15">
    <cfRule type="expression" dxfId="452" priority="156">
      <formula>ISTEXT(I13)</formula>
    </cfRule>
    <cfRule type="notContainsBlanks" dxfId="451" priority="157">
      <formula>LEN(TRIM(I13))&gt;0</formula>
    </cfRule>
  </conditionalFormatting>
  <conditionalFormatting sqref="I13:I15">
    <cfRule type="containsBlanks" dxfId="450" priority="154">
      <formula>LEN(TRIM(I13))=0</formula>
    </cfRule>
    <cfRule type="expression" dxfId="449" priority="155">
      <formula>H13&lt;&gt;I13</formula>
    </cfRule>
  </conditionalFormatting>
  <conditionalFormatting sqref="I16">
    <cfRule type="expression" dxfId="448" priority="152">
      <formula>ISTEXT(I16)</formula>
    </cfRule>
    <cfRule type="notContainsBlanks" dxfId="447" priority="153">
      <formula>LEN(TRIM(I16))&gt;0</formula>
    </cfRule>
  </conditionalFormatting>
  <conditionalFormatting sqref="I16">
    <cfRule type="containsBlanks" dxfId="446" priority="150">
      <formula>LEN(TRIM(I16))=0</formula>
    </cfRule>
    <cfRule type="expression" dxfId="445" priority="151">
      <formula>H16&lt;&gt;I16</formula>
    </cfRule>
  </conditionalFormatting>
  <conditionalFormatting sqref="I17:I18">
    <cfRule type="expression" dxfId="444" priority="148">
      <formula>ISTEXT(I17)</formula>
    </cfRule>
    <cfRule type="notContainsBlanks" dxfId="443" priority="149">
      <formula>LEN(TRIM(I17))&gt;0</formula>
    </cfRule>
  </conditionalFormatting>
  <conditionalFormatting sqref="I17:I18">
    <cfRule type="containsBlanks" dxfId="442" priority="146">
      <formula>LEN(TRIM(I17))=0</formula>
    </cfRule>
    <cfRule type="expression" dxfId="441" priority="147">
      <formula>H17&lt;&gt;I17</formula>
    </cfRule>
  </conditionalFormatting>
  <conditionalFormatting sqref="I19:I20">
    <cfRule type="expression" dxfId="440" priority="144">
      <formula>ISTEXT(I19)</formula>
    </cfRule>
    <cfRule type="notContainsBlanks" dxfId="439" priority="145">
      <formula>LEN(TRIM(I19))&gt;0</formula>
    </cfRule>
  </conditionalFormatting>
  <conditionalFormatting sqref="I19:I20">
    <cfRule type="containsBlanks" dxfId="438" priority="142">
      <formula>LEN(TRIM(I19))=0</formula>
    </cfRule>
    <cfRule type="expression" dxfId="437" priority="143">
      <formula>H19&lt;&gt;I19</formula>
    </cfRule>
  </conditionalFormatting>
  <conditionalFormatting sqref="I21:I22">
    <cfRule type="expression" dxfId="436" priority="140">
      <formula>ISTEXT(I21)</formula>
    </cfRule>
    <cfRule type="notContainsBlanks" dxfId="435" priority="141">
      <formula>LEN(TRIM(I21))&gt;0</formula>
    </cfRule>
  </conditionalFormatting>
  <conditionalFormatting sqref="I21:I22">
    <cfRule type="containsBlanks" dxfId="434" priority="138">
      <formula>LEN(TRIM(I21))=0</formula>
    </cfRule>
    <cfRule type="expression" dxfId="433" priority="139">
      <formula>H21&lt;&gt;I21</formula>
    </cfRule>
  </conditionalFormatting>
  <conditionalFormatting sqref="I23">
    <cfRule type="expression" dxfId="432" priority="136">
      <formula>ISTEXT(I23)</formula>
    </cfRule>
    <cfRule type="notContainsBlanks" dxfId="431" priority="137">
      <formula>LEN(TRIM(I23))&gt;0</formula>
    </cfRule>
  </conditionalFormatting>
  <conditionalFormatting sqref="I23">
    <cfRule type="containsBlanks" dxfId="430" priority="134">
      <formula>LEN(TRIM(I23))=0</formula>
    </cfRule>
    <cfRule type="expression" dxfId="429" priority="135">
      <formula>H23&lt;&gt;I23</formula>
    </cfRule>
  </conditionalFormatting>
  <conditionalFormatting sqref="I24:I57">
    <cfRule type="expression" dxfId="428" priority="132">
      <formula>ISTEXT(I24)</formula>
    </cfRule>
    <cfRule type="notContainsBlanks" dxfId="427" priority="133">
      <formula>LEN(TRIM(I24))&gt;0</formula>
    </cfRule>
  </conditionalFormatting>
  <conditionalFormatting sqref="I24:I57">
    <cfRule type="containsBlanks" dxfId="426" priority="130">
      <formula>LEN(TRIM(I24))=0</formula>
    </cfRule>
    <cfRule type="expression" dxfId="425" priority="131">
      <formula>H24&lt;&gt;I24</formula>
    </cfRule>
  </conditionalFormatting>
  <conditionalFormatting sqref="J5:J6">
    <cfRule type="expression" dxfId="424" priority="108">
      <formula>ISTEXT(J5)</formula>
    </cfRule>
    <cfRule type="notContainsBlanks" dxfId="423" priority="109">
      <formula>LEN(TRIM(J5))&gt;0</formula>
    </cfRule>
  </conditionalFormatting>
  <conditionalFormatting sqref="J7">
    <cfRule type="expression" dxfId="422" priority="106">
      <formula>ISTEXT(J7)</formula>
    </cfRule>
    <cfRule type="notContainsBlanks" dxfId="421" priority="107">
      <formula>LEN(TRIM(J7))&gt;0</formula>
    </cfRule>
  </conditionalFormatting>
  <conditionalFormatting sqref="J8:J12">
    <cfRule type="expression" dxfId="420" priority="104">
      <formula>ISTEXT(J8)</formula>
    </cfRule>
    <cfRule type="notContainsBlanks" dxfId="419" priority="105">
      <formula>LEN(TRIM(J8))&gt;0</formula>
    </cfRule>
  </conditionalFormatting>
  <conditionalFormatting sqref="J13:J15">
    <cfRule type="expression" dxfId="418" priority="102">
      <formula>ISTEXT(J13)</formula>
    </cfRule>
    <cfRule type="notContainsBlanks" dxfId="417" priority="103">
      <formula>LEN(TRIM(J13))&gt;0</formula>
    </cfRule>
  </conditionalFormatting>
  <conditionalFormatting sqref="J16">
    <cfRule type="expression" dxfId="416" priority="100">
      <formula>ISTEXT(J16)</formula>
    </cfRule>
    <cfRule type="notContainsBlanks" dxfId="415" priority="101">
      <formula>LEN(TRIM(J16))&gt;0</formula>
    </cfRule>
  </conditionalFormatting>
  <conditionalFormatting sqref="J17:J18">
    <cfRule type="expression" dxfId="414" priority="98">
      <formula>ISTEXT(J17)</formula>
    </cfRule>
    <cfRule type="notContainsBlanks" dxfId="413" priority="99">
      <formula>LEN(TRIM(J17))&gt;0</formula>
    </cfRule>
  </conditionalFormatting>
  <conditionalFormatting sqref="J19:J20">
    <cfRule type="expression" dxfId="412" priority="96">
      <formula>ISTEXT(J19)</formula>
    </cfRule>
    <cfRule type="notContainsBlanks" dxfId="411" priority="97">
      <formula>LEN(TRIM(J19))&gt;0</formula>
    </cfRule>
  </conditionalFormatting>
  <conditionalFormatting sqref="J21:J22">
    <cfRule type="expression" dxfId="410" priority="94">
      <formula>ISTEXT(J21)</formula>
    </cfRule>
    <cfRule type="notContainsBlanks" dxfId="409" priority="95">
      <formula>LEN(TRIM(J21))&gt;0</formula>
    </cfRule>
  </conditionalFormatting>
  <conditionalFormatting sqref="J23">
    <cfRule type="expression" dxfId="408" priority="92">
      <formula>ISTEXT(J23)</formula>
    </cfRule>
    <cfRule type="notContainsBlanks" dxfId="407" priority="93">
      <formula>LEN(TRIM(J23))&gt;0</formula>
    </cfRule>
  </conditionalFormatting>
  <conditionalFormatting sqref="J24:J25">
    <cfRule type="expression" dxfId="406" priority="90">
      <formula>ISTEXT(J24)</formula>
    </cfRule>
    <cfRule type="notContainsBlanks" dxfId="405" priority="91">
      <formula>LEN(TRIM(J24))&gt;0</formula>
    </cfRule>
  </conditionalFormatting>
  <conditionalFormatting sqref="J26:J57">
    <cfRule type="expression" dxfId="404" priority="88">
      <formula>ISTEXT(J26)</formula>
    </cfRule>
    <cfRule type="notContainsBlanks" dxfId="403" priority="89">
      <formula>LEN(TRIM(J26))&gt;0</formula>
    </cfRule>
  </conditionalFormatting>
  <conditionalFormatting sqref="K5:K6">
    <cfRule type="notContainsBlanks" dxfId="402" priority="79">
      <formula>LEN(TRIM(K5))&gt;0</formula>
    </cfRule>
  </conditionalFormatting>
  <conditionalFormatting sqref="K5:K6">
    <cfRule type="expression" dxfId="401" priority="78">
      <formula>ISTEXT(K5)</formula>
    </cfRule>
  </conditionalFormatting>
  <conditionalFormatting sqref="K7">
    <cfRule type="notContainsBlanks" dxfId="400" priority="77">
      <formula>LEN(TRIM(K7))&gt;0</formula>
    </cfRule>
  </conditionalFormatting>
  <conditionalFormatting sqref="K7">
    <cfRule type="expression" dxfId="399" priority="76">
      <formula>ISTEXT(K7)</formula>
    </cfRule>
  </conditionalFormatting>
  <conditionalFormatting sqref="K8:K12">
    <cfRule type="notContainsBlanks" dxfId="398" priority="75">
      <formula>LEN(TRIM(K8))&gt;0</formula>
    </cfRule>
  </conditionalFormatting>
  <conditionalFormatting sqref="K8:K12">
    <cfRule type="expression" dxfId="397" priority="74">
      <formula>ISTEXT(K8)</formula>
    </cfRule>
  </conditionalFormatting>
  <conditionalFormatting sqref="K13:K15">
    <cfRule type="notContainsBlanks" dxfId="396" priority="73">
      <formula>LEN(TRIM(K13))&gt;0</formula>
    </cfRule>
  </conditionalFormatting>
  <conditionalFormatting sqref="K13:K15">
    <cfRule type="expression" dxfId="395" priority="72">
      <formula>ISTEXT(K13)</formula>
    </cfRule>
  </conditionalFormatting>
  <conditionalFormatting sqref="K16">
    <cfRule type="notContainsBlanks" dxfId="394" priority="71">
      <formula>LEN(TRIM(K16))&gt;0</formula>
    </cfRule>
  </conditionalFormatting>
  <conditionalFormatting sqref="K16">
    <cfRule type="expression" dxfId="393" priority="70">
      <formula>ISTEXT(K16)</formula>
    </cfRule>
  </conditionalFormatting>
  <conditionalFormatting sqref="K17:K18">
    <cfRule type="notContainsBlanks" dxfId="392" priority="69">
      <formula>LEN(TRIM(K17))&gt;0</formula>
    </cfRule>
  </conditionalFormatting>
  <conditionalFormatting sqref="K17:K18">
    <cfRule type="expression" dxfId="391" priority="68">
      <formula>ISTEXT(K17)</formula>
    </cfRule>
  </conditionalFormatting>
  <conditionalFormatting sqref="K19:K20">
    <cfRule type="notContainsBlanks" dxfId="390" priority="67">
      <formula>LEN(TRIM(K19))&gt;0</formula>
    </cfRule>
  </conditionalFormatting>
  <conditionalFormatting sqref="K19:K20">
    <cfRule type="expression" dxfId="389" priority="66">
      <formula>ISTEXT(K19)</formula>
    </cfRule>
  </conditionalFormatting>
  <conditionalFormatting sqref="K21:K22">
    <cfRule type="notContainsBlanks" dxfId="388" priority="65">
      <formula>LEN(TRIM(K21))&gt;0</formula>
    </cfRule>
  </conditionalFormatting>
  <conditionalFormatting sqref="K21:K22">
    <cfRule type="expression" dxfId="387" priority="64">
      <formula>ISTEXT(K21)</formula>
    </cfRule>
  </conditionalFormatting>
  <conditionalFormatting sqref="K23">
    <cfRule type="notContainsBlanks" dxfId="386" priority="63">
      <formula>LEN(TRIM(K23))&gt;0</formula>
    </cfRule>
  </conditionalFormatting>
  <conditionalFormatting sqref="K23">
    <cfRule type="expression" dxfId="385" priority="62">
      <formula>ISTEXT(K23)</formula>
    </cfRule>
  </conditionalFormatting>
  <conditionalFormatting sqref="K24:K25">
    <cfRule type="notContainsBlanks" dxfId="384" priority="61">
      <formula>LEN(TRIM(K24))&gt;0</formula>
    </cfRule>
  </conditionalFormatting>
  <conditionalFormatting sqref="K24:K25">
    <cfRule type="expression" dxfId="383" priority="60">
      <formula>ISTEXT(K24)</formula>
    </cfRule>
  </conditionalFormatting>
  <conditionalFormatting sqref="K26:K57">
    <cfRule type="notContainsBlanks" dxfId="382" priority="59">
      <formula>LEN(TRIM(K26))&gt;0</formula>
    </cfRule>
  </conditionalFormatting>
  <conditionalFormatting sqref="K26:K57">
    <cfRule type="expression" dxfId="381" priority="58">
      <formula>ISTEXT(K26)</formula>
    </cfRule>
  </conditionalFormatting>
  <conditionalFormatting sqref="L5:L6">
    <cfRule type="notContainsBlanks" dxfId="380" priority="49">
      <formula>LEN(TRIM(L5))&gt;0</formula>
    </cfRule>
  </conditionalFormatting>
  <conditionalFormatting sqref="L5:L6">
    <cfRule type="expression" dxfId="379" priority="48">
      <formula>ISTEXT(L5)</formula>
    </cfRule>
  </conditionalFormatting>
  <conditionalFormatting sqref="L7">
    <cfRule type="notContainsBlanks" dxfId="378" priority="47">
      <formula>LEN(TRIM(L7))&gt;0</formula>
    </cfRule>
  </conditionalFormatting>
  <conditionalFormatting sqref="L7">
    <cfRule type="expression" dxfId="377" priority="46">
      <formula>ISTEXT(L7)</formula>
    </cfRule>
  </conditionalFormatting>
  <conditionalFormatting sqref="L8:L12">
    <cfRule type="notContainsBlanks" dxfId="376" priority="45">
      <formula>LEN(TRIM(L8))&gt;0</formula>
    </cfRule>
  </conditionalFormatting>
  <conditionalFormatting sqref="L8:L12">
    <cfRule type="expression" dxfId="375" priority="44">
      <formula>ISTEXT(L8)</formula>
    </cfRule>
  </conditionalFormatting>
  <conditionalFormatting sqref="L13:L15">
    <cfRule type="notContainsBlanks" dxfId="374" priority="43">
      <formula>LEN(TRIM(L13))&gt;0</formula>
    </cfRule>
  </conditionalFormatting>
  <conditionalFormatting sqref="L13:L15">
    <cfRule type="expression" dxfId="373" priority="42">
      <formula>ISTEXT(L13)</formula>
    </cfRule>
  </conditionalFormatting>
  <conditionalFormatting sqref="L16">
    <cfRule type="notContainsBlanks" dxfId="372" priority="41">
      <formula>LEN(TRIM(L16))&gt;0</formula>
    </cfRule>
  </conditionalFormatting>
  <conditionalFormatting sqref="L16">
    <cfRule type="expression" dxfId="371" priority="40">
      <formula>ISTEXT(L16)</formula>
    </cfRule>
  </conditionalFormatting>
  <conditionalFormatting sqref="L17:L18">
    <cfRule type="notContainsBlanks" dxfId="370" priority="39">
      <formula>LEN(TRIM(L17))&gt;0</formula>
    </cfRule>
  </conditionalFormatting>
  <conditionalFormatting sqref="L17:L18">
    <cfRule type="expression" dxfId="369" priority="38">
      <formula>ISTEXT(L17)</formula>
    </cfRule>
  </conditionalFormatting>
  <conditionalFormatting sqref="L19:L20">
    <cfRule type="notContainsBlanks" dxfId="368" priority="37">
      <formula>LEN(TRIM(L19))&gt;0</formula>
    </cfRule>
  </conditionalFormatting>
  <conditionalFormatting sqref="L19:L20">
    <cfRule type="expression" dxfId="367" priority="36">
      <formula>ISTEXT(L19)</formula>
    </cfRule>
  </conditionalFormatting>
  <conditionalFormatting sqref="L21:L22">
    <cfRule type="notContainsBlanks" dxfId="366" priority="35">
      <formula>LEN(TRIM(L21))&gt;0</formula>
    </cfRule>
  </conditionalFormatting>
  <conditionalFormatting sqref="L21:L22">
    <cfRule type="expression" dxfId="365" priority="34">
      <formula>ISTEXT(L21)</formula>
    </cfRule>
  </conditionalFormatting>
  <conditionalFormatting sqref="L23">
    <cfRule type="notContainsBlanks" dxfId="364" priority="33">
      <formula>LEN(TRIM(L23))&gt;0</formula>
    </cfRule>
  </conditionalFormatting>
  <conditionalFormatting sqref="L23">
    <cfRule type="expression" dxfId="363" priority="32">
      <formula>ISTEXT(L23)</formula>
    </cfRule>
  </conditionalFormatting>
  <conditionalFormatting sqref="L24:L25">
    <cfRule type="notContainsBlanks" dxfId="362" priority="31">
      <formula>LEN(TRIM(L24))&gt;0</formula>
    </cfRule>
  </conditionalFormatting>
  <conditionalFormatting sqref="L24:L25">
    <cfRule type="expression" dxfId="361" priority="30">
      <formula>ISTEXT(L24)</formula>
    </cfRule>
  </conditionalFormatting>
  <conditionalFormatting sqref="L26:L57">
    <cfRule type="notContainsBlanks" dxfId="360" priority="29">
      <formula>LEN(TRIM(L26))&gt;0</formula>
    </cfRule>
  </conditionalFormatting>
  <conditionalFormatting sqref="L26:L57">
    <cfRule type="expression" dxfId="359" priority="28">
      <formula>ISTEXT(L26)</formula>
    </cfRule>
  </conditionalFormatting>
  <conditionalFormatting sqref="Q47">
    <cfRule type="notContainsBlanks" dxfId="358" priority="19">
      <formula>LEN(TRIM(Q47))&gt;0</formula>
    </cfRule>
  </conditionalFormatting>
  <conditionalFormatting sqref="Q47">
    <cfRule type="expression" dxfId="357" priority="18">
      <formula>ISTEXT(Q47)</formula>
    </cfRule>
  </conditionalFormatting>
  <conditionalFormatting sqref="E25">
    <cfRule type="notContainsBlanks" dxfId="356" priority="17">
      <formula>LEN(TRIM(E25))&gt;0</formula>
    </cfRule>
  </conditionalFormatting>
  <conditionalFormatting sqref="E19">
    <cfRule type="notContainsBlanks" dxfId="355" priority="16">
      <formula>LEN(TRIM(E19))&gt;0</formula>
    </cfRule>
  </conditionalFormatting>
  <conditionalFormatting sqref="E15:E16">
    <cfRule type="notContainsBlanks" dxfId="354" priority="15">
      <formula>LEN(TRIM(E15))&gt;0</formula>
    </cfRule>
  </conditionalFormatting>
  <conditionalFormatting sqref="E28">
    <cfRule type="notContainsBlanks" dxfId="353" priority="2">
      <formula>LEN(TRIM(E28))&gt;0</formula>
    </cfRule>
  </conditionalFormatting>
  <conditionalFormatting sqref="E51">
    <cfRule type="notContainsBlanks" dxfId="352" priority="1">
      <formula>LEN(TRIM(E51))&gt;0</formula>
    </cfRule>
  </conditionalFormatting>
  <dataValidations count="3">
    <dataValidation allowBlank="1" showErrorMessage="1" promptTitle="DECIMAL PLACE WARNING:" prompt="Maximum number of numbers to the right of any decimal place can be 4._x000a__x000a_Example 1.2345 and NOT 1.23456" sqref="J5:J57"/>
    <dataValidation type="list" allowBlank="1" showErrorMessage="1" errorTitle="DATA ENTRY ERROR!" error="Only values from the drop-down menu may be selected._x000a__x000a_Click CANCEL and re-attempt." sqref="F5:F57">
      <formula1>lu_m_life</formula1>
    </dataValidation>
    <dataValidation allowBlank="1" showErrorMessage="1" sqref="K5:L57 Q47 S16 S28"/>
  </dataValidations>
  <hyperlinks>
    <hyperlink ref="A1" location="'Electric CE'!A1" display="Rtn to Summary"/>
  </hyperlinks>
  <pageMargins left="0.44" right="0.21" top="0.75" bottom="0.75" header="0.3" footer="0.3"/>
  <pageSetup paperSize="3" scale="43" orientation="landscape" r:id="rId3"/>
  <legacy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U46"/>
  <sheetViews>
    <sheetView workbookViewId="0">
      <pane ySplit="4" topLeftCell="A5" activePane="bottomLeft" state="frozen"/>
      <selection pane="bottomLeft" activeCell="F17" sqref="F17"/>
    </sheetView>
  </sheetViews>
  <sheetFormatPr defaultColWidth="9.109375" defaultRowHeight="13.8"/>
  <cols>
    <col min="1" max="1" width="9.109375" style="196"/>
    <col min="2" max="2" width="11.6640625" style="199" customWidth="1"/>
    <col min="3" max="3" width="40" style="199" customWidth="1"/>
    <col min="4" max="4" width="11" style="199" customWidth="1"/>
    <col min="5" max="5" width="39.6640625" style="199" customWidth="1"/>
    <col min="6" max="6" width="20.6640625" style="199" customWidth="1"/>
    <col min="7" max="7" width="11.44140625" style="199" customWidth="1"/>
    <col min="8" max="8" width="29.109375" style="462" customWidth="1"/>
    <col min="9" max="9" width="14.44140625" style="314" customWidth="1"/>
    <col min="10" max="10" width="32.44140625" style="314" customWidth="1"/>
    <col min="11" max="11" width="15.88671875" style="199" customWidth="1"/>
    <col min="12" max="12" width="13.33203125" style="199" customWidth="1"/>
    <col min="13" max="13" width="10.88671875" style="199" customWidth="1"/>
    <col min="14" max="15" width="14.6640625" style="199" customWidth="1"/>
    <col min="16" max="16" width="15.5546875" style="199" customWidth="1"/>
    <col min="17" max="18" width="14.6640625" style="199" customWidth="1"/>
    <col min="19" max="19" width="16.33203125" style="196" customWidth="1"/>
    <col min="20" max="20" width="16.88671875" style="199" customWidth="1"/>
    <col min="21" max="21" width="14.109375" style="199" customWidth="1"/>
    <col min="22" max="22" width="19.44140625" style="196" customWidth="1"/>
    <col min="23" max="24" width="14.109375" style="199" customWidth="1"/>
    <col min="25" max="25" width="13" style="196" customWidth="1"/>
    <col min="26" max="26" width="19.6640625" style="196" customWidth="1"/>
    <col min="27" max="27" width="12.88671875" style="196" customWidth="1"/>
    <col min="28" max="28" width="13" style="199" customWidth="1"/>
    <col min="29" max="50" width="9.109375" style="196"/>
    <col min="51" max="16384" width="9.109375" style="199"/>
  </cols>
  <sheetData>
    <row r="1" spans="1:463" ht="26.4">
      <c r="A1" s="318" t="s">
        <v>206</v>
      </c>
      <c r="B1" s="243" t="s">
        <v>938</v>
      </c>
      <c r="Q1" s="55"/>
      <c r="R1" s="55"/>
      <c r="S1" s="54"/>
      <c r="T1" s="55"/>
    </row>
    <row r="2" spans="1:463" s="55" customFormat="1">
      <c r="A2" s="54"/>
      <c r="B2" s="274" t="s">
        <v>176</v>
      </c>
      <c r="C2" s="275">
        <f>'Elec. CE'!C2</f>
        <v>7.8E-2</v>
      </c>
      <c r="H2" s="335"/>
      <c r="Q2" s="753"/>
      <c r="R2" s="753"/>
      <c r="S2" s="58"/>
      <c r="T2" s="753"/>
      <c r="V2" s="54"/>
      <c r="Y2" s="54"/>
      <c r="Z2" s="54"/>
      <c r="AA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463" s="75" customFormat="1" ht="14.4" thickBot="1"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</row>
    <row r="4" spans="1:463" s="55" customFormat="1" ht="55.2">
      <c r="A4" s="955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4</v>
      </c>
      <c r="I4" s="412" t="s">
        <v>40</v>
      </c>
      <c r="J4" s="430" t="s">
        <v>172</v>
      </c>
      <c r="K4" s="413" t="s">
        <v>45</v>
      </c>
      <c r="L4" s="413" t="s">
        <v>47</v>
      </c>
      <c r="M4" s="413" t="s">
        <v>79</v>
      </c>
      <c r="N4" s="430" t="s">
        <v>42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84</v>
      </c>
      <c r="AB4" s="412" t="s">
        <v>147</v>
      </c>
      <c r="AC4" s="412" t="s">
        <v>83</v>
      </c>
      <c r="AD4" s="412" t="s">
        <v>6</v>
      </c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</row>
    <row r="5" spans="1:463" s="193" customFormat="1">
      <c r="A5" s="298"/>
      <c r="B5" s="1744" t="s">
        <v>56</v>
      </c>
      <c r="C5" s="1745"/>
      <c r="D5" s="1745"/>
      <c r="E5" s="1746" t="s">
        <v>624</v>
      </c>
      <c r="F5" s="1746">
        <v>12</v>
      </c>
      <c r="G5" s="1747">
        <f t="shared" ref="G5:G25" si="0">(N5/$N$26)*F5</f>
        <v>0.25680388460933801</v>
      </c>
      <c r="H5" s="1748" t="s">
        <v>37</v>
      </c>
      <c r="I5" s="1749">
        <v>160</v>
      </c>
      <c r="J5" s="1750">
        <v>203</v>
      </c>
      <c r="K5" s="1751">
        <v>70</v>
      </c>
      <c r="L5" s="1751">
        <v>70</v>
      </c>
      <c r="M5" s="1752">
        <f t="shared" ref="M5:M11" si="1">IF(L5&gt;K5,L5-K5,0)</f>
        <v>0</v>
      </c>
      <c r="N5" s="1753">
        <f>J5*I5</f>
        <v>32480</v>
      </c>
      <c r="O5" s="1754"/>
      <c r="P5" s="1755"/>
      <c r="Q5" s="1755"/>
      <c r="R5" s="1755">
        <f>M5*I5</f>
        <v>0</v>
      </c>
      <c r="S5" s="1755">
        <f>L5*I5</f>
        <v>11200</v>
      </c>
      <c r="T5" s="1755">
        <v>0</v>
      </c>
      <c r="U5" s="1755"/>
      <c r="V5" s="1755"/>
      <c r="W5" s="1756">
        <v>0</v>
      </c>
      <c r="X5" s="1755"/>
      <c r="Y5" s="1755"/>
      <c r="Z5" s="1755">
        <f t="shared" ref="Z5:Z25" si="2">-PV(Discount_Rate,F5,W5)*I5</f>
        <v>0</v>
      </c>
      <c r="AA5" s="1754">
        <f t="shared" ref="AA5" si="3">IF(N5=0,0,(HLOOKUP(H5,ACElectric_2014_2015,F5+1,FALSE)))</f>
        <v>0.67084969084451451</v>
      </c>
      <c r="AB5" s="1755">
        <f t="shared" ref="AB5" si="4">AA5*N5</f>
        <v>21789.197958629833</v>
      </c>
      <c r="AC5" s="1757" t="str">
        <f>IFERROR(AB5/X5,"")</f>
        <v/>
      </c>
      <c r="AD5" s="1162" t="str">
        <f>IFERROR((((AB5*1.1)+Z5))/Y5,"")</f>
        <v/>
      </c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8"/>
      <c r="AP5" s="298"/>
      <c r="AQ5" s="298"/>
      <c r="AR5" s="298"/>
      <c r="AS5" s="298"/>
      <c r="AT5" s="298"/>
      <c r="AU5" s="298"/>
      <c r="AV5" s="298"/>
      <c r="AW5" s="298"/>
      <c r="AX5" s="298"/>
      <c r="AY5" s="298"/>
      <c r="AZ5" s="298"/>
      <c r="BA5" s="298"/>
      <c r="BB5" s="298"/>
      <c r="BC5" s="298"/>
      <c r="BD5" s="298"/>
      <c r="BE5" s="298"/>
      <c r="BF5" s="298"/>
      <c r="BG5" s="298"/>
      <c r="BH5" s="298"/>
      <c r="BI5" s="298"/>
      <c r="BJ5" s="298"/>
      <c r="BK5" s="298"/>
      <c r="BL5" s="298"/>
      <c r="BM5" s="298"/>
      <c r="BN5" s="298"/>
      <c r="BO5" s="298"/>
      <c r="BP5" s="298"/>
      <c r="BQ5" s="298"/>
      <c r="BR5" s="298"/>
      <c r="BS5" s="298"/>
      <c r="BT5" s="298"/>
      <c r="BU5" s="298"/>
      <c r="BV5" s="298"/>
      <c r="BW5" s="298"/>
      <c r="BX5" s="298"/>
      <c r="BY5" s="298"/>
      <c r="BZ5" s="298"/>
      <c r="CA5" s="298"/>
      <c r="CB5" s="298"/>
      <c r="CC5" s="298"/>
      <c r="CD5" s="298"/>
      <c r="CE5" s="298"/>
      <c r="CF5" s="298"/>
      <c r="CG5" s="298"/>
      <c r="CH5" s="298"/>
      <c r="CI5" s="298"/>
      <c r="CJ5" s="298"/>
      <c r="CK5" s="298"/>
      <c r="CL5" s="298"/>
      <c r="CM5" s="298"/>
      <c r="CN5" s="298"/>
      <c r="CO5" s="298"/>
      <c r="CP5" s="298"/>
      <c r="CQ5" s="298"/>
      <c r="CR5" s="298"/>
      <c r="CS5" s="298"/>
      <c r="CT5" s="298"/>
      <c r="CU5" s="298"/>
      <c r="CV5" s="298"/>
      <c r="CW5" s="298"/>
      <c r="CX5" s="298"/>
      <c r="CY5" s="298"/>
      <c r="CZ5" s="298"/>
      <c r="DA5" s="298"/>
      <c r="DB5" s="298"/>
      <c r="DC5" s="298"/>
      <c r="DD5" s="298"/>
      <c r="DE5" s="298"/>
      <c r="DF5" s="298"/>
      <c r="DG5" s="298"/>
      <c r="DH5" s="298"/>
      <c r="DI5" s="298"/>
      <c r="DJ5" s="298"/>
      <c r="DK5" s="298"/>
      <c r="DL5" s="298"/>
      <c r="DM5" s="298"/>
      <c r="DN5" s="298"/>
      <c r="DO5" s="298"/>
      <c r="DP5" s="298"/>
      <c r="DQ5" s="298"/>
      <c r="DR5" s="298"/>
      <c r="DS5" s="298"/>
      <c r="DT5" s="298"/>
      <c r="DU5" s="298"/>
      <c r="DV5" s="298"/>
      <c r="DW5" s="298"/>
      <c r="DX5" s="298"/>
      <c r="DY5" s="298"/>
      <c r="DZ5" s="298"/>
      <c r="EA5" s="298"/>
      <c r="EB5" s="298"/>
      <c r="EC5" s="298"/>
      <c r="ED5" s="298"/>
      <c r="EE5" s="298"/>
      <c r="EF5" s="298"/>
      <c r="EG5" s="298"/>
      <c r="EH5" s="298"/>
      <c r="EI5" s="298"/>
      <c r="EJ5" s="298"/>
      <c r="EK5" s="298"/>
      <c r="EL5" s="298"/>
      <c r="EM5" s="298"/>
      <c r="EN5" s="298"/>
      <c r="EO5" s="298"/>
      <c r="EP5" s="298"/>
      <c r="EQ5" s="298"/>
      <c r="ER5" s="298"/>
      <c r="ES5" s="298"/>
      <c r="ET5" s="298"/>
      <c r="EU5" s="298"/>
      <c r="EV5" s="298"/>
      <c r="EW5" s="298"/>
      <c r="EX5" s="298"/>
      <c r="EY5" s="298"/>
      <c r="EZ5" s="298"/>
      <c r="FA5" s="298"/>
      <c r="FB5" s="298"/>
      <c r="FC5" s="298"/>
      <c r="FD5" s="298"/>
      <c r="FE5" s="298"/>
      <c r="FF5" s="298"/>
      <c r="FG5" s="298"/>
      <c r="FH5" s="298"/>
      <c r="FI5" s="298"/>
      <c r="FJ5" s="298"/>
      <c r="FK5" s="298"/>
      <c r="FL5" s="298"/>
      <c r="FM5" s="298"/>
      <c r="FN5" s="298"/>
      <c r="FO5" s="298"/>
      <c r="FP5" s="298"/>
      <c r="FQ5" s="298"/>
      <c r="FR5" s="298"/>
      <c r="FS5" s="298"/>
      <c r="FT5" s="298"/>
      <c r="FU5" s="298"/>
      <c r="FV5" s="298"/>
      <c r="FW5" s="298"/>
      <c r="FX5" s="298"/>
      <c r="FY5" s="298"/>
      <c r="FZ5" s="298"/>
      <c r="GA5" s="298"/>
      <c r="GB5" s="298"/>
      <c r="GC5" s="298"/>
      <c r="GD5" s="298"/>
      <c r="GE5" s="298"/>
      <c r="GF5" s="298"/>
      <c r="GG5" s="298"/>
      <c r="GH5" s="298"/>
      <c r="GI5" s="298"/>
      <c r="GJ5" s="298"/>
      <c r="GK5" s="298"/>
      <c r="GL5" s="298"/>
      <c r="GM5" s="298"/>
      <c r="GN5" s="298"/>
      <c r="GO5" s="298"/>
      <c r="GP5" s="298"/>
      <c r="GQ5" s="298"/>
      <c r="GR5" s="298"/>
      <c r="GS5" s="298"/>
      <c r="GT5" s="298"/>
      <c r="GU5" s="298"/>
      <c r="GV5" s="298"/>
      <c r="GW5" s="298"/>
      <c r="GX5" s="298"/>
      <c r="GY5" s="298"/>
      <c r="GZ5" s="298"/>
      <c r="HA5" s="298"/>
      <c r="HB5" s="298"/>
      <c r="HC5" s="298"/>
      <c r="HD5" s="298"/>
      <c r="HE5" s="298"/>
      <c r="HF5" s="298"/>
      <c r="HG5" s="298"/>
      <c r="HH5" s="298"/>
      <c r="HI5" s="298"/>
      <c r="HJ5" s="298"/>
      <c r="HK5" s="298"/>
      <c r="HL5" s="298"/>
      <c r="HM5" s="298"/>
      <c r="HN5" s="298"/>
      <c r="HO5" s="298"/>
      <c r="HP5" s="298"/>
      <c r="HQ5" s="298"/>
      <c r="HR5" s="298"/>
      <c r="HS5" s="298"/>
      <c r="HT5" s="298"/>
      <c r="HU5" s="298"/>
      <c r="HV5" s="298"/>
      <c r="HW5" s="298"/>
      <c r="HX5" s="298"/>
      <c r="HY5" s="298"/>
      <c r="HZ5" s="298"/>
      <c r="IA5" s="298"/>
      <c r="IB5" s="298"/>
      <c r="IC5" s="298"/>
      <c r="ID5" s="298"/>
      <c r="IE5" s="298"/>
      <c r="IF5" s="298"/>
      <c r="IG5" s="298"/>
      <c r="IH5" s="298"/>
      <c r="II5" s="298"/>
      <c r="IJ5" s="298"/>
      <c r="IK5" s="298"/>
      <c r="IL5" s="298"/>
      <c r="IM5" s="298"/>
      <c r="IN5" s="298"/>
      <c r="IO5" s="298"/>
      <c r="IP5" s="298"/>
      <c r="IQ5" s="298"/>
      <c r="IR5" s="298"/>
      <c r="IS5" s="298"/>
      <c r="IT5" s="298"/>
      <c r="IU5" s="298"/>
      <c r="IV5" s="298"/>
      <c r="IW5" s="298"/>
      <c r="IX5" s="298"/>
      <c r="IY5" s="298"/>
      <c r="IZ5" s="298"/>
      <c r="JA5" s="298"/>
      <c r="JB5" s="298"/>
      <c r="JC5" s="298"/>
      <c r="JD5" s="298"/>
      <c r="JE5" s="298"/>
      <c r="JF5" s="298"/>
      <c r="JG5" s="298"/>
      <c r="JH5" s="298"/>
      <c r="JI5" s="298"/>
      <c r="JJ5" s="298"/>
      <c r="JK5" s="298"/>
      <c r="JL5" s="298"/>
      <c r="JM5" s="298"/>
      <c r="JN5" s="298"/>
      <c r="JO5" s="298"/>
      <c r="JP5" s="298"/>
      <c r="JQ5" s="298"/>
      <c r="JR5" s="298"/>
      <c r="JS5" s="298"/>
      <c r="JT5" s="298"/>
      <c r="JU5" s="298"/>
      <c r="JV5" s="298"/>
      <c r="JW5" s="298"/>
      <c r="JX5" s="298"/>
      <c r="JY5" s="298"/>
      <c r="JZ5" s="298"/>
      <c r="KA5" s="298"/>
      <c r="KB5" s="298"/>
      <c r="KC5" s="298"/>
      <c r="KD5" s="298"/>
      <c r="KE5" s="298"/>
      <c r="KF5" s="298"/>
      <c r="KG5" s="298"/>
      <c r="KH5" s="298"/>
      <c r="KI5" s="298"/>
      <c r="KJ5" s="298"/>
      <c r="KK5" s="298"/>
      <c r="KL5" s="298"/>
      <c r="KM5" s="298"/>
      <c r="KN5" s="298"/>
      <c r="KO5" s="298"/>
      <c r="KP5" s="298"/>
      <c r="KQ5" s="298"/>
      <c r="KR5" s="298"/>
      <c r="KS5" s="298"/>
      <c r="KT5" s="298"/>
      <c r="KU5" s="298"/>
      <c r="KV5" s="298"/>
      <c r="KW5" s="298"/>
      <c r="KX5" s="298"/>
      <c r="KY5" s="298"/>
      <c r="KZ5" s="298"/>
      <c r="LA5" s="298"/>
      <c r="LB5" s="298"/>
      <c r="LC5" s="298"/>
      <c r="LD5" s="298"/>
      <c r="LE5" s="298"/>
      <c r="LF5" s="298"/>
      <c r="LG5" s="298"/>
      <c r="LH5" s="298"/>
      <c r="LI5" s="298"/>
      <c r="LJ5" s="298"/>
      <c r="LK5" s="298"/>
      <c r="LL5" s="298"/>
      <c r="LM5" s="298"/>
      <c r="LN5" s="298"/>
      <c r="LO5" s="298"/>
      <c r="LP5" s="298"/>
      <c r="LQ5" s="298"/>
      <c r="LR5" s="298"/>
      <c r="LS5" s="298"/>
      <c r="LT5" s="298"/>
      <c r="LU5" s="298"/>
      <c r="LV5" s="298"/>
      <c r="LW5" s="298"/>
      <c r="LX5" s="298"/>
      <c r="LY5" s="298"/>
      <c r="LZ5" s="298"/>
      <c r="MA5" s="298"/>
      <c r="MB5" s="298"/>
      <c r="MC5" s="298"/>
      <c r="MD5" s="298"/>
      <c r="ME5" s="298"/>
      <c r="MF5" s="298"/>
      <c r="MG5" s="298"/>
      <c r="MH5" s="298"/>
      <c r="MI5" s="298"/>
      <c r="MJ5" s="298"/>
      <c r="MK5" s="298"/>
      <c r="ML5" s="298"/>
      <c r="MM5" s="298"/>
      <c r="MN5" s="298"/>
      <c r="MO5" s="298"/>
      <c r="MP5" s="298"/>
      <c r="MQ5" s="298"/>
      <c r="MR5" s="298"/>
      <c r="MS5" s="298"/>
      <c r="MT5" s="298"/>
      <c r="MU5" s="298"/>
      <c r="MV5" s="298"/>
      <c r="MW5" s="298"/>
      <c r="MX5" s="298"/>
      <c r="MY5" s="298"/>
      <c r="MZ5" s="298"/>
      <c r="NA5" s="298"/>
      <c r="NB5" s="298"/>
      <c r="NC5" s="298"/>
      <c r="ND5" s="298"/>
      <c r="NE5" s="298"/>
      <c r="NF5" s="298"/>
      <c r="NG5" s="298"/>
      <c r="NH5" s="298"/>
      <c r="NI5" s="298"/>
      <c r="NJ5" s="298"/>
      <c r="NK5" s="298"/>
      <c r="NL5" s="298"/>
      <c r="NM5" s="298"/>
      <c r="NN5" s="298"/>
      <c r="NO5" s="298"/>
      <c r="NP5" s="298"/>
      <c r="NQ5" s="298"/>
      <c r="NR5" s="298"/>
      <c r="NS5" s="298"/>
      <c r="NT5" s="298"/>
      <c r="NU5" s="298"/>
      <c r="NV5" s="298"/>
      <c r="NW5" s="298"/>
      <c r="NX5" s="298"/>
      <c r="NY5" s="298"/>
      <c r="NZ5" s="298"/>
      <c r="OA5" s="298"/>
      <c r="OB5" s="298"/>
      <c r="OC5" s="298"/>
      <c r="OD5" s="298"/>
      <c r="OE5" s="298"/>
      <c r="OF5" s="298"/>
      <c r="OG5" s="298"/>
      <c r="OH5" s="298"/>
      <c r="OI5" s="298"/>
      <c r="OJ5" s="298"/>
      <c r="OK5" s="298"/>
      <c r="OL5" s="298"/>
      <c r="OM5" s="298"/>
      <c r="ON5" s="298"/>
      <c r="OO5" s="298"/>
      <c r="OP5" s="298"/>
      <c r="OQ5" s="298"/>
      <c r="OR5" s="298"/>
      <c r="OS5" s="298"/>
      <c r="OT5" s="298"/>
      <c r="OU5" s="298"/>
      <c r="OV5" s="298"/>
      <c r="OW5" s="298"/>
      <c r="OX5" s="298"/>
      <c r="OY5" s="298"/>
      <c r="OZ5" s="298"/>
      <c r="PA5" s="298"/>
      <c r="PB5" s="298"/>
      <c r="PC5" s="298"/>
      <c r="PD5" s="298"/>
      <c r="PE5" s="298"/>
      <c r="PF5" s="298"/>
      <c r="PG5" s="298"/>
      <c r="PH5" s="298"/>
      <c r="PI5" s="298"/>
      <c r="PJ5" s="298"/>
      <c r="PK5" s="298"/>
      <c r="PL5" s="298"/>
      <c r="PM5" s="298"/>
      <c r="PN5" s="298"/>
      <c r="PO5" s="298"/>
      <c r="PP5" s="298"/>
      <c r="PQ5" s="298"/>
      <c r="PR5" s="298"/>
      <c r="PS5" s="298"/>
      <c r="PT5" s="298"/>
      <c r="PU5" s="298"/>
      <c r="PV5" s="298"/>
      <c r="PW5" s="298"/>
      <c r="PX5" s="298"/>
      <c r="PY5" s="298"/>
      <c r="PZ5" s="298"/>
      <c r="QA5" s="298"/>
      <c r="QB5" s="298"/>
      <c r="QC5" s="298"/>
      <c r="QD5" s="298"/>
      <c r="QE5" s="298"/>
      <c r="QF5" s="298"/>
      <c r="QG5" s="298"/>
      <c r="QH5" s="298"/>
      <c r="QI5" s="298"/>
      <c r="QJ5" s="298"/>
      <c r="QK5" s="298"/>
      <c r="QL5" s="298"/>
      <c r="QM5" s="298"/>
      <c r="QN5" s="298"/>
      <c r="QO5" s="298"/>
      <c r="QP5" s="298"/>
      <c r="QQ5" s="298"/>
      <c r="QR5" s="298"/>
      <c r="QS5" s="298"/>
      <c r="QT5" s="298"/>
      <c r="QU5" s="192"/>
    </row>
    <row r="6" spans="1:463" s="193" customFormat="1">
      <c r="A6" s="298"/>
      <c r="B6" s="1758" t="s">
        <v>56</v>
      </c>
      <c r="C6" s="511"/>
      <c r="D6" s="511"/>
      <c r="E6" s="1759" t="s">
        <v>402</v>
      </c>
      <c r="F6" s="1759">
        <v>12</v>
      </c>
      <c r="G6" s="518">
        <f t="shared" si="0"/>
        <v>0</v>
      </c>
      <c r="H6" s="1760" t="s">
        <v>37</v>
      </c>
      <c r="I6" s="1761">
        <v>0</v>
      </c>
      <c r="J6" s="1762">
        <v>379</v>
      </c>
      <c r="K6" s="1057">
        <v>70</v>
      </c>
      <c r="L6" s="1057">
        <v>70</v>
      </c>
      <c r="M6" s="460">
        <f t="shared" si="1"/>
        <v>0</v>
      </c>
      <c r="N6" s="513">
        <f t="shared" ref="N6:N11" si="5">J6*I6</f>
        <v>0</v>
      </c>
      <c r="O6" s="514"/>
      <c r="P6" s="512"/>
      <c r="Q6" s="512"/>
      <c r="R6" s="512">
        <f t="shared" ref="R6:R25" si="6">M6*I6</f>
        <v>0</v>
      </c>
      <c r="S6" s="512">
        <f t="shared" ref="S6:S25" si="7">L6*I6</f>
        <v>0</v>
      </c>
      <c r="T6" s="512">
        <v>0</v>
      </c>
      <c r="U6" s="512"/>
      <c r="V6" s="512"/>
      <c r="W6" s="816">
        <v>0</v>
      </c>
      <c r="X6" s="512"/>
      <c r="Y6" s="512"/>
      <c r="Z6" s="512">
        <f t="shared" si="2"/>
        <v>0</v>
      </c>
      <c r="AA6" s="514">
        <f t="shared" ref="AA6:AA25" si="8">IF(N6=0,0,(HLOOKUP(H6,ACElectric_2014_2015,F6+1,FALSE)))</f>
        <v>0</v>
      </c>
      <c r="AB6" s="512">
        <f t="shared" ref="AB6:AB25" si="9">AA6*N6</f>
        <v>0</v>
      </c>
      <c r="AC6" s="454" t="str">
        <f>IFERROR(AB6/X6,"")</f>
        <v/>
      </c>
      <c r="AD6" s="1171" t="str">
        <f>IFERROR((((AB6*1.1)+Z6))/Y6,"")</f>
        <v/>
      </c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Y6" s="298"/>
      <c r="AZ6" s="298"/>
      <c r="BA6" s="298"/>
      <c r="BB6" s="298"/>
      <c r="BC6" s="298"/>
      <c r="BD6" s="298"/>
      <c r="BE6" s="298"/>
      <c r="BF6" s="298"/>
      <c r="BG6" s="298"/>
      <c r="BH6" s="298"/>
      <c r="BI6" s="298"/>
      <c r="BJ6" s="298"/>
      <c r="BK6" s="298"/>
      <c r="BL6" s="298"/>
      <c r="BM6" s="298"/>
      <c r="BN6" s="298"/>
      <c r="BO6" s="298"/>
      <c r="BP6" s="298"/>
      <c r="BQ6" s="298"/>
      <c r="BR6" s="298"/>
      <c r="BS6" s="298"/>
      <c r="BT6" s="298"/>
      <c r="BU6" s="298"/>
      <c r="BV6" s="298"/>
      <c r="BW6" s="298"/>
      <c r="BX6" s="298"/>
      <c r="BY6" s="298"/>
      <c r="BZ6" s="298"/>
      <c r="CA6" s="298"/>
      <c r="CB6" s="298"/>
      <c r="CC6" s="298"/>
      <c r="CD6" s="298"/>
      <c r="CE6" s="298"/>
      <c r="CF6" s="298"/>
      <c r="CG6" s="298"/>
      <c r="CH6" s="298"/>
      <c r="CI6" s="298"/>
      <c r="CJ6" s="298"/>
      <c r="CK6" s="298"/>
      <c r="CL6" s="298"/>
      <c r="CM6" s="298"/>
      <c r="CN6" s="298"/>
      <c r="CO6" s="298"/>
      <c r="CP6" s="298"/>
      <c r="CQ6" s="298"/>
      <c r="CR6" s="298"/>
      <c r="CS6" s="298"/>
      <c r="CT6" s="298"/>
      <c r="CU6" s="298"/>
      <c r="CV6" s="298"/>
      <c r="CW6" s="298"/>
      <c r="CX6" s="298"/>
      <c r="CY6" s="298"/>
      <c r="CZ6" s="298"/>
      <c r="DA6" s="298"/>
      <c r="DB6" s="298"/>
      <c r="DC6" s="298"/>
      <c r="DD6" s="298"/>
      <c r="DE6" s="298"/>
      <c r="DF6" s="298"/>
      <c r="DG6" s="298"/>
      <c r="DH6" s="298"/>
      <c r="DI6" s="298"/>
      <c r="DJ6" s="298"/>
      <c r="DK6" s="298"/>
      <c r="DL6" s="298"/>
      <c r="DM6" s="298"/>
      <c r="DN6" s="298"/>
      <c r="DO6" s="298"/>
      <c r="DP6" s="298"/>
      <c r="DQ6" s="298"/>
      <c r="DR6" s="298"/>
      <c r="DS6" s="298"/>
      <c r="DT6" s="298"/>
      <c r="DU6" s="298"/>
      <c r="DV6" s="298"/>
      <c r="DW6" s="298"/>
      <c r="DX6" s="298"/>
      <c r="DY6" s="298"/>
      <c r="DZ6" s="298"/>
      <c r="EA6" s="298"/>
      <c r="EB6" s="298"/>
      <c r="EC6" s="298"/>
      <c r="ED6" s="298"/>
      <c r="EE6" s="298"/>
      <c r="EF6" s="298"/>
      <c r="EG6" s="298"/>
      <c r="EH6" s="298"/>
      <c r="EI6" s="298"/>
      <c r="EJ6" s="298"/>
      <c r="EK6" s="298"/>
      <c r="EL6" s="298"/>
      <c r="EM6" s="298"/>
      <c r="EN6" s="298"/>
      <c r="EO6" s="298"/>
      <c r="EP6" s="298"/>
      <c r="EQ6" s="298"/>
      <c r="ER6" s="298"/>
      <c r="ES6" s="298"/>
      <c r="ET6" s="298"/>
      <c r="EU6" s="298"/>
      <c r="EV6" s="298"/>
      <c r="EW6" s="298"/>
      <c r="EX6" s="298"/>
      <c r="EY6" s="298"/>
      <c r="EZ6" s="298"/>
      <c r="FA6" s="298"/>
      <c r="FB6" s="298"/>
      <c r="FC6" s="298"/>
      <c r="FD6" s="298"/>
      <c r="FE6" s="298"/>
      <c r="FF6" s="298"/>
      <c r="FG6" s="298"/>
      <c r="FH6" s="298"/>
      <c r="FI6" s="298"/>
      <c r="FJ6" s="298"/>
      <c r="FK6" s="298"/>
      <c r="FL6" s="298"/>
      <c r="FM6" s="298"/>
      <c r="FN6" s="298"/>
      <c r="FO6" s="298"/>
      <c r="FP6" s="298"/>
      <c r="FQ6" s="298"/>
      <c r="FR6" s="298"/>
      <c r="FS6" s="298"/>
      <c r="FT6" s="298"/>
      <c r="FU6" s="298"/>
      <c r="FV6" s="298"/>
      <c r="FW6" s="298"/>
      <c r="FX6" s="298"/>
      <c r="FY6" s="298"/>
      <c r="FZ6" s="298"/>
      <c r="GA6" s="298"/>
      <c r="GB6" s="298"/>
      <c r="GC6" s="298"/>
      <c r="GD6" s="298"/>
      <c r="GE6" s="298"/>
      <c r="GF6" s="298"/>
      <c r="GG6" s="298"/>
      <c r="GH6" s="298"/>
      <c r="GI6" s="298"/>
      <c r="GJ6" s="298"/>
      <c r="GK6" s="298"/>
      <c r="GL6" s="298"/>
      <c r="GM6" s="298"/>
      <c r="GN6" s="298"/>
      <c r="GO6" s="298"/>
      <c r="GP6" s="298"/>
      <c r="GQ6" s="298"/>
      <c r="GR6" s="298"/>
      <c r="GS6" s="298"/>
      <c r="GT6" s="298"/>
      <c r="GU6" s="298"/>
      <c r="GV6" s="298"/>
      <c r="GW6" s="298"/>
      <c r="GX6" s="298"/>
      <c r="GY6" s="298"/>
      <c r="GZ6" s="298"/>
      <c r="HA6" s="298"/>
      <c r="HB6" s="298"/>
      <c r="HC6" s="298"/>
      <c r="HD6" s="298"/>
      <c r="HE6" s="298"/>
      <c r="HF6" s="298"/>
      <c r="HG6" s="298"/>
      <c r="HH6" s="298"/>
      <c r="HI6" s="298"/>
      <c r="HJ6" s="298"/>
      <c r="HK6" s="298"/>
      <c r="HL6" s="298"/>
      <c r="HM6" s="298"/>
      <c r="HN6" s="298"/>
      <c r="HO6" s="298"/>
      <c r="HP6" s="298"/>
      <c r="HQ6" s="298"/>
      <c r="HR6" s="298"/>
      <c r="HS6" s="298"/>
      <c r="HT6" s="298"/>
      <c r="HU6" s="298"/>
      <c r="HV6" s="298"/>
      <c r="HW6" s="298"/>
      <c r="HX6" s="298"/>
      <c r="HY6" s="298"/>
      <c r="HZ6" s="298"/>
      <c r="IA6" s="298"/>
      <c r="IB6" s="298"/>
      <c r="IC6" s="298"/>
      <c r="ID6" s="298"/>
      <c r="IE6" s="298"/>
      <c r="IF6" s="298"/>
      <c r="IG6" s="298"/>
      <c r="IH6" s="298"/>
      <c r="II6" s="298"/>
      <c r="IJ6" s="298"/>
      <c r="IK6" s="298"/>
      <c r="IL6" s="298"/>
      <c r="IM6" s="298"/>
      <c r="IN6" s="298"/>
      <c r="IO6" s="298"/>
      <c r="IP6" s="298"/>
      <c r="IQ6" s="298"/>
      <c r="IR6" s="298"/>
      <c r="IS6" s="298"/>
      <c r="IT6" s="298"/>
      <c r="IU6" s="298"/>
      <c r="IV6" s="298"/>
      <c r="IW6" s="298"/>
      <c r="IX6" s="298"/>
      <c r="IY6" s="298"/>
      <c r="IZ6" s="298"/>
      <c r="JA6" s="298"/>
      <c r="JB6" s="298"/>
      <c r="JC6" s="298"/>
      <c r="JD6" s="298"/>
      <c r="JE6" s="298"/>
      <c r="JF6" s="298"/>
      <c r="JG6" s="298"/>
      <c r="JH6" s="298"/>
      <c r="JI6" s="298"/>
      <c r="JJ6" s="298"/>
      <c r="JK6" s="298"/>
      <c r="JL6" s="298"/>
      <c r="JM6" s="298"/>
      <c r="JN6" s="298"/>
      <c r="JO6" s="298"/>
      <c r="JP6" s="298"/>
      <c r="JQ6" s="298"/>
      <c r="JR6" s="298"/>
      <c r="JS6" s="298"/>
      <c r="JT6" s="298"/>
      <c r="JU6" s="298"/>
      <c r="JV6" s="298"/>
      <c r="JW6" s="298"/>
      <c r="JX6" s="298"/>
      <c r="JY6" s="298"/>
      <c r="JZ6" s="298"/>
      <c r="KA6" s="298"/>
      <c r="KB6" s="298"/>
      <c r="KC6" s="298"/>
      <c r="KD6" s="298"/>
      <c r="KE6" s="298"/>
      <c r="KF6" s="298"/>
      <c r="KG6" s="298"/>
      <c r="KH6" s="298"/>
      <c r="KI6" s="298"/>
      <c r="KJ6" s="298"/>
      <c r="KK6" s="298"/>
      <c r="KL6" s="298"/>
      <c r="KM6" s="298"/>
      <c r="KN6" s="298"/>
      <c r="KO6" s="298"/>
      <c r="KP6" s="298"/>
      <c r="KQ6" s="298"/>
      <c r="KR6" s="298"/>
      <c r="KS6" s="298"/>
      <c r="KT6" s="298"/>
      <c r="KU6" s="298"/>
      <c r="KV6" s="298"/>
      <c r="KW6" s="298"/>
      <c r="KX6" s="298"/>
      <c r="KY6" s="298"/>
      <c r="KZ6" s="298"/>
      <c r="LA6" s="298"/>
      <c r="LB6" s="298"/>
      <c r="LC6" s="298"/>
      <c r="LD6" s="298"/>
      <c r="LE6" s="298"/>
      <c r="LF6" s="298"/>
      <c r="LG6" s="298"/>
      <c r="LH6" s="298"/>
      <c r="LI6" s="298"/>
      <c r="LJ6" s="298"/>
      <c r="LK6" s="298"/>
      <c r="LL6" s="298"/>
      <c r="LM6" s="298"/>
      <c r="LN6" s="298"/>
      <c r="LO6" s="298"/>
      <c r="LP6" s="298"/>
      <c r="LQ6" s="298"/>
      <c r="LR6" s="298"/>
      <c r="LS6" s="298"/>
      <c r="LT6" s="298"/>
      <c r="LU6" s="298"/>
      <c r="LV6" s="298"/>
      <c r="LW6" s="298"/>
      <c r="LX6" s="298"/>
      <c r="LY6" s="298"/>
      <c r="LZ6" s="298"/>
      <c r="MA6" s="298"/>
      <c r="MB6" s="298"/>
      <c r="MC6" s="298"/>
      <c r="MD6" s="298"/>
      <c r="ME6" s="298"/>
      <c r="MF6" s="298"/>
      <c r="MG6" s="298"/>
      <c r="MH6" s="298"/>
      <c r="MI6" s="298"/>
      <c r="MJ6" s="298"/>
      <c r="MK6" s="298"/>
      <c r="ML6" s="298"/>
      <c r="MM6" s="298"/>
      <c r="MN6" s="298"/>
      <c r="MO6" s="298"/>
      <c r="MP6" s="298"/>
      <c r="MQ6" s="298"/>
      <c r="MR6" s="298"/>
      <c r="MS6" s="298"/>
      <c r="MT6" s="298"/>
      <c r="MU6" s="298"/>
      <c r="MV6" s="298"/>
      <c r="MW6" s="298"/>
      <c r="MX6" s="298"/>
      <c r="MY6" s="298"/>
      <c r="MZ6" s="298"/>
      <c r="NA6" s="298"/>
      <c r="NB6" s="298"/>
      <c r="NC6" s="298"/>
      <c r="ND6" s="298"/>
      <c r="NE6" s="298"/>
      <c r="NF6" s="298"/>
      <c r="NG6" s="298"/>
      <c r="NH6" s="298"/>
      <c r="NI6" s="298"/>
      <c r="NJ6" s="298"/>
      <c r="NK6" s="298"/>
      <c r="NL6" s="298"/>
      <c r="NM6" s="298"/>
      <c r="NN6" s="298"/>
      <c r="NO6" s="298"/>
      <c r="NP6" s="298"/>
      <c r="NQ6" s="298"/>
      <c r="NR6" s="298"/>
      <c r="NS6" s="298"/>
      <c r="NT6" s="298"/>
      <c r="NU6" s="298"/>
      <c r="NV6" s="298"/>
      <c r="NW6" s="298"/>
      <c r="NX6" s="298"/>
      <c r="NY6" s="298"/>
      <c r="NZ6" s="298"/>
      <c r="OA6" s="298"/>
      <c r="OB6" s="298"/>
      <c r="OC6" s="298"/>
      <c r="OD6" s="298"/>
      <c r="OE6" s="298"/>
      <c r="OF6" s="298"/>
      <c r="OG6" s="298"/>
      <c r="OH6" s="298"/>
      <c r="OI6" s="298"/>
      <c r="OJ6" s="298"/>
      <c r="OK6" s="298"/>
      <c r="OL6" s="298"/>
      <c r="OM6" s="298"/>
      <c r="ON6" s="298"/>
      <c r="OO6" s="298"/>
      <c r="OP6" s="298"/>
      <c r="OQ6" s="298"/>
      <c r="OR6" s="298"/>
      <c r="OS6" s="298"/>
      <c r="OT6" s="298"/>
      <c r="OU6" s="298"/>
      <c r="OV6" s="298"/>
      <c r="OW6" s="298"/>
      <c r="OX6" s="298"/>
      <c r="OY6" s="298"/>
      <c r="OZ6" s="298"/>
      <c r="PA6" s="298"/>
      <c r="PB6" s="298"/>
      <c r="PC6" s="298"/>
      <c r="PD6" s="298"/>
      <c r="PE6" s="298"/>
      <c r="PF6" s="298"/>
      <c r="PG6" s="298"/>
      <c r="PH6" s="298"/>
      <c r="PI6" s="298"/>
      <c r="PJ6" s="298"/>
      <c r="PK6" s="298"/>
      <c r="PL6" s="298"/>
      <c r="PM6" s="298"/>
      <c r="PN6" s="298"/>
      <c r="PO6" s="298"/>
      <c r="PP6" s="298"/>
      <c r="PQ6" s="298"/>
      <c r="PR6" s="298"/>
      <c r="PS6" s="298"/>
      <c r="PT6" s="298"/>
      <c r="PU6" s="298"/>
      <c r="PV6" s="298"/>
      <c r="PW6" s="298"/>
      <c r="PX6" s="298"/>
      <c r="PY6" s="298"/>
      <c r="PZ6" s="298"/>
      <c r="QA6" s="298"/>
      <c r="QB6" s="298"/>
      <c r="QC6" s="298"/>
      <c r="QD6" s="298"/>
      <c r="QE6" s="298"/>
      <c r="QF6" s="298"/>
      <c r="QG6" s="298"/>
      <c r="QH6" s="298"/>
      <c r="QI6" s="298"/>
      <c r="QJ6" s="298"/>
      <c r="QK6" s="298"/>
      <c r="QL6" s="298"/>
      <c r="QM6" s="298"/>
      <c r="QN6" s="298"/>
      <c r="QO6" s="298"/>
      <c r="QP6" s="298"/>
      <c r="QQ6" s="298"/>
      <c r="QR6" s="298"/>
      <c r="QS6" s="298"/>
      <c r="QT6" s="298"/>
      <c r="QU6" s="192"/>
    </row>
    <row r="7" spans="1:463" s="1079" customFormat="1">
      <c r="A7" s="1075"/>
      <c r="B7" s="1763" t="s">
        <v>56</v>
      </c>
      <c r="C7" s="975"/>
      <c r="D7" s="975"/>
      <c r="E7" s="1764" t="s">
        <v>1024</v>
      </c>
      <c r="F7" s="1764">
        <v>15</v>
      </c>
      <c r="G7" s="1076">
        <f t="shared" si="0"/>
        <v>2.1818150542734784</v>
      </c>
      <c r="H7" s="1765" t="s">
        <v>38</v>
      </c>
      <c r="I7" s="1766">
        <v>220761</v>
      </c>
      <c r="J7" s="1767">
        <v>1</v>
      </c>
      <c r="K7" s="1768"/>
      <c r="L7" s="1768"/>
      <c r="M7" s="1077">
        <f t="shared" si="1"/>
        <v>0</v>
      </c>
      <c r="N7" s="977">
        <f t="shared" si="5"/>
        <v>220761</v>
      </c>
      <c r="O7" s="978"/>
      <c r="P7" s="976"/>
      <c r="Q7" s="1058"/>
      <c r="R7" s="976">
        <f t="shared" si="6"/>
        <v>0</v>
      </c>
      <c r="S7" s="1058">
        <v>66228</v>
      </c>
      <c r="T7" s="976">
        <v>0</v>
      </c>
      <c r="U7" s="976"/>
      <c r="V7" s="976"/>
      <c r="W7" s="1052">
        <v>0</v>
      </c>
      <c r="X7" s="976"/>
      <c r="Y7" s="976"/>
      <c r="Z7" s="976">
        <f t="shared" si="2"/>
        <v>0</v>
      </c>
      <c r="AA7" s="978">
        <f t="shared" si="8"/>
        <v>0.73292765517126757</v>
      </c>
      <c r="AB7" s="976">
        <f t="shared" si="9"/>
        <v>161801.8420832642</v>
      </c>
      <c r="AC7" s="979" t="str">
        <f t="shared" ref="AC7:AC10" si="10">IFERROR(AB7/X7,"")</f>
        <v/>
      </c>
      <c r="AD7" s="1769" t="str">
        <f t="shared" ref="AD7:AD10" si="11">IFERROR((((AB7*1.1)+Z7))/Y7,"")</f>
        <v/>
      </c>
      <c r="AE7" s="298"/>
      <c r="AF7" s="298"/>
      <c r="AG7" s="298"/>
      <c r="AH7" s="298"/>
      <c r="AI7" s="298"/>
      <c r="AJ7" s="298"/>
      <c r="AK7" s="298"/>
      <c r="AL7" s="298"/>
      <c r="AM7" s="298"/>
      <c r="AN7" s="298"/>
      <c r="AO7" s="298"/>
      <c r="AP7" s="298"/>
      <c r="AQ7" s="298"/>
      <c r="AR7" s="298"/>
      <c r="AS7" s="298"/>
      <c r="AT7" s="298"/>
      <c r="AU7" s="298"/>
      <c r="AV7" s="298"/>
      <c r="AW7" s="298"/>
      <c r="AX7" s="298"/>
      <c r="AY7" s="298"/>
      <c r="AZ7" s="298"/>
      <c r="BA7" s="298"/>
      <c r="BB7" s="298"/>
      <c r="BC7" s="298"/>
      <c r="BD7" s="298"/>
      <c r="BE7" s="298"/>
      <c r="BF7" s="298"/>
      <c r="BG7" s="298"/>
      <c r="BH7" s="298"/>
      <c r="BI7" s="298"/>
      <c r="BJ7" s="298"/>
      <c r="BK7" s="298"/>
      <c r="BL7" s="298"/>
      <c r="BM7" s="298"/>
      <c r="BN7" s="298"/>
      <c r="BO7" s="298"/>
      <c r="BP7" s="298"/>
      <c r="BQ7" s="298"/>
      <c r="BR7" s="298"/>
      <c r="BS7" s="298"/>
      <c r="BT7" s="298"/>
      <c r="BU7" s="298"/>
      <c r="BV7" s="298"/>
      <c r="BW7" s="298"/>
      <c r="BX7" s="298"/>
      <c r="BY7" s="298"/>
      <c r="BZ7" s="298"/>
      <c r="CA7" s="298"/>
      <c r="CB7" s="298"/>
      <c r="CC7" s="298"/>
      <c r="CD7" s="298"/>
      <c r="CE7" s="298"/>
      <c r="CF7" s="298"/>
      <c r="CG7" s="298"/>
      <c r="CH7" s="298"/>
      <c r="CI7" s="298"/>
      <c r="CJ7" s="298"/>
      <c r="CK7" s="298"/>
      <c r="CL7" s="298"/>
      <c r="CM7" s="298"/>
      <c r="CN7" s="298"/>
      <c r="CO7" s="298"/>
      <c r="CP7" s="298"/>
      <c r="CQ7" s="298"/>
      <c r="CR7" s="298"/>
      <c r="CS7" s="298"/>
      <c r="CT7" s="298"/>
      <c r="CU7" s="298"/>
      <c r="CV7" s="298"/>
      <c r="CW7" s="298"/>
      <c r="CX7" s="298"/>
      <c r="CY7" s="298"/>
      <c r="CZ7" s="298"/>
      <c r="DA7" s="298"/>
      <c r="DB7" s="298"/>
      <c r="DC7" s="298"/>
      <c r="DD7" s="298"/>
      <c r="DE7" s="298"/>
      <c r="DF7" s="298"/>
      <c r="DG7" s="298"/>
      <c r="DH7" s="298"/>
      <c r="DI7" s="298"/>
      <c r="DJ7" s="298"/>
      <c r="DK7" s="298"/>
      <c r="DL7" s="298"/>
      <c r="DM7" s="298"/>
      <c r="DN7" s="298"/>
      <c r="DO7" s="298"/>
      <c r="DP7" s="298"/>
      <c r="DQ7" s="298"/>
      <c r="DR7" s="298"/>
      <c r="DS7" s="298"/>
      <c r="DT7" s="298"/>
      <c r="DU7" s="298"/>
      <c r="DV7" s="298"/>
      <c r="DW7" s="298"/>
      <c r="DX7" s="298"/>
      <c r="DY7" s="298"/>
      <c r="DZ7" s="298"/>
      <c r="EA7" s="298"/>
      <c r="EB7" s="298"/>
      <c r="EC7" s="298"/>
      <c r="ED7" s="298"/>
      <c r="EE7" s="298"/>
      <c r="EF7" s="298"/>
      <c r="EG7" s="298"/>
      <c r="EH7" s="298"/>
      <c r="EI7" s="298"/>
      <c r="EJ7" s="298"/>
      <c r="EK7" s="298"/>
      <c r="EL7" s="298"/>
      <c r="EM7" s="298"/>
      <c r="EN7" s="298"/>
      <c r="EO7" s="298"/>
      <c r="EP7" s="298"/>
      <c r="EQ7" s="298"/>
      <c r="ER7" s="298"/>
      <c r="ES7" s="298"/>
      <c r="ET7" s="298"/>
      <c r="EU7" s="298"/>
      <c r="EV7" s="298"/>
      <c r="EW7" s="298"/>
      <c r="EX7" s="298"/>
      <c r="EY7" s="298"/>
      <c r="EZ7" s="298"/>
      <c r="FA7" s="298"/>
      <c r="FB7" s="298"/>
      <c r="FC7" s="298"/>
      <c r="FD7" s="298"/>
      <c r="FE7" s="298"/>
      <c r="FF7" s="298"/>
      <c r="FG7" s="298"/>
      <c r="FH7" s="298"/>
      <c r="FI7" s="298"/>
      <c r="FJ7" s="298"/>
      <c r="FK7" s="298"/>
      <c r="FL7" s="298"/>
      <c r="FM7" s="298"/>
      <c r="FN7" s="298"/>
      <c r="FO7" s="298"/>
      <c r="FP7" s="298"/>
      <c r="FQ7" s="298"/>
      <c r="FR7" s="298"/>
      <c r="FS7" s="298"/>
      <c r="FT7" s="298"/>
      <c r="FU7" s="298"/>
      <c r="FV7" s="298"/>
      <c r="FW7" s="298"/>
      <c r="FX7" s="298"/>
      <c r="FY7" s="298"/>
      <c r="FZ7" s="298"/>
      <c r="GA7" s="298"/>
      <c r="GB7" s="298"/>
      <c r="GC7" s="298"/>
      <c r="GD7" s="298"/>
      <c r="GE7" s="298"/>
      <c r="GF7" s="298"/>
      <c r="GG7" s="298"/>
      <c r="GH7" s="298"/>
      <c r="GI7" s="298"/>
      <c r="GJ7" s="298"/>
      <c r="GK7" s="298"/>
      <c r="GL7" s="298"/>
      <c r="GM7" s="298"/>
      <c r="GN7" s="298"/>
      <c r="GO7" s="298"/>
      <c r="GP7" s="298"/>
      <c r="GQ7" s="298"/>
      <c r="GR7" s="298"/>
      <c r="GS7" s="298"/>
      <c r="GT7" s="298"/>
      <c r="GU7" s="298"/>
      <c r="GV7" s="298"/>
      <c r="GW7" s="298"/>
      <c r="GX7" s="298"/>
      <c r="GY7" s="298"/>
      <c r="GZ7" s="298"/>
      <c r="HA7" s="298"/>
      <c r="HB7" s="298"/>
      <c r="HC7" s="298"/>
      <c r="HD7" s="298"/>
      <c r="HE7" s="298"/>
      <c r="HF7" s="298"/>
      <c r="HG7" s="298"/>
      <c r="HH7" s="298"/>
      <c r="HI7" s="298"/>
      <c r="HJ7" s="298"/>
      <c r="HK7" s="298"/>
      <c r="HL7" s="298"/>
      <c r="HM7" s="298"/>
      <c r="HN7" s="298"/>
      <c r="HO7" s="298"/>
      <c r="HP7" s="298"/>
      <c r="HQ7" s="298"/>
      <c r="HR7" s="298"/>
      <c r="HS7" s="298"/>
      <c r="HT7" s="298"/>
      <c r="HU7" s="298"/>
      <c r="HV7" s="298"/>
      <c r="HW7" s="298"/>
      <c r="HX7" s="298"/>
      <c r="HY7" s="298"/>
      <c r="HZ7" s="298"/>
      <c r="IA7" s="298"/>
      <c r="IB7" s="298"/>
      <c r="IC7" s="298"/>
      <c r="ID7" s="298"/>
      <c r="IE7" s="298"/>
      <c r="IF7" s="298"/>
      <c r="IG7" s="298"/>
      <c r="IH7" s="298"/>
      <c r="II7" s="298"/>
      <c r="IJ7" s="298"/>
      <c r="IK7" s="298"/>
      <c r="IL7" s="298"/>
      <c r="IM7" s="298"/>
      <c r="IN7" s="298"/>
      <c r="IO7" s="298"/>
      <c r="IP7" s="298"/>
      <c r="IQ7" s="298"/>
      <c r="IR7" s="298"/>
      <c r="IS7" s="298"/>
      <c r="IT7" s="298"/>
      <c r="IU7" s="298"/>
      <c r="IV7" s="298"/>
      <c r="IW7" s="298"/>
      <c r="IX7" s="298"/>
      <c r="IY7" s="298"/>
      <c r="IZ7" s="298"/>
      <c r="JA7" s="298"/>
      <c r="JB7" s="298"/>
      <c r="JC7" s="298"/>
      <c r="JD7" s="298"/>
      <c r="JE7" s="298"/>
      <c r="JF7" s="298"/>
      <c r="JG7" s="298"/>
      <c r="JH7" s="298"/>
      <c r="JI7" s="298"/>
      <c r="JJ7" s="298"/>
      <c r="JK7" s="298"/>
      <c r="JL7" s="298"/>
      <c r="JM7" s="298"/>
      <c r="JN7" s="298"/>
      <c r="JO7" s="298"/>
      <c r="JP7" s="1075"/>
      <c r="JQ7" s="1075"/>
      <c r="JR7" s="1075"/>
      <c r="JS7" s="1075"/>
      <c r="JT7" s="1075"/>
      <c r="JU7" s="1075"/>
      <c r="JV7" s="1075"/>
      <c r="JW7" s="1075"/>
      <c r="JX7" s="1075"/>
      <c r="JY7" s="1075"/>
      <c r="JZ7" s="1075"/>
      <c r="KA7" s="1075"/>
      <c r="KB7" s="1075"/>
      <c r="KC7" s="1075"/>
      <c r="KD7" s="1075"/>
      <c r="KE7" s="1075"/>
      <c r="KF7" s="1075"/>
      <c r="KG7" s="1075"/>
      <c r="KH7" s="1075"/>
      <c r="KI7" s="1075"/>
      <c r="KJ7" s="1075"/>
      <c r="KK7" s="1075"/>
      <c r="KL7" s="1075"/>
      <c r="KM7" s="1075"/>
      <c r="KN7" s="1075"/>
      <c r="KO7" s="1075"/>
      <c r="KP7" s="1075"/>
      <c r="KQ7" s="1075"/>
      <c r="KR7" s="1075"/>
      <c r="KS7" s="1075"/>
      <c r="KT7" s="1075"/>
      <c r="KU7" s="1075"/>
      <c r="KV7" s="1075"/>
      <c r="KW7" s="1075"/>
      <c r="KX7" s="1075"/>
      <c r="KY7" s="1075"/>
      <c r="KZ7" s="1075"/>
      <c r="LA7" s="1075"/>
      <c r="LB7" s="1075"/>
      <c r="LC7" s="1075"/>
      <c r="LD7" s="1075"/>
      <c r="LE7" s="1075"/>
      <c r="LF7" s="1075"/>
      <c r="LG7" s="1075"/>
      <c r="LH7" s="1075"/>
      <c r="LI7" s="1075"/>
      <c r="LJ7" s="1075"/>
      <c r="LK7" s="1075"/>
      <c r="LL7" s="1075"/>
      <c r="LM7" s="1075"/>
      <c r="LN7" s="1075"/>
      <c r="LO7" s="1075"/>
      <c r="LP7" s="1075"/>
      <c r="LQ7" s="1075"/>
      <c r="LR7" s="1075"/>
      <c r="LS7" s="1075"/>
      <c r="LT7" s="1075"/>
      <c r="LU7" s="1075"/>
      <c r="LV7" s="1075"/>
      <c r="LW7" s="1075"/>
      <c r="LX7" s="1075"/>
      <c r="LY7" s="1075"/>
      <c r="LZ7" s="1075"/>
      <c r="MA7" s="1075"/>
      <c r="MB7" s="1075"/>
      <c r="MC7" s="1075"/>
      <c r="MD7" s="1075"/>
      <c r="ME7" s="1075"/>
      <c r="MF7" s="1075"/>
      <c r="MG7" s="1075"/>
      <c r="MH7" s="1075"/>
      <c r="MI7" s="1075"/>
      <c r="MJ7" s="1075"/>
      <c r="MK7" s="1075"/>
      <c r="ML7" s="1075"/>
      <c r="MM7" s="1075"/>
      <c r="MN7" s="1075"/>
      <c r="MO7" s="1075"/>
      <c r="MP7" s="1075"/>
      <c r="MQ7" s="1075"/>
      <c r="MR7" s="1075"/>
      <c r="MS7" s="1075"/>
      <c r="MT7" s="1075"/>
      <c r="MU7" s="1075"/>
      <c r="MV7" s="1075"/>
      <c r="MW7" s="1075"/>
      <c r="MX7" s="1075"/>
      <c r="MY7" s="1075"/>
      <c r="MZ7" s="1075"/>
      <c r="NA7" s="1075"/>
      <c r="NB7" s="1075"/>
      <c r="NC7" s="1075"/>
      <c r="ND7" s="1075"/>
      <c r="NE7" s="1075"/>
      <c r="NF7" s="1075"/>
      <c r="NG7" s="1075"/>
      <c r="NH7" s="1075"/>
      <c r="NI7" s="1075"/>
      <c r="NJ7" s="1075"/>
      <c r="NK7" s="1075"/>
      <c r="NL7" s="1075"/>
      <c r="NM7" s="1075"/>
      <c r="NN7" s="1075"/>
      <c r="NO7" s="1075"/>
      <c r="NP7" s="1075"/>
      <c r="NQ7" s="1075"/>
      <c r="NR7" s="1075"/>
      <c r="NS7" s="1075"/>
      <c r="NT7" s="1075"/>
      <c r="NU7" s="1075"/>
      <c r="NV7" s="1075"/>
      <c r="NW7" s="1075"/>
      <c r="NX7" s="1075"/>
      <c r="NY7" s="1075"/>
      <c r="NZ7" s="1075"/>
      <c r="OA7" s="1075"/>
      <c r="OB7" s="1075"/>
      <c r="OC7" s="1075"/>
      <c r="OD7" s="1075"/>
      <c r="OE7" s="1075"/>
      <c r="OF7" s="1075"/>
      <c r="OG7" s="1075"/>
      <c r="OH7" s="1075"/>
      <c r="OI7" s="1075"/>
      <c r="OJ7" s="1075"/>
      <c r="OK7" s="1075"/>
      <c r="OL7" s="1075"/>
      <c r="OM7" s="1075"/>
      <c r="ON7" s="1075"/>
      <c r="OO7" s="1075"/>
      <c r="OP7" s="1075"/>
      <c r="OQ7" s="1075"/>
      <c r="OR7" s="1075"/>
      <c r="OS7" s="1075"/>
      <c r="OT7" s="1075"/>
      <c r="OU7" s="1075"/>
      <c r="OV7" s="1075"/>
      <c r="OW7" s="1075"/>
      <c r="OX7" s="1075"/>
      <c r="OY7" s="1075"/>
      <c r="OZ7" s="1075"/>
      <c r="PA7" s="1075"/>
      <c r="PB7" s="1075"/>
      <c r="PC7" s="1075"/>
      <c r="PD7" s="1075"/>
      <c r="PE7" s="1075"/>
      <c r="PF7" s="1075"/>
      <c r="PG7" s="1075"/>
      <c r="PH7" s="1075"/>
      <c r="PI7" s="1075"/>
      <c r="PJ7" s="1075"/>
      <c r="PK7" s="1075"/>
      <c r="PL7" s="1075"/>
      <c r="PM7" s="1075"/>
      <c r="PN7" s="1075"/>
      <c r="PO7" s="1075"/>
      <c r="PP7" s="1075"/>
      <c r="PQ7" s="1075"/>
      <c r="PR7" s="1075"/>
      <c r="PS7" s="1075"/>
      <c r="PT7" s="1075"/>
      <c r="PU7" s="1075"/>
      <c r="PV7" s="1075"/>
      <c r="PW7" s="1075"/>
      <c r="PX7" s="1075"/>
      <c r="PY7" s="1075"/>
      <c r="PZ7" s="1075"/>
      <c r="QA7" s="1075"/>
      <c r="QB7" s="1075"/>
      <c r="QC7" s="1075"/>
      <c r="QD7" s="1075"/>
      <c r="QE7" s="1075"/>
      <c r="QF7" s="1075"/>
      <c r="QG7" s="1075"/>
      <c r="QH7" s="1075"/>
      <c r="QI7" s="1075"/>
      <c r="QJ7" s="1075"/>
      <c r="QK7" s="1075"/>
      <c r="QL7" s="1075"/>
      <c r="QM7" s="1075"/>
      <c r="QN7" s="1075"/>
      <c r="QO7" s="1075"/>
      <c r="QP7" s="1075"/>
      <c r="QQ7" s="1075"/>
      <c r="QR7" s="1075"/>
      <c r="QS7" s="1075"/>
      <c r="QT7" s="1075"/>
      <c r="QU7" s="1078"/>
    </row>
    <row r="8" spans="1:463" s="193" customFormat="1">
      <c r="A8" s="298"/>
      <c r="B8" s="1758" t="s">
        <v>56</v>
      </c>
      <c r="C8" s="511"/>
      <c r="D8" s="511"/>
      <c r="E8" s="1759" t="s">
        <v>1025</v>
      </c>
      <c r="F8" s="1759">
        <v>0</v>
      </c>
      <c r="G8" s="518">
        <f t="shared" si="0"/>
        <v>0</v>
      </c>
      <c r="H8" s="1760" t="s">
        <v>32</v>
      </c>
      <c r="I8" s="1761">
        <v>0</v>
      </c>
      <c r="J8" s="1762">
        <v>69</v>
      </c>
      <c r="K8" s="1057"/>
      <c r="L8" s="1057"/>
      <c r="M8" s="460">
        <f t="shared" si="1"/>
        <v>0</v>
      </c>
      <c r="N8" s="513">
        <f t="shared" si="5"/>
        <v>0</v>
      </c>
      <c r="O8" s="514"/>
      <c r="P8" s="512"/>
      <c r="Q8" s="512"/>
      <c r="R8" s="512">
        <f t="shared" si="6"/>
        <v>0</v>
      </c>
      <c r="S8" s="512">
        <f t="shared" si="7"/>
        <v>0</v>
      </c>
      <c r="T8" s="512">
        <v>0</v>
      </c>
      <c r="U8" s="512"/>
      <c r="V8" s="512"/>
      <c r="W8" s="816">
        <v>0</v>
      </c>
      <c r="X8" s="512"/>
      <c r="Y8" s="512"/>
      <c r="Z8" s="512">
        <f t="shared" si="2"/>
        <v>0</v>
      </c>
      <c r="AA8" s="514">
        <f t="shared" si="8"/>
        <v>0</v>
      </c>
      <c r="AB8" s="512">
        <f t="shared" si="9"/>
        <v>0</v>
      </c>
      <c r="AC8" s="454" t="str">
        <f t="shared" si="10"/>
        <v/>
      </c>
      <c r="AD8" s="1171" t="str">
        <f t="shared" si="11"/>
        <v/>
      </c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8"/>
      <c r="AP8" s="298"/>
      <c r="AQ8" s="298"/>
      <c r="AR8" s="298"/>
      <c r="AS8" s="298"/>
      <c r="AT8" s="298"/>
      <c r="AU8" s="298"/>
      <c r="AV8" s="298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298"/>
      <c r="BR8" s="298"/>
      <c r="BS8" s="298"/>
      <c r="BT8" s="298"/>
      <c r="BU8" s="298"/>
      <c r="BV8" s="298"/>
      <c r="BW8" s="298"/>
      <c r="BX8" s="298"/>
      <c r="BY8" s="298"/>
      <c r="BZ8" s="298"/>
      <c r="CA8" s="298"/>
      <c r="CB8" s="298"/>
      <c r="CC8" s="298"/>
      <c r="CD8" s="298"/>
      <c r="CE8" s="298"/>
      <c r="CF8" s="298"/>
      <c r="CG8" s="298"/>
      <c r="CH8" s="298"/>
      <c r="CI8" s="298"/>
      <c r="CJ8" s="298"/>
      <c r="CK8" s="298"/>
      <c r="CL8" s="298"/>
      <c r="CM8" s="298"/>
      <c r="CN8" s="298"/>
      <c r="CO8" s="298"/>
      <c r="CP8" s="298"/>
      <c r="CQ8" s="298"/>
      <c r="CR8" s="298"/>
      <c r="CS8" s="298"/>
      <c r="CT8" s="298"/>
      <c r="CU8" s="298"/>
      <c r="CV8" s="298"/>
      <c r="CW8" s="298"/>
      <c r="CX8" s="298"/>
      <c r="CY8" s="298"/>
      <c r="CZ8" s="298"/>
      <c r="DA8" s="298"/>
      <c r="DB8" s="298"/>
      <c r="DC8" s="298"/>
      <c r="DD8" s="298"/>
      <c r="DE8" s="298"/>
      <c r="DF8" s="298"/>
      <c r="DG8" s="298"/>
      <c r="DH8" s="298"/>
      <c r="DI8" s="298"/>
      <c r="DJ8" s="298"/>
      <c r="DK8" s="298"/>
      <c r="DL8" s="298"/>
      <c r="DM8" s="298"/>
      <c r="DN8" s="298"/>
      <c r="DO8" s="298"/>
      <c r="DP8" s="298"/>
      <c r="DQ8" s="298"/>
      <c r="DR8" s="298"/>
      <c r="DS8" s="298"/>
      <c r="DT8" s="298"/>
      <c r="DU8" s="298"/>
      <c r="DV8" s="298"/>
      <c r="DW8" s="298"/>
      <c r="DX8" s="298"/>
      <c r="DY8" s="298"/>
      <c r="DZ8" s="298"/>
      <c r="EA8" s="298"/>
      <c r="EB8" s="298"/>
      <c r="EC8" s="298"/>
      <c r="ED8" s="298"/>
      <c r="EE8" s="298"/>
      <c r="EF8" s="298"/>
      <c r="EG8" s="298"/>
      <c r="EH8" s="298"/>
      <c r="EI8" s="298"/>
      <c r="EJ8" s="298"/>
      <c r="EK8" s="298"/>
      <c r="EL8" s="298"/>
      <c r="EM8" s="298"/>
      <c r="EN8" s="298"/>
      <c r="EO8" s="298"/>
      <c r="EP8" s="298"/>
      <c r="EQ8" s="298"/>
      <c r="ER8" s="298"/>
      <c r="ES8" s="298"/>
      <c r="ET8" s="298"/>
      <c r="EU8" s="298"/>
      <c r="EV8" s="298"/>
      <c r="EW8" s="298"/>
      <c r="EX8" s="298"/>
      <c r="EY8" s="298"/>
      <c r="EZ8" s="298"/>
      <c r="FA8" s="298"/>
      <c r="FB8" s="298"/>
      <c r="FC8" s="298"/>
      <c r="FD8" s="298"/>
      <c r="FE8" s="298"/>
      <c r="FF8" s="298"/>
      <c r="FG8" s="298"/>
      <c r="FH8" s="298"/>
      <c r="FI8" s="298"/>
      <c r="FJ8" s="298"/>
      <c r="FK8" s="298"/>
      <c r="FL8" s="298"/>
      <c r="FM8" s="298"/>
      <c r="FN8" s="298"/>
      <c r="FO8" s="298"/>
      <c r="FP8" s="298"/>
      <c r="FQ8" s="298"/>
      <c r="FR8" s="298"/>
      <c r="FS8" s="298"/>
      <c r="FT8" s="298"/>
      <c r="FU8" s="298"/>
      <c r="FV8" s="298"/>
      <c r="FW8" s="298"/>
      <c r="FX8" s="298"/>
      <c r="FY8" s="298"/>
      <c r="FZ8" s="298"/>
      <c r="GA8" s="298"/>
      <c r="GB8" s="298"/>
      <c r="GC8" s="298"/>
      <c r="GD8" s="298"/>
      <c r="GE8" s="298"/>
      <c r="GF8" s="298"/>
      <c r="GG8" s="298"/>
      <c r="GH8" s="298"/>
      <c r="GI8" s="298"/>
      <c r="GJ8" s="298"/>
      <c r="GK8" s="298"/>
      <c r="GL8" s="298"/>
      <c r="GM8" s="298"/>
      <c r="GN8" s="298"/>
      <c r="GO8" s="298"/>
      <c r="GP8" s="298"/>
      <c r="GQ8" s="298"/>
      <c r="GR8" s="298"/>
      <c r="GS8" s="298"/>
      <c r="GT8" s="298"/>
      <c r="GU8" s="298"/>
      <c r="GV8" s="298"/>
      <c r="GW8" s="298"/>
      <c r="GX8" s="298"/>
      <c r="GY8" s="298"/>
      <c r="GZ8" s="298"/>
      <c r="HA8" s="298"/>
      <c r="HB8" s="298"/>
      <c r="HC8" s="298"/>
      <c r="HD8" s="298"/>
      <c r="HE8" s="298"/>
      <c r="HF8" s="298"/>
      <c r="HG8" s="298"/>
      <c r="HH8" s="298"/>
      <c r="HI8" s="298"/>
      <c r="HJ8" s="298"/>
      <c r="HK8" s="298"/>
      <c r="HL8" s="298"/>
      <c r="HM8" s="298"/>
      <c r="HN8" s="298"/>
      <c r="HO8" s="298"/>
      <c r="HP8" s="298"/>
      <c r="HQ8" s="298"/>
      <c r="HR8" s="298"/>
      <c r="HS8" s="298"/>
      <c r="HT8" s="298"/>
      <c r="HU8" s="298"/>
      <c r="HV8" s="298"/>
      <c r="HW8" s="298"/>
      <c r="HX8" s="298"/>
      <c r="HY8" s="298"/>
      <c r="HZ8" s="298"/>
      <c r="IA8" s="298"/>
      <c r="IB8" s="298"/>
      <c r="IC8" s="298"/>
      <c r="ID8" s="298"/>
      <c r="IE8" s="298"/>
      <c r="IF8" s="298"/>
      <c r="IG8" s="298"/>
      <c r="IH8" s="298"/>
      <c r="II8" s="298"/>
      <c r="IJ8" s="298"/>
      <c r="IK8" s="298"/>
      <c r="IL8" s="298"/>
      <c r="IM8" s="298"/>
      <c r="IN8" s="298"/>
      <c r="IO8" s="298"/>
      <c r="IP8" s="298"/>
      <c r="IQ8" s="298"/>
      <c r="IR8" s="298"/>
      <c r="IS8" s="298"/>
      <c r="IT8" s="298"/>
      <c r="IU8" s="298"/>
      <c r="IV8" s="298"/>
      <c r="IW8" s="298"/>
      <c r="IX8" s="298"/>
      <c r="IY8" s="298"/>
      <c r="IZ8" s="298"/>
      <c r="JA8" s="298"/>
      <c r="JB8" s="298"/>
      <c r="JC8" s="298"/>
      <c r="JD8" s="298"/>
      <c r="JE8" s="298"/>
      <c r="JF8" s="298"/>
      <c r="JG8" s="298"/>
      <c r="JH8" s="298"/>
      <c r="JI8" s="298"/>
      <c r="JJ8" s="298"/>
      <c r="JK8" s="298"/>
      <c r="JL8" s="298"/>
      <c r="JM8" s="298"/>
      <c r="JN8" s="298"/>
      <c r="JO8" s="298"/>
      <c r="JP8" s="298"/>
      <c r="JQ8" s="298"/>
      <c r="JR8" s="298"/>
      <c r="JS8" s="298"/>
      <c r="JT8" s="298"/>
      <c r="JU8" s="298"/>
      <c r="JV8" s="298"/>
      <c r="JW8" s="298"/>
      <c r="JX8" s="298"/>
      <c r="JY8" s="298"/>
      <c r="JZ8" s="298"/>
      <c r="KA8" s="298"/>
      <c r="KB8" s="298"/>
      <c r="KC8" s="298"/>
      <c r="KD8" s="298"/>
      <c r="KE8" s="298"/>
      <c r="KF8" s="298"/>
      <c r="KG8" s="298"/>
      <c r="KH8" s="298"/>
      <c r="KI8" s="298"/>
      <c r="KJ8" s="298"/>
      <c r="KK8" s="298"/>
      <c r="KL8" s="298"/>
      <c r="KM8" s="298"/>
      <c r="KN8" s="298"/>
      <c r="KO8" s="298"/>
      <c r="KP8" s="298"/>
      <c r="KQ8" s="298"/>
      <c r="KR8" s="298"/>
      <c r="KS8" s="298"/>
      <c r="KT8" s="298"/>
      <c r="KU8" s="298"/>
      <c r="KV8" s="298"/>
      <c r="KW8" s="298"/>
      <c r="KX8" s="298"/>
      <c r="KY8" s="298"/>
      <c r="KZ8" s="298"/>
      <c r="LA8" s="298"/>
      <c r="LB8" s="298"/>
      <c r="LC8" s="298"/>
      <c r="LD8" s="298"/>
      <c r="LE8" s="298"/>
      <c r="LF8" s="298"/>
      <c r="LG8" s="298"/>
      <c r="LH8" s="298"/>
      <c r="LI8" s="298"/>
      <c r="LJ8" s="298"/>
      <c r="LK8" s="298"/>
      <c r="LL8" s="298"/>
      <c r="LM8" s="298"/>
      <c r="LN8" s="298"/>
      <c r="LO8" s="298"/>
      <c r="LP8" s="298"/>
      <c r="LQ8" s="298"/>
      <c r="LR8" s="298"/>
      <c r="LS8" s="298"/>
      <c r="LT8" s="298"/>
      <c r="LU8" s="298"/>
      <c r="LV8" s="298"/>
      <c r="LW8" s="298"/>
      <c r="LX8" s="298"/>
      <c r="LY8" s="298"/>
      <c r="LZ8" s="298"/>
      <c r="MA8" s="298"/>
      <c r="MB8" s="298"/>
      <c r="MC8" s="298"/>
      <c r="MD8" s="298"/>
      <c r="ME8" s="298"/>
      <c r="MF8" s="298"/>
      <c r="MG8" s="298"/>
      <c r="MH8" s="298"/>
      <c r="MI8" s="298"/>
      <c r="MJ8" s="298"/>
      <c r="MK8" s="298"/>
      <c r="ML8" s="298"/>
      <c r="MM8" s="298"/>
      <c r="MN8" s="298"/>
      <c r="MO8" s="298"/>
      <c r="MP8" s="298"/>
      <c r="MQ8" s="298"/>
      <c r="MR8" s="298"/>
      <c r="MS8" s="298"/>
      <c r="MT8" s="298"/>
      <c r="MU8" s="298"/>
      <c r="MV8" s="298"/>
      <c r="MW8" s="298"/>
      <c r="MX8" s="298"/>
      <c r="MY8" s="298"/>
      <c r="MZ8" s="298"/>
      <c r="NA8" s="298"/>
      <c r="NB8" s="298"/>
      <c r="NC8" s="298"/>
      <c r="ND8" s="298"/>
      <c r="NE8" s="298"/>
      <c r="NF8" s="298"/>
      <c r="NG8" s="298"/>
      <c r="NH8" s="298"/>
      <c r="NI8" s="298"/>
      <c r="NJ8" s="298"/>
      <c r="NK8" s="298"/>
      <c r="NL8" s="298"/>
      <c r="NM8" s="298"/>
      <c r="NN8" s="298"/>
      <c r="NO8" s="298"/>
      <c r="NP8" s="298"/>
      <c r="NQ8" s="298"/>
      <c r="NR8" s="298"/>
      <c r="NS8" s="298"/>
      <c r="NT8" s="298"/>
      <c r="NU8" s="298"/>
      <c r="NV8" s="298"/>
      <c r="NW8" s="298"/>
      <c r="NX8" s="298"/>
      <c r="NY8" s="298"/>
      <c r="NZ8" s="298"/>
      <c r="OA8" s="298"/>
      <c r="OB8" s="298"/>
      <c r="OC8" s="298"/>
      <c r="OD8" s="298"/>
      <c r="OE8" s="298"/>
      <c r="OF8" s="298"/>
      <c r="OG8" s="298"/>
      <c r="OH8" s="298"/>
      <c r="OI8" s="298"/>
      <c r="OJ8" s="298"/>
      <c r="OK8" s="298"/>
      <c r="OL8" s="298"/>
      <c r="OM8" s="298"/>
      <c r="ON8" s="298"/>
      <c r="OO8" s="298"/>
      <c r="OP8" s="298"/>
      <c r="OQ8" s="298"/>
      <c r="OR8" s="298"/>
      <c r="OS8" s="298"/>
      <c r="OT8" s="298"/>
      <c r="OU8" s="298"/>
      <c r="OV8" s="298"/>
      <c r="OW8" s="298"/>
      <c r="OX8" s="298"/>
      <c r="OY8" s="298"/>
      <c r="OZ8" s="298"/>
      <c r="PA8" s="298"/>
      <c r="PB8" s="298"/>
      <c r="PC8" s="298"/>
      <c r="PD8" s="298"/>
      <c r="PE8" s="298"/>
      <c r="PF8" s="298"/>
      <c r="PG8" s="298"/>
      <c r="PH8" s="298"/>
      <c r="PI8" s="298"/>
      <c r="PJ8" s="298"/>
      <c r="PK8" s="298"/>
      <c r="PL8" s="298"/>
      <c r="PM8" s="298"/>
      <c r="PN8" s="298"/>
      <c r="PO8" s="298"/>
      <c r="PP8" s="298"/>
      <c r="PQ8" s="298"/>
      <c r="PR8" s="298"/>
      <c r="PS8" s="298"/>
      <c r="PT8" s="298"/>
      <c r="PU8" s="298"/>
      <c r="PV8" s="298"/>
      <c r="PW8" s="298"/>
      <c r="PX8" s="298"/>
      <c r="PY8" s="298"/>
      <c r="PZ8" s="298"/>
      <c r="QA8" s="298"/>
      <c r="QB8" s="298"/>
      <c r="QC8" s="298"/>
      <c r="QD8" s="298"/>
      <c r="QE8" s="298"/>
      <c r="QF8" s="298"/>
      <c r="QG8" s="298"/>
      <c r="QH8" s="298"/>
      <c r="QI8" s="298"/>
      <c r="QJ8" s="298"/>
      <c r="QK8" s="298"/>
      <c r="QL8" s="298"/>
      <c r="QM8" s="298"/>
      <c r="QN8" s="298"/>
      <c r="QO8" s="298"/>
      <c r="QP8" s="298"/>
      <c r="QQ8" s="298"/>
      <c r="QR8" s="298"/>
      <c r="QS8" s="298"/>
      <c r="QT8" s="298"/>
      <c r="QU8" s="192"/>
    </row>
    <row r="9" spans="1:463" s="193" customFormat="1">
      <c r="A9" s="298"/>
      <c r="B9" s="1758" t="s">
        <v>56</v>
      </c>
      <c r="C9" s="511"/>
      <c r="D9" s="511"/>
      <c r="E9" s="1759" t="s">
        <v>384</v>
      </c>
      <c r="F9" s="1759">
        <v>22</v>
      </c>
      <c r="G9" s="518">
        <f t="shared" si="0"/>
        <v>0.41839214172312839</v>
      </c>
      <c r="H9" s="1760" t="s">
        <v>30</v>
      </c>
      <c r="I9" s="1761">
        <v>656</v>
      </c>
      <c r="J9" s="1762">
        <v>44</v>
      </c>
      <c r="K9" s="1057">
        <v>50</v>
      </c>
      <c r="L9" s="1057">
        <v>30</v>
      </c>
      <c r="M9" s="460">
        <f t="shared" si="1"/>
        <v>0</v>
      </c>
      <c r="N9" s="513">
        <f t="shared" si="5"/>
        <v>28864</v>
      </c>
      <c r="O9" s="514"/>
      <c r="P9" s="512"/>
      <c r="Q9" s="512"/>
      <c r="R9" s="512">
        <f t="shared" si="6"/>
        <v>0</v>
      </c>
      <c r="S9" s="512">
        <f t="shared" si="7"/>
        <v>19680</v>
      </c>
      <c r="T9" s="512">
        <v>0</v>
      </c>
      <c r="U9" s="512"/>
      <c r="V9" s="512"/>
      <c r="W9" s="816">
        <v>0</v>
      </c>
      <c r="X9" s="512"/>
      <c r="Y9" s="512"/>
      <c r="Z9" s="512">
        <f t="shared" si="2"/>
        <v>0</v>
      </c>
      <c r="AA9" s="514">
        <f t="shared" si="8"/>
        <v>0.84991841547869229</v>
      </c>
      <c r="AB9" s="512">
        <f t="shared" si="9"/>
        <v>24532.045144376974</v>
      </c>
      <c r="AC9" s="454" t="str">
        <f t="shared" si="10"/>
        <v/>
      </c>
      <c r="AD9" s="1171" t="str">
        <f t="shared" si="11"/>
        <v/>
      </c>
      <c r="AE9" s="298"/>
      <c r="AF9" s="298"/>
      <c r="AG9" s="298"/>
      <c r="AH9" s="298"/>
      <c r="AI9" s="298"/>
      <c r="AJ9" s="298"/>
      <c r="AK9" s="298"/>
      <c r="AL9" s="298"/>
      <c r="AM9" s="298"/>
      <c r="AN9" s="298"/>
      <c r="AO9" s="298"/>
      <c r="AP9" s="298"/>
      <c r="AQ9" s="298"/>
      <c r="AR9" s="298"/>
      <c r="AS9" s="298"/>
      <c r="AT9" s="298"/>
      <c r="AU9" s="298"/>
      <c r="AV9" s="298"/>
      <c r="AW9" s="298"/>
      <c r="AX9" s="298"/>
      <c r="AY9" s="298"/>
      <c r="AZ9" s="298"/>
      <c r="BA9" s="298"/>
      <c r="BB9" s="298"/>
      <c r="BC9" s="298"/>
      <c r="BD9" s="298"/>
      <c r="BE9" s="298"/>
      <c r="BF9" s="298"/>
      <c r="BG9" s="298"/>
      <c r="BH9" s="298"/>
      <c r="BI9" s="298"/>
      <c r="BJ9" s="298"/>
      <c r="BK9" s="298"/>
      <c r="BL9" s="298"/>
      <c r="BM9" s="298"/>
      <c r="BN9" s="298"/>
      <c r="BO9" s="298"/>
      <c r="BP9" s="298"/>
      <c r="BQ9" s="298"/>
      <c r="BR9" s="298"/>
      <c r="BS9" s="298"/>
      <c r="BT9" s="298"/>
      <c r="BU9" s="298"/>
      <c r="BV9" s="298"/>
      <c r="BW9" s="298"/>
      <c r="BX9" s="298"/>
      <c r="BY9" s="298"/>
      <c r="BZ9" s="298"/>
      <c r="CA9" s="298"/>
      <c r="CB9" s="298"/>
      <c r="CC9" s="298"/>
      <c r="CD9" s="298"/>
      <c r="CE9" s="298"/>
      <c r="CF9" s="298"/>
      <c r="CG9" s="298"/>
      <c r="CH9" s="298"/>
      <c r="CI9" s="298"/>
      <c r="CJ9" s="298"/>
      <c r="CK9" s="298"/>
      <c r="CL9" s="298"/>
      <c r="CM9" s="298"/>
      <c r="CN9" s="298"/>
      <c r="CO9" s="298"/>
      <c r="CP9" s="298"/>
      <c r="CQ9" s="298"/>
      <c r="CR9" s="298"/>
      <c r="CS9" s="298"/>
      <c r="CT9" s="298"/>
      <c r="CU9" s="298"/>
      <c r="CV9" s="298"/>
      <c r="CW9" s="298"/>
      <c r="CX9" s="298"/>
      <c r="CY9" s="298"/>
      <c r="CZ9" s="298"/>
      <c r="DA9" s="298"/>
      <c r="DB9" s="298"/>
      <c r="DC9" s="298"/>
      <c r="DD9" s="298"/>
      <c r="DE9" s="298"/>
      <c r="DF9" s="298"/>
      <c r="DG9" s="298"/>
      <c r="DH9" s="298"/>
      <c r="DI9" s="298"/>
      <c r="DJ9" s="298"/>
      <c r="DK9" s="298"/>
      <c r="DL9" s="298"/>
      <c r="DM9" s="298"/>
      <c r="DN9" s="298"/>
      <c r="DO9" s="298"/>
      <c r="DP9" s="298"/>
      <c r="DQ9" s="298"/>
      <c r="DR9" s="298"/>
      <c r="DS9" s="298"/>
      <c r="DT9" s="298"/>
      <c r="DU9" s="298"/>
      <c r="DV9" s="298"/>
      <c r="DW9" s="298"/>
      <c r="DX9" s="298"/>
      <c r="DY9" s="298"/>
      <c r="DZ9" s="298"/>
      <c r="EA9" s="298"/>
      <c r="EB9" s="298"/>
      <c r="EC9" s="298"/>
      <c r="ED9" s="298"/>
      <c r="EE9" s="298"/>
      <c r="EF9" s="298"/>
      <c r="EG9" s="298"/>
      <c r="EH9" s="298"/>
      <c r="EI9" s="298"/>
      <c r="EJ9" s="298"/>
      <c r="EK9" s="298"/>
      <c r="EL9" s="298"/>
      <c r="EM9" s="298"/>
      <c r="EN9" s="298"/>
      <c r="EO9" s="298"/>
      <c r="EP9" s="298"/>
      <c r="EQ9" s="298"/>
      <c r="ER9" s="298"/>
      <c r="ES9" s="298"/>
      <c r="ET9" s="298"/>
      <c r="EU9" s="298"/>
      <c r="EV9" s="298"/>
      <c r="EW9" s="298"/>
      <c r="EX9" s="298"/>
      <c r="EY9" s="298"/>
      <c r="EZ9" s="298"/>
      <c r="FA9" s="298"/>
      <c r="FB9" s="298"/>
      <c r="FC9" s="298"/>
      <c r="FD9" s="298"/>
      <c r="FE9" s="298"/>
      <c r="FF9" s="298"/>
      <c r="FG9" s="298"/>
      <c r="FH9" s="298"/>
      <c r="FI9" s="298"/>
      <c r="FJ9" s="298"/>
      <c r="FK9" s="298"/>
      <c r="FL9" s="298"/>
      <c r="FM9" s="298"/>
      <c r="FN9" s="298"/>
      <c r="FO9" s="298"/>
      <c r="FP9" s="298"/>
      <c r="FQ9" s="298"/>
      <c r="FR9" s="298"/>
      <c r="FS9" s="298"/>
      <c r="FT9" s="298"/>
      <c r="FU9" s="298"/>
      <c r="FV9" s="298"/>
      <c r="FW9" s="298"/>
      <c r="FX9" s="298"/>
      <c r="FY9" s="298"/>
      <c r="FZ9" s="298"/>
      <c r="GA9" s="298"/>
      <c r="GB9" s="298"/>
      <c r="GC9" s="298"/>
      <c r="GD9" s="298"/>
      <c r="GE9" s="298"/>
      <c r="GF9" s="298"/>
      <c r="GG9" s="298"/>
      <c r="GH9" s="298"/>
      <c r="GI9" s="298"/>
      <c r="GJ9" s="298"/>
      <c r="GK9" s="298"/>
      <c r="GL9" s="298"/>
      <c r="GM9" s="298"/>
      <c r="GN9" s="298"/>
      <c r="GO9" s="298"/>
      <c r="GP9" s="298"/>
      <c r="GQ9" s="298"/>
      <c r="GR9" s="298"/>
      <c r="GS9" s="298"/>
      <c r="GT9" s="298"/>
      <c r="GU9" s="298"/>
      <c r="GV9" s="298"/>
      <c r="GW9" s="298"/>
      <c r="GX9" s="298"/>
      <c r="GY9" s="298"/>
      <c r="GZ9" s="298"/>
      <c r="HA9" s="298"/>
      <c r="HB9" s="298"/>
      <c r="HC9" s="298"/>
      <c r="HD9" s="298"/>
      <c r="HE9" s="298"/>
      <c r="HF9" s="298"/>
      <c r="HG9" s="298"/>
      <c r="HH9" s="298"/>
      <c r="HI9" s="298"/>
      <c r="HJ9" s="298"/>
      <c r="HK9" s="298"/>
      <c r="HL9" s="298"/>
      <c r="HM9" s="298"/>
      <c r="HN9" s="298"/>
      <c r="HO9" s="298"/>
      <c r="HP9" s="298"/>
      <c r="HQ9" s="298"/>
      <c r="HR9" s="298"/>
      <c r="HS9" s="298"/>
      <c r="HT9" s="298"/>
      <c r="HU9" s="298"/>
      <c r="HV9" s="298"/>
      <c r="HW9" s="298"/>
      <c r="HX9" s="298"/>
      <c r="HY9" s="298"/>
      <c r="HZ9" s="298"/>
      <c r="IA9" s="298"/>
      <c r="IB9" s="298"/>
      <c r="IC9" s="298"/>
      <c r="ID9" s="298"/>
      <c r="IE9" s="298"/>
      <c r="IF9" s="298"/>
      <c r="IG9" s="298"/>
      <c r="IH9" s="298"/>
      <c r="II9" s="298"/>
      <c r="IJ9" s="298"/>
      <c r="IK9" s="298"/>
      <c r="IL9" s="298"/>
      <c r="IM9" s="298"/>
      <c r="IN9" s="298"/>
      <c r="IO9" s="298"/>
      <c r="IP9" s="298"/>
      <c r="IQ9" s="298"/>
      <c r="IR9" s="298"/>
      <c r="IS9" s="298"/>
      <c r="IT9" s="298"/>
      <c r="IU9" s="298"/>
      <c r="IV9" s="298"/>
      <c r="IW9" s="298"/>
      <c r="IX9" s="298"/>
      <c r="IY9" s="298"/>
      <c r="IZ9" s="298"/>
      <c r="JA9" s="298"/>
      <c r="JB9" s="298"/>
      <c r="JC9" s="298"/>
      <c r="JD9" s="298"/>
      <c r="JE9" s="298"/>
      <c r="JF9" s="298"/>
      <c r="JG9" s="298"/>
      <c r="JH9" s="298"/>
      <c r="JI9" s="298"/>
      <c r="JJ9" s="298"/>
      <c r="JK9" s="298"/>
      <c r="JL9" s="298"/>
      <c r="JM9" s="298"/>
      <c r="JN9" s="298"/>
      <c r="JO9" s="298"/>
      <c r="JP9" s="298"/>
      <c r="JQ9" s="298"/>
      <c r="JR9" s="298"/>
      <c r="JS9" s="298"/>
      <c r="JT9" s="298"/>
      <c r="JU9" s="298"/>
      <c r="JV9" s="298"/>
      <c r="JW9" s="298"/>
      <c r="JX9" s="298"/>
      <c r="JY9" s="298"/>
      <c r="JZ9" s="298"/>
      <c r="KA9" s="298"/>
      <c r="KB9" s="298"/>
      <c r="KC9" s="298"/>
      <c r="KD9" s="298"/>
      <c r="KE9" s="298"/>
      <c r="KF9" s="298"/>
      <c r="KG9" s="298"/>
      <c r="KH9" s="298"/>
      <c r="KI9" s="298"/>
      <c r="KJ9" s="298"/>
      <c r="KK9" s="298"/>
      <c r="KL9" s="298"/>
      <c r="KM9" s="298"/>
      <c r="KN9" s="298"/>
      <c r="KO9" s="298"/>
      <c r="KP9" s="298"/>
      <c r="KQ9" s="298"/>
      <c r="KR9" s="298"/>
      <c r="KS9" s="298"/>
      <c r="KT9" s="298"/>
      <c r="KU9" s="298"/>
      <c r="KV9" s="298"/>
      <c r="KW9" s="298"/>
      <c r="KX9" s="298"/>
      <c r="KY9" s="298"/>
      <c r="KZ9" s="298"/>
      <c r="LA9" s="298"/>
      <c r="LB9" s="298"/>
      <c r="LC9" s="298"/>
      <c r="LD9" s="298"/>
      <c r="LE9" s="298"/>
      <c r="LF9" s="298"/>
      <c r="LG9" s="298"/>
      <c r="LH9" s="298"/>
      <c r="LI9" s="298"/>
      <c r="LJ9" s="298"/>
      <c r="LK9" s="298"/>
      <c r="LL9" s="298"/>
      <c r="LM9" s="298"/>
      <c r="LN9" s="298"/>
      <c r="LO9" s="298"/>
      <c r="LP9" s="298"/>
      <c r="LQ9" s="298"/>
      <c r="LR9" s="298"/>
      <c r="LS9" s="298"/>
      <c r="LT9" s="298"/>
      <c r="LU9" s="298"/>
      <c r="LV9" s="298"/>
      <c r="LW9" s="298"/>
      <c r="LX9" s="298"/>
      <c r="LY9" s="298"/>
      <c r="LZ9" s="298"/>
      <c r="MA9" s="298"/>
      <c r="MB9" s="298"/>
      <c r="MC9" s="298"/>
      <c r="MD9" s="298"/>
      <c r="ME9" s="298"/>
      <c r="MF9" s="298"/>
      <c r="MG9" s="298"/>
      <c r="MH9" s="298"/>
      <c r="MI9" s="298"/>
      <c r="MJ9" s="298"/>
      <c r="MK9" s="298"/>
      <c r="ML9" s="298"/>
      <c r="MM9" s="298"/>
      <c r="MN9" s="298"/>
      <c r="MO9" s="298"/>
      <c r="MP9" s="298"/>
      <c r="MQ9" s="298"/>
      <c r="MR9" s="298"/>
      <c r="MS9" s="298"/>
      <c r="MT9" s="298"/>
      <c r="MU9" s="298"/>
      <c r="MV9" s="298"/>
      <c r="MW9" s="298"/>
      <c r="MX9" s="298"/>
      <c r="MY9" s="298"/>
      <c r="MZ9" s="298"/>
      <c r="NA9" s="298"/>
      <c r="NB9" s="298"/>
      <c r="NC9" s="298"/>
      <c r="ND9" s="298"/>
      <c r="NE9" s="298"/>
      <c r="NF9" s="298"/>
      <c r="NG9" s="298"/>
      <c r="NH9" s="298"/>
      <c r="NI9" s="298"/>
      <c r="NJ9" s="298"/>
      <c r="NK9" s="298"/>
      <c r="NL9" s="298"/>
      <c r="NM9" s="298"/>
      <c r="NN9" s="298"/>
      <c r="NO9" s="298"/>
      <c r="NP9" s="298"/>
      <c r="NQ9" s="298"/>
      <c r="NR9" s="298"/>
      <c r="NS9" s="298"/>
      <c r="NT9" s="298"/>
      <c r="NU9" s="298"/>
      <c r="NV9" s="298"/>
      <c r="NW9" s="298"/>
      <c r="NX9" s="298"/>
      <c r="NY9" s="298"/>
      <c r="NZ9" s="298"/>
      <c r="OA9" s="298"/>
      <c r="OB9" s="298"/>
      <c r="OC9" s="298"/>
      <c r="OD9" s="298"/>
      <c r="OE9" s="298"/>
      <c r="OF9" s="298"/>
      <c r="OG9" s="298"/>
      <c r="OH9" s="298"/>
      <c r="OI9" s="298"/>
      <c r="OJ9" s="298"/>
      <c r="OK9" s="298"/>
      <c r="OL9" s="298"/>
      <c r="OM9" s="298"/>
      <c r="ON9" s="298"/>
      <c r="OO9" s="298"/>
      <c r="OP9" s="298"/>
      <c r="OQ9" s="298"/>
      <c r="OR9" s="298"/>
      <c r="OS9" s="298"/>
      <c r="OT9" s="298"/>
      <c r="OU9" s="298"/>
      <c r="OV9" s="298"/>
      <c r="OW9" s="298"/>
      <c r="OX9" s="298"/>
      <c r="OY9" s="298"/>
      <c r="OZ9" s="298"/>
      <c r="PA9" s="298"/>
      <c r="PB9" s="298"/>
      <c r="PC9" s="298"/>
      <c r="PD9" s="298"/>
      <c r="PE9" s="298"/>
      <c r="PF9" s="298"/>
      <c r="PG9" s="298"/>
      <c r="PH9" s="298"/>
      <c r="PI9" s="298"/>
      <c r="PJ9" s="298"/>
      <c r="PK9" s="298"/>
      <c r="PL9" s="298"/>
      <c r="PM9" s="298"/>
      <c r="PN9" s="298"/>
      <c r="PO9" s="298"/>
      <c r="PP9" s="298"/>
      <c r="PQ9" s="298"/>
      <c r="PR9" s="298"/>
      <c r="PS9" s="298"/>
      <c r="PT9" s="298"/>
      <c r="PU9" s="298"/>
      <c r="PV9" s="298"/>
      <c r="PW9" s="298"/>
      <c r="PX9" s="298"/>
      <c r="PY9" s="298"/>
      <c r="PZ9" s="298"/>
      <c r="QA9" s="298"/>
      <c r="QB9" s="298"/>
      <c r="QC9" s="298"/>
      <c r="QD9" s="298"/>
      <c r="QE9" s="298"/>
      <c r="QF9" s="298"/>
      <c r="QG9" s="298"/>
      <c r="QH9" s="298"/>
      <c r="QI9" s="298"/>
      <c r="QJ9" s="298"/>
      <c r="QK9" s="298"/>
      <c r="QL9" s="298"/>
      <c r="QM9" s="298"/>
      <c r="QN9" s="298"/>
      <c r="QO9" s="298"/>
      <c r="QP9" s="298"/>
      <c r="QQ9" s="298"/>
      <c r="QR9" s="298"/>
      <c r="QS9" s="298"/>
      <c r="QT9" s="298"/>
      <c r="QU9" s="192"/>
    </row>
    <row r="10" spans="1:463" s="193" customFormat="1">
      <c r="A10" s="298"/>
      <c r="B10" s="1758" t="s">
        <v>56</v>
      </c>
      <c r="C10" s="511"/>
      <c r="D10" s="511"/>
      <c r="E10" s="1759" t="s">
        <v>625</v>
      </c>
      <c r="F10" s="1759">
        <v>15</v>
      </c>
      <c r="G10" s="518">
        <f t="shared" si="0"/>
        <v>2.2415290733163364</v>
      </c>
      <c r="H10" s="1760" t="s">
        <v>32</v>
      </c>
      <c r="I10" s="1761">
        <v>3287</v>
      </c>
      <c r="J10" s="1762">
        <v>69</v>
      </c>
      <c r="K10" s="1057"/>
      <c r="L10" s="1057"/>
      <c r="M10" s="460">
        <f t="shared" si="1"/>
        <v>0</v>
      </c>
      <c r="N10" s="513">
        <f t="shared" si="5"/>
        <v>226803</v>
      </c>
      <c r="O10" s="514"/>
      <c r="P10" s="512"/>
      <c r="Q10" s="512"/>
      <c r="R10" s="512">
        <f t="shared" si="6"/>
        <v>0</v>
      </c>
      <c r="S10" s="512">
        <f t="shared" si="7"/>
        <v>0</v>
      </c>
      <c r="T10" s="512">
        <v>0</v>
      </c>
      <c r="U10" s="512"/>
      <c r="V10" s="512"/>
      <c r="W10" s="816">
        <v>0</v>
      </c>
      <c r="X10" s="512"/>
      <c r="Y10" s="512"/>
      <c r="Z10" s="512">
        <f t="shared" si="2"/>
        <v>0</v>
      </c>
      <c r="AA10" s="514">
        <f t="shared" si="8"/>
        <v>0.80126065856156259</v>
      </c>
      <c r="AB10" s="512">
        <f t="shared" si="9"/>
        <v>181728.32114373808</v>
      </c>
      <c r="AC10" s="454" t="str">
        <f t="shared" si="10"/>
        <v/>
      </c>
      <c r="AD10" s="1171" t="str">
        <f t="shared" si="11"/>
        <v/>
      </c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  <c r="FL10" s="298"/>
      <c r="FM10" s="298"/>
      <c r="FN10" s="298"/>
      <c r="FO10" s="298"/>
      <c r="FP10" s="298"/>
      <c r="FQ10" s="298"/>
      <c r="FR10" s="298"/>
      <c r="FS10" s="298"/>
      <c r="FT10" s="298"/>
      <c r="FU10" s="298"/>
      <c r="FV10" s="298"/>
      <c r="FW10" s="298"/>
      <c r="FX10" s="298"/>
      <c r="FY10" s="298"/>
      <c r="FZ10" s="298"/>
      <c r="GA10" s="298"/>
      <c r="GB10" s="298"/>
      <c r="GC10" s="298"/>
      <c r="GD10" s="298"/>
      <c r="GE10" s="298"/>
      <c r="GF10" s="298"/>
      <c r="GG10" s="298"/>
      <c r="GH10" s="298"/>
      <c r="GI10" s="298"/>
      <c r="GJ10" s="298"/>
      <c r="GK10" s="298"/>
      <c r="GL10" s="298"/>
      <c r="GM10" s="298"/>
      <c r="GN10" s="298"/>
      <c r="GO10" s="298"/>
      <c r="GP10" s="298"/>
      <c r="GQ10" s="298"/>
      <c r="GR10" s="298"/>
      <c r="GS10" s="298"/>
      <c r="GT10" s="298"/>
      <c r="GU10" s="298"/>
      <c r="GV10" s="298"/>
      <c r="GW10" s="298"/>
      <c r="GX10" s="298"/>
      <c r="GY10" s="298"/>
      <c r="GZ10" s="298"/>
      <c r="HA10" s="298"/>
      <c r="HB10" s="298"/>
      <c r="HC10" s="298"/>
      <c r="HD10" s="298"/>
      <c r="HE10" s="298"/>
      <c r="HF10" s="298"/>
      <c r="HG10" s="298"/>
      <c r="HH10" s="298"/>
      <c r="HI10" s="298"/>
      <c r="HJ10" s="298"/>
      <c r="HK10" s="298"/>
      <c r="HL10" s="298"/>
      <c r="HM10" s="298"/>
      <c r="HN10" s="298"/>
      <c r="HO10" s="298"/>
      <c r="HP10" s="298"/>
      <c r="HQ10" s="298"/>
      <c r="HR10" s="298"/>
      <c r="HS10" s="298"/>
      <c r="HT10" s="298"/>
      <c r="HU10" s="298"/>
      <c r="HV10" s="298"/>
      <c r="HW10" s="298"/>
      <c r="HX10" s="298"/>
      <c r="HY10" s="298"/>
      <c r="HZ10" s="298"/>
      <c r="IA10" s="298"/>
      <c r="IB10" s="298"/>
      <c r="IC10" s="298"/>
      <c r="ID10" s="298"/>
      <c r="IE10" s="298"/>
      <c r="IF10" s="298"/>
      <c r="IG10" s="298"/>
      <c r="IH10" s="298"/>
      <c r="II10" s="298"/>
      <c r="IJ10" s="298"/>
      <c r="IK10" s="298"/>
      <c r="IL10" s="298"/>
      <c r="IM10" s="298"/>
      <c r="IN10" s="298"/>
      <c r="IO10" s="298"/>
      <c r="IP10" s="298"/>
      <c r="IQ10" s="298"/>
      <c r="IR10" s="298"/>
      <c r="IS10" s="298"/>
      <c r="IT10" s="298"/>
      <c r="IU10" s="298"/>
      <c r="IV10" s="298"/>
      <c r="IW10" s="298"/>
      <c r="IX10" s="298"/>
      <c r="IY10" s="298"/>
      <c r="IZ10" s="298"/>
      <c r="JA10" s="298"/>
      <c r="JB10" s="298"/>
      <c r="JC10" s="298"/>
      <c r="JD10" s="298"/>
      <c r="JE10" s="298"/>
      <c r="JF10" s="298"/>
      <c r="JG10" s="298"/>
      <c r="JH10" s="298"/>
      <c r="JI10" s="298"/>
      <c r="JJ10" s="298"/>
      <c r="JK10" s="298"/>
      <c r="JL10" s="298"/>
      <c r="JM10" s="298"/>
      <c r="JN10" s="298"/>
      <c r="JO10" s="298"/>
      <c r="JP10" s="298"/>
      <c r="JQ10" s="298"/>
      <c r="JR10" s="298"/>
      <c r="JS10" s="298"/>
      <c r="JT10" s="298"/>
      <c r="JU10" s="298"/>
      <c r="JV10" s="298"/>
      <c r="JW10" s="298"/>
      <c r="JX10" s="298"/>
      <c r="JY10" s="298"/>
      <c r="JZ10" s="298"/>
      <c r="KA10" s="298"/>
      <c r="KB10" s="298"/>
      <c r="KC10" s="298"/>
      <c r="KD10" s="298"/>
      <c r="KE10" s="298"/>
      <c r="KF10" s="298"/>
      <c r="KG10" s="298"/>
      <c r="KH10" s="298"/>
      <c r="KI10" s="298"/>
      <c r="KJ10" s="298"/>
      <c r="KK10" s="298"/>
      <c r="KL10" s="298"/>
      <c r="KM10" s="298"/>
      <c r="KN10" s="298"/>
      <c r="KO10" s="298"/>
      <c r="KP10" s="298"/>
      <c r="KQ10" s="298"/>
      <c r="KR10" s="298"/>
      <c r="KS10" s="298"/>
      <c r="KT10" s="298"/>
      <c r="KU10" s="298"/>
      <c r="KV10" s="298"/>
      <c r="KW10" s="298"/>
      <c r="KX10" s="298"/>
      <c r="KY10" s="298"/>
      <c r="KZ10" s="298"/>
      <c r="LA10" s="298"/>
      <c r="LB10" s="298"/>
      <c r="LC10" s="298"/>
      <c r="LD10" s="298"/>
      <c r="LE10" s="298"/>
      <c r="LF10" s="298"/>
      <c r="LG10" s="298"/>
      <c r="LH10" s="298"/>
      <c r="LI10" s="298"/>
      <c r="LJ10" s="298"/>
      <c r="LK10" s="298"/>
      <c r="LL10" s="298"/>
      <c r="LM10" s="298"/>
      <c r="LN10" s="298"/>
      <c r="LO10" s="298"/>
      <c r="LP10" s="298"/>
      <c r="LQ10" s="298"/>
      <c r="LR10" s="298"/>
      <c r="LS10" s="298"/>
      <c r="LT10" s="298"/>
      <c r="LU10" s="298"/>
      <c r="LV10" s="298"/>
      <c r="LW10" s="298"/>
      <c r="LX10" s="298"/>
      <c r="LY10" s="298"/>
      <c r="LZ10" s="298"/>
      <c r="MA10" s="298"/>
      <c r="MB10" s="298"/>
      <c r="MC10" s="298"/>
      <c r="MD10" s="298"/>
      <c r="ME10" s="298"/>
      <c r="MF10" s="298"/>
      <c r="MG10" s="298"/>
      <c r="MH10" s="298"/>
      <c r="MI10" s="298"/>
      <c r="MJ10" s="298"/>
      <c r="MK10" s="298"/>
      <c r="ML10" s="298"/>
      <c r="MM10" s="298"/>
      <c r="MN10" s="298"/>
      <c r="MO10" s="298"/>
      <c r="MP10" s="298"/>
      <c r="MQ10" s="298"/>
      <c r="MR10" s="298"/>
      <c r="MS10" s="298"/>
      <c r="MT10" s="298"/>
      <c r="MU10" s="298"/>
      <c r="MV10" s="298"/>
      <c r="MW10" s="298"/>
      <c r="MX10" s="298"/>
      <c r="MY10" s="298"/>
      <c r="MZ10" s="298"/>
      <c r="NA10" s="298"/>
      <c r="NB10" s="298"/>
      <c r="NC10" s="298"/>
      <c r="ND10" s="298"/>
      <c r="NE10" s="298"/>
      <c r="NF10" s="298"/>
      <c r="NG10" s="298"/>
      <c r="NH10" s="298"/>
      <c r="NI10" s="298"/>
      <c r="NJ10" s="298"/>
      <c r="NK10" s="298"/>
      <c r="NL10" s="298"/>
      <c r="NM10" s="298"/>
      <c r="NN10" s="298"/>
      <c r="NO10" s="298"/>
      <c r="NP10" s="298"/>
      <c r="NQ10" s="298"/>
      <c r="NR10" s="298"/>
      <c r="NS10" s="298"/>
      <c r="NT10" s="298"/>
      <c r="NU10" s="298"/>
      <c r="NV10" s="298"/>
      <c r="NW10" s="298"/>
      <c r="NX10" s="298"/>
      <c r="NY10" s="298"/>
      <c r="NZ10" s="298"/>
      <c r="OA10" s="298"/>
      <c r="OB10" s="298"/>
      <c r="OC10" s="298"/>
      <c r="OD10" s="298"/>
      <c r="OE10" s="298"/>
      <c r="OF10" s="298"/>
      <c r="OG10" s="298"/>
      <c r="OH10" s="298"/>
      <c r="OI10" s="298"/>
      <c r="OJ10" s="298"/>
      <c r="OK10" s="298"/>
      <c r="OL10" s="298"/>
      <c r="OM10" s="298"/>
      <c r="ON10" s="298"/>
      <c r="OO10" s="298"/>
      <c r="OP10" s="298"/>
      <c r="OQ10" s="298"/>
      <c r="OR10" s="298"/>
      <c r="OS10" s="298"/>
      <c r="OT10" s="298"/>
      <c r="OU10" s="298"/>
      <c r="OV10" s="298"/>
      <c r="OW10" s="298"/>
      <c r="OX10" s="298"/>
      <c r="OY10" s="298"/>
      <c r="OZ10" s="298"/>
      <c r="PA10" s="298"/>
      <c r="PB10" s="298"/>
      <c r="PC10" s="298"/>
      <c r="PD10" s="298"/>
      <c r="PE10" s="298"/>
      <c r="PF10" s="298"/>
      <c r="PG10" s="298"/>
      <c r="PH10" s="298"/>
      <c r="PI10" s="298"/>
      <c r="PJ10" s="298"/>
      <c r="PK10" s="298"/>
      <c r="PL10" s="298"/>
      <c r="PM10" s="298"/>
      <c r="PN10" s="298"/>
      <c r="PO10" s="298"/>
      <c r="PP10" s="298"/>
      <c r="PQ10" s="298"/>
      <c r="PR10" s="298"/>
      <c r="PS10" s="298"/>
      <c r="PT10" s="298"/>
      <c r="PU10" s="298"/>
      <c r="PV10" s="298"/>
      <c r="PW10" s="298"/>
      <c r="PX10" s="298"/>
      <c r="PY10" s="298"/>
      <c r="PZ10" s="298"/>
      <c r="QA10" s="298"/>
      <c r="QB10" s="298"/>
      <c r="QC10" s="298"/>
      <c r="QD10" s="298"/>
      <c r="QE10" s="298"/>
      <c r="QF10" s="298"/>
      <c r="QG10" s="298"/>
      <c r="QH10" s="298"/>
      <c r="QI10" s="298"/>
      <c r="QJ10" s="298"/>
      <c r="QK10" s="298"/>
      <c r="QL10" s="298"/>
      <c r="QM10" s="298"/>
      <c r="QN10" s="298"/>
      <c r="QO10" s="298"/>
      <c r="QP10" s="298"/>
      <c r="QQ10" s="298"/>
      <c r="QR10" s="298"/>
      <c r="QS10" s="298"/>
      <c r="QT10" s="298"/>
      <c r="QU10" s="192"/>
    </row>
    <row r="11" spans="1:463" s="193" customFormat="1" ht="18.75" customHeight="1">
      <c r="A11" s="298"/>
      <c r="B11" s="1758" t="s">
        <v>56</v>
      </c>
      <c r="C11" s="511"/>
      <c r="D11" s="511"/>
      <c r="E11" s="1759" t="s">
        <v>397</v>
      </c>
      <c r="F11" s="1759">
        <v>12</v>
      </c>
      <c r="G11" s="518">
        <f t="shared" si="0"/>
        <v>0.83383999949992926</v>
      </c>
      <c r="H11" s="1760" t="s">
        <v>37</v>
      </c>
      <c r="I11" s="1761">
        <v>1506604</v>
      </c>
      <c r="J11" s="1762">
        <v>7.0000000000000007E-2</v>
      </c>
      <c r="K11" s="1057">
        <v>0.02</v>
      </c>
      <c r="L11" s="1057">
        <v>0.02</v>
      </c>
      <c r="M11" s="460">
        <f t="shared" si="1"/>
        <v>0</v>
      </c>
      <c r="N11" s="513">
        <f t="shared" si="5"/>
        <v>105462.28000000001</v>
      </c>
      <c r="O11" s="514"/>
      <c r="P11" s="512"/>
      <c r="Q11" s="512"/>
      <c r="R11" s="512">
        <f t="shared" si="6"/>
        <v>0</v>
      </c>
      <c r="S11" s="512">
        <f t="shared" si="7"/>
        <v>30132.080000000002</v>
      </c>
      <c r="T11" s="512">
        <v>0</v>
      </c>
      <c r="U11" s="512"/>
      <c r="V11" s="512"/>
      <c r="W11" s="816">
        <v>0</v>
      </c>
      <c r="X11" s="512"/>
      <c r="Y11" s="512"/>
      <c r="Z11" s="512">
        <f t="shared" si="2"/>
        <v>0</v>
      </c>
      <c r="AA11" s="514">
        <f t="shared" si="8"/>
        <v>0.67084969084451451</v>
      </c>
      <c r="AB11" s="512">
        <f t="shared" si="9"/>
        <v>70749.337933757633</v>
      </c>
      <c r="AC11" s="454"/>
      <c r="AD11" s="1171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  <c r="FL11" s="298"/>
      <c r="FM11" s="298"/>
      <c r="FN11" s="298"/>
      <c r="FO11" s="298"/>
      <c r="FP11" s="298"/>
      <c r="FQ11" s="298"/>
      <c r="FR11" s="298"/>
      <c r="FS11" s="298"/>
      <c r="FT11" s="298"/>
      <c r="FU11" s="298"/>
      <c r="FV11" s="298"/>
      <c r="FW11" s="298"/>
      <c r="FX11" s="298"/>
      <c r="FY11" s="298"/>
      <c r="FZ11" s="298"/>
      <c r="GA11" s="298"/>
      <c r="GB11" s="298"/>
      <c r="GC11" s="298"/>
      <c r="GD11" s="298"/>
      <c r="GE11" s="298"/>
      <c r="GF11" s="298"/>
      <c r="GG11" s="298"/>
      <c r="GH11" s="298"/>
      <c r="GI11" s="298"/>
      <c r="GJ11" s="298"/>
      <c r="GK11" s="298"/>
      <c r="GL11" s="298"/>
      <c r="GM11" s="298"/>
      <c r="GN11" s="298"/>
      <c r="GO11" s="298"/>
      <c r="GP11" s="298"/>
      <c r="GQ11" s="298"/>
      <c r="GR11" s="298"/>
      <c r="GS11" s="298"/>
      <c r="GT11" s="298"/>
      <c r="GU11" s="298"/>
      <c r="GV11" s="298"/>
      <c r="GW11" s="298"/>
      <c r="GX11" s="298"/>
      <c r="GY11" s="298"/>
      <c r="GZ11" s="298"/>
      <c r="HA11" s="298"/>
      <c r="HB11" s="298"/>
      <c r="HC11" s="298"/>
      <c r="HD11" s="298"/>
      <c r="HE11" s="298"/>
      <c r="HF11" s="298"/>
      <c r="HG11" s="298"/>
      <c r="HH11" s="298"/>
      <c r="HI11" s="298"/>
      <c r="HJ11" s="298"/>
      <c r="HK11" s="298"/>
      <c r="HL11" s="298"/>
      <c r="HM11" s="298"/>
      <c r="HN11" s="298"/>
      <c r="HO11" s="298"/>
      <c r="HP11" s="298"/>
      <c r="HQ11" s="298"/>
      <c r="HR11" s="298"/>
      <c r="HS11" s="298"/>
      <c r="HT11" s="298"/>
      <c r="HU11" s="298"/>
      <c r="HV11" s="298"/>
      <c r="HW11" s="298"/>
      <c r="HX11" s="298"/>
      <c r="HY11" s="298"/>
      <c r="HZ11" s="298"/>
      <c r="IA11" s="298"/>
      <c r="IB11" s="298"/>
      <c r="IC11" s="298"/>
      <c r="ID11" s="298"/>
      <c r="IE11" s="298"/>
      <c r="IF11" s="298"/>
      <c r="IG11" s="298"/>
      <c r="IH11" s="298"/>
      <c r="II11" s="298"/>
      <c r="IJ11" s="298"/>
      <c r="IK11" s="298"/>
      <c r="IL11" s="298"/>
      <c r="IM11" s="298"/>
      <c r="IN11" s="298"/>
      <c r="IO11" s="298"/>
      <c r="IP11" s="298"/>
      <c r="IQ11" s="298"/>
      <c r="IR11" s="298"/>
      <c r="IS11" s="298"/>
      <c r="IT11" s="298"/>
      <c r="IU11" s="298"/>
      <c r="IV11" s="298"/>
      <c r="IW11" s="298"/>
      <c r="IX11" s="298"/>
      <c r="IY11" s="298"/>
      <c r="IZ11" s="298"/>
      <c r="JA11" s="298"/>
      <c r="JB11" s="298"/>
      <c r="JC11" s="298"/>
      <c r="JD11" s="298"/>
      <c r="JE11" s="298"/>
      <c r="JF11" s="298"/>
      <c r="JG11" s="298"/>
      <c r="JH11" s="298"/>
      <c r="JI11" s="298"/>
      <c r="JJ11" s="298"/>
      <c r="JK11" s="298"/>
      <c r="JL11" s="298"/>
      <c r="JM11" s="298"/>
      <c r="JN11" s="298"/>
      <c r="JO11" s="298"/>
      <c r="JP11" s="298"/>
      <c r="JQ11" s="298"/>
      <c r="JR11" s="298"/>
      <c r="JS11" s="298"/>
      <c r="JT11" s="298"/>
      <c r="JU11" s="298"/>
      <c r="JV11" s="298"/>
      <c r="JW11" s="298"/>
      <c r="JX11" s="298"/>
      <c r="JY11" s="298"/>
      <c r="JZ11" s="298"/>
      <c r="KA11" s="298"/>
      <c r="KB11" s="298"/>
      <c r="KC11" s="298"/>
      <c r="KD11" s="298"/>
      <c r="KE11" s="298"/>
      <c r="KF11" s="298"/>
      <c r="KG11" s="298"/>
      <c r="KH11" s="298"/>
      <c r="KI11" s="298"/>
      <c r="KJ11" s="298"/>
      <c r="KK11" s="298"/>
      <c r="KL11" s="298"/>
      <c r="KM11" s="298"/>
      <c r="KN11" s="298"/>
      <c r="KO11" s="298"/>
      <c r="KP11" s="298"/>
      <c r="KQ11" s="298"/>
      <c r="KR11" s="298"/>
      <c r="KS11" s="298"/>
      <c r="KT11" s="298"/>
      <c r="KU11" s="298"/>
      <c r="KV11" s="298"/>
      <c r="KW11" s="298"/>
      <c r="KX11" s="298"/>
      <c r="KY11" s="298"/>
      <c r="KZ11" s="298"/>
      <c r="LA11" s="298"/>
      <c r="LB11" s="298"/>
      <c r="LC11" s="298"/>
      <c r="LD11" s="298"/>
      <c r="LE11" s="298"/>
      <c r="LF11" s="298"/>
      <c r="LG11" s="298"/>
      <c r="LH11" s="298"/>
      <c r="LI11" s="298"/>
      <c r="LJ11" s="298"/>
      <c r="LK11" s="298"/>
      <c r="LL11" s="298"/>
      <c r="LM11" s="298"/>
      <c r="LN11" s="298"/>
      <c r="LO11" s="298"/>
      <c r="LP11" s="298"/>
      <c r="LQ11" s="298"/>
      <c r="LR11" s="298"/>
      <c r="LS11" s="298"/>
      <c r="LT11" s="298"/>
      <c r="LU11" s="298"/>
      <c r="LV11" s="298"/>
      <c r="LW11" s="298"/>
      <c r="LX11" s="298"/>
      <c r="LY11" s="298"/>
      <c r="LZ11" s="298"/>
      <c r="MA11" s="298"/>
      <c r="MB11" s="298"/>
      <c r="MC11" s="298"/>
      <c r="MD11" s="298"/>
      <c r="ME11" s="298"/>
      <c r="MF11" s="298"/>
      <c r="MG11" s="298"/>
      <c r="MH11" s="298"/>
      <c r="MI11" s="298"/>
      <c r="MJ11" s="298"/>
      <c r="MK11" s="298"/>
      <c r="ML11" s="298"/>
      <c r="MM11" s="298"/>
      <c r="MN11" s="298"/>
      <c r="MO11" s="298"/>
      <c r="MP11" s="298"/>
      <c r="MQ11" s="298"/>
      <c r="MR11" s="298"/>
      <c r="MS11" s="298"/>
      <c r="MT11" s="298"/>
      <c r="MU11" s="298"/>
      <c r="MV11" s="298"/>
      <c r="MW11" s="298"/>
      <c r="MX11" s="298"/>
      <c r="MY11" s="298"/>
      <c r="MZ11" s="298"/>
      <c r="NA11" s="298"/>
      <c r="NB11" s="298"/>
      <c r="NC11" s="298"/>
      <c r="ND11" s="298"/>
      <c r="NE11" s="298"/>
      <c r="NF11" s="298"/>
      <c r="NG11" s="298"/>
      <c r="NH11" s="298"/>
      <c r="NI11" s="298"/>
      <c r="NJ11" s="298"/>
      <c r="NK11" s="298"/>
      <c r="NL11" s="298"/>
      <c r="NM11" s="298"/>
      <c r="NN11" s="298"/>
      <c r="NO11" s="298"/>
      <c r="NP11" s="298"/>
      <c r="NQ11" s="298"/>
      <c r="NR11" s="298"/>
      <c r="NS11" s="298"/>
      <c r="NT11" s="298"/>
      <c r="NU11" s="298"/>
      <c r="NV11" s="298"/>
      <c r="NW11" s="298"/>
      <c r="NX11" s="298"/>
      <c r="NY11" s="298"/>
      <c r="NZ11" s="298"/>
      <c r="OA11" s="298"/>
      <c r="OB11" s="298"/>
      <c r="OC11" s="298"/>
      <c r="OD11" s="298"/>
      <c r="OE11" s="298"/>
      <c r="OF11" s="298"/>
      <c r="OG11" s="298"/>
      <c r="OH11" s="298"/>
      <c r="OI11" s="298"/>
      <c r="OJ11" s="298"/>
      <c r="OK11" s="298"/>
      <c r="OL11" s="298"/>
      <c r="OM11" s="298"/>
      <c r="ON11" s="298"/>
      <c r="OO11" s="298"/>
      <c r="OP11" s="298"/>
      <c r="OQ11" s="298"/>
      <c r="OR11" s="298"/>
      <c r="OS11" s="298"/>
      <c r="OT11" s="298"/>
      <c r="OU11" s="298"/>
      <c r="OV11" s="298"/>
      <c r="OW11" s="298"/>
      <c r="OX11" s="298"/>
      <c r="OY11" s="298"/>
      <c r="OZ11" s="298"/>
      <c r="PA11" s="298"/>
      <c r="PB11" s="298"/>
      <c r="PC11" s="298"/>
      <c r="PD11" s="298"/>
      <c r="PE11" s="298"/>
      <c r="PF11" s="298"/>
      <c r="PG11" s="298"/>
      <c r="PH11" s="298"/>
      <c r="PI11" s="298"/>
      <c r="PJ11" s="298"/>
      <c r="PK11" s="298"/>
      <c r="PL11" s="298"/>
      <c r="PM11" s="298"/>
      <c r="PN11" s="298"/>
      <c r="PO11" s="298"/>
      <c r="PP11" s="298"/>
      <c r="PQ11" s="298"/>
      <c r="PR11" s="298"/>
      <c r="PS11" s="298"/>
      <c r="PT11" s="298"/>
      <c r="PU11" s="298"/>
      <c r="PV11" s="298"/>
      <c r="PW11" s="298"/>
      <c r="PX11" s="298"/>
      <c r="PY11" s="298"/>
      <c r="PZ11" s="298"/>
      <c r="QA11" s="298"/>
      <c r="QB11" s="298"/>
      <c r="QC11" s="298"/>
      <c r="QD11" s="298"/>
      <c r="QE11" s="298"/>
      <c r="QF11" s="298"/>
      <c r="QG11" s="298"/>
      <c r="QH11" s="298"/>
      <c r="QI11" s="298"/>
      <c r="QJ11" s="298"/>
      <c r="QK11" s="298"/>
      <c r="QL11" s="298"/>
      <c r="QM11" s="298"/>
      <c r="QN11" s="298"/>
      <c r="QO11" s="298"/>
      <c r="QP11" s="298"/>
      <c r="QQ11" s="298"/>
      <c r="QR11" s="298"/>
      <c r="QS11" s="298"/>
      <c r="QT11" s="298"/>
      <c r="QU11" s="192"/>
    </row>
    <row r="12" spans="1:463" s="193" customFormat="1" ht="18.75" customHeight="1">
      <c r="A12" s="298"/>
      <c r="B12" s="1758" t="s">
        <v>56</v>
      </c>
      <c r="C12" s="511"/>
      <c r="D12" s="511"/>
      <c r="E12" s="1759" t="s">
        <v>398</v>
      </c>
      <c r="F12" s="1759">
        <v>12</v>
      </c>
      <c r="G12" s="518">
        <f t="shared" si="0"/>
        <v>0.46860482553915711</v>
      </c>
      <c r="H12" s="1760" t="s">
        <v>37</v>
      </c>
      <c r="I12" s="1761">
        <v>3386750</v>
      </c>
      <c r="J12" s="1762">
        <v>1.7500000000000002E-2</v>
      </c>
      <c r="K12" s="1057">
        <v>0</v>
      </c>
      <c r="L12" s="1057">
        <v>0.02</v>
      </c>
      <c r="M12" s="460">
        <f t="shared" ref="M12:M25" si="12">IF(L12&gt;K12,L12-K12,0)</f>
        <v>0.02</v>
      </c>
      <c r="N12" s="513">
        <f t="shared" ref="N12:N25" si="13">J12*I12</f>
        <v>59268.125000000007</v>
      </c>
      <c r="O12" s="514"/>
      <c r="P12" s="512"/>
      <c r="Q12" s="512"/>
      <c r="R12" s="512">
        <f t="shared" si="6"/>
        <v>67735</v>
      </c>
      <c r="S12" s="512">
        <f t="shared" si="7"/>
        <v>67735</v>
      </c>
      <c r="T12" s="512">
        <v>0</v>
      </c>
      <c r="U12" s="512"/>
      <c r="V12" s="512"/>
      <c r="W12" s="816">
        <v>0</v>
      </c>
      <c r="X12" s="512"/>
      <c r="Y12" s="512"/>
      <c r="Z12" s="512">
        <f t="shared" si="2"/>
        <v>0</v>
      </c>
      <c r="AA12" s="514">
        <f t="shared" si="8"/>
        <v>0.67084969084451451</v>
      </c>
      <c r="AB12" s="512">
        <f t="shared" si="9"/>
        <v>39760.003333184046</v>
      </c>
      <c r="AC12" s="454"/>
      <c r="AD12" s="1171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  <c r="FL12" s="298"/>
      <c r="FM12" s="298"/>
      <c r="FN12" s="298"/>
      <c r="FO12" s="298"/>
      <c r="FP12" s="298"/>
      <c r="FQ12" s="298"/>
      <c r="FR12" s="298"/>
      <c r="FS12" s="298"/>
      <c r="FT12" s="298"/>
      <c r="FU12" s="298"/>
      <c r="FV12" s="298"/>
      <c r="FW12" s="298"/>
      <c r="FX12" s="298"/>
      <c r="FY12" s="298"/>
      <c r="FZ12" s="298"/>
      <c r="GA12" s="298"/>
      <c r="GB12" s="298"/>
      <c r="GC12" s="298"/>
      <c r="GD12" s="298"/>
      <c r="GE12" s="298"/>
      <c r="GF12" s="298"/>
      <c r="GG12" s="298"/>
      <c r="GH12" s="298"/>
      <c r="GI12" s="298"/>
      <c r="GJ12" s="298"/>
      <c r="GK12" s="298"/>
      <c r="GL12" s="298"/>
      <c r="GM12" s="298"/>
      <c r="GN12" s="298"/>
      <c r="GO12" s="298"/>
      <c r="GP12" s="298"/>
      <c r="GQ12" s="298"/>
      <c r="GR12" s="298"/>
      <c r="GS12" s="298"/>
      <c r="GT12" s="298"/>
      <c r="GU12" s="298"/>
      <c r="GV12" s="298"/>
      <c r="GW12" s="298"/>
      <c r="GX12" s="298"/>
      <c r="GY12" s="298"/>
      <c r="GZ12" s="298"/>
      <c r="HA12" s="298"/>
      <c r="HB12" s="298"/>
      <c r="HC12" s="298"/>
      <c r="HD12" s="298"/>
      <c r="HE12" s="298"/>
      <c r="HF12" s="298"/>
      <c r="HG12" s="298"/>
      <c r="HH12" s="298"/>
      <c r="HI12" s="298"/>
      <c r="HJ12" s="298"/>
      <c r="HK12" s="298"/>
      <c r="HL12" s="298"/>
      <c r="HM12" s="298"/>
      <c r="HN12" s="298"/>
      <c r="HO12" s="298"/>
      <c r="HP12" s="298"/>
      <c r="HQ12" s="298"/>
      <c r="HR12" s="298"/>
      <c r="HS12" s="298"/>
      <c r="HT12" s="298"/>
      <c r="HU12" s="298"/>
      <c r="HV12" s="298"/>
      <c r="HW12" s="298"/>
      <c r="HX12" s="298"/>
      <c r="HY12" s="298"/>
      <c r="HZ12" s="298"/>
      <c r="IA12" s="298"/>
      <c r="IB12" s="298"/>
      <c r="IC12" s="298"/>
      <c r="ID12" s="298"/>
      <c r="IE12" s="298"/>
      <c r="IF12" s="298"/>
      <c r="IG12" s="298"/>
      <c r="IH12" s="298"/>
      <c r="II12" s="298"/>
      <c r="IJ12" s="298"/>
      <c r="IK12" s="298"/>
      <c r="IL12" s="298"/>
      <c r="IM12" s="298"/>
      <c r="IN12" s="298"/>
      <c r="IO12" s="298"/>
      <c r="IP12" s="298"/>
      <c r="IQ12" s="298"/>
      <c r="IR12" s="298"/>
      <c r="IS12" s="298"/>
      <c r="IT12" s="298"/>
      <c r="IU12" s="298"/>
      <c r="IV12" s="298"/>
      <c r="IW12" s="298"/>
      <c r="IX12" s="298"/>
      <c r="IY12" s="298"/>
      <c r="IZ12" s="298"/>
      <c r="JA12" s="298"/>
      <c r="JB12" s="298"/>
      <c r="JC12" s="298"/>
      <c r="JD12" s="298"/>
      <c r="JE12" s="298"/>
      <c r="JF12" s="298"/>
      <c r="JG12" s="298"/>
      <c r="JH12" s="298"/>
      <c r="JI12" s="298"/>
      <c r="JJ12" s="298"/>
      <c r="JK12" s="298"/>
      <c r="JL12" s="298"/>
      <c r="JM12" s="298"/>
      <c r="JN12" s="298"/>
      <c r="JO12" s="298"/>
      <c r="JP12" s="298"/>
      <c r="JQ12" s="298"/>
      <c r="JR12" s="298"/>
      <c r="JS12" s="298"/>
      <c r="JT12" s="298"/>
      <c r="JU12" s="298"/>
      <c r="JV12" s="298"/>
      <c r="JW12" s="298"/>
      <c r="JX12" s="298"/>
      <c r="JY12" s="298"/>
      <c r="JZ12" s="298"/>
      <c r="KA12" s="298"/>
      <c r="KB12" s="298"/>
      <c r="KC12" s="298"/>
      <c r="KD12" s="298"/>
      <c r="KE12" s="298"/>
      <c r="KF12" s="298"/>
      <c r="KG12" s="298"/>
      <c r="KH12" s="298"/>
      <c r="KI12" s="298"/>
      <c r="KJ12" s="298"/>
      <c r="KK12" s="298"/>
      <c r="KL12" s="298"/>
      <c r="KM12" s="298"/>
      <c r="KN12" s="298"/>
      <c r="KO12" s="298"/>
      <c r="KP12" s="298"/>
      <c r="KQ12" s="298"/>
      <c r="KR12" s="298"/>
      <c r="KS12" s="298"/>
      <c r="KT12" s="298"/>
      <c r="KU12" s="298"/>
      <c r="KV12" s="298"/>
      <c r="KW12" s="298"/>
      <c r="KX12" s="298"/>
      <c r="KY12" s="298"/>
      <c r="KZ12" s="298"/>
      <c r="LA12" s="298"/>
      <c r="LB12" s="298"/>
      <c r="LC12" s="298"/>
      <c r="LD12" s="298"/>
      <c r="LE12" s="298"/>
      <c r="LF12" s="298"/>
      <c r="LG12" s="298"/>
      <c r="LH12" s="298"/>
      <c r="LI12" s="298"/>
      <c r="LJ12" s="298"/>
      <c r="LK12" s="298"/>
      <c r="LL12" s="298"/>
      <c r="LM12" s="298"/>
      <c r="LN12" s="298"/>
      <c r="LO12" s="298"/>
      <c r="LP12" s="298"/>
      <c r="LQ12" s="298"/>
      <c r="LR12" s="298"/>
      <c r="LS12" s="298"/>
      <c r="LT12" s="298"/>
      <c r="LU12" s="298"/>
      <c r="LV12" s="298"/>
      <c r="LW12" s="298"/>
      <c r="LX12" s="298"/>
      <c r="LY12" s="298"/>
      <c r="LZ12" s="298"/>
      <c r="MA12" s="298"/>
      <c r="MB12" s="298"/>
      <c r="MC12" s="298"/>
      <c r="MD12" s="298"/>
      <c r="ME12" s="298"/>
      <c r="MF12" s="298"/>
      <c r="MG12" s="298"/>
      <c r="MH12" s="298"/>
      <c r="MI12" s="298"/>
      <c r="MJ12" s="298"/>
      <c r="MK12" s="298"/>
      <c r="ML12" s="298"/>
      <c r="MM12" s="298"/>
      <c r="MN12" s="298"/>
      <c r="MO12" s="298"/>
      <c r="MP12" s="298"/>
      <c r="MQ12" s="298"/>
      <c r="MR12" s="298"/>
      <c r="MS12" s="298"/>
      <c r="MT12" s="298"/>
      <c r="MU12" s="298"/>
      <c r="MV12" s="298"/>
      <c r="MW12" s="298"/>
      <c r="MX12" s="298"/>
      <c r="MY12" s="298"/>
      <c r="MZ12" s="298"/>
      <c r="NA12" s="298"/>
      <c r="NB12" s="298"/>
      <c r="NC12" s="298"/>
      <c r="ND12" s="298"/>
      <c r="NE12" s="298"/>
      <c r="NF12" s="298"/>
      <c r="NG12" s="298"/>
      <c r="NH12" s="298"/>
      <c r="NI12" s="298"/>
      <c r="NJ12" s="298"/>
      <c r="NK12" s="298"/>
      <c r="NL12" s="298"/>
      <c r="NM12" s="298"/>
      <c r="NN12" s="298"/>
      <c r="NO12" s="298"/>
      <c r="NP12" s="298"/>
      <c r="NQ12" s="298"/>
      <c r="NR12" s="298"/>
      <c r="NS12" s="298"/>
      <c r="NT12" s="298"/>
      <c r="NU12" s="298"/>
      <c r="NV12" s="298"/>
      <c r="NW12" s="298"/>
      <c r="NX12" s="298"/>
      <c r="NY12" s="298"/>
      <c r="NZ12" s="298"/>
      <c r="OA12" s="298"/>
      <c r="OB12" s="298"/>
      <c r="OC12" s="298"/>
      <c r="OD12" s="298"/>
      <c r="OE12" s="298"/>
      <c r="OF12" s="298"/>
      <c r="OG12" s="298"/>
      <c r="OH12" s="298"/>
      <c r="OI12" s="298"/>
      <c r="OJ12" s="298"/>
      <c r="OK12" s="298"/>
      <c r="OL12" s="298"/>
      <c r="OM12" s="298"/>
      <c r="ON12" s="298"/>
      <c r="OO12" s="298"/>
      <c r="OP12" s="298"/>
      <c r="OQ12" s="298"/>
      <c r="OR12" s="298"/>
      <c r="OS12" s="298"/>
      <c r="OT12" s="298"/>
      <c r="OU12" s="298"/>
      <c r="OV12" s="298"/>
      <c r="OW12" s="298"/>
      <c r="OX12" s="298"/>
      <c r="OY12" s="298"/>
      <c r="OZ12" s="298"/>
      <c r="PA12" s="298"/>
      <c r="PB12" s="298"/>
      <c r="PC12" s="298"/>
      <c r="PD12" s="298"/>
      <c r="PE12" s="298"/>
      <c r="PF12" s="298"/>
      <c r="PG12" s="298"/>
      <c r="PH12" s="298"/>
      <c r="PI12" s="298"/>
      <c r="PJ12" s="298"/>
      <c r="PK12" s="298"/>
      <c r="PL12" s="298"/>
      <c r="PM12" s="298"/>
      <c r="PN12" s="298"/>
      <c r="PO12" s="298"/>
      <c r="PP12" s="298"/>
      <c r="PQ12" s="298"/>
      <c r="PR12" s="298"/>
      <c r="PS12" s="298"/>
      <c r="PT12" s="298"/>
      <c r="PU12" s="298"/>
      <c r="PV12" s="298"/>
      <c r="PW12" s="298"/>
      <c r="PX12" s="298"/>
      <c r="PY12" s="298"/>
      <c r="PZ12" s="298"/>
      <c r="QA12" s="298"/>
      <c r="QB12" s="298"/>
      <c r="QC12" s="298"/>
      <c r="QD12" s="298"/>
      <c r="QE12" s="298"/>
      <c r="QF12" s="298"/>
      <c r="QG12" s="298"/>
      <c r="QH12" s="298"/>
      <c r="QI12" s="298"/>
      <c r="QJ12" s="298"/>
      <c r="QK12" s="298"/>
      <c r="QL12" s="298"/>
      <c r="QM12" s="298"/>
      <c r="QN12" s="298"/>
      <c r="QO12" s="298"/>
      <c r="QP12" s="298"/>
      <c r="QQ12" s="298"/>
      <c r="QR12" s="298"/>
      <c r="QS12" s="298"/>
      <c r="QT12" s="298"/>
      <c r="QU12" s="192"/>
    </row>
    <row r="13" spans="1:463" s="193" customFormat="1" ht="18.75" customHeight="1">
      <c r="A13" s="298"/>
      <c r="B13" s="1758" t="s">
        <v>56</v>
      </c>
      <c r="C13" s="511"/>
      <c r="D13" s="511"/>
      <c r="E13" s="1759" t="s">
        <v>626</v>
      </c>
      <c r="F13" s="1759">
        <v>10</v>
      </c>
      <c r="G13" s="518">
        <f t="shared" si="0"/>
        <v>4.4887045904194262E-2</v>
      </c>
      <c r="H13" s="1760" t="s">
        <v>38</v>
      </c>
      <c r="I13" s="1761">
        <v>4.74</v>
      </c>
      <c r="J13" s="1762">
        <v>1437.27</v>
      </c>
      <c r="K13" s="1057">
        <v>0</v>
      </c>
      <c r="L13" s="1057">
        <v>20</v>
      </c>
      <c r="M13" s="460">
        <f t="shared" si="12"/>
        <v>20</v>
      </c>
      <c r="N13" s="513">
        <f t="shared" si="13"/>
        <v>6812.6598000000004</v>
      </c>
      <c r="O13" s="514"/>
      <c r="P13" s="512"/>
      <c r="Q13" s="512"/>
      <c r="R13" s="512">
        <f t="shared" si="6"/>
        <v>94.800000000000011</v>
      </c>
      <c r="S13" s="512">
        <f t="shared" si="7"/>
        <v>94.800000000000011</v>
      </c>
      <c r="T13" s="512">
        <v>0</v>
      </c>
      <c r="U13" s="512"/>
      <c r="V13" s="512"/>
      <c r="W13" s="816">
        <v>0</v>
      </c>
      <c r="X13" s="512"/>
      <c r="Y13" s="512"/>
      <c r="Z13" s="512">
        <f t="shared" si="2"/>
        <v>0</v>
      </c>
      <c r="AA13" s="514">
        <f t="shared" si="8"/>
        <v>0.54205881413560941</v>
      </c>
      <c r="AB13" s="512">
        <f t="shared" si="9"/>
        <v>3692.8622922973382</v>
      </c>
      <c r="AC13" s="454"/>
      <c r="AD13" s="1171"/>
      <c r="AE13" s="298"/>
      <c r="AF13" s="298"/>
      <c r="AG13" s="298"/>
      <c r="AH13" s="298"/>
      <c r="AI13" s="298"/>
      <c r="AJ13" s="298"/>
      <c r="AK13" s="298"/>
      <c r="AL13" s="298"/>
      <c r="AM13" s="298"/>
      <c r="AN13" s="298"/>
      <c r="AO13" s="298"/>
      <c r="AP13" s="298"/>
      <c r="AQ13" s="298"/>
      <c r="AR13" s="298"/>
      <c r="AS13" s="298"/>
      <c r="AT13" s="298"/>
      <c r="AU13" s="298"/>
      <c r="AV13" s="298"/>
      <c r="AW13" s="298"/>
      <c r="AX13" s="298"/>
      <c r="AY13" s="298"/>
      <c r="AZ13" s="298"/>
      <c r="BA13" s="298"/>
      <c r="BB13" s="298"/>
      <c r="BC13" s="298"/>
      <c r="BD13" s="298"/>
      <c r="BE13" s="298"/>
      <c r="BF13" s="298"/>
      <c r="BG13" s="298"/>
      <c r="BH13" s="298"/>
      <c r="BI13" s="298"/>
      <c r="BJ13" s="298"/>
      <c r="BK13" s="298"/>
      <c r="BL13" s="298"/>
      <c r="BM13" s="298"/>
      <c r="BN13" s="298"/>
      <c r="BO13" s="298"/>
      <c r="BP13" s="298"/>
      <c r="BQ13" s="298"/>
      <c r="BR13" s="298"/>
      <c r="BS13" s="298"/>
      <c r="BT13" s="298"/>
      <c r="BU13" s="298"/>
      <c r="BV13" s="298"/>
      <c r="BW13" s="298"/>
      <c r="BX13" s="298"/>
      <c r="BY13" s="298"/>
      <c r="BZ13" s="298"/>
      <c r="CA13" s="298"/>
      <c r="CB13" s="298"/>
      <c r="CC13" s="298"/>
      <c r="CD13" s="298"/>
      <c r="CE13" s="298"/>
      <c r="CF13" s="298"/>
      <c r="CG13" s="298"/>
      <c r="CH13" s="298"/>
      <c r="CI13" s="298"/>
      <c r="CJ13" s="298"/>
      <c r="CK13" s="298"/>
      <c r="CL13" s="298"/>
      <c r="CM13" s="298"/>
      <c r="CN13" s="298"/>
      <c r="CO13" s="298"/>
      <c r="CP13" s="298"/>
      <c r="CQ13" s="298"/>
      <c r="CR13" s="298"/>
      <c r="CS13" s="298"/>
      <c r="CT13" s="298"/>
      <c r="CU13" s="298"/>
      <c r="CV13" s="298"/>
      <c r="CW13" s="298"/>
      <c r="CX13" s="298"/>
      <c r="CY13" s="298"/>
      <c r="CZ13" s="298"/>
      <c r="DA13" s="298"/>
      <c r="DB13" s="298"/>
      <c r="DC13" s="298"/>
      <c r="DD13" s="298"/>
      <c r="DE13" s="298"/>
      <c r="DF13" s="298"/>
      <c r="DG13" s="298"/>
      <c r="DH13" s="298"/>
      <c r="DI13" s="298"/>
      <c r="DJ13" s="298"/>
      <c r="DK13" s="298"/>
      <c r="DL13" s="298"/>
      <c r="DM13" s="298"/>
      <c r="DN13" s="298"/>
      <c r="DO13" s="298"/>
      <c r="DP13" s="298"/>
      <c r="DQ13" s="298"/>
      <c r="DR13" s="298"/>
      <c r="DS13" s="298"/>
      <c r="DT13" s="298"/>
      <c r="DU13" s="298"/>
      <c r="DV13" s="298"/>
      <c r="DW13" s="298"/>
      <c r="DX13" s="298"/>
      <c r="DY13" s="298"/>
      <c r="DZ13" s="298"/>
      <c r="EA13" s="298"/>
      <c r="EB13" s="298"/>
      <c r="EC13" s="298"/>
      <c r="ED13" s="298"/>
      <c r="EE13" s="298"/>
      <c r="EF13" s="298"/>
      <c r="EG13" s="298"/>
      <c r="EH13" s="298"/>
      <c r="EI13" s="298"/>
      <c r="EJ13" s="298"/>
      <c r="EK13" s="298"/>
      <c r="EL13" s="298"/>
      <c r="EM13" s="298"/>
      <c r="EN13" s="298"/>
      <c r="EO13" s="298"/>
      <c r="EP13" s="298"/>
      <c r="EQ13" s="298"/>
      <c r="ER13" s="298"/>
      <c r="ES13" s="298"/>
      <c r="ET13" s="298"/>
      <c r="EU13" s="298"/>
      <c r="EV13" s="298"/>
      <c r="EW13" s="298"/>
      <c r="EX13" s="298"/>
      <c r="EY13" s="298"/>
      <c r="EZ13" s="298"/>
      <c r="FA13" s="298"/>
      <c r="FB13" s="298"/>
      <c r="FC13" s="298"/>
      <c r="FD13" s="298"/>
      <c r="FE13" s="298"/>
      <c r="FF13" s="298"/>
      <c r="FG13" s="298"/>
      <c r="FH13" s="298"/>
      <c r="FI13" s="298"/>
      <c r="FJ13" s="298"/>
      <c r="FK13" s="298"/>
      <c r="FL13" s="298"/>
      <c r="FM13" s="298"/>
      <c r="FN13" s="298"/>
      <c r="FO13" s="298"/>
      <c r="FP13" s="298"/>
      <c r="FQ13" s="298"/>
      <c r="FR13" s="298"/>
      <c r="FS13" s="298"/>
      <c r="FT13" s="298"/>
      <c r="FU13" s="298"/>
      <c r="FV13" s="298"/>
      <c r="FW13" s="298"/>
      <c r="FX13" s="298"/>
      <c r="FY13" s="298"/>
      <c r="FZ13" s="298"/>
      <c r="GA13" s="298"/>
      <c r="GB13" s="298"/>
      <c r="GC13" s="298"/>
      <c r="GD13" s="298"/>
      <c r="GE13" s="298"/>
      <c r="GF13" s="298"/>
      <c r="GG13" s="298"/>
      <c r="GH13" s="298"/>
      <c r="GI13" s="298"/>
      <c r="GJ13" s="298"/>
      <c r="GK13" s="298"/>
      <c r="GL13" s="298"/>
      <c r="GM13" s="298"/>
      <c r="GN13" s="298"/>
      <c r="GO13" s="298"/>
      <c r="GP13" s="298"/>
      <c r="GQ13" s="298"/>
      <c r="GR13" s="298"/>
      <c r="GS13" s="298"/>
      <c r="GT13" s="298"/>
      <c r="GU13" s="298"/>
      <c r="GV13" s="298"/>
      <c r="GW13" s="298"/>
      <c r="GX13" s="298"/>
      <c r="GY13" s="298"/>
      <c r="GZ13" s="298"/>
      <c r="HA13" s="298"/>
      <c r="HB13" s="298"/>
      <c r="HC13" s="298"/>
      <c r="HD13" s="298"/>
      <c r="HE13" s="298"/>
      <c r="HF13" s="298"/>
      <c r="HG13" s="298"/>
      <c r="HH13" s="298"/>
      <c r="HI13" s="298"/>
      <c r="HJ13" s="298"/>
      <c r="HK13" s="298"/>
      <c r="HL13" s="298"/>
      <c r="HM13" s="298"/>
      <c r="HN13" s="298"/>
      <c r="HO13" s="298"/>
      <c r="HP13" s="298"/>
      <c r="HQ13" s="298"/>
      <c r="HR13" s="298"/>
      <c r="HS13" s="298"/>
      <c r="HT13" s="298"/>
      <c r="HU13" s="298"/>
      <c r="HV13" s="298"/>
      <c r="HW13" s="298"/>
      <c r="HX13" s="298"/>
      <c r="HY13" s="298"/>
      <c r="HZ13" s="298"/>
      <c r="IA13" s="298"/>
      <c r="IB13" s="298"/>
      <c r="IC13" s="298"/>
      <c r="ID13" s="298"/>
      <c r="IE13" s="298"/>
      <c r="IF13" s="298"/>
      <c r="IG13" s="298"/>
      <c r="IH13" s="298"/>
      <c r="II13" s="298"/>
      <c r="IJ13" s="298"/>
      <c r="IK13" s="298"/>
      <c r="IL13" s="298"/>
      <c r="IM13" s="298"/>
      <c r="IN13" s="298"/>
      <c r="IO13" s="298"/>
      <c r="IP13" s="298"/>
      <c r="IQ13" s="298"/>
      <c r="IR13" s="298"/>
      <c r="IS13" s="298"/>
      <c r="IT13" s="298"/>
      <c r="IU13" s="298"/>
      <c r="IV13" s="298"/>
      <c r="IW13" s="298"/>
      <c r="IX13" s="298"/>
      <c r="IY13" s="298"/>
      <c r="IZ13" s="298"/>
      <c r="JA13" s="298"/>
      <c r="JB13" s="298"/>
      <c r="JC13" s="298"/>
      <c r="JD13" s="298"/>
      <c r="JE13" s="298"/>
      <c r="JF13" s="298"/>
      <c r="JG13" s="298"/>
      <c r="JH13" s="298"/>
      <c r="JI13" s="298"/>
      <c r="JJ13" s="298"/>
      <c r="JK13" s="298"/>
      <c r="JL13" s="298"/>
      <c r="JM13" s="298"/>
      <c r="JN13" s="298"/>
      <c r="JO13" s="298"/>
      <c r="JP13" s="298"/>
      <c r="JQ13" s="298"/>
      <c r="JR13" s="298"/>
      <c r="JS13" s="298"/>
      <c r="JT13" s="298"/>
      <c r="JU13" s="298"/>
      <c r="JV13" s="298"/>
      <c r="JW13" s="298"/>
      <c r="JX13" s="298"/>
      <c r="JY13" s="298"/>
      <c r="JZ13" s="298"/>
      <c r="KA13" s="298"/>
      <c r="KB13" s="298"/>
      <c r="KC13" s="298"/>
      <c r="KD13" s="298"/>
      <c r="KE13" s="298"/>
      <c r="KF13" s="298"/>
      <c r="KG13" s="298"/>
      <c r="KH13" s="298"/>
      <c r="KI13" s="298"/>
      <c r="KJ13" s="298"/>
      <c r="KK13" s="298"/>
      <c r="KL13" s="298"/>
      <c r="KM13" s="298"/>
      <c r="KN13" s="298"/>
      <c r="KO13" s="298"/>
      <c r="KP13" s="298"/>
      <c r="KQ13" s="298"/>
      <c r="KR13" s="298"/>
      <c r="KS13" s="298"/>
      <c r="KT13" s="298"/>
      <c r="KU13" s="298"/>
      <c r="KV13" s="298"/>
      <c r="KW13" s="298"/>
      <c r="KX13" s="298"/>
      <c r="KY13" s="298"/>
      <c r="KZ13" s="298"/>
      <c r="LA13" s="298"/>
      <c r="LB13" s="298"/>
      <c r="LC13" s="298"/>
      <c r="LD13" s="298"/>
      <c r="LE13" s="298"/>
      <c r="LF13" s="298"/>
      <c r="LG13" s="298"/>
      <c r="LH13" s="298"/>
      <c r="LI13" s="298"/>
      <c r="LJ13" s="298"/>
      <c r="LK13" s="298"/>
      <c r="LL13" s="298"/>
      <c r="LM13" s="298"/>
      <c r="LN13" s="298"/>
      <c r="LO13" s="298"/>
      <c r="LP13" s="298"/>
      <c r="LQ13" s="298"/>
      <c r="LR13" s="298"/>
      <c r="LS13" s="298"/>
      <c r="LT13" s="298"/>
      <c r="LU13" s="298"/>
      <c r="LV13" s="298"/>
      <c r="LW13" s="298"/>
      <c r="LX13" s="298"/>
      <c r="LY13" s="298"/>
      <c r="LZ13" s="298"/>
      <c r="MA13" s="298"/>
      <c r="MB13" s="298"/>
      <c r="MC13" s="298"/>
      <c r="MD13" s="298"/>
      <c r="ME13" s="298"/>
      <c r="MF13" s="298"/>
      <c r="MG13" s="298"/>
      <c r="MH13" s="298"/>
      <c r="MI13" s="298"/>
      <c r="MJ13" s="298"/>
      <c r="MK13" s="298"/>
      <c r="ML13" s="298"/>
      <c r="MM13" s="298"/>
      <c r="MN13" s="298"/>
      <c r="MO13" s="298"/>
      <c r="MP13" s="298"/>
      <c r="MQ13" s="298"/>
      <c r="MR13" s="298"/>
      <c r="MS13" s="298"/>
      <c r="MT13" s="298"/>
      <c r="MU13" s="298"/>
      <c r="MV13" s="298"/>
      <c r="MW13" s="298"/>
      <c r="MX13" s="298"/>
      <c r="MY13" s="298"/>
      <c r="MZ13" s="298"/>
      <c r="NA13" s="298"/>
      <c r="NB13" s="298"/>
      <c r="NC13" s="298"/>
      <c r="ND13" s="298"/>
      <c r="NE13" s="298"/>
      <c r="NF13" s="298"/>
      <c r="NG13" s="298"/>
      <c r="NH13" s="298"/>
      <c r="NI13" s="298"/>
      <c r="NJ13" s="298"/>
      <c r="NK13" s="298"/>
      <c r="NL13" s="298"/>
      <c r="NM13" s="298"/>
      <c r="NN13" s="298"/>
      <c r="NO13" s="298"/>
      <c r="NP13" s="298"/>
      <c r="NQ13" s="298"/>
      <c r="NR13" s="298"/>
      <c r="NS13" s="298"/>
      <c r="NT13" s="298"/>
      <c r="NU13" s="298"/>
      <c r="NV13" s="298"/>
      <c r="NW13" s="298"/>
      <c r="NX13" s="298"/>
      <c r="NY13" s="298"/>
      <c r="NZ13" s="298"/>
      <c r="OA13" s="298"/>
      <c r="OB13" s="298"/>
      <c r="OC13" s="298"/>
      <c r="OD13" s="298"/>
      <c r="OE13" s="298"/>
      <c r="OF13" s="298"/>
      <c r="OG13" s="298"/>
      <c r="OH13" s="298"/>
      <c r="OI13" s="298"/>
      <c r="OJ13" s="298"/>
      <c r="OK13" s="298"/>
      <c r="OL13" s="298"/>
      <c r="OM13" s="298"/>
      <c r="ON13" s="298"/>
      <c r="OO13" s="298"/>
      <c r="OP13" s="298"/>
      <c r="OQ13" s="298"/>
      <c r="OR13" s="298"/>
      <c r="OS13" s="298"/>
      <c r="OT13" s="298"/>
      <c r="OU13" s="298"/>
      <c r="OV13" s="298"/>
      <c r="OW13" s="298"/>
      <c r="OX13" s="298"/>
      <c r="OY13" s="298"/>
      <c r="OZ13" s="298"/>
      <c r="PA13" s="298"/>
      <c r="PB13" s="298"/>
      <c r="PC13" s="298"/>
      <c r="PD13" s="298"/>
      <c r="PE13" s="298"/>
      <c r="PF13" s="298"/>
      <c r="PG13" s="298"/>
      <c r="PH13" s="298"/>
      <c r="PI13" s="298"/>
      <c r="PJ13" s="298"/>
      <c r="PK13" s="298"/>
      <c r="PL13" s="298"/>
      <c r="PM13" s="298"/>
      <c r="PN13" s="298"/>
      <c r="PO13" s="298"/>
      <c r="PP13" s="298"/>
      <c r="PQ13" s="298"/>
      <c r="PR13" s="298"/>
      <c r="PS13" s="298"/>
      <c r="PT13" s="298"/>
      <c r="PU13" s="298"/>
      <c r="PV13" s="298"/>
      <c r="PW13" s="298"/>
      <c r="PX13" s="298"/>
      <c r="PY13" s="298"/>
      <c r="PZ13" s="298"/>
      <c r="QA13" s="298"/>
      <c r="QB13" s="298"/>
      <c r="QC13" s="298"/>
      <c r="QD13" s="298"/>
      <c r="QE13" s="298"/>
      <c r="QF13" s="298"/>
      <c r="QG13" s="298"/>
      <c r="QH13" s="298"/>
      <c r="QI13" s="298"/>
      <c r="QJ13" s="298"/>
      <c r="QK13" s="298"/>
      <c r="QL13" s="298"/>
      <c r="QM13" s="298"/>
      <c r="QN13" s="298"/>
      <c r="QO13" s="298"/>
      <c r="QP13" s="298"/>
      <c r="QQ13" s="298"/>
      <c r="QR13" s="298"/>
      <c r="QS13" s="298"/>
      <c r="QT13" s="298"/>
      <c r="QU13" s="192"/>
    </row>
    <row r="14" spans="1:463" s="193" customFormat="1" ht="18.75" customHeight="1">
      <c r="A14" s="298"/>
      <c r="B14" s="1758" t="s">
        <v>56</v>
      </c>
      <c r="C14" s="511"/>
      <c r="D14" s="511"/>
      <c r="E14" s="1759" t="s">
        <v>627</v>
      </c>
      <c r="F14" s="1759">
        <v>14</v>
      </c>
      <c r="G14" s="518">
        <f t="shared" si="0"/>
        <v>7.637701740536346E-3</v>
      </c>
      <c r="H14" s="1760" t="s">
        <v>29</v>
      </c>
      <c r="I14" s="1761">
        <v>9</v>
      </c>
      <c r="J14" s="1762">
        <v>92</v>
      </c>
      <c r="K14" s="1057">
        <v>100</v>
      </c>
      <c r="L14" s="1057">
        <v>102</v>
      </c>
      <c r="M14" s="460">
        <f t="shared" si="12"/>
        <v>2</v>
      </c>
      <c r="N14" s="513">
        <f t="shared" si="13"/>
        <v>828</v>
      </c>
      <c r="O14" s="514"/>
      <c r="P14" s="512"/>
      <c r="Q14" s="512"/>
      <c r="R14" s="512">
        <f t="shared" si="6"/>
        <v>18</v>
      </c>
      <c r="S14" s="512">
        <f t="shared" si="7"/>
        <v>918</v>
      </c>
      <c r="T14" s="512">
        <v>0</v>
      </c>
      <c r="U14" s="512"/>
      <c r="V14" s="512"/>
      <c r="W14" s="816">
        <v>0</v>
      </c>
      <c r="X14" s="512"/>
      <c r="Y14" s="512"/>
      <c r="Z14" s="512">
        <f t="shared" si="2"/>
        <v>0</v>
      </c>
      <c r="AA14" s="514">
        <f t="shared" si="8"/>
        <v>0.735687553670473</v>
      </c>
      <c r="AB14" s="512">
        <f t="shared" si="9"/>
        <v>609.14929443915162</v>
      </c>
      <c r="AC14" s="454"/>
      <c r="AD14" s="1171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98"/>
      <c r="AP14" s="298"/>
      <c r="AQ14" s="298"/>
      <c r="AR14" s="298"/>
      <c r="AS14" s="298"/>
      <c r="AT14" s="298"/>
      <c r="AU14" s="298"/>
      <c r="AV14" s="298"/>
      <c r="AW14" s="298"/>
      <c r="AX14" s="298"/>
      <c r="AY14" s="298"/>
      <c r="AZ14" s="298"/>
      <c r="BA14" s="298"/>
      <c r="BB14" s="298"/>
      <c r="BC14" s="298"/>
      <c r="BD14" s="298"/>
      <c r="BE14" s="298"/>
      <c r="BF14" s="298"/>
      <c r="BG14" s="298"/>
      <c r="BH14" s="298"/>
      <c r="BI14" s="298"/>
      <c r="BJ14" s="298"/>
      <c r="BK14" s="298"/>
      <c r="BL14" s="298"/>
      <c r="BM14" s="298"/>
      <c r="BN14" s="298"/>
      <c r="BO14" s="298"/>
      <c r="BP14" s="298"/>
      <c r="BQ14" s="298"/>
      <c r="BR14" s="298"/>
      <c r="BS14" s="298"/>
      <c r="BT14" s="298"/>
      <c r="BU14" s="298"/>
      <c r="BV14" s="298"/>
      <c r="BW14" s="298"/>
      <c r="BX14" s="298"/>
      <c r="BY14" s="298"/>
      <c r="BZ14" s="298"/>
      <c r="CA14" s="298"/>
      <c r="CB14" s="298"/>
      <c r="CC14" s="298"/>
      <c r="CD14" s="298"/>
      <c r="CE14" s="298"/>
      <c r="CF14" s="298"/>
      <c r="CG14" s="298"/>
      <c r="CH14" s="298"/>
      <c r="CI14" s="298"/>
      <c r="CJ14" s="298"/>
      <c r="CK14" s="298"/>
      <c r="CL14" s="298"/>
      <c r="CM14" s="298"/>
      <c r="CN14" s="298"/>
      <c r="CO14" s="298"/>
      <c r="CP14" s="298"/>
      <c r="CQ14" s="298"/>
      <c r="CR14" s="298"/>
      <c r="CS14" s="298"/>
      <c r="CT14" s="298"/>
      <c r="CU14" s="298"/>
      <c r="CV14" s="298"/>
      <c r="CW14" s="298"/>
      <c r="CX14" s="298"/>
      <c r="CY14" s="298"/>
      <c r="CZ14" s="298"/>
      <c r="DA14" s="298"/>
      <c r="DB14" s="298"/>
      <c r="DC14" s="298"/>
      <c r="DD14" s="298"/>
      <c r="DE14" s="298"/>
      <c r="DF14" s="298"/>
      <c r="DG14" s="298"/>
      <c r="DH14" s="298"/>
      <c r="DI14" s="298"/>
      <c r="DJ14" s="298"/>
      <c r="DK14" s="298"/>
      <c r="DL14" s="298"/>
      <c r="DM14" s="298"/>
      <c r="DN14" s="298"/>
      <c r="DO14" s="298"/>
      <c r="DP14" s="298"/>
      <c r="DQ14" s="298"/>
      <c r="DR14" s="298"/>
      <c r="DS14" s="298"/>
      <c r="DT14" s="298"/>
      <c r="DU14" s="298"/>
      <c r="DV14" s="298"/>
      <c r="DW14" s="298"/>
      <c r="DX14" s="298"/>
      <c r="DY14" s="298"/>
      <c r="DZ14" s="298"/>
      <c r="EA14" s="298"/>
      <c r="EB14" s="298"/>
      <c r="EC14" s="298"/>
      <c r="ED14" s="298"/>
      <c r="EE14" s="298"/>
      <c r="EF14" s="298"/>
      <c r="EG14" s="298"/>
      <c r="EH14" s="298"/>
      <c r="EI14" s="298"/>
      <c r="EJ14" s="298"/>
      <c r="EK14" s="298"/>
      <c r="EL14" s="298"/>
      <c r="EM14" s="298"/>
      <c r="EN14" s="298"/>
      <c r="EO14" s="298"/>
      <c r="EP14" s="298"/>
      <c r="EQ14" s="298"/>
      <c r="ER14" s="298"/>
      <c r="ES14" s="298"/>
      <c r="ET14" s="298"/>
      <c r="EU14" s="298"/>
      <c r="EV14" s="298"/>
      <c r="EW14" s="298"/>
      <c r="EX14" s="298"/>
      <c r="EY14" s="298"/>
      <c r="EZ14" s="298"/>
      <c r="FA14" s="298"/>
      <c r="FB14" s="298"/>
      <c r="FC14" s="298"/>
      <c r="FD14" s="298"/>
      <c r="FE14" s="298"/>
      <c r="FF14" s="298"/>
      <c r="FG14" s="298"/>
      <c r="FH14" s="298"/>
      <c r="FI14" s="298"/>
      <c r="FJ14" s="298"/>
      <c r="FK14" s="298"/>
      <c r="FL14" s="298"/>
      <c r="FM14" s="298"/>
      <c r="FN14" s="298"/>
      <c r="FO14" s="298"/>
      <c r="FP14" s="298"/>
      <c r="FQ14" s="298"/>
      <c r="FR14" s="298"/>
      <c r="FS14" s="298"/>
      <c r="FT14" s="298"/>
      <c r="FU14" s="298"/>
      <c r="FV14" s="298"/>
      <c r="FW14" s="298"/>
      <c r="FX14" s="298"/>
      <c r="FY14" s="298"/>
      <c r="FZ14" s="298"/>
      <c r="GA14" s="298"/>
      <c r="GB14" s="298"/>
      <c r="GC14" s="298"/>
      <c r="GD14" s="298"/>
      <c r="GE14" s="298"/>
      <c r="GF14" s="298"/>
      <c r="GG14" s="298"/>
      <c r="GH14" s="298"/>
      <c r="GI14" s="298"/>
      <c r="GJ14" s="298"/>
      <c r="GK14" s="298"/>
      <c r="GL14" s="298"/>
      <c r="GM14" s="298"/>
      <c r="GN14" s="298"/>
      <c r="GO14" s="298"/>
      <c r="GP14" s="298"/>
      <c r="GQ14" s="298"/>
      <c r="GR14" s="298"/>
      <c r="GS14" s="298"/>
      <c r="GT14" s="298"/>
      <c r="GU14" s="298"/>
      <c r="GV14" s="298"/>
      <c r="GW14" s="298"/>
      <c r="GX14" s="298"/>
      <c r="GY14" s="298"/>
      <c r="GZ14" s="298"/>
      <c r="HA14" s="298"/>
      <c r="HB14" s="298"/>
      <c r="HC14" s="298"/>
      <c r="HD14" s="298"/>
      <c r="HE14" s="298"/>
      <c r="HF14" s="298"/>
      <c r="HG14" s="298"/>
      <c r="HH14" s="298"/>
      <c r="HI14" s="298"/>
      <c r="HJ14" s="298"/>
      <c r="HK14" s="298"/>
      <c r="HL14" s="298"/>
      <c r="HM14" s="298"/>
      <c r="HN14" s="298"/>
      <c r="HO14" s="298"/>
      <c r="HP14" s="298"/>
      <c r="HQ14" s="298"/>
      <c r="HR14" s="298"/>
      <c r="HS14" s="298"/>
      <c r="HT14" s="298"/>
      <c r="HU14" s="298"/>
      <c r="HV14" s="298"/>
      <c r="HW14" s="298"/>
      <c r="HX14" s="298"/>
      <c r="HY14" s="298"/>
      <c r="HZ14" s="298"/>
      <c r="IA14" s="298"/>
      <c r="IB14" s="298"/>
      <c r="IC14" s="298"/>
      <c r="ID14" s="298"/>
      <c r="IE14" s="298"/>
      <c r="IF14" s="298"/>
      <c r="IG14" s="298"/>
      <c r="IH14" s="298"/>
      <c r="II14" s="298"/>
      <c r="IJ14" s="298"/>
      <c r="IK14" s="298"/>
      <c r="IL14" s="298"/>
      <c r="IM14" s="298"/>
      <c r="IN14" s="298"/>
      <c r="IO14" s="298"/>
      <c r="IP14" s="298"/>
      <c r="IQ14" s="298"/>
      <c r="IR14" s="298"/>
      <c r="IS14" s="298"/>
      <c r="IT14" s="298"/>
      <c r="IU14" s="298"/>
      <c r="IV14" s="298"/>
      <c r="IW14" s="298"/>
      <c r="IX14" s="298"/>
      <c r="IY14" s="298"/>
      <c r="IZ14" s="298"/>
      <c r="JA14" s="298"/>
      <c r="JB14" s="298"/>
      <c r="JC14" s="298"/>
      <c r="JD14" s="298"/>
      <c r="JE14" s="298"/>
      <c r="JF14" s="298"/>
      <c r="JG14" s="298"/>
      <c r="JH14" s="298"/>
      <c r="JI14" s="298"/>
      <c r="JJ14" s="298"/>
      <c r="JK14" s="298"/>
      <c r="JL14" s="298"/>
      <c r="JM14" s="298"/>
      <c r="JN14" s="298"/>
      <c r="JO14" s="298"/>
      <c r="JP14" s="298"/>
      <c r="JQ14" s="298"/>
      <c r="JR14" s="298"/>
      <c r="JS14" s="298"/>
      <c r="JT14" s="298"/>
      <c r="JU14" s="298"/>
      <c r="JV14" s="298"/>
      <c r="JW14" s="298"/>
      <c r="JX14" s="298"/>
      <c r="JY14" s="298"/>
      <c r="JZ14" s="298"/>
      <c r="KA14" s="298"/>
      <c r="KB14" s="298"/>
      <c r="KC14" s="298"/>
      <c r="KD14" s="298"/>
      <c r="KE14" s="298"/>
      <c r="KF14" s="298"/>
      <c r="KG14" s="298"/>
      <c r="KH14" s="298"/>
      <c r="KI14" s="298"/>
      <c r="KJ14" s="298"/>
      <c r="KK14" s="298"/>
      <c r="KL14" s="298"/>
      <c r="KM14" s="298"/>
      <c r="KN14" s="298"/>
      <c r="KO14" s="298"/>
      <c r="KP14" s="298"/>
      <c r="KQ14" s="298"/>
      <c r="KR14" s="298"/>
      <c r="KS14" s="298"/>
      <c r="KT14" s="298"/>
      <c r="KU14" s="298"/>
      <c r="KV14" s="298"/>
      <c r="KW14" s="298"/>
      <c r="KX14" s="298"/>
      <c r="KY14" s="298"/>
      <c r="KZ14" s="298"/>
      <c r="LA14" s="298"/>
      <c r="LB14" s="298"/>
      <c r="LC14" s="298"/>
      <c r="LD14" s="298"/>
      <c r="LE14" s="298"/>
      <c r="LF14" s="298"/>
      <c r="LG14" s="298"/>
      <c r="LH14" s="298"/>
      <c r="LI14" s="298"/>
      <c r="LJ14" s="298"/>
      <c r="LK14" s="298"/>
      <c r="LL14" s="298"/>
      <c r="LM14" s="298"/>
      <c r="LN14" s="298"/>
      <c r="LO14" s="298"/>
      <c r="LP14" s="298"/>
      <c r="LQ14" s="298"/>
      <c r="LR14" s="298"/>
      <c r="LS14" s="298"/>
      <c r="LT14" s="298"/>
      <c r="LU14" s="298"/>
      <c r="LV14" s="298"/>
      <c r="LW14" s="298"/>
      <c r="LX14" s="298"/>
      <c r="LY14" s="298"/>
      <c r="LZ14" s="298"/>
      <c r="MA14" s="298"/>
      <c r="MB14" s="298"/>
      <c r="MC14" s="298"/>
      <c r="MD14" s="298"/>
      <c r="ME14" s="298"/>
      <c r="MF14" s="298"/>
      <c r="MG14" s="298"/>
      <c r="MH14" s="298"/>
      <c r="MI14" s="298"/>
      <c r="MJ14" s="298"/>
      <c r="MK14" s="298"/>
      <c r="ML14" s="298"/>
      <c r="MM14" s="298"/>
      <c r="MN14" s="298"/>
      <c r="MO14" s="298"/>
      <c r="MP14" s="298"/>
      <c r="MQ14" s="298"/>
      <c r="MR14" s="298"/>
      <c r="MS14" s="298"/>
      <c r="MT14" s="298"/>
      <c r="MU14" s="298"/>
      <c r="MV14" s="298"/>
      <c r="MW14" s="298"/>
      <c r="MX14" s="298"/>
      <c r="MY14" s="298"/>
      <c r="MZ14" s="298"/>
      <c r="NA14" s="298"/>
      <c r="NB14" s="298"/>
      <c r="NC14" s="298"/>
      <c r="ND14" s="298"/>
      <c r="NE14" s="298"/>
      <c r="NF14" s="298"/>
      <c r="NG14" s="298"/>
      <c r="NH14" s="298"/>
      <c r="NI14" s="298"/>
      <c r="NJ14" s="298"/>
      <c r="NK14" s="298"/>
      <c r="NL14" s="298"/>
      <c r="NM14" s="298"/>
      <c r="NN14" s="298"/>
      <c r="NO14" s="298"/>
      <c r="NP14" s="298"/>
      <c r="NQ14" s="298"/>
      <c r="NR14" s="298"/>
      <c r="NS14" s="298"/>
      <c r="NT14" s="298"/>
      <c r="NU14" s="298"/>
      <c r="NV14" s="298"/>
      <c r="NW14" s="298"/>
      <c r="NX14" s="298"/>
      <c r="NY14" s="298"/>
      <c r="NZ14" s="298"/>
      <c r="OA14" s="298"/>
      <c r="OB14" s="298"/>
      <c r="OC14" s="298"/>
      <c r="OD14" s="298"/>
      <c r="OE14" s="298"/>
      <c r="OF14" s="298"/>
      <c r="OG14" s="298"/>
      <c r="OH14" s="298"/>
      <c r="OI14" s="298"/>
      <c r="OJ14" s="298"/>
      <c r="OK14" s="298"/>
      <c r="OL14" s="298"/>
      <c r="OM14" s="298"/>
      <c r="ON14" s="298"/>
      <c r="OO14" s="298"/>
      <c r="OP14" s="298"/>
      <c r="OQ14" s="298"/>
      <c r="OR14" s="298"/>
      <c r="OS14" s="298"/>
      <c r="OT14" s="298"/>
      <c r="OU14" s="298"/>
      <c r="OV14" s="298"/>
      <c r="OW14" s="298"/>
      <c r="OX14" s="298"/>
      <c r="OY14" s="298"/>
      <c r="OZ14" s="298"/>
      <c r="PA14" s="298"/>
      <c r="PB14" s="298"/>
      <c r="PC14" s="298"/>
      <c r="PD14" s="298"/>
      <c r="PE14" s="298"/>
      <c r="PF14" s="298"/>
      <c r="PG14" s="298"/>
      <c r="PH14" s="298"/>
      <c r="PI14" s="298"/>
      <c r="PJ14" s="298"/>
      <c r="PK14" s="298"/>
      <c r="PL14" s="298"/>
      <c r="PM14" s="298"/>
      <c r="PN14" s="298"/>
      <c r="PO14" s="298"/>
      <c r="PP14" s="298"/>
      <c r="PQ14" s="298"/>
      <c r="PR14" s="298"/>
      <c r="PS14" s="298"/>
      <c r="PT14" s="298"/>
      <c r="PU14" s="298"/>
      <c r="PV14" s="298"/>
      <c r="PW14" s="298"/>
      <c r="PX14" s="298"/>
      <c r="PY14" s="298"/>
      <c r="PZ14" s="298"/>
      <c r="QA14" s="298"/>
      <c r="QB14" s="298"/>
      <c r="QC14" s="298"/>
      <c r="QD14" s="298"/>
      <c r="QE14" s="298"/>
      <c r="QF14" s="298"/>
      <c r="QG14" s="298"/>
      <c r="QH14" s="298"/>
      <c r="QI14" s="298"/>
      <c r="QJ14" s="298"/>
      <c r="QK14" s="298"/>
      <c r="QL14" s="298"/>
      <c r="QM14" s="298"/>
      <c r="QN14" s="298"/>
      <c r="QO14" s="298"/>
      <c r="QP14" s="298"/>
      <c r="QQ14" s="298"/>
      <c r="QR14" s="298"/>
      <c r="QS14" s="298"/>
      <c r="QT14" s="298"/>
      <c r="QU14" s="192"/>
    </row>
    <row r="15" spans="1:463" s="193" customFormat="1" ht="18.75" customHeight="1">
      <c r="A15" s="298"/>
      <c r="B15" s="1758" t="s">
        <v>56</v>
      </c>
      <c r="C15" s="511"/>
      <c r="D15" s="511"/>
      <c r="E15" s="1759" t="s">
        <v>401</v>
      </c>
      <c r="F15" s="1759">
        <v>10</v>
      </c>
      <c r="G15" s="518">
        <f t="shared" si="0"/>
        <v>0.73720425495611686</v>
      </c>
      <c r="H15" s="1760" t="s">
        <v>29</v>
      </c>
      <c r="I15" s="1761">
        <v>504</v>
      </c>
      <c r="J15" s="1762">
        <v>222</v>
      </c>
      <c r="K15" s="1057">
        <v>15</v>
      </c>
      <c r="L15" s="1057">
        <v>31</v>
      </c>
      <c r="M15" s="460">
        <f t="shared" si="12"/>
        <v>16</v>
      </c>
      <c r="N15" s="513">
        <f t="shared" si="13"/>
        <v>111888</v>
      </c>
      <c r="O15" s="514"/>
      <c r="P15" s="512"/>
      <c r="Q15" s="512"/>
      <c r="R15" s="512">
        <f t="shared" si="6"/>
        <v>8064</v>
      </c>
      <c r="S15" s="512">
        <f t="shared" si="7"/>
        <v>15624</v>
      </c>
      <c r="T15" s="512">
        <v>0</v>
      </c>
      <c r="U15" s="512"/>
      <c r="V15" s="512"/>
      <c r="W15" s="816">
        <v>0</v>
      </c>
      <c r="X15" s="512"/>
      <c r="Y15" s="512"/>
      <c r="Z15" s="512">
        <f t="shared" si="2"/>
        <v>0</v>
      </c>
      <c r="AA15" s="514">
        <f t="shared" si="8"/>
        <v>0.57147584509150195</v>
      </c>
      <c r="AB15" s="512">
        <f t="shared" si="9"/>
        <v>63941.289355597968</v>
      </c>
      <c r="AC15" s="454"/>
      <c r="AD15" s="1171"/>
      <c r="AE15" s="298"/>
      <c r="AF15" s="298"/>
      <c r="AG15" s="298"/>
      <c r="AH15" s="298"/>
      <c r="AI15" s="298"/>
      <c r="AJ15" s="298"/>
      <c r="AK15" s="298"/>
      <c r="AL15" s="298"/>
      <c r="AM15" s="298"/>
      <c r="AN15" s="298"/>
      <c r="AO15" s="298"/>
      <c r="AP15" s="298"/>
      <c r="AQ15" s="298"/>
      <c r="AR15" s="298"/>
      <c r="AS15" s="298"/>
      <c r="AT15" s="298"/>
      <c r="AU15" s="298"/>
      <c r="AV15" s="298"/>
      <c r="AW15" s="298"/>
      <c r="AX15" s="298"/>
      <c r="AY15" s="298"/>
      <c r="AZ15" s="298"/>
      <c r="BA15" s="298"/>
      <c r="BB15" s="298"/>
      <c r="BC15" s="298"/>
      <c r="BD15" s="298"/>
      <c r="BE15" s="298"/>
      <c r="BF15" s="298"/>
      <c r="BG15" s="298"/>
      <c r="BH15" s="298"/>
      <c r="BI15" s="298"/>
      <c r="BJ15" s="298"/>
      <c r="BK15" s="298"/>
      <c r="BL15" s="298"/>
      <c r="BM15" s="298"/>
      <c r="BN15" s="298"/>
      <c r="BO15" s="298"/>
      <c r="BP15" s="298"/>
      <c r="BQ15" s="298"/>
      <c r="BR15" s="298"/>
      <c r="BS15" s="298"/>
      <c r="BT15" s="298"/>
      <c r="BU15" s="298"/>
      <c r="BV15" s="298"/>
      <c r="BW15" s="298"/>
      <c r="BX15" s="298"/>
      <c r="BY15" s="298"/>
      <c r="BZ15" s="298"/>
      <c r="CA15" s="298"/>
      <c r="CB15" s="298"/>
      <c r="CC15" s="298"/>
      <c r="CD15" s="298"/>
      <c r="CE15" s="298"/>
      <c r="CF15" s="298"/>
      <c r="CG15" s="298"/>
      <c r="CH15" s="298"/>
      <c r="CI15" s="298"/>
      <c r="CJ15" s="298"/>
      <c r="CK15" s="298"/>
      <c r="CL15" s="298"/>
      <c r="CM15" s="298"/>
      <c r="CN15" s="298"/>
      <c r="CO15" s="298"/>
      <c r="CP15" s="298"/>
      <c r="CQ15" s="298"/>
      <c r="CR15" s="298"/>
      <c r="CS15" s="298"/>
      <c r="CT15" s="298"/>
      <c r="CU15" s="298"/>
      <c r="CV15" s="298"/>
      <c r="CW15" s="298"/>
      <c r="CX15" s="298"/>
      <c r="CY15" s="298"/>
      <c r="CZ15" s="298"/>
      <c r="DA15" s="298"/>
      <c r="DB15" s="298"/>
      <c r="DC15" s="298"/>
      <c r="DD15" s="298"/>
      <c r="DE15" s="298"/>
      <c r="DF15" s="298"/>
      <c r="DG15" s="298"/>
      <c r="DH15" s="298"/>
      <c r="DI15" s="298"/>
      <c r="DJ15" s="298"/>
      <c r="DK15" s="298"/>
      <c r="DL15" s="298"/>
      <c r="DM15" s="298"/>
      <c r="DN15" s="298"/>
      <c r="DO15" s="298"/>
      <c r="DP15" s="298"/>
      <c r="DQ15" s="298"/>
      <c r="DR15" s="298"/>
      <c r="DS15" s="298"/>
      <c r="DT15" s="298"/>
      <c r="DU15" s="298"/>
      <c r="DV15" s="298"/>
      <c r="DW15" s="298"/>
      <c r="DX15" s="298"/>
      <c r="DY15" s="298"/>
      <c r="DZ15" s="298"/>
      <c r="EA15" s="298"/>
      <c r="EB15" s="298"/>
      <c r="EC15" s="298"/>
      <c r="ED15" s="298"/>
      <c r="EE15" s="298"/>
      <c r="EF15" s="298"/>
      <c r="EG15" s="298"/>
      <c r="EH15" s="298"/>
      <c r="EI15" s="298"/>
      <c r="EJ15" s="298"/>
      <c r="EK15" s="298"/>
      <c r="EL15" s="298"/>
      <c r="EM15" s="298"/>
      <c r="EN15" s="298"/>
      <c r="EO15" s="298"/>
      <c r="EP15" s="298"/>
      <c r="EQ15" s="298"/>
      <c r="ER15" s="298"/>
      <c r="ES15" s="298"/>
      <c r="ET15" s="298"/>
      <c r="EU15" s="298"/>
      <c r="EV15" s="298"/>
      <c r="EW15" s="298"/>
      <c r="EX15" s="298"/>
      <c r="EY15" s="298"/>
      <c r="EZ15" s="298"/>
      <c r="FA15" s="298"/>
      <c r="FB15" s="298"/>
      <c r="FC15" s="298"/>
      <c r="FD15" s="298"/>
      <c r="FE15" s="298"/>
      <c r="FF15" s="298"/>
      <c r="FG15" s="298"/>
      <c r="FH15" s="298"/>
      <c r="FI15" s="298"/>
      <c r="FJ15" s="298"/>
      <c r="FK15" s="298"/>
      <c r="FL15" s="298"/>
      <c r="FM15" s="298"/>
      <c r="FN15" s="298"/>
      <c r="FO15" s="298"/>
      <c r="FP15" s="298"/>
      <c r="FQ15" s="298"/>
      <c r="FR15" s="298"/>
      <c r="FS15" s="298"/>
      <c r="FT15" s="298"/>
      <c r="FU15" s="298"/>
      <c r="FV15" s="298"/>
      <c r="FW15" s="298"/>
      <c r="FX15" s="298"/>
      <c r="FY15" s="298"/>
      <c r="FZ15" s="298"/>
      <c r="GA15" s="298"/>
      <c r="GB15" s="298"/>
      <c r="GC15" s="298"/>
      <c r="GD15" s="298"/>
      <c r="GE15" s="298"/>
      <c r="GF15" s="298"/>
      <c r="GG15" s="298"/>
      <c r="GH15" s="298"/>
      <c r="GI15" s="298"/>
      <c r="GJ15" s="298"/>
      <c r="GK15" s="298"/>
      <c r="GL15" s="298"/>
      <c r="GM15" s="298"/>
      <c r="GN15" s="298"/>
      <c r="GO15" s="298"/>
      <c r="GP15" s="298"/>
      <c r="GQ15" s="298"/>
      <c r="GR15" s="298"/>
      <c r="GS15" s="298"/>
      <c r="GT15" s="298"/>
      <c r="GU15" s="298"/>
      <c r="GV15" s="298"/>
      <c r="GW15" s="298"/>
      <c r="GX15" s="298"/>
      <c r="GY15" s="298"/>
      <c r="GZ15" s="298"/>
      <c r="HA15" s="298"/>
      <c r="HB15" s="298"/>
      <c r="HC15" s="298"/>
      <c r="HD15" s="298"/>
      <c r="HE15" s="298"/>
      <c r="HF15" s="298"/>
      <c r="HG15" s="298"/>
      <c r="HH15" s="298"/>
      <c r="HI15" s="298"/>
      <c r="HJ15" s="298"/>
      <c r="HK15" s="298"/>
      <c r="HL15" s="298"/>
      <c r="HM15" s="298"/>
      <c r="HN15" s="298"/>
      <c r="HO15" s="298"/>
      <c r="HP15" s="298"/>
      <c r="HQ15" s="298"/>
      <c r="HR15" s="298"/>
      <c r="HS15" s="298"/>
      <c r="HT15" s="298"/>
      <c r="HU15" s="298"/>
      <c r="HV15" s="298"/>
      <c r="HW15" s="298"/>
      <c r="HX15" s="298"/>
      <c r="HY15" s="298"/>
      <c r="HZ15" s="298"/>
      <c r="IA15" s="298"/>
      <c r="IB15" s="298"/>
      <c r="IC15" s="298"/>
      <c r="ID15" s="298"/>
      <c r="IE15" s="298"/>
      <c r="IF15" s="298"/>
      <c r="IG15" s="298"/>
      <c r="IH15" s="298"/>
      <c r="II15" s="298"/>
      <c r="IJ15" s="298"/>
      <c r="IK15" s="298"/>
      <c r="IL15" s="298"/>
      <c r="IM15" s="298"/>
      <c r="IN15" s="298"/>
      <c r="IO15" s="298"/>
      <c r="IP15" s="298"/>
      <c r="IQ15" s="298"/>
      <c r="IR15" s="298"/>
      <c r="IS15" s="298"/>
      <c r="IT15" s="298"/>
      <c r="IU15" s="298"/>
      <c r="IV15" s="298"/>
      <c r="IW15" s="298"/>
      <c r="IX15" s="298"/>
      <c r="IY15" s="298"/>
      <c r="IZ15" s="298"/>
      <c r="JA15" s="298"/>
      <c r="JB15" s="298"/>
      <c r="JC15" s="298"/>
      <c r="JD15" s="298"/>
      <c r="JE15" s="298"/>
      <c r="JF15" s="298"/>
      <c r="JG15" s="298"/>
      <c r="JH15" s="298"/>
      <c r="JI15" s="298"/>
      <c r="JJ15" s="298"/>
      <c r="JK15" s="298"/>
      <c r="JL15" s="298"/>
      <c r="JM15" s="298"/>
      <c r="JN15" s="298"/>
      <c r="JO15" s="298"/>
      <c r="JP15" s="298"/>
      <c r="JQ15" s="298"/>
      <c r="JR15" s="298"/>
      <c r="JS15" s="298"/>
      <c r="JT15" s="298"/>
      <c r="JU15" s="298"/>
      <c r="JV15" s="298"/>
      <c r="JW15" s="298"/>
      <c r="JX15" s="298"/>
      <c r="JY15" s="298"/>
      <c r="JZ15" s="298"/>
      <c r="KA15" s="298"/>
      <c r="KB15" s="298"/>
      <c r="KC15" s="298"/>
      <c r="KD15" s="298"/>
      <c r="KE15" s="298"/>
      <c r="KF15" s="298"/>
      <c r="KG15" s="298"/>
      <c r="KH15" s="298"/>
      <c r="KI15" s="298"/>
      <c r="KJ15" s="298"/>
      <c r="KK15" s="298"/>
      <c r="KL15" s="298"/>
      <c r="KM15" s="298"/>
      <c r="KN15" s="298"/>
      <c r="KO15" s="298"/>
      <c r="KP15" s="298"/>
      <c r="KQ15" s="298"/>
      <c r="KR15" s="298"/>
      <c r="KS15" s="298"/>
      <c r="KT15" s="298"/>
      <c r="KU15" s="298"/>
      <c r="KV15" s="298"/>
      <c r="KW15" s="298"/>
      <c r="KX15" s="298"/>
      <c r="KY15" s="298"/>
      <c r="KZ15" s="298"/>
      <c r="LA15" s="298"/>
      <c r="LB15" s="298"/>
      <c r="LC15" s="298"/>
      <c r="LD15" s="298"/>
      <c r="LE15" s="298"/>
      <c r="LF15" s="298"/>
      <c r="LG15" s="298"/>
      <c r="LH15" s="298"/>
      <c r="LI15" s="298"/>
      <c r="LJ15" s="298"/>
      <c r="LK15" s="298"/>
      <c r="LL15" s="298"/>
      <c r="LM15" s="298"/>
      <c r="LN15" s="298"/>
      <c r="LO15" s="298"/>
      <c r="LP15" s="298"/>
      <c r="LQ15" s="298"/>
      <c r="LR15" s="298"/>
      <c r="LS15" s="298"/>
      <c r="LT15" s="298"/>
      <c r="LU15" s="298"/>
      <c r="LV15" s="298"/>
      <c r="LW15" s="298"/>
      <c r="LX15" s="298"/>
      <c r="LY15" s="298"/>
      <c r="LZ15" s="298"/>
      <c r="MA15" s="298"/>
      <c r="MB15" s="298"/>
      <c r="MC15" s="298"/>
      <c r="MD15" s="298"/>
      <c r="ME15" s="298"/>
      <c r="MF15" s="298"/>
      <c r="MG15" s="298"/>
      <c r="MH15" s="298"/>
      <c r="MI15" s="298"/>
      <c r="MJ15" s="298"/>
      <c r="MK15" s="298"/>
      <c r="ML15" s="298"/>
      <c r="MM15" s="298"/>
      <c r="MN15" s="298"/>
      <c r="MO15" s="298"/>
      <c r="MP15" s="298"/>
      <c r="MQ15" s="298"/>
      <c r="MR15" s="298"/>
      <c r="MS15" s="298"/>
      <c r="MT15" s="298"/>
      <c r="MU15" s="298"/>
      <c r="MV15" s="298"/>
      <c r="MW15" s="298"/>
      <c r="MX15" s="298"/>
      <c r="MY15" s="298"/>
      <c r="MZ15" s="298"/>
      <c r="NA15" s="298"/>
      <c r="NB15" s="298"/>
      <c r="NC15" s="298"/>
      <c r="ND15" s="298"/>
      <c r="NE15" s="298"/>
      <c r="NF15" s="298"/>
      <c r="NG15" s="298"/>
      <c r="NH15" s="298"/>
      <c r="NI15" s="298"/>
      <c r="NJ15" s="298"/>
      <c r="NK15" s="298"/>
      <c r="NL15" s="298"/>
      <c r="NM15" s="298"/>
      <c r="NN15" s="298"/>
      <c r="NO15" s="298"/>
      <c r="NP15" s="298"/>
      <c r="NQ15" s="298"/>
      <c r="NR15" s="298"/>
      <c r="NS15" s="298"/>
      <c r="NT15" s="298"/>
      <c r="NU15" s="298"/>
      <c r="NV15" s="298"/>
      <c r="NW15" s="298"/>
      <c r="NX15" s="298"/>
      <c r="NY15" s="298"/>
      <c r="NZ15" s="298"/>
      <c r="OA15" s="298"/>
      <c r="OB15" s="298"/>
      <c r="OC15" s="298"/>
      <c r="OD15" s="298"/>
      <c r="OE15" s="298"/>
      <c r="OF15" s="298"/>
      <c r="OG15" s="298"/>
      <c r="OH15" s="298"/>
      <c r="OI15" s="298"/>
      <c r="OJ15" s="298"/>
      <c r="OK15" s="298"/>
      <c r="OL15" s="298"/>
      <c r="OM15" s="298"/>
      <c r="ON15" s="298"/>
      <c r="OO15" s="298"/>
      <c r="OP15" s="298"/>
      <c r="OQ15" s="298"/>
      <c r="OR15" s="298"/>
      <c r="OS15" s="298"/>
      <c r="OT15" s="298"/>
      <c r="OU15" s="298"/>
      <c r="OV15" s="298"/>
      <c r="OW15" s="298"/>
      <c r="OX15" s="298"/>
      <c r="OY15" s="298"/>
      <c r="OZ15" s="298"/>
      <c r="PA15" s="298"/>
      <c r="PB15" s="298"/>
      <c r="PC15" s="298"/>
      <c r="PD15" s="298"/>
      <c r="PE15" s="298"/>
      <c r="PF15" s="298"/>
      <c r="PG15" s="298"/>
      <c r="PH15" s="298"/>
      <c r="PI15" s="298"/>
      <c r="PJ15" s="298"/>
      <c r="PK15" s="298"/>
      <c r="PL15" s="298"/>
      <c r="PM15" s="298"/>
      <c r="PN15" s="298"/>
      <c r="PO15" s="298"/>
      <c r="PP15" s="298"/>
      <c r="PQ15" s="298"/>
      <c r="PR15" s="298"/>
      <c r="PS15" s="298"/>
      <c r="PT15" s="298"/>
      <c r="PU15" s="298"/>
      <c r="PV15" s="298"/>
      <c r="PW15" s="298"/>
      <c r="PX15" s="298"/>
      <c r="PY15" s="298"/>
      <c r="PZ15" s="298"/>
      <c r="QA15" s="298"/>
      <c r="QB15" s="298"/>
      <c r="QC15" s="298"/>
      <c r="QD15" s="298"/>
      <c r="QE15" s="298"/>
      <c r="QF15" s="298"/>
      <c r="QG15" s="298"/>
      <c r="QH15" s="298"/>
      <c r="QI15" s="298"/>
      <c r="QJ15" s="298"/>
      <c r="QK15" s="298"/>
      <c r="QL15" s="298"/>
      <c r="QM15" s="298"/>
      <c r="QN15" s="298"/>
      <c r="QO15" s="298"/>
      <c r="QP15" s="298"/>
      <c r="QQ15" s="298"/>
      <c r="QR15" s="298"/>
      <c r="QS15" s="298"/>
      <c r="QT15" s="298"/>
      <c r="QU15" s="192"/>
    </row>
    <row r="16" spans="1:463" s="193" customFormat="1" ht="18.75" customHeight="1">
      <c r="A16" s="298"/>
      <c r="B16" s="1758" t="s">
        <v>56</v>
      </c>
      <c r="C16" s="511"/>
      <c r="D16" s="511"/>
      <c r="E16" s="1759" t="s">
        <v>400</v>
      </c>
      <c r="F16" s="1759">
        <v>10</v>
      </c>
      <c r="G16" s="518">
        <f t="shared" si="0"/>
        <v>0.3863456840578241</v>
      </c>
      <c r="H16" s="1760" t="s">
        <v>29</v>
      </c>
      <c r="I16" s="1761">
        <v>191</v>
      </c>
      <c r="J16" s="1762">
        <v>307</v>
      </c>
      <c r="K16" s="1057">
        <v>25</v>
      </c>
      <c r="L16" s="1057">
        <v>31</v>
      </c>
      <c r="M16" s="460">
        <f t="shared" si="12"/>
        <v>6</v>
      </c>
      <c r="N16" s="513">
        <f t="shared" si="13"/>
        <v>58637</v>
      </c>
      <c r="O16" s="514"/>
      <c r="P16" s="512"/>
      <c r="Q16" s="512"/>
      <c r="R16" s="512">
        <f t="shared" si="6"/>
        <v>1146</v>
      </c>
      <c r="S16" s="512">
        <f t="shared" si="7"/>
        <v>5921</v>
      </c>
      <c r="T16" s="512">
        <v>0</v>
      </c>
      <c r="U16" s="512"/>
      <c r="V16" s="512"/>
      <c r="W16" s="816">
        <v>0</v>
      </c>
      <c r="X16" s="512"/>
      <c r="Y16" s="512"/>
      <c r="Z16" s="512">
        <f t="shared" si="2"/>
        <v>0</v>
      </c>
      <c r="AA16" s="514">
        <f t="shared" si="8"/>
        <v>0.57147584509150195</v>
      </c>
      <c r="AB16" s="512">
        <f t="shared" si="9"/>
        <v>33509.629128630397</v>
      </c>
      <c r="AC16" s="454"/>
      <c r="AD16" s="1171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/>
      <c r="AO16" s="298"/>
      <c r="AP16" s="298"/>
      <c r="AQ16" s="298"/>
      <c r="AR16" s="298"/>
      <c r="AS16" s="298"/>
      <c r="AT16" s="298"/>
      <c r="AU16" s="298"/>
      <c r="AV16" s="298"/>
      <c r="AW16" s="298"/>
      <c r="AX16" s="298"/>
      <c r="AY16" s="298"/>
      <c r="AZ16" s="298"/>
      <c r="BA16" s="298"/>
      <c r="BB16" s="298"/>
      <c r="BC16" s="298"/>
      <c r="BD16" s="298"/>
      <c r="BE16" s="298"/>
      <c r="BF16" s="298"/>
      <c r="BG16" s="298"/>
      <c r="BH16" s="298"/>
      <c r="BI16" s="298"/>
      <c r="BJ16" s="298"/>
      <c r="BK16" s="298"/>
      <c r="BL16" s="298"/>
      <c r="BM16" s="298"/>
      <c r="BN16" s="298"/>
      <c r="BO16" s="298"/>
      <c r="BP16" s="298"/>
      <c r="BQ16" s="298"/>
      <c r="BR16" s="298"/>
      <c r="BS16" s="298"/>
      <c r="BT16" s="298"/>
      <c r="BU16" s="298"/>
      <c r="BV16" s="298"/>
      <c r="BW16" s="298"/>
      <c r="BX16" s="298"/>
      <c r="BY16" s="298"/>
      <c r="BZ16" s="298"/>
      <c r="CA16" s="298"/>
      <c r="CB16" s="298"/>
      <c r="CC16" s="298"/>
      <c r="CD16" s="298"/>
      <c r="CE16" s="298"/>
      <c r="CF16" s="298"/>
      <c r="CG16" s="298"/>
      <c r="CH16" s="298"/>
      <c r="CI16" s="298"/>
      <c r="CJ16" s="298"/>
      <c r="CK16" s="298"/>
      <c r="CL16" s="298"/>
      <c r="CM16" s="298"/>
      <c r="CN16" s="298"/>
      <c r="CO16" s="298"/>
      <c r="CP16" s="298"/>
      <c r="CQ16" s="298"/>
      <c r="CR16" s="298"/>
      <c r="CS16" s="298"/>
      <c r="CT16" s="298"/>
      <c r="CU16" s="298"/>
      <c r="CV16" s="298"/>
      <c r="CW16" s="298"/>
      <c r="CX16" s="298"/>
      <c r="CY16" s="298"/>
      <c r="CZ16" s="298"/>
      <c r="DA16" s="298"/>
      <c r="DB16" s="298"/>
      <c r="DC16" s="298"/>
      <c r="DD16" s="298"/>
      <c r="DE16" s="298"/>
      <c r="DF16" s="298"/>
      <c r="DG16" s="298"/>
      <c r="DH16" s="298"/>
      <c r="DI16" s="298"/>
      <c r="DJ16" s="298"/>
      <c r="DK16" s="298"/>
      <c r="DL16" s="298"/>
      <c r="DM16" s="298"/>
      <c r="DN16" s="298"/>
      <c r="DO16" s="298"/>
      <c r="DP16" s="298"/>
      <c r="DQ16" s="298"/>
      <c r="DR16" s="298"/>
      <c r="DS16" s="298"/>
      <c r="DT16" s="298"/>
      <c r="DU16" s="298"/>
      <c r="DV16" s="298"/>
      <c r="DW16" s="298"/>
      <c r="DX16" s="298"/>
      <c r="DY16" s="298"/>
      <c r="DZ16" s="298"/>
      <c r="EA16" s="298"/>
      <c r="EB16" s="298"/>
      <c r="EC16" s="298"/>
      <c r="ED16" s="298"/>
      <c r="EE16" s="298"/>
      <c r="EF16" s="298"/>
      <c r="EG16" s="298"/>
      <c r="EH16" s="298"/>
      <c r="EI16" s="298"/>
      <c r="EJ16" s="298"/>
      <c r="EK16" s="298"/>
      <c r="EL16" s="298"/>
      <c r="EM16" s="298"/>
      <c r="EN16" s="298"/>
      <c r="EO16" s="298"/>
      <c r="EP16" s="298"/>
      <c r="EQ16" s="298"/>
      <c r="ER16" s="298"/>
      <c r="ES16" s="298"/>
      <c r="ET16" s="298"/>
      <c r="EU16" s="298"/>
      <c r="EV16" s="298"/>
      <c r="EW16" s="298"/>
      <c r="EX16" s="298"/>
      <c r="EY16" s="298"/>
      <c r="EZ16" s="298"/>
      <c r="FA16" s="298"/>
      <c r="FB16" s="298"/>
      <c r="FC16" s="298"/>
      <c r="FD16" s="298"/>
      <c r="FE16" s="298"/>
      <c r="FF16" s="298"/>
      <c r="FG16" s="298"/>
      <c r="FH16" s="298"/>
      <c r="FI16" s="298"/>
      <c r="FJ16" s="298"/>
      <c r="FK16" s="298"/>
      <c r="FL16" s="298"/>
      <c r="FM16" s="298"/>
      <c r="FN16" s="298"/>
      <c r="FO16" s="298"/>
      <c r="FP16" s="298"/>
      <c r="FQ16" s="298"/>
      <c r="FR16" s="298"/>
      <c r="FS16" s="298"/>
      <c r="FT16" s="298"/>
      <c r="FU16" s="298"/>
      <c r="FV16" s="298"/>
      <c r="FW16" s="298"/>
      <c r="FX16" s="298"/>
      <c r="FY16" s="298"/>
      <c r="FZ16" s="298"/>
      <c r="GA16" s="298"/>
      <c r="GB16" s="298"/>
      <c r="GC16" s="298"/>
      <c r="GD16" s="298"/>
      <c r="GE16" s="298"/>
      <c r="GF16" s="298"/>
      <c r="GG16" s="298"/>
      <c r="GH16" s="298"/>
      <c r="GI16" s="298"/>
      <c r="GJ16" s="298"/>
      <c r="GK16" s="298"/>
      <c r="GL16" s="298"/>
      <c r="GM16" s="298"/>
      <c r="GN16" s="298"/>
      <c r="GO16" s="298"/>
      <c r="GP16" s="298"/>
      <c r="GQ16" s="298"/>
      <c r="GR16" s="298"/>
      <c r="GS16" s="298"/>
      <c r="GT16" s="298"/>
      <c r="GU16" s="298"/>
      <c r="GV16" s="298"/>
      <c r="GW16" s="298"/>
      <c r="GX16" s="298"/>
      <c r="GY16" s="298"/>
      <c r="GZ16" s="298"/>
      <c r="HA16" s="298"/>
      <c r="HB16" s="298"/>
      <c r="HC16" s="298"/>
      <c r="HD16" s="298"/>
      <c r="HE16" s="298"/>
      <c r="HF16" s="298"/>
      <c r="HG16" s="298"/>
      <c r="HH16" s="298"/>
      <c r="HI16" s="298"/>
      <c r="HJ16" s="298"/>
      <c r="HK16" s="298"/>
      <c r="HL16" s="298"/>
      <c r="HM16" s="298"/>
      <c r="HN16" s="298"/>
      <c r="HO16" s="298"/>
      <c r="HP16" s="298"/>
      <c r="HQ16" s="298"/>
      <c r="HR16" s="298"/>
      <c r="HS16" s="298"/>
      <c r="HT16" s="298"/>
      <c r="HU16" s="298"/>
      <c r="HV16" s="298"/>
      <c r="HW16" s="298"/>
      <c r="HX16" s="298"/>
      <c r="HY16" s="298"/>
      <c r="HZ16" s="298"/>
      <c r="IA16" s="298"/>
      <c r="IB16" s="298"/>
      <c r="IC16" s="298"/>
      <c r="ID16" s="298"/>
      <c r="IE16" s="298"/>
      <c r="IF16" s="298"/>
      <c r="IG16" s="298"/>
      <c r="IH16" s="298"/>
      <c r="II16" s="298"/>
      <c r="IJ16" s="298"/>
      <c r="IK16" s="298"/>
      <c r="IL16" s="298"/>
      <c r="IM16" s="298"/>
      <c r="IN16" s="298"/>
      <c r="IO16" s="298"/>
      <c r="IP16" s="298"/>
      <c r="IQ16" s="298"/>
      <c r="IR16" s="298"/>
      <c r="IS16" s="298"/>
      <c r="IT16" s="298"/>
      <c r="IU16" s="298"/>
      <c r="IV16" s="298"/>
      <c r="IW16" s="298"/>
      <c r="IX16" s="298"/>
      <c r="IY16" s="298"/>
      <c r="IZ16" s="298"/>
      <c r="JA16" s="298"/>
      <c r="JB16" s="298"/>
      <c r="JC16" s="298"/>
      <c r="JD16" s="298"/>
      <c r="JE16" s="298"/>
      <c r="JF16" s="298"/>
      <c r="JG16" s="298"/>
      <c r="JH16" s="298"/>
      <c r="JI16" s="298"/>
      <c r="JJ16" s="298"/>
      <c r="JK16" s="298"/>
      <c r="JL16" s="298"/>
      <c r="JM16" s="298"/>
      <c r="JN16" s="298"/>
      <c r="JO16" s="298"/>
      <c r="JP16" s="298"/>
      <c r="JQ16" s="298"/>
      <c r="JR16" s="298"/>
      <c r="JS16" s="298"/>
      <c r="JT16" s="298"/>
      <c r="JU16" s="298"/>
      <c r="JV16" s="298"/>
      <c r="JW16" s="298"/>
      <c r="JX16" s="298"/>
      <c r="JY16" s="298"/>
      <c r="JZ16" s="298"/>
      <c r="KA16" s="298"/>
      <c r="KB16" s="298"/>
      <c r="KC16" s="298"/>
      <c r="KD16" s="298"/>
      <c r="KE16" s="298"/>
      <c r="KF16" s="298"/>
      <c r="KG16" s="298"/>
      <c r="KH16" s="298"/>
      <c r="KI16" s="298"/>
      <c r="KJ16" s="298"/>
      <c r="KK16" s="298"/>
      <c r="KL16" s="298"/>
      <c r="KM16" s="298"/>
      <c r="KN16" s="298"/>
      <c r="KO16" s="298"/>
      <c r="KP16" s="298"/>
      <c r="KQ16" s="298"/>
      <c r="KR16" s="298"/>
      <c r="KS16" s="298"/>
      <c r="KT16" s="298"/>
      <c r="KU16" s="298"/>
      <c r="KV16" s="298"/>
      <c r="KW16" s="298"/>
      <c r="KX16" s="298"/>
      <c r="KY16" s="298"/>
      <c r="KZ16" s="298"/>
      <c r="LA16" s="298"/>
      <c r="LB16" s="298"/>
      <c r="LC16" s="298"/>
      <c r="LD16" s="298"/>
      <c r="LE16" s="298"/>
      <c r="LF16" s="298"/>
      <c r="LG16" s="298"/>
      <c r="LH16" s="298"/>
      <c r="LI16" s="298"/>
      <c r="LJ16" s="298"/>
      <c r="LK16" s="298"/>
      <c r="LL16" s="298"/>
      <c r="LM16" s="298"/>
      <c r="LN16" s="298"/>
      <c r="LO16" s="298"/>
      <c r="LP16" s="298"/>
      <c r="LQ16" s="298"/>
      <c r="LR16" s="298"/>
      <c r="LS16" s="298"/>
      <c r="LT16" s="298"/>
      <c r="LU16" s="298"/>
      <c r="LV16" s="298"/>
      <c r="LW16" s="298"/>
      <c r="LX16" s="298"/>
      <c r="LY16" s="298"/>
      <c r="LZ16" s="298"/>
      <c r="MA16" s="298"/>
      <c r="MB16" s="298"/>
      <c r="MC16" s="298"/>
      <c r="MD16" s="298"/>
      <c r="ME16" s="298"/>
      <c r="MF16" s="298"/>
      <c r="MG16" s="298"/>
      <c r="MH16" s="298"/>
      <c r="MI16" s="298"/>
      <c r="MJ16" s="298"/>
      <c r="MK16" s="298"/>
      <c r="ML16" s="298"/>
      <c r="MM16" s="298"/>
      <c r="MN16" s="298"/>
      <c r="MO16" s="298"/>
      <c r="MP16" s="298"/>
      <c r="MQ16" s="298"/>
      <c r="MR16" s="298"/>
      <c r="MS16" s="298"/>
      <c r="MT16" s="298"/>
      <c r="MU16" s="298"/>
      <c r="MV16" s="298"/>
      <c r="MW16" s="298"/>
      <c r="MX16" s="298"/>
      <c r="MY16" s="298"/>
      <c r="MZ16" s="298"/>
      <c r="NA16" s="298"/>
      <c r="NB16" s="298"/>
      <c r="NC16" s="298"/>
      <c r="ND16" s="298"/>
      <c r="NE16" s="298"/>
      <c r="NF16" s="298"/>
      <c r="NG16" s="298"/>
      <c r="NH16" s="298"/>
      <c r="NI16" s="298"/>
      <c r="NJ16" s="298"/>
      <c r="NK16" s="298"/>
      <c r="NL16" s="298"/>
      <c r="NM16" s="298"/>
      <c r="NN16" s="298"/>
      <c r="NO16" s="298"/>
      <c r="NP16" s="298"/>
      <c r="NQ16" s="298"/>
      <c r="NR16" s="298"/>
      <c r="NS16" s="298"/>
      <c r="NT16" s="298"/>
      <c r="NU16" s="298"/>
      <c r="NV16" s="298"/>
      <c r="NW16" s="298"/>
      <c r="NX16" s="298"/>
      <c r="NY16" s="298"/>
      <c r="NZ16" s="298"/>
      <c r="OA16" s="298"/>
      <c r="OB16" s="298"/>
      <c r="OC16" s="298"/>
      <c r="OD16" s="298"/>
      <c r="OE16" s="298"/>
      <c r="OF16" s="298"/>
      <c r="OG16" s="298"/>
      <c r="OH16" s="298"/>
      <c r="OI16" s="298"/>
      <c r="OJ16" s="298"/>
      <c r="OK16" s="298"/>
      <c r="OL16" s="298"/>
      <c r="OM16" s="298"/>
      <c r="ON16" s="298"/>
      <c r="OO16" s="298"/>
      <c r="OP16" s="298"/>
      <c r="OQ16" s="298"/>
      <c r="OR16" s="298"/>
      <c r="OS16" s="298"/>
      <c r="OT16" s="298"/>
      <c r="OU16" s="298"/>
      <c r="OV16" s="298"/>
      <c r="OW16" s="298"/>
      <c r="OX16" s="298"/>
      <c r="OY16" s="298"/>
      <c r="OZ16" s="298"/>
      <c r="PA16" s="298"/>
      <c r="PB16" s="298"/>
      <c r="PC16" s="298"/>
      <c r="PD16" s="298"/>
      <c r="PE16" s="298"/>
      <c r="PF16" s="298"/>
      <c r="PG16" s="298"/>
      <c r="PH16" s="298"/>
      <c r="PI16" s="298"/>
      <c r="PJ16" s="298"/>
      <c r="PK16" s="298"/>
      <c r="PL16" s="298"/>
      <c r="PM16" s="298"/>
      <c r="PN16" s="298"/>
      <c r="PO16" s="298"/>
      <c r="PP16" s="298"/>
      <c r="PQ16" s="298"/>
      <c r="PR16" s="298"/>
      <c r="PS16" s="298"/>
      <c r="PT16" s="298"/>
      <c r="PU16" s="298"/>
      <c r="PV16" s="298"/>
      <c r="PW16" s="298"/>
      <c r="PX16" s="298"/>
      <c r="PY16" s="298"/>
      <c r="PZ16" s="298"/>
      <c r="QA16" s="298"/>
      <c r="QB16" s="298"/>
      <c r="QC16" s="298"/>
      <c r="QD16" s="298"/>
      <c r="QE16" s="298"/>
      <c r="QF16" s="298"/>
      <c r="QG16" s="298"/>
      <c r="QH16" s="298"/>
      <c r="QI16" s="298"/>
      <c r="QJ16" s="298"/>
      <c r="QK16" s="298"/>
      <c r="QL16" s="298"/>
      <c r="QM16" s="298"/>
      <c r="QN16" s="298"/>
      <c r="QO16" s="298"/>
      <c r="QP16" s="298"/>
      <c r="QQ16" s="298"/>
      <c r="QR16" s="298"/>
      <c r="QS16" s="298"/>
      <c r="QT16" s="298"/>
      <c r="QU16" s="192"/>
    </row>
    <row r="17" spans="1:463" s="193" customFormat="1" ht="18.75" customHeight="1">
      <c r="A17" s="298"/>
      <c r="B17" s="1758" t="s">
        <v>56</v>
      </c>
      <c r="C17" s="511"/>
      <c r="D17" s="511"/>
      <c r="E17" s="1759" t="s">
        <v>1026</v>
      </c>
      <c r="F17" s="1759">
        <v>12</v>
      </c>
      <c r="G17" s="518">
        <f t="shared" si="0"/>
        <v>1.1618169368932687</v>
      </c>
      <c r="H17" s="1760" t="s">
        <v>37</v>
      </c>
      <c r="I17" s="1761">
        <v>2542285.36</v>
      </c>
      <c r="J17" s="1762">
        <v>5.7799999999999997E-2</v>
      </c>
      <c r="K17" s="1057">
        <v>0.02</v>
      </c>
      <c r="L17" s="1057">
        <v>0.01</v>
      </c>
      <c r="M17" s="460">
        <f t="shared" si="12"/>
        <v>0</v>
      </c>
      <c r="N17" s="513">
        <f t="shared" si="13"/>
        <v>146944.09380799998</v>
      </c>
      <c r="O17" s="514"/>
      <c r="P17" s="512"/>
      <c r="Q17" s="512"/>
      <c r="R17" s="512">
        <f t="shared" si="6"/>
        <v>0</v>
      </c>
      <c r="S17" s="512">
        <f t="shared" si="7"/>
        <v>25422.853599999999</v>
      </c>
      <c r="T17" s="512">
        <v>0</v>
      </c>
      <c r="U17" s="512"/>
      <c r="V17" s="512"/>
      <c r="W17" s="816">
        <v>0</v>
      </c>
      <c r="X17" s="512"/>
      <c r="Y17" s="512"/>
      <c r="Z17" s="512">
        <f t="shared" si="2"/>
        <v>0</v>
      </c>
      <c r="AA17" s="514">
        <f t="shared" si="8"/>
        <v>0.67084969084451451</v>
      </c>
      <c r="AB17" s="512">
        <f t="shared" si="9"/>
        <v>98577.399902524121</v>
      </c>
      <c r="AC17" s="454"/>
      <c r="AD17" s="1171"/>
      <c r="AE17" s="298"/>
      <c r="AF17" s="298"/>
      <c r="AG17" s="298"/>
      <c r="AH17" s="298"/>
      <c r="AI17" s="298"/>
      <c r="AJ17" s="298"/>
      <c r="AK17" s="298"/>
      <c r="AL17" s="298"/>
      <c r="AM17" s="298"/>
      <c r="AN17" s="298"/>
      <c r="AO17" s="298"/>
      <c r="AP17" s="298"/>
      <c r="AQ17" s="298"/>
      <c r="AR17" s="298"/>
      <c r="AS17" s="298"/>
      <c r="AT17" s="298"/>
      <c r="AU17" s="298"/>
      <c r="AV17" s="298"/>
      <c r="AW17" s="298"/>
      <c r="AX17" s="298"/>
      <c r="AY17" s="298"/>
      <c r="AZ17" s="298"/>
      <c r="BA17" s="298"/>
      <c r="BB17" s="298"/>
      <c r="BC17" s="298"/>
      <c r="BD17" s="298"/>
      <c r="BE17" s="298"/>
      <c r="BF17" s="298"/>
      <c r="BG17" s="298"/>
      <c r="BH17" s="298"/>
      <c r="BI17" s="298"/>
      <c r="BJ17" s="298"/>
      <c r="BK17" s="298"/>
      <c r="BL17" s="298"/>
      <c r="BM17" s="298"/>
      <c r="BN17" s="298"/>
      <c r="BO17" s="298"/>
      <c r="BP17" s="298"/>
      <c r="BQ17" s="298"/>
      <c r="BR17" s="298"/>
      <c r="BS17" s="298"/>
      <c r="BT17" s="298"/>
      <c r="BU17" s="298"/>
      <c r="BV17" s="298"/>
      <c r="BW17" s="298"/>
      <c r="BX17" s="298"/>
      <c r="BY17" s="298"/>
      <c r="BZ17" s="298"/>
      <c r="CA17" s="298"/>
      <c r="CB17" s="298"/>
      <c r="CC17" s="298"/>
      <c r="CD17" s="298"/>
      <c r="CE17" s="298"/>
      <c r="CF17" s="298"/>
      <c r="CG17" s="298"/>
      <c r="CH17" s="298"/>
      <c r="CI17" s="298"/>
      <c r="CJ17" s="298"/>
      <c r="CK17" s="298"/>
      <c r="CL17" s="298"/>
      <c r="CM17" s="298"/>
      <c r="CN17" s="298"/>
      <c r="CO17" s="298"/>
      <c r="CP17" s="298"/>
      <c r="CQ17" s="298"/>
      <c r="CR17" s="298"/>
      <c r="CS17" s="298"/>
      <c r="CT17" s="298"/>
      <c r="CU17" s="298"/>
      <c r="CV17" s="298"/>
      <c r="CW17" s="298"/>
      <c r="CX17" s="298"/>
      <c r="CY17" s="298"/>
      <c r="CZ17" s="298"/>
      <c r="DA17" s="298"/>
      <c r="DB17" s="298"/>
      <c r="DC17" s="298"/>
      <c r="DD17" s="298"/>
      <c r="DE17" s="298"/>
      <c r="DF17" s="298"/>
      <c r="DG17" s="298"/>
      <c r="DH17" s="298"/>
      <c r="DI17" s="298"/>
      <c r="DJ17" s="298"/>
      <c r="DK17" s="298"/>
      <c r="DL17" s="298"/>
      <c r="DM17" s="298"/>
      <c r="DN17" s="298"/>
      <c r="DO17" s="298"/>
      <c r="DP17" s="298"/>
      <c r="DQ17" s="298"/>
      <c r="DR17" s="298"/>
      <c r="DS17" s="298"/>
      <c r="DT17" s="298"/>
      <c r="DU17" s="298"/>
      <c r="DV17" s="298"/>
      <c r="DW17" s="298"/>
      <c r="DX17" s="298"/>
      <c r="DY17" s="298"/>
      <c r="DZ17" s="298"/>
      <c r="EA17" s="298"/>
      <c r="EB17" s="298"/>
      <c r="EC17" s="298"/>
      <c r="ED17" s="298"/>
      <c r="EE17" s="298"/>
      <c r="EF17" s="298"/>
      <c r="EG17" s="298"/>
      <c r="EH17" s="298"/>
      <c r="EI17" s="298"/>
      <c r="EJ17" s="298"/>
      <c r="EK17" s="298"/>
      <c r="EL17" s="298"/>
      <c r="EM17" s="298"/>
      <c r="EN17" s="298"/>
      <c r="EO17" s="298"/>
      <c r="EP17" s="298"/>
      <c r="EQ17" s="298"/>
      <c r="ER17" s="298"/>
      <c r="ES17" s="298"/>
      <c r="ET17" s="298"/>
      <c r="EU17" s="298"/>
      <c r="EV17" s="298"/>
      <c r="EW17" s="298"/>
      <c r="EX17" s="298"/>
      <c r="EY17" s="298"/>
      <c r="EZ17" s="298"/>
      <c r="FA17" s="298"/>
      <c r="FB17" s="298"/>
      <c r="FC17" s="298"/>
      <c r="FD17" s="298"/>
      <c r="FE17" s="298"/>
      <c r="FF17" s="298"/>
      <c r="FG17" s="298"/>
      <c r="FH17" s="298"/>
      <c r="FI17" s="298"/>
      <c r="FJ17" s="298"/>
      <c r="FK17" s="298"/>
      <c r="FL17" s="298"/>
      <c r="FM17" s="298"/>
      <c r="FN17" s="298"/>
      <c r="FO17" s="298"/>
      <c r="FP17" s="298"/>
      <c r="FQ17" s="298"/>
      <c r="FR17" s="298"/>
      <c r="FS17" s="298"/>
      <c r="FT17" s="298"/>
      <c r="FU17" s="298"/>
      <c r="FV17" s="298"/>
      <c r="FW17" s="298"/>
      <c r="FX17" s="298"/>
      <c r="FY17" s="298"/>
      <c r="FZ17" s="298"/>
      <c r="GA17" s="298"/>
      <c r="GB17" s="298"/>
      <c r="GC17" s="298"/>
      <c r="GD17" s="298"/>
      <c r="GE17" s="298"/>
      <c r="GF17" s="298"/>
      <c r="GG17" s="298"/>
      <c r="GH17" s="298"/>
      <c r="GI17" s="298"/>
      <c r="GJ17" s="298"/>
      <c r="GK17" s="298"/>
      <c r="GL17" s="298"/>
      <c r="GM17" s="298"/>
      <c r="GN17" s="298"/>
      <c r="GO17" s="298"/>
      <c r="GP17" s="298"/>
      <c r="GQ17" s="298"/>
      <c r="GR17" s="298"/>
      <c r="GS17" s="298"/>
      <c r="GT17" s="298"/>
      <c r="GU17" s="298"/>
      <c r="GV17" s="298"/>
      <c r="GW17" s="298"/>
      <c r="GX17" s="298"/>
      <c r="GY17" s="298"/>
      <c r="GZ17" s="298"/>
      <c r="HA17" s="298"/>
      <c r="HB17" s="298"/>
      <c r="HC17" s="298"/>
      <c r="HD17" s="298"/>
      <c r="HE17" s="298"/>
      <c r="HF17" s="298"/>
      <c r="HG17" s="298"/>
      <c r="HH17" s="298"/>
      <c r="HI17" s="298"/>
      <c r="HJ17" s="298"/>
      <c r="HK17" s="298"/>
      <c r="HL17" s="298"/>
      <c r="HM17" s="298"/>
      <c r="HN17" s="298"/>
      <c r="HO17" s="298"/>
      <c r="HP17" s="298"/>
      <c r="HQ17" s="298"/>
      <c r="HR17" s="298"/>
      <c r="HS17" s="298"/>
      <c r="HT17" s="298"/>
      <c r="HU17" s="298"/>
      <c r="HV17" s="298"/>
      <c r="HW17" s="298"/>
      <c r="HX17" s="298"/>
      <c r="HY17" s="298"/>
      <c r="HZ17" s="298"/>
      <c r="IA17" s="298"/>
      <c r="IB17" s="298"/>
      <c r="IC17" s="298"/>
      <c r="ID17" s="298"/>
      <c r="IE17" s="298"/>
      <c r="IF17" s="298"/>
      <c r="IG17" s="298"/>
      <c r="IH17" s="298"/>
      <c r="II17" s="298"/>
      <c r="IJ17" s="298"/>
      <c r="IK17" s="298"/>
      <c r="IL17" s="298"/>
      <c r="IM17" s="298"/>
      <c r="IN17" s="298"/>
      <c r="IO17" s="298"/>
      <c r="IP17" s="298"/>
      <c r="IQ17" s="298"/>
      <c r="IR17" s="298"/>
      <c r="IS17" s="298"/>
      <c r="IT17" s="298"/>
      <c r="IU17" s="298"/>
      <c r="IV17" s="298"/>
      <c r="IW17" s="298"/>
      <c r="IX17" s="298"/>
      <c r="IY17" s="298"/>
      <c r="IZ17" s="298"/>
      <c r="JA17" s="298"/>
      <c r="JB17" s="298"/>
      <c r="JC17" s="298"/>
      <c r="JD17" s="298"/>
      <c r="JE17" s="298"/>
      <c r="JF17" s="298"/>
      <c r="JG17" s="298"/>
      <c r="JH17" s="298"/>
      <c r="JI17" s="298"/>
      <c r="JJ17" s="298"/>
      <c r="JK17" s="298"/>
      <c r="JL17" s="298"/>
      <c r="JM17" s="298"/>
      <c r="JN17" s="298"/>
      <c r="JO17" s="298"/>
      <c r="JP17" s="298"/>
      <c r="JQ17" s="298"/>
      <c r="JR17" s="298"/>
      <c r="JS17" s="298"/>
      <c r="JT17" s="298"/>
      <c r="JU17" s="298"/>
      <c r="JV17" s="298"/>
      <c r="JW17" s="298"/>
      <c r="JX17" s="298"/>
      <c r="JY17" s="298"/>
      <c r="JZ17" s="298"/>
      <c r="KA17" s="298"/>
      <c r="KB17" s="298"/>
      <c r="KC17" s="298"/>
      <c r="KD17" s="298"/>
      <c r="KE17" s="298"/>
      <c r="KF17" s="298"/>
      <c r="KG17" s="298"/>
      <c r="KH17" s="298"/>
      <c r="KI17" s="298"/>
      <c r="KJ17" s="298"/>
      <c r="KK17" s="298"/>
      <c r="KL17" s="298"/>
      <c r="KM17" s="298"/>
      <c r="KN17" s="298"/>
      <c r="KO17" s="298"/>
      <c r="KP17" s="298"/>
      <c r="KQ17" s="298"/>
      <c r="KR17" s="298"/>
      <c r="KS17" s="298"/>
      <c r="KT17" s="298"/>
      <c r="KU17" s="298"/>
      <c r="KV17" s="298"/>
      <c r="KW17" s="298"/>
      <c r="KX17" s="298"/>
      <c r="KY17" s="298"/>
      <c r="KZ17" s="298"/>
      <c r="LA17" s="298"/>
      <c r="LB17" s="298"/>
      <c r="LC17" s="298"/>
      <c r="LD17" s="298"/>
      <c r="LE17" s="298"/>
      <c r="LF17" s="298"/>
      <c r="LG17" s="298"/>
      <c r="LH17" s="298"/>
      <c r="LI17" s="298"/>
      <c r="LJ17" s="298"/>
      <c r="LK17" s="298"/>
      <c r="LL17" s="298"/>
      <c r="LM17" s="298"/>
      <c r="LN17" s="298"/>
      <c r="LO17" s="298"/>
      <c r="LP17" s="298"/>
      <c r="LQ17" s="298"/>
      <c r="LR17" s="298"/>
      <c r="LS17" s="298"/>
      <c r="LT17" s="298"/>
      <c r="LU17" s="298"/>
      <c r="LV17" s="298"/>
      <c r="LW17" s="298"/>
      <c r="LX17" s="298"/>
      <c r="LY17" s="298"/>
      <c r="LZ17" s="298"/>
      <c r="MA17" s="298"/>
      <c r="MB17" s="298"/>
      <c r="MC17" s="298"/>
      <c r="MD17" s="298"/>
      <c r="ME17" s="298"/>
      <c r="MF17" s="298"/>
      <c r="MG17" s="298"/>
      <c r="MH17" s="298"/>
      <c r="MI17" s="298"/>
      <c r="MJ17" s="298"/>
      <c r="MK17" s="298"/>
      <c r="ML17" s="298"/>
      <c r="MM17" s="298"/>
      <c r="MN17" s="298"/>
      <c r="MO17" s="298"/>
      <c r="MP17" s="298"/>
      <c r="MQ17" s="298"/>
      <c r="MR17" s="298"/>
      <c r="MS17" s="298"/>
      <c r="MT17" s="298"/>
      <c r="MU17" s="298"/>
      <c r="MV17" s="298"/>
      <c r="MW17" s="298"/>
      <c r="MX17" s="298"/>
      <c r="MY17" s="298"/>
      <c r="MZ17" s="298"/>
      <c r="NA17" s="298"/>
      <c r="NB17" s="298"/>
      <c r="NC17" s="298"/>
      <c r="ND17" s="298"/>
      <c r="NE17" s="298"/>
      <c r="NF17" s="298"/>
      <c r="NG17" s="298"/>
      <c r="NH17" s="298"/>
      <c r="NI17" s="298"/>
      <c r="NJ17" s="298"/>
      <c r="NK17" s="298"/>
      <c r="NL17" s="298"/>
      <c r="NM17" s="298"/>
      <c r="NN17" s="298"/>
      <c r="NO17" s="298"/>
      <c r="NP17" s="298"/>
      <c r="NQ17" s="298"/>
      <c r="NR17" s="298"/>
      <c r="NS17" s="298"/>
      <c r="NT17" s="298"/>
      <c r="NU17" s="298"/>
      <c r="NV17" s="298"/>
      <c r="NW17" s="298"/>
      <c r="NX17" s="298"/>
      <c r="NY17" s="298"/>
      <c r="NZ17" s="298"/>
      <c r="OA17" s="298"/>
      <c r="OB17" s="298"/>
      <c r="OC17" s="298"/>
      <c r="OD17" s="298"/>
      <c r="OE17" s="298"/>
      <c r="OF17" s="298"/>
      <c r="OG17" s="298"/>
      <c r="OH17" s="298"/>
      <c r="OI17" s="298"/>
      <c r="OJ17" s="298"/>
      <c r="OK17" s="298"/>
      <c r="OL17" s="298"/>
      <c r="OM17" s="298"/>
      <c r="ON17" s="298"/>
      <c r="OO17" s="298"/>
      <c r="OP17" s="298"/>
      <c r="OQ17" s="298"/>
      <c r="OR17" s="298"/>
      <c r="OS17" s="298"/>
      <c r="OT17" s="298"/>
      <c r="OU17" s="298"/>
      <c r="OV17" s="298"/>
      <c r="OW17" s="298"/>
      <c r="OX17" s="298"/>
      <c r="OY17" s="298"/>
      <c r="OZ17" s="298"/>
      <c r="PA17" s="298"/>
      <c r="PB17" s="298"/>
      <c r="PC17" s="298"/>
      <c r="PD17" s="298"/>
      <c r="PE17" s="298"/>
      <c r="PF17" s="298"/>
      <c r="PG17" s="298"/>
      <c r="PH17" s="298"/>
      <c r="PI17" s="298"/>
      <c r="PJ17" s="298"/>
      <c r="PK17" s="298"/>
      <c r="PL17" s="298"/>
      <c r="PM17" s="298"/>
      <c r="PN17" s="298"/>
      <c r="PO17" s="298"/>
      <c r="PP17" s="298"/>
      <c r="PQ17" s="298"/>
      <c r="PR17" s="298"/>
      <c r="PS17" s="298"/>
      <c r="PT17" s="298"/>
      <c r="PU17" s="298"/>
      <c r="PV17" s="298"/>
      <c r="PW17" s="298"/>
      <c r="PX17" s="298"/>
      <c r="PY17" s="298"/>
      <c r="PZ17" s="298"/>
      <c r="QA17" s="298"/>
      <c r="QB17" s="298"/>
      <c r="QC17" s="298"/>
      <c r="QD17" s="298"/>
      <c r="QE17" s="298"/>
      <c r="QF17" s="298"/>
      <c r="QG17" s="298"/>
      <c r="QH17" s="298"/>
      <c r="QI17" s="298"/>
      <c r="QJ17" s="298"/>
      <c r="QK17" s="298"/>
      <c r="QL17" s="298"/>
      <c r="QM17" s="298"/>
      <c r="QN17" s="298"/>
      <c r="QO17" s="298"/>
      <c r="QP17" s="298"/>
      <c r="QQ17" s="298"/>
      <c r="QR17" s="298"/>
      <c r="QS17" s="298"/>
      <c r="QT17" s="298"/>
      <c r="QU17" s="192"/>
    </row>
    <row r="18" spans="1:463" s="193" customFormat="1">
      <c r="A18" s="298"/>
      <c r="B18" s="1758" t="s">
        <v>56</v>
      </c>
      <c r="C18" s="511"/>
      <c r="D18" s="511"/>
      <c r="E18" s="1759" t="s">
        <v>1027</v>
      </c>
      <c r="F18" s="1759">
        <v>12</v>
      </c>
      <c r="G18" s="518">
        <f t="shared" si="0"/>
        <v>1.9781243642766664</v>
      </c>
      <c r="H18" s="1760" t="s">
        <v>37</v>
      </c>
      <c r="I18" s="1761">
        <v>15071620</v>
      </c>
      <c r="J18" s="1762">
        <v>1.66E-2</v>
      </c>
      <c r="K18" s="1057">
        <v>0.01</v>
      </c>
      <c r="L18" s="1057">
        <v>0</v>
      </c>
      <c r="M18" s="460">
        <f t="shared" si="12"/>
        <v>0</v>
      </c>
      <c r="N18" s="513">
        <f t="shared" si="13"/>
        <v>250188.89199999999</v>
      </c>
      <c r="O18" s="514"/>
      <c r="P18" s="512"/>
      <c r="Q18" s="512"/>
      <c r="R18" s="512">
        <f t="shared" si="6"/>
        <v>0</v>
      </c>
      <c r="S18" s="512">
        <f t="shared" si="7"/>
        <v>0</v>
      </c>
      <c r="T18" s="512">
        <v>0</v>
      </c>
      <c r="U18" s="512"/>
      <c r="V18" s="512"/>
      <c r="W18" s="816">
        <v>0</v>
      </c>
      <c r="X18" s="512"/>
      <c r="Y18" s="512"/>
      <c r="Z18" s="512">
        <f t="shared" si="2"/>
        <v>0</v>
      </c>
      <c r="AA18" s="514">
        <f t="shared" si="8"/>
        <v>0.67084969084451451</v>
      </c>
      <c r="AB18" s="512">
        <f t="shared" si="9"/>
        <v>167839.14085093164</v>
      </c>
      <c r="AC18" s="454"/>
      <c r="AD18" s="1171"/>
      <c r="AE18" s="298"/>
      <c r="AF18" s="298"/>
      <c r="AG18" s="298"/>
      <c r="AH18" s="298"/>
      <c r="AI18" s="298"/>
      <c r="AJ18" s="298"/>
      <c r="AK18" s="298"/>
      <c r="AL18" s="298"/>
      <c r="AM18" s="298"/>
      <c r="AN18" s="298"/>
      <c r="AO18" s="298"/>
      <c r="AP18" s="298"/>
      <c r="AQ18" s="298"/>
      <c r="AR18" s="298"/>
      <c r="AS18" s="298"/>
      <c r="AT18" s="298"/>
      <c r="AU18" s="298"/>
      <c r="AV18" s="298"/>
      <c r="AW18" s="298"/>
      <c r="AX18" s="298"/>
      <c r="AY18" s="298"/>
      <c r="AZ18" s="298"/>
      <c r="BA18" s="298"/>
      <c r="BB18" s="298"/>
      <c r="BC18" s="298"/>
      <c r="BD18" s="298"/>
      <c r="BE18" s="298"/>
      <c r="BF18" s="298"/>
      <c r="BG18" s="298"/>
      <c r="BH18" s="298"/>
      <c r="BI18" s="298"/>
      <c r="BJ18" s="298"/>
      <c r="BK18" s="298"/>
      <c r="BL18" s="298"/>
      <c r="BM18" s="298"/>
      <c r="BN18" s="298"/>
      <c r="BO18" s="298"/>
      <c r="BP18" s="298"/>
      <c r="BQ18" s="298"/>
      <c r="BR18" s="298"/>
      <c r="BS18" s="298"/>
      <c r="BT18" s="298"/>
      <c r="BU18" s="298"/>
      <c r="BV18" s="298"/>
      <c r="BW18" s="298"/>
      <c r="BX18" s="298"/>
      <c r="BY18" s="298"/>
      <c r="BZ18" s="298"/>
      <c r="CA18" s="298"/>
      <c r="CB18" s="298"/>
      <c r="CC18" s="298"/>
      <c r="CD18" s="298"/>
      <c r="CE18" s="298"/>
      <c r="CF18" s="298"/>
      <c r="CG18" s="298"/>
      <c r="CH18" s="298"/>
      <c r="CI18" s="298"/>
      <c r="CJ18" s="298"/>
      <c r="CK18" s="298"/>
      <c r="CL18" s="298"/>
      <c r="CM18" s="298"/>
      <c r="CN18" s="298"/>
      <c r="CO18" s="298"/>
      <c r="CP18" s="298"/>
      <c r="CQ18" s="298"/>
      <c r="CR18" s="298"/>
      <c r="CS18" s="298"/>
      <c r="CT18" s="298"/>
      <c r="CU18" s="298"/>
      <c r="CV18" s="298"/>
      <c r="CW18" s="298"/>
      <c r="CX18" s="298"/>
      <c r="CY18" s="298"/>
      <c r="CZ18" s="298"/>
      <c r="DA18" s="298"/>
      <c r="DB18" s="298"/>
      <c r="DC18" s="298"/>
      <c r="DD18" s="298"/>
      <c r="DE18" s="298"/>
      <c r="DF18" s="298"/>
      <c r="DG18" s="298"/>
      <c r="DH18" s="298"/>
      <c r="DI18" s="298"/>
      <c r="DJ18" s="298"/>
      <c r="DK18" s="298"/>
      <c r="DL18" s="298"/>
      <c r="DM18" s="298"/>
      <c r="DN18" s="298"/>
      <c r="DO18" s="298"/>
      <c r="DP18" s="298"/>
      <c r="DQ18" s="298"/>
      <c r="DR18" s="298"/>
      <c r="DS18" s="298"/>
      <c r="DT18" s="298"/>
      <c r="DU18" s="298"/>
      <c r="DV18" s="298"/>
      <c r="DW18" s="298"/>
      <c r="DX18" s="298"/>
      <c r="DY18" s="298"/>
      <c r="DZ18" s="298"/>
      <c r="EA18" s="298"/>
      <c r="EB18" s="298"/>
      <c r="EC18" s="298"/>
      <c r="ED18" s="298"/>
      <c r="EE18" s="298"/>
      <c r="EF18" s="298"/>
      <c r="EG18" s="298"/>
      <c r="EH18" s="298"/>
      <c r="EI18" s="298"/>
      <c r="EJ18" s="298"/>
      <c r="EK18" s="298"/>
      <c r="EL18" s="298"/>
      <c r="EM18" s="298"/>
      <c r="EN18" s="298"/>
      <c r="EO18" s="298"/>
      <c r="EP18" s="298"/>
      <c r="EQ18" s="298"/>
      <c r="ER18" s="298"/>
      <c r="ES18" s="298"/>
      <c r="ET18" s="298"/>
      <c r="EU18" s="298"/>
      <c r="EV18" s="298"/>
      <c r="EW18" s="298"/>
      <c r="EX18" s="298"/>
      <c r="EY18" s="298"/>
      <c r="EZ18" s="298"/>
      <c r="FA18" s="298"/>
      <c r="FB18" s="298"/>
      <c r="FC18" s="298"/>
      <c r="FD18" s="298"/>
      <c r="FE18" s="298"/>
      <c r="FF18" s="298"/>
      <c r="FG18" s="298"/>
      <c r="FH18" s="298"/>
      <c r="FI18" s="298"/>
      <c r="FJ18" s="298"/>
      <c r="FK18" s="298"/>
      <c r="FL18" s="298"/>
      <c r="FM18" s="298"/>
      <c r="FN18" s="298"/>
      <c r="FO18" s="298"/>
      <c r="FP18" s="298"/>
      <c r="FQ18" s="298"/>
      <c r="FR18" s="298"/>
      <c r="FS18" s="298"/>
      <c r="FT18" s="298"/>
      <c r="FU18" s="298"/>
      <c r="FV18" s="298"/>
      <c r="FW18" s="298"/>
      <c r="FX18" s="298"/>
      <c r="FY18" s="298"/>
      <c r="FZ18" s="298"/>
      <c r="GA18" s="298"/>
      <c r="GB18" s="298"/>
      <c r="GC18" s="298"/>
      <c r="GD18" s="298"/>
      <c r="GE18" s="298"/>
      <c r="GF18" s="298"/>
      <c r="GG18" s="298"/>
      <c r="GH18" s="298"/>
      <c r="GI18" s="298"/>
      <c r="GJ18" s="298"/>
      <c r="GK18" s="298"/>
      <c r="GL18" s="298"/>
      <c r="GM18" s="298"/>
      <c r="GN18" s="298"/>
      <c r="GO18" s="298"/>
      <c r="GP18" s="298"/>
      <c r="GQ18" s="298"/>
      <c r="GR18" s="298"/>
      <c r="GS18" s="298"/>
      <c r="GT18" s="298"/>
      <c r="GU18" s="298"/>
      <c r="GV18" s="298"/>
      <c r="GW18" s="298"/>
      <c r="GX18" s="298"/>
      <c r="GY18" s="298"/>
      <c r="GZ18" s="298"/>
      <c r="HA18" s="298"/>
      <c r="HB18" s="298"/>
      <c r="HC18" s="298"/>
      <c r="HD18" s="298"/>
      <c r="HE18" s="298"/>
      <c r="HF18" s="298"/>
      <c r="HG18" s="298"/>
      <c r="HH18" s="298"/>
      <c r="HI18" s="298"/>
      <c r="HJ18" s="298"/>
      <c r="HK18" s="298"/>
      <c r="HL18" s="298"/>
      <c r="HM18" s="298"/>
      <c r="HN18" s="298"/>
      <c r="HO18" s="298"/>
      <c r="HP18" s="298"/>
      <c r="HQ18" s="298"/>
      <c r="HR18" s="298"/>
      <c r="HS18" s="298"/>
      <c r="HT18" s="298"/>
      <c r="HU18" s="298"/>
      <c r="HV18" s="298"/>
      <c r="HW18" s="298"/>
      <c r="HX18" s="298"/>
      <c r="HY18" s="298"/>
      <c r="HZ18" s="298"/>
      <c r="IA18" s="298"/>
      <c r="IB18" s="298"/>
      <c r="IC18" s="298"/>
      <c r="ID18" s="298"/>
      <c r="IE18" s="298"/>
      <c r="IF18" s="298"/>
      <c r="IG18" s="298"/>
      <c r="IH18" s="298"/>
      <c r="II18" s="298"/>
      <c r="IJ18" s="298"/>
      <c r="IK18" s="298"/>
      <c r="IL18" s="298"/>
      <c r="IM18" s="298"/>
      <c r="IN18" s="298"/>
      <c r="IO18" s="298"/>
      <c r="IP18" s="298"/>
      <c r="IQ18" s="298"/>
      <c r="IR18" s="298"/>
      <c r="IS18" s="298"/>
      <c r="IT18" s="298"/>
      <c r="IU18" s="298"/>
      <c r="IV18" s="298"/>
      <c r="IW18" s="298"/>
      <c r="IX18" s="298"/>
      <c r="IY18" s="298"/>
      <c r="IZ18" s="298"/>
      <c r="JA18" s="298"/>
      <c r="JB18" s="298"/>
      <c r="JC18" s="298"/>
      <c r="JD18" s="298"/>
      <c r="JE18" s="298"/>
      <c r="JF18" s="298"/>
      <c r="JG18" s="298"/>
      <c r="JH18" s="298"/>
      <c r="JI18" s="298"/>
      <c r="JJ18" s="298"/>
      <c r="JK18" s="298"/>
      <c r="JL18" s="298"/>
      <c r="JM18" s="298"/>
      <c r="JN18" s="298"/>
      <c r="JO18" s="298"/>
      <c r="JP18" s="298"/>
      <c r="JQ18" s="298"/>
      <c r="JR18" s="298"/>
      <c r="JS18" s="298"/>
      <c r="JT18" s="298"/>
      <c r="JU18" s="298"/>
      <c r="JV18" s="298"/>
      <c r="JW18" s="298"/>
      <c r="JX18" s="298"/>
      <c r="JY18" s="298"/>
      <c r="JZ18" s="298"/>
      <c r="KA18" s="298"/>
      <c r="KB18" s="298"/>
      <c r="KC18" s="298"/>
      <c r="KD18" s="298"/>
      <c r="KE18" s="298"/>
      <c r="KF18" s="298"/>
      <c r="KG18" s="298"/>
      <c r="KH18" s="298"/>
      <c r="KI18" s="298"/>
      <c r="KJ18" s="298"/>
      <c r="KK18" s="298"/>
      <c r="KL18" s="298"/>
      <c r="KM18" s="298"/>
      <c r="KN18" s="298"/>
      <c r="KO18" s="298"/>
      <c r="KP18" s="298"/>
      <c r="KQ18" s="298"/>
      <c r="KR18" s="298"/>
      <c r="KS18" s="298"/>
      <c r="KT18" s="298"/>
      <c r="KU18" s="298"/>
      <c r="KV18" s="298"/>
      <c r="KW18" s="298"/>
      <c r="KX18" s="298"/>
      <c r="KY18" s="298"/>
      <c r="KZ18" s="298"/>
      <c r="LA18" s="298"/>
      <c r="LB18" s="298"/>
      <c r="LC18" s="298"/>
      <c r="LD18" s="298"/>
      <c r="LE18" s="298"/>
      <c r="LF18" s="298"/>
      <c r="LG18" s="298"/>
      <c r="LH18" s="298"/>
      <c r="LI18" s="298"/>
      <c r="LJ18" s="298"/>
      <c r="LK18" s="298"/>
      <c r="LL18" s="298"/>
      <c r="LM18" s="298"/>
      <c r="LN18" s="298"/>
      <c r="LO18" s="298"/>
      <c r="LP18" s="298"/>
      <c r="LQ18" s="298"/>
      <c r="LR18" s="298"/>
      <c r="LS18" s="298"/>
      <c r="LT18" s="298"/>
      <c r="LU18" s="298"/>
      <c r="LV18" s="298"/>
      <c r="LW18" s="298"/>
      <c r="LX18" s="298"/>
      <c r="LY18" s="298"/>
      <c r="LZ18" s="298"/>
      <c r="MA18" s="298"/>
      <c r="MB18" s="298"/>
      <c r="MC18" s="298"/>
      <c r="MD18" s="298"/>
      <c r="ME18" s="298"/>
      <c r="MF18" s="298"/>
      <c r="MG18" s="298"/>
      <c r="MH18" s="298"/>
      <c r="MI18" s="298"/>
      <c r="MJ18" s="298"/>
      <c r="MK18" s="298"/>
      <c r="ML18" s="298"/>
      <c r="MM18" s="298"/>
      <c r="MN18" s="298"/>
      <c r="MO18" s="298"/>
      <c r="MP18" s="298"/>
      <c r="MQ18" s="298"/>
      <c r="MR18" s="298"/>
      <c r="MS18" s="298"/>
      <c r="MT18" s="298"/>
      <c r="MU18" s="298"/>
      <c r="MV18" s="298"/>
      <c r="MW18" s="298"/>
      <c r="MX18" s="298"/>
      <c r="MY18" s="298"/>
      <c r="MZ18" s="298"/>
      <c r="NA18" s="298"/>
      <c r="NB18" s="298"/>
      <c r="NC18" s="298"/>
      <c r="ND18" s="298"/>
      <c r="NE18" s="298"/>
      <c r="NF18" s="298"/>
      <c r="NG18" s="298"/>
      <c r="NH18" s="298"/>
      <c r="NI18" s="298"/>
      <c r="NJ18" s="298"/>
      <c r="NK18" s="298"/>
      <c r="NL18" s="298"/>
      <c r="NM18" s="298"/>
      <c r="NN18" s="298"/>
      <c r="NO18" s="298"/>
      <c r="NP18" s="298"/>
      <c r="NQ18" s="298"/>
      <c r="NR18" s="298"/>
      <c r="NS18" s="298"/>
      <c r="NT18" s="298"/>
      <c r="NU18" s="298"/>
      <c r="NV18" s="298"/>
      <c r="NW18" s="298"/>
      <c r="NX18" s="298"/>
      <c r="NY18" s="298"/>
      <c r="NZ18" s="298"/>
      <c r="OA18" s="298"/>
      <c r="OB18" s="298"/>
      <c r="OC18" s="298"/>
      <c r="OD18" s="298"/>
      <c r="OE18" s="298"/>
      <c r="OF18" s="298"/>
      <c r="OG18" s="298"/>
      <c r="OH18" s="298"/>
      <c r="OI18" s="298"/>
      <c r="OJ18" s="298"/>
      <c r="OK18" s="298"/>
      <c r="OL18" s="298"/>
      <c r="OM18" s="298"/>
      <c r="ON18" s="298"/>
      <c r="OO18" s="298"/>
      <c r="OP18" s="298"/>
      <c r="OQ18" s="298"/>
      <c r="OR18" s="298"/>
      <c r="OS18" s="298"/>
      <c r="OT18" s="298"/>
      <c r="OU18" s="298"/>
      <c r="OV18" s="298"/>
      <c r="OW18" s="298"/>
      <c r="OX18" s="298"/>
      <c r="OY18" s="298"/>
      <c r="OZ18" s="298"/>
      <c r="PA18" s="298"/>
      <c r="PB18" s="298"/>
      <c r="PC18" s="298"/>
      <c r="PD18" s="298"/>
      <c r="PE18" s="298"/>
      <c r="PF18" s="298"/>
      <c r="PG18" s="298"/>
      <c r="PH18" s="298"/>
      <c r="PI18" s="298"/>
      <c r="PJ18" s="298"/>
      <c r="PK18" s="298"/>
      <c r="PL18" s="298"/>
      <c r="PM18" s="298"/>
      <c r="PN18" s="298"/>
      <c r="PO18" s="298"/>
      <c r="PP18" s="298"/>
      <c r="PQ18" s="298"/>
      <c r="PR18" s="298"/>
      <c r="PS18" s="298"/>
      <c r="PT18" s="298"/>
      <c r="PU18" s="298"/>
      <c r="PV18" s="298"/>
      <c r="PW18" s="298"/>
      <c r="PX18" s="298"/>
      <c r="PY18" s="298"/>
      <c r="PZ18" s="298"/>
      <c r="QA18" s="298"/>
      <c r="QB18" s="298"/>
      <c r="QC18" s="298"/>
      <c r="QD18" s="298"/>
      <c r="QE18" s="298"/>
      <c r="QF18" s="298"/>
      <c r="QG18" s="298"/>
      <c r="QH18" s="298"/>
      <c r="QI18" s="298"/>
      <c r="QJ18" s="298"/>
      <c r="QK18" s="298"/>
      <c r="QL18" s="298"/>
      <c r="QM18" s="298"/>
      <c r="QN18" s="298"/>
      <c r="QO18" s="298"/>
      <c r="QP18" s="298"/>
      <c r="QQ18" s="298"/>
      <c r="QR18" s="298"/>
      <c r="QS18" s="298"/>
      <c r="QT18" s="298"/>
      <c r="QU18" s="192"/>
    </row>
    <row r="19" spans="1:463" s="193" customFormat="1">
      <c r="A19" s="298"/>
      <c r="B19" s="1758" t="s">
        <v>56</v>
      </c>
      <c r="C19" s="511"/>
      <c r="D19" s="511"/>
      <c r="E19" s="1759" t="s">
        <v>396</v>
      </c>
      <c r="F19" s="1759">
        <v>14</v>
      </c>
      <c r="G19" s="518">
        <f t="shared" si="0"/>
        <v>0.6084241172754068</v>
      </c>
      <c r="H19" s="1760" t="s">
        <v>39</v>
      </c>
      <c r="I19" s="1761">
        <v>929</v>
      </c>
      <c r="J19" s="1762">
        <v>71</v>
      </c>
      <c r="K19" s="1057">
        <v>75</v>
      </c>
      <c r="L19" s="1057">
        <v>78</v>
      </c>
      <c r="M19" s="460">
        <f t="shared" si="12"/>
        <v>3</v>
      </c>
      <c r="N19" s="513">
        <f t="shared" si="13"/>
        <v>65959</v>
      </c>
      <c r="O19" s="514"/>
      <c r="P19" s="512"/>
      <c r="Q19" s="512"/>
      <c r="R19" s="512">
        <f t="shared" si="6"/>
        <v>2787</v>
      </c>
      <c r="S19" s="512">
        <f t="shared" si="7"/>
        <v>72462</v>
      </c>
      <c r="T19" s="512">
        <v>0</v>
      </c>
      <c r="U19" s="512"/>
      <c r="V19" s="512"/>
      <c r="W19" s="816">
        <v>0</v>
      </c>
      <c r="X19" s="512"/>
      <c r="Y19" s="512"/>
      <c r="Z19" s="512">
        <f t="shared" si="2"/>
        <v>0</v>
      </c>
      <c r="AA19" s="514">
        <f t="shared" si="8"/>
        <v>0.69936884348861683</v>
      </c>
      <c r="AB19" s="512">
        <f t="shared" si="9"/>
        <v>46129.669547665675</v>
      </c>
      <c r="AC19" s="454"/>
      <c r="AD19" s="1171"/>
      <c r="AE19" s="298"/>
      <c r="AF19" s="298"/>
      <c r="AG19" s="298"/>
      <c r="AH19" s="298"/>
      <c r="AI19" s="298"/>
      <c r="AJ19" s="298"/>
      <c r="AK19" s="298"/>
      <c r="AL19" s="298"/>
      <c r="AM19" s="298"/>
      <c r="AN19" s="298"/>
      <c r="AO19" s="298"/>
      <c r="AP19" s="298"/>
      <c r="AQ19" s="298"/>
      <c r="AR19" s="298"/>
      <c r="AS19" s="298"/>
      <c r="AT19" s="298"/>
      <c r="AU19" s="298"/>
      <c r="AV19" s="298"/>
      <c r="AW19" s="298"/>
      <c r="AX19" s="298"/>
      <c r="AY19" s="298"/>
      <c r="AZ19" s="298"/>
      <c r="BA19" s="298"/>
      <c r="BB19" s="298"/>
      <c r="BC19" s="298"/>
      <c r="BD19" s="298"/>
      <c r="BE19" s="298"/>
      <c r="BF19" s="298"/>
      <c r="BG19" s="298"/>
      <c r="BH19" s="298"/>
      <c r="BI19" s="298"/>
      <c r="BJ19" s="298"/>
      <c r="BK19" s="298"/>
      <c r="BL19" s="298"/>
      <c r="BM19" s="298"/>
      <c r="BN19" s="298"/>
      <c r="BO19" s="298"/>
      <c r="BP19" s="298"/>
      <c r="BQ19" s="298"/>
      <c r="BR19" s="298"/>
      <c r="BS19" s="298"/>
      <c r="BT19" s="298"/>
      <c r="BU19" s="298"/>
      <c r="BV19" s="298"/>
      <c r="BW19" s="298"/>
      <c r="BX19" s="298"/>
      <c r="BY19" s="298"/>
      <c r="BZ19" s="298"/>
      <c r="CA19" s="298"/>
      <c r="CB19" s="298"/>
      <c r="CC19" s="298"/>
      <c r="CD19" s="298"/>
      <c r="CE19" s="298"/>
      <c r="CF19" s="298"/>
      <c r="CG19" s="298"/>
      <c r="CH19" s="298"/>
      <c r="CI19" s="298"/>
      <c r="CJ19" s="298"/>
      <c r="CK19" s="298"/>
      <c r="CL19" s="298"/>
      <c r="CM19" s="298"/>
      <c r="CN19" s="298"/>
      <c r="CO19" s="298"/>
      <c r="CP19" s="298"/>
      <c r="CQ19" s="298"/>
      <c r="CR19" s="298"/>
      <c r="CS19" s="298"/>
      <c r="CT19" s="298"/>
      <c r="CU19" s="298"/>
      <c r="CV19" s="298"/>
      <c r="CW19" s="298"/>
      <c r="CX19" s="298"/>
      <c r="CY19" s="298"/>
      <c r="CZ19" s="298"/>
      <c r="DA19" s="298"/>
      <c r="DB19" s="298"/>
      <c r="DC19" s="298"/>
      <c r="DD19" s="298"/>
      <c r="DE19" s="298"/>
      <c r="DF19" s="298"/>
      <c r="DG19" s="298"/>
      <c r="DH19" s="298"/>
      <c r="DI19" s="298"/>
      <c r="DJ19" s="298"/>
      <c r="DK19" s="298"/>
      <c r="DL19" s="298"/>
      <c r="DM19" s="298"/>
      <c r="DN19" s="298"/>
      <c r="DO19" s="298"/>
      <c r="DP19" s="298"/>
      <c r="DQ19" s="298"/>
      <c r="DR19" s="298"/>
      <c r="DS19" s="298"/>
      <c r="DT19" s="298"/>
      <c r="DU19" s="298"/>
      <c r="DV19" s="298"/>
      <c r="DW19" s="298"/>
      <c r="DX19" s="298"/>
      <c r="DY19" s="298"/>
      <c r="DZ19" s="298"/>
      <c r="EA19" s="298"/>
      <c r="EB19" s="298"/>
      <c r="EC19" s="298"/>
      <c r="ED19" s="298"/>
      <c r="EE19" s="298"/>
      <c r="EF19" s="298"/>
      <c r="EG19" s="298"/>
      <c r="EH19" s="298"/>
      <c r="EI19" s="298"/>
      <c r="EJ19" s="298"/>
      <c r="EK19" s="298"/>
      <c r="EL19" s="298"/>
      <c r="EM19" s="298"/>
      <c r="EN19" s="298"/>
      <c r="EO19" s="298"/>
      <c r="EP19" s="298"/>
      <c r="EQ19" s="298"/>
      <c r="ER19" s="298"/>
      <c r="ES19" s="298"/>
      <c r="ET19" s="298"/>
      <c r="EU19" s="298"/>
      <c r="EV19" s="298"/>
      <c r="EW19" s="298"/>
      <c r="EX19" s="298"/>
      <c r="EY19" s="298"/>
      <c r="EZ19" s="298"/>
      <c r="FA19" s="298"/>
      <c r="FB19" s="298"/>
      <c r="FC19" s="298"/>
      <c r="FD19" s="298"/>
      <c r="FE19" s="298"/>
      <c r="FF19" s="298"/>
      <c r="FG19" s="298"/>
      <c r="FH19" s="298"/>
      <c r="FI19" s="298"/>
      <c r="FJ19" s="298"/>
      <c r="FK19" s="298"/>
      <c r="FL19" s="298"/>
      <c r="FM19" s="298"/>
      <c r="FN19" s="298"/>
      <c r="FO19" s="298"/>
      <c r="FP19" s="298"/>
      <c r="FQ19" s="298"/>
      <c r="FR19" s="298"/>
      <c r="FS19" s="298"/>
      <c r="FT19" s="298"/>
      <c r="FU19" s="298"/>
      <c r="FV19" s="298"/>
      <c r="FW19" s="298"/>
      <c r="FX19" s="298"/>
      <c r="FY19" s="298"/>
      <c r="FZ19" s="298"/>
      <c r="GA19" s="298"/>
      <c r="GB19" s="298"/>
      <c r="GC19" s="298"/>
      <c r="GD19" s="298"/>
      <c r="GE19" s="298"/>
      <c r="GF19" s="298"/>
      <c r="GG19" s="298"/>
      <c r="GH19" s="298"/>
      <c r="GI19" s="298"/>
      <c r="GJ19" s="298"/>
      <c r="GK19" s="298"/>
      <c r="GL19" s="298"/>
      <c r="GM19" s="298"/>
      <c r="GN19" s="298"/>
      <c r="GO19" s="298"/>
      <c r="GP19" s="298"/>
      <c r="GQ19" s="298"/>
      <c r="GR19" s="298"/>
      <c r="GS19" s="298"/>
      <c r="GT19" s="298"/>
      <c r="GU19" s="298"/>
      <c r="GV19" s="298"/>
      <c r="GW19" s="298"/>
      <c r="GX19" s="298"/>
      <c r="GY19" s="298"/>
      <c r="GZ19" s="298"/>
      <c r="HA19" s="298"/>
      <c r="HB19" s="298"/>
      <c r="HC19" s="298"/>
      <c r="HD19" s="298"/>
      <c r="HE19" s="298"/>
      <c r="HF19" s="298"/>
      <c r="HG19" s="298"/>
      <c r="HH19" s="298"/>
      <c r="HI19" s="298"/>
      <c r="HJ19" s="298"/>
      <c r="HK19" s="298"/>
      <c r="HL19" s="298"/>
      <c r="HM19" s="298"/>
      <c r="HN19" s="298"/>
      <c r="HO19" s="298"/>
      <c r="HP19" s="298"/>
      <c r="HQ19" s="298"/>
      <c r="HR19" s="298"/>
      <c r="HS19" s="298"/>
      <c r="HT19" s="298"/>
      <c r="HU19" s="298"/>
      <c r="HV19" s="298"/>
      <c r="HW19" s="298"/>
      <c r="HX19" s="298"/>
      <c r="HY19" s="298"/>
      <c r="HZ19" s="298"/>
      <c r="IA19" s="298"/>
      <c r="IB19" s="298"/>
      <c r="IC19" s="298"/>
      <c r="ID19" s="298"/>
      <c r="IE19" s="298"/>
      <c r="IF19" s="298"/>
      <c r="IG19" s="298"/>
      <c r="IH19" s="298"/>
      <c r="II19" s="298"/>
      <c r="IJ19" s="298"/>
      <c r="IK19" s="298"/>
      <c r="IL19" s="298"/>
      <c r="IM19" s="298"/>
      <c r="IN19" s="298"/>
      <c r="IO19" s="298"/>
      <c r="IP19" s="298"/>
      <c r="IQ19" s="298"/>
      <c r="IR19" s="298"/>
      <c r="IS19" s="298"/>
      <c r="IT19" s="298"/>
      <c r="IU19" s="298"/>
      <c r="IV19" s="298"/>
      <c r="IW19" s="298"/>
      <c r="IX19" s="298"/>
      <c r="IY19" s="298"/>
      <c r="IZ19" s="298"/>
      <c r="JA19" s="298"/>
      <c r="JB19" s="298"/>
      <c r="JC19" s="298"/>
      <c r="JD19" s="298"/>
      <c r="JE19" s="298"/>
      <c r="JF19" s="298"/>
      <c r="JG19" s="298"/>
      <c r="JH19" s="298"/>
      <c r="JI19" s="298"/>
      <c r="JJ19" s="298"/>
      <c r="JK19" s="298"/>
      <c r="JL19" s="298"/>
      <c r="JM19" s="298"/>
      <c r="JN19" s="298"/>
      <c r="JO19" s="298"/>
      <c r="JP19" s="298"/>
      <c r="JQ19" s="298"/>
      <c r="JR19" s="298"/>
      <c r="JS19" s="298"/>
      <c r="JT19" s="298"/>
      <c r="JU19" s="298"/>
      <c r="JV19" s="298"/>
      <c r="JW19" s="298"/>
      <c r="JX19" s="298"/>
      <c r="JY19" s="298"/>
      <c r="JZ19" s="298"/>
      <c r="KA19" s="298"/>
      <c r="KB19" s="298"/>
      <c r="KC19" s="298"/>
      <c r="KD19" s="298"/>
      <c r="KE19" s="298"/>
      <c r="KF19" s="298"/>
      <c r="KG19" s="298"/>
      <c r="KH19" s="298"/>
      <c r="KI19" s="298"/>
      <c r="KJ19" s="298"/>
      <c r="KK19" s="298"/>
      <c r="KL19" s="298"/>
      <c r="KM19" s="298"/>
      <c r="KN19" s="298"/>
      <c r="KO19" s="298"/>
      <c r="KP19" s="298"/>
      <c r="KQ19" s="298"/>
      <c r="KR19" s="298"/>
      <c r="KS19" s="298"/>
      <c r="KT19" s="298"/>
      <c r="KU19" s="298"/>
      <c r="KV19" s="298"/>
      <c r="KW19" s="298"/>
      <c r="KX19" s="298"/>
      <c r="KY19" s="298"/>
      <c r="KZ19" s="298"/>
      <c r="LA19" s="298"/>
      <c r="LB19" s="298"/>
      <c r="LC19" s="298"/>
      <c r="LD19" s="298"/>
      <c r="LE19" s="298"/>
      <c r="LF19" s="298"/>
      <c r="LG19" s="298"/>
      <c r="LH19" s="298"/>
      <c r="LI19" s="298"/>
      <c r="LJ19" s="298"/>
      <c r="LK19" s="298"/>
      <c r="LL19" s="298"/>
      <c r="LM19" s="298"/>
      <c r="LN19" s="298"/>
      <c r="LO19" s="298"/>
      <c r="LP19" s="298"/>
      <c r="LQ19" s="298"/>
      <c r="LR19" s="298"/>
      <c r="LS19" s="298"/>
      <c r="LT19" s="298"/>
      <c r="LU19" s="298"/>
      <c r="LV19" s="298"/>
      <c r="LW19" s="298"/>
      <c r="LX19" s="298"/>
      <c r="LY19" s="298"/>
      <c r="LZ19" s="298"/>
      <c r="MA19" s="298"/>
      <c r="MB19" s="298"/>
      <c r="MC19" s="298"/>
      <c r="MD19" s="298"/>
      <c r="ME19" s="298"/>
      <c r="MF19" s="298"/>
      <c r="MG19" s="298"/>
      <c r="MH19" s="298"/>
      <c r="MI19" s="298"/>
      <c r="MJ19" s="298"/>
      <c r="MK19" s="298"/>
      <c r="ML19" s="298"/>
      <c r="MM19" s="298"/>
      <c r="MN19" s="298"/>
      <c r="MO19" s="298"/>
      <c r="MP19" s="298"/>
      <c r="MQ19" s="298"/>
      <c r="MR19" s="298"/>
      <c r="MS19" s="298"/>
      <c r="MT19" s="298"/>
      <c r="MU19" s="298"/>
      <c r="MV19" s="298"/>
      <c r="MW19" s="298"/>
      <c r="MX19" s="298"/>
      <c r="MY19" s="298"/>
      <c r="MZ19" s="298"/>
      <c r="NA19" s="298"/>
      <c r="NB19" s="298"/>
      <c r="NC19" s="298"/>
      <c r="ND19" s="298"/>
      <c r="NE19" s="298"/>
      <c r="NF19" s="298"/>
      <c r="NG19" s="298"/>
      <c r="NH19" s="298"/>
      <c r="NI19" s="298"/>
      <c r="NJ19" s="298"/>
      <c r="NK19" s="298"/>
      <c r="NL19" s="298"/>
      <c r="NM19" s="298"/>
      <c r="NN19" s="298"/>
      <c r="NO19" s="298"/>
      <c r="NP19" s="298"/>
      <c r="NQ19" s="298"/>
      <c r="NR19" s="298"/>
      <c r="NS19" s="298"/>
      <c r="NT19" s="298"/>
      <c r="NU19" s="298"/>
      <c r="NV19" s="298"/>
      <c r="NW19" s="298"/>
      <c r="NX19" s="298"/>
      <c r="NY19" s="298"/>
      <c r="NZ19" s="298"/>
      <c r="OA19" s="298"/>
      <c r="OB19" s="298"/>
      <c r="OC19" s="298"/>
      <c r="OD19" s="298"/>
      <c r="OE19" s="298"/>
      <c r="OF19" s="298"/>
      <c r="OG19" s="298"/>
      <c r="OH19" s="298"/>
      <c r="OI19" s="298"/>
      <c r="OJ19" s="298"/>
      <c r="OK19" s="298"/>
      <c r="OL19" s="298"/>
      <c r="OM19" s="298"/>
      <c r="ON19" s="298"/>
      <c r="OO19" s="298"/>
      <c r="OP19" s="298"/>
      <c r="OQ19" s="298"/>
      <c r="OR19" s="298"/>
      <c r="OS19" s="298"/>
      <c r="OT19" s="298"/>
      <c r="OU19" s="298"/>
      <c r="OV19" s="298"/>
      <c r="OW19" s="298"/>
      <c r="OX19" s="298"/>
      <c r="OY19" s="298"/>
      <c r="OZ19" s="298"/>
      <c r="PA19" s="298"/>
      <c r="PB19" s="298"/>
      <c r="PC19" s="298"/>
      <c r="PD19" s="298"/>
      <c r="PE19" s="298"/>
      <c r="PF19" s="298"/>
      <c r="PG19" s="298"/>
      <c r="PH19" s="298"/>
      <c r="PI19" s="298"/>
      <c r="PJ19" s="298"/>
      <c r="PK19" s="298"/>
      <c r="PL19" s="298"/>
      <c r="PM19" s="298"/>
      <c r="PN19" s="298"/>
      <c r="PO19" s="298"/>
      <c r="PP19" s="298"/>
      <c r="PQ19" s="298"/>
      <c r="PR19" s="298"/>
      <c r="PS19" s="298"/>
      <c r="PT19" s="298"/>
      <c r="PU19" s="298"/>
      <c r="PV19" s="298"/>
      <c r="PW19" s="298"/>
      <c r="PX19" s="298"/>
      <c r="PY19" s="298"/>
      <c r="PZ19" s="298"/>
      <c r="QA19" s="298"/>
      <c r="QB19" s="298"/>
      <c r="QC19" s="298"/>
      <c r="QD19" s="298"/>
      <c r="QE19" s="298"/>
      <c r="QF19" s="298"/>
      <c r="QG19" s="298"/>
      <c r="QH19" s="298"/>
      <c r="QI19" s="298"/>
      <c r="QJ19" s="298"/>
      <c r="QK19" s="298"/>
      <c r="QL19" s="298"/>
      <c r="QM19" s="298"/>
      <c r="QN19" s="298"/>
      <c r="QO19" s="298"/>
      <c r="QP19" s="298"/>
      <c r="QQ19" s="298"/>
      <c r="QR19" s="298"/>
      <c r="QS19" s="298"/>
      <c r="QT19" s="298"/>
      <c r="QU19" s="192"/>
    </row>
    <row r="20" spans="1:463" s="193" customFormat="1">
      <c r="A20" s="298"/>
      <c r="B20" s="1758" t="s">
        <v>56</v>
      </c>
      <c r="C20" s="511"/>
      <c r="D20" s="511"/>
      <c r="E20" s="1759" t="s">
        <v>1028</v>
      </c>
      <c r="F20" s="1759">
        <v>0</v>
      </c>
      <c r="G20" s="518">
        <f t="shared" si="0"/>
        <v>0</v>
      </c>
      <c r="H20" s="1760" t="s">
        <v>28</v>
      </c>
      <c r="I20" s="1761">
        <v>0</v>
      </c>
      <c r="J20" s="1762">
        <v>1</v>
      </c>
      <c r="K20" s="1057">
        <v>0.3</v>
      </c>
      <c r="L20" s="1057">
        <v>0</v>
      </c>
      <c r="M20" s="460">
        <f t="shared" si="12"/>
        <v>0</v>
      </c>
      <c r="N20" s="513">
        <f t="shared" si="13"/>
        <v>0</v>
      </c>
      <c r="O20" s="514"/>
      <c r="P20" s="512"/>
      <c r="Q20" s="512"/>
      <c r="R20" s="512">
        <f t="shared" si="6"/>
        <v>0</v>
      </c>
      <c r="S20" s="512">
        <f t="shared" si="7"/>
        <v>0</v>
      </c>
      <c r="T20" s="512">
        <v>0</v>
      </c>
      <c r="U20" s="512"/>
      <c r="V20" s="512"/>
      <c r="W20" s="816">
        <v>0</v>
      </c>
      <c r="X20" s="512"/>
      <c r="Y20" s="512"/>
      <c r="Z20" s="512">
        <f t="shared" si="2"/>
        <v>0</v>
      </c>
      <c r="AA20" s="514">
        <f t="shared" si="8"/>
        <v>0</v>
      </c>
      <c r="AB20" s="512">
        <f t="shared" si="9"/>
        <v>0</v>
      </c>
      <c r="AC20" s="454"/>
      <c r="AD20" s="1171"/>
      <c r="AE20" s="298"/>
      <c r="AF20" s="298"/>
      <c r="AG20" s="298"/>
      <c r="AH20" s="298"/>
      <c r="AI20" s="298"/>
      <c r="AJ20" s="298"/>
      <c r="AK20" s="298"/>
      <c r="AL20" s="298"/>
      <c r="AM20" s="298"/>
      <c r="AN20" s="298"/>
      <c r="AO20" s="298"/>
      <c r="AP20" s="298"/>
      <c r="AQ20" s="298"/>
      <c r="AR20" s="298"/>
      <c r="AS20" s="298"/>
      <c r="AT20" s="298"/>
      <c r="AU20" s="298"/>
      <c r="AV20" s="298"/>
      <c r="AW20" s="298"/>
      <c r="AX20" s="298"/>
      <c r="AY20" s="298"/>
      <c r="AZ20" s="298"/>
      <c r="BA20" s="298"/>
      <c r="BB20" s="298"/>
      <c r="BC20" s="298"/>
      <c r="BD20" s="298"/>
      <c r="BE20" s="298"/>
      <c r="BF20" s="298"/>
      <c r="BG20" s="298"/>
      <c r="BH20" s="298"/>
      <c r="BI20" s="298"/>
      <c r="BJ20" s="298"/>
      <c r="BK20" s="298"/>
      <c r="BL20" s="298"/>
      <c r="BM20" s="298"/>
      <c r="BN20" s="298"/>
      <c r="BO20" s="298"/>
      <c r="BP20" s="298"/>
      <c r="BQ20" s="298"/>
      <c r="BR20" s="298"/>
      <c r="BS20" s="298"/>
      <c r="BT20" s="298"/>
      <c r="BU20" s="298"/>
      <c r="BV20" s="298"/>
      <c r="BW20" s="298"/>
      <c r="BX20" s="298"/>
      <c r="BY20" s="298"/>
      <c r="BZ20" s="298"/>
      <c r="CA20" s="298"/>
      <c r="CB20" s="298"/>
      <c r="CC20" s="298"/>
      <c r="CD20" s="298"/>
      <c r="CE20" s="298"/>
      <c r="CF20" s="298"/>
      <c r="CG20" s="298"/>
      <c r="CH20" s="298"/>
      <c r="CI20" s="298"/>
      <c r="CJ20" s="298"/>
      <c r="CK20" s="298"/>
      <c r="CL20" s="298"/>
      <c r="CM20" s="298"/>
      <c r="CN20" s="298"/>
      <c r="CO20" s="298"/>
      <c r="CP20" s="298"/>
      <c r="CQ20" s="298"/>
      <c r="CR20" s="298"/>
      <c r="CS20" s="298"/>
      <c r="CT20" s="298"/>
      <c r="CU20" s="298"/>
      <c r="CV20" s="298"/>
      <c r="CW20" s="298"/>
      <c r="CX20" s="298"/>
      <c r="CY20" s="298"/>
      <c r="CZ20" s="298"/>
      <c r="DA20" s="298"/>
      <c r="DB20" s="298"/>
      <c r="DC20" s="298"/>
      <c r="DD20" s="298"/>
      <c r="DE20" s="298"/>
      <c r="DF20" s="298"/>
      <c r="DG20" s="298"/>
      <c r="DH20" s="298"/>
      <c r="DI20" s="298"/>
      <c r="DJ20" s="298"/>
      <c r="DK20" s="298"/>
      <c r="DL20" s="298"/>
      <c r="DM20" s="298"/>
      <c r="DN20" s="298"/>
      <c r="DO20" s="298"/>
      <c r="DP20" s="298"/>
      <c r="DQ20" s="298"/>
      <c r="DR20" s="298"/>
      <c r="DS20" s="298"/>
      <c r="DT20" s="298"/>
      <c r="DU20" s="298"/>
      <c r="DV20" s="298"/>
      <c r="DW20" s="298"/>
      <c r="DX20" s="298"/>
      <c r="DY20" s="298"/>
      <c r="DZ20" s="298"/>
      <c r="EA20" s="298"/>
      <c r="EB20" s="298"/>
      <c r="EC20" s="298"/>
      <c r="ED20" s="298"/>
      <c r="EE20" s="298"/>
      <c r="EF20" s="298"/>
      <c r="EG20" s="298"/>
      <c r="EH20" s="298"/>
      <c r="EI20" s="298"/>
      <c r="EJ20" s="298"/>
      <c r="EK20" s="298"/>
      <c r="EL20" s="298"/>
      <c r="EM20" s="298"/>
      <c r="EN20" s="298"/>
      <c r="EO20" s="298"/>
      <c r="EP20" s="298"/>
      <c r="EQ20" s="298"/>
      <c r="ER20" s="298"/>
      <c r="ES20" s="298"/>
      <c r="ET20" s="298"/>
      <c r="EU20" s="298"/>
      <c r="EV20" s="298"/>
      <c r="EW20" s="298"/>
      <c r="EX20" s="298"/>
      <c r="EY20" s="298"/>
      <c r="EZ20" s="298"/>
      <c r="FA20" s="298"/>
      <c r="FB20" s="298"/>
      <c r="FC20" s="298"/>
      <c r="FD20" s="298"/>
      <c r="FE20" s="298"/>
      <c r="FF20" s="298"/>
      <c r="FG20" s="298"/>
      <c r="FH20" s="298"/>
      <c r="FI20" s="298"/>
      <c r="FJ20" s="298"/>
      <c r="FK20" s="298"/>
      <c r="FL20" s="298"/>
      <c r="FM20" s="298"/>
      <c r="FN20" s="298"/>
      <c r="FO20" s="298"/>
      <c r="FP20" s="298"/>
      <c r="FQ20" s="298"/>
      <c r="FR20" s="298"/>
      <c r="FS20" s="298"/>
      <c r="FT20" s="298"/>
      <c r="FU20" s="298"/>
      <c r="FV20" s="298"/>
      <c r="FW20" s="298"/>
      <c r="FX20" s="298"/>
      <c r="FY20" s="298"/>
      <c r="FZ20" s="298"/>
      <c r="GA20" s="298"/>
      <c r="GB20" s="298"/>
      <c r="GC20" s="298"/>
      <c r="GD20" s="298"/>
      <c r="GE20" s="298"/>
      <c r="GF20" s="298"/>
      <c r="GG20" s="298"/>
      <c r="GH20" s="298"/>
      <c r="GI20" s="298"/>
      <c r="GJ20" s="298"/>
      <c r="GK20" s="298"/>
      <c r="GL20" s="298"/>
      <c r="GM20" s="298"/>
      <c r="GN20" s="298"/>
      <c r="GO20" s="298"/>
      <c r="GP20" s="298"/>
      <c r="GQ20" s="298"/>
      <c r="GR20" s="298"/>
      <c r="GS20" s="298"/>
      <c r="GT20" s="298"/>
      <c r="GU20" s="298"/>
      <c r="GV20" s="298"/>
      <c r="GW20" s="298"/>
      <c r="GX20" s="298"/>
      <c r="GY20" s="298"/>
      <c r="GZ20" s="298"/>
      <c r="HA20" s="298"/>
      <c r="HB20" s="298"/>
      <c r="HC20" s="298"/>
      <c r="HD20" s="298"/>
      <c r="HE20" s="298"/>
      <c r="HF20" s="298"/>
      <c r="HG20" s="298"/>
      <c r="HH20" s="298"/>
      <c r="HI20" s="298"/>
      <c r="HJ20" s="298"/>
      <c r="HK20" s="298"/>
      <c r="HL20" s="298"/>
      <c r="HM20" s="298"/>
      <c r="HN20" s="298"/>
      <c r="HO20" s="298"/>
      <c r="HP20" s="298"/>
      <c r="HQ20" s="298"/>
      <c r="HR20" s="298"/>
      <c r="HS20" s="298"/>
      <c r="HT20" s="298"/>
      <c r="HU20" s="298"/>
      <c r="HV20" s="298"/>
      <c r="HW20" s="298"/>
      <c r="HX20" s="298"/>
      <c r="HY20" s="298"/>
      <c r="HZ20" s="298"/>
      <c r="IA20" s="298"/>
      <c r="IB20" s="298"/>
      <c r="IC20" s="298"/>
      <c r="ID20" s="298"/>
      <c r="IE20" s="298"/>
      <c r="IF20" s="298"/>
      <c r="IG20" s="298"/>
      <c r="IH20" s="298"/>
      <c r="II20" s="298"/>
      <c r="IJ20" s="298"/>
      <c r="IK20" s="298"/>
      <c r="IL20" s="298"/>
      <c r="IM20" s="298"/>
      <c r="IN20" s="298"/>
      <c r="IO20" s="298"/>
      <c r="IP20" s="298"/>
      <c r="IQ20" s="298"/>
      <c r="IR20" s="298"/>
      <c r="IS20" s="298"/>
      <c r="IT20" s="298"/>
      <c r="IU20" s="298"/>
      <c r="IV20" s="298"/>
      <c r="IW20" s="298"/>
      <c r="IX20" s="298"/>
      <c r="IY20" s="298"/>
      <c r="IZ20" s="298"/>
      <c r="JA20" s="298"/>
      <c r="JB20" s="298"/>
      <c r="JC20" s="298"/>
      <c r="JD20" s="298"/>
      <c r="JE20" s="298"/>
      <c r="JF20" s="298"/>
      <c r="JG20" s="298"/>
      <c r="JH20" s="298"/>
      <c r="JI20" s="298"/>
      <c r="JJ20" s="298"/>
      <c r="JK20" s="298"/>
      <c r="JL20" s="298"/>
      <c r="JM20" s="298"/>
      <c r="JN20" s="298"/>
      <c r="JO20" s="298"/>
      <c r="JP20" s="298"/>
      <c r="JQ20" s="298"/>
      <c r="JR20" s="298"/>
      <c r="JS20" s="298"/>
      <c r="JT20" s="298"/>
      <c r="JU20" s="298"/>
      <c r="JV20" s="298"/>
      <c r="JW20" s="298"/>
      <c r="JX20" s="298"/>
      <c r="JY20" s="298"/>
      <c r="JZ20" s="298"/>
      <c r="KA20" s="298"/>
      <c r="KB20" s="298"/>
      <c r="KC20" s="298"/>
      <c r="KD20" s="298"/>
      <c r="KE20" s="298"/>
      <c r="KF20" s="298"/>
      <c r="KG20" s="298"/>
      <c r="KH20" s="298"/>
      <c r="KI20" s="298"/>
      <c r="KJ20" s="298"/>
      <c r="KK20" s="298"/>
      <c r="KL20" s="298"/>
      <c r="KM20" s="298"/>
      <c r="KN20" s="298"/>
      <c r="KO20" s="298"/>
      <c r="KP20" s="298"/>
      <c r="KQ20" s="298"/>
      <c r="KR20" s="298"/>
      <c r="KS20" s="298"/>
      <c r="KT20" s="298"/>
      <c r="KU20" s="298"/>
      <c r="KV20" s="298"/>
      <c r="KW20" s="298"/>
      <c r="KX20" s="298"/>
      <c r="KY20" s="298"/>
      <c r="KZ20" s="298"/>
      <c r="LA20" s="298"/>
      <c r="LB20" s="298"/>
      <c r="LC20" s="298"/>
      <c r="LD20" s="298"/>
      <c r="LE20" s="298"/>
      <c r="LF20" s="298"/>
      <c r="LG20" s="298"/>
      <c r="LH20" s="298"/>
      <c r="LI20" s="298"/>
      <c r="LJ20" s="298"/>
      <c r="LK20" s="298"/>
      <c r="LL20" s="298"/>
      <c r="LM20" s="298"/>
      <c r="LN20" s="298"/>
      <c r="LO20" s="298"/>
      <c r="LP20" s="298"/>
      <c r="LQ20" s="298"/>
      <c r="LR20" s="298"/>
      <c r="LS20" s="298"/>
      <c r="LT20" s="298"/>
      <c r="LU20" s="298"/>
      <c r="LV20" s="298"/>
      <c r="LW20" s="298"/>
      <c r="LX20" s="298"/>
      <c r="LY20" s="298"/>
      <c r="LZ20" s="298"/>
      <c r="MA20" s="298"/>
      <c r="MB20" s="298"/>
      <c r="MC20" s="298"/>
      <c r="MD20" s="298"/>
      <c r="ME20" s="298"/>
      <c r="MF20" s="298"/>
      <c r="MG20" s="298"/>
      <c r="MH20" s="298"/>
      <c r="MI20" s="298"/>
      <c r="MJ20" s="298"/>
      <c r="MK20" s="298"/>
      <c r="ML20" s="298"/>
      <c r="MM20" s="298"/>
      <c r="MN20" s="298"/>
      <c r="MO20" s="298"/>
      <c r="MP20" s="298"/>
      <c r="MQ20" s="298"/>
      <c r="MR20" s="298"/>
      <c r="MS20" s="298"/>
      <c r="MT20" s="298"/>
      <c r="MU20" s="298"/>
      <c r="MV20" s="298"/>
      <c r="MW20" s="298"/>
      <c r="MX20" s="298"/>
      <c r="MY20" s="298"/>
      <c r="MZ20" s="298"/>
      <c r="NA20" s="298"/>
      <c r="NB20" s="298"/>
      <c r="NC20" s="298"/>
      <c r="ND20" s="298"/>
      <c r="NE20" s="298"/>
      <c r="NF20" s="298"/>
      <c r="NG20" s="298"/>
      <c r="NH20" s="298"/>
      <c r="NI20" s="298"/>
      <c r="NJ20" s="298"/>
      <c r="NK20" s="298"/>
      <c r="NL20" s="298"/>
      <c r="NM20" s="298"/>
      <c r="NN20" s="298"/>
      <c r="NO20" s="298"/>
      <c r="NP20" s="298"/>
      <c r="NQ20" s="298"/>
      <c r="NR20" s="298"/>
      <c r="NS20" s="298"/>
      <c r="NT20" s="298"/>
      <c r="NU20" s="298"/>
      <c r="NV20" s="298"/>
      <c r="NW20" s="298"/>
      <c r="NX20" s="298"/>
      <c r="NY20" s="298"/>
      <c r="NZ20" s="298"/>
      <c r="OA20" s="298"/>
      <c r="OB20" s="298"/>
      <c r="OC20" s="298"/>
      <c r="OD20" s="298"/>
      <c r="OE20" s="298"/>
      <c r="OF20" s="298"/>
      <c r="OG20" s="298"/>
      <c r="OH20" s="298"/>
      <c r="OI20" s="298"/>
      <c r="OJ20" s="298"/>
      <c r="OK20" s="298"/>
      <c r="OL20" s="298"/>
      <c r="OM20" s="298"/>
      <c r="ON20" s="298"/>
      <c r="OO20" s="298"/>
      <c r="OP20" s="298"/>
      <c r="OQ20" s="298"/>
      <c r="OR20" s="298"/>
      <c r="OS20" s="298"/>
      <c r="OT20" s="298"/>
      <c r="OU20" s="298"/>
      <c r="OV20" s="298"/>
      <c r="OW20" s="298"/>
      <c r="OX20" s="298"/>
      <c r="OY20" s="298"/>
      <c r="OZ20" s="298"/>
      <c r="PA20" s="298"/>
      <c r="PB20" s="298"/>
      <c r="PC20" s="298"/>
      <c r="PD20" s="298"/>
      <c r="PE20" s="298"/>
      <c r="PF20" s="298"/>
      <c r="PG20" s="298"/>
      <c r="PH20" s="298"/>
      <c r="PI20" s="298"/>
      <c r="PJ20" s="298"/>
      <c r="PK20" s="298"/>
      <c r="PL20" s="298"/>
      <c r="PM20" s="298"/>
      <c r="PN20" s="298"/>
      <c r="PO20" s="298"/>
      <c r="PP20" s="298"/>
      <c r="PQ20" s="298"/>
      <c r="PR20" s="298"/>
      <c r="PS20" s="298"/>
      <c r="PT20" s="298"/>
      <c r="PU20" s="298"/>
      <c r="PV20" s="298"/>
      <c r="PW20" s="298"/>
      <c r="PX20" s="298"/>
      <c r="PY20" s="298"/>
      <c r="PZ20" s="298"/>
      <c r="QA20" s="298"/>
      <c r="QB20" s="298"/>
      <c r="QC20" s="298"/>
      <c r="QD20" s="298"/>
      <c r="QE20" s="298"/>
      <c r="QF20" s="298"/>
      <c r="QG20" s="298"/>
      <c r="QH20" s="298"/>
      <c r="QI20" s="298"/>
      <c r="QJ20" s="298"/>
      <c r="QK20" s="298"/>
      <c r="QL20" s="298"/>
      <c r="QM20" s="298"/>
      <c r="QN20" s="298"/>
      <c r="QO20" s="298"/>
      <c r="QP20" s="298"/>
      <c r="QQ20" s="298"/>
      <c r="QR20" s="298"/>
      <c r="QS20" s="298"/>
      <c r="QT20" s="298"/>
      <c r="QU20" s="192"/>
    </row>
    <row r="21" spans="1:463" s="193" customFormat="1">
      <c r="A21" s="298"/>
      <c r="B21" s="1758" t="s">
        <v>56</v>
      </c>
      <c r="C21" s="511"/>
      <c r="D21" s="511"/>
      <c r="E21" s="1759" t="s">
        <v>1029</v>
      </c>
      <c r="F21" s="1759">
        <v>0</v>
      </c>
      <c r="G21" s="518">
        <f t="shared" si="0"/>
        <v>0</v>
      </c>
      <c r="H21" s="1760" t="s">
        <v>28</v>
      </c>
      <c r="I21" s="1761">
        <v>0</v>
      </c>
      <c r="J21" s="1762">
        <v>1</v>
      </c>
      <c r="K21" s="1057">
        <v>0.3</v>
      </c>
      <c r="L21" s="1057">
        <v>0</v>
      </c>
      <c r="M21" s="460">
        <f t="shared" si="12"/>
        <v>0</v>
      </c>
      <c r="N21" s="513">
        <f t="shared" si="13"/>
        <v>0</v>
      </c>
      <c r="O21" s="514"/>
      <c r="P21" s="512"/>
      <c r="Q21" s="512"/>
      <c r="R21" s="512">
        <f t="shared" si="6"/>
        <v>0</v>
      </c>
      <c r="S21" s="512">
        <f t="shared" si="7"/>
        <v>0</v>
      </c>
      <c r="T21" s="512">
        <v>0</v>
      </c>
      <c r="U21" s="512"/>
      <c r="V21" s="512"/>
      <c r="W21" s="816">
        <v>0</v>
      </c>
      <c r="X21" s="512"/>
      <c r="Y21" s="512"/>
      <c r="Z21" s="512">
        <f t="shared" si="2"/>
        <v>0</v>
      </c>
      <c r="AA21" s="514">
        <f t="shared" si="8"/>
        <v>0</v>
      </c>
      <c r="AB21" s="512">
        <f t="shared" si="9"/>
        <v>0</v>
      </c>
      <c r="AC21" s="454"/>
      <c r="AD21" s="1171"/>
      <c r="AE21" s="298"/>
      <c r="AF21" s="298"/>
      <c r="AG21" s="298"/>
      <c r="AH21" s="298"/>
      <c r="AI21" s="298"/>
      <c r="AJ21" s="298"/>
      <c r="AK21" s="298"/>
      <c r="AL21" s="298"/>
      <c r="AM21" s="298"/>
      <c r="AN21" s="298"/>
      <c r="AO21" s="298"/>
      <c r="AP21" s="298"/>
      <c r="AQ21" s="298"/>
      <c r="AR21" s="298"/>
      <c r="AS21" s="298"/>
      <c r="AT21" s="298"/>
      <c r="AU21" s="298"/>
      <c r="AV21" s="298"/>
      <c r="AW21" s="298"/>
      <c r="AX21" s="298"/>
      <c r="AY21" s="298"/>
      <c r="AZ21" s="298"/>
      <c r="BA21" s="298"/>
      <c r="BB21" s="298"/>
      <c r="BC21" s="298"/>
      <c r="BD21" s="298"/>
      <c r="BE21" s="298"/>
      <c r="BF21" s="298"/>
      <c r="BG21" s="298"/>
      <c r="BH21" s="298"/>
      <c r="BI21" s="298"/>
      <c r="BJ21" s="298"/>
      <c r="BK21" s="298"/>
      <c r="BL21" s="298"/>
      <c r="BM21" s="298"/>
      <c r="BN21" s="298"/>
      <c r="BO21" s="298"/>
      <c r="BP21" s="298"/>
      <c r="BQ21" s="298"/>
      <c r="BR21" s="298"/>
      <c r="BS21" s="298"/>
      <c r="BT21" s="298"/>
      <c r="BU21" s="298"/>
      <c r="BV21" s="298"/>
      <c r="BW21" s="298"/>
      <c r="BX21" s="298"/>
      <c r="BY21" s="298"/>
      <c r="BZ21" s="298"/>
      <c r="CA21" s="298"/>
      <c r="CB21" s="298"/>
      <c r="CC21" s="298"/>
      <c r="CD21" s="298"/>
      <c r="CE21" s="298"/>
      <c r="CF21" s="298"/>
      <c r="CG21" s="298"/>
      <c r="CH21" s="298"/>
      <c r="CI21" s="298"/>
      <c r="CJ21" s="298"/>
      <c r="CK21" s="298"/>
      <c r="CL21" s="298"/>
      <c r="CM21" s="298"/>
      <c r="CN21" s="298"/>
      <c r="CO21" s="298"/>
      <c r="CP21" s="298"/>
      <c r="CQ21" s="298"/>
      <c r="CR21" s="298"/>
      <c r="CS21" s="298"/>
      <c r="CT21" s="298"/>
      <c r="CU21" s="298"/>
      <c r="CV21" s="298"/>
      <c r="CW21" s="298"/>
      <c r="CX21" s="298"/>
      <c r="CY21" s="298"/>
      <c r="CZ21" s="298"/>
      <c r="DA21" s="298"/>
      <c r="DB21" s="298"/>
      <c r="DC21" s="298"/>
      <c r="DD21" s="298"/>
      <c r="DE21" s="298"/>
      <c r="DF21" s="298"/>
      <c r="DG21" s="298"/>
      <c r="DH21" s="298"/>
      <c r="DI21" s="298"/>
      <c r="DJ21" s="298"/>
      <c r="DK21" s="298"/>
      <c r="DL21" s="298"/>
      <c r="DM21" s="298"/>
      <c r="DN21" s="298"/>
      <c r="DO21" s="298"/>
      <c r="DP21" s="298"/>
      <c r="DQ21" s="298"/>
      <c r="DR21" s="298"/>
      <c r="DS21" s="298"/>
      <c r="DT21" s="298"/>
      <c r="DU21" s="298"/>
      <c r="DV21" s="298"/>
      <c r="DW21" s="298"/>
      <c r="DX21" s="298"/>
      <c r="DY21" s="298"/>
      <c r="DZ21" s="298"/>
      <c r="EA21" s="298"/>
      <c r="EB21" s="298"/>
      <c r="EC21" s="298"/>
      <c r="ED21" s="298"/>
      <c r="EE21" s="298"/>
      <c r="EF21" s="298"/>
      <c r="EG21" s="298"/>
      <c r="EH21" s="298"/>
      <c r="EI21" s="298"/>
      <c r="EJ21" s="298"/>
      <c r="EK21" s="298"/>
      <c r="EL21" s="298"/>
      <c r="EM21" s="298"/>
      <c r="EN21" s="298"/>
      <c r="EO21" s="298"/>
      <c r="EP21" s="298"/>
      <c r="EQ21" s="298"/>
      <c r="ER21" s="298"/>
      <c r="ES21" s="298"/>
      <c r="ET21" s="298"/>
      <c r="EU21" s="298"/>
      <c r="EV21" s="298"/>
      <c r="EW21" s="298"/>
      <c r="EX21" s="298"/>
      <c r="EY21" s="298"/>
      <c r="EZ21" s="298"/>
      <c r="FA21" s="298"/>
      <c r="FB21" s="298"/>
      <c r="FC21" s="298"/>
      <c r="FD21" s="298"/>
      <c r="FE21" s="298"/>
      <c r="FF21" s="298"/>
      <c r="FG21" s="298"/>
      <c r="FH21" s="298"/>
      <c r="FI21" s="298"/>
      <c r="FJ21" s="298"/>
      <c r="FK21" s="298"/>
      <c r="FL21" s="298"/>
      <c r="FM21" s="298"/>
      <c r="FN21" s="298"/>
      <c r="FO21" s="298"/>
      <c r="FP21" s="298"/>
      <c r="FQ21" s="298"/>
      <c r="FR21" s="298"/>
      <c r="FS21" s="298"/>
      <c r="FT21" s="298"/>
      <c r="FU21" s="298"/>
      <c r="FV21" s="298"/>
      <c r="FW21" s="298"/>
      <c r="FX21" s="298"/>
      <c r="FY21" s="298"/>
      <c r="FZ21" s="298"/>
      <c r="GA21" s="298"/>
      <c r="GB21" s="298"/>
      <c r="GC21" s="298"/>
      <c r="GD21" s="298"/>
      <c r="GE21" s="298"/>
      <c r="GF21" s="298"/>
      <c r="GG21" s="298"/>
      <c r="GH21" s="298"/>
      <c r="GI21" s="298"/>
      <c r="GJ21" s="298"/>
      <c r="GK21" s="298"/>
      <c r="GL21" s="298"/>
      <c r="GM21" s="298"/>
      <c r="GN21" s="298"/>
      <c r="GO21" s="298"/>
      <c r="GP21" s="298"/>
      <c r="GQ21" s="298"/>
      <c r="GR21" s="298"/>
      <c r="GS21" s="298"/>
      <c r="GT21" s="298"/>
      <c r="GU21" s="298"/>
      <c r="GV21" s="298"/>
      <c r="GW21" s="298"/>
      <c r="GX21" s="298"/>
      <c r="GY21" s="298"/>
      <c r="GZ21" s="298"/>
      <c r="HA21" s="298"/>
      <c r="HB21" s="298"/>
      <c r="HC21" s="298"/>
      <c r="HD21" s="298"/>
      <c r="HE21" s="298"/>
      <c r="HF21" s="298"/>
      <c r="HG21" s="298"/>
      <c r="HH21" s="298"/>
      <c r="HI21" s="298"/>
      <c r="HJ21" s="298"/>
      <c r="HK21" s="298"/>
      <c r="HL21" s="298"/>
      <c r="HM21" s="298"/>
      <c r="HN21" s="298"/>
      <c r="HO21" s="298"/>
      <c r="HP21" s="298"/>
      <c r="HQ21" s="298"/>
      <c r="HR21" s="298"/>
      <c r="HS21" s="298"/>
      <c r="HT21" s="298"/>
      <c r="HU21" s="298"/>
      <c r="HV21" s="298"/>
      <c r="HW21" s="298"/>
      <c r="HX21" s="298"/>
      <c r="HY21" s="298"/>
      <c r="HZ21" s="298"/>
      <c r="IA21" s="298"/>
      <c r="IB21" s="298"/>
      <c r="IC21" s="298"/>
      <c r="ID21" s="298"/>
      <c r="IE21" s="298"/>
      <c r="IF21" s="298"/>
      <c r="IG21" s="298"/>
      <c r="IH21" s="298"/>
      <c r="II21" s="298"/>
      <c r="IJ21" s="298"/>
      <c r="IK21" s="298"/>
      <c r="IL21" s="298"/>
      <c r="IM21" s="298"/>
      <c r="IN21" s="298"/>
      <c r="IO21" s="298"/>
      <c r="IP21" s="298"/>
      <c r="IQ21" s="298"/>
      <c r="IR21" s="298"/>
      <c r="IS21" s="298"/>
      <c r="IT21" s="298"/>
      <c r="IU21" s="298"/>
      <c r="IV21" s="298"/>
      <c r="IW21" s="298"/>
      <c r="IX21" s="298"/>
      <c r="IY21" s="298"/>
      <c r="IZ21" s="298"/>
      <c r="JA21" s="298"/>
      <c r="JB21" s="298"/>
      <c r="JC21" s="298"/>
      <c r="JD21" s="298"/>
      <c r="JE21" s="298"/>
      <c r="JF21" s="298"/>
      <c r="JG21" s="298"/>
      <c r="JH21" s="298"/>
      <c r="JI21" s="298"/>
      <c r="JJ21" s="298"/>
      <c r="JK21" s="298"/>
      <c r="JL21" s="298"/>
      <c r="JM21" s="298"/>
      <c r="JN21" s="298"/>
      <c r="JO21" s="298"/>
      <c r="JP21" s="298"/>
      <c r="JQ21" s="298"/>
      <c r="JR21" s="298"/>
      <c r="JS21" s="298"/>
      <c r="JT21" s="298"/>
      <c r="JU21" s="298"/>
      <c r="JV21" s="298"/>
      <c r="JW21" s="298"/>
      <c r="JX21" s="298"/>
      <c r="JY21" s="298"/>
      <c r="JZ21" s="298"/>
      <c r="KA21" s="298"/>
      <c r="KB21" s="298"/>
      <c r="KC21" s="298"/>
      <c r="KD21" s="298"/>
      <c r="KE21" s="298"/>
      <c r="KF21" s="298"/>
      <c r="KG21" s="298"/>
      <c r="KH21" s="298"/>
      <c r="KI21" s="298"/>
      <c r="KJ21" s="298"/>
      <c r="KK21" s="298"/>
      <c r="KL21" s="298"/>
      <c r="KM21" s="298"/>
      <c r="KN21" s="298"/>
      <c r="KO21" s="298"/>
      <c r="KP21" s="298"/>
      <c r="KQ21" s="298"/>
      <c r="KR21" s="298"/>
      <c r="KS21" s="298"/>
      <c r="KT21" s="298"/>
      <c r="KU21" s="298"/>
      <c r="KV21" s="298"/>
      <c r="KW21" s="298"/>
      <c r="KX21" s="298"/>
      <c r="KY21" s="298"/>
      <c r="KZ21" s="298"/>
      <c r="LA21" s="298"/>
      <c r="LB21" s="298"/>
      <c r="LC21" s="298"/>
      <c r="LD21" s="298"/>
      <c r="LE21" s="298"/>
      <c r="LF21" s="298"/>
      <c r="LG21" s="298"/>
      <c r="LH21" s="298"/>
      <c r="LI21" s="298"/>
      <c r="LJ21" s="298"/>
      <c r="LK21" s="298"/>
      <c r="LL21" s="298"/>
      <c r="LM21" s="298"/>
      <c r="LN21" s="298"/>
      <c r="LO21" s="298"/>
      <c r="LP21" s="298"/>
      <c r="LQ21" s="298"/>
      <c r="LR21" s="298"/>
      <c r="LS21" s="298"/>
      <c r="LT21" s="298"/>
      <c r="LU21" s="298"/>
      <c r="LV21" s="298"/>
      <c r="LW21" s="298"/>
      <c r="LX21" s="298"/>
      <c r="LY21" s="298"/>
      <c r="LZ21" s="298"/>
      <c r="MA21" s="298"/>
      <c r="MB21" s="298"/>
      <c r="MC21" s="298"/>
      <c r="MD21" s="298"/>
      <c r="ME21" s="298"/>
      <c r="MF21" s="298"/>
      <c r="MG21" s="298"/>
      <c r="MH21" s="298"/>
      <c r="MI21" s="298"/>
      <c r="MJ21" s="298"/>
      <c r="MK21" s="298"/>
      <c r="ML21" s="298"/>
      <c r="MM21" s="298"/>
      <c r="MN21" s="298"/>
      <c r="MO21" s="298"/>
      <c r="MP21" s="298"/>
      <c r="MQ21" s="298"/>
      <c r="MR21" s="298"/>
      <c r="MS21" s="298"/>
      <c r="MT21" s="298"/>
      <c r="MU21" s="298"/>
      <c r="MV21" s="298"/>
      <c r="MW21" s="298"/>
      <c r="MX21" s="298"/>
      <c r="MY21" s="298"/>
      <c r="MZ21" s="298"/>
      <c r="NA21" s="298"/>
      <c r="NB21" s="298"/>
      <c r="NC21" s="298"/>
      <c r="ND21" s="298"/>
      <c r="NE21" s="298"/>
      <c r="NF21" s="298"/>
      <c r="NG21" s="298"/>
      <c r="NH21" s="298"/>
      <c r="NI21" s="298"/>
      <c r="NJ21" s="298"/>
      <c r="NK21" s="298"/>
      <c r="NL21" s="298"/>
      <c r="NM21" s="298"/>
      <c r="NN21" s="298"/>
      <c r="NO21" s="298"/>
      <c r="NP21" s="298"/>
      <c r="NQ21" s="298"/>
      <c r="NR21" s="298"/>
      <c r="NS21" s="298"/>
      <c r="NT21" s="298"/>
      <c r="NU21" s="298"/>
      <c r="NV21" s="298"/>
      <c r="NW21" s="298"/>
      <c r="NX21" s="298"/>
      <c r="NY21" s="298"/>
      <c r="NZ21" s="298"/>
      <c r="OA21" s="298"/>
      <c r="OB21" s="298"/>
      <c r="OC21" s="298"/>
      <c r="OD21" s="298"/>
      <c r="OE21" s="298"/>
      <c r="OF21" s="298"/>
      <c r="OG21" s="298"/>
      <c r="OH21" s="298"/>
      <c r="OI21" s="298"/>
      <c r="OJ21" s="298"/>
      <c r="OK21" s="298"/>
      <c r="OL21" s="298"/>
      <c r="OM21" s="298"/>
      <c r="ON21" s="298"/>
      <c r="OO21" s="298"/>
      <c r="OP21" s="298"/>
      <c r="OQ21" s="298"/>
      <c r="OR21" s="298"/>
      <c r="OS21" s="298"/>
      <c r="OT21" s="298"/>
      <c r="OU21" s="298"/>
      <c r="OV21" s="298"/>
      <c r="OW21" s="298"/>
      <c r="OX21" s="298"/>
      <c r="OY21" s="298"/>
      <c r="OZ21" s="298"/>
      <c r="PA21" s="298"/>
      <c r="PB21" s="298"/>
      <c r="PC21" s="298"/>
      <c r="PD21" s="298"/>
      <c r="PE21" s="298"/>
      <c r="PF21" s="298"/>
      <c r="PG21" s="298"/>
      <c r="PH21" s="298"/>
      <c r="PI21" s="298"/>
      <c r="PJ21" s="298"/>
      <c r="PK21" s="298"/>
      <c r="PL21" s="298"/>
      <c r="PM21" s="298"/>
      <c r="PN21" s="298"/>
      <c r="PO21" s="298"/>
      <c r="PP21" s="298"/>
      <c r="PQ21" s="298"/>
      <c r="PR21" s="298"/>
      <c r="PS21" s="298"/>
      <c r="PT21" s="298"/>
      <c r="PU21" s="298"/>
      <c r="PV21" s="298"/>
      <c r="PW21" s="298"/>
      <c r="PX21" s="298"/>
      <c r="PY21" s="298"/>
      <c r="PZ21" s="298"/>
      <c r="QA21" s="298"/>
      <c r="QB21" s="298"/>
      <c r="QC21" s="298"/>
      <c r="QD21" s="298"/>
      <c r="QE21" s="298"/>
      <c r="QF21" s="298"/>
      <c r="QG21" s="298"/>
      <c r="QH21" s="298"/>
      <c r="QI21" s="298"/>
      <c r="QJ21" s="298"/>
      <c r="QK21" s="298"/>
      <c r="QL21" s="298"/>
      <c r="QM21" s="298"/>
      <c r="QN21" s="298"/>
      <c r="QO21" s="298"/>
      <c r="QP21" s="298"/>
      <c r="QQ21" s="298"/>
      <c r="QR21" s="298"/>
      <c r="QS21" s="298"/>
      <c r="QT21" s="298"/>
      <c r="QU21" s="192"/>
    </row>
    <row r="22" spans="1:463" s="193" customFormat="1">
      <c r="A22" s="298"/>
      <c r="B22" s="1758" t="s">
        <v>56</v>
      </c>
      <c r="C22" s="511"/>
      <c r="D22" s="511"/>
      <c r="E22" s="1759" t="s">
        <v>399</v>
      </c>
      <c r="F22" s="1759">
        <v>30</v>
      </c>
      <c r="G22" s="518">
        <f t="shared" si="0"/>
        <v>0</v>
      </c>
      <c r="H22" s="1760" t="s">
        <v>32</v>
      </c>
      <c r="I22" s="1761">
        <v>0</v>
      </c>
      <c r="J22" s="1762">
        <v>32</v>
      </c>
      <c r="K22" s="1057">
        <v>14</v>
      </c>
      <c r="L22" s="1057">
        <v>22.43</v>
      </c>
      <c r="M22" s="460">
        <f t="shared" si="12"/>
        <v>8.43</v>
      </c>
      <c r="N22" s="513">
        <f t="shared" si="13"/>
        <v>0</v>
      </c>
      <c r="O22" s="514"/>
      <c r="P22" s="512"/>
      <c r="Q22" s="512"/>
      <c r="R22" s="512">
        <f t="shared" si="6"/>
        <v>0</v>
      </c>
      <c r="S22" s="512">
        <f t="shared" si="7"/>
        <v>0</v>
      </c>
      <c r="T22" s="512">
        <v>0</v>
      </c>
      <c r="U22" s="512"/>
      <c r="V22" s="512"/>
      <c r="W22" s="816">
        <v>0</v>
      </c>
      <c r="X22" s="512"/>
      <c r="Y22" s="512"/>
      <c r="Z22" s="512">
        <f t="shared" si="2"/>
        <v>0</v>
      </c>
      <c r="AA22" s="514">
        <f t="shared" si="8"/>
        <v>0</v>
      </c>
      <c r="AB22" s="512">
        <f t="shared" si="9"/>
        <v>0</v>
      </c>
      <c r="AC22" s="454"/>
      <c r="AD22" s="1171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  <c r="AP22" s="298"/>
      <c r="AQ22" s="298"/>
      <c r="AR22" s="298"/>
      <c r="AS22" s="298"/>
      <c r="AT22" s="298"/>
      <c r="AU22" s="298"/>
      <c r="AV22" s="298"/>
      <c r="AW22" s="298"/>
      <c r="AX22" s="298"/>
      <c r="AY22" s="298"/>
      <c r="AZ22" s="298"/>
      <c r="BA22" s="298"/>
      <c r="BB22" s="298"/>
      <c r="BC22" s="298"/>
      <c r="BD22" s="298"/>
      <c r="BE22" s="298"/>
      <c r="BF22" s="298"/>
      <c r="BG22" s="298"/>
      <c r="BH22" s="298"/>
      <c r="BI22" s="298"/>
      <c r="BJ22" s="298"/>
      <c r="BK22" s="298"/>
      <c r="BL22" s="298"/>
      <c r="BM22" s="298"/>
      <c r="BN22" s="298"/>
      <c r="BO22" s="298"/>
      <c r="BP22" s="298"/>
      <c r="BQ22" s="298"/>
      <c r="BR22" s="298"/>
      <c r="BS22" s="298"/>
      <c r="BT22" s="298"/>
      <c r="BU22" s="298"/>
      <c r="BV22" s="298"/>
      <c r="BW22" s="298"/>
      <c r="BX22" s="298"/>
      <c r="BY22" s="298"/>
      <c r="BZ22" s="298"/>
      <c r="CA22" s="298"/>
      <c r="CB22" s="298"/>
      <c r="CC22" s="298"/>
      <c r="CD22" s="298"/>
      <c r="CE22" s="298"/>
      <c r="CF22" s="298"/>
      <c r="CG22" s="298"/>
      <c r="CH22" s="298"/>
      <c r="CI22" s="298"/>
      <c r="CJ22" s="298"/>
      <c r="CK22" s="298"/>
      <c r="CL22" s="298"/>
      <c r="CM22" s="298"/>
      <c r="CN22" s="298"/>
      <c r="CO22" s="298"/>
      <c r="CP22" s="298"/>
      <c r="CQ22" s="298"/>
      <c r="CR22" s="298"/>
      <c r="CS22" s="298"/>
      <c r="CT22" s="298"/>
      <c r="CU22" s="298"/>
      <c r="CV22" s="298"/>
      <c r="CW22" s="298"/>
      <c r="CX22" s="298"/>
      <c r="CY22" s="298"/>
      <c r="CZ22" s="298"/>
      <c r="DA22" s="298"/>
      <c r="DB22" s="298"/>
      <c r="DC22" s="298"/>
      <c r="DD22" s="298"/>
      <c r="DE22" s="298"/>
      <c r="DF22" s="298"/>
      <c r="DG22" s="298"/>
      <c r="DH22" s="298"/>
      <c r="DI22" s="298"/>
      <c r="DJ22" s="298"/>
      <c r="DK22" s="298"/>
      <c r="DL22" s="298"/>
      <c r="DM22" s="298"/>
      <c r="DN22" s="298"/>
      <c r="DO22" s="298"/>
      <c r="DP22" s="298"/>
      <c r="DQ22" s="298"/>
      <c r="DR22" s="298"/>
      <c r="DS22" s="298"/>
      <c r="DT22" s="298"/>
      <c r="DU22" s="298"/>
      <c r="DV22" s="298"/>
      <c r="DW22" s="298"/>
      <c r="DX22" s="298"/>
      <c r="DY22" s="298"/>
      <c r="DZ22" s="298"/>
      <c r="EA22" s="298"/>
      <c r="EB22" s="298"/>
      <c r="EC22" s="298"/>
      <c r="ED22" s="298"/>
      <c r="EE22" s="298"/>
      <c r="EF22" s="298"/>
      <c r="EG22" s="298"/>
      <c r="EH22" s="298"/>
      <c r="EI22" s="298"/>
      <c r="EJ22" s="298"/>
      <c r="EK22" s="298"/>
      <c r="EL22" s="298"/>
      <c r="EM22" s="298"/>
      <c r="EN22" s="298"/>
      <c r="EO22" s="298"/>
      <c r="EP22" s="298"/>
      <c r="EQ22" s="298"/>
      <c r="ER22" s="298"/>
      <c r="ES22" s="298"/>
      <c r="ET22" s="298"/>
      <c r="EU22" s="298"/>
      <c r="EV22" s="298"/>
      <c r="EW22" s="298"/>
      <c r="EX22" s="298"/>
      <c r="EY22" s="298"/>
      <c r="EZ22" s="298"/>
      <c r="FA22" s="298"/>
      <c r="FB22" s="298"/>
      <c r="FC22" s="298"/>
      <c r="FD22" s="298"/>
      <c r="FE22" s="298"/>
      <c r="FF22" s="298"/>
      <c r="FG22" s="298"/>
      <c r="FH22" s="298"/>
      <c r="FI22" s="298"/>
      <c r="FJ22" s="298"/>
      <c r="FK22" s="298"/>
      <c r="FL22" s="298"/>
      <c r="FM22" s="298"/>
      <c r="FN22" s="298"/>
      <c r="FO22" s="298"/>
      <c r="FP22" s="298"/>
      <c r="FQ22" s="298"/>
      <c r="FR22" s="298"/>
      <c r="FS22" s="298"/>
      <c r="FT22" s="298"/>
      <c r="FU22" s="298"/>
      <c r="FV22" s="298"/>
      <c r="FW22" s="298"/>
      <c r="FX22" s="298"/>
      <c r="FY22" s="298"/>
      <c r="FZ22" s="298"/>
      <c r="GA22" s="298"/>
      <c r="GB22" s="298"/>
      <c r="GC22" s="298"/>
      <c r="GD22" s="298"/>
      <c r="GE22" s="298"/>
      <c r="GF22" s="298"/>
      <c r="GG22" s="298"/>
      <c r="GH22" s="298"/>
      <c r="GI22" s="298"/>
      <c r="GJ22" s="298"/>
      <c r="GK22" s="298"/>
      <c r="GL22" s="298"/>
      <c r="GM22" s="298"/>
      <c r="GN22" s="298"/>
      <c r="GO22" s="298"/>
      <c r="GP22" s="298"/>
      <c r="GQ22" s="298"/>
      <c r="GR22" s="298"/>
      <c r="GS22" s="298"/>
      <c r="GT22" s="298"/>
      <c r="GU22" s="298"/>
      <c r="GV22" s="298"/>
      <c r="GW22" s="298"/>
      <c r="GX22" s="298"/>
      <c r="GY22" s="298"/>
      <c r="GZ22" s="298"/>
      <c r="HA22" s="298"/>
      <c r="HB22" s="298"/>
      <c r="HC22" s="298"/>
      <c r="HD22" s="298"/>
      <c r="HE22" s="298"/>
      <c r="HF22" s="298"/>
      <c r="HG22" s="298"/>
      <c r="HH22" s="298"/>
      <c r="HI22" s="298"/>
      <c r="HJ22" s="298"/>
      <c r="HK22" s="298"/>
      <c r="HL22" s="298"/>
      <c r="HM22" s="298"/>
      <c r="HN22" s="298"/>
      <c r="HO22" s="298"/>
      <c r="HP22" s="298"/>
      <c r="HQ22" s="298"/>
      <c r="HR22" s="298"/>
      <c r="HS22" s="298"/>
      <c r="HT22" s="298"/>
      <c r="HU22" s="298"/>
      <c r="HV22" s="298"/>
      <c r="HW22" s="298"/>
      <c r="HX22" s="298"/>
      <c r="HY22" s="298"/>
      <c r="HZ22" s="298"/>
      <c r="IA22" s="298"/>
      <c r="IB22" s="298"/>
      <c r="IC22" s="298"/>
      <c r="ID22" s="298"/>
      <c r="IE22" s="298"/>
      <c r="IF22" s="298"/>
      <c r="IG22" s="298"/>
      <c r="IH22" s="298"/>
      <c r="II22" s="298"/>
      <c r="IJ22" s="298"/>
      <c r="IK22" s="298"/>
      <c r="IL22" s="298"/>
      <c r="IM22" s="298"/>
      <c r="IN22" s="298"/>
      <c r="IO22" s="298"/>
      <c r="IP22" s="298"/>
      <c r="IQ22" s="298"/>
      <c r="IR22" s="298"/>
      <c r="IS22" s="298"/>
      <c r="IT22" s="298"/>
      <c r="IU22" s="298"/>
      <c r="IV22" s="298"/>
      <c r="IW22" s="298"/>
      <c r="IX22" s="298"/>
      <c r="IY22" s="298"/>
      <c r="IZ22" s="298"/>
      <c r="JA22" s="298"/>
      <c r="JB22" s="298"/>
      <c r="JC22" s="298"/>
      <c r="JD22" s="298"/>
      <c r="JE22" s="298"/>
      <c r="JF22" s="298"/>
      <c r="JG22" s="298"/>
      <c r="JH22" s="298"/>
      <c r="JI22" s="298"/>
      <c r="JJ22" s="298"/>
      <c r="JK22" s="298"/>
      <c r="JL22" s="298"/>
      <c r="JM22" s="298"/>
      <c r="JN22" s="298"/>
      <c r="JO22" s="298"/>
      <c r="JP22" s="298"/>
      <c r="JQ22" s="298"/>
      <c r="JR22" s="298"/>
      <c r="JS22" s="298"/>
      <c r="JT22" s="298"/>
      <c r="JU22" s="298"/>
      <c r="JV22" s="298"/>
      <c r="JW22" s="298"/>
      <c r="JX22" s="298"/>
      <c r="JY22" s="298"/>
      <c r="JZ22" s="298"/>
      <c r="KA22" s="298"/>
      <c r="KB22" s="298"/>
      <c r="KC22" s="298"/>
      <c r="KD22" s="298"/>
      <c r="KE22" s="298"/>
      <c r="KF22" s="298"/>
      <c r="KG22" s="298"/>
      <c r="KH22" s="298"/>
      <c r="KI22" s="298"/>
      <c r="KJ22" s="298"/>
      <c r="KK22" s="298"/>
      <c r="KL22" s="298"/>
      <c r="KM22" s="298"/>
      <c r="KN22" s="298"/>
      <c r="KO22" s="298"/>
      <c r="KP22" s="298"/>
      <c r="KQ22" s="298"/>
      <c r="KR22" s="298"/>
      <c r="KS22" s="298"/>
      <c r="KT22" s="298"/>
      <c r="KU22" s="298"/>
      <c r="KV22" s="298"/>
      <c r="KW22" s="298"/>
      <c r="KX22" s="298"/>
      <c r="KY22" s="298"/>
      <c r="KZ22" s="298"/>
      <c r="LA22" s="298"/>
      <c r="LB22" s="298"/>
      <c r="LC22" s="298"/>
      <c r="LD22" s="298"/>
      <c r="LE22" s="298"/>
      <c r="LF22" s="298"/>
      <c r="LG22" s="298"/>
      <c r="LH22" s="298"/>
      <c r="LI22" s="298"/>
      <c r="LJ22" s="298"/>
      <c r="LK22" s="298"/>
      <c r="LL22" s="298"/>
      <c r="LM22" s="298"/>
      <c r="LN22" s="298"/>
      <c r="LO22" s="298"/>
      <c r="LP22" s="298"/>
      <c r="LQ22" s="298"/>
      <c r="LR22" s="298"/>
      <c r="LS22" s="298"/>
      <c r="LT22" s="298"/>
      <c r="LU22" s="298"/>
      <c r="LV22" s="298"/>
      <c r="LW22" s="298"/>
      <c r="LX22" s="298"/>
      <c r="LY22" s="298"/>
      <c r="LZ22" s="298"/>
      <c r="MA22" s="298"/>
      <c r="MB22" s="298"/>
      <c r="MC22" s="298"/>
      <c r="MD22" s="298"/>
      <c r="ME22" s="298"/>
      <c r="MF22" s="298"/>
      <c r="MG22" s="298"/>
      <c r="MH22" s="298"/>
      <c r="MI22" s="298"/>
      <c r="MJ22" s="298"/>
      <c r="MK22" s="298"/>
      <c r="ML22" s="298"/>
      <c r="MM22" s="298"/>
      <c r="MN22" s="298"/>
      <c r="MO22" s="298"/>
      <c r="MP22" s="298"/>
      <c r="MQ22" s="298"/>
      <c r="MR22" s="298"/>
      <c r="MS22" s="298"/>
      <c r="MT22" s="298"/>
      <c r="MU22" s="298"/>
      <c r="MV22" s="298"/>
      <c r="MW22" s="298"/>
      <c r="MX22" s="298"/>
      <c r="MY22" s="298"/>
      <c r="MZ22" s="298"/>
      <c r="NA22" s="298"/>
      <c r="NB22" s="298"/>
      <c r="NC22" s="298"/>
      <c r="ND22" s="298"/>
      <c r="NE22" s="298"/>
      <c r="NF22" s="298"/>
      <c r="NG22" s="298"/>
      <c r="NH22" s="298"/>
      <c r="NI22" s="298"/>
      <c r="NJ22" s="298"/>
      <c r="NK22" s="298"/>
      <c r="NL22" s="298"/>
      <c r="NM22" s="298"/>
      <c r="NN22" s="298"/>
      <c r="NO22" s="298"/>
      <c r="NP22" s="298"/>
      <c r="NQ22" s="298"/>
      <c r="NR22" s="298"/>
      <c r="NS22" s="298"/>
      <c r="NT22" s="298"/>
      <c r="NU22" s="298"/>
      <c r="NV22" s="298"/>
      <c r="NW22" s="298"/>
      <c r="NX22" s="298"/>
      <c r="NY22" s="298"/>
      <c r="NZ22" s="298"/>
      <c r="OA22" s="298"/>
      <c r="OB22" s="298"/>
      <c r="OC22" s="298"/>
      <c r="OD22" s="298"/>
      <c r="OE22" s="298"/>
      <c r="OF22" s="298"/>
      <c r="OG22" s="298"/>
      <c r="OH22" s="298"/>
      <c r="OI22" s="298"/>
      <c r="OJ22" s="298"/>
      <c r="OK22" s="298"/>
      <c r="OL22" s="298"/>
      <c r="OM22" s="298"/>
      <c r="ON22" s="298"/>
      <c r="OO22" s="298"/>
      <c r="OP22" s="298"/>
      <c r="OQ22" s="298"/>
      <c r="OR22" s="298"/>
      <c r="OS22" s="298"/>
      <c r="OT22" s="298"/>
      <c r="OU22" s="298"/>
      <c r="OV22" s="298"/>
      <c r="OW22" s="298"/>
      <c r="OX22" s="298"/>
      <c r="OY22" s="298"/>
      <c r="OZ22" s="298"/>
      <c r="PA22" s="298"/>
      <c r="PB22" s="298"/>
      <c r="PC22" s="298"/>
      <c r="PD22" s="298"/>
      <c r="PE22" s="298"/>
      <c r="PF22" s="298"/>
      <c r="PG22" s="298"/>
      <c r="PH22" s="298"/>
      <c r="PI22" s="298"/>
      <c r="PJ22" s="298"/>
      <c r="PK22" s="298"/>
      <c r="PL22" s="298"/>
      <c r="PM22" s="298"/>
      <c r="PN22" s="298"/>
      <c r="PO22" s="298"/>
      <c r="PP22" s="298"/>
      <c r="PQ22" s="298"/>
      <c r="PR22" s="298"/>
      <c r="PS22" s="298"/>
      <c r="PT22" s="298"/>
      <c r="PU22" s="298"/>
      <c r="PV22" s="298"/>
      <c r="PW22" s="298"/>
      <c r="PX22" s="298"/>
      <c r="PY22" s="298"/>
      <c r="PZ22" s="298"/>
      <c r="QA22" s="298"/>
      <c r="QB22" s="298"/>
      <c r="QC22" s="298"/>
      <c r="QD22" s="298"/>
      <c r="QE22" s="298"/>
      <c r="QF22" s="298"/>
      <c r="QG22" s="298"/>
      <c r="QH22" s="298"/>
      <c r="QI22" s="298"/>
      <c r="QJ22" s="298"/>
      <c r="QK22" s="298"/>
      <c r="QL22" s="298"/>
      <c r="QM22" s="298"/>
      <c r="QN22" s="298"/>
      <c r="QO22" s="298"/>
      <c r="QP22" s="298"/>
      <c r="QQ22" s="298"/>
      <c r="QR22" s="298"/>
      <c r="QS22" s="298"/>
      <c r="QT22" s="298"/>
      <c r="QU22" s="192"/>
    </row>
    <row r="23" spans="1:463" s="193" customFormat="1">
      <c r="A23" s="298"/>
      <c r="B23" s="1758" t="s">
        <v>56</v>
      </c>
      <c r="C23" s="511"/>
      <c r="D23" s="511"/>
      <c r="E23" s="1759" t="s">
        <v>628</v>
      </c>
      <c r="F23" s="1759">
        <v>18</v>
      </c>
      <c r="G23" s="518">
        <f t="shared" si="0"/>
        <v>2.3257038995639401</v>
      </c>
      <c r="H23" s="1760" t="s">
        <v>32</v>
      </c>
      <c r="I23" s="1761">
        <v>3922</v>
      </c>
      <c r="J23" s="1762">
        <v>50</v>
      </c>
      <c r="K23" s="1057">
        <v>30</v>
      </c>
      <c r="L23" s="1057">
        <v>30</v>
      </c>
      <c r="M23" s="460">
        <f t="shared" si="12"/>
        <v>0</v>
      </c>
      <c r="N23" s="513">
        <f t="shared" si="13"/>
        <v>196100</v>
      </c>
      <c r="O23" s="514"/>
      <c r="P23" s="512"/>
      <c r="Q23" s="512"/>
      <c r="R23" s="512">
        <f t="shared" si="6"/>
        <v>0</v>
      </c>
      <c r="S23" s="512">
        <f t="shared" si="7"/>
        <v>117660</v>
      </c>
      <c r="T23" s="512">
        <v>0</v>
      </c>
      <c r="U23" s="512"/>
      <c r="V23" s="512"/>
      <c r="W23" s="816">
        <v>0</v>
      </c>
      <c r="X23" s="512"/>
      <c r="Y23" s="512"/>
      <c r="Z23" s="512">
        <f t="shared" si="2"/>
        <v>0</v>
      </c>
      <c r="AA23" s="514">
        <f t="shared" si="8"/>
        <v>0.90107882543811679</v>
      </c>
      <c r="AB23" s="512">
        <f t="shared" si="9"/>
        <v>176701.55766841469</v>
      </c>
      <c r="AC23" s="454"/>
      <c r="AD23" s="1171"/>
      <c r="AE23" s="298"/>
      <c r="AF23" s="298"/>
      <c r="AG23" s="298"/>
      <c r="AH23" s="298"/>
      <c r="AI23" s="298"/>
      <c r="AJ23" s="298"/>
      <c r="AK23" s="298"/>
      <c r="AL23" s="298"/>
      <c r="AM23" s="298"/>
      <c r="AN23" s="298"/>
      <c r="AO23" s="298"/>
      <c r="AP23" s="298"/>
      <c r="AQ23" s="298"/>
      <c r="AR23" s="298"/>
      <c r="AS23" s="298"/>
      <c r="AT23" s="298"/>
      <c r="AU23" s="298"/>
      <c r="AV23" s="298"/>
      <c r="AW23" s="298"/>
      <c r="AX23" s="298"/>
      <c r="AY23" s="298"/>
      <c r="AZ23" s="298"/>
      <c r="BA23" s="298"/>
      <c r="BB23" s="298"/>
      <c r="BC23" s="298"/>
      <c r="BD23" s="298"/>
      <c r="BE23" s="298"/>
      <c r="BF23" s="298"/>
      <c r="BG23" s="298"/>
      <c r="BH23" s="298"/>
      <c r="BI23" s="298"/>
      <c r="BJ23" s="298"/>
      <c r="BK23" s="298"/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8"/>
      <c r="CY23" s="298"/>
      <c r="CZ23" s="298"/>
      <c r="DA23" s="298"/>
      <c r="DB23" s="298"/>
      <c r="DC23" s="298"/>
      <c r="DD23" s="298"/>
      <c r="DE23" s="298"/>
      <c r="DF23" s="298"/>
      <c r="DG23" s="298"/>
      <c r="DH23" s="298"/>
      <c r="DI23" s="298"/>
      <c r="DJ23" s="298"/>
      <c r="DK23" s="298"/>
      <c r="DL23" s="298"/>
      <c r="DM23" s="298"/>
      <c r="DN23" s="298"/>
      <c r="DO23" s="298"/>
      <c r="DP23" s="298"/>
      <c r="DQ23" s="298"/>
      <c r="DR23" s="298"/>
      <c r="DS23" s="298"/>
      <c r="DT23" s="298"/>
      <c r="DU23" s="298"/>
      <c r="DV23" s="298"/>
      <c r="DW23" s="298"/>
      <c r="DX23" s="298"/>
      <c r="DY23" s="298"/>
      <c r="DZ23" s="298"/>
      <c r="EA23" s="298"/>
      <c r="EB23" s="298"/>
      <c r="EC23" s="298"/>
      <c r="ED23" s="298"/>
      <c r="EE23" s="298"/>
      <c r="EF23" s="298"/>
      <c r="EG23" s="298"/>
      <c r="EH23" s="298"/>
      <c r="EI23" s="298"/>
      <c r="EJ23" s="298"/>
      <c r="EK23" s="298"/>
      <c r="EL23" s="298"/>
      <c r="EM23" s="298"/>
      <c r="EN23" s="298"/>
      <c r="EO23" s="298"/>
      <c r="EP23" s="298"/>
      <c r="EQ23" s="298"/>
      <c r="ER23" s="298"/>
      <c r="ES23" s="298"/>
      <c r="ET23" s="298"/>
      <c r="EU23" s="298"/>
      <c r="EV23" s="298"/>
      <c r="EW23" s="298"/>
      <c r="EX23" s="298"/>
      <c r="EY23" s="298"/>
      <c r="EZ23" s="298"/>
      <c r="FA23" s="298"/>
      <c r="FB23" s="298"/>
      <c r="FC23" s="298"/>
      <c r="FD23" s="298"/>
      <c r="FE23" s="298"/>
      <c r="FF23" s="298"/>
      <c r="FG23" s="298"/>
      <c r="FH23" s="298"/>
      <c r="FI23" s="298"/>
      <c r="FJ23" s="298"/>
      <c r="FK23" s="298"/>
      <c r="FL23" s="298"/>
      <c r="FM23" s="298"/>
      <c r="FN23" s="298"/>
      <c r="FO23" s="298"/>
      <c r="FP23" s="298"/>
      <c r="FQ23" s="298"/>
      <c r="FR23" s="298"/>
      <c r="FS23" s="298"/>
      <c r="FT23" s="298"/>
      <c r="FU23" s="298"/>
      <c r="FV23" s="298"/>
      <c r="FW23" s="298"/>
      <c r="FX23" s="298"/>
      <c r="FY23" s="298"/>
      <c r="FZ23" s="298"/>
      <c r="GA23" s="298"/>
      <c r="GB23" s="298"/>
      <c r="GC23" s="298"/>
      <c r="GD23" s="298"/>
      <c r="GE23" s="298"/>
      <c r="GF23" s="298"/>
      <c r="GG23" s="298"/>
      <c r="GH23" s="298"/>
      <c r="GI23" s="298"/>
      <c r="GJ23" s="298"/>
      <c r="GK23" s="298"/>
      <c r="GL23" s="298"/>
      <c r="GM23" s="298"/>
      <c r="GN23" s="298"/>
      <c r="GO23" s="298"/>
      <c r="GP23" s="298"/>
      <c r="GQ23" s="298"/>
      <c r="GR23" s="298"/>
      <c r="GS23" s="298"/>
      <c r="GT23" s="298"/>
      <c r="GU23" s="298"/>
      <c r="GV23" s="298"/>
      <c r="GW23" s="298"/>
      <c r="GX23" s="298"/>
      <c r="GY23" s="298"/>
      <c r="GZ23" s="298"/>
      <c r="HA23" s="298"/>
      <c r="HB23" s="298"/>
      <c r="HC23" s="298"/>
      <c r="HD23" s="298"/>
      <c r="HE23" s="298"/>
      <c r="HF23" s="298"/>
      <c r="HG23" s="298"/>
      <c r="HH23" s="298"/>
      <c r="HI23" s="298"/>
      <c r="HJ23" s="298"/>
      <c r="HK23" s="298"/>
      <c r="HL23" s="298"/>
      <c r="HM23" s="298"/>
      <c r="HN23" s="298"/>
      <c r="HO23" s="298"/>
      <c r="HP23" s="298"/>
      <c r="HQ23" s="298"/>
      <c r="HR23" s="298"/>
      <c r="HS23" s="298"/>
      <c r="HT23" s="298"/>
      <c r="HU23" s="298"/>
      <c r="HV23" s="298"/>
      <c r="HW23" s="298"/>
      <c r="HX23" s="298"/>
      <c r="HY23" s="298"/>
      <c r="HZ23" s="298"/>
      <c r="IA23" s="298"/>
      <c r="IB23" s="298"/>
      <c r="IC23" s="298"/>
      <c r="ID23" s="298"/>
      <c r="IE23" s="298"/>
      <c r="IF23" s="298"/>
      <c r="IG23" s="298"/>
      <c r="IH23" s="298"/>
      <c r="II23" s="298"/>
      <c r="IJ23" s="298"/>
      <c r="IK23" s="298"/>
      <c r="IL23" s="298"/>
      <c r="IM23" s="298"/>
      <c r="IN23" s="298"/>
      <c r="IO23" s="298"/>
      <c r="IP23" s="298"/>
      <c r="IQ23" s="298"/>
      <c r="IR23" s="298"/>
      <c r="IS23" s="298"/>
      <c r="IT23" s="298"/>
      <c r="IU23" s="298"/>
      <c r="IV23" s="298"/>
      <c r="IW23" s="298"/>
      <c r="IX23" s="298"/>
      <c r="IY23" s="298"/>
      <c r="IZ23" s="298"/>
      <c r="JA23" s="298"/>
      <c r="JB23" s="298"/>
      <c r="JC23" s="298"/>
      <c r="JD23" s="298"/>
      <c r="JE23" s="298"/>
      <c r="JF23" s="298"/>
      <c r="JG23" s="298"/>
      <c r="JH23" s="298"/>
      <c r="JI23" s="298"/>
      <c r="JJ23" s="298"/>
      <c r="JK23" s="298"/>
      <c r="JL23" s="298"/>
      <c r="JM23" s="298"/>
      <c r="JN23" s="298"/>
      <c r="JO23" s="298"/>
      <c r="JP23" s="298"/>
      <c r="JQ23" s="298"/>
      <c r="JR23" s="298"/>
      <c r="JS23" s="298"/>
      <c r="JT23" s="298"/>
      <c r="JU23" s="298"/>
      <c r="JV23" s="298"/>
      <c r="JW23" s="298"/>
      <c r="JX23" s="298"/>
      <c r="JY23" s="298"/>
      <c r="JZ23" s="298"/>
      <c r="KA23" s="298"/>
      <c r="KB23" s="298"/>
      <c r="KC23" s="298"/>
      <c r="KD23" s="298"/>
      <c r="KE23" s="298"/>
      <c r="KF23" s="298"/>
      <c r="KG23" s="298"/>
      <c r="KH23" s="298"/>
      <c r="KI23" s="298"/>
      <c r="KJ23" s="298"/>
      <c r="KK23" s="298"/>
      <c r="KL23" s="298"/>
      <c r="KM23" s="298"/>
      <c r="KN23" s="298"/>
      <c r="KO23" s="298"/>
      <c r="KP23" s="298"/>
      <c r="KQ23" s="298"/>
      <c r="KR23" s="298"/>
      <c r="KS23" s="298"/>
      <c r="KT23" s="298"/>
      <c r="KU23" s="298"/>
      <c r="KV23" s="298"/>
      <c r="KW23" s="298"/>
      <c r="KX23" s="298"/>
      <c r="KY23" s="298"/>
      <c r="KZ23" s="298"/>
      <c r="LA23" s="298"/>
      <c r="LB23" s="298"/>
      <c r="LC23" s="298"/>
      <c r="LD23" s="298"/>
      <c r="LE23" s="298"/>
      <c r="LF23" s="298"/>
      <c r="LG23" s="298"/>
      <c r="LH23" s="298"/>
      <c r="LI23" s="298"/>
      <c r="LJ23" s="298"/>
      <c r="LK23" s="298"/>
      <c r="LL23" s="298"/>
      <c r="LM23" s="298"/>
      <c r="LN23" s="298"/>
      <c r="LO23" s="298"/>
      <c r="LP23" s="298"/>
      <c r="LQ23" s="298"/>
      <c r="LR23" s="298"/>
      <c r="LS23" s="298"/>
      <c r="LT23" s="298"/>
      <c r="LU23" s="298"/>
      <c r="LV23" s="298"/>
      <c r="LW23" s="298"/>
      <c r="LX23" s="298"/>
      <c r="LY23" s="298"/>
      <c r="LZ23" s="298"/>
      <c r="MA23" s="298"/>
      <c r="MB23" s="298"/>
      <c r="MC23" s="298"/>
      <c r="MD23" s="298"/>
      <c r="ME23" s="298"/>
      <c r="MF23" s="298"/>
      <c r="MG23" s="298"/>
      <c r="MH23" s="298"/>
      <c r="MI23" s="298"/>
      <c r="MJ23" s="298"/>
      <c r="MK23" s="298"/>
      <c r="ML23" s="298"/>
      <c r="MM23" s="298"/>
      <c r="MN23" s="298"/>
      <c r="MO23" s="298"/>
      <c r="MP23" s="298"/>
      <c r="MQ23" s="298"/>
      <c r="MR23" s="298"/>
      <c r="MS23" s="298"/>
      <c r="MT23" s="298"/>
      <c r="MU23" s="298"/>
      <c r="MV23" s="298"/>
      <c r="MW23" s="298"/>
      <c r="MX23" s="298"/>
      <c r="MY23" s="298"/>
      <c r="MZ23" s="298"/>
      <c r="NA23" s="298"/>
      <c r="NB23" s="298"/>
      <c r="NC23" s="298"/>
      <c r="ND23" s="298"/>
      <c r="NE23" s="298"/>
      <c r="NF23" s="298"/>
      <c r="NG23" s="298"/>
      <c r="NH23" s="298"/>
      <c r="NI23" s="298"/>
      <c r="NJ23" s="298"/>
      <c r="NK23" s="298"/>
      <c r="NL23" s="298"/>
      <c r="NM23" s="298"/>
      <c r="NN23" s="298"/>
      <c r="NO23" s="298"/>
      <c r="NP23" s="298"/>
      <c r="NQ23" s="298"/>
      <c r="NR23" s="298"/>
      <c r="NS23" s="298"/>
      <c r="NT23" s="298"/>
      <c r="NU23" s="298"/>
      <c r="NV23" s="298"/>
      <c r="NW23" s="298"/>
      <c r="NX23" s="298"/>
      <c r="NY23" s="298"/>
      <c r="NZ23" s="298"/>
      <c r="OA23" s="298"/>
      <c r="OB23" s="298"/>
      <c r="OC23" s="298"/>
      <c r="OD23" s="298"/>
      <c r="OE23" s="298"/>
      <c r="OF23" s="298"/>
      <c r="OG23" s="298"/>
      <c r="OH23" s="298"/>
      <c r="OI23" s="298"/>
      <c r="OJ23" s="298"/>
      <c r="OK23" s="298"/>
      <c r="OL23" s="298"/>
      <c r="OM23" s="298"/>
      <c r="ON23" s="298"/>
      <c r="OO23" s="298"/>
      <c r="OP23" s="298"/>
      <c r="OQ23" s="298"/>
      <c r="OR23" s="298"/>
      <c r="OS23" s="298"/>
      <c r="OT23" s="298"/>
      <c r="OU23" s="298"/>
      <c r="OV23" s="298"/>
      <c r="OW23" s="298"/>
      <c r="OX23" s="298"/>
      <c r="OY23" s="298"/>
      <c r="OZ23" s="298"/>
      <c r="PA23" s="298"/>
      <c r="PB23" s="298"/>
      <c r="PC23" s="298"/>
      <c r="PD23" s="298"/>
      <c r="PE23" s="298"/>
      <c r="PF23" s="298"/>
      <c r="PG23" s="298"/>
      <c r="PH23" s="298"/>
      <c r="PI23" s="298"/>
      <c r="PJ23" s="298"/>
      <c r="PK23" s="298"/>
      <c r="PL23" s="298"/>
      <c r="PM23" s="298"/>
      <c r="PN23" s="298"/>
      <c r="PO23" s="298"/>
      <c r="PP23" s="298"/>
      <c r="PQ23" s="298"/>
      <c r="PR23" s="298"/>
      <c r="PS23" s="298"/>
      <c r="PT23" s="298"/>
      <c r="PU23" s="298"/>
      <c r="PV23" s="298"/>
      <c r="PW23" s="298"/>
      <c r="PX23" s="298"/>
      <c r="PY23" s="298"/>
      <c r="PZ23" s="298"/>
      <c r="QA23" s="298"/>
      <c r="QB23" s="298"/>
      <c r="QC23" s="298"/>
      <c r="QD23" s="298"/>
      <c r="QE23" s="298"/>
      <c r="QF23" s="298"/>
      <c r="QG23" s="298"/>
      <c r="QH23" s="298"/>
      <c r="QI23" s="298"/>
      <c r="QJ23" s="298"/>
      <c r="QK23" s="298"/>
      <c r="QL23" s="298"/>
      <c r="QM23" s="298"/>
      <c r="QN23" s="298"/>
      <c r="QO23" s="298"/>
      <c r="QP23" s="298"/>
      <c r="QQ23" s="298"/>
      <c r="QR23" s="298"/>
      <c r="QS23" s="298"/>
      <c r="QT23" s="298"/>
      <c r="QU23" s="192"/>
    </row>
    <row r="24" spans="1:463" s="1079" customFormat="1">
      <c r="A24" s="1075"/>
      <c r="B24" s="1763" t="s">
        <v>56</v>
      </c>
      <c r="C24" s="975"/>
      <c r="D24" s="975"/>
      <c r="E24" s="1174" t="s">
        <v>1030</v>
      </c>
      <c r="F24" s="1764">
        <v>12</v>
      </c>
      <c r="G24" s="1076">
        <f t="shared" si="0"/>
        <v>5.3274155618772148E-2</v>
      </c>
      <c r="H24" s="1765" t="s">
        <v>33</v>
      </c>
      <c r="I24" s="1766">
        <v>6738</v>
      </c>
      <c r="J24" s="1767">
        <v>1</v>
      </c>
      <c r="K24" s="1768"/>
      <c r="L24" s="1768"/>
      <c r="M24" s="1077">
        <f t="shared" si="12"/>
        <v>0</v>
      </c>
      <c r="N24" s="977">
        <f t="shared" si="13"/>
        <v>6738</v>
      </c>
      <c r="O24" s="978"/>
      <c r="P24" s="976"/>
      <c r="Q24" s="1058"/>
      <c r="R24" s="976">
        <f t="shared" si="6"/>
        <v>0</v>
      </c>
      <c r="S24" s="1058">
        <v>12975</v>
      </c>
      <c r="T24" s="976">
        <v>0</v>
      </c>
      <c r="U24" s="976"/>
      <c r="V24" s="976"/>
      <c r="W24" s="1052">
        <v>0</v>
      </c>
      <c r="X24" s="976"/>
      <c r="Y24" s="976"/>
      <c r="Z24" s="976">
        <f t="shared" si="2"/>
        <v>0</v>
      </c>
      <c r="AA24" s="978">
        <f t="shared" si="8"/>
        <v>1.5496250069976303</v>
      </c>
      <c r="AB24" s="976">
        <f t="shared" si="9"/>
        <v>10441.373297150032</v>
      </c>
      <c r="AC24" s="979"/>
      <c r="AD24" s="1769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  <c r="AP24" s="298"/>
      <c r="AQ24" s="298"/>
      <c r="AR24" s="298"/>
      <c r="AS24" s="298"/>
      <c r="AT24" s="298"/>
      <c r="AU24" s="298"/>
      <c r="AV24" s="298"/>
      <c r="AW24" s="298"/>
      <c r="AX24" s="298"/>
      <c r="AY24" s="298"/>
      <c r="AZ24" s="298"/>
      <c r="BA24" s="298"/>
      <c r="BB24" s="298"/>
      <c r="BC24" s="298"/>
      <c r="BD24" s="298"/>
      <c r="BE24" s="298"/>
      <c r="BF24" s="298"/>
      <c r="BG24" s="298"/>
      <c r="BH24" s="298"/>
      <c r="BI24" s="298"/>
      <c r="BJ24" s="298"/>
      <c r="BK24" s="298"/>
      <c r="BL24" s="298"/>
      <c r="BM24" s="298"/>
      <c r="BN24" s="298"/>
      <c r="BO24" s="298"/>
      <c r="BP24" s="298"/>
      <c r="BQ24" s="298"/>
      <c r="BR24" s="298"/>
      <c r="BS24" s="298"/>
      <c r="BT24" s="298"/>
      <c r="BU24" s="298"/>
      <c r="BV24" s="298"/>
      <c r="BW24" s="298"/>
      <c r="BX24" s="298"/>
      <c r="BY24" s="298"/>
      <c r="BZ24" s="298"/>
      <c r="CA24" s="298"/>
      <c r="CB24" s="298"/>
      <c r="CC24" s="298"/>
      <c r="CD24" s="298"/>
      <c r="CE24" s="298"/>
      <c r="CF24" s="298"/>
      <c r="CG24" s="298"/>
      <c r="CH24" s="298"/>
      <c r="CI24" s="298"/>
      <c r="CJ24" s="298"/>
      <c r="CK24" s="298"/>
      <c r="CL24" s="298"/>
      <c r="CM24" s="298"/>
      <c r="CN24" s="298"/>
      <c r="CO24" s="298"/>
      <c r="CP24" s="298"/>
      <c r="CQ24" s="298"/>
      <c r="CR24" s="298"/>
      <c r="CS24" s="298"/>
      <c r="CT24" s="298"/>
      <c r="CU24" s="298"/>
      <c r="CV24" s="298"/>
      <c r="CW24" s="298"/>
      <c r="CX24" s="298"/>
      <c r="CY24" s="298"/>
      <c r="CZ24" s="298"/>
      <c r="DA24" s="298"/>
      <c r="DB24" s="298"/>
      <c r="DC24" s="298"/>
      <c r="DD24" s="298"/>
      <c r="DE24" s="298"/>
      <c r="DF24" s="298"/>
      <c r="DG24" s="298"/>
      <c r="DH24" s="298"/>
      <c r="DI24" s="298"/>
      <c r="DJ24" s="298"/>
      <c r="DK24" s="298"/>
      <c r="DL24" s="298"/>
      <c r="DM24" s="298"/>
      <c r="DN24" s="298"/>
      <c r="DO24" s="298"/>
      <c r="DP24" s="298"/>
      <c r="DQ24" s="298"/>
      <c r="DR24" s="298"/>
      <c r="DS24" s="298"/>
      <c r="DT24" s="298"/>
      <c r="DU24" s="298"/>
      <c r="DV24" s="298"/>
      <c r="DW24" s="298"/>
      <c r="DX24" s="298"/>
      <c r="DY24" s="298"/>
      <c r="DZ24" s="298"/>
      <c r="EA24" s="298"/>
      <c r="EB24" s="298"/>
      <c r="EC24" s="298"/>
      <c r="ED24" s="298"/>
      <c r="EE24" s="298"/>
      <c r="EF24" s="298"/>
      <c r="EG24" s="298"/>
      <c r="EH24" s="298"/>
      <c r="EI24" s="298"/>
      <c r="EJ24" s="298"/>
      <c r="EK24" s="298"/>
      <c r="EL24" s="298"/>
      <c r="EM24" s="298"/>
      <c r="EN24" s="298"/>
      <c r="EO24" s="298"/>
      <c r="EP24" s="298"/>
      <c r="EQ24" s="298"/>
      <c r="ER24" s="298"/>
      <c r="ES24" s="298"/>
      <c r="ET24" s="298"/>
      <c r="EU24" s="298"/>
      <c r="EV24" s="298"/>
      <c r="EW24" s="298"/>
      <c r="EX24" s="298"/>
      <c r="EY24" s="298"/>
      <c r="EZ24" s="298"/>
      <c r="FA24" s="298"/>
      <c r="FB24" s="298"/>
      <c r="FC24" s="298"/>
      <c r="FD24" s="298"/>
      <c r="FE24" s="298"/>
      <c r="FF24" s="298"/>
      <c r="FG24" s="298"/>
      <c r="FH24" s="298"/>
      <c r="FI24" s="298"/>
      <c r="FJ24" s="298"/>
      <c r="FK24" s="298"/>
      <c r="FL24" s="298"/>
      <c r="FM24" s="298"/>
      <c r="FN24" s="298"/>
      <c r="FO24" s="298"/>
      <c r="FP24" s="298"/>
      <c r="FQ24" s="298"/>
      <c r="FR24" s="298"/>
      <c r="FS24" s="298"/>
      <c r="FT24" s="298"/>
      <c r="FU24" s="298"/>
      <c r="FV24" s="298"/>
      <c r="FW24" s="298"/>
      <c r="FX24" s="298"/>
      <c r="FY24" s="298"/>
      <c r="FZ24" s="298"/>
      <c r="GA24" s="298"/>
      <c r="GB24" s="298"/>
      <c r="GC24" s="298"/>
      <c r="GD24" s="298"/>
      <c r="GE24" s="298"/>
      <c r="GF24" s="298"/>
      <c r="GG24" s="298"/>
      <c r="GH24" s="298"/>
      <c r="GI24" s="298"/>
      <c r="GJ24" s="298"/>
      <c r="GK24" s="298"/>
      <c r="GL24" s="298"/>
      <c r="GM24" s="298"/>
      <c r="GN24" s="298"/>
      <c r="GO24" s="298"/>
      <c r="GP24" s="298"/>
      <c r="GQ24" s="298"/>
      <c r="GR24" s="298"/>
      <c r="GS24" s="298"/>
      <c r="GT24" s="298"/>
      <c r="GU24" s="298"/>
      <c r="GV24" s="298"/>
      <c r="GW24" s="298"/>
      <c r="GX24" s="298"/>
      <c r="GY24" s="298"/>
      <c r="GZ24" s="298"/>
      <c r="HA24" s="298"/>
      <c r="HB24" s="298"/>
      <c r="HC24" s="298"/>
      <c r="HD24" s="298"/>
      <c r="HE24" s="298"/>
      <c r="HF24" s="298"/>
      <c r="HG24" s="298"/>
      <c r="HH24" s="298"/>
      <c r="HI24" s="298"/>
      <c r="HJ24" s="298"/>
      <c r="HK24" s="298"/>
      <c r="HL24" s="298"/>
      <c r="HM24" s="298"/>
      <c r="HN24" s="298"/>
      <c r="HO24" s="298"/>
      <c r="HP24" s="298"/>
      <c r="HQ24" s="298"/>
      <c r="HR24" s="298"/>
      <c r="HS24" s="298"/>
      <c r="HT24" s="298"/>
      <c r="HU24" s="298"/>
      <c r="HV24" s="298"/>
      <c r="HW24" s="298"/>
      <c r="HX24" s="298"/>
      <c r="HY24" s="298"/>
      <c r="HZ24" s="298"/>
      <c r="IA24" s="298"/>
      <c r="IB24" s="298"/>
      <c r="IC24" s="298"/>
      <c r="ID24" s="298"/>
      <c r="IE24" s="298"/>
      <c r="IF24" s="298"/>
      <c r="IG24" s="298"/>
      <c r="IH24" s="298"/>
      <c r="II24" s="298"/>
      <c r="IJ24" s="298"/>
      <c r="IK24" s="298"/>
      <c r="IL24" s="298"/>
      <c r="IM24" s="298"/>
      <c r="IN24" s="298"/>
      <c r="IO24" s="298"/>
      <c r="IP24" s="298"/>
      <c r="IQ24" s="298"/>
      <c r="IR24" s="298"/>
      <c r="IS24" s="298"/>
      <c r="IT24" s="298"/>
      <c r="IU24" s="298"/>
      <c r="IV24" s="298"/>
      <c r="IW24" s="298"/>
      <c r="IX24" s="298"/>
      <c r="IY24" s="298"/>
      <c r="IZ24" s="298"/>
      <c r="JA24" s="298"/>
      <c r="JB24" s="298"/>
      <c r="JC24" s="298"/>
      <c r="JD24" s="298"/>
      <c r="JE24" s="298"/>
      <c r="JF24" s="298"/>
      <c r="JG24" s="298"/>
      <c r="JH24" s="298"/>
      <c r="JI24" s="298"/>
      <c r="JJ24" s="298"/>
      <c r="JK24" s="298"/>
      <c r="JL24" s="298"/>
      <c r="JM24" s="298"/>
      <c r="JN24" s="298"/>
      <c r="JO24" s="298"/>
      <c r="JP24" s="1075"/>
      <c r="JQ24" s="1075"/>
      <c r="JR24" s="1075"/>
      <c r="JS24" s="1075"/>
      <c r="JT24" s="1075"/>
      <c r="JU24" s="1075"/>
      <c r="JV24" s="1075"/>
      <c r="JW24" s="1075"/>
      <c r="JX24" s="1075"/>
      <c r="JY24" s="1075"/>
      <c r="JZ24" s="1075"/>
      <c r="KA24" s="1075"/>
      <c r="KB24" s="1075"/>
      <c r="KC24" s="1075"/>
      <c r="KD24" s="1075"/>
      <c r="KE24" s="1075"/>
      <c r="KF24" s="1075"/>
      <c r="KG24" s="1075"/>
      <c r="KH24" s="1075"/>
      <c r="KI24" s="1075"/>
      <c r="KJ24" s="1075"/>
      <c r="KK24" s="1075"/>
      <c r="KL24" s="1075"/>
      <c r="KM24" s="1075"/>
      <c r="KN24" s="1075"/>
      <c r="KO24" s="1075"/>
      <c r="KP24" s="1075"/>
      <c r="KQ24" s="1075"/>
      <c r="KR24" s="1075"/>
      <c r="KS24" s="1075"/>
      <c r="KT24" s="1075"/>
      <c r="KU24" s="1075"/>
      <c r="KV24" s="1075"/>
      <c r="KW24" s="1075"/>
      <c r="KX24" s="1075"/>
      <c r="KY24" s="1075"/>
      <c r="KZ24" s="1075"/>
      <c r="LA24" s="1075"/>
      <c r="LB24" s="1075"/>
      <c r="LC24" s="1075"/>
      <c r="LD24" s="1075"/>
      <c r="LE24" s="1075"/>
      <c r="LF24" s="1075"/>
      <c r="LG24" s="1075"/>
      <c r="LH24" s="1075"/>
      <c r="LI24" s="1075"/>
      <c r="LJ24" s="1075"/>
      <c r="LK24" s="1075"/>
      <c r="LL24" s="1075"/>
      <c r="LM24" s="1075"/>
      <c r="LN24" s="1075"/>
      <c r="LO24" s="1075"/>
      <c r="LP24" s="1075"/>
      <c r="LQ24" s="1075"/>
      <c r="LR24" s="1075"/>
      <c r="LS24" s="1075"/>
      <c r="LT24" s="1075"/>
      <c r="LU24" s="1075"/>
      <c r="LV24" s="1075"/>
      <c r="LW24" s="1075"/>
      <c r="LX24" s="1075"/>
      <c r="LY24" s="1075"/>
      <c r="LZ24" s="1075"/>
      <c r="MA24" s="1075"/>
      <c r="MB24" s="1075"/>
      <c r="MC24" s="1075"/>
      <c r="MD24" s="1075"/>
      <c r="ME24" s="1075"/>
      <c r="MF24" s="1075"/>
      <c r="MG24" s="1075"/>
      <c r="MH24" s="1075"/>
      <c r="MI24" s="1075"/>
      <c r="MJ24" s="1075"/>
      <c r="MK24" s="1075"/>
      <c r="ML24" s="1075"/>
      <c r="MM24" s="1075"/>
      <c r="MN24" s="1075"/>
      <c r="MO24" s="1075"/>
      <c r="MP24" s="1075"/>
      <c r="MQ24" s="1075"/>
      <c r="MR24" s="1075"/>
      <c r="MS24" s="1075"/>
      <c r="MT24" s="1075"/>
      <c r="MU24" s="1075"/>
      <c r="MV24" s="1075"/>
      <c r="MW24" s="1075"/>
      <c r="MX24" s="1075"/>
      <c r="MY24" s="1075"/>
      <c r="MZ24" s="1075"/>
      <c r="NA24" s="1075"/>
      <c r="NB24" s="1075"/>
      <c r="NC24" s="1075"/>
      <c r="ND24" s="1075"/>
      <c r="NE24" s="1075"/>
      <c r="NF24" s="1075"/>
      <c r="NG24" s="1075"/>
      <c r="NH24" s="1075"/>
      <c r="NI24" s="1075"/>
      <c r="NJ24" s="1075"/>
      <c r="NK24" s="1075"/>
      <c r="NL24" s="1075"/>
      <c r="NM24" s="1075"/>
      <c r="NN24" s="1075"/>
      <c r="NO24" s="1075"/>
      <c r="NP24" s="1075"/>
      <c r="NQ24" s="1075"/>
      <c r="NR24" s="1075"/>
      <c r="NS24" s="1075"/>
      <c r="NT24" s="1075"/>
      <c r="NU24" s="1075"/>
      <c r="NV24" s="1075"/>
      <c r="NW24" s="1075"/>
      <c r="NX24" s="1075"/>
      <c r="NY24" s="1075"/>
      <c r="NZ24" s="1075"/>
      <c r="OA24" s="1075"/>
      <c r="OB24" s="1075"/>
      <c r="OC24" s="1075"/>
      <c r="OD24" s="1075"/>
      <c r="OE24" s="1075"/>
      <c r="OF24" s="1075"/>
      <c r="OG24" s="1075"/>
      <c r="OH24" s="1075"/>
      <c r="OI24" s="1075"/>
      <c r="OJ24" s="1075"/>
      <c r="OK24" s="1075"/>
      <c r="OL24" s="1075"/>
      <c r="OM24" s="1075"/>
      <c r="ON24" s="1075"/>
      <c r="OO24" s="1075"/>
      <c r="OP24" s="1075"/>
      <c r="OQ24" s="1075"/>
      <c r="OR24" s="1075"/>
      <c r="OS24" s="1075"/>
      <c r="OT24" s="1075"/>
      <c r="OU24" s="1075"/>
      <c r="OV24" s="1075"/>
      <c r="OW24" s="1075"/>
      <c r="OX24" s="1075"/>
      <c r="OY24" s="1075"/>
      <c r="OZ24" s="1075"/>
      <c r="PA24" s="1075"/>
      <c r="PB24" s="1075"/>
      <c r="PC24" s="1075"/>
      <c r="PD24" s="1075"/>
      <c r="PE24" s="1075"/>
      <c r="PF24" s="1075"/>
      <c r="PG24" s="1075"/>
      <c r="PH24" s="1075"/>
      <c r="PI24" s="1075"/>
      <c r="PJ24" s="1075"/>
      <c r="PK24" s="1075"/>
      <c r="PL24" s="1075"/>
      <c r="PM24" s="1075"/>
      <c r="PN24" s="1075"/>
      <c r="PO24" s="1075"/>
      <c r="PP24" s="1075"/>
      <c r="PQ24" s="1075"/>
      <c r="PR24" s="1075"/>
      <c r="PS24" s="1075"/>
      <c r="PT24" s="1075"/>
      <c r="PU24" s="1075"/>
      <c r="PV24" s="1075"/>
      <c r="PW24" s="1075"/>
      <c r="PX24" s="1075"/>
      <c r="PY24" s="1075"/>
      <c r="PZ24" s="1075"/>
      <c r="QA24" s="1075"/>
      <c r="QB24" s="1075"/>
      <c r="QC24" s="1075"/>
      <c r="QD24" s="1075"/>
      <c r="QE24" s="1075"/>
      <c r="QF24" s="1075"/>
      <c r="QG24" s="1075"/>
      <c r="QH24" s="1075"/>
      <c r="QI24" s="1075"/>
      <c r="QJ24" s="1075"/>
      <c r="QK24" s="1075"/>
      <c r="QL24" s="1075"/>
      <c r="QM24" s="1075"/>
      <c r="QN24" s="1075"/>
      <c r="QO24" s="1075"/>
      <c r="QP24" s="1075"/>
      <c r="QQ24" s="1075"/>
      <c r="QR24" s="1075"/>
      <c r="QS24" s="1075"/>
      <c r="QT24" s="1075"/>
      <c r="QU24" s="1078"/>
    </row>
    <row r="25" spans="1:463" s="193" customFormat="1">
      <c r="A25" s="298"/>
      <c r="B25" s="1770" t="s">
        <v>56</v>
      </c>
      <c r="C25" s="1771"/>
      <c r="D25" s="1771"/>
      <c r="E25" s="1772" t="s">
        <v>1031</v>
      </c>
      <c r="F25" s="1772">
        <v>12</v>
      </c>
      <c r="G25" s="1773">
        <f t="shared" si="0"/>
        <v>0</v>
      </c>
      <c r="H25" s="1774" t="s">
        <v>33</v>
      </c>
      <c r="I25" s="1775">
        <v>0</v>
      </c>
      <c r="J25" s="1776">
        <v>1</v>
      </c>
      <c r="K25" s="1777">
        <v>0</v>
      </c>
      <c r="L25" s="1777">
        <v>0</v>
      </c>
      <c r="M25" s="1778">
        <f t="shared" si="12"/>
        <v>0</v>
      </c>
      <c r="N25" s="1779">
        <f t="shared" si="13"/>
        <v>0</v>
      </c>
      <c r="O25" s="1780"/>
      <c r="P25" s="1781"/>
      <c r="Q25" s="1781"/>
      <c r="R25" s="1781">
        <f t="shared" si="6"/>
        <v>0</v>
      </c>
      <c r="S25" s="1781">
        <f t="shared" si="7"/>
        <v>0</v>
      </c>
      <c r="T25" s="1781">
        <v>0</v>
      </c>
      <c r="U25" s="1781"/>
      <c r="V25" s="1781"/>
      <c r="W25" s="1782">
        <v>0</v>
      </c>
      <c r="X25" s="1781"/>
      <c r="Y25" s="1781"/>
      <c r="Z25" s="1781">
        <f t="shared" si="2"/>
        <v>0</v>
      </c>
      <c r="AA25" s="1780">
        <f t="shared" si="8"/>
        <v>0</v>
      </c>
      <c r="AB25" s="1781">
        <f t="shared" si="9"/>
        <v>0</v>
      </c>
      <c r="AC25" s="1783"/>
      <c r="AD25" s="1191"/>
      <c r="AE25" s="298"/>
      <c r="AF25" s="298"/>
      <c r="AG25" s="298"/>
      <c r="AH25" s="298"/>
      <c r="AI25" s="298"/>
      <c r="AJ25" s="298"/>
      <c r="AK25" s="298"/>
      <c r="AL25" s="298"/>
      <c r="AM25" s="298"/>
      <c r="AN25" s="298"/>
      <c r="AO25" s="298"/>
      <c r="AP25" s="298"/>
      <c r="AQ25" s="298"/>
      <c r="AR25" s="298"/>
      <c r="AS25" s="298"/>
      <c r="AT25" s="298"/>
      <c r="AU25" s="298"/>
      <c r="AV25" s="298"/>
      <c r="AW25" s="298"/>
      <c r="AX25" s="298"/>
      <c r="AY25" s="298"/>
      <c r="AZ25" s="298"/>
      <c r="BA25" s="298"/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/>
      <c r="BQ25" s="298"/>
      <c r="BR25" s="298"/>
      <c r="BS25" s="298"/>
      <c r="BT25" s="298"/>
      <c r="BU25" s="298"/>
      <c r="BV25" s="298"/>
      <c r="BW25" s="298"/>
      <c r="BX25" s="298"/>
      <c r="BY25" s="298"/>
      <c r="BZ25" s="298"/>
      <c r="CA25" s="298"/>
      <c r="CB25" s="298"/>
      <c r="CC25" s="298"/>
      <c r="CD25" s="298"/>
      <c r="CE25" s="298"/>
      <c r="CF25" s="298"/>
      <c r="CG25" s="298"/>
      <c r="CH25" s="298"/>
      <c r="CI25" s="298"/>
      <c r="CJ25" s="298"/>
      <c r="CK25" s="298"/>
      <c r="CL25" s="298"/>
      <c r="CM25" s="298"/>
      <c r="CN25" s="298"/>
      <c r="CO25" s="298"/>
      <c r="CP25" s="298"/>
      <c r="CQ25" s="298"/>
      <c r="CR25" s="298"/>
      <c r="CS25" s="298"/>
      <c r="CT25" s="298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98"/>
      <c r="DR25" s="298"/>
      <c r="DS25" s="298"/>
      <c r="DT25" s="298"/>
      <c r="DU25" s="298"/>
      <c r="DV25" s="298"/>
      <c r="DW25" s="298"/>
      <c r="DX25" s="298"/>
      <c r="DY25" s="298"/>
      <c r="DZ25" s="298"/>
      <c r="EA25" s="298"/>
      <c r="EB25" s="298"/>
      <c r="EC25" s="298"/>
      <c r="ED25" s="298"/>
      <c r="EE25" s="298"/>
      <c r="EF25" s="298"/>
      <c r="EG25" s="298"/>
      <c r="EH25" s="298"/>
      <c r="EI25" s="298"/>
      <c r="EJ25" s="298"/>
      <c r="EK25" s="298"/>
      <c r="EL25" s="298"/>
      <c r="EM25" s="298"/>
      <c r="EN25" s="298"/>
      <c r="EO25" s="298"/>
      <c r="EP25" s="298"/>
      <c r="EQ25" s="298"/>
      <c r="ER25" s="298"/>
      <c r="ES25" s="298"/>
      <c r="ET25" s="298"/>
      <c r="EU25" s="298"/>
      <c r="EV25" s="298"/>
      <c r="EW25" s="298"/>
      <c r="EX25" s="298"/>
      <c r="EY25" s="298"/>
      <c r="EZ25" s="298"/>
      <c r="FA25" s="298"/>
      <c r="FB25" s="298"/>
      <c r="FC25" s="298"/>
      <c r="FD25" s="298"/>
      <c r="FE25" s="298"/>
      <c r="FF25" s="298"/>
      <c r="FG25" s="298"/>
      <c r="FH25" s="298"/>
      <c r="FI25" s="298"/>
      <c r="FJ25" s="298"/>
      <c r="FK25" s="298"/>
      <c r="FL25" s="298"/>
      <c r="FM25" s="298"/>
      <c r="FN25" s="298"/>
      <c r="FO25" s="298"/>
      <c r="FP25" s="298"/>
      <c r="FQ25" s="298"/>
      <c r="FR25" s="298"/>
      <c r="FS25" s="298"/>
      <c r="FT25" s="298"/>
      <c r="FU25" s="298"/>
      <c r="FV25" s="298"/>
      <c r="FW25" s="298"/>
      <c r="FX25" s="298"/>
      <c r="FY25" s="298"/>
      <c r="FZ25" s="298"/>
      <c r="GA25" s="298"/>
      <c r="GB25" s="298"/>
      <c r="GC25" s="298"/>
      <c r="GD25" s="298"/>
      <c r="GE25" s="298"/>
      <c r="GF25" s="298"/>
      <c r="GG25" s="298"/>
      <c r="GH25" s="298"/>
      <c r="GI25" s="298"/>
      <c r="GJ25" s="298"/>
      <c r="GK25" s="298"/>
      <c r="GL25" s="298"/>
      <c r="GM25" s="298"/>
      <c r="GN25" s="298"/>
      <c r="GO25" s="298"/>
      <c r="GP25" s="298"/>
      <c r="GQ25" s="298"/>
      <c r="GR25" s="298"/>
      <c r="GS25" s="298"/>
      <c r="GT25" s="298"/>
      <c r="GU25" s="298"/>
      <c r="GV25" s="298"/>
      <c r="GW25" s="298"/>
      <c r="GX25" s="298"/>
      <c r="GY25" s="298"/>
      <c r="GZ25" s="298"/>
      <c r="HA25" s="298"/>
      <c r="HB25" s="298"/>
      <c r="HC25" s="298"/>
      <c r="HD25" s="298"/>
      <c r="HE25" s="298"/>
      <c r="HF25" s="298"/>
      <c r="HG25" s="298"/>
      <c r="HH25" s="298"/>
      <c r="HI25" s="298"/>
      <c r="HJ25" s="298"/>
      <c r="HK25" s="298"/>
      <c r="HL25" s="298"/>
      <c r="HM25" s="298"/>
      <c r="HN25" s="298"/>
      <c r="HO25" s="298"/>
      <c r="HP25" s="298"/>
      <c r="HQ25" s="298"/>
      <c r="HR25" s="298"/>
      <c r="HS25" s="298"/>
      <c r="HT25" s="298"/>
      <c r="HU25" s="298"/>
      <c r="HV25" s="298"/>
      <c r="HW25" s="298"/>
      <c r="HX25" s="298"/>
      <c r="HY25" s="298"/>
      <c r="HZ25" s="298"/>
      <c r="IA25" s="298"/>
      <c r="IB25" s="298"/>
      <c r="IC25" s="298"/>
      <c r="ID25" s="298"/>
      <c r="IE25" s="298"/>
      <c r="IF25" s="298"/>
      <c r="IG25" s="298"/>
      <c r="IH25" s="298"/>
      <c r="II25" s="298"/>
      <c r="IJ25" s="298"/>
      <c r="IK25" s="298"/>
      <c r="IL25" s="298"/>
      <c r="IM25" s="298"/>
      <c r="IN25" s="298"/>
      <c r="IO25" s="298"/>
      <c r="IP25" s="298"/>
      <c r="IQ25" s="298"/>
      <c r="IR25" s="298"/>
      <c r="IS25" s="298"/>
      <c r="IT25" s="298"/>
      <c r="IU25" s="298"/>
      <c r="IV25" s="298"/>
      <c r="IW25" s="298"/>
      <c r="IX25" s="298"/>
      <c r="IY25" s="298"/>
      <c r="IZ25" s="298"/>
      <c r="JA25" s="298"/>
      <c r="JB25" s="298"/>
      <c r="JC25" s="298"/>
      <c r="JD25" s="298"/>
      <c r="JE25" s="298"/>
      <c r="JF25" s="298"/>
      <c r="JG25" s="298"/>
      <c r="JH25" s="298"/>
      <c r="JI25" s="298"/>
      <c r="JJ25" s="298"/>
      <c r="JK25" s="298"/>
      <c r="JL25" s="298"/>
      <c r="JM25" s="298"/>
      <c r="JN25" s="298"/>
      <c r="JO25" s="298"/>
      <c r="JP25" s="298"/>
      <c r="JQ25" s="298"/>
      <c r="JR25" s="298"/>
      <c r="JS25" s="298"/>
      <c r="JT25" s="298"/>
      <c r="JU25" s="298"/>
      <c r="JV25" s="298"/>
      <c r="JW25" s="298"/>
      <c r="JX25" s="298"/>
      <c r="JY25" s="298"/>
      <c r="JZ25" s="298"/>
      <c r="KA25" s="298"/>
      <c r="KB25" s="298"/>
      <c r="KC25" s="298"/>
      <c r="KD25" s="298"/>
      <c r="KE25" s="298"/>
      <c r="KF25" s="298"/>
      <c r="KG25" s="298"/>
      <c r="KH25" s="298"/>
      <c r="KI25" s="298"/>
      <c r="KJ25" s="298"/>
      <c r="KK25" s="298"/>
      <c r="KL25" s="298"/>
      <c r="KM25" s="298"/>
      <c r="KN25" s="298"/>
      <c r="KO25" s="298"/>
      <c r="KP25" s="298"/>
      <c r="KQ25" s="298"/>
      <c r="KR25" s="298"/>
      <c r="KS25" s="298"/>
      <c r="KT25" s="298"/>
      <c r="KU25" s="298"/>
      <c r="KV25" s="298"/>
      <c r="KW25" s="298"/>
      <c r="KX25" s="298"/>
      <c r="KY25" s="298"/>
      <c r="KZ25" s="298"/>
      <c r="LA25" s="298"/>
      <c r="LB25" s="298"/>
      <c r="LC25" s="298"/>
      <c r="LD25" s="298"/>
      <c r="LE25" s="298"/>
      <c r="LF25" s="298"/>
      <c r="LG25" s="298"/>
      <c r="LH25" s="298"/>
      <c r="LI25" s="298"/>
      <c r="LJ25" s="298"/>
      <c r="LK25" s="298"/>
      <c r="LL25" s="298"/>
      <c r="LM25" s="298"/>
      <c r="LN25" s="298"/>
      <c r="LO25" s="298"/>
      <c r="LP25" s="298"/>
      <c r="LQ25" s="298"/>
      <c r="LR25" s="298"/>
      <c r="LS25" s="298"/>
      <c r="LT25" s="298"/>
      <c r="LU25" s="298"/>
      <c r="LV25" s="298"/>
      <c r="LW25" s="298"/>
      <c r="LX25" s="298"/>
      <c r="LY25" s="298"/>
      <c r="LZ25" s="298"/>
      <c r="MA25" s="298"/>
      <c r="MB25" s="298"/>
      <c r="MC25" s="298"/>
      <c r="MD25" s="298"/>
      <c r="ME25" s="298"/>
      <c r="MF25" s="298"/>
      <c r="MG25" s="298"/>
      <c r="MH25" s="298"/>
      <c r="MI25" s="298"/>
      <c r="MJ25" s="298"/>
      <c r="MK25" s="298"/>
      <c r="ML25" s="298"/>
      <c r="MM25" s="298"/>
      <c r="MN25" s="298"/>
      <c r="MO25" s="298"/>
      <c r="MP25" s="298"/>
      <c r="MQ25" s="298"/>
      <c r="MR25" s="298"/>
      <c r="MS25" s="298"/>
      <c r="MT25" s="298"/>
      <c r="MU25" s="298"/>
      <c r="MV25" s="298"/>
      <c r="MW25" s="298"/>
      <c r="MX25" s="298"/>
      <c r="MY25" s="298"/>
      <c r="MZ25" s="298"/>
      <c r="NA25" s="298"/>
      <c r="NB25" s="298"/>
      <c r="NC25" s="298"/>
      <c r="ND25" s="298"/>
      <c r="NE25" s="298"/>
      <c r="NF25" s="298"/>
      <c r="NG25" s="298"/>
      <c r="NH25" s="298"/>
      <c r="NI25" s="298"/>
      <c r="NJ25" s="298"/>
      <c r="NK25" s="298"/>
      <c r="NL25" s="298"/>
      <c r="NM25" s="298"/>
      <c r="NN25" s="298"/>
      <c r="NO25" s="298"/>
      <c r="NP25" s="298"/>
      <c r="NQ25" s="298"/>
      <c r="NR25" s="298"/>
      <c r="NS25" s="298"/>
      <c r="NT25" s="298"/>
      <c r="NU25" s="298"/>
      <c r="NV25" s="298"/>
      <c r="NW25" s="298"/>
      <c r="NX25" s="298"/>
      <c r="NY25" s="298"/>
      <c r="NZ25" s="298"/>
      <c r="OA25" s="298"/>
      <c r="OB25" s="298"/>
      <c r="OC25" s="298"/>
      <c r="OD25" s="298"/>
      <c r="OE25" s="298"/>
      <c r="OF25" s="298"/>
      <c r="OG25" s="298"/>
      <c r="OH25" s="298"/>
      <c r="OI25" s="298"/>
      <c r="OJ25" s="298"/>
      <c r="OK25" s="298"/>
      <c r="OL25" s="298"/>
      <c r="OM25" s="298"/>
      <c r="ON25" s="298"/>
      <c r="OO25" s="298"/>
      <c r="OP25" s="298"/>
      <c r="OQ25" s="298"/>
      <c r="OR25" s="298"/>
      <c r="OS25" s="298"/>
      <c r="OT25" s="298"/>
      <c r="OU25" s="298"/>
      <c r="OV25" s="298"/>
      <c r="OW25" s="298"/>
      <c r="OX25" s="298"/>
      <c r="OY25" s="298"/>
      <c r="OZ25" s="298"/>
      <c r="PA25" s="298"/>
      <c r="PB25" s="298"/>
      <c r="PC25" s="298"/>
      <c r="PD25" s="298"/>
      <c r="PE25" s="298"/>
      <c r="PF25" s="298"/>
      <c r="PG25" s="298"/>
      <c r="PH25" s="298"/>
      <c r="PI25" s="298"/>
      <c r="PJ25" s="298"/>
      <c r="PK25" s="298"/>
      <c r="PL25" s="298"/>
      <c r="PM25" s="298"/>
      <c r="PN25" s="298"/>
      <c r="PO25" s="298"/>
      <c r="PP25" s="298"/>
      <c r="PQ25" s="298"/>
      <c r="PR25" s="298"/>
      <c r="PS25" s="298"/>
      <c r="PT25" s="298"/>
      <c r="PU25" s="298"/>
      <c r="PV25" s="298"/>
      <c r="PW25" s="298"/>
      <c r="PX25" s="298"/>
      <c r="PY25" s="298"/>
      <c r="PZ25" s="298"/>
      <c r="QA25" s="298"/>
      <c r="QB25" s="298"/>
      <c r="QC25" s="298"/>
      <c r="QD25" s="298"/>
      <c r="QE25" s="298"/>
      <c r="QF25" s="298"/>
      <c r="QG25" s="298"/>
      <c r="QH25" s="298"/>
      <c r="QI25" s="298"/>
      <c r="QJ25" s="298"/>
      <c r="QK25" s="298"/>
      <c r="QL25" s="298"/>
      <c r="QM25" s="298"/>
      <c r="QN25" s="298"/>
      <c r="QO25" s="298"/>
      <c r="QP25" s="298"/>
      <c r="QQ25" s="298"/>
      <c r="QR25" s="298"/>
      <c r="QS25" s="298"/>
      <c r="QT25" s="298"/>
      <c r="QU25" s="192"/>
    </row>
    <row r="26" spans="1:463" s="60" customFormat="1" ht="14.4" thickBot="1">
      <c r="A26" s="56"/>
      <c r="B26" s="281"/>
      <c r="C26" s="281"/>
      <c r="D26" s="281"/>
      <c r="E26" s="281"/>
      <c r="F26" s="281"/>
      <c r="G26" s="517">
        <f>SUM(G5:G25)</f>
        <v>13.704403139248095</v>
      </c>
      <c r="H26" s="281"/>
      <c r="I26" s="281"/>
      <c r="J26" s="503"/>
      <c r="K26" s="502"/>
      <c r="L26" s="502"/>
      <c r="M26" s="500"/>
      <c r="N26" s="500">
        <f>SUM(N5:N25)</f>
        <v>1517734.050608</v>
      </c>
      <c r="O26" s="500">
        <f>SUM(O5:O25)</f>
        <v>0</v>
      </c>
      <c r="P26" s="1035">
        <v>268882.23</v>
      </c>
      <c r="Q26" s="1035">
        <v>523229.16</v>
      </c>
      <c r="R26" s="504">
        <f>IF(Q26&gt;S26,0,S26-Q26)</f>
        <v>0</v>
      </c>
      <c r="S26" s="501">
        <f>SUM(S5:S25)</f>
        <v>446052.73360000004</v>
      </c>
      <c r="T26" s="504">
        <f>SUM(T5:T25)</f>
        <v>0</v>
      </c>
      <c r="U26" s="463">
        <f>P26+Q26</f>
        <v>792111.3899999999</v>
      </c>
      <c r="V26" s="463">
        <f>T26+S26+P26</f>
        <v>714934.96360000002</v>
      </c>
      <c r="W26" s="501">
        <f>SUM(W5:W25)</f>
        <v>0</v>
      </c>
      <c r="X26" s="463">
        <f>U26/(1+Discount_Rate)^1</f>
        <v>734797.2077922076</v>
      </c>
      <c r="Y26" s="463">
        <f>V26/(1+Discount_Rate)^1</f>
        <v>663204.97551020409</v>
      </c>
      <c r="Z26" s="501">
        <f>SUM(Z5:Z25)</f>
        <v>0</v>
      </c>
      <c r="AA26" s="283"/>
      <c r="AB26" s="282">
        <f>SUM(AB5:AB25)</f>
        <v>1101802.8189346017</v>
      </c>
      <c r="AC26" s="475">
        <f>AB26/X26</f>
        <v>1.4994651684171603</v>
      </c>
      <c r="AD26" s="475">
        <f>(((AB26*1.1)+Z26))/Y26</f>
        <v>1.8274638242809962</v>
      </c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  <c r="ER26" s="81"/>
      <c r="ES26" s="81"/>
      <c r="ET26" s="81"/>
      <c r="EU26" s="81"/>
      <c r="EV26" s="81"/>
      <c r="EW26" s="81"/>
      <c r="EX26" s="81"/>
      <c r="EY26" s="81"/>
      <c r="EZ26" s="81"/>
      <c r="FA26" s="81"/>
      <c r="FB26" s="81"/>
      <c r="FC26" s="81"/>
      <c r="FD26" s="81"/>
      <c r="FE26" s="81"/>
      <c r="FF26" s="81"/>
      <c r="FG26" s="81"/>
      <c r="FH26" s="81"/>
      <c r="FI26" s="81"/>
      <c r="FJ26" s="81"/>
      <c r="FK26" s="81"/>
      <c r="FL26" s="81"/>
      <c r="FM26" s="81"/>
      <c r="FN26" s="81"/>
      <c r="FO26" s="81"/>
      <c r="FP26" s="81"/>
      <c r="FQ26" s="81"/>
      <c r="FR26" s="81"/>
      <c r="FS26" s="81"/>
      <c r="FT26" s="81"/>
      <c r="FU26" s="81"/>
      <c r="FV26" s="81"/>
      <c r="FW26" s="81"/>
      <c r="FX26" s="81"/>
      <c r="FY26" s="81"/>
      <c r="FZ26" s="81"/>
      <c r="GA26" s="81"/>
      <c r="GB26" s="81"/>
      <c r="GC26" s="81"/>
      <c r="GD26" s="81"/>
      <c r="GE26" s="81"/>
      <c r="GF26" s="81"/>
      <c r="GG26" s="81"/>
      <c r="GH26" s="81"/>
      <c r="GI26" s="81"/>
      <c r="GJ26" s="81"/>
      <c r="GK26" s="81"/>
      <c r="GL26" s="81"/>
      <c r="GM26" s="81"/>
      <c r="GN26" s="81"/>
      <c r="GO26" s="81"/>
      <c r="GP26" s="81"/>
      <c r="GQ26" s="81"/>
      <c r="GR26" s="81"/>
      <c r="GS26" s="81"/>
      <c r="GT26" s="81"/>
      <c r="GU26" s="81"/>
      <c r="GV26" s="81"/>
      <c r="GW26" s="81"/>
      <c r="GX26" s="81"/>
      <c r="GY26" s="81"/>
      <c r="GZ26" s="81"/>
      <c r="HA26" s="81"/>
      <c r="HB26" s="81"/>
      <c r="HC26" s="81"/>
      <c r="HD26" s="81"/>
      <c r="HE26" s="81"/>
      <c r="HF26" s="81"/>
      <c r="HG26" s="81"/>
      <c r="HH26" s="81"/>
      <c r="HI26" s="81"/>
      <c r="HJ26" s="81"/>
      <c r="HK26" s="81"/>
      <c r="HL26" s="81"/>
      <c r="HM26" s="81"/>
      <c r="HN26" s="81"/>
      <c r="HO26" s="81"/>
      <c r="HP26" s="81"/>
      <c r="HQ26" s="81"/>
      <c r="HR26" s="81"/>
      <c r="HS26" s="81"/>
      <c r="HT26" s="81"/>
      <c r="HU26" s="81"/>
      <c r="HV26" s="81"/>
      <c r="HW26" s="81"/>
      <c r="HX26" s="81"/>
      <c r="HY26" s="81"/>
      <c r="HZ26" s="81"/>
      <c r="IA26" s="81"/>
      <c r="IB26" s="81"/>
      <c r="IC26" s="81"/>
      <c r="ID26" s="81"/>
      <c r="IE26" s="81"/>
      <c r="IF26" s="81"/>
      <c r="IG26" s="81"/>
      <c r="IH26" s="81"/>
      <c r="II26" s="81"/>
      <c r="IJ26" s="81"/>
      <c r="IK26" s="81"/>
      <c r="IL26" s="81"/>
      <c r="IM26" s="81"/>
      <c r="IN26" s="81"/>
      <c r="IO26" s="81"/>
      <c r="IP26" s="81"/>
      <c r="IQ26" s="81"/>
      <c r="IR26" s="81"/>
      <c r="IS26" s="81"/>
      <c r="IT26" s="81"/>
      <c r="IU26" s="81"/>
      <c r="IV26" s="81"/>
      <c r="IW26" s="81"/>
      <c r="IX26" s="81"/>
      <c r="IY26" s="81"/>
      <c r="IZ26" s="81"/>
      <c r="JA26" s="81"/>
      <c r="JB26" s="81"/>
      <c r="JC26" s="81"/>
      <c r="JD26" s="81"/>
      <c r="JE26" s="81"/>
      <c r="JF26" s="81"/>
      <c r="JG26" s="81"/>
      <c r="JH26" s="81"/>
      <c r="JI26" s="81"/>
      <c r="JJ26" s="81"/>
      <c r="JK26" s="81"/>
      <c r="JL26" s="81"/>
      <c r="JM26" s="81"/>
      <c r="JN26" s="81"/>
      <c r="JO26" s="81"/>
      <c r="JP26" s="81"/>
      <c r="JQ26" s="81"/>
      <c r="JR26" s="81"/>
      <c r="JS26" s="81"/>
      <c r="JT26" s="81"/>
      <c r="JU26" s="81"/>
      <c r="JV26" s="81"/>
      <c r="JW26" s="81"/>
      <c r="JX26" s="81"/>
      <c r="JY26" s="81"/>
      <c r="JZ26" s="81"/>
      <c r="KA26" s="81"/>
      <c r="KB26" s="81"/>
      <c r="KC26" s="81"/>
      <c r="KD26" s="81"/>
      <c r="KE26" s="81"/>
      <c r="KF26" s="81"/>
      <c r="KG26" s="81"/>
      <c r="KH26" s="81"/>
      <c r="KI26" s="81"/>
      <c r="KJ26" s="81"/>
      <c r="KK26" s="81"/>
      <c r="KL26" s="81"/>
      <c r="KM26" s="81"/>
      <c r="KN26" s="81"/>
      <c r="KO26" s="81"/>
      <c r="KP26" s="81"/>
      <c r="KQ26" s="81"/>
      <c r="KR26" s="81"/>
      <c r="KS26" s="81"/>
      <c r="KT26" s="81"/>
      <c r="KU26" s="81"/>
      <c r="KV26" s="81"/>
      <c r="KW26" s="81"/>
      <c r="KX26" s="81"/>
      <c r="KY26" s="81"/>
      <c r="KZ26" s="81"/>
      <c r="LA26" s="81"/>
      <c r="LB26" s="81"/>
      <c r="LC26" s="81"/>
      <c r="LD26" s="81"/>
      <c r="LE26" s="81"/>
      <c r="LF26" s="81"/>
      <c r="LG26" s="81"/>
      <c r="LH26" s="81"/>
      <c r="LI26" s="81"/>
      <c r="LJ26" s="81"/>
      <c r="LK26" s="81"/>
      <c r="LL26" s="81"/>
      <c r="LM26" s="81"/>
      <c r="LN26" s="81"/>
      <c r="LO26" s="81"/>
      <c r="LP26" s="81"/>
      <c r="LQ26" s="81"/>
      <c r="LR26" s="81"/>
      <c r="LS26" s="81"/>
      <c r="LT26" s="81"/>
      <c r="LU26" s="81"/>
      <c r="LV26" s="81"/>
      <c r="LW26" s="81"/>
      <c r="LX26" s="81"/>
      <c r="LY26" s="81"/>
      <c r="LZ26" s="81"/>
      <c r="MA26" s="81"/>
      <c r="MB26" s="81"/>
      <c r="MC26" s="81"/>
      <c r="MD26" s="81"/>
      <c r="ME26" s="81"/>
      <c r="MF26" s="81"/>
      <c r="MG26" s="81"/>
      <c r="MH26" s="81"/>
      <c r="MI26" s="81"/>
      <c r="MJ26" s="81"/>
      <c r="MK26" s="81"/>
      <c r="ML26" s="81"/>
      <c r="MM26" s="81"/>
      <c r="MN26" s="81"/>
      <c r="MO26" s="81"/>
      <c r="MP26" s="81"/>
      <c r="MQ26" s="81"/>
      <c r="MR26" s="81"/>
      <c r="MS26" s="81"/>
      <c r="MT26" s="81"/>
      <c r="MU26" s="81"/>
      <c r="MV26" s="81"/>
      <c r="MW26" s="81"/>
      <c r="MX26" s="81"/>
      <c r="MY26" s="81"/>
      <c r="MZ26" s="81"/>
      <c r="NA26" s="81"/>
      <c r="NB26" s="81"/>
      <c r="NC26" s="81"/>
      <c r="ND26" s="81"/>
      <c r="NE26" s="81"/>
      <c r="NF26" s="81"/>
      <c r="NG26" s="81"/>
      <c r="NH26" s="81"/>
      <c r="NI26" s="81"/>
      <c r="NJ26" s="81"/>
      <c r="NK26" s="81"/>
      <c r="NL26" s="81"/>
      <c r="NM26" s="81"/>
      <c r="NN26" s="81"/>
      <c r="NO26" s="81"/>
      <c r="NP26" s="81"/>
      <c r="NQ26" s="81"/>
      <c r="NR26" s="81"/>
      <c r="NS26" s="81"/>
      <c r="NT26" s="81"/>
      <c r="NU26" s="81"/>
      <c r="NV26" s="81"/>
      <c r="NW26" s="81"/>
      <c r="NX26" s="81"/>
      <c r="NY26" s="81"/>
      <c r="NZ26" s="81"/>
      <c r="OA26" s="81"/>
      <c r="OB26" s="81"/>
      <c r="OC26" s="81"/>
      <c r="OD26" s="81"/>
      <c r="OE26" s="81"/>
      <c r="OF26" s="81"/>
      <c r="OG26" s="81"/>
      <c r="OH26" s="81"/>
      <c r="OI26" s="81"/>
      <c r="OJ26" s="81"/>
      <c r="OK26" s="81"/>
      <c r="OL26" s="81"/>
      <c r="OM26" s="81"/>
      <c r="ON26" s="81"/>
      <c r="OO26" s="81"/>
      <c r="OP26" s="81"/>
      <c r="OQ26" s="81"/>
      <c r="OR26" s="81"/>
      <c r="OS26" s="81"/>
      <c r="OT26" s="81"/>
      <c r="OU26" s="81"/>
      <c r="OV26" s="81"/>
      <c r="OW26" s="81"/>
      <c r="OX26" s="81"/>
      <c r="OY26" s="81"/>
      <c r="OZ26" s="81"/>
      <c r="PA26" s="81"/>
      <c r="PB26" s="81"/>
      <c r="PC26" s="81"/>
      <c r="PD26" s="81"/>
      <c r="PE26" s="81"/>
      <c r="PF26" s="81"/>
      <c r="PG26" s="81"/>
      <c r="PH26" s="81"/>
      <c r="PI26" s="81"/>
      <c r="PJ26" s="81"/>
      <c r="PK26" s="81"/>
      <c r="PL26" s="81"/>
      <c r="PM26" s="81"/>
      <c r="PN26" s="81"/>
      <c r="PO26" s="81"/>
      <c r="PP26" s="81"/>
      <c r="PQ26" s="81"/>
      <c r="PR26" s="81"/>
      <c r="PS26" s="81"/>
      <c r="PT26" s="81"/>
      <c r="PU26" s="81"/>
      <c r="PV26" s="81"/>
      <c r="PW26" s="81"/>
      <c r="PX26" s="81"/>
      <c r="PY26" s="81"/>
      <c r="PZ26" s="81"/>
      <c r="QA26" s="81"/>
      <c r="QB26" s="81"/>
      <c r="QC26" s="81"/>
      <c r="QD26" s="81"/>
      <c r="QE26" s="81"/>
      <c r="QF26" s="81"/>
      <c r="QG26" s="81"/>
      <c r="QH26" s="81"/>
      <c r="QI26" s="81"/>
      <c r="QJ26" s="81"/>
      <c r="QK26" s="81"/>
      <c r="QL26" s="81"/>
      <c r="QM26" s="81"/>
      <c r="QN26" s="81"/>
      <c r="QO26" s="81"/>
      <c r="QP26" s="81"/>
      <c r="QQ26" s="81"/>
      <c r="QR26" s="81"/>
      <c r="QS26" s="81"/>
      <c r="QT26" s="81"/>
    </row>
    <row r="28" spans="1:463">
      <c r="H28" s="199"/>
      <c r="I28" s="199"/>
      <c r="J28" s="462"/>
      <c r="K28" s="314"/>
      <c r="L28" s="314"/>
      <c r="M28" s="314"/>
      <c r="N28" s="462"/>
      <c r="O28" s="314"/>
      <c r="P28" s="314"/>
      <c r="Q28" s="314"/>
      <c r="R28" s="314"/>
      <c r="S28" s="462"/>
      <c r="T28" s="314"/>
      <c r="U28" s="433"/>
      <c r="V28" s="314"/>
      <c r="W28" s="314"/>
      <c r="X28" s="433"/>
      <c r="Y28" s="314"/>
      <c r="Z28" s="314"/>
      <c r="AA28" s="434"/>
      <c r="AB28" s="196"/>
      <c r="AD28" s="199"/>
      <c r="AU28" s="199"/>
      <c r="AV28" s="199"/>
      <c r="AW28" s="199"/>
      <c r="AX28" s="199"/>
    </row>
    <row r="30" spans="1:463" s="75" customFormat="1" ht="17.399999999999999">
      <c r="B30" s="676"/>
      <c r="C30" s="199"/>
      <c r="D30" s="199"/>
      <c r="E30" s="199"/>
      <c r="F30" s="199"/>
      <c r="G30" s="199"/>
      <c r="H30" s="462"/>
      <c r="I30" s="314"/>
      <c r="J30" s="314"/>
      <c r="K30" s="199"/>
      <c r="L30" s="676"/>
      <c r="M30" s="1027" t="s">
        <v>979</v>
      </c>
      <c r="N30" s="335"/>
      <c r="O30" s="676"/>
      <c r="P30" s="676"/>
      <c r="Q30" s="676"/>
      <c r="R30" s="676"/>
      <c r="S30" s="676"/>
      <c r="T30" s="676"/>
      <c r="U30" s="676"/>
      <c r="V30" s="676"/>
      <c r="W30" s="676"/>
      <c r="X30" s="676"/>
      <c r="Y30" s="676"/>
      <c r="Z30" s="676"/>
      <c r="AA30" s="676"/>
      <c r="AB30" s="676"/>
    </row>
    <row r="31" spans="1:463">
      <c r="M31" s="55"/>
      <c r="N31" s="335"/>
    </row>
    <row r="32" spans="1:463">
      <c r="M32" s="314" t="s">
        <v>975</v>
      </c>
      <c r="N32" s="314" t="s">
        <v>976</v>
      </c>
      <c r="O32" s="1028">
        <v>523229.16</v>
      </c>
    </row>
    <row r="33" spans="8:15">
      <c r="H33" s="1080"/>
      <c r="M33" s="314"/>
      <c r="N33" s="314" t="s">
        <v>977</v>
      </c>
      <c r="O33" s="1028">
        <v>268882.23</v>
      </c>
    </row>
    <row r="34" spans="8:15">
      <c r="H34" s="1080"/>
      <c r="M34" s="314"/>
      <c r="N34" s="462" t="s">
        <v>770</v>
      </c>
      <c r="O34" s="1028">
        <v>792111.3899999999</v>
      </c>
    </row>
    <row r="35" spans="8:15">
      <c r="H35" s="1080"/>
      <c r="M35" s="55"/>
      <c r="N35" s="462" t="s">
        <v>777</v>
      </c>
      <c r="O35" s="1034">
        <v>1517734.050608</v>
      </c>
    </row>
    <row r="36" spans="8:15">
      <c r="H36" s="1080"/>
      <c r="M36" s="55"/>
      <c r="N36" s="462"/>
    </row>
    <row r="37" spans="8:15">
      <c r="H37" s="1080"/>
      <c r="M37" s="314" t="s">
        <v>980</v>
      </c>
      <c r="N37" s="462" t="s">
        <v>981</v>
      </c>
      <c r="O37" s="199">
        <v>792111.39</v>
      </c>
    </row>
    <row r="38" spans="8:15">
      <c r="H38" s="1080"/>
      <c r="J38" s="314" t="s">
        <v>1486</v>
      </c>
      <c r="M38" s="55"/>
      <c r="N38" s="462" t="s">
        <v>777</v>
      </c>
      <c r="O38" s="199">
        <v>1517.7339999999999</v>
      </c>
    </row>
    <row r="39" spans="8:15">
      <c r="H39" s="1080"/>
    </row>
    <row r="40" spans="8:15" ht="14.4">
      <c r="H40" s="1080"/>
      <c r="J40" s="1068" t="s">
        <v>1354</v>
      </c>
      <c r="K40"/>
      <c r="L40"/>
    </row>
    <row r="41" spans="8:15" ht="15" thickBot="1">
      <c r="H41" s="1080"/>
      <c r="J41" s="1069" t="s">
        <v>1355</v>
      </c>
      <c r="K41" s="1069" t="s">
        <v>1281</v>
      </c>
      <c r="L41" s="1069" t="s">
        <v>1282</v>
      </c>
    </row>
    <row r="42" spans="8:15" ht="14.4">
      <c r="H42" s="1080"/>
      <c r="J42" s="1070" t="s">
        <v>1356</v>
      </c>
      <c r="K42" s="1071">
        <v>2021.25</v>
      </c>
      <c r="L42" s="1071">
        <v>12975</v>
      </c>
    </row>
    <row r="43" spans="8:15" ht="14.4">
      <c r="H43" s="1080"/>
      <c r="J43" s="1070" t="s">
        <v>1024</v>
      </c>
      <c r="K43" s="1071">
        <v>52341</v>
      </c>
      <c r="L43" s="1071">
        <v>66228</v>
      </c>
    </row>
    <row r="44" spans="8:15">
      <c r="H44" s="1080"/>
    </row>
    <row r="45" spans="8:15">
      <c r="H45" s="1080"/>
    </row>
    <row r="46" spans="8:15">
      <c r="H46" s="1080"/>
    </row>
  </sheetData>
  <sheetProtection password="C61B" sheet="1" objects="1" scenarios="1"/>
  <customSheetViews>
    <customSheetView guid="{9B4B0DAB-FAB9-4E24-9A0E-9A6ECAA72FED}" topLeftCell="B1">
      <selection sqref="A1:A1048576"/>
      <pageMargins left="0.7" right="0.7" top="0.75" bottom="0.75" header="0.3" footer="0.3"/>
      <pageSetup paperSize="3" scale="75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75" orientation="landscape" r:id="rId2"/>
    </customSheetView>
  </customSheetViews>
  <conditionalFormatting sqref="E5:E25">
    <cfRule type="notContainsBlanks" dxfId="351" priority="24">
      <formula>LEN(TRIM(E5))&gt;0</formula>
    </cfRule>
  </conditionalFormatting>
  <conditionalFormatting sqref="F5:F25">
    <cfRule type="notContainsBlanks" dxfId="350" priority="23">
      <formula>LEN(TRIM(F5))&gt;0</formula>
    </cfRule>
  </conditionalFormatting>
  <conditionalFormatting sqref="I5:I25">
    <cfRule type="expression" dxfId="349" priority="19">
      <formula>ISTEXT(I5)</formula>
    </cfRule>
    <cfRule type="notContainsBlanks" dxfId="348" priority="20">
      <formula>LEN(TRIM(I5))&gt;0</formula>
    </cfRule>
  </conditionalFormatting>
  <conditionalFormatting sqref="I5:I25">
    <cfRule type="containsBlanks" dxfId="347" priority="17">
      <formula>LEN(TRIM(I5))=0</formula>
    </cfRule>
    <cfRule type="expression" dxfId="346" priority="18">
      <formula>H5&lt;&gt;I5</formula>
    </cfRule>
  </conditionalFormatting>
  <conditionalFormatting sqref="J5:J25">
    <cfRule type="expression" dxfId="345" priority="13">
      <formula>ISTEXT(J5)</formula>
    </cfRule>
    <cfRule type="notContainsBlanks" dxfId="344" priority="14">
      <formula>LEN(TRIM(J5))&gt;0</formula>
    </cfRule>
  </conditionalFormatting>
  <conditionalFormatting sqref="K5:K25">
    <cfRule type="notContainsBlanks" dxfId="343" priority="12">
      <formula>LEN(TRIM(K5))&gt;0</formula>
    </cfRule>
  </conditionalFormatting>
  <conditionalFormatting sqref="K5:K25">
    <cfRule type="expression" dxfId="342" priority="11">
      <formula>ISTEXT(K5)</formula>
    </cfRule>
  </conditionalFormatting>
  <conditionalFormatting sqref="L5:L25">
    <cfRule type="notContainsBlanks" dxfId="341" priority="10">
      <formula>LEN(TRIM(L5))&gt;0</formula>
    </cfRule>
  </conditionalFormatting>
  <conditionalFormatting sqref="L5:L25">
    <cfRule type="expression" dxfId="340" priority="9">
      <formula>ISTEXT(L5)</formula>
    </cfRule>
  </conditionalFormatting>
  <conditionalFormatting sqref="W5:W25">
    <cfRule type="cellIs" dxfId="339" priority="8" operator="equal">
      <formula>"Error!"</formula>
    </cfRule>
  </conditionalFormatting>
  <dataValidations count="4">
    <dataValidation allowBlank="1" showErrorMessage="1" sqref="K5:L25"/>
    <dataValidation type="decimal" operator="greaterThan" allowBlank="1" showInputMessage="1" showErrorMessage="1" errorTitle="Overhead" error="Overhead must be greater than zero." sqref="O5:O25">
      <formula1>0</formula1>
    </dataValidation>
    <dataValidation type="list" allowBlank="1" showErrorMessage="1" errorTitle="DATA ENTRY ERROR!" error="Only values from the drop-down menu may be selected._x000a__x000a_Click CANCEL and re-attempt." sqref="F5:F25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25"/>
  </dataValidations>
  <hyperlinks>
    <hyperlink ref="A1" location="'Electric CE'!A1" display="Rtn to Summary"/>
  </hyperlinks>
  <pageMargins left="0.44" right="0.21" top="0.75" bottom="0.75" header="0.3" footer="0.3"/>
  <pageSetup paperSize="3" scale="45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6"/>
  </sheetPr>
  <dimension ref="A1:SI315"/>
  <sheetViews>
    <sheetView zoomScaleNormal="100" workbookViewId="0">
      <pane xSplit="3" ySplit="4" topLeftCell="I29" activePane="bottomRight" state="frozen"/>
      <selection pane="topRight" activeCell="E1" sqref="E1"/>
      <selection pane="bottomLeft" activeCell="A5" sqref="A5"/>
      <selection pane="bottomRight" activeCell="O40" sqref="O40"/>
    </sheetView>
  </sheetViews>
  <sheetFormatPr defaultColWidth="9.109375" defaultRowHeight="13.2"/>
  <cols>
    <col min="1" max="1" width="9.109375" style="23"/>
    <col min="2" max="2" width="14.33203125" style="24" customWidth="1"/>
    <col min="3" max="3" width="34.5546875" style="24" customWidth="1"/>
    <col min="4" max="4" width="13.88671875" style="24" customWidth="1"/>
    <col min="5" max="5" width="15.109375" style="125" customWidth="1"/>
    <col min="6" max="6" width="24.109375" style="104" customWidth="1"/>
    <col min="7" max="7" width="17.88671875" style="23" customWidth="1"/>
    <col min="8" max="8" width="18.33203125" style="24" customWidth="1"/>
    <col min="9" max="9" width="17.33203125" style="24" customWidth="1"/>
    <col min="10" max="10" width="17.88671875" style="24" customWidth="1"/>
    <col min="11" max="11" width="16.5546875" style="24" customWidth="1"/>
    <col min="12" max="12" width="20.44140625" style="24" customWidth="1"/>
    <col min="13" max="13" width="26" style="23" customWidth="1"/>
    <col min="14" max="14" width="22.44140625" style="23" customWidth="1"/>
    <col min="15" max="15" width="20.109375" style="23" customWidth="1"/>
    <col min="16" max="16" width="22.44140625" style="23" customWidth="1"/>
    <col min="17" max="17" width="17.33203125" style="23" customWidth="1"/>
    <col min="18" max="18" width="17.6640625" style="83" customWidth="1"/>
    <col min="19" max="20" width="9.109375" style="83" customWidth="1"/>
    <col min="21" max="21" width="35.88671875" style="83" customWidth="1"/>
    <col min="22" max="22" width="32.6640625" style="83" customWidth="1"/>
    <col min="23" max="23" width="31" style="83" customWidth="1"/>
    <col min="24" max="27" width="9.109375" style="83"/>
    <col min="28" max="28" width="17" style="83" customWidth="1"/>
    <col min="29" max="44" width="9.109375" style="62"/>
    <col min="45" max="226" width="9.109375" style="23"/>
    <col min="227" max="16384" width="9.109375" style="24"/>
  </cols>
  <sheetData>
    <row r="1" spans="1:226" s="23" customFormat="1" ht="13.8">
      <c r="B1" s="128" t="s">
        <v>1357</v>
      </c>
      <c r="C1" s="83"/>
      <c r="D1" s="134"/>
      <c r="E1" s="2424"/>
      <c r="F1" s="2424"/>
      <c r="G1" s="2424"/>
      <c r="H1" s="2423"/>
      <c r="I1" s="2424"/>
      <c r="J1" s="2424"/>
      <c r="K1" s="62"/>
      <c r="L1" s="62"/>
      <c r="M1" s="79"/>
      <c r="N1" s="13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</row>
    <row r="2" spans="1:226" s="23" customFormat="1" ht="13.8">
      <c r="B2" s="166" t="s">
        <v>178</v>
      </c>
      <c r="C2" s="167">
        <v>7.8E-2</v>
      </c>
      <c r="D2" s="727" t="s">
        <v>322</v>
      </c>
      <c r="E2" s="726" t="s">
        <v>323</v>
      </c>
      <c r="F2" s="726" t="s">
        <v>324</v>
      </c>
      <c r="G2" s="726" t="s">
        <v>325</v>
      </c>
      <c r="H2" s="726" t="s">
        <v>326</v>
      </c>
      <c r="I2" s="726" t="s">
        <v>327</v>
      </c>
      <c r="J2" s="726" t="s">
        <v>328</v>
      </c>
      <c r="K2" s="726" t="s">
        <v>329</v>
      </c>
      <c r="L2" s="726" t="s">
        <v>330</v>
      </c>
      <c r="M2" s="726" t="s">
        <v>331</v>
      </c>
      <c r="N2" s="728" t="s">
        <v>332</v>
      </c>
      <c r="O2" s="726" t="s">
        <v>333</v>
      </c>
      <c r="P2" s="726" t="s">
        <v>334</v>
      </c>
      <c r="Q2" s="726" t="s">
        <v>335</v>
      </c>
      <c r="R2" s="726" t="s">
        <v>336</v>
      </c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</row>
    <row r="3" spans="1:226" s="180" customFormat="1" ht="70.5" customHeight="1">
      <c r="A3" s="179"/>
      <c r="B3" s="725" t="s">
        <v>140</v>
      </c>
      <c r="C3" s="725" t="s">
        <v>141</v>
      </c>
      <c r="D3" s="711" t="s">
        <v>1362</v>
      </c>
      <c r="E3" s="711" t="s">
        <v>1390</v>
      </c>
      <c r="F3" s="711" t="s">
        <v>185</v>
      </c>
      <c r="G3" s="711" t="s">
        <v>181</v>
      </c>
      <c r="H3" s="711" t="s">
        <v>182</v>
      </c>
      <c r="I3" s="711" t="s">
        <v>187</v>
      </c>
      <c r="J3" s="711" t="s">
        <v>183</v>
      </c>
      <c r="K3" s="711" t="s">
        <v>188</v>
      </c>
      <c r="L3" s="711" t="s">
        <v>189</v>
      </c>
      <c r="M3" s="711" t="s">
        <v>190</v>
      </c>
      <c r="N3" s="711" t="s">
        <v>191</v>
      </c>
      <c r="O3" s="711" t="s">
        <v>1389</v>
      </c>
      <c r="P3" s="712" t="s">
        <v>1359</v>
      </c>
      <c r="Q3" s="711" t="s">
        <v>180</v>
      </c>
      <c r="R3" s="711" t="s">
        <v>202</v>
      </c>
      <c r="S3" s="62"/>
      <c r="T3" s="62"/>
      <c r="U3" s="62"/>
      <c r="V3" s="62"/>
      <c r="W3" s="62"/>
      <c r="X3" s="62"/>
      <c r="Y3" s="62"/>
      <c r="Z3" s="62"/>
      <c r="AA3" s="62"/>
      <c r="AB3" s="62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9"/>
      <c r="AT3" s="179"/>
      <c r="AU3" s="179"/>
      <c r="AV3" s="179"/>
      <c r="AW3" s="179"/>
      <c r="AX3" s="179"/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  <c r="BN3" s="179"/>
      <c r="BO3" s="179"/>
      <c r="BP3" s="179"/>
      <c r="BQ3" s="179"/>
      <c r="BR3" s="179"/>
      <c r="BS3" s="179"/>
      <c r="BT3" s="179"/>
      <c r="BU3" s="179"/>
      <c r="BV3" s="179"/>
      <c r="BW3" s="179"/>
      <c r="BX3" s="179"/>
      <c r="BY3" s="179"/>
      <c r="BZ3" s="179"/>
      <c r="CA3" s="179"/>
      <c r="CB3" s="179"/>
      <c r="CC3" s="179"/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  <c r="CZ3" s="179"/>
      <c r="DA3" s="179"/>
      <c r="DB3" s="179"/>
      <c r="DC3" s="179"/>
      <c r="DD3" s="179"/>
      <c r="DE3" s="179"/>
      <c r="DF3" s="179"/>
      <c r="DG3" s="179"/>
      <c r="DH3" s="179"/>
      <c r="DI3" s="179"/>
      <c r="DJ3" s="179"/>
      <c r="DK3" s="179"/>
      <c r="DL3" s="179"/>
      <c r="DM3" s="179"/>
      <c r="DN3" s="179"/>
      <c r="DO3" s="179"/>
      <c r="DP3" s="179"/>
      <c r="DQ3" s="179"/>
      <c r="DR3" s="179"/>
      <c r="DS3" s="179"/>
      <c r="DT3" s="179"/>
      <c r="DU3" s="179"/>
      <c r="DV3" s="179"/>
      <c r="DW3" s="179"/>
      <c r="DX3" s="179"/>
      <c r="DY3" s="179"/>
      <c r="DZ3" s="179"/>
      <c r="EA3" s="179"/>
      <c r="EB3" s="179"/>
      <c r="EC3" s="179"/>
      <c r="ED3" s="179"/>
      <c r="EE3" s="179"/>
      <c r="EF3" s="179"/>
      <c r="EG3" s="179"/>
      <c r="EH3" s="179"/>
      <c r="EI3" s="179"/>
      <c r="EJ3" s="179"/>
      <c r="EK3" s="179"/>
      <c r="EL3" s="179"/>
      <c r="EM3" s="179"/>
      <c r="EN3" s="179"/>
      <c r="EO3" s="179"/>
      <c r="EP3" s="179"/>
      <c r="EQ3" s="179"/>
      <c r="ER3" s="179"/>
      <c r="ES3" s="179"/>
      <c r="ET3" s="179"/>
      <c r="EU3" s="179"/>
      <c r="EV3" s="179"/>
      <c r="EW3" s="179"/>
      <c r="EX3" s="179"/>
      <c r="EY3" s="179"/>
      <c r="EZ3" s="179"/>
      <c r="FA3" s="179"/>
      <c r="FB3" s="179"/>
      <c r="FC3" s="179"/>
      <c r="FD3" s="179"/>
      <c r="FE3" s="179"/>
      <c r="FF3" s="179"/>
      <c r="FG3" s="179"/>
      <c r="FH3" s="179"/>
      <c r="FI3" s="179"/>
      <c r="FJ3" s="179"/>
      <c r="FK3" s="179"/>
      <c r="FL3" s="179"/>
      <c r="FM3" s="179"/>
      <c r="FN3" s="179"/>
      <c r="FO3" s="179"/>
      <c r="FP3" s="179"/>
      <c r="FQ3" s="179"/>
      <c r="FR3" s="179"/>
      <c r="FS3" s="179"/>
      <c r="FT3" s="179"/>
      <c r="FU3" s="179"/>
      <c r="FV3" s="179"/>
      <c r="FW3" s="179"/>
      <c r="FX3" s="179"/>
      <c r="FY3" s="179"/>
      <c r="FZ3" s="179"/>
      <c r="GA3" s="179"/>
      <c r="GB3" s="179"/>
      <c r="GC3" s="179"/>
      <c r="GD3" s="179"/>
      <c r="GE3" s="179"/>
      <c r="GF3" s="179"/>
      <c r="GG3" s="179"/>
      <c r="GH3" s="179"/>
      <c r="GI3" s="179"/>
      <c r="GJ3" s="179"/>
      <c r="GK3" s="179"/>
      <c r="GL3" s="179"/>
      <c r="GM3" s="179"/>
      <c r="GN3" s="179"/>
      <c r="GO3" s="179"/>
      <c r="GP3" s="179"/>
      <c r="GQ3" s="179"/>
      <c r="GR3" s="179"/>
      <c r="GS3" s="179"/>
      <c r="GT3" s="179"/>
      <c r="GU3" s="179"/>
      <c r="GV3" s="179"/>
      <c r="GW3" s="179"/>
      <c r="GX3" s="179"/>
      <c r="GY3" s="179"/>
      <c r="GZ3" s="179"/>
      <c r="HA3" s="179"/>
      <c r="HB3" s="179"/>
      <c r="HC3" s="179"/>
      <c r="HD3" s="179"/>
      <c r="HE3" s="179"/>
      <c r="HF3" s="179"/>
      <c r="HG3" s="179"/>
      <c r="HH3" s="179"/>
      <c r="HI3" s="179"/>
      <c r="HJ3" s="179"/>
      <c r="HK3" s="179"/>
      <c r="HL3" s="179"/>
      <c r="HM3" s="179"/>
      <c r="HN3" s="179"/>
      <c r="HO3" s="179"/>
      <c r="HP3" s="179"/>
      <c r="HQ3" s="179"/>
      <c r="HR3" s="179"/>
    </row>
    <row r="4" spans="1:226" s="180" customFormat="1" ht="32.25" customHeight="1">
      <c r="A4" s="179"/>
      <c r="B4" s="714"/>
      <c r="C4" s="729" t="s">
        <v>338</v>
      </c>
      <c r="D4" s="715"/>
      <c r="E4" s="715"/>
      <c r="F4" s="715"/>
      <c r="G4" s="715"/>
      <c r="H4" s="715"/>
      <c r="I4" s="715"/>
      <c r="J4" s="715"/>
      <c r="K4" s="715" t="s">
        <v>1378</v>
      </c>
      <c r="L4" s="715" t="s">
        <v>1377</v>
      </c>
      <c r="M4" s="715" t="s">
        <v>1381</v>
      </c>
      <c r="N4" s="715" t="s">
        <v>1382</v>
      </c>
      <c r="O4" s="715" t="s">
        <v>1466</v>
      </c>
      <c r="P4" s="715" t="s">
        <v>1379</v>
      </c>
      <c r="Q4" s="714" t="s">
        <v>1384</v>
      </c>
      <c r="R4" s="714" t="s">
        <v>1385</v>
      </c>
      <c r="S4" s="62"/>
      <c r="T4" s="62"/>
      <c r="U4" s="62"/>
      <c r="V4" s="62"/>
      <c r="W4" s="62"/>
      <c r="X4" s="62"/>
      <c r="Y4" s="62"/>
      <c r="Z4" s="62"/>
      <c r="AA4" s="62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79"/>
      <c r="BY4" s="179"/>
      <c r="BZ4" s="17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79"/>
      <c r="CL4" s="179"/>
      <c r="CM4" s="179"/>
      <c r="CN4" s="179"/>
      <c r="CO4" s="179"/>
      <c r="CP4" s="179"/>
      <c r="CQ4" s="179"/>
      <c r="CR4" s="179"/>
      <c r="CS4" s="179"/>
      <c r="CT4" s="179"/>
      <c r="CU4" s="179"/>
      <c r="CV4" s="179"/>
      <c r="CW4" s="179"/>
      <c r="CX4" s="179"/>
      <c r="CY4" s="179"/>
      <c r="CZ4" s="179"/>
      <c r="DA4" s="179"/>
      <c r="DB4" s="179"/>
      <c r="DC4" s="179"/>
      <c r="DD4" s="179"/>
      <c r="DE4" s="179"/>
      <c r="DF4" s="179"/>
      <c r="DG4" s="179"/>
      <c r="DH4" s="179"/>
      <c r="DI4" s="179"/>
      <c r="DJ4" s="179"/>
      <c r="DK4" s="179"/>
      <c r="DL4" s="179"/>
      <c r="DM4" s="179"/>
      <c r="DN4" s="179"/>
      <c r="DO4" s="179"/>
      <c r="DP4" s="179"/>
      <c r="DQ4" s="179"/>
      <c r="DR4" s="179"/>
      <c r="DS4" s="179"/>
      <c r="DT4" s="179"/>
      <c r="DU4" s="179"/>
      <c r="DV4" s="179"/>
      <c r="DW4" s="179"/>
      <c r="DX4" s="179"/>
      <c r="DY4" s="179"/>
      <c r="DZ4" s="179"/>
      <c r="EA4" s="179"/>
      <c r="EB4" s="179"/>
      <c r="EC4" s="179"/>
      <c r="ED4" s="179"/>
      <c r="EE4" s="179"/>
      <c r="EF4" s="179"/>
      <c r="EG4" s="179"/>
      <c r="EH4" s="179"/>
      <c r="EI4" s="179"/>
      <c r="EJ4" s="179"/>
      <c r="EK4" s="179"/>
      <c r="EL4" s="179"/>
      <c r="EM4" s="179"/>
      <c r="EN4" s="179"/>
      <c r="EO4" s="179"/>
      <c r="EP4" s="179"/>
      <c r="EQ4" s="179"/>
      <c r="ER4" s="179"/>
      <c r="ES4" s="179"/>
      <c r="ET4" s="179"/>
      <c r="EU4" s="179"/>
      <c r="EV4" s="179"/>
      <c r="EW4" s="179"/>
      <c r="EX4" s="179"/>
      <c r="EY4" s="179"/>
      <c r="EZ4" s="179"/>
      <c r="FA4" s="179"/>
      <c r="FB4" s="179"/>
      <c r="FC4" s="179"/>
      <c r="FD4" s="179"/>
      <c r="FE4" s="179"/>
      <c r="FF4" s="179"/>
      <c r="FG4" s="179"/>
      <c r="FH4" s="179"/>
      <c r="FI4" s="179"/>
      <c r="FJ4" s="179"/>
      <c r="FK4" s="179"/>
      <c r="FL4" s="179"/>
      <c r="FM4" s="179"/>
      <c r="FN4" s="179"/>
      <c r="FO4" s="179"/>
      <c r="FP4" s="179"/>
      <c r="FQ4" s="179"/>
      <c r="FR4" s="179"/>
      <c r="FS4" s="179"/>
      <c r="FT4" s="179"/>
      <c r="FU4" s="179"/>
      <c r="FV4" s="179"/>
      <c r="FW4" s="179"/>
      <c r="FX4" s="179"/>
      <c r="FY4" s="179"/>
      <c r="FZ4" s="179"/>
      <c r="GA4" s="179"/>
      <c r="GB4" s="179"/>
      <c r="GC4" s="179"/>
      <c r="GD4" s="179"/>
      <c r="GE4" s="179"/>
      <c r="GF4" s="179"/>
      <c r="GG4" s="179"/>
      <c r="GH4" s="179"/>
      <c r="GI4" s="179"/>
      <c r="GJ4" s="179"/>
      <c r="GK4" s="179"/>
      <c r="GL4" s="179"/>
      <c r="GM4" s="179"/>
      <c r="GN4" s="179"/>
      <c r="GO4" s="179"/>
      <c r="GP4" s="179"/>
      <c r="GQ4" s="179"/>
      <c r="GR4" s="179"/>
      <c r="GS4" s="179"/>
      <c r="GT4" s="179"/>
      <c r="GU4" s="179"/>
      <c r="GV4" s="179"/>
      <c r="GW4" s="179"/>
      <c r="GX4" s="179"/>
      <c r="GY4" s="179"/>
      <c r="GZ4" s="179"/>
      <c r="HA4" s="179"/>
      <c r="HB4" s="179"/>
      <c r="HC4" s="179"/>
      <c r="HD4" s="179"/>
      <c r="HE4" s="179"/>
      <c r="HF4" s="179"/>
      <c r="HG4" s="179"/>
      <c r="HH4" s="179"/>
      <c r="HI4" s="179"/>
      <c r="HJ4" s="179"/>
      <c r="HK4" s="179"/>
      <c r="HL4" s="179"/>
      <c r="HM4" s="179"/>
      <c r="HN4" s="179"/>
      <c r="HO4" s="179"/>
      <c r="HP4" s="179"/>
      <c r="HQ4" s="179"/>
    </row>
    <row r="5" spans="1:226" s="86" customFormat="1" ht="27" customHeight="1">
      <c r="A5" s="2425" t="s">
        <v>319</v>
      </c>
      <c r="B5" s="710" t="s">
        <v>318</v>
      </c>
      <c r="C5" s="316" t="s">
        <v>205</v>
      </c>
      <c r="D5" s="84"/>
      <c r="E5" s="135"/>
      <c r="F5" s="19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62"/>
      <c r="T5" s="62"/>
      <c r="U5" s="206"/>
      <c r="V5" s="206"/>
      <c r="W5" s="206"/>
      <c r="X5" s="62"/>
      <c r="Y5" s="62"/>
      <c r="Z5" s="62"/>
      <c r="AA5" s="62"/>
      <c r="AB5" s="62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</row>
    <row r="6" spans="1:226" s="71" customFormat="1">
      <c r="A6" s="2425"/>
      <c r="B6" s="988" t="s">
        <v>51</v>
      </c>
      <c r="C6" s="637" t="s">
        <v>1492</v>
      </c>
      <c r="D6" s="267">
        <f>'E201 LIW'!E154</f>
        <v>22.345044576320117</v>
      </c>
      <c r="E6" s="641">
        <f>'E201 LIW'!L154</f>
        <v>1739100.6689453125</v>
      </c>
      <c r="F6" s="642">
        <f>'E201 LIW'!M154</f>
        <v>219982.52</v>
      </c>
      <c r="G6" s="642">
        <f>'E201 LIW'!N154+'E201 LIW'!O154</f>
        <v>3269498.3099999991</v>
      </c>
      <c r="H6" s="624">
        <f>'E201 LIW'!P154</f>
        <v>0</v>
      </c>
      <c r="I6" s="624">
        <f>'E201 LIW'!Q154</f>
        <v>2748898.3199999994</v>
      </c>
      <c r="J6" s="635">
        <v>0</v>
      </c>
      <c r="K6" s="919">
        <f>'E201 LIW'!S154</f>
        <v>3489480.8299999991</v>
      </c>
      <c r="L6" s="87">
        <f>'E201 LIW'!T154</f>
        <v>3385133.3299999991</v>
      </c>
      <c r="M6" s="87">
        <f t="shared" ref="M6:N12" si="0">K6/(1+Discount_Rate)^1</f>
        <v>3236995.2040816317</v>
      </c>
      <c r="N6" s="87">
        <f t="shared" si="0"/>
        <v>3140197.8942486076</v>
      </c>
      <c r="O6" s="636">
        <f>'E201 LIW'!Z154</f>
        <v>2782927.7790885321</v>
      </c>
      <c r="P6" s="631">
        <f>'E201 LIW'!X154</f>
        <v>109516.48946589173</v>
      </c>
      <c r="Q6" s="639">
        <f t="shared" ref="Q6:Q27" si="1">O6/M6</f>
        <v>0.85972564172459964</v>
      </c>
      <c r="R6" s="639">
        <f t="shared" ref="R6:R27" si="2">((O6*1.1)+(P6))/N6</f>
        <v>1.0097252317347907</v>
      </c>
      <c r="S6" s="62"/>
      <c r="T6" s="62"/>
      <c r="U6" s="77"/>
      <c r="V6" s="62"/>
      <c r="W6" s="62"/>
      <c r="X6" s="62"/>
      <c r="Y6" s="62"/>
      <c r="Z6" s="62"/>
      <c r="AA6" s="62"/>
      <c r="AB6" s="6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</row>
    <row r="7" spans="1:226" s="71" customFormat="1">
      <c r="A7" s="1108"/>
      <c r="B7" s="988" t="s">
        <v>52</v>
      </c>
      <c r="C7" s="268" t="s">
        <v>98</v>
      </c>
      <c r="D7" s="267">
        <f>'E214 Res. Lighting'!G39</f>
        <v>10.934645394830223</v>
      </c>
      <c r="E7" s="130">
        <f>'E214 Res. Lighting'!N39</f>
        <v>74926842.046999991</v>
      </c>
      <c r="F7" s="626">
        <f>'E214 Res. Lighting'!P39</f>
        <v>2889023.76</v>
      </c>
      <c r="G7" s="626">
        <f>'E214 Res. Lighting'!Q39</f>
        <v>12380015.210000001</v>
      </c>
      <c r="H7" s="635">
        <f>'E214 Res. Lighting'!R39</f>
        <v>24171514.307099998</v>
      </c>
      <c r="I7" s="635">
        <f>'E214 Res. Lighting'!S39</f>
        <v>36551529.517099999</v>
      </c>
      <c r="J7" s="635">
        <v>0</v>
      </c>
      <c r="K7" s="626">
        <f>'E214 Res. Lighting'!U39</f>
        <v>15269038.970000001</v>
      </c>
      <c r="L7" s="88">
        <f>'E214 Res. Lighting'!V39</f>
        <v>39440553.277099997</v>
      </c>
      <c r="M7" s="88">
        <f t="shared" si="0"/>
        <v>14164229.100185528</v>
      </c>
      <c r="N7" s="88">
        <f t="shared" si="0"/>
        <v>36586784.116048232</v>
      </c>
      <c r="O7" s="627">
        <f>'E214 Res. Lighting'!AB39</f>
        <v>46960234.484257355</v>
      </c>
      <c r="P7" s="1093">
        <f>'E214 Res. Lighting'!Z39</f>
        <v>0</v>
      </c>
      <c r="Q7" s="639">
        <f t="shared" si="1"/>
        <v>3.3154105424376574</v>
      </c>
      <c r="R7" s="639">
        <f t="shared" si="2"/>
        <v>1.4118829839987186</v>
      </c>
      <c r="S7" s="62"/>
      <c r="T7" s="62"/>
      <c r="U7" s="77"/>
      <c r="V7" s="62"/>
      <c r="W7" s="62"/>
      <c r="X7" s="62"/>
      <c r="Y7" s="62"/>
      <c r="Z7" s="62"/>
      <c r="AA7" s="62"/>
      <c r="AB7" s="6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</row>
    <row r="8" spans="1:226" s="71" customFormat="1">
      <c r="A8" s="1106" t="s">
        <v>1391</v>
      </c>
      <c r="B8" s="988" t="s">
        <v>52</v>
      </c>
      <c r="C8" s="268" t="s">
        <v>99</v>
      </c>
      <c r="D8" s="267">
        <f>'E214 SpaceHeat'!G17</f>
        <v>17.77500814428743</v>
      </c>
      <c r="E8" s="130">
        <f>'E214 SpaceHeat'!N17</f>
        <v>8008681</v>
      </c>
      <c r="F8" s="626">
        <f>'E214 SpaceHeat'!P17</f>
        <v>256606.25000000003</v>
      </c>
      <c r="G8" s="626">
        <f>'E214 SpaceHeat'!Q17</f>
        <v>3833705.38</v>
      </c>
      <c r="H8" s="635">
        <f>'E214 SpaceHeat'!R17</f>
        <v>5768901.6200000001</v>
      </c>
      <c r="I8" s="635">
        <f>'E214 SpaceHeat'!S17</f>
        <v>9602607</v>
      </c>
      <c r="J8" s="635">
        <v>0</v>
      </c>
      <c r="K8" s="626">
        <f>'E214 SpaceHeat'!U17</f>
        <v>4090311.63</v>
      </c>
      <c r="L8" s="88">
        <f>'E214 SpaceHeat'!V17</f>
        <v>9859213.25</v>
      </c>
      <c r="M8" s="88">
        <f t="shared" si="0"/>
        <v>3794352.1614100183</v>
      </c>
      <c r="N8" s="88">
        <f t="shared" si="0"/>
        <v>9145837.8942486085</v>
      </c>
      <c r="O8" s="627">
        <f>'E214 SpaceHeat'!AB17</f>
        <v>11379774.58610658</v>
      </c>
      <c r="P8" s="631">
        <f>'E214 SpaceHeat'!Z17</f>
        <v>0</v>
      </c>
      <c r="Q8" s="639">
        <f t="shared" si="1"/>
        <v>2.9991350570574724</v>
      </c>
      <c r="R8" s="639">
        <f t="shared" si="2"/>
        <v>1.3686829123211413</v>
      </c>
      <c r="S8" s="62"/>
      <c r="T8" s="62"/>
      <c r="U8" s="77"/>
      <c r="V8" s="62"/>
      <c r="W8" s="62"/>
      <c r="X8" s="62"/>
      <c r="Y8" s="62"/>
      <c r="Z8" s="62"/>
      <c r="AA8" s="62"/>
      <c r="AB8" s="6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</row>
    <row r="9" spans="1:226" s="71" customFormat="1">
      <c r="B9" s="988" t="s">
        <v>53</v>
      </c>
      <c r="C9" s="268" t="s">
        <v>154</v>
      </c>
      <c r="D9" s="267">
        <f>'E214 WaterHeat'!G11</f>
        <v>14.996628252171593</v>
      </c>
      <c r="E9" s="130">
        <f>'E214 WaterHeat'!N11</f>
        <v>910507</v>
      </c>
      <c r="F9" s="626">
        <f>'E214 WaterHeat'!P11</f>
        <v>48551.869999999995</v>
      </c>
      <c r="G9" s="626">
        <f>'E214 WaterHeat'!Q11</f>
        <v>455205.1</v>
      </c>
      <c r="H9" s="635">
        <f>'E214 WaterHeat'!R11</f>
        <v>286766.90000000002</v>
      </c>
      <c r="I9" s="635">
        <f>'E214 WaterHeat'!S11</f>
        <v>741972</v>
      </c>
      <c r="J9" s="635">
        <f>'E214 WaterHeat'!T11</f>
        <v>0</v>
      </c>
      <c r="K9" s="626">
        <f>'E214 WaterHeat'!U11</f>
        <v>503756.97</v>
      </c>
      <c r="L9" s="88">
        <f>'E214 WaterHeat'!V11</f>
        <v>790523.87</v>
      </c>
      <c r="M9" s="88">
        <f t="shared" si="0"/>
        <v>467307.02226345078</v>
      </c>
      <c r="N9" s="88">
        <f t="shared" si="0"/>
        <v>733324.55473098322</v>
      </c>
      <c r="O9" s="627">
        <f>'E214 WaterHeat'!AB11</f>
        <v>702454.58020649408</v>
      </c>
      <c r="P9" s="631">
        <f>'E214 WaterHeat'!Z11</f>
        <v>223.97234180093196</v>
      </c>
      <c r="Q9" s="639">
        <f t="shared" si="1"/>
        <v>1.5031971417935928</v>
      </c>
      <c r="R9" s="639">
        <f t="shared" si="2"/>
        <v>1.0539999043840667</v>
      </c>
      <c r="S9" s="62"/>
      <c r="T9" s="62"/>
      <c r="U9" s="77"/>
      <c r="V9" s="62"/>
      <c r="W9" s="62"/>
      <c r="X9" s="62"/>
      <c r="Y9" s="62"/>
      <c r="Z9" s="62"/>
      <c r="AA9" s="62"/>
      <c r="AB9" s="6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</row>
    <row r="10" spans="1:226" s="71" customFormat="1">
      <c r="B10" s="988" t="s">
        <v>52</v>
      </c>
      <c r="C10" s="269" t="s">
        <v>100</v>
      </c>
      <c r="D10" s="267">
        <f>'E214 HomePrint'!G13</f>
        <v>11.210577429493096</v>
      </c>
      <c r="E10" s="130">
        <f>'E214 HomePrint'!N13</f>
        <v>3784133</v>
      </c>
      <c r="F10" s="626">
        <f>'E214 HomePrint'!P13</f>
        <v>148148.93000000002</v>
      </c>
      <c r="G10" s="626">
        <f>'E214 HomePrint'!Q13</f>
        <v>2334109.64</v>
      </c>
      <c r="H10" s="635">
        <f>'E214 HomePrint'!R13</f>
        <v>0</v>
      </c>
      <c r="I10" s="635">
        <f>'E214 HomePrint'!S13</f>
        <v>2241155.4899999998</v>
      </c>
      <c r="J10" s="635">
        <v>0</v>
      </c>
      <c r="K10" s="626">
        <f>'E214 HomePrint'!U13</f>
        <v>2482258.5700000003</v>
      </c>
      <c r="L10" s="88">
        <f>'E214 HomePrint'!V13</f>
        <v>2389304.42</v>
      </c>
      <c r="M10" s="88">
        <f t="shared" si="0"/>
        <v>2302651.7346938779</v>
      </c>
      <c r="N10" s="88">
        <f t="shared" si="0"/>
        <v>2216423.3951762519</v>
      </c>
      <c r="O10" s="627">
        <f>'E214 HomePrint'!AB13</f>
        <v>2428205.018645532</v>
      </c>
      <c r="P10" s="631">
        <f>'E214 HomePrint'!Z13</f>
        <v>119265.27200899627</v>
      </c>
      <c r="Q10" s="639">
        <f t="shared" si="1"/>
        <v>1.0545255203207469</v>
      </c>
      <c r="R10" s="639">
        <f t="shared" si="2"/>
        <v>1.2589159628037565</v>
      </c>
      <c r="S10" s="62"/>
      <c r="T10" s="62"/>
      <c r="U10" s="77"/>
      <c r="V10" s="62"/>
      <c r="W10" s="62"/>
      <c r="X10" s="62"/>
      <c r="Y10" s="62"/>
      <c r="Z10" s="62"/>
      <c r="AA10" s="62"/>
      <c r="AB10" s="6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</row>
    <row r="11" spans="1:226" s="71" customFormat="1">
      <c r="B11" s="988" t="s">
        <v>52</v>
      </c>
      <c r="C11" s="268" t="s">
        <v>49</v>
      </c>
      <c r="D11" s="267">
        <f>'E214 Appliances'!G51</f>
        <v>10.980208946423057</v>
      </c>
      <c r="E11" s="130">
        <f>'E214 Appliances'!N51</f>
        <v>7529689.0800000001</v>
      </c>
      <c r="F11" s="626">
        <f>'E214 Appliances'!P51</f>
        <v>744462.76</v>
      </c>
      <c r="G11" s="626">
        <f>'E214 Appliances'!Q51</f>
        <v>4202592.67</v>
      </c>
      <c r="H11" s="635">
        <f>'E214 Appliances'!R51</f>
        <v>1395383.37</v>
      </c>
      <c r="I11" s="635">
        <f>'E214 Appliances'!S51</f>
        <v>5597976.04</v>
      </c>
      <c r="J11" s="635">
        <v>0</v>
      </c>
      <c r="K11" s="626">
        <f>'E214 Appliances'!U51</f>
        <v>4947055.43</v>
      </c>
      <c r="L11" s="88">
        <f>'E214 Appliances'!V51</f>
        <v>6342438.7999999998</v>
      </c>
      <c r="M11" s="88">
        <f t="shared" si="0"/>
        <v>4589105.2226345073</v>
      </c>
      <c r="N11" s="88">
        <f t="shared" si="0"/>
        <v>5883523.9332096465</v>
      </c>
      <c r="O11" s="627">
        <f>'E214 Appliances'!AB51</f>
        <v>4263331.6395186083</v>
      </c>
      <c r="P11" s="631">
        <f>'E214 Appliances'!Z51</f>
        <v>1646293.0221454557</v>
      </c>
      <c r="Q11" s="639">
        <f t="shared" si="1"/>
        <v>0.92901152461941605</v>
      </c>
      <c r="R11" s="639">
        <f t="shared" si="2"/>
        <v>1.0768984536380499</v>
      </c>
      <c r="S11" s="62"/>
      <c r="T11" s="62"/>
      <c r="U11" s="77"/>
      <c r="V11" s="62"/>
      <c r="W11" s="62"/>
      <c r="X11" s="62"/>
      <c r="Y11" s="62"/>
      <c r="Z11" s="62"/>
      <c r="AA11" s="62"/>
      <c r="AB11" s="6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</row>
    <row r="12" spans="1:226" s="71" customFormat="1">
      <c r="B12" s="988" t="s">
        <v>52</v>
      </c>
      <c r="C12" s="268" t="s">
        <v>101</v>
      </c>
      <c r="D12" s="267">
        <f>'E214 Showerheads'!G22</f>
        <v>10.000000000000002</v>
      </c>
      <c r="E12" s="130">
        <f>'E214 Showerheads'!N22</f>
        <v>2507406.2799999998</v>
      </c>
      <c r="F12" s="626">
        <f>'E214 Showerheads'!P22</f>
        <v>114110.95</v>
      </c>
      <c r="G12" s="626">
        <f>'E214 Showerheads'!Q22</f>
        <v>225878.51</v>
      </c>
      <c r="H12" s="635">
        <f>'E214 Showerheads'!R22</f>
        <v>398936.53</v>
      </c>
      <c r="I12" s="635">
        <f>'E214 Showerheads'!S22</f>
        <v>624815.04</v>
      </c>
      <c r="J12" s="635">
        <v>0</v>
      </c>
      <c r="K12" s="626">
        <f>'E214 Showerheads'!U22</f>
        <v>339989.46</v>
      </c>
      <c r="L12" s="88">
        <f>'E214 Showerheads'!V22</f>
        <v>738925.99</v>
      </c>
      <c r="M12" s="88">
        <f t="shared" si="0"/>
        <v>315389.10946196661</v>
      </c>
      <c r="N12" s="88">
        <f t="shared" si="0"/>
        <v>685460.10204081633</v>
      </c>
      <c r="O12" s="627">
        <f>'E214 Showerheads'!AB22</f>
        <v>1432922.1228507392</v>
      </c>
      <c r="P12" s="631">
        <f>'E214 Showerheads'!Z22</f>
        <v>1201339.7135193276</v>
      </c>
      <c r="Q12" s="639">
        <f t="shared" si="1"/>
        <v>4.5433468685561511</v>
      </c>
      <c r="R12" s="639">
        <f t="shared" si="2"/>
        <v>4.0521017056799442</v>
      </c>
      <c r="S12" s="62"/>
      <c r="T12" s="62"/>
      <c r="U12" s="77"/>
      <c r="V12" s="62"/>
      <c r="W12" s="62"/>
      <c r="X12" s="62"/>
      <c r="Y12" s="62"/>
      <c r="Z12" s="62"/>
      <c r="AA12" s="62"/>
      <c r="AB12" s="6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</row>
    <row r="13" spans="1:226" s="71" customFormat="1">
      <c r="B13" s="755" t="s">
        <v>52</v>
      </c>
      <c r="C13" s="755" t="s">
        <v>1488</v>
      </c>
      <c r="D13" s="633"/>
      <c r="E13" s="640">
        <f t="shared" ref="E13:P13" si="3">SUM(E14:E15)</f>
        <v>7989306.4603000004</v>
      </c>
      <c r="F13" s="661">
        <f t="shared" si="3"/>
        <v>381538.43</v>
      </c>
      <c r="G13" s="661">
        <f t="shared" si="3"/>
        <v>2658873.9500000002</v>
      </c>
      <c r="H13" s="661">
        <f>SUM(H14:H15)</f>
        <v>3968765.638100001</v>
      </c>
      <c r="I13" s="661">
        <f t="shared" si="3"/>
        <v>6624082.5881000012</v>
      </c>
      <c r="J13" s="661">
        <f t="shared" si="3"/>
        <v>0</v>
      </c>
      <c r="K13" s="661">
        <f t="shared" si="3"/>
        <v>3040412.38</v>
      </c>
      <c r="L13" s="661">
        <f t="shared" si="3"/>
        <v>7005621.0181000009</v>
      </c>
      <c r="M13" s="661">
        <f t="shared" si="3"/>
        <v>2820419.6474953615</v>
      </c>
      <c r="N13" s="661">
        <f t="shared" si="3"/>
        <v>6498720.7960111322</v>
      </c>
      <c r="O13" s="661">
        <f t="shared" si="3"/>
        <v>12947375.119582161</v>
      </c>
      <c r="P13" s="640">
        <f t="shared" si="3"/>
        <v>0</v>
      </c>
      <c r="Q13" s="632">
        <f t="shared" si="1"/>
        <v>4.5905846426363954</v>
      </c>
      <c r="R13" s="632">
        <f t="shared" si="2"/>
        <v>2.1915255445782629</v>
      </c>
      <c r="S13" s="62"/>
      <c r="T13" s="62"/>
      <c r="U13" s="77"/>
      <c r="V13" s="62"/>
      <c r="W13" s="62"/>
      <c r="X13" s="62"/>
      <c r="Y13" s="62"/>
      <c r="Z13" s="62"/>
      <c r="AA13" s="62"/>
      <c r="AB13" s="6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</row>
    <row r="14" spans="1:226" s="71" customFormat="1">
      <c r="B14" s="988" t="s">
        <v>52</v>
      </c>
      <c r="C14" s="756" t="s">
        <v>248</v>
      </c>
      <c r="D14" s="629">
        <f>'E214  SF Weatherize'!G47</f>
        <v>26.20581291067024</v>
      </c>
      <c r="E14" s="675">
        <f>'E214  SF Weatherize'!N47</f>
        <v>3509420.4602999999</v>
      </c>
      <c r="F14" s="638">
        <f>'E214  SF Weatherize'!P47</f>
        <v>328665.99</v>
      </c>
      <c r="G14" s="638">
        <f>'E214  SF Weatherize'!Q47</f>
        <v>1354465.04</v>
      </c>
      <c r="H14" s="628">
        <f>'E214  SF Weatherize'!R47</f>
        <v>3968765.638100001</v>
      </c>
      <c r="I14" s="628">
        <f>'E214  SF Weatherize'!S47</f>
        <v>5323230.6781000011</v>
      </c>
      <c r="J14" s="628">
        <f>'E214  SF Weatherize'!T47</f>
        <v>0</v>
      </c>
      <c r="K14" s="628">
        <f>'E214  SF Weatherize'!U47</f>
        <v>1683131.03</v>
      </c>
      <c r="L14" s="622">
        <f>'E214  SF Weatherize'!V47</f>
        <v>5651896.6681000013</v>
      </c>
      <c r="M14" s="622">
        <f t="shared" ref="M14:N18" si="4">K14/(1+Discount_Rate)^1</f>
        <v>1561346.0389610389</v>
      </c>
      <c r="N14" s="622">
        <f t="shared" si="4"/>
        <v>5242946.816419296</v>
      </c>
      <c r="O14" s="634">
        <f>'E214  SF Weatherize'!AB47</f>
        <v>6603782.8612355497</v>
      </c>
      <c r="P14" s="625">
        <f>'E214  SF Weatherize'!Z47</f>
        <v>0</v>
      </c>
      <c r="Q14" s="623">
        <f t="shared" si="1"/>
        <v>4.2295446982591267</v>
      </c>
      <c r="R14" s="623">
        <f t="shared" si="2"/>
        <v>1.3855111260350739</v>
      </c>
      <c r="S14" s="62"/>
      <c r="T14" s="62"/>
      <c r="U14" s="77"/>
      <c r="V14" s="62"/>
      <c r="W14" s="62"/>
      <c r="X14" s="62"/>
      <c r="Y14" s="62"/>
      <c r="Z14" s="62"/>
      <c r="AA14" s="62"/>
      <c r="AB14" s="6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</row>
    <row r="15" spans="1:226" s="71" customFormat="1">
      <c r="B15" s="988" t="s">
        <v>155</v>
      </c>
      <c r="C15" s="754" t="s">
        <v>156</v>
      </c>
      <c r="D15" s="629">
        <f>'E214 Mobile H. DuctSeal'!G19</f>
        <v>18.047277095890387</v>
      </c>
      <c r="E15" s="675">
        <f>'E214 Mobile H. DuctSeal'!N19</f>
        <v>4479886</v>
      </c>
      <c r="F15" s="638">
        <f>'E214 Mobile H. DuctSeal'!P19</f>
        <v>52872.44</v>
      </c>
      <c r="G15" s="638">
        <f>'E214 Mobile H. DuctSeal'!Q19</f>
        <v>1304408.9099999999</v>
      </c>
      <c r="H15" s="628">
        <f>'E214 Mobile H. DuctSeal'!R19</f>
        <v>0</v>
      </c>
      <c r="I15" s="628">
        <f>'E214 Mobile H. DuctSeal'!S19</f>
        <v>1300851.9099999999</v>
      </c>
      <c r="J15" s="628">
        <f>'E214 Mobile H. DuctSeal'!T19</f>
        <v>0</v>
      </c>
      <c r="K15" s="628">
        <f>'E214 Mobile H. DuctSeal'!U19</f>
        <v>1357281.3499999999</v>
      </c>
      <c r="L15" s="622">
        <f>'E214 Mobile H. DuctSeal'!V19</f>
        <v>1353724.3499999999</v>
      </c>
      <c r="M15" s="622">
        <f t="shared" si="4"/>
        <v>1259073.6085343226</v>
      </c>
      <c r="N15" s="622">
        <f t="shared" si="4"/>
        <v>1255773.9795918365</v>
      </c>
      <c r="O15" s="634">
        <f>'E214 Mobile H. DuctSeal'!AB19</f>
        <v>6343592.2583466126</v>
      </c>
      <c r="P15" s="625">
        <f>'E214 Mobile H. DuctSeal'!Z19</f>
        <v>0</v>
      </c>
      <c r="Q15" s="623">
        <f t="shared" si="1"/>
        <v>5.0383013473939284</v>
      </c>
      <c r="R15" s="623">
        <f t="shared" si="2"/>
        <v>5.5566937980744866</v>
      </c>
      <c r="S15" s="62"/>
      <c r="T15" s="62"/>
      <c r="U15" s="77"/>
      <c r="V15" s="62"/>
      <c r="W15" s="62"/>
      <c r="X15" s="62"/>
      <c r="Y15" s="62"/>
      <c r="Z15" s="62"/>
      <c r="AA15" s="62"/>
      <c r="AB15" s="6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</row>
    <row r="16" spans="1:226" s="71" customFormat="1">
      <c r="B16" s="988" t="s">
        <v>52</v>
      </c>
      <c r="C16" s="268" t="s">
        <v>102</v>
      </c>
      <c r="D16" s="267">
        <f>'E214 HER'!G6</f>
        <v>2</v>
      </c>
      <c r="E16" s="130">
        <f>'E214 HER'!N6</f>
        <v>0</v>
      </c>
      <c r="F16" s="626">
        <f>'E214 HER'!P6</f>
        <v>87947.389999999985</v>
      </c>
      <c r="G16" s="626">
        <f>'E214 HER'!Q6</f>
        <v>23040.33</v>
      </c>
      <c r="H16" s="635">
        <f>'E214 HER'!R6</f>
        <v>0</v>
      </c>
      <c r="I16" s="635">
        <f>'E214 HER'!S6</f>
        <v>23040.33</v>
      </c>
      <c r="J16" s="635">
        <v>0</v>
      </c>
      <c r="K16" s="626">
        <f>'E214 HER'!U6</f>
        <v>110987.71999999999</v>
      </c>
      <c r="L16" s="88">
        <f>'E214 HER'!V6</f>
        <v>110987.71999999999</v>
      </c>
      <c r="M16" s="88">
        <f t="shared" si="4"/>
        <v>102957.06864564006</v>
      </c>
      <c r="N16" s="88">
        <f t="shared" si="4"/>
        <v>102957.06864564006</v>
      </c>
      <c r="O16" s="636">
        <f>'E214 HER'!AB6</f>
        <v>0</v>
      </c>
      <c r="P16" s="631"/>
      <c r="Q16" s="639">
        <f t="shared" si="1"/>
        <v>0</v>
      </c>
      <c r="R16" s="639">
        <f t="shared" si="2"/>
        <v>0</v>
      </c>
      <c r="S16" s="62"/>
      <c r="T16" s="62"/>
      <c r="U16" s="77"/>
      <c r="V16" s="62"/>
      <c r="W16" s="62"/>
      <c r="X16" s="62"/>
      <c r="Y16" s="62"/>
      <c r="Z16" s="62"/>
      <c r="AA16" s="62"/>
      <c r="AB16" s="6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</row>
    <row r="17" spans="1:503" s="71" customFormat="1">
      <c r="B17" s="1119" t="s">
        <v>53</v>
      </c>
      <c r="C17" s="268" t="s">
        <v>575</v>
      </c>
      <c r="D17" s="267">
        <f>'E215 SFNC'!G6</f>
        <v>0</v>
      </c>
      <c r="E17" s="130">
        <f>'E215 SFNC'!N6</f>
        <v>0</v>
      </c>
      <c r="F17" s="626">
        <f>'E215 SFNC'!P6</f>
        <v>28742.85</v>
      </c>
      <c r="G17" s="626">
        <f>'E215 SFNC'!Q6</f>
        <v>-350</v>
      </c>
      <c r="H17" s="635">
        <f>'E215 SFNC'!R6</f>
        <v>0</v>
      </c>
      <c r="I17" s="635">
        <f>'E215 SFNC'!S6</f>
        <v>0</v>
      </c>
      <c r="J17" s="635">
        <v>0</v>
      </c>
      <c r="K17" s="626">
        <f>'E215 SFNC'!U6</f>
        <v>28392.85</v>
      </c>
      <c r="L17" s="88">
        <f>'E215 SFNC'!V6</f>
        <v>28742.85</v>
      </c>
      <c r="M17" s="88">
        <f t="shared" si="4"/>
        <v>26338.450834879404</v>
      </c>
      <c r="N17" s="88">
        <f t="shared" si="4"/>
        <v>26663.126159554729</v>
      </c>
      <c r="O17" s="636">
        <f>'E215 SFNC'!AB6</f>
        <v>0</v>
      </c>
      <c r="P17" s="631">
        <f>'E215 SFNC'!Z6</f>
        <v>0</v>
      </c>
      <c r="Q17" s="639">
        <f t="shared" si="1"/>
        <v>0</v>
      </c>
      <c r="R17" s="639">
        <f t="shared" si="2"/>
        <v>0</v>
      </c>
      <c r="S17" s="62"/>
      <c r="T17" s="62"/>
      <c r="U17" s="77"/>
      <c r="V17" s="62"/>
      <c r="W17" s="62"/>
      <c r="X17" s="62"/>
      <c r="Y17" s="62"/>
      <c r="Z17" s="62"/>
      <c r="AA17" s="62"/>
      <c r="AB17" s="6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</row>
    <row r="18" spans="1:503" s="71" customFormat="1">
      <c r="B18" s="1120" t="s">
        <v>53</v>
      </c>
      <c r="C18" s="268" t="s">
        <v>576</v>
      </c>
      <c r="D18" s="267">
        <f>'E215 ES Manu Home'!G6</f>
        <v>0</v>
      </c>
      <c r="E18" s="130">
        <f>'E215 ES Manu Home'!N6</f>
        <v>0</v>
      </c>
      <c r="F18" s="626">
        <f>'E215 ES Manu Home'!P6</f>
        <v>0</v>
      </c>
      <c r="G18" s="626">
        <f>'E215 ES Manu Home'!Q6</f>
        <v>0</v>
      </c>
      <c r="H18" s="635">
        <f>'E215 ES Manu Home'!R6</f>
        <v>0</v>
      </c>
      <c r="I18" s="635">
        <f>'E215 ES Manu Home'!S6</f>
        <v>0</v>
      </c>
      <c r="J18" s="635">
        <v>0</v>
      </c>
      <c r="K18" s="626">
        <f>'E215 ES Manu Home'!U6</f>
        <v>0</v>
      </c>
      <c r="L18" s="88">
        <f>'E215 ES Manu Home'!V6</f>
        <v>0</v>
      </c>
      <c r="M18" s="88">
        <f t="shared" si="4"/>
        <v>0</v>
      </c>
      <c r="N18" s="88">
        <f t="shared" si="4"/>
        <v>0</v>
      </c>
      <c r="O18" s="636">
        <f>'E215 ES Manu Home'!AB6</f>
        <v>0</v>
      </c>
      <c r="P18" s="631">
        <f>'E215 ES Manu Home'!Z6</f>
        <v>0</v>
      </c>
      <c r="Q18" s="639"/>
      <c r="R18" s="639"/>
      <c r="S18" s="62"/>
      <c r="T18" s="62"/>
      <c r="U18" s="77"/>
      <c r="V18" s="62"/>
      <c r="W18" s="62"/>
      <c r="X18" s="62"/>
      <c r="Y18" s="62"/>
      <c r="Z18" s="62"/>
      <c r="AA18" s="62"/>
      <c r="AB18" s="6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</row>
    <row r="19" spans="1:503" s="71" customFormat="1">
      <c r="B19" s="1121" t="s">
        <v>54</v>
      </c>
      <c r="C19" s="674" t="s">
        <v>50</v>
      </c>
      <c r="D19" s="267">
        <f>'E216 Fuel Conversion'!G10</f>
        <v>30</v>
      </c>
      <c r="E19" s="130">
        <f>'E216 Fuel Conversion'!N10</f>
        <v>1173000</v>
      </c>
      <c r="F19" s="626">
        <f>'E216 Fuel Conversion'!P10</f>
        <v>169745.65</v>
      </c>
      <c r="G19" s="626">
        <f>'E216 Fuel Conversion'!Q10</f>
        <v>310605.67</v>
      </c>
      <c r="H19" s="635">
        <f>'E216 Fuel Conversion'!R10</f>
        <v>682894.33000000007</v>
      </c>
      <c r="I19" s="635">
        <f>'E216 Fuel Conversion'!S10</f>
        <v>993500</v>
      </c>
      <c r="J19" s="635">
        <v>0</v>
      </c>
      <c r="K19" s="626">
        <f>'E216 Fuel Conversion'!U10</f>
        <v>480351.31999999995</v>
      </c>
      <c r="L19" s="88">
        <f>'E216 Fuel Conversion'!V10</f>
        <v>1163245.6499999999</v>
      </c>
      <c r="M19" s="88">
        <f>(K19/(1+Discount_Rate)^1)+'E216 Fuel Conversion'!AD10</f>
        <v>1295606.6875281096</v>
      </c>
      <c r="N19" s="88">
        <f>(L19/(1+Discount_Rate)^1)+'E216 Fuel Conversion'!AD10</f>
        <v>1929089.3684186477</v>
      </c>
      <c r="O19" s="636">
        <f>'E216 Fuel Conversion'!AB10</f>
        <v>2015170.845411421</v>
      </c>
      <c r="P19" s="631">
        <f>'E216 Fuel Conversion'!Z10</f>
        <v>0</v>
      </c>
      <c r="Q19" s="639">
        <f t="shared" si="1"/>
        <v>1.5553878077429264</v>
      </c>
      <c r="R19" s="639">
        <f t="shared" si="2"/>
        <v>1.1490851415399546</v>
      </c>
      <c r="S19" s="62"/>
      <c r="T19" s="62"/>
      <c r="U19" s="77"/>
      <c r="V19" s="62"/>
      <c r="W19" s="62"/>
      <c r="X19" s="62"/>
      <c r="Y19" s="62"/>
      <c r="Z19" s="62"/>
      <c r="AA19" s="62"/>
      <c r="AB19" s="6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</row>
    <row r="20" spans="1:503" s="71" customFormat="1">
      <c r="B20" s="1121" t="s">
        <v>55</v>
      </c>
      <c r="C20" s="270" t="s">
        <v>103</v>
      </c>
      <c r="D20" s="267">
        <f>'E217 MFRetrofit'!G58</f>
        <v>18.495300819708316</v>
      </c>
      <c r="E20" s="130">
        <f>'E217 MFRetrofit'!N58</f>
        <v>25678247.59</v>
      </c>
      <c r="F20" s="626">
        <f>'E217 MFRetrofit'!P58</f>
        <v>1468973.27</v>
      </c>
      <c r="G20" s="626">
        <f>'E217 MFRetrofit'!Q58</f>
        <v>10917887.140000001</v>
      </c>
      <c r="H20" s="635">
        <f>'E217 MFRetrofit'!$R$58</f>
        <v>2064558.4959999993</v>
      </c>
      <c r="I20" s="635">
        <f t="shared" ref="I20" si="5">G20+H20</f>
        <v>12982445.636</v>
      </c>
      <c r="J20" s="635">
        <v>0</v>
      </c>
      <c r="K20" s="626">
        <f>G20+F20</f>
        <v>12386860.41</v>
      </c>
      <c r="L20" s="88">
        <f t="shared" ref="L20" si="6">K20+H20+J20</f>
        <v>14451418.905999999</v>
      </c>
      <c r="M20" s="88">
        <f>K20/(1+Discount_Rate)^1</f>
        <v>11490594.072356215</v>
      </c>
      <c r="N20" s="88">
        <f>L20/(1+Discount_Rate)^1</f>
        <v>13405768.929499071</v>
      </c>
      <c r="O20" s="636">
        <f>'E217 MFRetrofit'!AB58</f>
        <v>26475289.981575951</v>
      </c>
      <c r="P20" s="631">
        <f>'E217 MFRetrofit'!Z58</f>
        <v>8106.8629634456756</v>
      </c>
      <c r="Q20" s="639">
        <f t="shared" si="1"/>
        <v>2.3040836544099617</v>
      </c>
      <c r="R20" s="639">
        <f t="shared" si="2"/>
        <v>2.1730141699365784</v>
      </c>
      <c r="S20" s="62"/>
      <c r="T20" s="62"/>
      <c r="U20" s="77"/>
      <c r="V20" s="62"/>
      <c r="W20" s="62"/>
      <c r="X20" s="62"/>
      <c r="Y20" s="62"/>
      <c r="Z20" s="62"/>
      <c r="AA20" s="62"/>
      <c r="AB20" s="6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</row>
    <row r="21" spans="1:503" s="71" customFormat="1">
      <c r="B21" s="1121" t="s">
        <v>56</v>
      </c>
      <c r="C21" s="270" t="s">
        <v>104</v>
      </c>
      <c r="D21" s="267">
        <f>E218MFNC!G26</f>
        <v>13.704403139248095</v>
      </c>
      <c r="E21" s="130">
        <f>E218MFNC!N26</f>
        <v>1517734.050608</v>
      </c>
      <c r="F21" s="626">
        <f>E218MFNC!P26</f>
        <v>268882.23</v>
      </c>
      <c r="G21" s="626">
        <f>E218MFNC!Q26</f>
        <v>523229.16</v>
      </c>
      <c r="H21" s="635">
        <f>E218MFNC!R26</f>
        <v>0</v>
      </c>
      <c r="I21" s="635">
        <f>E218MFNC!S26</f>
        <v>446052.73360000004</v>
      </c>
      <c r="J21" s="635">
        <v>0</v>
      </c>
      <c r="K21" s="626">
        <f>E218MFNC!U26</f>
        <v>792111.3899999999</v>
      </c>
      <c r="L21" s="88">
        <f>E218MFNC!V26</f>
        <v>714934.96360000002</v>
      </c>
      <c r="M21" s="88">
        <f>K21/(1+Discount_Rate)^1</f>
        <v>734797.2077922076</v>
      </c>
      <c r="N21" s="88">
        <f>L21/(1+Discount_Rate)^1</f>
        <v>663204.97551020409</v>
      </c>
      <c r="O21" s="636">
        <f>E218MFNC!AB26</f>
        <v>1101802.8189346017</v>
      </c>
      <c r="P21" s="631">
        <f>E218MFNC!Z26</f>
        <v>0</v>
      </c>
      <c r="Q21" s="639">
        <f t="shared" si="1"/>
        <v>1.4994651684171603</v>
      </c>
      <c r="R21" s="639">
        <f t="shared" si="2"/>
        <v>1.8274638242809962</v>
      </c>
      <c r="S21" s="62"/>
      <c r="T21" s="62"/>
      <c r="U21" s="77"/>
      <c r="V21" s="62"/>
      <c r="W21" s="62"/>
      <c r="X21" s="62"/>
      <c r="Y21" s="62"/>
      <c r="Z21" s="62"/>
      <c r="AA21" s="62"/>
      <c r="AB21" s="6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</row>
    <row r="22" spans="1:503" s="164" customFormat="1" ht="13.8">
      <c r="A22" s="1036"/>
      <c r="B22" s="781"/>
      <c r="C22" s="161" t="s">
        <v>57</v>
      </c>
      <c r="D22" s="162"/>
      <c r="E22" s="660">
        <f t="shared" ref="E22:P22" si="7">SUM(E6:E13,E16:E21)</f>
        <v>135764647.1768533</v>
      </c>
      <c r="F22" s="660">
        <f t="shared" si="7"/>
        <v>6826716.8599999994</v>
      </c>
      <c r="G22" s="660">
        <f t="shared" si="7"/>
        <v>41134291.07</v>
      </c>
      <c r="H22" s="660">
        <f t="shared" si="7"/>
        <v>38737721.191199996</v>
      </c>
      <c r="I22" s="660">
        <f t="shared" si="7"/>
        <v>79178074.694800004</v>
      </c>
      <c r="J22" s="660">
        <f t="shared" si="7"/>
        <v>0</v>
      </c>
      <c r="K22" s="660">
        <f t="shared" si="7"/>
        <v>47961007.930000007</v>
      </c>
      <c r="L22" s="660">
        <f t="shared" si="7"/>
        <v>86421044.044799984</v>
      </c>
      <c r="M22" s="660">
        <f t="shared" si="7"/>
        <v>45340742.689383402</v>
      </c>
      <c r="N22" s="660">
        <f t="shared" si="7"/>
        <v>81017956.153947413</v>
      </c>
      <c r="O22" s="660">
        <f t="shared" si="7"/>
        <v>112489488.97617798</v>
      </c>
      <c r="P22" s="660">
        <f t="shared" si="7"/>
        <v>3084745.3324449174</v>
      </c>
      <c r="Q22" s="329">
        <f t="shared" si="1"/>
        <v>2.4809802906584841</v>
      </c>
      <c r="R22" s="329">
        <f t="shared" si="2"/>
        <v>1.5653712982496848</v>
      </c>
      <c r="S22" s="62"/>
      <c r="T22" s="62"/>
      <c r="U22" s="77"/>
      <c r="V22" s="62"/>
      <c r="W22" s="62"/>
      <c r="X22" s="62"/>
      <c r="Y22" s="62"/>
      <c r="Z22" s="62"/>
      <c r="AA22" s="62"/>
      <c r="AB22" s="62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  <c r="BI22" s="163"/>
      <c r="BJ22" s="163"/>
      <c r="BK22" s="163"/>
      <c r="BL22" s="163"/>
      <c r="BM22" s="163"/>
      <c r="BN22" s="163"/>
      <c r="BO22" s="163"/>
      <c r="BP22" s="163"/>
      <c r="BQ22" s="163"/>
      <c r="BR22" s="163"/>
      <c r="BS22" s="163"/>
      <c r="BT22" s="163"/>
      <c r="BU22" s="163"/>
      <c r="BV22" s="163"/>
      <c r="BW22" s="163"/>
      <c r="BX22" s="163"/>
      <c r="BY22" s="163"/>
      <c r="BZ22" s="163"/>
      <c r="CA22" s="163"/>
      <c r="CB22" s="163"/>
      <c r="CC22" s="163"/>
      <c r="CD22" s="163"/>
      <c r="CE22" s="163"/>
      <c r="CF22" s="163"/>
      <c r="CG22" s="163"/>
      <c r="CH22" s="163"/>
      <c r="CI22" s="163"/>
      <c r="CJ22" s="163"/>
      <c r="CK22" s="163"/>
      <c r="CL22" s="163"/>
      <c r="CM22" s="163"/>
      <c r="CN22" s="163"/>
      <c r="CO22" s="163"/>
      <c r="CP22" s="163"/>
      <c r="CQ22" s="163"/>
      <c r="CR22" s="163"/>
      <c r="CS22" s="163"/>
      <c r="CT22" s="163"/>
      <c r="CU22" s="163"/>
      <c r="CV22" s="163"/>
      <c r="CW22" s="163"/>
      <c r="CX22" s="163"/>
      <c r="CY22" s="163"/>
      <c r="CZ22" s="163"/>
      <c r="DA22" s="163"/>
      <c r="DB22" s="163"/>
      <c r="DC22" s="163"/>
      <c r="DD22" s="163"/>
      <c r="DE22" s="163"/>
      <c r="DF22" s="163"/>
      <c r="DG22" s="163"/>
      <c r="DH22" s="163"/>
      <c r="DI22" s="163"/>
      <c r="DJ22" s="163"/>
      <c r="DK22" s="163"/>
      <c r="DL22" s="163"/>
      <c r="DM22" s="163"/>
      <c r="DN22" s="163"/>
      <c r="DO22" s="163"/>
      <c r="DP22" s="163"/>
      <c r="DQ22" s="163"/>
      <c r="DR22" s="163"/>
      <c r="DS22" s="163"/>
      <c r="DT22" s="163"/>
      <c r="DU22" s="163"/>
      <c r="DV22" s="163"/>
      <c r="DW22" s="163"/>
      <c r="DX22" s="163"/>
      <c r="DY22" s="163"/>
      <c r="DZ22" s="163"/>
      <c r="EA22" s="163"/>
      <c r="EB22" s="163"/>
      <c r="EC22" s="163"/>
      <c r="ED22" s="163"/>
      <c r="EE22" s="163"/>
      <c r="EF22" s="163"/>
      <c r="EG22" s="163"/>
      <c r="EH22" s="163"/>
      <c r="EI22" s="163"/>
      <c r="EJ22" s="163"/>
      <c r="EK22" s="163"/>
      <c r="EL22" s="163"/>
      <c r="EM22" s="163"/>
      <c r="EN22" s="163"/>
      <c r="EO22" s="163"/>
      <c r="EP22" s="163"/>
      <c r="EQ22" s="163"/>
      <c r="ER22" s="163"/>
      <c r="ES22" s="163"/>
      <c r="ET22" s="163"/>
      <c r="EU22" s="163"/>
      <c r="EV22" s="163"/>
      <c r="EW22" s="163"/>
      <c r="EX22" s="163"/>
      <c r="EY22" s="163"/>
      <c r="EZ22" s="163"/>
      <c r="FA22" s="163"/>
      <c r="FB22" s="163"/>
      <c r="FC22" s="163"/>
      <c r="FD22" s="163"/>
      <c r="FE22" s="163"/>
      <c r="FF22" s="163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  <c r="FQ22" s="163"/>
      <c r="FR22" s="163"/>
      <c r="FS22" s="163"/>
      <c r="FT22" s="163"/>
      <c r="FU22" s="163"/>
      <c r="FV22" s="163"/>
      <c r="FW22" s="163"/>
      <c r="FX22" s="163"/>
      <c r="FY22" s="163"/>
      <c r="FZ22" s="163"/>
      <c r="GA22" s="163"/>
      <c r="GB22" s="163"/>
      <c r="GC22" s="163"/>
      <c r="GD22" s="163"/>
      <c r="GE22" s="163"/>
      <c r="GF22" s="163"/>
      <c r="GG22" s="163"/>
      <c r="GH22" s="163"/>
      <c r="GI22" s="163"/>
      <c r="GJ22" s="163"/>
      <c r="GK22" s="163"/>
      <c r="GL22" s="163"/>
      <c r="GM22" s="163"/>
      <c r="GN22" s="163"/>
      <c r="GO22" s="163"/>
      <c r="GP22" s="163"/>
      <c r="GQ22" s="163"/>
      <c r="GR22" s="163"/>
      <c r="GS22" s="163"/>
      <c r="GT22" s="163"/>
      <c r="GU22" s="163"/>
      <c r="GV22" s="163"/>
      <c r="GW22" s="163"/>
      <c r="GX22" s="163"/>
      <c r="GY22" s="163"/>
      <c r="GZ22" s="163"/>
      <c r="HA22" s="163"/>
      <c r="HB22" s="163"/>
      <c r="HC22" s="163"/>
      <c r="HD22" s="163"/>
      <c r="HE22" s="163"/>
      <c r="HF22" s="163"/>
      <c r="HG22" s="163"/>
      <c r="HH22" s="163"/>
      <c r="HI22" s="163"/>
      <c r="HJ22" s="163"/>
      <c r="HK22" s="163"/>
      <c r="HL22" s="163"/>
      <c r="HM22" s="163"/>
      <c r="HN22" s="163"/>
      <c r="HO22" s="163"/>
      <c r="HP22" s="163"/>
      <c r="HQ22" s="163"/>
      <c r="HR22" s="163"/>
      <c r="HS22" s="163"/>
      <c r="HT22" s="163"/>
      <c r="HU22" s="163"/>
      <c r="HV22" s="163"/>
      <c r="HW22" s="163"/>
      <c r="HX22" s="163"/>
      <c r="HY22" s="163"/>
      <c r="HZ22" s="163"/>
      <c r="IA22" s="163"/>
      <c r="IB22" s="163"/>
      <c r="IC22" s="163"/>
      <c r="ID22" s="163"/>
      <c r="IE22" s="163"/>
      <c r="IF22" s="163"/>
      <c r="IG22" s="163"/>
      <c r="IH22" s="163"/>
      <c r="II22" s="163"/>
      <c r="IJ22" s="163"/>
      <c r="IK22" s="163"/>
      <c r="IL22" s="163"/>
      <c r="IM22" s="163"/>
      <c r="IN22" s="163"/>
      <c r="IO22" s="163"/>
      <c r="IP22" s="163"/>
      <c r="IQ22" s="163"/>
      <c r="IR22" s="163"/>
      <c r="IS22" s="163"/>
      <c r="IT22" s="163"/>
      <c r="IU22" s="163"/>
      <c r="IV22" s="163"/>
      <c r="IW22" s="163"/>
      <c r="IX22" s="163"/>
      <c r="IY22" s="163"/>
      <c r="IZ22" s="163"/>
      <c r="JA22" s="163"/>
      <c r="JB22" s="163"/>
      <c r="JC22" s="163"/>
      <c r="JD22" s="163"/>
      <c r="JE22" s="163"/>
      <c r="JF22" s="163"/>
      <c r="JG22" s="163"/>
      <c r="JH22" s="163"/>
      <c r="JI22" s="163"/>
      <c r="JJ22" s="163"/>
      <c r="JK22" s="163"/>
      <c r="JL22" s="163"/>
      <c r="JM22" s="163"/>
      <c r="JN22" s="163"/>
      <c r="JO22" s="163"/>
      <c r="JP22" s="163"/>
      <c r="JQ22" s="163"/>
      <c r="JR22" s="163"/>
      <c r="JS22" s="163"/>
      <c r="JT22" s="163"/>
      <c r="JU22" s="163"/>
      <c r="JV22" s="163"/>
      <c r="JW22" s="163"/>
      <c r="JX22" s="163"/>
      <c r="JY22" s="163"/>
      <c r="JZ22" s="163"/>
      <c r="KA22" s="163"/>
      <c r="KB22" s="163"/>
      <c r="KC22" s="163"/>
      <c r="KD22" s="163"/>
      <c r="KE22" s="163"/>
      <c r="KF22" s="163"/>
      <c r="KG22" s="163"/>
      <c r="KH22" s="163"/>
      <c r="KI22" s="163"/>
      <c r="KJ22" s="163"/>
      <c r="KK22" s="163"/>
      <c r="KL22" s="163"/>
      <c r="KM22" s="163"/>
      <c r="KN22" s="163"/>
      <c r="KO22" s="163"/>
      <c r="KP22" s="163"/>
      <c r="KQ22" s="163"/>
      <c r="KR22" s="163"/>
      <c r="KS22" s="163"/>
      <c r="KT22" s="163"/>
      <c r="KU22" s="163"/>
      <c r="KV22" s="163"/>
      <c r="KW22" s="163"/>
      <c r="KX22" s="163"/>
      <c r="KY22" s="163"/>
      <c r="KZ22" s="163"/>
      <c r="LA22" s="163"/>
      <c r="LB22" s="163"/>
      <c r="LC22" s="163"/>
      <c r="LD22" s="163"/>
      <c r="LE22" s="163"/>
      <c r="LF22" s="163"/>
      <c r="LG22" s="163"/>
      <c r="LH22" s="163"/>
      <c r="LI22" s="163"/>
      <c r="LJ22" s="163"/>
      <c r="LK22" s="163"/>
      <c r="LL22" s="163"/>
      <c r="LM22" s="163"/>
      <c r="LN22" s="163"/>
      <c r="LO22" s="163"/>
      <c r="LP22" s="163"/>
      <c r="LQ22" s="163"/>
      <c r="LR22" s="163"/>
      <c r="LS22" s="163"/>
      <c r="LT22" s="163"/>
      <c r="LU22" s="163"/>
      <c r="LV22" s="163"/>
      <c r="LW22" s="163"/>
      <c r="LX22" s="163"/>
      <c r="LY22" s="163"/>
      <c r="LZ22" s="163"/>
      <c r="MA22" s="163"/>
      <c r="MB22" s="163"/>
      <c r="MC22" s="163"/>
      <c r="MD22" s="163"/>
      <c r="ME22" s="163"/>
      <c r="MF22" s="163"/>
      <c r="MG22" s="163"/>
      <c r="MH22" s="163"/>
      <c r="MI22" s="163"/>
      <c r="MJ22" s="163"/>
      <c r="MK22" s="163"/>
      <c r="ML22" s="163"/>
      <c r="MM22" s="163"/>
      <c r="MN22" s="163"/>
      <c r="MO22" s="163"/>
      <c r="MP22" s="163"/>
      <c r="MQ22" s="163"/>
      <c r="MR22" s="163"/>
      <c r="MS22" s="163"/>
      <c r="MT22" s="163"/>
      <c r="MU22" s="163"/>
      <c r="MV22" s="163"/>
      <c r="MW22" s="163"/>
      <c r="MX22" s="163"/>
      <c r="MY22" s="163"/>
      <c r="MZ22" s="163"/>
      <c r="NA22" s="163"/>
      <c r="NB22" s="163"/>
      <c r="NC22" s="163"/>
      <c r="ND22" s="163"/>
      <c r="NE22" s="163"/>
      <c r="NF22" s="163"/>
      <c r="NG22" s="163"/>
      <c r="NH22" s="163"/>
      <c r="NI22" s="163"/>
      <c r="NJ22" s="163"/>
      <c r="NK22" s="163"/>
      <c r="NL22" s="163"/>
      <c r="NM22" s="163"/>
      <c r="NN22" s="163"/>
      <c r="NO22" s="163"/>
      <c r="NP22" s="163"/>
      <c r="NQ22" s="163"/>
      <c r="NR22" s="163"/>
      <c r="NS22" s="163"/>
      <c r="NT22" s="163"/>
      <c r="NU22" s="163"/>
      <c r="NV22" s="163"/>
      <c r="NW22" s="163"/>
      <c r="NX22" s="163"/>
      <c r="NY22" s="163"/>
      <c r="NZ22" s="163"/>
      <c r="OA22" s="163"/>
      <c r="OB22" s="163"/>
      <c r="OC22" s="163"/>
      <c r="OD22" s="163"/>
      <c r="OE22" s="163"/>
      <c r="OF22" s="163"/>
      <c r="OG22" s="163"/>
      <c r="OH22" s="163"/>
      <c r="OI22" s="163"/>
      <c r="OJ22" s="163"/>
      <c r="OK22" s="163"/>
      <c r="OL22" s="163"/>
      <c r="OM22" s="163"/>
      <c r="ON22" s="163"/>
      <c r="OO22" s="163"/>
      <c r="OP22" s="163"/>
      <c r="OQ22" s="163"/>
      <c r="OR22" s="163"/>
      <c r="OS22" s="163"/>
      <c r="OT22" s="163"/>
      <c r="OU22" s="163"/>
      <c r="OV22" s="163"/>
      <c r="OW22" s="163"/>
      <c r="OX22" s="163"/>
      <c r="OY22" s="163"/>
      <c r="OZ22" s="163"/>
      <c r="PA22" s="163"/>
      <c r="PB22" s="163"/>
      <c r="PC22" s="163"/>
      <c r="PD22" s="163"/>
      <c r="PE22" s="163"/>
      <c r="PF22" s="163"/>
      <c r="PG22" s="163"/>
      <c r="PH22" s="163"/>
      <c r="PI22" s="163"/>
      <c r="PJ22" s="163"/>
      <c r="PK22" s="163"/>
      <c r="PL22" s="163"/>
      <c r="PM22" s="163"/>
      <c r="PN22" s="163"/>
      <c r="PO22" s="163"/>
      <c r="PP22" s="163"/>
      <c r="PQ22" s="163"/>
      <c r="PR22" s="163"/>
      <c r="PS22" s="163"/>
      <c r="PT22" s="163"/>
      <c r="PU22" s="163"/>
      <c r="PV22" s="163"/>
      <c r="PW22" s="163"/>
      <c r="PX22" s="163"/>
      <c r="PY22" s="163"/>
      <c r="PZ22" s="163"/>
      <c r="QA22" s="163"/>
      <c r="QB22" s="163"/>
      <c r="QC22" s="163"/>
      <c r="QD22" s="163"/>
      <c r="QE22" s="163"/>
      <c r="QF22" s="163"/>
      <c r="QG22" s="163"/>
      <c r="QH22" s="163"/>
      <c r="QI22" s="163"/>
      <c r="QJ22" s="163"/>
      <c r="QK22" s="163"/>
      <c r="QL22" s="163"/>
      <c r="QM22" s="163"/>
      <c r="QN22" s="163"/>
      <c r="QO22" s="163"/>
      <c r="QP22" s="163"/>
      <c r="QQ22" s="163"/>
      <c r="QR22" s="163"/>
      <c r="QS22" s="163"/>
      <c r="QT22" s="163"/>
      <c r="QU22" s="163"/>
      <c r="QV22" s="163"/>
      <c r="QW22" s="163"/>
      <c r="QX22" s="163"/>
      <c r="QY22" s="163"/>
      <c r="QZ22" s="163"/>
      <c r="RA22" s="163"/>
      <c r="RB22" s="163"/>
      <c r="RC22" s="163"/>
      <c r="RD22" s="163"/>
      <c r="RE22" s="163"/>
      <c r="RF22" s="163"/>
      <c r="RG22" s="163"/>
      <c r="RH22" s="163"/>
      <c r="RI22" s="163"/>
      <c r="RJ22" s="163"/>
      <c r="RK22" s="163"/>
      <c r="RL22" s="163"/>
      <c r="RM22" s="163"/>
      <c r="RN22" s="163"/>
      <c r="RO22" s="163"/>
      <c r="RP22" s="163"/>
      <c r="RQ22" s="163"/>
      <c r="RR22" s="163"/>
      <c r="RS22" s="163"/>
      <c r="RT22" s="163"/>
      <c r="RU22" s="163"/>
      <c r="RV22" s="163"/>
      <c r="RW22" s="163"/>
      <c r="RX22" s="163"/>
      <c r="RY22" s="163"/>
      <c r="RZ22" s="163"/>
      <c r="SA22" s="163"/>
      <c r="SB22" s="163"/>
      <c r="SC22" s="163"/>
      <c r="SD22" s="163"/>
      <c r="SE22" s="163"/>
      <c r="SF22" s="163"/>
      <c r="SG22" s="163"/>
      <c r="SH22" s="163"/>
      <c r="SI22" s="163"/>
    </row>
    <row r="23" spans="1:503" s="50" customFormat="1">
      <c r="A23" s="71"/>
      <c r="B23" s="1122" t="s">
        <v>73</v>
      </c>
      <c r="C23" s="270" t="s">
        <v>58</v>
      </c>
      <c r="D23" s="90">
        <f>'E250 CI Retrofit'!G23</f>
        <v>12.395079538315606</v>
      </c>
      <c r="E23" s="114">
        <f>'E250 CI Retrofit'!N23</f>
        <v>69245482.609999999</v>
      </c>
      <c r="F23" s="296">
        <f>'E250 CI Retrofit'!P23</f>
        <v>5548625.25</v>
      </c>
      <c r="G23" s="296">
        <f>'E250 CI Retrofit'!Q23</f>
        <v>13182865.460000001</v>
      </c>
      <c r="H23" s="296">
        <f>'E250 CI Retrofit'!R23</f>
        <v>20246560.15000001</v>
      </c>
      <c r="I23" s="36">
        <f>'E250 CI Retrofit'!S23</f>
        <v>33429425.610000011</v>
      </c>
      <c r="J23" s="35">
        <v>0</v>
      </c>
      <c r="K23" s="296">
        <f>'E250 CI Retrofit'!U23</f>
        <v>18731490.710000001</v>
      </c>
      <c r="L23" s="91">
        <f>'E250 CI Retrofit'!V23</f>
        <v>38978050.860000014</v>
      </c>
      <c r="M23" s="906">
        <f t="shared" ref="M23:N29" si="8">K23/(1+Discount_Rate)^1</f>
        <v>17376150.936920222</v>
      </c>
      <c r="N23" s="907">
        <f t="shared" si="8"/>
        <v>36157746.623376638</v>
      </c>
      <c r="O23" s="294">
        <f>'E250 CI Retrofit'!AB23</f>
        <v>45741328.042564526</v>
      </c>
      <c r="P23" s="1094">
        <f>'E250 CI Retrofit'!Z23</f>
        <v>0</v>
      </c>
      <c r="Q23" s="27">
        <f t="shared" si="1"/>
        <v>2.632420045648602</v>
      </c>
      <c r="R23" s="27">
        <f t="shared" si="2"/>
        <v>1.3915541079180838</v>
      </c>
      <c r="S23" s="62"/>
      <c r="T23" s="62"/>
      <c r="U23" s="77"/>
      <c r="V23" s="62"/>
      <c r="W23" s="62"/>
      <c r="X23" s="62"/>
      <c r="Y23" s="62"/>
      <c r="Z23" s="62"/>
      <c r="AA23" s="62"/>
      <c r="AB23" s="62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  <c r="IV23" s="93"/>
      <c r="IW23" s="93"/>
      <c r="IX23" s="93"/>
      <c r="IY23" s="93"/>
      <c r="IZ23" s="93"/>
      <c r="JA23" s="93"/>
      <c r="JB23" s="93"/>
      <c r="JC23" s="93"/>
      <c r="JD23" s="93"/>
      <c r="JE23" s="93"/>
      <c r="JF23" s="93"/>
      <c r="JG23" s="93"/>
      <c r="JH23" s="93"/>
      <c r="JI23" s="93"/>
      <c r="JJ23" s="93"/>
      <c r="JK23" s="93"/>
      <c r="JL23" s="93"/>
      <c r="JM23" s="93"/>
      <c r="JN23" s="93"/>
      <c r="JO23" s="93"/>
      <c r="JP23" s="93"/>
      <c r="JQ23" s="93"/>
      <c r="JR23" s="93"/>
      <c r="JS23" s="93"/>
      <c r="JT23" s="93"/>
      <c r="JU23" s="93"/>
      <c r="JV23" s="93"/>
      <c r="JW23" s="93"/>
      <c r="JX23" s="93"/>
      <c r="JY23" s="93"/>
      <c r="JZ23" s="93"/>
      <c r="KA23" s="93"/>
      <c r="KB23" s="93"/>
      <c r="KC23" s="93"/>
      <c r="KD23" s="93"/>
      <c r="KE23" s="93"/>
      <c r="KF23" s="93"/>
      <c r="KG23" s="93"/>
      <c r="KH23" s="93"/>
      <c r="KI23" s="93"/>
      <c r="KJ23" s="93"/>
      <c r="KK23" s="93"/>
      <c r="KL23" s="93"/>
      <c r="KM23" s="93"/>
      <c r="KN23" s="93"/>
      <c r="KO23" s="93"/>
      <c r="KP23" s="93"/>
      <c r="KQ23" s="93"/>
      <c r="KR23" s="93"/>
      <c r="KS23" s="93"/>
      <c r="KT23" s="93"/>
      <c r="KU23" s="93"/>
      <c r="KV23" s="93"/>
      <c r="KW23" s="93"/>
      <c r="KX23" s="93"/>
      <c r="KY23" s="93"/>
      <c r="KZ23" s="93"/>
      <c r="LA23" s="93"/>
      <c r="LB23" s="93"/>
      <c r="LC23" s="93"/>
      <c r="LD23" s="93"/>
      <c r="LE23" s="93"/>
      <c r="LF23" s="93"/>
      <c r="LG23" s="93"/>
      <c r="LH23" s="93"/>
      <c r="LI23" s="93"/>
      <c r="LJ23" s="93"/>
      <c r="LK23" s="93"/>
      <c r="LL23" s="93"/>
      <c r="LM23" s="93"/>
      <c r="LN23" s="93"/>
      <c r="LO23" s="93"/>
      <c r="LP23" s="93"/>
      <c r="LQ23" s="93"/>
      <c r="LR23" s="93"/>
      <c r="LS23" s="93"/>
      <c r="LT23" s="93"/>
      <c r="LU23" s="93"/>
      <c r="LV23" s="93"/>
      <c r="LW23" s="93"/>
      <c r="LX23" s="93"/>
      <c r="LY23" s="93"/>
      <c r="LZ23" s="93"/>
      <c r="MA23" s="93"/>
      <c r="MB23" s="93"/>
      <c r="MC23" s="93"/>
      <c r="MD23" s="93"/>
      <c r="ME23" s="93"/>
      <c r="MF23" s="93"/>
      <c r="MG23" s="93"/>
      <c r="MH23" s="93"/>
      <c r="MI23" s="93"/>
      <c r="MJ23" s="93"/>
      <c r="MK23" s="93"/>
      <c r="ML23" s="93"/>
      <c r="MM23" s="93"/>
      <c r="MN23" s="93"/>
      <c r="MO23" s="93"/>
      <c r="MP23" s="93"/>
      <c r="MQ23" s="93"/>
      <c r="MR23" s="93"/>
      <c r="MS23" s="93"/>
      <c r="MT23" s="93"/>
      <c r="MU23" s="93"/>
      <c r="MV23" s="93"/>
      <c r="MW23" s="93"/>
      <c r="MX23" s="93"/>
      <c r="MY23" s="93"/>
      <c r="MZ23" s="93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  <c r="NZ23" s="93"/>
      <c r="OA23" s="93"/>
      <c r="OB23" s="93"/>
      <c r="OC23" s="93"/>
      <c r="OD23" s="93"/>
      <c r="OE23" s="93"/>
      <c r="OF23" s="93"/>
      <c r="OG23" s="93"/>
      <c r="OH23" s="93"/>
      <c r="OI23" s="93"/>
      <c r="OJ23" s="93"/>
      <c r="OK23" s="93"/>
      <c r="OL23" s="93"/>
      <c r="OM23" s="93"/>
      <c r="ON23" s="93"/>
      <c r="OO23" s="93"/>
      <c r="OP23" s="93"/>
      <c r="OQ23" s="93"/>
      <c r="OR23" s="93"/>
      <c r="OS23" s="93"/>
      <c r="OT23" s="93"/>
      <c r="OU23" s="93"/>
      <c r="OV23" s="93"/>
      <c r="OW23" s="93"/>
      <c r="OX23" s="93"/>
      <c r="OY23" s="93"/>
      <c r="OZ23" s="93"/>
      <c r="PA23" s="93"/>
      <c r="PB23" s="93"/>
      <c r="PC23" s="93"/>
      <c r="PD23" s="93"/>
      <c r="PE23" s="93"/>
      <c r="PF23" s="93"/>
      <c r="PG23" s="93"/>
      <c r="PH23" s="93"/>
      <c r="PI23" s="93"/>
      <c r="PJ23" s="93"/>
      <c r="PK23" s="93"/>
      <c r="PL23" s="93"/>
      <c r="PM23" s="93"/>
      <c r="PN23" s="93"/>
      <c r="PO23" s="93"/>
      <c r="PP23" s="93"/>
      <c r="PQ23" s="93"/>
      <c r="PR23" s="93"/>
      <c r="PS23" s="93"/>
      <c r="PT23" s="93"/>
      <c r="PU23" s="93"/>
      <c r="PV23" s="93"/>
      <c r="PW23" s="93"/>
      <c r="PX23" s="93"/>
      <c r="PY23" s="93"/>
      <c r="PZ23" s="93"/>
      <c r="QA23" s="93"/>
      <c r="QB23" s="93"/>
      <c r="QC23" s="93"/>
      <c r="QD23" s="93"/>
      <c r="QE23" s="93"/>
      <c r="QF23" s="93"/>
      <c r="QG23" s="93"/>
      <c r="QH23" s="93"/>
      <c r="QI23" s="93"/>
      <c r="QJ23" s="93"/>
      <c r="QK23" s="93"/>
      <c r="QL23" s="93"/>
      <c r="QM23" s="93"/>
      <c r="QN23" s="93"/>
      <c r="QO23" s="93"/>
      <c r="QP23" s="93"/>
      <c r="QQ23" s="93"/>
      <c r="QR23" s="93"/>
      <c r="QS23" s="93"/>
      <c r="QT23" s="93"/>
      <c r="QU23" s="93"/>
      <c r="QV23" s="93"/>
      <c r="QW23" s="93"/>
      <c r="QX23" s="93"/>
      <c r="QY23" s="93"/>
      <c r="QZ23" s="93"/>
      <c r="RA23" s="93"/>
      <c r="RB23" s="93"/>
      <c r="RC23" s="93"/>
      <c r="RD23" s="93"/>
      <c r="RE23" s="93"/>
      <c r="RF23" s="93"/>
      <c r="RG23" s="93"/>
      <c r="RH23" s="93"/>
      <c r="RI23" s="93"/>
      <c r="RJ23" s="93"/>
      <c r="RK23" s="93"/>
      <c r="RL23" s="93"/>
      <c r="RM23" s="93"/>
      <c r="RN23" s="93"/>
      <c r="RO23" s="93"/>
      <c r="RP23" s="93"/>
      <c r="RQ23" s="93"/>
      <c r="RR23" s="93"/>
      <c r="RS23" s="93"/>
      <c r="RT23" s="93"/>
      <c r="RU23" s="93"/>
      <c r="RV23" s="93"/>
      <c r="RW23" s="93"/>
      <c r="RX23" s="93"/>
      <c r="RY23" s="93"/>
      <c r="RZ23" s="93"/>
      <c r="SA23" s="93"/>
      <c r="SB23" s="93"/>
      <c r="SC23" s="93"/>
      <c r="SD23" s="93"/>
      <c r="SE23" s="93"/>
      <c r="SF23" s="93"/>
      <c r="SG23" s="93"/>
      <c r="SH23" s="93"/>
      <c r="SI23" s="93"/>
    </row>
    <row r="24" spans="1:503" s="50" customFormat="1">
      <c r="A24" s="71"/>
      <c r="B24" s="1122" t="s">
        <v>74</v>
      </c>
      <c r="C24" s="270" t="s">
        <v>59</v>
      </c>
      <c r="D24" s="90">
        <f>'E251 CI New Construction'!G7</f>
        <v>14</v>
      </c>
      <c r="E24" s="114">
        <f>'E251 CI New Construction'!N7</f>
        <v>14261641.74</v>
      </c>
      <c r="F24" s="296">
        <f>'E251 CI New Construction'!P7</f>
        <v>285260.68</v>
      </c>
      <c r="G24" s="296">
        <f>'E251 CI New Construction'!Q7</f>
        <v>2615397.9300000002</v>
      </c>
      <c r="H24" s="296">
        <f>'E251 CI New Construction'!R7</f>
        <v>801067.86999999918</v>
      </c>
      <c r="I24" s="47">
        <f>'E251 CI New Construction'!S7</f>
        <v>3416465.7999999993</v>
      </c>
      <c r="J24" s="35">
        <v>0</v>
      </c>
      <c r="K24" s="296">
        <f>'E251 CI New Construction'!U7</f>
        <v>2900658.6100000003</v>
      </c>
      <c r="L24" s="92">
        <f>'E251 CI New Construction'!V7</f>
        <v>3701726.4799999995</v>
      </c>
      <c r="M24" s="88">
        <f t="shared" si="8"/>
        <v>2690777.9313543602</v>
      </c>
      <c r="N24" s="88">
        <f t="shared" si="8"/>
        <v>3433883.5621521329</v>
      </c>
      <c r="O24" s="292">
        <f>'E251 CI New Construction'!AB7</f>
        <v>9962540.0374489278</v>
      </c>
      <c r="P24" s="1094">
        <f>'E251 CI New Construction'!Z7</f>
        <v>0</v>
      </c>
      <c r="Q24" s="27">
        <f t="shared" si="1"/>
        <v>3.702475749247149</v>
      </c>
      <c r="R24" s="27">
        <f t="shared" si="2"/>
        <v>3.1913703079453186</v>
      </c>
      <c r="S24" s="62"/>
      <c r="T24" s="62"/>
      <c r="U24" s="77"/>
      <c r="V24" s="62"/>
      <c r="W24" s="62"/>
      <c r="X24" s="62"/>
      <c r="Y24" s="62"/>
      <c r="Z24" s="62"/>
      <c r="AA24" s="62"/>
      <c r="AB24" s="62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  <c r="IX24" s="93"/>
      <c r="IY24" s="93"/>
      <c r="IZ24" s="93"/>
      <c r="JA24" s="93"/>
      <c r="JB24" s="93"/>
      <c r="JC24" s="93"/>
      <c r="JD24" s="93"/>
      <c r="JE24" s="93"/>
      <c r="JF24" s="93"/>
      <c r="JG24" s="93"/>
      <c r="JH24" s="93"/>
      <c r="JI24" s="93"/>
      <c r="JJ24" s="93"/>
      <c r="JK24" s="93"/>
      <c r="JL24" s="93"/>
      <c r="JM24" s="93"/>
      <c r="JN24" s="93"/>
      <c r="JO24" s="93"/>
      <c r="JP24" s="93"/>
      <c r="JQ24" s="93"/>
      <c r="JR24" s="93"/>
      <c r="JS24" s="93"/>
      <c r="JT24" s="93"/>
      <c r="JU24" s="93"/>
      <c r="JV24" s="93"/>
      <c r="JW24" s="93"/>
      <c r="JX24" s="93"/>
      <c r="JY24" s="93"/>
      <c r="JZ24" s="93"/>
      <c r="KA24" s="93"/>
      <c r="KB24" s="93"/>
      <c r="KC24" s="93"/>
      <c r="KD24" s="93"/>
      <c r="KE24" s="93"/>
      <c r="KF24" s="93"/>
      <c r="KG24" s="93"/>
      <c r="KH24" s="93"/>
      <c r="KI24" s="93"/>
      <c r="KJ24" s="93"/>
      <c r="KK24" s="93"/>
      <c r="KL24" s="93"/>
      <c r="KM24" s="93"/>
      <c r="KN24" s="93"/>
      <c r="KO24" s="93"/>
      <c r="KP24" s="93"/>
      <c r="KQ24" s="93"/>
      <c r="KR24" s="93"/>
      <c r="KS24" s="93"/>
      <c r="KT24" s="93"/>
      <c r="KU24" s="93"/>
      <c r="KV24" s="93"/>
      <c r="KW24" s="93"/>
      <c r="KX24" s="93"/>
      <c r="KY24" s="93"/>
      <c r="KZ24" s="93"/>
      <c r="LA24" s="93"/>
      <c r="LB24" s="93"/>
      <c r="LC24" s="93"/>
      <c r="LD24" s="93"/>
      <c r="LE24" s="93"/>
      <c r="LF24" s="93"/>
      <c r="LG24" s="93"/>
      <c r="LH24" s="93"/>
      <c r="LI24" s="93"/>
      <c r="LJ24" s="93"/>
      <c r="LK24" s="93"/>
      <c r="LL24" s="93"/>
      <c r="LM24" s="93"/>
      <c r="LN24" s="93"/>
      <c r="LO24" s="93"/>
      <c r="LP24" s="93"/>
      <c r="LQ24" s="93"/>
      <c r="LR24" s="93"/>
      <c r="LS24" s="93"/>
      <c r="LT24" s="93"/>
      <c r="LU24" s="93"/>
      <c r="LV24" s="93"/>
      <c r="LW24" s="93"/>
      <c r="LX24" s="93"/>
      <c r="LY24" s="93"/>
      <c r="LZ24" s="93"/>
      <c r="MA24" s="93"/>
      <c r="MB24" s="93"/>
      <c r="MC24" s="93"/>
      <c r="MD24" s="93"/>
      <c r="ME24" s="93"/>
      <c r="MF24" s="93"/>
      <c r="MG24" s="93"/>
      <c r="MH24" s="93"/>
      <c r="MI24" s="93"/>
      <c r="MJ24" s="93"/>
      <c r="MK24" s="93"/>
      <c r="ML24" s="93"/>
      <c r="MM24" s="93"/>
      <c r="MN24" s="93"/>
      <c r="MO24" s="93"/>
      <c r="MP24" s="93"/>
      <c r="MQ24" s="93"/>
      <c r="MR24" s="93"/>
      <c r="MS24" s="93"/>
      <c r="MT24" s="93"/>
      <c r="MU24" s="93"/>
      <c r="MV24" s="93"/>
      <c r="MW24" s="93"/>
      <c r="MX24" s="93"/>
      <c r="MY24" s="93"/>
      <c r="MZ24" s="93"/>
      <c r="NA24" s="93"/>
      <c r="NB24" s="93"/>
      <c r="NC24" s="93"/>
      <c r="ND24" s="93"/>
      <c r="NE24" s="93"/>
      <c r="NF24" s="93"/>
      <c r="NG24" s="93"/>
      <c r="NH24" s="93"/>
      <c r="NI24" s="93"/>
      <c r="NJ24" s="93"/>
      <c r="NK24" s="93"/>
      <c r="NL24" s="93"/>
      <c r="NM24" s="93"/>
      <c r="NN24" s="93"/>
      <c r="NO24" s="93"/>
      <c r="NP24" s="93"/>
      <c r="NQ24" s="93"/>
      <c r="NR24" s="93"/>
      <c r="NS24" s="93"/>
      <c r="NT24" s="93"/>
      <c r="NU24" s="93"/>
      <c r="NV24" s="93"/>
      <c r="NW24" s="93"/>
      <c r="NX24" s="93"/>
      <c r="NY24" s="93"/>
      <c r="NZ24" s="93"/>
      <c r="OA24" s="93"/>
      <c r="OB24" s="93"/>
      <c r="OC24" s="93"/>
      <c r="OD24" s="93"/>
      <c r="OE24" s="93"/>
      <c r="OF24" s="93"/>
      <c r="OG24" s="93"/>
      <c r="OH24" s="93"/>
      <c r="OI24" s="93"/>
      <c r="OJ24" s="93"/>
      <c r="OK24" s="93"/>
      <c r="OL24" s="93"/>
      <c r="OM24" s="93"/>
      <c r="ON24" s="93"/>
      <c r="OO24" s="93"/>
      <c r="OP24" s="93"/>
      <c r="OQ24" s="93"/>
      <c r="OR24" s="93"/>
      <c r="OS24" s="93"/>
      <c r="OT24" s="93"/>
      <c r="OU24" s="93"/>
      <c r="OV24" s="93"/>
      <c r="OW24" s="93"/>
      <c r="OX24" s="93"/>
      <c r="OY24" s="93"/>
      <c r="OZ24" s="93"/>
      <c r="PA24" s="93"/>
      <c r="PB24" s="93"/>
      <c r="PC24" s="93"/>
      <c r="PD24" s="93"/>
      <c r="PE24" s="93"/>
      <c r="PF24" s="93"/>
      <c r="PG24" s="93"/>
      <c r="PH24" s="93"/>
      <c r="PI24" s="93"/>
      <c r="PJ24" s="93"/>
      <c r="PK24" s="93"/>
      <c r="PL24" s="93"/>
      <c r="PM24" s="93"/>
      <c r="PN24" s="93"/>
      <c r="PO24" s="93"/>
      <c r="PP24" s="93"/>
      <c r="PQ24" s="93"/>
      <c r="PR24" s="93"/>
      <c r="PS24" s="93"/>
      <c r="PT24" s="93"/>
      <c r="PU24" s="93"/>
      <c r="PV24" s="93"/>
      <c r="PW24" s="93"/>
      <c r="PX24" s="93"/>
      <c r="PY24" s="93"/>
      <c r="PZ24" s="93"/>
      <c r="QA24" s="93"/>
      <c r="QB24" s="93"/>
      <c r="QC24" s="93"/>
      <c r="QD24" s="93"/>
      <c r="QE24" s="93"/>
      <c r="QF24" s="93"/>
      <c r="QG24" s="93"/>
      <c r="QH24" s="93"/>
      <c r="QI24" s="93"/>
      <c r="QJ24" s="93"/>
      <c r="QK24" s="93"/>
      <c r="QL24" s="93"/>
      <c r="QM24" s="93"/>
      <c r="QN24" s="93"/>
      <c r="QO24" s="93"/>
      <c r="QP24" s="93"/>
      <c r="QQ24" s="93"/>
      <c r="QR24" s="93"/>
      <c r="QS24" s="93"/>
      <c r="QT24" s="93"/>
      <c r="QU24" s="93"/>
      <c r="QV24" s="93"/>
      <c r="QW24" s="93"/>
      <c r="QX24" s="93"/>
      <c r="QY24" s="93"/>
      <c r="QZ24" s="93"/>
      <c r="RA24" s="93"/>
      <c r="RB24" s="93"/>
      <c r="RC24" s="93"/>
      <c r="RD24" s="93"/>
      <c r="RE24" s="93"/>
      <c r="RF24" s="93"/>
      <c r="RG24" s="93"/>
      <c r="RH24" s="93"/>
      <c r="RI24" s="93"/>
      <c r="RJ24" s="93"/>
      <c r="RK24" s="93"/>
      <c r="RL24" s="93"/>
      <c r="RM24" s="93"/>
      <c r="RN24" s="93"/>
      <c r="RO24" s="93"/>
      <c r="RP24" s="93"/>
      <c r="RQ24" s="93"/>
      <c r="RR24" s="93"/>
      <c r="RS24" s="93"/>
      <c r="RT24" s="93"/>
      <c r="RU24" s="93"/>
      <c r="RV24" s="93"/>
      <c r="RW24" s="93"/>
      <c r="RX24" s="93"/>
      <c r="RY24" s="93"/>
      <c r="RZ24" s="93"/>
      <c r="SA24" s="93"/>
      <c r="SB24" s="93"/>
      <c r="SC24" s="93"/>
      <c r="SD24" s="93"/>
      <c r="SE24" s="93"/>
      <c r="SF24" s="93"/>
      <c r="SG24" s="93"/>
      <c r="SH24" s="93"/>
      <c r="SI24" s="93"/>
    </row>
    <row r="25" spans="1:503" s="50" customFormat="1">
      <c r="A25" s="71"/>
      <c r="B25" s="1122" t="s">
        <v>75</v>
      </c>
      <c r="C25" s="270" t="s">
        <v>314</v>
      </c>
      <c r="D25" s="90">
        <v>3</v>
      </c>
      <c r="E25" s="114">
        <f>'E253 CI RCM'!N8</f>
        <v>12823040</v>
      </c>
      <c r="F25" s="296">
        <f>'E253 CI RCM'!P8</f>
        <v>1124288.8999999999</v>
      </c>
      <c r="G25" s="296">
        <f>'E253 CI RCM'!Q8</f>
        <v>781243.6399999999</v>
      </c>
      <c r="H25" s="296">
        <f>'E253 CI RCM'!R8</f>
        <v>0</v>
      </c>
      <c r="I25" s="47">
        <f>'E253 CI RCM'!S8</f>
        <v>697972.72000000009</v>
      </c>
      <c r="J25" s="35">
        <v>0</v>
      </c>
      <c r="K25" s="296">
        <f>'E253 CI RCM'!U8</f>
        <v>1905532.5399999998</v>
      </c>
      <c r="L25" s="92">
        <f>'E253 CI RCM'!V8</f>
        <v>1822261.62</v>
      </c>
      <c r="M25" s="88">
        <f t="shared" si="8"/>
        <v>1767655.4174397029</v>
      </c>
      <c r="N25" s="88">
        <f t="shared" si="8"/>
        <v>1690409.6660482376</v>
      </c>
      <c r="O25" s="292">
        <f>'E253 CI RCM'!AB8</f>
        <v>2318084.1957752896</v>
      </c>
      <c r="P25" s="1094">
        <f>'E253 CI RCM'!Z8</f>
        <v>348986.36000000004</v>
      </c>
      <c r="Q25" s="27">
        <f t="shared" si="1"/>
        <v>1.3113891841730305</v>
      </c>
      <c r="R25" s="27">
        <f t="shared" si="2"/>
        <v>1.7148973018651066</v>
      </c>
      <c r="S25" s="62"/>
      <c r="T25" s="62"/>
      <c r="U25" s="77"/>
      <c r="V25" s="62"/>
      <c r="W25" s="62"/>
      <c r="X25" s="62"/>
      <c r="Y25" s="62"/>
      <c r="Z25" s="62"/>
      <c r="AA25" s="62"/>
      <c r="AB25" s="62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  <c r="IX25" s="93"/>
      <c r="IY25" s="93"/>
      <c r="IZ25" s="93"/>
      <c r="JA25" s="93"/>
      <c r="JB25" s="93"/>
      <c r="JC25" s="93"/>
      <c r="JD25" s="93"/>
      <c r="JE25" s="93"/>
      <c r="JF25" s="93"/>
      <c r="JG25" s="93"/>
      <c r="JH25" s="93"/>
      <c r="JI25" s="93"/>
      <c r="JJ25" s="93"/>
      <c r="JK25" s="93"/>
      <c r="JL25" s="93"/>
      <c r="JM25" s="93"/>
      <c r="JN25" s="93"/>
      <c r="JO25" s="93"/>
      <c r="JP25" s="93"/>
      <c r="JQ25" s="93"/>
      <c r="JR25" s="93"/>
      <c r="JS25" s="93"/>
      <c r="JT25" s="93"/>
      <c r="JU25" s="93"/>
      <c r="JV25" s="93"/>
      <c r="JW25" s="93"/>
      <c r="JX25" s="93"/>
      <c r="JY25" s="93"/>
      <c r="JZ25" s="93"/>
      <c r="KA25" s="93"/>
      <c r="KB25" s="93"/>
      <c r="KC25" s="93"/>
      <c r="KD25" s="93"/>
      <c r="KE25" s="93"/>
      <c r="KF25" s="93"/>
      <c r="KG25" s="93"/>
      <c r="KH25" s="93"/>
      <c r="KI25" s="93"/>
      <c r="KJ25" s="93"/>
      <c r="KK25" s="93"/>
      <c r="KL25" s="93"/>
      <c r="KM25" s="93"/>
      <c r="KN25" s="93"/>
      <c r="KO25" s="93"/>
      <c r="KP25" s="93"/>
      <c r="KQ25" s="93"/>
      <c r="KR25" s="93"/>
      <c r="KS25" s="93"/>
      <c r="KT25" s="93"/>
      <c r="KU25" s="93"/>
      <c r="KV25" s="93"/>
      <c r="KW25" s="93"/>
      <c r="KX25" s="93"/>
      <c r="KY25" s="93"/>
      <c r="KZ25" s="93"/>
      <c r="LA25" s="93"/>
      <c r="LB25" s="93"/>
      <c r="LC25" s="93"/>
      <c r="LD25" s="93"/>
      <c r="LE25" s="93"/>
      <c r="LF25" s="93"/>
      <c r="LG25" s="93"/>
      <c r="LH25" s="93"/>
      <c r="LI25" s="93"/>
      <c r="LJ25" s="93"/>
      <c r="LK25" s="93"/>
      <c r="LL25" s="93"/>
      <c r="LM25" s="93"/>
      <c r="LN25" s="93"/>
      <c r="LO25" s="93"/>
      <c r="LP25" s="93"/>
      <c r="LQ25" s="93"/>
      <c r="LR25" s="93"/>
      <c r="LS25" s="93"/>
      <c r="LT25" s="93"/>
      <c r="LU25" s="93"/>
      <c r="LV25" s="93"/>
      <c r="LW25" s="93"/>
      <c r="LX25" s="93"/>
      <c r="LY25" s="93"/>
      <c r="LZ25" s="93"/>
      <c r="MA25" s="93"/>
      <c r="MB25" s="93"/>
      <c r="MC25" s="93"/>
      <c r="MD25" s="93"/>
      <c r="ME25" s="93"/>
      <c r="MF25" s="93"/>
      <c r="MG25" s="93"/>
      <c r="MH25" s="93"/>
      <c r="MI25" s="93"/>
      <c r="MJ25" s="93"/>
      <c r="MK25" s="93"/>
      <c r="ML25" s="93"/>
      <c r="MM25" s="93"/>
      <c r="MN25" s="93"/>
      <c r="MO25" s="93"/>
      <c r="MP25" s="93"/>
      <c r="MQ25" s="93"/>
      <c r="MR25" s="93"/>
      <c r="MS25" s="93"/>
      <c r="MT25" s="93"/>
      <c r="MU25" s="93"/>
      <c r="MV25" s="93"/>
      <c r="MW25" s="93"/>
      <c r="MX25" s="93"/>
      <c r="MY25" s="93"/>
      <c r="MZ25" s="93"/>
      <c r="NA25" s="93"/>
      <c r="NB25" s="93"/>
      <c r="NC25" s="93"/>
      <c r="ND25" s="93"/>
      <c r="NE25" s="93"/>
      <c r="NF25" s="93"/>
      <c r="NG25" s="93"/>
      <c r="NH25" s="93"/>
      <c r="NI25" s="93"/>
      <c r="NJ25" s="93"/>
      <c r="NK25" s="93"/>
      <c r="NL25" s="93"/>
      <c r="NM25" s="93"/>
      <c r="NN25" s="93"/>
      <c r="NO25" s="93"/>
      <c r="NP25" s="93"/>
      <c r="NQ25" s="93"/>
      <c r="NR25" s="93"/>
      <c r="NS25" s="93"/>
      <c r="NT25" s="93"/>
      <c r="NU25" s="93"/>
      <c r="NV25" s="93"/>
      <c r="NW25" s="93"/>
      <c r="NX25" s="93"/>
      <c r="NY25" s="93"/>
      <c r="NZ25" s="93"/>
      <c r="OA25" s="93"/>
      <c r="OB25" s="93"/>
      <c r="OC25" s="93"/>
      <c r="OD25" s="93"/>
      <c r="OE25" s="93"/>
      <c r="OF25" s="93"/>
      <c r="OG25" s="93"/>
      <c r="OH25" s="93"/>
      <c r="OI25" s="93"/>
      <c r="OJ25" s="93"/>
      <c r="OK25" s="93"/>
      <c r="OL25" s="93"/>
      <c r="OM25" s="93"/>
      <c r="ON25" s="93"/>
      <c r="OO25" s="93"/>
      <c r="OP25" s="93"/>
      <c r="OQ25" s="93"/>
      <c r="OR25" s="93"/>
      <c r="OS25" s="93"/>
      <c r="OT25" s="93"/>
      <c r="OU25" s="93"/>
      <c r="OV25" s="93"/>
      <c r="OW25" s="93"/>
      <c r="OX25" s="93"/>
      <c r="OY25" s="93"/>
      <c r="OZ25" s="93"/>
      <c r="PA25" s="93"/>
      <c r="PB25" s="93"/>
      <c r="PC25" s="93"/>
      <c r="PD25" s="93"/>
      <c r="PE25" s="93"/>
      <c r="PF25" s="93"/>
      <c r="PG25" s="93"/>
      <c r="PH25" s="93"/>
      <c r="PI25" s="93"/>
      <c r="PJ25" s="93"/>
      <c r="PK25" s="93"/>
      <c r="PL25" s="93"/>
      <c r="PM25" s="93"/>
      <c r="PN25" s="93"/>
      <c r="PO25" s="93"/>
      <c r="PP25" s="93"/>
      <c r="PQ25" s="93"/>
      <c r="PR25" s="93"/>
      <c r="PS25" s="93"/>
      <c r="PT25" s="93"/>
      <c r="PU25" s="93"/>
      <c r="PV25" s="93"/>
      <c r="PW25" s="93"/>
      <c r="PX25" s="93"/>
      <c r="PY25" s="93"/>
      <c r="PZ25" s="93"/>
      <c r="QA25" s="93"/>
      <c r="QB25" s="93"/>
      <c r="QC25" s="93"/>
      <c r="QD25" s="93"/>
      <c r="QE25" s="93"/>
      <c r="QF25" s="93"/>
      <c r="QG25" s="93"/>
      <c r="QH25" s="93"/>
      <c r="QI25" s="93"/>
      <c r="QJ25" s="93"/>
      <c r="QK25" s="93"/>
      <c r="QL25" s="93"/>
      <c r="QM25" s="93"/>
      <c r="QN25" s="93"/>
      <c r="QO25" s="93"/>
      <c r="QP25" s="93"/>
      <c r="QQ25" s="93"/>
      <c r="QR25" s="93"/>
      <c r="QS25" s="93"/>
      <c r="QT25" s="93"/>
      <c r="QU25" s="93"/>
      <c r="QV25" s="93"/>
      <c r="QW25" s="93"/>
      <c r="QX25" s="93"/>
      <c r="QY25" s="93"/>
      <c r="QZ25" s="93"/>
      <c r="RA25" s="93"/>
      <c r="RB25" s="93"/>
      <c r="RC25" s="93"/>
      <c r="RD25" s="93"/>
      <c r="RE25" s="93"/>
      <c r="RF25" s="93"/>
      <c r="RG25" s="93"/>
      <c r="RH25" s="93"/>
      <c r="RI25" s="93"/>
      <c r="RJ25" s="93"/>
      <c r="RK25" s="93"/>
      <c r="RL25" s="93"/>
      <c r="RM25" s="93"/>
      <c r="RN25" s="93"/>
      <c r="RO25" s="93"/>
      <c r="RP25" s="93"/>
      <c r="RQ25" s="93"/>
      <c r="RR25" s="93"/>
      <c r="RS25" s="93"/>
      <c r="RT25" s="93"/>
      <c r="RU25" s="93"/>
      <c r="RV25" s="93"/>
      <c r="RW25" s="93"/>
      <c r="RX25" s="93"/>
      <c r="RY25" s="93"/>
      <c r="RZ25" s="93"/>
      <c r="SA25" s="93"/>
      <c r="SB25" s="93"/>
      <c r="SC25" s="93"/>
      <c r="SD25" s="93"/>
      <c r="SE25" s="93"/>
      <c r="SF25" s="93"/>
      <c r="SG25" s="93"/>
      <c r="SH25" s="93"/>
      <c r="SI25" s="93"/>
    </row>
    <row r="26" spans="1:503" s="50" customFormat="1">
      <c r="A26" s="71"/>
      <c r="B26" s="1122" t="s">
        <v>76</v>
      </c>
      <c r="C26" s="674" t="s">
        <v>1369</v>
      </c>
      <c r="D26" s="90">
        <f>'E258 CI High Voltage NON 449'!G6</f>
        <v>15</v>
      </c>
      <c r="E26" s="114">
        <f>'E258 CI High Voltage NON 449'!N6</f>
        <v>4635950</v>
      </c>
      <c r="F26" s="296">
        <f>'E258 CI High Voltage NON 449'!P6</f>
        <v>391376.37</v>
      </c>
      <c r="G26" s="296">
        <f>'E258 CI High Voltage NON 449'!Q6</f>
        <v>2270850.66</v>
      </c>
      <c r="H26" s="296">
        <f>'E258 CI High Voltage NON 449'!R6</f>
        <v>0</v>
      </c>
      <c r="I26" s="47">
        <f>'E258 CI High Voltage NON 449'!S6</f>
        <v>2029537.6099999999</v>
      </c>
      <c r="J26" s="35"/>
      <c r="K26" s="296">
        <f>'E258 CI High Voltage NON 449'!U6</f>
        <v>2662227.0300000003</v>
      </c>
      <c r="L26" s="92">
        <f>'E258 CI High Voltage NON 449'!V6</f>
        <v>2420913.98</v>
      </c>
      <c r="M26" s="88">
        <f t="shared" si="8"/>
        <v>2469598.3580705011</v>
      </c>
      <c r="N26" s="88">
        <f t="shared" si="8"/>
        <v>2245745.8070500926</v>
      </c>
      <c r="O26" s="292">
        <f>'E258 CI High Voltage NON 449'!AB6</f>
        <v>3397815.9629912381</v>
      </c>
      <c r="P26" s="26">
        <f>'E258 CI High Voltage NON 449'!Z6</f>
        <v>0</v>
      </c>
      <c r="Q26" s="27">
        <f t="shared" ref="Q26" si="9">O26/M26</f>
        <v>1.3758577186801964</v>
      </c>
      <c r="R26" s="27">
        <f t="shared" ref="R26" si="10">((O26*1.1)+(P26))/N26</f>
        <v>1.6643012524199685</v>
      </c>
      <c r="S26" s="62"/>
      <c r="T26" s="62"/>
      <c r="U26" s="77"/>
      <c r="V26" s="62"/>
      <c r="W26" s="62"/>
      <c r="X26" s="62"/>
      <c r="Y26" s="62"/>
      <c r="Z26" s="62"/>
      <c r="AA26" s="62"/>
      <c r="AB26" s="62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  <c r="IX26" s="93"/>
      <c r="IY26" s="93"/>
      <c r="IZ26" s="93"/>
      <c r="JA26" s="93"/>
      <c r="JB26" s="93"/>
      <c r="JC26" s="93"/>
      <c r="JD26" s="93"/>
      <c r="JE26" s="93"/>
      <c r="JF26" s="93"/>
      <c r="JG26" s="93"/>
      <c r="JH26" s="93"/>
      <c r="JI26" s="93"/>
      <c r="JJ26" s="93"/>
      <c r="JK26" s="93"/>
      <c r="JL26" s="93"/>
      <c r="JM26" s="93"/>
      <c r="JN26" s="93"/>
      <c r="JO26" s="93"/>
      <c r="JP26" s="93"/>
      <c r="JQ26" s="93"/>
      <c r="JR26" s="93"/>
      <c r="JS26" s="93"/>
      <c r="JT26" s="93"/>
      <c r="JU26" s="93"/>
      <c r="JV26" s="93"/>
      <c r="JW26" s="93"/>
      <c r="JX26" s="93"/>
      <c r="JY26" s="93"/>
      <c r="JZ26" s="93"/>
      <c r="KA26" s="93"/>
      <c r="KB26" s="93"/>
      <c r="KC26" s="93"/>
      <c r="KD26" s="93"/>
      <c r="KE26" s="93"/>
      <c r="KF26" s="93"/>
      <c r="KG26" s="93"/>
      <c r="KH26" s="93"/>
      <c r="KI26" s="93"/>
      <c r="KJ26" s="93"/>
      <c r="KK26" s="93"/>
      <c r="KL26" s="93"/>
      <c r="KM26" s="93"/>
      <c r="KN26" s="93"/>
      <c r="KO26" s="93"/>
      <c r="KP26" s="93"/>
      <c r="KQ26" s="93"/>
      <c r="KR26" s="93"/>
      <c r="KS26" s="93"/>
      <c r="KT26" s="93"/>
      <c r="KU26" s="93"/>
      <c r="KV26" s="93"/>
      <c r="KW26" s="93"/>
      <c r="KX26" s="93"/>
      <c r="KY26" s="93"/>
      <c r="KZ26" s="93"/>
      <c r="LA26" s="93"/>
      <c r="LB26" s="93"/>
      <c r="LC26" s="93"/>
      <c r="LD26" s="93"/>
      <c r="LE26" s="93"/>
      <c r="LF26" s="93"/>
      <c r="LG26" s="93"/>
      <c r="LH26" s="93"/>
      <c r="LI26" s="93"/>
      <c r="LJ26" s="93"/>
      <c r="LK26" s="93"/>
      <c r="LL26" s="93"/>
      <c r="LM26" s="93"/>
      <c r="LN26" s="93"/>
      <c r="LO26" s="93"/>
      <c r="LP26" s="93"/>
      <c r="LQ26" s="93"/>
      <c r="LR26" s="93"/>
      <c r="LS26" s="93"/>
      <c r="LT26" s="93"/>
      <c r="LU26" s="93"/>
      <c r="LV26" s="93"/>
      <c r="LW26" s="93"/>
      <c r="LX26" s="93"/>
      <c r="LY26" s="93"/>
      <c r="LZ26" s="93"/>
      <c r="MA26" s="93"/>
      <c r="MB26" s="93"/>
      <c r="MC26" s="93"/>
      <c r="MD26" s="93"/>
      <c r="ME26" s="93"/>
      <c r="MF26" s="93"/>
      <c r="MG26" s="93"/>
      <c r="MH26" s="93"/>
      <c r="MI26" s="93"/>
      <c r="MJ26" s="93"/>
      <c r="MK26" s="93"/>
      <c r="ML26" s="93"/>
      <c r="MM26" s="93"/>
      <c r="MN26" s="93"/>
      <c r="MO26" s="93"/>
      <c r="MP26" s="93"/>
      <c r="MQ26" s="93"/>
      <c r="MR26" s="93"/>
      <c r="MS26" s="93"/>
      <c r="MT26" s="93"/>
      <c r="MU26" s="93"/>
      <c r="MV26" s="93"/>
      <c r="MW26" s="93"/>
      <c r="MX26" s="93"/>
      <c r="MY26" s="93"/>
      <c r="MZ26" s="93"/>
      <c r="NA26" s="93"/>
      <c r="NB26" s="93"/>
      <c r="NC26" s="93"/>
      <c r="ND26" s="93"/>
      <c r="NE26" s="93"/>
      <c r="NF26" s="93"/>
      <c r="NG26" s="93"/>
      <c r="NH26" s="93"/>
      <c r="NI26" s="93"/>
      <c r="NJ26" s="93"/>
      <c r="NK26" s="93"/>
      <c r="NL26" s="93"/>
      <c r="NM26" s="93"/>
      <c r="NN26" s="93"/>
      <c r="NO26" s="93"/>
      <c r="NP26" s="93"/>
      <c r="NQ26" s="93"/>
      <c r="NR26" s="93"/>
      <c r="NS26" s="93"/>
      <c r="NT26" s="93"/>
      <c r="NU26" s="93"/>
      <c r="NV26" s="93"/>
      <c r="NW26" s="93"/>
      <c r="NX26" s="93"/>
      <c r="NY26" s="93"/>
      <c r="NZ26" s="93"/>
      <c r="OA26" s="93"/>
      <c r="OB26" s="93"/>
      <c r="OC26" s="93"/>
      <c r="OD26" s="93"/>
      <c r="OE26" s="93"/>
      <c r="OF26" s="93"/>
      <c r="OG26" s="93"/>
      <c r="OH26" s="93"/>
      <c r="OI26" s="93"/>
      <c r="OJ26" s="93"/>
      <c r="OK26" s="93"/>
      <c r="OL26" s="93"/>
      <c r="OM26" s="93"/>
      <c r="ON26" s="93"/>
      <c r="OO26" s="93"/>
      <c r="OP26" s="93"/>
      <c r="OQ26" s="93"/>
      <c r="OR26" s="93"/>
      <c r="OS26" s="93"/>
      <c r="OT26" s="93"/>
      <c r="OU26" s="93"/>
      <c r="OV26" s="93"/>
      <c r="OW26" s="93"/>
      <c r="OX26" s="93"/>
      <c r="OY26" s="93"/>
      <c r="OZ26" s="93"/>
      <c r="PA26" s="93"/>
      <c r="PB26" s="93"/>
      <c r="PC26" s="93"/>
      <c r="PD26" s="93"/>
      <c r="PE26" s="93"/>
      <c r="PF26" s="93"/>
      <c r="PG26" s="93"/>
      <c r="PH26" s="93"/>
      <c r="PI26" s="93"/>
      <c r="PJ26" s="93"/>
      <c r="PK26" s="93"/>
      <c r="PL26" s="93"/>
      <c r="PM26" s="93"/>
      <c r="PN26" s="93"/>
      <c r="PO26" s="93"/>
      <c r="PP26" s="93"/>
      <c r="PQ26" s="93"/>
      <c r="PR26" s="93"/>
      <c r="PS26" s="93"/>
      <c r="PT26" s="93"/>
      <c r="PU26" s="93"/>
      <c r="PV26" s="93"/>
      <c r="PW26" s="93"/>
      <c r="PX26" s="93"/>
      <c r="PY26" s="93"/>
      <c r="PZ26" s="93"/>
      <c r="QA26" s="93"/>
      <c r="QB26" s="93"/>
      <c r="QC26" s="93"/>
      <c r="QD26" s="93"/>
      <c r="QE26" s="93"/>
      <c r="QF26" s="93"/>
      <c r="QG26" s="93"/>
      <c r="QH26" s="93"/>
      <c r="QI26" s="93"/>
      <c r="QJ26" s="93"/>
      <c r="QK26" s="93"/>
      <c r="QL26" s="93"/>
      <c r="QM26" s="93"/>
      <c r="QN26" s="93"/>
      <c r="QO26" s="93"/>
      <c r="QP26" s="93"/>
      <c r="QQ26" s="93"/>
      <c r="QR26" s="93"/>
      <c r="QS26" s="93"/>
      <c r="QT26" s="93"/>
      <c r="QU26" s="93"/>
      <c r="QV26" s="93"/>
      <c r="QW26" s="93"/>
      <c r="QX26" s="93"/>
      <c r="QY26" s="93"/>
      <c r="QZ26" s="93"/>
      <c r="RA26" s="93"/>
      <c r="RB26" s="93"/>
      <c r="RC26" s="93"/>
      <c r="RD26" s="93"/>
      <c r="RE26" s="93"/>
      <c r="RF26" s="93"/>
      <c r="RG26" s="93"/>
      <c r="RH26" s="93"/>
      <c r="RI26" s="93"/>
      <c r="RJ26" s="93"/>
      <c r="RK26" s="93"/>
      <c r="RL26" s="93"/>
      <c r="RM26" s="93"/>
      <c r="RN26" s="93"/>
      <c r="RO26" s="93"/>
      <c r="RP26" s="93"/>
      <c r="RQ26" s="93"/>
      <c r="RR26" s="93"/>
      <c r="RS26" s="93"/>
      <c r="RT26" s="93"/>
      <c r="RU26" s="93"/>
      <c r="RV26" s="93"/>
      <c r="RW26" s="93"/>
      <c r="RX26" s="93"/>
      <c r="RY26" s="93"/>
      <c r="RZ26" s="93"/>
      <c r="SA26" s="93"/>
      <c r="SB26" s="93"/>
      <c r="SC26" s="93"/>
      <c r="SD26" s="93"/>
      <c r="SE26" s="93"/>
      <c r="SF26" s="93"/>
      <c r="SG26" s="93"/>
      <c r="SH26" s="93"/>
      <c r="SI26" s="93"/>
    </row>
    <row r="27" spans="1:503" s="50" customFormat="1">
      <c r="A27" s="71"/>
      <c r="B27" s="1122" t="s">
        <v>76</v>
      </c>
      <c r="C27" s="674" t="s">
        <v>1370</v>
      </c>
      <c r="D27" s="90">
        <f>'E258 CI High Voltage 449'!G6</f>
        <v>15</v>
      </c>
      <c r="E27" s="114">
        <f>'E258 CI High Voltage 449'!N6</f>
        <v>0</v>
      </c>
      <c r="F27" s="296">
        <f>'E258 CI High Voltage 449'!P6</f>
        <v>154342.95000000001</v>
      </c>
      <c r="G27" s="296">
        <f>'E258 CI High Voltage 449'!Q6</f>
        <v>205790.6</v>
      </c>
      <c r="H27" s="296">
        <f>'E258 CI High Voltage 449'!R6</f>
        <v>0</v>
      </c>
      <c r="I27" s="47">
        <f>'E258 CI High Voltage 449'!S6</f>
        <v>0</v>
      </c>
      <c r="J27" s="35">
        <v>0</v>
      </c>
      <c r="K27" s="296">
        <f>'E258 CI High Voltage 449'!U6</f>
        <v>360133.55000000005</v>
      </c>
      <c r="L27" s="92">
        <f>'E258 CI High Voltage 449'!V6</f>
        <v>154342.95000000001</v>
      </c>
      <c r="M27" s="88">
        <f t="shared" si="8"/>
        <v>334075.64935064939</v>
      </c>
      <c r="N27" s="88">
        <f t="shared" si="8"/>
        <v>143175.27829313543</v>
      </c>
      <c r="O27" s="292">
        <f>'E258 CI High Voltage 449'!AB6</f>
        <v>0</v>
      </c>
      <c r="P27" s="26">
        <f>'E258 CI High Voltage 449'!Z6</f>
        <v>0</v>
      </c>
      <c r="Q27" s="27">
        <f t="shared" si="1"/>
        <v>0</v>
      </c>
      <c r="R27" s="27">
        <f t="shared" si="2"/>
        <v>0</v>
      </c>
      <c r="S27" s="62"/>
      <c r="T27" s="62"/>
      <c r="U27" s="77"/>
      <c r="V27" s="62"/>
      <c r="W27" s="62"/>
      <c r="X27" s="62"/>
      <c r="Y27" s="62"/>
      <c r="Z27" s="62"/>
      <c r="AA27" s="62"/>
      <c r="AB27" s="62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  <c r="IX27" s="93"/>
      <c r="IY27" s="93"/>
      <c r="IZ27" s="93"/>
      <c r="JA27" s="93"/>
      <c r="JB27" s="93"/>
      <c r="JC27" s="93"/>
      <c r="JD27" s="93"/>
      <c r="JE27" s="93"/>
      <c r="JF27" s="93"/>
      <c r="JG27" s="93"/>
      <c r="JH27" s="93"/>
      <c r="JI27" s="93"/>
      <c r="JJ27" s="93"/>
      <c r="JK27" s="93"/>
      <c r="JL27" s="93"/>
      <c r="JM27" s="93"/>
      <c r="JN27" s="93"/>
      <c r="JO27" s="93"/>
      <c r="JP27" s="93"/>
      <c r="JQ27" s="93"/>
      <c r="JR27" s="93"/>
      <c r="JS27" s="93"/>
      <c r="JT27" s="93"/>
      <c r="JU27" s="93"/>
      <c r="JV27" s="93"/>
      <c r="JW27" s="93"/>
      <c r="JX27" s="93"/>
      <c r="JY27" s="93"/>
      <c r="JZ27" s="93"/>
      <c r="KA27" s="93"/>
      <c r="KB27" s="93"/>
      <c r="KC27" s="93"/>
      <c r="KD27" s="93"/>
      <c r="KE27" s="93"/>
      <c r="KF27" s="93"/>
      <c r="KG27" s="93"/>
      <c r="KH27" s="93"/>
      <c r="KI27" s="93"/>
      <c r="KJ27" s="93"/>
      <c r="KK27" s="93"/>
      <c r="KL27" s="93"/>
      <c r="KM27" s="93"/>
      <c r="KN27" s="93"/>
      <c r="KO27" s="93"/>
      <c r="KP27" s="93"/>
      <c r="KQ27" s="93"/>
      <c r="KR27" s="93"/>
      <c r="KS27" s="93"/>
      <c r="KT27" s="93"/>
      <c r="KU27" s="93"/>
      <c r="KV27" s="93"/>
      <c r="KW27" s="93"/>
      <c r="KX27" s="93"/>
      <c r="KY27" s="93"/>
      <c r="KZ27" s="93"/>
      <c r="LA27" s="93"/>
      <c r="LB27" s="93"/>
      <c r="LC27" s="93"/>
      <c r="LD27" s="93"/>
      <c r="LE27" s="93"/>
      <c r="LF27" s="93"/>
      <c r="LG27" s="93"/>
      <c r="LH27" s="93"/>
      <c r="LI27" s="93"/>
      <c r="LJ27" s="93"/>
      <c r="LK27" s="93"/>
      <c r="LL27" s="93"/>
      <c r="LM27" s="93"/>
      <c r="LN27" s="93"/>
      <c r="LO27" s="93"/>
      <c r="LP27" s="93"/>
      <c r="LQ27" s="93"/>
      <c r="LR27" s="93"/>
      <c r="LS27" s="93"/>
      <c r="LT27" s="93"/>
      <c r="LU27" s="93"/>
      <c r="LV27" s="93"/>
      <c r="LW27" s="93"/>
      <c r="LX27" s="93"/>
      <c r="LY27" s="93"/>
      <c r="LZ27" s="93"/>
      <c r="MA27" s="93"/>
      <c r="MB27" s="93"/>
      <c r="MC27" s="93"/>
      <c r="MD27" s="93"/>
      <c r="ME27" s="93"/>
      <c r="MF27" s="93"/>
      <c r="MG27" s="93"/>
      <c r="MH27" s="93"/>
      <c r="MI27" s="93"/>
      <c r="MJ27" s="93"/>
      <c r="MK27" s="93"/>
      <c r="ML27" s="93"/>
      <c r="MM27" s="93"/>
      <c r="MN27" s="93"/>
      <c r="MO27" s="93"/>
      <c r="MP27" s="93"/>
      <c r="MQ27" s="93"/>
      <c r="MR27" s="93"/>
      <c r="MS27" s="93"/>
      <c r="MT27" s="93"/>
      <c r="MU27" s="93"/>
      <c r="MV27" s="93"/>
      <c r="MW27" s="93"/>
      <c r="MX27" s="93"/>
      <c r="MY27" s="93"/>
      <c r="MZ27" s="93"/>
      <c r="NA27" s="93"/>
      <c r="NB27" s="93"/>
      <c r="NC27" s="93"/>
      <c r="ND27" s="93"/>
      <c r="NE27" s="93"/>
      <c r="NF27" s="93"/>
      <c r="NG27" s="93"/>
      <c r="NH27" s="93"/>
      <c r="NI27" s="93"/>
      <c r="NJ27" s="93"/>
      <c r="NK27" s="93"/>
      <c r="NL27" s="93"/>
      <c r="NM27" s="93"/>
      <c r="NN27" s="93"/>
      <c r="NO27" s="93"/>
      <c r="NP27" s="93"/>
      <c r="NQ27" s="93"/>
      <c r="NR27" s="93"/>
      <c r="NS27" s="93"/>
      <c r="NT27" s="93"/>
      <c r="NU27" s="93"/>
      <c r="NV27" s="93"/>
      <c r="NW27" s="93"/>
      <c r="NX27" s="93"/>
      <c r="NY27" s="93"/>
      <c r="NZ27" s="93"/>
      <c r="OA27" s="93"/>
      <c r="OB27" s="93"/>
      <c r="OC27" s="93"/>
      <c r="OD27" s="93"/>
      <c r="OE27" s="93"/>
      <c r="OF27" s="93"/>
      <c r="OG27" s="93"/>
      <c r="OH27" s="93"/>
      <c r="OI27" s="93"/>
      <c r="OJ27" s="93"/>
      <c r="OK27" s="93"/>
      <c r="OL27" s="93"/>
      <c r="OM27" s="93"/>
      <c r="ON27" s="93"/>
      <c r="OO27" s="93"/>
      <c r="OP27" s="93"/>
      <c r="OQ27" s="93"/>
      <c r="OR27" s="93"/>
      <c r="OS27" s="93"/>
      <c r="OT27" s="93"/>
      <c r="OU27" s="93"/>
      <c r="OV27" s="93"/>
      <c r="OW27" s="93"/>
      <c r="OX27" s="93"/>
      <c r="OY27" s="93"/>
      <c r="OZ27" s="93"/>
      <c r="PA27" s="93"/>
      <c r="PB27" s="93"/>
      <c r="PC27" s="93"/>
      <c r="PD27" s="93"/>
      <c r="PE27" s="93"/>
      <c r="PF27" s="93"/>
      <c r="PG27" s="93"/>
      <c r="PH27" s="93"/>
      <c r="PI27" s="93"/>
      <c r="PJ27" s="93"/>
      <c r="PK27" s="93"/>
      <c r="PL27" s="93"/>
      <c r="PM27" s="93"/>
      <c r="PN27" s="93"/>
      <c r="PO27" s="93"/>
      <c r="PP27" s="93"/>
      <c r="PQ27" s="93"/>
      <c r="PR27" s="93"/>
      <c r="PS27" s="93"/>
      <c r="PT27" s="93"/>
      <c r="PU27" s="93"/>
      <c r="PV27" s="93"/>
      <c r="PW27" s="93"/>
      <c r="PX27" s="93"/>
      <c r="PY27" s="93"/>
      <c r="PZ27" s="93"/>
      <c r="QA27" s="93"/>
      <c r="QB27" s="93"/>
      <c r="QC27" s="93"/>
      <c r="QD27" s="93"/>
      <c r="QE27" s="93"/>
      <c r="QF27" s="93"/>
      <c r="QG27" s="93"/>
      <c r="QH27" s="93"/>
      <c r="QI27" s="93"/>
      <c r="QJ27" s="93"/>
      <c r="QK27" s="93"/>
      <c r="QL27" s="93"/>
      <c r="QM27" s="93"/>
      <c r="QN27" s="93"/>
      <c r="QO27" s="93"/>
      <c r="QP27" s="93"/>
      <c r="QQ27" s="93"/>
      <c r="QR27" s="93"/>
      <c r="QS27" s="93"/>
      <c r="QT27" s="93"/>
      <c r="QU27" s="93"/>
      <c r="QV27" s="93"/>
      <c r="QW27" s="93"/>
      <c r="QX27" s="93"/>
      <c r="QY27" s="93"/>
      <c r="QZ27" s="93"/>
      <c r="RA27" s="93"/>
      <c r="RB27" s="93"/>
      <c r="RC27" s="93"/>
      <c r="RD27" s="93"/>
      <c r="RE27" s="93"/>
      <c r="RF27" s="93"/>
      <c r="RG27" s="93"/>
      <c r="RH27" s="93"/>
      <c r="RI27" s="93"/>
      <c r="RJ27" s="93"/>
      <c r="RK27" s="93"/>
      <c r="RL27" s="93"/>
      <c r="RM27" s="93"/>
      <c r="RN27" s="93"/>
      <c r="RO27" s="93"/>
      <c r="RP27" s="93"/>
      <c r="RQ27" s="93"/>
      <c r="RR27" s="93"/>
      <c r="RS27" s="93"/>
      <c r="RT27" s="93"/>
      <c r="RU27" s="93"/>
      <c r="RV27" s="93"/>
      <c r="RW27" s="93"/>
      <c r="RX27" s="93"/>
      <c r="RY27" s="93"/>
      <c r="RZ27" s="93"/>
      <c r="SA27" s="93"/>
      <c r="SB27" s="93"/>
      <c r="SC27" s="93"/>
      <c r="SD27" s="93"/>
      <c r="SE27" s="93"/>
      <c r="SF27" s="93"/>
      <c r="SG27" s="93"/>
      <c r="SH27" s="93"/>
      <c r="SI27" s="93"/>
    </row>
    <row r="28" spans="1:503" s="50" customFormat="1">
      <c r="A28" s="71"/>
      <c r="B28" s="1123" t="s">
        <v>904</v>
      </c>
      <c r="C28" s="1095" t="s">
        <v>60</v>
      </c>
      <c r="D28" s="90"/>
      <c r="E28" s="114">
        <v>0</v>
      </c>
      <c r="F28" s="296">
        <v>91537</v>
      </c>
      <c r="G28" s="296"/>
      <c r="H28" s="296"/>
      <c r="I28" s="47"/>
      <c r="J28" s="35"/>
      <c r="K28" s="296">
        <v>91537</v>
      </c>
      <c r="L28" s="92">
        <v>91537</v>
      </c>
      <c r="M28" s="763">
        <f t="shared" si="8"/>
        <v>84913.729128014835</v>
      </c>
      <c r="N28" s="763">
        <f t="shared" si="8"/>
        <v>84913.729128014835</v>
      </c>
      <c r="O28" s="986"/>
      <c r="P28" s="26"/>
      <c r="Q28" s="27">
        <f t="shared" ref="Q28" si="11">O28/M28</f>
        <v>0</v>
      </c>
      <c r="R28" s="27">
        <f t="shared" ref="R28" si="12">((O28*1.1)+(P28))/N28</f>
        <v>0</v>
      </c>
      <c r="S28" s="62"/>
      <c r="T28" s="62"/>
      <c r="U28" s="77"/>
      <c r="V28" s="62"/>
      <c r="W28" s="62"/>
      <c r="X28" s="62"/>
      <c r="Y28" s="62"/>
      <c r="Z28" s="62"/>
      <c r="AA28" s="62"/>
      <c r="AB28" s="62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  <c r="IX28" s="93"/>
      <c r="IY28" s="93"/>
      <c r="IZ28" s="93"/>
      <c r="JA28" s="93"/>
      <c r="JB28" s="93"/>
      <c r="JC28" s="93"/>
      <c r="JD28" s="93"/>
      <c r="JE28" s="93"/>
      <c r="JF28" s="93"/>
      <c r="JG28" s="93"/>
      <c r="JH28" s="93"/>
      <c r="JI28" s="93"/>
      <c r="JJ28" s="93"/>
      <c r="JK28" s="93"/>
      <c r="JL28" s="93"/>
      <c r="JM28" s="93"/>
      <c r="JN28" s="93"/>
      <c r="JO28" s="93"/>
      <c r="JP28" s="93"/>
      <c r="JQ28" s="93"/>
      <c r="JR28" s="93"/>
      <c r="JS28" s="93"/>
      <c r="JT28" s="93"/>
      <c r="JU28" s="93"/>
      <c r="JV28" s="93"/>
      <c r="JW28" s="93"/>
      <c r="JX28" s="93"/>
      <c r="JY28" s="93"/>
      <c r="JZ28" s="93"/>
      <c r="KA28" s="93"/>
      <c r="KB28" s="93"/>
      <c r="KC28" s="93"/>
      <c r="KD28" s="93"/>
      <c r="KE28" s="93"/>
      <c r="KF28" s="93"/>
      <c r="KG28" s="93"/>
      <c r="KH28" s="93"/>
      <c r="KI28" s="93"/>
      <c r="KJ28" s="93"/>
      <c r="KK28" s="93"/>
      <c r="KL28" s="93"/>
      <c r="KM28" s="93"/>
      <c r="KN28" s="93"/>
      <c r="KO28" s="93"/>
      <c r="KP28" s="93"/>
      <c r="KQ28" s="93"/>
      <c r="KR28" s="93"/>
      <c r="KS28" s="93"/>
      <c r="KT28" s="93"/>
      <c r="KU28" s="93"/>
      <c r="KV28" s="93"/>
      <c r="KW28" s="93"/>
      <c r="KX28" s="93"/>
      <c r="KY28" s="93"/>
      <c r="KZ28" s="93"/>
      <c r="LA28" s="93"/>
      <c r="LB28" s="93"/>
      <c r="LC28" s="93"/>
      <c r="LD28" s="93"/>
      <c r="LE28" s="93"/>
      <c r="LF28" s="93"/>
      <c r="LG28" s="93"/>
      <c r="LH28" s="93"/>
      <c r="LI28" s="93"/>
      <c r="LJ28" s="93"/>
      <c r="LK28" s="93"/>
      <c r="LL28" s="93"/>
      <c r="LM28" s="93"/>
      <c r="LN28" s="93"/>
      <c r="LO28" s="93"/>
      <c r="LP28" s="93"/>
      <c r="LQ28" s="93"/>
      <c r="LR28" s="93"/>
      <c r="LS28" s="93"/>
      <c r="LT28" s="93"/>
      <c r="LU28" s="93"/>
      <c r="LV28" s="93"/>
      <c r="LW28" s="93"/>
      <c r="LX28" s="93"/>
      <c r="LY28" s="93"/>
      <c r="LZ28" s="93"/>
      <c r="MA28" s="93"/>
      <c r="MB28" s="93"/>
      <c r="MC28" s="93"/>
      <c r="MD28" s="93"/>
      <c r="ME28" s="93"/>
      <c r="MF28" s="93"/>
      <c r="MG28" s="93"/>
      <c r="MH28" s="93"/>
      <c r="MI28" s="93"/>
      <c r="MJ28" s="93"/>
      <c r="MK28" s="93"/>
      <c r="ML28" s="93"/>
      <c r="MM28" s="93"/>
      <c r="MN28" s="93"/>
      <c r="MO28" s="93"/>
      <c r="MP28" s="93"/>
      <c r="MQ28" s="93"/>
      <c r="MR28" s="93"/>
      <c r="MS28" s="93"/>
      <c r="MT28" s="93"/>
      <c r="MU28" s="93"/>
      <c r="MV28" s="93"/>
      <c r="MW28" s="93"/>
      <c r="MX28" s="93"/>
      <c r="MY28" s="93"/>
      <c r="MZ28" s="93"/>
      <c r="NA28" s="93"/>
      <c r="NB28" s="93"/>
      <c r="NC28" s="93"/>
      <c r="ND28" s="93"/>
      <c r="NE28" s="93"/>
      <c r="NF28" s="93"/>
      <c r="NG28" s="93"/>
      <c r="NH28" s="93"/>
      <c r="NI28" s="93"/>
      <c r="NJ28" s="93"/>
      <c r="NK28" s="93"/>
      <c r="NL28" s="93"/>
      <c r="NM28" s="93"/>
      <c r="NN28" s="93"/>
      <c r="NO28" s="93"/>
      <c r="NP28" s="93"/>
      <c r="NQ28" s="93"/>
      <c r="NR28" s="93"/>
      <c r="NS28" s="93"/>
      <c r="NT28" s="93"/>
      <c r="NU28" s="93"/>
      <c r="NV28" s="93"/>
      <c r="NW28" s="93"/>
      <c r="NX28" s="93"/>
      <c r="NY28" s="93"/>
      <c r="NZ28" s="93"/>
      <c r="OA28" s="93"/>
      <c r="OB28" s="93"/>
      <c r="OC28" s="93"/>
      <c r="OD28" s="93"/>
      <c r="OE28" s="93"/>
      <c r="OF28" s="93"/>
      <c r="OG28" s="93"/>
      <c r="OH28" s="93"/>
      <c r="OI28" s="93"/>
      <c r="OJ28" s="93"/>
      <c r="OK28" s="93"/>
      <c r="OL28" s="93"/>
      <c r="OM28" s="93"/>
      <c r="ON28" s="93"/>
      <c r="OO28" s="93"/>
      <c r="OP28" s="93"/>
      <c r="OQ28" s="93"/>
      <c r="OR28" s="93"/>
      <c r="OS28" s="93"/>
      <c r="OT28" s="93"/>
      <c r="OU28" s="93"/>
      <c r="OV28" s="93"/>
      <c r="OW28" s="93"/>
      <c r="OX28" s="93"/>
      <c r="OY28" s="93"/>
      <c r="OZ28" s="93"/>
      <c r="PA28" s="93"/>
      <c r="PB28" s="93"/>
      <c r="PC28" s="93"/>
      <c r="PD28" s="93"/>
      <c r="PE28" s="93"/>
      <c r="PF28" s="93"/>
      <c r="PG28" s="93"/>
      <c r="PH28" s="93"/>
      <c r="PI28" s="93"/>
      <c r="PJ28" s="93"/>
      <c r="PK28" s="93"/>
      <c r="PL28" s="93"/>
      <c r="PM28" s="93"/>
      <c r="PN28" s="93"/>
      <c r="PO28" s="93"/>
      <c r="PP28" s="93"/>
      <c r="PQ28" s="93"/>
      <c r="PR28" s="93"/>
      <c r="PS28" s="93"/>
      <c r="PT28" s="93"/>
      <c r="PU28" s="93"/>
      <c r="PV28" s="93"/>
      <c r="PW28" s="93"/>
      <c r="PX28" s="93"/>
      <c r="PY28" s="93"/>
      <c r="PZ28" s="93"/>
      <c r="QA28" s="93"/>
      <c r="QB28" s="93"/>
      <c r="QC28" s="93"/>
      <c r="QD28" s="93"/>
      <c r="QE28" s="93"/>
      <c r="QF28" s="93"/>
      <c r="QG28" s="93"/>
      <c r="QH28" s="93"/>
      <c r="QI28" s="93"/>
      <c r="QJ28" s="93"/>
      <c r="QK28" s="93"/>
      <c r="QL28" s="93"/>
      <c r="QM28" s="93"/>
      <c r="QN28" s="93"/>
      <c r="QO28" s="93"/>
      <c r="QP28" s="93"/>
      <c r="QQ28" s="93"/>
      <c r="QR28" s="93"/>
      <c r="QS28" s="93"/>
      <c r="QT28" s="93"/>
      <c r="QU28" s="93"/>
      <c r="QV28" s="93"/>
      <c r="QW28" s="93"/>
      <c r="QX28" s="93"/>
      <c r="QY28" s="93"/>
      <c r="QZ28" s="93"/>
      <c r="RA28" s="93"/>
      <c r="RB28" s="93"/>
      <c r="RC28" s="93"/>
      <c r="RD28" s="93"/>
      <c r="RE28" s="93"/>
      <c r="RF28" s="93"/>
      <c r="RG28" s="93"/>
      <c r="RH28" s="93"/>
      <c r="RI28" s="93"/>
      <c r="RJ28" s="93"/>
      <c r="RK28" s="93"/>
      <c r="RL28" s="93"/>
      <c r="RM28" s="93"/>
      <c r="RN28" s="93"/>
      <c r="RO28" s="93"/>
      <c r="RP28" s="93"/>
      <c r="RQ28" s="93"/>
      <c r="RR28" s="93"/>
      <c r="RS28" s="93"/>
      <c r="RT28" s="93"/>
      <c r="RU28" s="93"/>
      <c r="RV28" s="93"/>
      <c r="RW28" s="93"/>
      <c r="RX28" s="93"/>
      <c r="RY28" s="93"/>
      <c r="RZ28" s="93"/>
      <c r="SA28" s="93"/>
      <c r="SB28" s="93"/>
      <c r="SC28" s="93"/>
      <c r="SD28" s="93"/>
      <c r="SE28" s="93"/>
      <c r="SF28" s="93"/>
      <c r="SG28" s="93"/>
      <c r="SH28" s="93"/>
      <c r="SI28" s="93"/>
    </row>
    <row r="29" spans="1:503" s="50" customFormat="1">
      <c r="A29" s="195"/>
      <c r="B29" s="1122" t="s">
        <v>77</v>
      </c>
      <c r="C29" s="268" t="s">
        <v>61</v>
      </c>
      <c r="D29" s="267">
        <f>'E262 Commercial Rebates'!G203</f>
        <v>7.754759912706704</v>
      </c>
      <c r="E29" s="130">
        <f>'E262 Commercial Rebates'!N203</f>
        <v>15273888.300000001</v>
      </c>
      <c r="F29" s="986">
        <f>'E262 Commercial Rebates'!P203</f>
        <v>948934.99000000011</v>
      </c>
      <c r="G29" s="986">
        <f>'E262 Commercial Rebates'!Q203</f>
        <v>3561101.5199999996</v>
      </c>
      <c r="H29" s="986">
        <f>'E262 Commercial Rebates'!R203</f>
        <v>2320533.1500000004</v>
      </c>
      <c r="I29" s="986">
        <f>'E262 Commercial Rebates'!S203</f>
        <v>5881634.6699999999</v>
      </c>
      <c r="J29" s="986">
        <f>'E262 Commercial Rebates'!T203</f>
        <v>0</v>
      </c>
      <c r="K29" s="986">
        <f>'E262 Commercial Rebates'!U203</f>
        <v>4510036.51</v>
      </c>
      <c r="L29" s="986">
        <f>'E262 Commercial Rebates'!V203</f>
        <v>6830569.6600000001</v>
      </c>
      <c r="M29" s="763">
        <f t="shared" si="8"/>
        <v>4183707.3376623373</v>
      </c>
      <c r="N29" s="763">
        <f t="shared" si="8"/>
        <v>6336335.4916512053</v>
      </c>
      <c r="O29" s="986">
        <f>'E262 Commercial Rebates'!AB203</f>
        <v>7875164.14068616</v>
      </c>
      <c r="P29" s="130">
        <f>'E262 Commercial Rebates'!Z203</f>
        <v>526496.10824197787</v>
      </c>
      <c r="Q29" s="639">
        <f t="shared" ref="Q29:Q34" si="13">O29/M29</f>
        <v>1.8823410686002808</v>
      </c>
      <c r="R29" s="639">
        <f>((O29*1.1)+(P29))/N29</f>
        <v>1.4502351832702782</v>
      </c>
      <c r="S29" s="62"/>
      <c r="T29" s="62"/>
      <c r="U29" s="77"/>
      <c r="V29" s="62"/>
      <c r="W29" s="62"/>
      <c r="X29" s="62"/>
      <c r="Y29" s="62"/>
      <c r="Z29" s="62"/>
      <c r="AA29" s="62"/>
      <c r="AB29" s="62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  <c r="IX29" s="93"/>
      <c r="IY29" s="93"/>
      <c r="IZ29" s="93"/>
      <c r="JA29" s="93"/>
      <c r="JB29" s="93"/>
      <c r="JC29" s="93"/>
      <c r="JD29" s="93"/>
      <c r="JE29" s="93"/>
      <c r="JF29" s="93"/>
      <c r="JG29" s="93"/>
      <c r="JH29" s="93"/>
      <c r="JI29" s="93"/>
      <c r="JJ29" s="93"/>
      <c r="JK29" s="93"/>
      <c r="JL29" s="93"/>
      <c r="JM29" s="93"/>
      <c r="JN29" s="93"/>
      <c r="JO29" s="93"/>
      <c r="JP29" s="93"/>
      <c r="JQ29" s="93"/>
      <c r="JR29" s="93"/>
      <c r="JS29" s="93"/>
      <c r="JT29" s="93"/>
      <c r="JU29" s="93"/>
      <c r="JV29" s="93"/>
      <c r="JW29" s="93"/>
      <c r="JX29" s="93"/>
      <c r="JY29" s="93"/>
      <c r="JZ29" s="93"/>
      <c r="KA29" s="93"/>
      <c r="KB29" s="93"/>
      <c r="KC29" s="93"/>
      <c r="KD29" s="93"/>
      <c r="KE29" s="93"/>
      <c r="KF29" s="93"/>
      <c r="KG29" s="93"/>
      <c r="KH29" s="93"/>
      <c r="KI29" s="93"/>
      <c r="KJ29" s="93"/>
      <c r="KK29" s="93"/>
      <c r="KL29" s="93"/>
      <c r="KM29" s="93"/>
      <c r="KN29" s="93"/>
      <c r="KO29" s="93"/>
      <c r="KP29" s="93"/>
      <c r="KQ29" s="93"/>
      <c r="KR29" s="93"/>
      <c r="KS29" s="93"/>
      <c r="KT29" s="93"/>
      <c r="KU29" s="93"/>
      <c r="KV29" s="93"/>
      <c r="KW29" s="93"/>
      <c r="KX29" s="93"/>
      <c r="KY29" s="93"/>
      <c r="KZ29" s="93"/>
      <c r="LA29" s="93"/>
      <c r="LB29" s="93"/>
      <c r="LC29" s="93"/>
      <c r="LD29" s="93"/>
      <c r="LE29" s="93"/>
      <c r="LF29" s="93"/>
      <c r="LG29" s="93"/>
      <c r="LH29" s="93"/>
      <c r="LI29" s="93"/>
      <c r="LJ29" s="93"/>
      <c r="LK29" s="93"/>
      <c r="LL29" s="93"/>
      <c r="LM29" s="93"/>
      <c r="LN29" s="93"/>
      <c r="LO29" s="93"/>
      <c r="LP29" s="93"/>
      <c r="LQ29" s="93"/>
      <c r="LR29" s="93"/>
      <c r="LS29" s="93"/>
      <c r="LT29" s="93"/>
      <c r="LU29" s="93"/>
      <c r="LV29" s="93"/>
      <c r="LW29" s="93"/>
      <c r="LX29" s="93"/>
      <c r="LY29" s="93"/>
      <c r="LZ29" s="93"/>
      <c r="MA29" s="93"/>
      <c r="MB29" s="93"/>
      <c r="MC29" s="93"/>
      <c r="MD29" s="93"/>
      <c r="ME29" s="93"/>
      <c r="MF29" s="93"/>
      <c r="MG29" s="93"/>
      <c r="MH29" s="93"/>
      <c r="MI29" s="93"/>
      <c r="MJ29" s="93"/>
      <c r="MK29" s="93"/>
      <c r="ML29" s="93"/>
      <c r="MM29" s="93"/>
      <c r="MN29" s="93"/>
      <c r="MO29" s="93"/>
      <c r="MP29" s="93"/>
      <c r="MQ29" s="93"/>
      <c r="MR29" s="93"/>
      <c r="MS29" s="93"/>
      <c r="MT29" s="93"/>
      <c r="MU29" s="93"/>
      <c r="MV29" s="93"/>
      <c r="MW29" s="93"/>
      <c r="MX29" s="93"/>
      <c r="MY29" s="93"/>
      <c r="MZ29" s="93"/>
      <c r="NA29" s="93"/>
      <c r="NB29" s="93"/>
      <c r="NC29" s="93"/>
      <c r="ND29" s="93"/>
      <c r="NE29" s="93"/>
      <c r="NF29" s="93"/>
      <c r="NG29" s="93"/>
      <c r="NH29" s="93"/>
      <c r="NI29" s="93"/>
      <c r="NJ29" s="93"/>
      <c r="NK29" s="93"/>
      <c r="NL29" s="93"/>
      <c r="NM29" s="93"/>
      <c r="NN29" s="93"/>
      <c r="NO29" s="93"/>
      <c r="NP29" s="93"/>
      <c r="NQ29" s="93"/>
      <c r="NR29" s="93"/>
      <c r="NS29" s="93"/>
      <c r="NT29" s="93"/>
      <c r="NU29" s="93"/>
      <c r="NV29" s="93"/>
      <c r="NW29" s="93"/>
      <c r="NX29" s="93"/>
      <c r="NY29" s="93"/>
      <c r="NZ29" s="93"/>
      <c r="OA29" s="93"/>
      <c r="OB29" s="93"/>
      <c r="OC29" s="93"/>
      <c r="OD29" s="93"/>
      <c r="OE29" s="93"/>
      <c r="OF29" s="93"/>
      <c r="OG29" s="93"/>
      <c r="OH29" s="93"/>
      <c r="OI29" s="93"/>
      <c r="OJ29" s="93"/>
      <c r="OK29" s="93"/>
      <c r="OL29" s="93"/>
      <c r="OM29" s="93"/>
      <c r="ON29" s="93"/>
      <c r="OO29" s="93"/>
      <c r="OP29" s="93"/>
      <c r="OQ29" s="93"/>
      <c r="OR29" s="93"/>
      <c r="OS29" s="93"/>
      <c r="OT29" s="93"/>
      <c r="OU29" s="93"/>
      <c r="OV29" s="93"/>
      <c r="OW29" s="93"/>
      <c r="OX29" s="93"/>
      <c r="OY29" s="93"/>
      <c r="OZ29" s="93"/>
      <c r="PA29" s="93"/>
      <c r="PB29" s="93"/>
      <c r="PC29" s="93"/>
      <c r="PD29" s="93"/>
      <c r="PE29" s="93"/>
      <c r="PF29" s="93"/>
      <c r="PG29" s="93"/>
      <c r="PH29" s="93"/>
      <c r="PI29" s="93"/>
      <c r="PJ29" s="93"/>
      <c r="PK29" s="93"/>
      <c r="PL29" s="93"/>
      <c r="PM29" s="93"/>
      <c r="PN29" s="93"/>
      <c r="PO29" s="93"/>
      <c r="PP29" s="93"/>
      <c r="PQ29" s="93"/>
      <c r="PR29" s="93"/>
      <c r="PS29" s="93"/>
      <c r="PT29" s="93"/>
      <c r="PU29" s="93"/>
      <c r="PV29" s="93"/>
      <c r="PW29" s="93"/>
      <c r="PX29" s="93"/>
      <c r="PY29" s="93"/>
      <c r="PZ29" s="93"/>
      <c r="QA29" s="93"/>
      <c r="QB29" s="93"/>
      <c r="QC29" s="93"/>
      <c r="QD29" s="93"/>
      <c r="QE29" s="93"/>
      <c r="QF29" s="93"/>
      <c r="QG29" s="93"/>
      <c r="QH29" s="93"/>
      <c r="QI29" s="93"/>
      <c r="QJ29" s="93"/>
      <c r="QK29" s="93"/>
      <c r="QL29" s="93"/>
      <c r="QM29" s="93"/>
      <c r="QN29" s="93"/>
      <c r="QO29" s="93"/>
      <c r="QP29" s="93"/>
      <c r="QQ29" s="93"/>
      <c r="QR29" s="93"/>
      <c r="QS29" s="93"/>
      <c r="QT29" s="93"/>
      <c r="QU29" s="93"/>
      <c r="QV29" s="93"/>
      <c r="QW29" s="93"/>
      <c r="QX29" s="93"/>
      <c r="QY29" s="93"/>
      <c r="QZ29" s="93"/>
      <c r="RA29" s="93"/>
      <c r="RB29" s="93"/>
      <c r="RC29" s="93"/>
      <c r="RD29" s="93"/>
      <c r="RE29" s="93"/>
      <c r="RF29" s="93"/>
      <c r="RG29" s="93"/>
      <c r="RH29" s="93"/>
      <c r="RI29" s="93"/>
      <c r="RJ29" s="93"/>
      <c r="RK29" s="93"/>
      <c r="RL29" s="93"/>
      <c r="RM29" s="93"/>
      <c r="RN29" s="93"/>
      <c r="RO29" s="93"/>
      <c r="RP29" s="93"/>
      <c r="RQ29" s="93"/>
      <c r="RR29" s="93"/>
      <c r="RS29" s="93"/>
      <c r="RT29" s="93"/>
      <c r="RU29" s="93"/>
      <c r="RV29" s="93"/>
      <c r="RW29" s="93"/>
      <c r="RX29" s="93"/>
      <c r="RY29" s="93"/>
      <c r="RZ29" s="93"/>
      <c r="SA29" s="93"/>
      <c r="SB29" s="93"/>
      <c r="SC29" s="93"/>
      <c r="SD29" s="93"/>
      <c r="SE29" s="93"/>
      <c r="SF29" s="93"/>
      <c r="SG29" s="93"/>
      <c r="SH29" s="93"/>
      <c r="SI29" s="93"/>
    </row>
    <row r="30" spans="1:503" s="164" customFormat="1" ht="13.8">
      <c r="A30" s="157"/>
      <c r="B30" s="781"/>
      <c r="C30" s="161" t="s">
        <v>62</v>
      </c>
      <c r="D30" s="162"/>
      <c r="E30" s="660">
        <f t="shared" ref="E30:P30" si="14">SUM(E23:E29)</f>
        <v>116240002.64999999</v>
      </c>
      <c r="F30" s="297">
        <f t="shared" si="14"/>
        <v>8544366.1400000006</v>
      </c>
      <c r="G30" s="297">
        <f t="shared" si="14"/>
        <v>22617249.810000002</v>
      </c>
      <c r="H30" s="297">
        <f t="shared" si="14"/>
        <v>23368161.170000009</v>
      </c>
      <c r="I30" s="297">
        <f t="shared" si="14"/>
        <v>45455036.410000011</v>
      </c>
      <c r="J30" s="297">
        <f t="shared" si="14"/>
        <v>0</v>
      </c>
      <c r="K30" s="297">
        <f t="shared" si="14"/>
        <v>31161615.950000003</v>
      </c>
      <c r="L30" s="297">
        <f t="shared" si="14"/>
        <v>53999402.550000012</v>
      </c>
      <c r="M30" s="757">
        <f t="shared" si="14"/>
        <v>28906879.359925784</v>
      </c>
      <c r="N30" s="757">
        <f t="shared" si="14"/>
        <v>50092210.157699458</v>
      </c>
      <c r="O30" s="297">
        <f t="shared" si="14"/>
        <v>69294932.379466146</v>
      </c>
      <c r="P30" s="297">
        <f t="shared" si="14"/>
        <v>875482.46824197797</v>
      </c>
      <c r="Q30" s="330">
        <f t="shared" si="13"/>
        <v>2.3971779006879301</v>
      </c>
      <c r="R30" s="330">
        <f>((O30*1.1)+(P30))/N30</f>
        <v>1.539159638652998</v>
      </c>
      <c r="S30" s="62"/>
      <c r="T30" s="62"/>
      <c r="U30" s="77"/>
      <c r="V30" s="62"/>
      <c r="W30" s="62"/>
      <c r="X30" s="62"/>
      <c r="Y30" s="62"/>
      <c r="Z30" s="62"/>
      <c r="AA30" s="62"/>
      <c r="AB30" s="62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163"/>
      <c r="DH30" s="163"/>
      <c r="DI30" s="163"/>
      <c r="DJ30" s="163"/>
      <c r="DK30" s="163"/>
      <c r="DL30" s="163"/>
      <c r="DM30" s="163"/>
      <c r="DN30" s="163"/>
      <c r="DO30" s="163"/>
      <c r="DP30" s="163"/>
      <c r="DQ30" s="163"/>
      <c r="DR30" s="163"/>
      <c r="DS30" s="163"/>
      <c r="DT30" s="163"/>
      <c r="DU30" s="163"/>
      <c r="DV30" s="163"/>
      <c r="DW30" s="163"/>
      <c r="DX30" s="163"/>
      <c r="DY30" s="163"/>
      <c r="DZ30" s="163"/>
      <c r="EA30" s="163"/>
      <c r="EB30" s="163"/>
      <c r="EC30" s="163"/>
      <c r="ED30" s="163"/>
      <c r="EE30" s="163"/>
      <c r="EF30" s="163"/>
      <c r="EG30" s="163"/>
      <c r="EH30" s="163"/>
      <c r="EI30" s="163"/>
      <c r="EJ30" s="163"/>
      <c r="EK30" s="163"/>
      <c r="EL30" s="163"/>
      <c r="EM30" s="163"/>
      <c r="EN30" s="163"/>
      <c r="EO30" s="163"/>
      <c r="EP30" s="163"/>
      <c r="EQ30" s="163"/>
      <c r="ER30" s="163"/>
      <c r="ES30" s="163"/>
      <c r="ET30" s="163"/>
      <c r="EU30" s="163"/>
      <c r="EV30" s="163"/>
      <c r="EW30" s="163"/>
      <c r="EX30" s="163"/>
      <c r="EY30" s="163"/>
      <c r="EZ30" s="163"/>
      <c r="FA30" s="163"/>
      <c r="FB30" s="163"/>
      <c r="FC30" s="163"/>
      <c r="FD30" s="163"/>
      <c r="FE30" s="163"/>
      <c r="FF30" s="163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  <c r="FQ30" s="163"/>
      <c r="FR30" s="163"/>
      <c r="FS30" s="163"/>
      <c r="FT30" s="163"/>
      <c r="FU30" s="163"/>
      <c r="FV30" s="163"/>
      <c r="FW30" s="163"/>
      <c r="FX30" s="163"/>
      <c r="FY30" s="163"/>
      <c r="FZ30" s="163"/>
      <c r="GA30" s="163"/>
      <c r="GB30" s="163"/>
      <c r="GC30" s="163"/>
      <c r="GD30" s="163"/>
      <c r="GE30" s="163"/>
      <c r="GF30" s="163"/>
      <c r="GG30" s="163"/>
      <c r="GH30" s="163"/>
      <c r="GI30" s="163"/>
      <c r="GJ30" s="163"/>
      <c r="GK30" s="163"/>
      <c r="GL30" s="163"/>
      <c r="GM30" s="163"/>
      <c r="GN30" s="163"/>
      <c r="GO30" s="163"/>
      <c r="GP30" s="163"/>
      <c r="GQ30" s="163"/>
      <c r="GR30" s="163"/>
      <c r="GS30" s="163"/>
      <c r="GT30" s="163"/>
      <c r="GU30" s="163"/>
      <c r="GV30" s="163"/>
      <c r="GW30" s="163"/>
      <c r="GX30" s="163"/>
      <c r="GY30" s="163"/>
      <c r="GZ30" s="163"/>
      <c r="HA30" s="163"/>
      <c r="HB30" s="163"/>
      <c r="HC30" s="163"/>
      <c r="HD30" s="163"/>
      <c r="HE30" s="163"/>
      <c r="HF30" s="163"/>
      <c r="HG30" s="163"/>
      <c r="HH30" s="163"/>
      <c r="HI30" s="163"/>
      <c r="HJ30" s="163"/>
      <c r="HK30" s="163"/>
      <c r="HL30" s="163"/>
      <c r="HM30" s="163"/>
      <c r="HN30" s="163"/>
      <c r="HO30" s="163"/>
      <c r="HP30" s="163"/>
      <c r="HQ30" s="163"/>
      <c r="HR30" s="163"/>
      <c r="HS30" s="163"/>
      <c r="HT30" s="163"/>
      <c r="HU30" s="163"/>
      <c r="HV30" s="163"/>
      <c r="HW30" s="163"/>
      <c r="HX30" s="163"/>
      <c r="HY30" s="163"/>
      <c r="HZ30" s="163"/>
      <c r="IA30" s="163"/>
      <c r="IB30" s="163"/>
      <c r="IC30" s="163"/>
      <c r="ID30" s="163"/>
      <c r="IE30" s="163"/>
      <c r="IF30" s="163"/>
      <c r="IG30" s="163"/>
      <c r="IH30" s="163"/>
      <c r="II30" s="163"/>
      <c r="IJ30" s="163"/>
      <c r="IK30" s="163"/>
      <c r="IL30" s="163"/>
      <c r="IM30" s="163"/>
      <c r="IN30" s="163"/>
      <c r="IO30" s="163"/>
      <c r="IP30" s="163"/>
      <c r="IQ30" s="163"/>
      <c r="IR30" s="163"/>
      <c r="IS30" s="163"/>
      <c r="IT30" s="163"/>
      <c r="IU30" s="163"/>
      <c r="IV30" s="163"/>
      <c r="IW30" s="163"/>
      <c r="IX30" s="163"/>
      <c r="IY30" s="163"/>
      <c r="IZ30" s="163"/>
      <c r="JA30" s="163"/>
      <c r="JB30" s="163"/>
      <c r="JC30" s="163"/>
      <c r="JD30" s="163"/>
      <c r="JE30" s="163"/>
      <c r="JF30" s="163"/>
      <c r="JG30" s="163"/>
      <c r="JH30" s="163"/>
      <c r="JI30" s="163"/>
      <c r="JJ30" s="163"/>
      <c r="JK30" s="163"/>
      <c r="JL30" s="163"/>
      <c r="JM30" s="163"/>
      <c r="JN30" s="163"/>
      <c r="JO30" s="163"/>
      <c r="JP30" s="163"/>
      <c r="JQ30" s="163"/>
      <c r="JR30" s="163"/>
      <c r="JS30" s="163"/>
      <c r="JT30" s="163"/>
      <c r="JU30" s="163"/>
      <c r="JV30" s="163"/>
      <c r="JW30" s="163"/>
      <c r="JX30" s="163"/>
      <c r="JY30" s="163"/>
      <c r="JZ30" s="163"/>
      <c r="KA30" s="163"/>
      <c r="KB30" s="163"/>
      <c r="KC30" s="163"/>
      <c r="KD30" s="163"/>
      <c r="KE30" s="163"/>
      <c r="KF30" s="163"/>
      <c r="KG30" s="163"/>
      <c r="KH30" s="163"/>
      <c r="KI30" s="163"/>
      <c r="KJ30" s="163"/>
      <c r="KK30" s="163"/>
      <c r="KL30" s="163"/>
      <c r="KM30" s="163"/>
      <c r="KN30" s="163"/>
      <c r="KO30" s="163"/>
      <c r="KP30" s="163"/>
      <c r="KQ30" s="163"/>
      <c r="KR30" s="163"/>
      <c r="KS30" s="163"/>
      <c r="KT30" s="163"/>
      <c r="KU30" s="163"/>
      <c r="KV30" s="163"/>
      <c r="KW30" s="163"/>
      <c r="KX30" s="163"/>
      <c r="KY30" s="163"/>
      <c r="KZ30" s="163"/>
      <c r="LA30" s="163"/>
      <c r="LB30" s="163"/>
      <c r="LC30" s="163"/>
      <c r="LD30" s="163"/>
      <c r="LE30" s="163"/>
      <c r="LF30" s="163"/>
      <c r="LG30" s="163"/>
      <c r="LH30" s="163"/>
      <c r="LI30" s="163"/>
      <c r="LJ30" s="163"/>
      <c r="LK30" s="163"/>
      <c r="LL30" s="163"/>
      <c r="LM30" s="163"/>
      <c r="LN30" s="163"/>
      <c r="LO30" s="163"/>
      <c r="LP30" s="163"/>
      <c r="LQ30" s="163"/>
      <c r="LR30" s="163"/>
      <c r="LS30" s="163"/>
      <c r="LT30" s="163"/>
      <c r="LU30" s="163"/>
      <c r="LV30" s="163"/>
      <c r="LW30" s="163"/>
      <c r="LX30" s="163"/>
      <c r="LY30" s="163"/>
      <c r="LZ30" s="163"/>
      <c r="MA30" s="163"/>
      <c r="MB30" s="163"/>
      <c r="MC30" s="163"/>
      <c r="MD30" s="163"/>
      <c r="ME30" s="163"/>
      <c r="MF30" s="163"/>
      <c r="MG30" s="163"/>
      <c r="MH30" s="163"/>
      <c r="MI30" s="163"/>
      <c r="MJ30" s="163"/>
      <c r="MK30" s="163"/>
      <c r="ML30" s="163"/>
      <c r="MM30" s="163"/>
      <c r="MN30" s="163"/>
      <c r="MO30" s="163"/>
      <c r="MP30" s="163"/>
      <c r="MQ30" s="163"/>
      <c r="MR30" s="163"/>
      <c r="MS30" s="163"/>
      <c r="MT30" s="163"/>
      <c r="MU30" s="163"/>
      <c r="MV30" s="163"/>
      <c r="MW30" s="163"/>
      <c r="MX30" s="163"/>
      <c r="MY30" s="163"/>
      <c r="MZ30" s="163"/>
      <c r="NA30" s="163"/>
      <c r="NB30" s="163"/>
      <c r="NC30" s="163"/>
      <c r="ND30" s="163"/>
      <c r="NE30" s="163"/>
      <c r="NF30" s="163"/>
      <c r="NG30" s="163"/>
      <c r="NH30" s="163"/>
      <c r="NI30" s="163"/>
      <c r="NJ30" s="163"/>
      <c r="NK30" s="163"/>
      <c r="NL30" s="163"/>
      <c r="NM30" s="163"/>
      <c r="NN30" s="163"/>
      <c r="NO30" s="163"/>
      <c r="NP30" s="163"/>
      <c r="NQ30" s="163"/>
      <c r="NR30" s="163"/>
      <c r="NS30" s="163"/>
      <c r="NT30" s="163"/>
      <c r="NU30" s="163"/>
      <c r="NV30" s="163"/>
      <c r="NW30" s="163"/>
      <c r="NX30" s="163"/>
      <c r="NY30" s="163"/>
      <c r="NZ30" s="163"/>
      <c r="OA30" s="163"/>
      <c r="OB30" s="163"/>
      <c r="OC30" s="163"/>
      <c r="OD30" s="163"/>
      <c r="OE30" s="163"/>
      <c r="OF30" s="163"/>
      <c r="OG30" s="163"/>
      <c r="OH30" s="163"/>
      <c r="OI30" s="163"/>
      <c r="OJ30" s="163"/>
      <c r="OK30" s="163"/>
      <c r="OL30" s="163"/>
      <c r="OM30" s="163"/>
      <c r="ON30" s="163"/>
      <c r="OO30" s="163"/>
      <c r="OP30" s="163"/>
      <c r="OQ30" s="163"/>
      <c r="OR30" s="163"/>
      <c r="OS30" s="163"/>
      <c r="OT30" s="163"/>
      <c r="OU30" s="163"/>
      <c r="OV30" s="163"/>
      <c r="OW30" s="163"/>
      <c r="OX30" s="163"/>
      <c r="OY30" s="163"/>
      <c r="OZ30" s="163"/>
      <c r="PA30" s="163"/>
      <c r="PB30" s="163"/>
      <c r="PC30" s="163"/>
      <c r="PD30" s="163"/>
      <c r="PE30" s="163"/>
      <c r="PF30" s="163"/>
      <c r="PG30" s="163"/>
      <c r="PH30" s="163"/>
      <c r="PI30" s="163"/>
      <c r="PJ30" s="163"/>
      <c r="PK30" s="163"/>
      <c r="PL30" s="163"/>
      <c r="PM30" s="163"/>
      <c r="PN30" s="163"/>
      <c r="PO30" s="163"/>
      <c r="PP30" s="163"/>
      <c r="PQ30" s="163"/>
      <c r="PR30" s="163"/>
      <c r="PS30" s="163"/>
      <c r="PT30" s="163"/>
      <c r="PU30" s="163"/>
      <c r="PV30" s="163"/>
      <c r="PW30" s="163"/>
      <c r="PX30" s="163"/>
      <c r="PY30" s="163"/>
      <c r="PZ30" s="163"/>
      <c r="QA30" s="163"/>
      <c r="QB30" s="163"/>
      <c r="QC30" s="163"/>
      <c r="QD30" s="163"/>
      <c r="QE30" s="163"/>
      <c r="QF30" s="163"/>
      <c r="QG30" s="163"/>
      <c r="QH30" s="163"/>
      <c r="QI30" s="163"/>
      <c r="QJ30" s="163"/>
      <c r="QK30" s="163"/>
      <c r="QL30" s="163"/>
      <c r="QM30" s="163"/>
      <c r="QN30" s="163"/>
      <c r="QO30" s="163"/>
      <c r="QP30" s="163"/>
      <c r="QQ30" s="163"/>
      <c r="QR30" s="163"/>
      <c r="QS30" s="163"/>
      <c r="QT30" s="163"/>
      <c r="QU30" s="163"/>
      <c r="QV30" s="163"/>
      <c r="QW30" s="163"/>
      <c r="QX30" s="163"/>
      <c r="QY30" s="163"/>
      <c r="QZ30" s="163"/>
      <c r="RA30" s="163"/>
      <c r="RB30" s="163"/>
      <c r="RC30" s="163"/>
      <c r="RD30" s="163"/>
      <c r="RE30" s="163"/>
      <c r="RF30" s="163"/>
      <c r="RG30" s="163"/>
      <c r="RH30" s="163"/>
      <c r="RI30" s="163"/>
      <c r="RJ30" s="163"/>
      <c r="RK30" s="163"/>
      <c r="RL30" s="163"/>
      <c r="RM30" s="163"/>
      <c r="RN30" s="163"/>
      <c r="RO30" s="163"/>
      <c r="RP30" s="163"/>
      <c r="RQ30" s="163"/>
      <c r="RR30" s="163"/>
      <c r="RS30" s="163"/>
      <c r="RT30" s="163"/>
      <c r="RU30" s="163"/>
      <c r="RV30" s="163"/>
      <c r="RW30" s="163"/>
      <c r="RX30" s="163"/>
      <c r="RY30" s="163"/>
      <c r="RZ30" s="163"/>
      <c r="SA30" s="163"/>
      <c r="SB30" s="163"/>
      <c r="SC30" s="163"/>
      <c r="SD30" s="163"/>
      <c r="SE30" s="163"/>
      <c r="SF30" s="163"/>
      <c r="SG30" s="163"/>
      <c r="SH30" s="163"/>
      <c r="SI30" s="163"/>
    </row>
    <row r="31" spans="1:503" s="668" customFormat="1">
      <c r="A31" s="71"/>
      <c r="B31" s="1122" t="s">
        <v>305</v>
      </c>
      <c r="C31" s="788" t="s">
        <v>313</v>
      </c>
      <c r="D31" s="665">
        <v>1</v>
      </c>
      <c r="E31" s="114">
        <v>5000000</v>
      </c>
      <c r="F31" s="296">
        <v>133210</v>
      </c>
      <c r="G31" s="758">
        <v>10000</v>
      </c>
      <c r="H31" s="758">
        <v>0</v>
      </c>
      <c r="I31" s="758">
        <v>10000</v>
      </c>
      <c r="J31" s="760">
        <v>0</v>
      </c>
      <c r="K31" s="758">
        <f>F31+G31</f>
        <v>143210</v>
      </c>
      <c r="L31" s="91">
        <f>K31+H31+J31</f>
        <v>143210</v>
      </c>
      <c r="M31" s="763">
        <f>K31/(1+Discount_Rate)^1</f>
        <v>132847.86641929499</v>
      </c>
      <c r="N31" s="763">
        <f>L31/(1+Discount_Rate)^1</f>
        <v>132847.86641929499</v>
      </c>
      <c r="O31" s="764">
        <f>E31*ElectricAvoidedCosts!O8</f>
        <v>318502.49272887642</v>
      </c>
      <c r="P31" s="137"/>
      <c r="Q31" s="138">
        <f t="shared" si="13"/>
        <v>2.3974979900965629</v>
      </c>
      <c r="R31" s="138">
        <f>((O31*1.1)+(P31))/N31</f>
        <v>2.6372477891062194</v>
      </c>
      <c r="S31" s="667"/>
      <c r="T31" s="667"/>
      <c r="U31" s="77"/>
      <c r="V31" s="62"/>
      <c r="W31" s="62"/>
      <c r="X31" s="62"/>
      <c r="Y31" s="667"/>
      <c r="Z31" s="667"/>
      <c r="AA31" s="667"/>
      <c r="AB31" s="667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  <c r="BF31" s="666"/>
      <c r="BG31" s="666"/>
      <c r="BH31" s="666"/>
      <c r="BI31" s="666"/>
      <c r="BJ31" s="666"/>
      <c r="BK31" s="666"/>
      <c r="BL31" s="666"/>
      <c r="BM31" s="666"/>
      <c r="BN31" s="666"/>
      <c r="BO31" s="666"/>
      <c r="BP31" s="666"/>
      <c r="BQ31" s="666"/>
      <c r="BR31" s="666"/>
      <c r="BS31" s="666"/>
      <c r="BT31" s="666"/>
      <c r="BU31" s="666"/>
      <c r="BV31" s="666"/>
      <c r="BW31" s="666"/>
      <c r="BX31" s="666"/>
      <c r="BY31" s="666"/>
      <c r="BZ31" s="666"/>
      <c r="CA31" s="666"/>
      <c r="CB31" s="666"/>
      <c r="CC31" s="666"/>
      <c r="CD31" s="666"/>
      <c r="CE31" s="666"/>
      <c r="CF31" s="666"/>
      <c r="CG31" s="666"/>
      <c r="CH31" s="666"/>
      <c r="CI31" s="666"/>
      <c r="CJ31" s="666"/>
      <c r="CK31" s="666"/>
      <c r="CL31" s="666"/>
      <c r="CM31" s="666"/>
      <c r="CN31" s="666"/>
      <c r="CO31" s="666"/>
      <c r="CP31" s="666"/>
      <c r="CQ31" s="666"/>
      <c r="CR31" s="666"/>
      <c r="CS31" s="666"/>
      <c r="CT31" s="666"/>
      <c r="CU31" s="666"/>
      <c r="CV31" s="666"/>
      <c r="CW31" s="666"/>
      <c r="CX31" s="666"/>
      <c r="CY31" s="666"/>
      <c r="CZ31" s="666"/>
      <c r="DA31" s="666"/>
      <c r="DB31" s="666"/>
      <c r="DC31" s="666"/>
      <c r="DD31" s="666"/>
      <c r="DE31" s="666"/>
      <c r="DF31" s="666"/>
      <c r="DG31" s="666"/>
      <c r="DH31" s="666"/>
      <c r="DI31" s="666"/>
      <c r="DJ31" s="666"/>
      <c r="DK31" s="666"/>
      <c r="DL31" s="666"/>
      <c r="DM31" s="666"/>
      <c r="DN31" s="666"/>
      <c r="DO31" s="666"/>
      <c r="DP31" s="666"/>
      <c r="DQ31" s="666"/>
      <c r="DR31" s="666"/>
      <c r="DS31" s="666"/>
      <c r="DT31" s="666"/>
      <c r="DU31" s="666"/>
      <c r="DV31" s="666"/>
      <c r="DW31" s="666"/>
      <c r="DX31" s="666"/>
      <c r="DY31" s="666"/>
      <c r="DZ31" s="666"/>
      <c r="EA31" s="666"/>
      <c r="EB31" s="666"/>
      <c r="EC31" s="666"/>
      <c r="ED31" s="666"/>
      <c r="EE31" s="666"/>
      <c r="EF31" s="666"/>
      <c r="EG31" s="666"/>
      <c r="EH31" s="666"/>
      <c r="EI31" s="666"/>
      <c r="EJ31" s="666"/>
      <c r="EK31" s="666"/>
      <c r="EL31" s="666"/>
      <c r="EM31" s="666"/>
      <c r="EN31" s="666"/>
      <c r="EO31" s="666"/>
      <c r="EP31" s="666"/>
      <c r="EQ31" s="666"/>
      <c r="ER31" s="666"/>
      <c r="ES31" s="666"/>
      <c r="ET31" s="666"/>
      <c r="EU31" s="666"/>
      <c r="EV31" s="666"/>
      <c r="EW31" s="666"/>
      <c r="EX31" s="666"/>
      <c r="EY31" s="666"/>
      <c r="EZ31" s="666"/>
      <c r="FA31" s="666"/>
      <c r="FB31" s="666"/>
      <c r="FC31" s="666"/>
      <c r="FD31" s="666"/>
      <c r="FE31" s="666"/>
      <c r="FF31" s="666"/>
      <c r="FG31" s="666"/>
      <c r="FH31" s="666"/>
      <c r="FI31" s="666"/>
      <c r="FJ31" s="666"/>
      <c r="FK31" s="666"/>
      <c r="FL31" s="666"/>
      <c r="FM31" s="666"/>
      <c r="FN31" s="666"/>
      <c r="FO31" s="666"/>
      <c r="FP31" s="666"/>
      <c r="FQ31" s="666"/>
      <c r="FR31" s="666"/>
      <c r="FS31" s="666"/>
      <c r="FT31" s="666"/>
      <c r="FU31" s="666"/>
      <c r="FV31" s="666"/>
      <c r="FW31" s="666"/>
      <c r="FX31" s="666"/>
      <c r="FY31" s="666"/>
      <c r="FZ31" s="666"/>
      <c r="GA31" s="666"/>
      <c r="GB31" s="666"/>
      <c r="GC31" s="666"/>
      <c r="GD31" s="666"/>
      <c r="GE31" s="666"/>
      <c r="GF31" s="666"/>
      <c r="GG31" s="666"/>
      <c r="GH31" s="666"/>
      <c r="GI31" s="666"/>
      <c r="GJ31" s="666"/>
      <c r="GK31" s="666"/>
      <c r="GL31" s="666"/>
      <c r="GM31" s="666"/>
      <c r="GN31" s="666"/>
      <c r="GO31" s="666"/>
      <c r="GP31" s="666"/>
      <c r="GQ31" s="666"/>
      <c r="GR31" s="666"/>
      <c r="GS31" s="666"/>
      <c r="GT31" s="666"/>
      <c r="GU31" s="666"/>
      <c r="GV31" s="666"/>
      <c r="GW31" s="666"/>
      <c r="GX31" s="666"/>
      <c r="GY31" s="666"/>
      <c r="GZ31" s="666"/>
      <c r="HA31" s="666"/>
      <c r="HB31" s="666"/>
      <c r="HC31" s="666"/>
      <c r="HD31" s="666"/>
      <c r="HE31" s="666"/>
      <c r="HF31" s="666"/>
      <c r="HG31" s="666"/>
      <c r="HH31" s="666"/>
      <c r="HI31" s="666"/>
      <c r="HJ31" s="666"/>
      <c r="HK31" s="666"/>
      <c r="HL31" s="666"/>
      <c r="HM31" s="666"/>
      <c r="HN31" s="666"/>
      <c r="HO31" s="666"/>
      <c r="HP31" s="666"/>
      <c r="HQ31" s="666"/>
      <c r="HR31" s="666"/>
      <c r="HS31" s="666"/>
      <c r="HT31" s="666"/>
      <c r="HU31" s="666"/>
      <c r="HV31" s="666"/>
      <c r="HW31" s="666"/>
      <c r="HX31" s="666"/>
      <c r="HY31" s="666"/>
      <c r="HZ31" s="666"/>
      <c r="IA31" s="666"/>
      <c r="IB31" s="666"/>
      <c r="IC31" s="666"/>
      <c r="ID31" s="666"/>
      <c r="IE31" s="666"/>
      <c r="IF31" s="666"/>
      <c r="IG31" s="666"/>
      <c r="IH31" s="666"/>
      <c r="II31" s="666"/>
      <c r="IJ31" s="666"/>
      <c r="IK31" s="666"/>
      <c r="IL31" s="666"/>
      <c r="IM31" s="666"/>
      <c r="IN31" s="666"/>
      <c r="IO31" s="666"/>
      <c r="IP31" s="666"/>
      <c r="IQ31" s="666"/>
      <c r="IR31" s="666"/>
      <c r="IS31" s="666"/>
      <c r="IT31" s="666"/>
      <c r="IU31" s="666"/>
      <c r="IV31" s="666"/>
      <c r="IW31" s="666"/>
      <c r="IX31" s="666"/>
      <c r="IY31" s="666"/>
      <c r="IZ31" s="666"/>
      <c r="JA31" s="666"/>
      <c r="JB31" s="666"/>
      <c r="JC31" s="666"/>
      <c r="JD31" s="666"/>
      <c r="JE31" s="666"/>
      <c r="JF31" s="666"/>
      <c r="JG31" s="666"/>
      <c r="JH31" s="666"/>
      <c r="JI31" s="666"/>
      <c r="JJ31" s="666"/>
      <c r="JK31" s="666"/>
      <c r="JL31" s="666"/>
      <c r="JM31" s="666"/>
      <c r="JN31" s="666"/>
      <c r="JO31" s="666"/>
      <c r="JP31" s="666"/>
      <c r="JQ31" s="666"/>
      <c r="JR31" s="666"/>
      <c r="JS31" s="666"/>
      <c r="JT31" s="666"/>
      <c r="JU31" s="666"/>
      <c r="JV31" s="666"/>
      <c r="JW31" s="666"/>
      <c r="JX31" s="666"/>
      <c r="JY31" s="666"/>
      <c r="JZ31" s="666"/>
      <c r="KA31" s="666"/>
      <c r="KB31" s="666"/>
      <c r="KC31" s="666"/>
      <c r="KD31" s="666"/>
      <c r="KE31" s="666"/>
      <c r="KF31" s="666"/>
      <c r="KG31" s="666"/>
      <c r="KH31" s="666"/>
      <c r="KI31" s="666"/>
      <c r="KJ31" s="666"/>
      <c r="KK31" s="666"/>
      <c r="KL31" s="666"/>
      <c r="KM31" s="666"/>
      <c r="KN31" s="666"/>
      <c r="KO31" s="666"/>
      <c r="KP31" s="666"/>
      <c r="KQ31" s="666"/>
      <c r="KR31" s="666"/>
      <c r="KS31" s="666"/>
      <c r="KT31" s="666"/>
      <c r="KU31" s="666"/>
      <c r="KV31" s="666"/>
      <c r="KW31" s="666"/>
      <c r="KX31" s="666"/>
      <c r="KY31" s="666"/>
      <c r="KZ31" s="666"/>
      <c r="LA31" s="666"/>
      <c r="LB31" s="666"/>
      <c r="LC31" s="666"/>
      <c r="LD31" s="666"/>
      <c r="LE31" s="666"/>
      <c r="LF31" s="666"/>
      <c r="LG31" s="666"/>
      <c r="LH31" s="666"/>
      <c r="LI31" s="666"/>
      <c r="LJ31" s="666"/>
      <c r="LK31" s="666"/>
      <c r="LL31" s="666"/>
      <c r="LM31" s="666"/>
      <c r="LN31" s="666"/>
      <c r="LO31" s="666"/>
      <c r="LP31" s="666"/>
      <c r="LQ31" s="666"/>
      <c r="LR31" s="666"/>
      <c r="LS31" s="666"/>
      <c r="LT31" s="666"/>
      <c r="LU31" s="666"/>
      <c r="LV31" s="666"/>
      <c r="LW31" s="666"/>
      <c r="LX31" s="666"/>
      <c r="LY31" s="666"/>
      <c r="LZ31" s="666"/>
      <c r="MA31" s="666"/>
      <c r="MB31" s="666"/>
      <c r="MC31" s="666"/>
      <c r="MD31" s="666"/>
      <c r="ME31" s="666"/>
      <c r="MF31" s="666"/>
      <c r="MG31" s="666"/>
      <c r="MH31" s="666"/>
      <c r="MI31" s="666"/>
      <c r="MJ31" s="666"/>
      <c r="MK31" s="666"/>
      <c r="ML31" s="666"/>
      <c r="MM31" s="666"/>
      <c r="MN31" s="666"/>
      <c r="MO31" s="666"/>
      <c r="MP31" s="666"/>
      <c r="MQ31" s="666"/>
      <c r="MR31" s="666"/>
      <c r="MS31" s="666"/>
      <c r="MT31" s="666"/>
      <c r="MU31" s="666"/>
      <c r="MV31" s="666"/>
      <c r="MW31" s="666"/>
      <c r="MX31" s="666"/>
      <c r="MY31" s="666"/>
      <c r="MZ31" s="666"/>
      <c r="NA31" s="666"/>
      <c r="NB31" s="666"/>
      <c r="NC31" s="666"/>
      <c r="ND31" s="666"/>
      <c r="NE31" s="666"/>
      <c r="NF31" s="666"/>
      <c r="NG31" s="666"/>
      <c r="NH31" s="666"/>
      <c r="NI31" s="666"/>
      <c r="NJ31" s="666"/>
      <c r="NK31" s="666"/>
      <c r="NL31" s="666"/>
      <c r="NM31" s="666"/>
      <c r="NN31" s="666"/>
      <c r="NO31" s="666"/>
      <c r="NP31" s="666"/>
      <c r="NQ31" s="666"/>
      <c r="NR31" s="666"/>
      <c r="NS31" s="666"/>
      <c r="NT31" s="666"/>
      <c r="NU31" s="666"/>
      <c r="NV31" s="666"/>
      <c r="NW31" s="666"/>
      <c r="NX31" s="666"/>
      <c r="NY31" s="666"/>
      <c r="NZ31" s="666"/>
      <c r="OA31" s="666"/>
      <c r="OB31" s="666"/>
      <c r="OC31" s="666"/>
      <c r="OD31" s="666"/>
      <c r="OE31" s="666"/>
      <c r="OF31" s="666"/>
      <c r="OG31" s="666"/>
      <c r="OH31" s="666"/>
      <c r="OI31" s="666"/>
      <c r="OJ31" s="666"/>
      <c r="OK31" s="666"/>
      <c r="OL31" s="666"/>
      <c r="OM31" s="666"/>
      <c r="ON31" s="666"/>
      <c r="OO31" s="666"/>
      <c r="OP31" s="666"/>
      <c r="OQ31" s="666"/>
      <c r="OR31" s="666"/>
      <c r="OS31" s="666"/>
      <c r="OT31" s="666"/>
      <c r="OU31" s="666"/>
      <c r="OV31" s="666"/>
      <c r="OW31" s="666"/>
      <c r="OX31" s="666"/>
      <c r="OY31" s="666"/>
      <c r="OZ31" s="666"/>
      <c r="PA31" s="666"/>
      <c r="PB31" s="666"/>
      <c r="PC31" s="666"/>
      <c r="PD31" s="666"/>
      <c r="PE31" s="666"/>
      <c r="PF31" s="666"/>
      <c r="PG31" s="666"/>
      <c r="PH31" s="666"/>
      <c r="PI31" s="666"/>
      <c r="PJ31" s="666"/>
      <c r="PK31" s="666"/>
      <c r="PL31" s="666"/>
      <c r="PM31" s="666"/>
      <c r="PN31" s="666"/>
      <c r="PO31" s="666"/>
      <c r="PP31" s="666"/>
      <c r="PQ31" s="666"/>
      <c r="PR31" s="666"/>
      <c r="PS31" s="666"/>
      <c r="PT31" s="666"/>
      <c r="PU31" s="666"/>
      <c r="PV31" s="666"/>
      <c r="PW31" s="666"/>
      <c r="PX31" s="666"/>
      <c r="PY31" s="666"/>
      <c r="PZ31" s="666"/>
      <c r="QA31" s="666"/>
      <c r="QB31" s="666"/>
      <c r="QC31" s="666"/>
      <c r="QD31" s="666"/>
      <c r="QE31" s="666"/>
      <c r="QF31" s="666"/>
      <c r="QG31" s="666"/>
      <c r="QH31" s="666"/>
      <c r="QI31" s="666"/>
      <c r="QJ31" s="666"/>
      <c r="QK31" s="666"/>
      <c r="QL31" s="666"/>
      <c r="QM31" s="666"/>
      <c r="QN31" s="666"/>
      <c r="QO31" s="666"/>
      <c r="QP31" s="666"/>
      <c r="QQ31" s="666"/>
      <c r="QR31" s="666"/>
      <c r="QS31" s="666"/>
      <c r="QT31" s="666"/>
      <c r="QU31" s="666"/>
      <c r="QV31" s="666"/>
      <c r="QW31" s="666"/>
      <c r="QX31" s="666"/>
      <c r="QY31" s="666"/>
      <c r="QZ31" s="666"/>
      <c r="RA31" s="666"/>
      <c r="RB31" s="666"/>
      <c r="RC31" s="666"/>
      <c r="RD31" s="666"/>
      <c r="RE31" s="666"/>
      <c r="RF31" s="666"/>
      <c r="RG31" s="666"/>
      <c r="RH31" s="666"/>
      <c r="RI31" s="666"/>
      <c r="RJ31" s="666"/>
      <c r="RK31" s="666"/>
      <c r="RL31" s="666"/>
      <c r="RM31" s="666"/>
      <c r="RN31" s="666"/>
      <c r="RO31" s="666"/>
      <c r="RP31" s="666"/>
      <c r="RQ31" s="666"/>
      <c r="RR31" s="666"/>
      <c r="RS31" s="666"/>
      <c r="RT31" s="666"/>
      <c r="RU31" s="666"/>
      <c r="RV31" s="666"/>
      <c r="RW31" s="666"/>
      <c r="RX31" s="666"/>
      <c r="RY31" s="666"/>
      <c r="RZ31" s="666"/>
      <c r="SA31" s="666"/>
      <c r="SB31" s="666"/>
      <c r="SC31" s="666"/>
      <c r="SD31" s="666"/>
      <c r="SE31" s="666"/>
      <c r="SF31" s="666"/>
      <c r="SG31" s="666"/>
      <c r="SH31" s="666"/>
      <c r="SI31" s="666"/>
    </row>
    <row r="32" spans="1:503" s="668" customFormat="1">
      <c r="A32" s="71"/>
      <c r="B32" s="1123" t="s">
        <v>403</v>
      </c>
      <c r="C32" s="791" t="s">
        <v>308</v>
      </c>
      <c r="D32" s="665">
        <f>'E249R HER Res E'!G8</f>
        <v>2</v>
      </c>
      <c r="E32" s="114">
        <f>'E249R HER Res E'!N8</f>
        <v>3219660</v>
      </c>
      <c r="F32" s="296">
        <f>'E249R HER Res E'!P8</f>
        <v>389770.72</v>
      </c>
      <c r="G32" s="765">
        <f>'E249R HER Res E'!Q8</f>
        <v>289633.64</v>
      </c>
      <c r="H32" s="765">
        <f>'E249R HER Res E'!R8</f>
        <v>0</v>
      </c>
      <c r="I32" s="766">
        <f>'E249R HER Res E'!S8</f>
        <v>289633.64</v>
      </c>
      <c r="J32" s="767"/>
      <c r="K32" s="765">
        <f>'E249R HER Res E'!U8</f>
        <v>679404.36</v>
      </c>
      <c r="L32" s="122">
        <f>'E249R HER Res E'!V8</f>
        <v>679404.36</v>
      </c>
      <c r="M32" s="768">
        <f>K32/(1+Discount_Rate)^1</f>
        <v>630245.2319109462</v>
      </c>
      <c r="N32" s="768">
        <f>L32/(1+Discount_Rate)^1</f>
        <v>630245.2319109462</v>
      </c>
      <c r="O32" s="769">
        <f>'E249R HER Res E'!AB8</f>
        <v>398472.2181016606</v>
      </c>
      <c r="P32" s="770">
        <f>'E249R HER Res E'!Z8</f>
        <v>0</v>
      </c>
      <c r="Q32" s="139">
        <f t="shared" si="13"/>
        <v>0.63224947675282817</v>
      </c>
      <c r="R32" s="139">
        <f>((O32*1.1)+(P32))/N32</f>
        <v>0.69547442442811103</v>
      </c>
      <c r="S32" s="667"/>
      <c r="T32" s="667"/>
      <c r="U32" s="77"/>
      <c r="V32" s="62"/>
      <c r="W32" s="62"/>
      <c r="X32" s="62"/>
      <c r="Y32" s="667"/>
      <c r="Z32" s="667"/>
      <c r="AA32" s="667"/>
      <c r="AB32" s="667"/>
      <c r="AC32" s="666"/>
      <c r="AD32" s="666"/>
      <c r="AE32" s="666"/>
      <c r="AF32" s="666"/>
      <c r="AG32" s="666"/>
      <c r="AH32" s="666"/>
      <c r="AI32" s="666"/>
      <c r="AJ32" s="666"/>
      <c r="AK32" s="666"/>
      <c r="AL32" s="666"/>
      <c r="AM32" s="666"/>
      <c r="AN32" s="666"/>
      <c r="AO32" s="666"/>
      <c r="AP32" s="666"/>
      <c r="AQ32" s="666"/>
      <c r="AR32" s="666"/>
      <c r="AS32" s="666"/>
      <c r="AT32" s="666"/>
      <c r="AU32" s="666"/>
      <c r="AV32" s="666"/>
      <c r="AW32" s="666"/>
      <c r="AX32" s="666"/>
      <c r="AY32" s="666"/>
      <c r="AZ32" s="666"/>
      <c r="BA32" s="666"/>
      <c r="BB32" s="666"/>
      <c r="BC32" s="666"/>
      <c r="BD32" s="666"/>
      <c r="BE32" s="666"/>
      <c r="BF32" s="666"/>
      <c r="BG32" s="666"/>
      <c r="BH32" s="666"/>
      <c r="BI32" s="666"/>
      <c r="BJ32" s="666"/>
      <c r="BK32" s="666"/>
      <c r="BL32" s="666"/>
      <c r="BM32" s="666"/>
      <c r="BN32" s="666"/>
      <c r="BO32" s="666"/>
      <c r="BP32" s="666"/>
      <c r="BQ32" s="666"/>
      <c r="BR32" s="666"/>
      <c r="BS32" s="666"/>
      <c r="BT32" s="666"/>
      <c r="BU32" s="666"/>
      <c r="BV32" s="666"/>
      <c r="BW32" s="666"/>
      <c r="BX32" s="666"/>
      <c r="BY32" s="666"/>
      <c r="BZ32" s="666"/>
      <c r="CA32" s="666"/>
      <c r="CB32" s="666"/>
      <c r="CC32" s="666"/>
      <c r="CD32" s="666"/>
      <c r="CE32" s="666"/>
      <c r="CF32" s="666"/>
      <c r="CG32" s="666"/>
      <c r="CH32" s="666"/>
      <c r="CI32" s="666"/>
      <c r="CJ32" s="666"/>
      <c r="CK32" s="666"/>
      <c r="CL32" s="666"/>
      <c r="CM32" s="666"/>
      <c r="CN32" s="666"/>
      <c r="CO32" s="666"/>
      <c r="CP32" s="666"/>
      <c r="CQ32" s="666"/>
      <c r="CR32" s="666"/>
      <c r="CS32" s="666"/>
      <c r="CT32" s="666"/>
      <c r="CU32" s="666"/>
      <c r="CV32" s="666"/>
      <c r="CW32" s="666"/>
      <c r="CX32" s="666"/>
      <c r="CY32" s="666"/>
      <c r="CZ32" s="666"/>
      <c r="DA32" s="666"/>
      <c r="DB32" s="666"/>
      <c r="DC32" s="666"/>
      <c r="DD32" s="666"/>
      <c r="DE32" s="666"/>
      <c r="DF32" s="666"/>
      <c r="DG32" s="666"/>
      <c r="DH32" s="666"/>
      <c r="DI32" s="666"/>
      <c r="DJ32" s="666"/>
      <c r="DK32" s="666"/>
      <c r="DL32" s="666"/>
      <c r="DM32" s="666"/>
      <c r="DN32" s="666"/>
      <c r="DO32" s="666"/>
      <c r="DP32" s="666"/>
      <c r="DQ32" s="666"/>
      <c r="DR32" s="666"/>
      <c r="DS32" s="666"/>
      <c r="DT32" s="666"/>
      <c r="DU32" s="666"/>
      <c r="DV32" s="666"/>
      <c r="DW32" s="666"/>
      <c r="DX32" s="666"/>
      <c r="DY32" s="666"/>
      <c r="DZ32" s="666"/>
      <c r="EA32" s="666"/>
      <c r="EB32" s="666"/>
      <c r="EC32" s="666"/>
      <c r="ED32" s="666"/>
      <c r="EE32" s="666"/>
      <c r="EF32" s="666"/>
      <c r="EG32" s="666"/>
      <c r="EH32" s="666"/>
      <c r="EI32" s="666"/>
      <c r="EJ32" s="666"/>
      <c r="EK32" s="666"/>
      <c r="EL32" s="666"/>
      <c r="EM32" s="666"/>
      <c r="EN32" s="666"/>
      <c r="EO32" s="666"/>
      <c r="EP32" s="666"/>
      <c r="EQ32" s="666"/>
      <c r="ER32" s="666"/>
      <c r="ES32" s="666"/>
      <c r="ET32" s="666"/>
      <c r="EU32" s="666"/>
      <c r="EV32" s="666"/>
      <c r="EW32" s="666"/>
      <c r="EX32" s="666"/>
      <c r="EY32" s="666"/>
      <c r="EZ32" s="666"/>
      <c r="FA32" s="666"/>
      <c r="FB32" s="666"/>
      <c r="FC32" s="666"/>
      <c r="FD32" s="666"/>
      <c r="FE32" s="666"/>
      <c r="FF32" s="666"/>
      <c r="FG32" s="666"/>
      <c r="FH32" s="666"/>
      <c r="FI32" s="666"/>
      <c r="FJ32" s="666"/>
      <c r="FK32" s="666"/>
      <c r="FL32" s="666"/>
      <c r="FM32" s="666"/>
      <c r="FN32" s="666"/>
      <c r="FO32" s="666"/>
      <c r="FP32" s="666"/>
      <c r="FQ32" s="666"/>
      <c r="FR32" s="666"/>
      <c r="FS32" s="666"/>
      <c r="FT32" s="666"/>
      <c r="FU32" s="666"/>
      <c r="FV32" s="666"/>
      <c r="FW32" s="666"/>
      <c r="FX32" s="666"/>
      <c r="FY32" s="666"/>
      <c r="FZ32" s="666"/>
      <c r="GA32" s="666"/>
      <c r="GB32" s="666"/>
      <c r="GC32" s="666"/>
      <c r="GD32" s="666"/>
      <c r="GE32" s="666"/>
      <c r="GF32" s="666"/>
      <c r="GG32" s="666"/>
      <c r="GH32" s="666"/>
      <c r="GI32" s="666"/>
      <c r="GJ32" s="666"/>
      <c r="GK32" s="666"/>
      <c r="GL32" s="666"/>
      <c r="GM32" s="666"/>
      <c r="GN32" s="666"/>
      <c r="GO32" s="666"/>
      <c r="GP32" s="666"/>
      <c r="GQ32" s="666"/>
      <c r="GR32" s="666"/>
      <c r="GS32" s="666"/>
      <c r="GT32" s="666"/>
      <c r="GU32" s="666"/>
      <c r="GV32" s="666"/>
      <c r="GW32" s="666"/>
      <c r="GX32" s="666"/>
      <c r="GY32" s="666"/>
      <c r="GZ32" s="666"/>
      <c r="HA32" s="666"/>
      <c r="HB32" s="666"/>
      <c r="HC32" s="666"/>
      <c r="HD32" s="666"/>
      <c r="HE32" s="666"/>
      <c r="HF32" s="666"/>
      <c r="HG32" s="666"/>
      <c r="HH32" s="666"/>
      <c r="HI32" s="666"/>
      <c r="HJ32" s="666"/>
      <c r="HK32" s="666"/>
      <c r="HL32" s="666"/>
      <c r="HM32" s="666"/>
      <c r="HN32" s="666"/>
      <c r="HO32" s="666"/>
      <c r="HP32" s="666"/>
      <c r="HQ32" s="666"/>
      <c r="HR32" s="666"/>
      <c r="HS32" s="666"/>
      <c r="HT32" s="666"/>
      <c r="HU32" s="666"/>
      <c r="HV32" s="666"/>
      <c r="HW32" s="666"/>
      <c r="HX32" s="666"/>
      <c r="HY32" s="666"/>
      <c r="HZ32" s="666"/>
      <c r="IA32" s="666"/>
      <c r="IB32" s="666"/>
      <c r="IC32" s="666"/>
      <c r="ID32" s="666"/>
      <c r="IE32" s="666"/>
      <c r="IF32" s="666"/>
      <c r="IG32" s="666"/>
      <c r="IH32" s="666"/>
      <c r="II32" s="666"/>
      <c r="IJ32" s="666"/>
      <c r="IK32" s="666"/>
      <c r="IL32" s="666"/>
      <c r="IM32" s="666"/>
      <c r="IN32" s="666"/>
      <c r="IO32" s="666"/>
      <c r="IP32" s="666"/>
      <c r="IQ32" s="666"/>
      <c r="IR32" s="666"/>
      <c r="IS32" s="666"/>
      <c r="IT32" s="666"/>
      <c r="IU32" s="666"/>
      <c r="IV32" s="666"/>
      <c r="IW32" s="666"/>
      <c r="IX32" s="666"/>
      <c r="IY32" s="666"/>
      <c r="IZ32" s="666"/>
      <c r="JA32" s="666"/>
      <c r="JB32" s="666"/>
      <c r="JC32" s="666"/>
      <c r="JD32" s="666"/>
      <c r="JE32" s="666"/>
      <c r="JF32" s="666"/>
      <c r="JG32" s="666"/>
      <c r="JH32" s="666"/>
      <c r="JI32" s="666"/>
      <c r="JJ32" s="666"/>
      <c r="JK32" s="666"/>
      <c r="JL32" s="666"/>
      <c r="JM32" s="666"/>
      <c r="JN32" s="666"/>
      <c r="JO32" s="666"/>
      <c r="JP32" s="666"/>
      <c r="JQ32" s="666"/>
      <c r="JR32" s="666"/>
      <c r="JS32" s="666"/>
      <c r="JT32" s="666"/>
      <c r="JU32" s="666"/>
      <c r="JV32" s="666"/>
      <c r="JW32" s="666"/>
      <c r="JX32" s="666"/>
      <c r="JY32" s="666"/>
      <c r="JZ32" s="666"/>
      <c r="KA32" s="666"/>
      <c r="KB32" s="666"/>
      <c r="KC32" s="666"/>
      <c r="KD32" s="666"/>
      <c r="KE32" s="666"/>
      <c r="KF32" s="666"/>
      <c r="KG32" s="666"/>
      <c r="KH32" s="666"/>
      <c r="KI32" s="666"/>
      <c r="KJ32" s="666"/>
      <c r="KK32" s="666"/>
      <c r="KL32" s="666"/>
      <c r="KM32" s="666"/>
      <c r="KN32" s="666"/>
      <c r="KO32" s="666"/>
      <c r="KP32" s="666"/>
      <c r="KQ32" s="666"/>
      <c r="KR32" s="666"/>
      <c r="KS32" s="666"/>
      <c r="KT32" s="666"/>
      <c r="KU32" s="666"/>
      <c r="KV32" s="666"/>
      <c r="KW32" s="666"/>
      <c r="KX32" s="666"/>
      <c r="KY32" s="666"/>
      <c r="KZ32" s="666"/>
      <c r="LA32" s="666"/>
      <c r="LB32" s="666"/>
      <c r="LC32" s="666"/>
      <c r="LD32" s="666"/>
      <c r="LE32" s="666"/>
      <c r="LF32" s="666"/>
      <c r="LG32" s="666"/>
      <c r="LH32" s="666"/>
      <c r="LI32" s="666"/>
      <c r="LJ32" s="666"/>
      <c r="LK32" s="666"/>
      <c r="LL32" s="666"/>
      <c r="LM32" s="666"/>
      <c r="LN32" s="666"/>
      <c r="LO32" s="666"/>
      <c r="LP32" s="666"/>
      <c r="LQ32" s="666"/>
      <c r="LR32" s="666"/>
      <c r="LS32" s="666"/>
      <c r="LT32" s="666"/>
      <c r="LU32" s="666"/>
      <c r="LV32" s="666"/>
      <c r="LW32" s="666"/>
      <c r="LX32" s="666"/>
      <c r="LY32" s="666"/>
      <c r="LZ32" s="666"/>
      <c r="MA32" s="666"/>
      <c r="MB32" s="666"/>
      <c r="MC32" s="666"/>
      <c r="MD32" s="666"/>
      <c r="ME32" s="666"/>
      <c r="MF32" s="666"/>
      <c r="MG32" s="666"/>
      <c r="MH32" s="666"/>
      <c r="MI32" s="666"/>
      <c r="MJ32" s="666"/>
      <c r="MK32" s="666"/>
      <c r="ML32" s="666"/>
      <c r="MM32" s="666"/>
      <c r="MN32" s="666"/>
      <c r="MO32" s="666"/>
      <c r="MP32" s="666"/>
      <c r="MQ32" s="666"/>
      <c r="MR32" s="666"/>
      <c r="MS32" s="666"/>
      <c r="MT32" s="666"/>
      <c r="MU32" s="666"/>
      <c r="MV32" s="666"/>
      <c r="MW32" s="666"/>
      <c r="MX32" s="666"/>
      <c r="MY32" s="666"/>
      <c r="MZ32" s="666"/>
      <c r="NA32" s="666"/>
      <c r="NB32" s="666"/>
      <c r="NC32" s="666"/>
      <c r="ND32" s="666"/>
      <c r="NE32" s="666"/>
      <c r="NF32" s="666"/>
      <c r="NG32" s="666"/>
      <c r="NH32" s="666"/>
      <c r="NI32" s="666"/>
      <c r="NJ32" s="666"/>
      <c r="NK32" s="666"/>
      <c r="NL32" s="666"/>
      <c r="NM32" s="666"/>
      <c r="NN32" s="666"/>
      <c r="NO32" s="666"/>
      <c r="NP32" s="666"/>
      <c r="NQ32" s="666"/>
      <c r="NR32" s="666"/>
      <c r="NS32" s="666"/>
      <c r="NT32" s="666"/>
      <c r="NU32" s="666"/>
      <c r="NV32" s="666"/>
      <c r="NW32" s="666"/>
      <c r="NX32" s="666"/>
      <c r="NY32" s="666"/>
      <c r="NZ32" s="666"/>
      <c r="OA32" s="666"/>
      <c r="OB32" s="666"/>
      <c r="OC32" s="666"/>
      <c r="OD32" s="666"/>
      <c r="OE32" s="666"/>
      <c r="OF32" s="666"/>
      <c r="OG32" s="666"/>
      <c r="OH32" s="666"/>
      <c r="OI32" s="666"/>
      <c r="OJ32" s="666"/>
      <c r="OK32" s="666"/>
      <c r="OL32" s="666"/>
      <c r="OM32" s="666"/>
      <c r="ON32" s="666"/>
      <c r="OO32" s="666"/>
      <c r="OP32" s="666"/>
      <c r="OQ32" s="666"/>
      <c r="OR32" s="666"/>
      <c r="OS32" s="666"/>
      <c r="OT32" s="666"/>
      <c r="OU32" s="666"/>
      <c r="OV32" s="666"/>
      <c r="OW32" s="666"/>
      <c r="OX32" s="666"/>
      <c r="OY32" s="666"/>
      <c r="OZ32" s="666"/>
      <c r="PA32" s="666"/>
      <c r="PB32" s="666"/>
      <c r="PC32" s="666"/>
      <c r="PD32" s="666"/>
      <c r="PE32" s="666"/>
      <c r="PF32" s="666"/>
      <c r="PG32" s="666"/>
      <c r="PH32" s="666"/>
      <c r="PI32" s="666"/>
      <c r="PJ32" s="666"/>
      <c r="PK32" s="666"/>
      <c r="PL32" s="666"/>
      <c r="PM32" s="666"/>
      <c r="PN32" s="666"/>
      <c r="PO32" s="666"/>
      <c r="PP32" s="666"/>
      <c r="PQ32" s="666"/>
      <c r="PR32" s="666"/>
      <c r="PS32" s="666"/>
      <c r="PT32" s="666"/>
      <c r="PU32" s="666"/>
      <c r="PV32" s="666"/>
      <c r="PW32" s="666"/>
      <c r="PX32" s="666"/>
      <c r="PY32" s="666"/>
      <c r="PZ32" s="666"/>
      <c r="QA32" s="666"/>
      <c r="QB32" s="666"/>
      <c r="QC32" s="666"/>
      <c r="QD32" s="666"/>
      <c r="QE32" s="666"/>
      <c r="QF32" s="666"/>
      <c r="QG32" s="666"/>
      <c r="QH32" s="666"/>
      <c r="QI32" s="666"/>
      <c r="QJ32" s="666"/>
      <c r="QK32" s="666"/>
      <c r="QL32" s="666"/>
      <c r="QM32" s="666"/>
      <c r="QN32" s="666"/>
      <c r="QO32" s="666"/>
      <c r="QP32" s="666"/>
      <c r="QQ32" s="666"/>
      <c r="QR32" s="666"/>
      <c r="QS32" s="666"/>
      <c r="QT32" s="666"/>
      <c r="QU32" s="666"/>
      <c r="QV32" s="666"/>
      <c r="QW32" s="666"/>
      <c r="QX32" s="666"/>
      <c r="QY32" s="666"/>
      <c r="QZ32" s="666"/>
      <c r="RA32" s="666"/>
      <c r="RB32" s="666"/>
      <c r="RC32" s="666"/>
      <c r="RD32" s="666"/>
      <c r="RE32" s="666"/>
      <c r="RF32" s="666"/>
      <c r="RG32" s="666"/>
      <c r="RH32" s="666"/>
      <c r="RI32" s="666"/>
      <c r="RJ32" s="666"/>
      <c r="RK32" s="666"/>
      <c r="RL32" s="666"/>
      <c r="RM32" s="666"/>
      <c r="RN32" s="666"/>
      <c r="RO32" s="666"/>
      <c r="RP32" s="666"/>
      <c r="RQ32" s="666"/>
      <c r="RR32" s="666"/>
      <c r="RS32" s="666"/>
      <c r="RT32" s="666"/>
      <c r="RU32" s="666"/>
      <c r="RV32" s="666"/>
      <c r="RW32" s="666"/>
      <c r="RX32" s="666"/>
      <c r="RY32" s="666"/>
      <c r="RZ32" s="666"/>
      <c r="SA32" s="666"/>
      <c r="SB32" s="666"/>
      <c r="SC32" s="666"/>
      <c r="SD32" s="666"/>
      <c r="SE32" s="666"/>
      <c r="SF32" s="666"/>
      <c r="SG32" s="666"/>
      <c r="SH32" s="666"/>
      <c r="SI32" s="666"/>
    </row>
    <row r="33" spans="1:503" s="164" customFormat="1" ht="13.8">
      <c r="A33" s="157"/>
      <c r="B33" s="781"/>
      <c r="C33" s="161" t="s">
        <v>307</v>
      </c>
      <c r="D33" s="162"/>
      <c r="E33" s="660">
        <f>SUM(E31:E32)</f>
        <v>8219660</v>
      </c>
      <c r="F33" s="660">
        <f t="shared" ref="F33:O33" si="15">SUM(F31:F32)</f>
        <v>522980.72</v>
      </c>
      <c r="G33" s="660">
        <f t="shared" si="15"/>
        <v>299633.64</v>
      </c>
      <c r="H33" s="660">
        <f t="shared" si="15"/>
        <v>0</v>
      </c>
      <c r="I33" s="660">
        <f t="shared" si="15"/>
        <v>299633.64</v>
      </c>
      <c r="J33" s="660">
        <f t="shared" si="15"/>
        <v>0</v>
      </c>
      <c r="K33" s="660">
        <f t="shared" si="15"/>
        <v>822614.36</v>
      </c>
      <c r="L33" s="660">
        <f t="shared" si="15"/>
        <v>822614.36</v>
      </c>
      <c r="M33" s="660">
        <f t="shared" si="15"/>
        <v>763093.09833024116</v>
      </c>
      <c r="N33" s="660">
        <f t="shared" si="15"/>
        <v>763093.09833024116</v>
      </c>
      <c r="O33" s="660">
        <f t="shared" si="15"/>
        <v>716974.71083053702</v>
      </c>
      <c r="P33" s="297">
        <v>0</v>
      </c>
      <c r="Q33" s="330">
        <f t="shared" si="13"/>
        <v>0.93956387811576614</v>
      </c>
      <c r="R33" s="330">
        <f t="shared" ref="R33" si="16">((O33*1.1)+(P33))/N33</f>
        <v>1.0335202659273428</v>
      </c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  <c r="BI33" s="163"/>
      <c r="BJ33" s="163"/>
      <c r="BK33" s="163"/>
      <c r="BL33" s="163"/>
      <c r="BM33" s="163"/>
      <c r="BN33" s="163"/>
      <c r="BO33" s="163"/>
      <c r="BP33" s="163"/>
      <c r="BQ33" s="163"/>
      <c r="BR33" s="163"/>
      <c r="BS33" s="163"/>
      <c r="BT33" s="163"/>
      <c r="BU33" s="163"/>
      <c r="BV33" s="163"/>
      <c r="BW33" s="163"/>
      <c r="BX33" s="163"/>
      <c r="BY33" s="163"/>
      <c r="BZ33" s="163"/>
      <c r="CA33" s="163"/>
      <c r="CB33" s="163"/>
      <c r="CC33" s="163"/>
      <c r="CD33" s="163"/>
      <c r="CE33" s="163"/>
      <c r="CF33" s="163"/>
      <c r="CG33" s="163"/>
      <c r="CH33" s="163"/>
      <c r="CI33" s="163"/>
      <c r="CJ33" s="163"/>
      <c r="CK33" s="163"/>
      <c r="CL33" s="163"/>
      <c r="CM33" s="163"/>
      <c r="CN33" s="163"/>
      <c r="CO33" s="163"/>
      <c r="CP33" s="163"/>
      <c r="CQ33" s="163"/>
      <c r="CR33" s="163"/>
      <c r="CS33" s="163"/>
      <c r="CT33" s="163"/>
      <c r="CU33" s="163"/>
      <c r="CV33" s="163"/>
      <c r="CW33" s="163"/>
      <c r="CX33" s="163"/>
      <c r="CY33" s="163"/>
      <c r="CZ33" s="163"/>
      <c r="DA33" s="163"/>
      <c r="DB33" s="163"/>
      <c r="DC33" s="163"/>
      <c r="DD33" s="163"/>
      <c r="DE33" s="163"/>
      <c r="DF33" s="163"/>
      <c r="DG33" s="163"/>
      <c r="DH33" s="163"/>
      <c r="DI33" s="163"/>
      <c r="DJ33" s="163"/>
      <c r="DK33" s="163"/>
      <c r="DL33" s="163"/>
      <c r="DM33" s="163"/>
      <c r="DN33" s="163"/>
      <c r="DO33" s="163"/>
      <c r="DP33" s="163"/>
      <c r="DQ33" s="163"/>
      <c r="DR33" s="163"/>
      <c r="DS33" s="163"/>
      <c r="DT33" s="163"/>
      <c r="DU33" s="163"/>
      <c r="DV33" s="163"/>
      <c r="DW33" s="163"/>
      <c r="DX33" s="163"/>
      <c r="DY33" s="163"/>
      <c r="DZ33" s="163"/>
      <c r="EA33" s="163"/>
      <c r="EB33" s="163"/>
      <c r="EC33" s="163"/>
      <c r="ED33" s="163"/>
      <c r="EE33" s="163"/>
      <c r="EF33" s="163"/>
      <c r="EG33" s="163"/>
      <c r="EH33" s="163"/>
      <c r="EI33" s="163"/>
      <c r="EJ33" s="163"/>
      <c r="EK33" s="163"/>
      <c r="EL33" s="163"/>
      <c r="EM33" s="163"/>
      <c r="EN33" s="163"/>
      <c r="EO33" s="163"/>
      <c r="EP33" s="163"/>
      <c r="EQ33" s="163"/>
      <c r="ER33" s="163"/>
      <c r="ES33" s="163"/>
      <c r="ET33" s="163"/>
      <c r="EU33" s="163"/>
      <c r="EV33" s="163"/>
      <c r="EW33" s="163"/>
      <c r="EX33" s="163"/>
      <c r="EY33" s="163"/>
      <c r="EZ33" s="163"/>
      <c r="FA33" s="163"/>
      <c r="FB33" s="163"/>
      <c r="FC33" s="163"/>
      <c r="FD33" s="163"/>
      <c r="FE33" s="163"/>
      <c r="FF33" s="163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  <c r="FQ33" s="163"/>
      <c r="FR33" s="163"/>
      <c r="FS33" s="163"/>
      <c r="FT33" s="163"/>
      <c r="FU33" s="163"/>
      <c r="FV33" s="163"/>
      <c r="FW33" s="163"/>
      <c r="FX33" s="163"/>
      <c r="FY33" s="163"/>
      <c r="FZ33" s="163"/>
      <c r="GA33" s="163"/>
      <c r="GB33" s="163"/>
      <c r="GC33" s="163"/>
      <c r="GD33" s="163"/>
      <c r="GE33" s="163"/>
      <c r="GF33" s="163"/>
      <c r="GG33" s="163"/>
      <c r="GH33" s="163"/>
      <c r="GI33" s="163"/>
      <c r="GJ33" s="163"/>
      <c r="GK33" s="163"/>
      <c r="GL33" s="163"/>
      <c r="GM33" s="163"/>
      <c r="GN33" s="163"/>
      <c r="GO33" s="163"/>
      <c r="GP33" s="163"/>
      <c r="GQ33" s="163"/>
      <c r="GR33" s="163"/>
      <c r="GS33" s="163"/>
      <c r="GT33" s="163"/>
      <c r="GU33" s="163"/>
      <c r="GV33" s="163"/>
      <c r="GW33" s="163"/>
      <c r="GX33" s="163"/>
      <c r="GY33" s="163"/>
      <c r="GZ33" s="163"/>
      <c r="HA33" s="163"/>
      <c r="HB33" s="163"/>
      <c r="HC33" s="163"/>
      <c r="HD33" s="163"/>
      <c r="HE33" s="163"/>
      <c r="HF33" s="163"/>
      <c r="HG33" s="163"/>
      <c r="HH33" s="163"/>
      <c r="HI33" s="163"/>
      <c r="HJ33" s="163"/>
      <c r="HK33" s="163"/>
      <c r="HL33" s="163"/>
      <c r="HM33" s="163"/>
      <c r="HN33" s="163"/>
      <c r="HO33" s="163"/>
      <c r="HP33" s="163"/>
      <c r="HQ33" s="163"/>
      <c r="HR33" s="163"/>
      <c r="HS33" s="163"/>
      <c r="HT33" s="163"/>
      <c r="HU33" s="163"/>
      <c r="HV33" s="163"/>
      <c r="HW33" s="163"/>
      <c r="HX33" s="163"/>
      <c r="HY33" s="163"/>
      <c r="HZ33" s="163"/>
      <c r="IA33" s="163"/>
      <c r="IB33" s="163"/>
      <c r="IC33" s="163"/>
      <c r="ID33" s="163"/>
      <c r="IE33" s="163"/>
      <c r="IF33" s="163"/>
      <c r="IG33" s="163"/>
      <c r="IH33" s="163"/>
      <c r="II33" s="163"/>
      <c r="IJ33" s="163"/>
      <c r="IK33" s="163"/>
      <c r="IL33" s="163"/>
      <c r="IM33" s="163"/>
      <c r="IN33" s="163"/>
      <c r="IO33" s="163"/>
      <c r="IP33" s="163"/>
      <c r="IQ33" s="163"/>
      <c r="IR33" s="163"/>
      <c r="IS33" s="163"/>
      <c r="IT33" s="163"/>
      <c r="IU33" s="163"/>
      <c r="IV33" s="163"/>
      <c r="IW33" s="163"/>
      <c r="IX33" s="163"/>
      <c r="IY33" s="163"/>
      <c r="IZ33" s="163"/>
      <c r="JA33" s="163"/>
      <c r="JB33" s="163"/>
      <c r="JC33" s="163"/>
      <c r="JD33" s="163"/>
      <c r="JE33" s="163"/>
      <c r="JF33" s="163"/>
      <c r="JG33" s="163"/>
      <c r="JH33" s="163"/>
      <c r="JI33" s="163"/>
      <c r="JJ33" s="163"/>
      <c r="JK33" s="163"/>
      <c r="JL33" s="163"/>
      <c r="JM33" s="163"/>
      <c r="JN33" s="163"/>
      <c r="JO33" s="163"/>
      <c r="JP33" s="163"/>
      <c r="JQ33" s="163"/>
      <c r="JR33" s="163"/>
      <c r="JS33" s="163"/>
      <c r="JT33" s="163"/>
      <c r="JU33" s="163"/>
      <c r="JV33" s="163"/>
      <c r="JW33" s="163"/>
      <c r="JX33" s="163"/>
      <c r="JY33" s="163"/>
      <c r="JZ33" s="163"/>
      <c r="KA33" s="163"/>
      <c r="KB33" s="163"/>
      <c r="KC33" s="163"/>
      <c r="KD33" s="163"/>
      <c r="KE33" s="163"/>
      <c r="KF33" s="163"/>
      <c r="KG33" s="163"/>
      <c r="KH33" s="163"/>
      <c r="KI33" s="163"/>
      <c r="KJ33" s="163"/>
      <c r="KK33" s="163"/>
      <c r="KL33" s="163"/>
      <c r="KM33" s="163"/>
      <c r="KN33" s="163"/>
      <c r="KO33" s="163"/>
      <c r="KP33" s="163"/>
      <c r="KQ33" s="163"/>
      <c r="KR33" s="163"/>
      <c r="KS33" s="163"/>
      <c r="KT33" s="163"/>
      <c r="KU33" s="163"/>
      <c r="KV33" s="163"/>
      <c r="KW33" s="163"/>
      <c r="KX33" s="163"/>
      <c r="KY33" s="163"/>
      <c r="KZ33" s="163"/>
      <c r="LA33" s="163"/>
      <c r="LB33" s="163"/>
      <c r="LC33" s="163"/>
      <c r="LD33" s="163"/>
      <c r="LE33" s="163"/>
      <c r="LF33" s="163"/>
      <c r="LG33" s="163"/>
      <c r="LH33" s="163"/>
      <c r="LI33" s="163"/>
      <c r="LJ33" s="163"/>
      <c r="LK33" s="163"/>
      <c r="LL33" s="163"/>
      <c r="LM33" s="163"/>
      <c r="LN33" s="163"/>
      <c r="LO33" s="163"/>
      <c r="LP33" s="163"/>
      <c r="LQ33" s="163"/>
      <c r="LR33" s="163"/>
      <c r="LS33" s="163"/>
      <c r="LT33" s="163"/>
      <c r="LU33" s="163"/>
      <c r="LV33" s="163"/>
      <c r="LW33" s="163"/>
      <c r="LX33" s="163"/>
      <c r="LY33" s="163"/>
      <c r="LZ33" s="163"/>
      <c r="MA33" s="163"/>
      <c r="MB33" s="163"/>
      <c r="MC33" s="163"/>
      <c r="MD33" s="163"/>
      <c r="ME33" s="163"/>
      <c r="MF33" s="163"/>
      <c r="MG33" s="163"/>
      <c r="MH33" s="163"/>
      <c r="MI33" s="163"/>
      <c r="MJ33" s="163"/>
      <c r="MK33" s="163"/>
      <c r="ML33" s="163"/>
      <c r="MM33" s="163"/>
      <c r="MN33" s="163"/>
      <c r="MO33" s="163"/>
      <c r="MP33" s="163"/>
      <c r="MQ33" s="163"/>
      <c r="MR33" s="163"/>
      <c r="MS33" s="163"/>
      <c r="MT33" s="163"/>
      <c r="MU33" s="163"/>
      <c r="MV33" s="163"/>
      <c r="MW33" s="163"/>
      <c r="MX33" s="163"/>
      <c r="MY33" s="163"/>
      <c r="MZ33" s="163"/>
      <c r="NA33" s="163"/>
      <c r="NB33" s="163"/>
      <c r="NC33" s="163"/>
      <c r="ND33" s="163"/>
      <c r="NE33" s="163"/>
      <c r="NF33" s="163"/>
      <c r="NG33" s="163"/>
      <c r="NH33" s="163"/>
      <c r="NI33" s="163"/>
      <c r="NJ33" s="163"/>
      <c r="NK33" s="163"/>
      <c r="NL33" s="163"/>
      <c r="NM33" s="163"/>
      <c r="NN33" s="163"/>
      <c r="NO33" s="163"/>
      <c r="NP33" s="163"/>
      <c r="NQ33" s="163"/>
      <c r="NR33" s="163"/>
      <c r="NS33" s="163"/>
      <c r="NT33" s="163"/>
      <c r="NU33" s="163"/>
      <c r="NV33" s="163"/>
      <c r="NW33" s="163"/>
      <c r="NX33" s="163"/>
      <c r="NY33" s="163"/>
      <c r="NZ33" s="163"/>
      <c r="OA33" s="163"/>
      <c r="OB33" s="163"/>
      <c r="OC33" s="163"/>
      <c r="OD33" s="163"/>
      <c r="OE33" s="163"/>
      <c r="OF33" s="163"/>
      <c r="OG33" s="163"/>
      <c r="OH33" s="163"/>
      <c r="OI33" s="163"/>
      <c r="OJ33" s="163"/>
      <c r="OK33" s="163"/>
      <c r="OL33" s="163"/>
      <c r="OM33" s="163"/>
      <c r="ON33" s="163"/>
      <c r="OO33" s="163"/>
      <c r="OP33" s="163"/>
      <c r="OQ33" s="163"/>
      <c r="OR33" s="163"/>
      <c r="OS33" s="163"/>
      <c r="OT33" s="163"/>
      <c r="OU33" s="163"/>
      <c r="OV33" s="163"/>
      <c r="OW33" s="163"/>
      <c r="OX33" s="163"/>
      <c r="OY33" s="163"/>
      <c r="OZ33" s="163"/>
      <c r="PA33" s="163"/>
      <c r="PB33" s="163"/>
      <c r="PC33" s="163"/>
      <c r="PD33" s="163"/>
      <c r="PE33" s="163"/>
      <c r="PF33" s="163"/>
      <c r="PG33" s="163"/>
      <c r="PH33" s="163"/>
      <c r="PI33" s="163"/>
      <c r="PJ33" s="163"/>
      <c r="PK33" s="163"/>
      <c r="PL33" s="163"/>
      <c r="PM33" s="163"/>
      <c r="PN33" s="163"/>
      <c r="PO33" s="163"/>
      <c r="PP33" s="163"/>
      <c r="PQ33" s="163"/>
      <c r="PR33" s="163"/>
      <c r="PS33" s="163"/>
      <c r="PT33" s="163"/>
      <c r="PU33" s="163"/>
      <c r="PV33" s="163"/>
      <c r="PW33" s="163"/>
      <c r="PX33" s="163"/>
      <c r="PY33" s="163"/>
      <c r="PZ33" s="163"/>
      <c r="QA33" s="163"/>
      <c r="QB33" s="163"/>
      <c r="QC33" s="163"/>
      <c r="QD33" s="163"/>
      <c r="QE33" s="163"/>
      <c r="QF33" s="163"/>
      <c r="QG33" s="163"/>
      <c r="QH33" s="163"/>
      <c r="QI33" s="163"/>
      <c r="QJ33" s="163"/>
      <c r="QK33" s="163"/>
      <c r="QL33" s="163"/>
      <c r="QM33" s="163"/>
      <c r="QN33" s="163"/>
      <c r="QO33" s="163"/>
      <c r="QP33" s="163"/>
      <c r="QQ33" s="163"/>
      <c r="QR33" s="163"/>
      <c r="QS33" s="163"/>
      <c r="QT33" s="163"/>
      <c r="QU33" s="163"/>
      <c r="QV33" s="163"/>
      <c r="QW33" s="163"/>
      <c r="QX33" s="163"/>
      <c r="QY33" s="163"/>
      <c r="QZ33" s="163"/>
      <c r="RA33" s="163"/>
      <c r="RB33" s="163"/>
      <c r="RC33" s="163"/>
      <c r="RD33" s="163"/>
      <c r="RE33" s="163"/>
      <c r="RF33" s="163"/>
      <c r="RG33" s="163"/>
      <c r="RH33" s="163"/>
      <c r="RI33" s="163"/>
      <c r="RJ33" s="163"/>
      <c r="RK33" s="163"/>
      <c r="RL33" s="163"/>
      <c r="RM33" s="163"/>
      <c r="RN33" s="163"/>
      <c r="RO33" s="163"/>
      <c r="RP33" s="163"/>
      <c r="RQ33" s="163"/>
      <c r="RR33" s="163"/>
      <c r="RS33" s="163"/>
      <c r="RT33" s="163"/>
      <c r="RU33" s="163"/>
      <c r="RV33" s="163"/>
      <c r="RW33" s="163"/>
      <c r="RX33" s="163"/>
      <c r="RY33" s="163"/>
      <c r="RZ33" s="163"/>
      <c r="SA33" s="163"/>
      <c r="SB33" s="163"/>
      <c r="SC33" s="163"/>
      <c r="SD33" s="163"/>
      <c r="SE33" s="163"/>
      <c r="SF33" s="163"/>
      <c r="SG33" s="163"/>
      <c r="SH33" s="163"/>
      <c r="SI33" s="163"/>
    </row>
    <row r="34" spans="1:503" s="107" customFormat="1">
      <c r="A34" s="71"/>
      <c r="B34" s="1123" t="s">
        <v>597</v>
      </c>
      <c r="C34" s="752" t="s">
        <v>63</v>
      </c>
      <c r="D34" s="90">
        <f>'E254 NEEA'!G6</f>
        <v>5</v>
      </c>
      <c r="E34" s="114">
        <f>'E254 NEEA'!N6</f>
        <v>22338000</v>
      </c>
      <c r="F34" s="758">
        <f>'E254 NEEA'!P6</f>
        <v>1025326.5</v>
      </c>
      <c r="G34" s="758">
        <f>'E254 NEEA'!Q6</f>
        <v>1664802.74</v>
      </c>
      <c r="H34" s="759">
        <f>'E254 NEEA'!R6</f>
        <v>0</v>
      </c>
      <c r="I34" s="36">
        <f>'E254 NEEA'!S6</f>
        <v>1664802.74</v>
      </c>
      <c r="J34" s="760">
        <v>0</v>
      </c>
      <c r="K34" s="296">
        <f>'E254 NEEA'!U6</f>
        <v>2690129.24</v>
      </c>
      <c r="L34" s="92">
        <f>'E254 NEEA'!V6</f>
        <v>2690129.24</v>
      </c>
      <c r="M34" s="96">
        <f>K34/(1+Discount_Rate)^1</f>
        <v>2495481.6697588125</v>
      </c>
      <c r="N34" s="96">
        <f>L34/(1+Discount_Rate)^1</f>
        <v>2495481.6697588125</v>
      </c>
      <c r="O34" s="292">
        <f>'E254 NEEA'!AB6</f>
        <v>6561579.4752296451</v>
      </c>
      <c r="P34" s="26"/>
      <c r="Q34" s="27">
        <f t="shared" si="13"/>
        <v>2.6293839601169338</v>
      </c>
      <c r="R34" s="27">
        <f>((O34*1.1)+(P34))/N34</f>
        <v>2.8923223561286275</v>
      </c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  <c r="KF34" s="62"/>
      <c r="KG34" s="62"/>
      <c r="KH34" s="62"/>
      <c r="KI34" s="62"/>
      <c r="KJ34" s="62"/>
      <c r="KK34" s="62"/>
      <c r="KL34" s="62"/>
      <c r="KM34" s="62"/>
      <c r="KN34" s="62"/>
      <c r="KO34" s="62"/>
      <c r="KP34" s="62"/>
      <c r="KQ34" s="62"/>
      <c r="KR34" s="62"/>
      <c r="KS34" s="62"/>
      <c r="KT34" s="62"/>
      <c r="KU34" s="62"/>
      <c r="KV34" s="62"/>
      <c r="KW34" s="62"/>
      <c r="KX34" s="62"/>
      <c r="KY34" s="62"/>
      <c r="KZ34" s="62"/>
      <c r="LA34" s="62"/>
      <c r="LB34" s="62"/>
      <c r="LC34" s="62"/>
      <c r="LD34" s="62"/>
      <c r="LE34" s="62"/>
      <c r="LF34" s="62"/>
      <c r="LG34" s="62"/>
      <c r="LH34" s="62"/>
      <c r="LI34" s="62"/>
      <c r="LJ34" s="62"/>
      <c r="LK34" s="62"/>
      <c r="LL34" s="62"/>
      <c r="LM34" s="62"/>
      <c r="LN34" s="62"/>
      <c r="LO34" s="62"/>
      <c r="LP34" s="62"/>
      <c r="LQ34" s="62"/>
      <c r="LR34" s="62"/>
      <c r="LS34" s="62"/>
      <c r="LT34" s="62"/>
      <c r="LU34" s="62"/>
      <c r="LV34" s="62"/>
      <c r="LW34" s="62"/>
      <c r="LX34" s="62"/>
      <c r="LY34" s="62"/>
      <c r="LZ34" s="62"/>
      <c r="MA34" s="62"/>
      <c r="MB34" s="62"/>
      <c r="MC34" s="62"/>
      <c r="MD34" s="62"/>
      <c r="ME34" s="62"/>
      <c r="MF34" s="62"/>
      <c r="MG34" s="62"/>
      <c r="MH34" s="62"/>
      <c r="MI34" s="62"/>
      <c r="MJ34" s="62"/>
      <c r="MK34" s="62"/>
      <c r="ML34" s="62"/>
      <c r="MM34" s="62"/>
      <c r="MN34" s="62"/>
      <c r="MO34" s="62"/>
      <c r="MP34" s="62"/>
      <c r="MQ34" s="62"/>
      <c r="MR34" s="62"/>
      <c r="MS34" s="62"/>
      <c r="MT34" s="62"/>
      <c r="MU34" s="62"/>
      <c r="MV34" s="62"/>
      <c r="MW34" s="62"/>
      <c r="MX34" s="62"/>
      <c r="MY34" s="62"/>
      <c r="MZ34" s="62"/>
      <c r="NA34" s="62"/>
      <c r="NB34" s="62"/>
      <c r="NC34" s="62"/>
      <c r="ND34" s="62"/>
      <c r="NE34" s="62"/>
      <c r="NF34" s="62"/>
      <c r="NG34" s="62"/>
      <c r="NH34" s="62"/>
      <c r="NI34" s="62"/>
      <c r="NJ34" s="62"/>
      <c r="NK34" s="62"/>
      <c r="NL34" s="62"/>
      <c r="NM34" s="62"/>
      <c r="NN34" s="62"/>
      <c r="NO34" s="62"/>
      <c r="NP34" s="62"/>
      <c r="NQ34" s="62"/>
      <c r="NR34" s="62"/>
      <c r="NS34" s="62"/>
      <c r="NT34" s="62"/>
      <c r="NU34" s="62"/>
      <c r="NV34" s="62"/>
      <c r="NW34" s="62"/>
      <c r="NX34" s="62"/>
      <c r="NY34" s="62"/>
      <c r="NZ34" s="62"/>
      <c r="OA34" s="62"/>
      <c r="OB34" s="62"/>
      <c r="OC34" s="62"/>
      <c r="OD34" s="62"/>
      <c r="OE34" s="62"/>
      <c r="OF34" s="62"/>
      <c r="OG34" s="62"/>
      <c r="OH34" s="62"/>
      <c r="OI34" s="62"/>
      <c r="OJ34" s="62"/>
      <c r="OK34" s="62"/>
      <c r="OL34" s="62"/>
      <c r="OM34" s="62"/>
      <c r="ON34" s="62"/>
      <c r="OO34" s="62"/>
      <c r="OP34" s="62"/>
      <c r="OQ34" s="62"/>
      <c r="OR34" s="62"/>
      <c r="OS34" s="62"/>
      <c r="OT34" s="62"/>
      <c r="OU34" s="62"/>
      <c r="OV34" s="62"/>
      <c r="OW34" s="62"/>
      <c r="OX34" s="62"/>
      <c r="OY34" s="62"/>
      <c r="OZ34" s="62"/>
      <c r="PA34" s="62"/>
      <c r="PB34" s="62"/>
      <c r="PC34" s="62"/>
      <c r="PD34" s="62"/>
      <c r="PE34" s="62"/>
      <c r="PF34" s="62"/>
      <c r="PG34" s="62"/>
      <c r="PH34" s="62"/>
      <c r="PI34" s="62"/>
      <c r="PJ34" s="62"/>
      <c r="PK34" s="62"/>
      <c r="PL34" s="62"/>
      <c r="PM34" s="62"/>
      <c r="PN34" s="62"/>
      <c r="PO34" s="62"/>
      <c r="PP34" s="62"/>
      <c r="PQ34" s="62"/>
      <c r="PR34" s="62"/>
      <c r="PS34" s="62"/>
      <c r="PT34" s="62"/>
      <c r="PU34" s="62"/>
      <c r="PV34" s="62"/>
      <c r="PW34" s="62"/>
      <c r="PX34" s="62"/>
      <c r="PY34" s="62"/>
      <c r="PZ34" s="62"/>
      <c r="QA34" s="62"/>
      <c r="QB34" s="62"/>
      <c r="QC34" s="62"/>
      <c r="QD34" s="62"/>
      <c r="QE34" s="62"/>
      <c r="QF34" s="62"/>
      <c r="QG34" s="62"/>
      <c r="QH34" s="62"/>
      <c r="QI34" s="62"/>
      <c r="QJ34" s="62"/>
      <c r="QK34" s="62"/>
      <c r="QL34" s="62"/>
      <c r="QM34" s="62"/>
      <c r="QN34" s="62"/>
      <c r="QO34" s="62"/>
      <c r="QP34" s="62"/>
      <c r="QQ34" s="62"/>
      <c r="QR34" s="62"/>
      <c r="QS34" s="62"/>
      <c r="QT34" s="62"/>
      <c r="QU34" s="62"/>
      <c r="QV34" s="62"/>
      <c r="QW34" s="62"/>
      <c r="QX34" s="62"/>
      <c r="QY34" s="62"/>
      <c r="QZ34" s="62"/>
      <c r="RA34" s="62"/>
      <c r="RB34" s="62"/>
      <c r="RC34" s="62"/>
      <c r="RD34" s="62"/>
      <c r="RE34" s="62"/>
      <c r="RF34" s="62"/>
      <c r="RG34" s="62"/>
      <c r="RH34" s="62"/>
      <c r="RI34" s="62"/>
      <c r="RJ34" s="62"/>
      <c r="RK34" s="62"/>
      <c r="RL34" s="62"/>
      <c r="RM34" s="62"/>
      <c r="RN34" s="62"/>
      <c r="RO34" s="62"/>
      <c r="RP34" s="62"/>
      <c r="RQ34" s="62"/>
      <c r="RR34" s="62"/>
      <c r="RS34" s="62"/>
      <c r="RT34" s="62"/>
      <c r="RU34" s="62"/>
      <c r="RV34" s="62"/>
      <c r="RW34" s="62"/>
      <c r="RX34" s="62"/>
      <c r="RY34" s="62"/>
      <c r="RZ34" s="62"/>
      <c r="SA34" s="62"/>
      <c r="SB34" s="62"/>
      <c r="SC34" s="62"/>
      <c r="SD34" s="62"/>
      <c r="SE34" s="62"/>
      <c r="SF34" s="62"/>
      <c r="SG34" s="62"/>
      <c r="SH34" s="62"/>
      <c r="SI34" s="62"/>
    </row>
    <row r="35" spans="1:503" s="23" customFormat="1">
      <c r="A35" s="71"/>
      <c r="B35" s="1122"/>
      <c r="C35" s="94" t="s">
        <v>64</v>
      </c>
      <c r="D35" s="90">
        <v>15</v>
      </c>
      <c r="E35" s="114">
        <v>0</v>
      </c>
      <c r="F35" s="296"/>
      <c r="G35" s="296">
        <v>0</v>
      </c>
      <c r="H35" s="36">
        <v>0</v>
      </c>
      <c r="I35" s="761"/>
      <c r="J35" s="762">
        <v>0</v>
      </c>
      <c r="K35" s="296">
        <v>0</v>
      </c>
      <c r="L35" s="92">
        <v>5484</v>
      </c>
      <c r="M35" s="96">
        <f>K35/(1+Discount_Rate)^1</f>
        <v>0</v>
      </c>
      <c r="N35" s="96">
        <f>L35/(1+Discount_Rate)^1</f>
        <v>5087.1985157699437</v>
      </c>
      <c r="O35" s="292"/>
      <c r="P35" s="26"/>
      <c r="Q35" s="27"/>
      <c r="R35" s="27">
        <v>0</v>
      </c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  <c r="OA35" s="62"/>
      <c r="OB35" s="62"/>
      <c r="OC35" s="62"/>
      <c r="OD35" s="62"/>
      <c r="OE35" s="62"/>
      <c r="OF35" s="62"/>
      <c r="OG35" s="62"/>
      <c r="OH35" s="62"/>
      <c r="OI35" s="62"/>
      <c r="OJ35" s="62"/>
      <c r="OK35" s="62"/>
      <c r="OL35" s="62"/>
      <c r="OM35" s="62"/>
      <c r="ON35" s="62"/>
      <c r="OO35" s="62"/>
      <c r="OP35" s="62"/>
      <c r="OQ35" s="62"/>
      <c r="OR35" s="62"/>
      <c r="OS35" s="62"/>
      <c r="OT35" s="62"/>
      <c r="OU35" s="62"/>
      <c r="OV35" s="62"/>
      <c r="OW35" s="62"/>
      <c r="OX35" s="62"/>
      <c r="OY35" s="62"/>
      <c r="OZ35" s="62"/>
      <c r="PA35" s="62"/>
      <c r="PB35" s="62"/>
      <c r="PC35" s="62"/>
      <c r="PD35" s="62"/>
      <c r="PE35" s="62"/>
      <c r="PF35" s="62"/>
      <c r="PG35" s="62"/>
      <c r="PH35" s="62"/>
      <c r="PI35" s="62"/>
      <c r="PJ35" s="62"/>
      <c r="PK35" s="62"/>
      <c r="PL35" s="62"/>
      <c r="PM35" s="62"/>
      <c r="PN35" s="62"/>
      <c r="PO35" s="62"/>
      <c r="PP35" s="62"/>
      <c r="PQ35" s="62"/>
      <c r="PR35" s="62"/>
      <c r="PS35" s="62"/>
      <c r="PT35" s="62"/>
      <c r="PU35" s="62"/>
      <c r="PV35" s="62"/>
      <c r="PW35" s="62"/>
      <c r="PX35" s="62"/>
      <c r="PY35" s="62"/>
      <c r="PZ35" s="62"/>
      <c r="QA35" s="62"/>
      <c r="QB35" s="62"/>
      <c r="QC35" s="62"/>
      <c r="QD35" s="62"/>
      <c r="QE35" s="62"/>
      <c r="QF35" s="62"/>
      <c r="QG35" s="62"/>
      <c r="QH35" s="62"/>
      <c r="QI35" s="62"/>
      <c r="QJ35" s="62"/>
      <c r="QK35" s="62"/>
      <c r="QL35" s="62"/>
      <c r="QM35" s="62"/>
      <c r="QN35" s="62"/>
      <c r="QO35" s="62"/>
      <c r="QP35" s="62"/>
      <c r="QQ35" s="62"/>
      <c r="QR35" s="62"/>
      <c r="QS35" s="62"/>
      <c r="QT35" s="62"/>
      <c r="QU35" s="62"/>
      <c r="QV35" s="62"/>
      <c r="QW35" s="62"/>
      <c r="QX35" s="62"/>
      <c r="QY35" s="62"/>
      <c r="QZ35" s="62"/>
      <c r="RA35" s="62"/>
      <c r="RB35" s="62"/>
      <c r="RC35" s="62"/>
      <c r="RD35" s="62"/>
      <c r="RE35" s="62"/>
      <c r="RF35" s="62"/>
      <c r="RG35" s="62"/>
      <c r="RH35" s="62"/>
      <c r="RI35" s="62"/>
      <c r="RJ35" s="62"/>
      <c r="RK35" s="62"/>
      <c r="RL35" s="62"/>
      <c r="RM35" s="62"/>
      <c r="RN35" s="62"/>
      <c r="RO35" s="62"/>
      <c r="RP35" s="62"/>
      <c r="RQ35" s="62"/>
      <c r="RR35" s="62"/>
      <c r="RS35" s="62"/>
      <c r="RT35" s="62"/>
      <c r="RU35" s="62"/>
      <c r="RV35" s="62"/>
      <c r="RW35" s="62"/>
      <c r="RX35" s="62"/>
      <c r="RY35" s="62"/>
      <c r="RZ35" s="62"/>
      <c r="SA35" s="62"/>
      <c r="SB35" s="62"/>
      <c r="SC35" s="62"/>
      <c r="SD35" s="62"/>
      <c r="SE35" s="62"/>
      <c r="SF35" s="62"/>
      <c r="SG35" s="62"/>
      <c r="SH35" s="62"/>
      <c r="SI35" s="62"/>
    </row>
    <row r="36" spans="1:503" s="89" customFormat="1" ht="13.8">
      <c r="A36" s="23"/>
      <c r="B36" s="782"/>
      <c r="C36" s="121" t="s">
        <v>65</v>
      </c>
      <c r="D36" s="129"/>
      <c r="E36" s="660">
        <f>E35+E34</f>
        <v>22338000</v>
      </c>
      <c r="F36" s="297">
        <f>F35+F34</f>
        <v>1025326.5</v>
      </c>
      <c r="G36" s="297">
        <f t="shared" ref="G36:L36" si="17">SUM(G34:G35)</f>
        <v>1664802.74</v>
      </c>
      <c r="H36" s="297">
        <f t="shared" si="17"/>
        <v>0</v>
      </c>
      <c r="I36" s="297">
        <f t="shared" si="17"/>
        <v>1664802.74</v>
      </c>
      <c r="J36" s="297">
        <f t="shared" si="17"/>
        <v>0</v>
      </c>
      <c r="K36" s="297">
        <f>SUM(K34:K35)</f>
        <v>2690129.24</v>
      </c>
      <c r="L36" s="297">
        <f t="shared" si="17"/>
        <v>2695613.24</v>
      </c>
      <c r="M36" s="297">
        <f>SUM(M34:M35)</f>
        <v>2495481.6697588125</v>
      </c>
      <c r="N36" s="297">
        <f>SUM(N34:N35)</f>
        <v>2500568.8682745825</v>
      </c>
      <c r="O36" s="297">
        <f>SUM(O34:O35)</f>
        <v>6561579.4752296451</v>
      </c>
      <c r="P36" s="297">
        <f>SUM(P34:P35)</f>
        <v>0</v>
      </c>
      <c r="Q36" s="330">
        <f>O36/M36</f>
        <v>2.6293839601169338</v>
      </c>
      <c r="R36" s="330">
        <f>((O36*1.1)+(P36))/N36</f>
        <v>2.8864381678609479</v>
      </c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  <c r="KZ36" s="62"/>
      <c r="LA36" s="62"/>
      <c r="LB36" s="62"/>
      <c r="LC36" s="62"/>
      <c r="LD36" s="62"/>
      <c r="LE36" s="62"/>
      <c r="LF36" s="62"/>
      <c r="LG36" s="62"/>
      <c r="LH36" s="62"/>
      <c r="LI36" s="62"/>
      <c r="LJ36" s="62"/>
      <c r="LK36" s="62"/>
      <c r="LL36" s="62"/>
      <c r="LM36" s="62"/>
      <c r="LN36" s="62"/>
      <c r="LO36" s="62"/>
      <c r="LP36" s="62"/>
      <c r="LQ36" s="62"/>
      <c r="LR36" s="62"/>
      <c r="LS36" s="62"/>
      <c r="LT36" s="62"/>
      <c r="LU36" s="62"/>
      <c r="LV36" s="62"/>
      <c r="LW36" s="62"/>
      <c r="LX36" s="62"/>
      <c r="LY36" s="62"/>
      <c r="LZ36" s="62"/>
      <c r="MA36" s="62"/>
      <c r="MB36" s="62"/>
      <c r="MC36" s="62"/>
      <c r="MD36" s="62"/>
      <c r="ME36" s="62"/>
      <c r="MF36" s="62"/>
      <c r="MG36" s="62"/>
      <c r="MH36" s="62"/>
      <c r="MI36" s="62"/>
      <c r="MJ36" s="62"/>
      <c r="MK36" s="62"/>
      <c r="ML36" s="62"/>
      <c r="MM36" s="62"/>
      <c r="MN36" s="62"/>
      <c r="MO36" s="62"/>
      <c r="MP36" s="62"/>
      <c r="MQ36" s="62"/>
      <c r="MR36" s="62"/>
      <c r="MS36" s="62"/>
      <c r="MT36" s="62"/>
      <c r="MU36" s="62"/>
      <c r="MV36" s="62"/>
      <c r="MW36" s="62"/>
      <c r="MX36" s="62"/>
      <c r="MY36" s="62"/>
      <c r="MZ36" s="62"/>
      <c r="NA36" s="62"/>
      <c r="NB36" s="62"/>
      <c r="NC36" s="62"/>
      <c r="ND36" s="62"/>
      <c r="NE36" s="62"/>
      <c r="NF36" s="62"/>
      <c r="NG36" s="62"/>
      <c r="NH36" s="62"/>
      <c r="NI36" s="62"/>
      <c r="NJ36" s="62"/>
      <c r="NK36" s="62"/>
      <c r="NL36" s="62"/>
      <c r="NM36" s="62"/>
      <c r="NN36" s="62"/>
      <c r="NO36" s="62"/>
      <c r="NP36" s="62"/>
      <c r="NQ36" s="62"/>
      <c r="NR36" s="62"/>
      <c r="NS36" s="62"/>
      <c r="NT36" s="62"/>
      <c r="NU36" s="62"/>
      <c r="NV36" s="62"/>
      <c r="NW36" s="62"/>
      <c r="NX36" s="62"/>
      <c r="NY36" s="62"/>
      <c r="NZ36" s="62"/>
      <c r="OA36" s="62"/>
      <c r="OB36" s="62"/>
      <c r="OC36" s="62"/>
      <c r="OD36" s="62"/>
      <c r="OE36" s="62"/>
      <c r="OF36" s="62"/>
      <c r="OG36" s="62"/>
      <c r="OH36" s="62"/>
      <c r="OI36" s="62"/>
      <c r="OJ36" s="62"/>
      <c r="OK36" s="62"/>
      <c r="OL36" s="62"/>
      <c r="OM36" s="62"/>
      <c r="ON36" s="62"/>
      <c r="OO36" s="62"/>
      <c r="OP36" s="62"/>
      <c r="OQ36" s="62"/>
      <c r="OR36" s="62"/>
      <c r="OS36" s="62"/>
      <c r="OT36" s="62"/>
      <c r="OU36" s="62"/>
      <c r="OV36" s="62"/>
      <c r="OW36" s="62"/>
      <c r="OX36" s="62"/>
      <c r="OY36" s="62"/>
      <c r="OZ36" s="62"/>
      <c r="PA36" s="62"/>
      <c r="PB36" s="62"/>
      <c r="PC36" s="62"/>
      <c r="PD36" s="62"/>
      <c r="PE36" s="62"/>
      <c r="PF36" s="62"/>
      <c r="PG36" s="62"/>
      <c r="PH36" s="62"/>
      <c r="PI36" s="62"/>
      <c r="PJ36" s="62"/>
      <c r="PK36" s="62"/>
      <c r="PL36" s="62"/>
      <c r="PM36" s="62"/>
      <c r="PN36" s="62"/>
      <c r="PO36" s="62"/>
      <c r="PP36" s="62"/>
      <c r="PQ36" s="62"/>
      <c r="PR36" s="62"/>
      <c r="PS36" s="62"/>
      <c r="PT36" s="62"/>
      <c r="PU36" s="62"/>
      <c r="PV36" s="62"/>
      <c r="PW36" s="62"/>
      <c r="PX36" s="62"/>
      <c r="PY36" s="62"/>
      <c r="PZ36" s="62"/>
      <c r="QA36" s="62"/>
      <c r="QB36" s="62"/>
      <c r="QC36" s="62"/>
      <c r="QD36" s="62"/>
      <c r="QE36" s="62"/>
      <c r="QF36" s="62"/>
      <c r="QG36" s="62"/>
      <c r="QH36" s="62"/>
      <c r="QI36" s="62"/>
      <c r="QJ36" s="62"/>
      <c r="QK36" s="62"/>
      <c r="QL36" s="62"/>
      <c r="QM36" s="62"/>
      <c r="QN36" s="62"/>
      <c r="QO36" s="62"/>
      <c r="QP36" s="62"/>
      <c r="QQ36" s="62"/>
      <c r="QR36" s="62"/>
      <c r="QS36" s="62"/>
      <c r="QT36" s="62"/>
      <c r="QU36" s="62"/>
      <c r="QV36" s="62"/>
      <c r="QW36" s="62"/>
      <c r="QX36" s="62"/>
      <c r="QY36" s="62"/>
      <c r="QZ36" s="62"/>
      <c r="RA36" s="62"/>
      <c r="RB36" s="62"/>
      <c r="RC36" s="62"/>
      <c r="RD36" s="62"/>
      <c r="RE36" s="62"/>
      <c r="RF36" s="62"/>
      <c r="RG36" s="62"/>
      <c r="RH36" s="62"/>
      <c r="RI36" s="62"/>
      <c r="RJ36" s="62"/>
      <c r="RK36" s="62"/>
      <c r="RL36" s="62"/>
      <c r="RM36" s="62"/>
      <c r="RN36" s="62"/>
      <c r="RO36" s="62"/>
      <c r="RP36" s="62"/>
      <c r="RQ36" s="62"/>
      <c r="RR36" s="62"/>
      <c r="RS36" s="62"/>
      <c r="RT36" s="62"/>
      <c r="RU36" s="62"/>
      <c r="RV36" s="62"/>
      <c r="RW36" s="62"/>
      <c r="RX36" s="62"/>
      <c r="RY36" s="62"/>
      <c r="RZ36" s="62"/>
      <c r="SA36" s="62"/>
      <c r="SB36" s="62"/>
      <c r="SC36" s="62"/>
      <c r="SD36" s="62"/>
      <c r="SE36" s="62"/>
      <c r="SF36" s="62"/>
      <c r="SG36" s="62"/>
      <c r="SH36" s="62"/>
      <c r="SI36" s="62"/>
    </row>
    <row r="37" spans="1:503" s="23" customFormat="1">
      <c r="B37" s="783"/>
      <c r="C37" s="133" t="s">
        <v>66</v>
      </c>
      <c r="D37" s="110"/>
      <c r="E37" s="112"/>
      <c r="F37" s="119"/>
      <c r="G37" s="293"/>
      <c r="H37" s="131"/>
      <c r="I37" s="131"/>
      <c r="J37" s="131"/>
      <c r="K37" s="771">
        <f>SUM(K38:K41)</f>
        <v>1070200</v>
      </c>
      <c r="L37" s="771">
        <f>SUM(L38:L41)</f>
        <v>1070151</v>
      </c>
      <c r="M37" s="771">
        <f t="shared" ref="M37:N41" si="18">K37/(1+Discount_Rate)^1</f>
        <v>992764.37847866409</v>
      </c>
      <c r="N37" s="772">
        <f t="shared" si="18"/>
        <v>992718.92393320962</v>
      </c>
      <c r="O37" s="773"/>
      <c r="P37" s="131"/>
      <c r="Q37" s="123"/>
      <c r="R37" s="123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  <c r="IW37" s="62"/>
      <c r="IX37" s="62"/>
      <c r="IY37" s="62"/>
      <c r="IZ37" s="62"/>
      <c r="JA37" s="62"/>
      <c r="JB37" s="62"/>
      <c r="JC37" s="62"/>
      <c r="JD37" s="62"/>
      <c r="JE37" s="62"/>
      <c r="JF37" s="62"/>
      <c r="JG37" s="62"/>
      <c r="JH37" s="62"/>
      <c r="JI37" s="62"/>
      <c r="JJ37" s="62"/>
      <c r="JK37" s="62"/>
      <c r="JL37" s="62"/>
      <c r="JM37" s="62"/>
      <c r="JN37" s="62"/>
      <c r="JO37" s="62"/>
      <c r="JP37" s="62"/>
      <c r="JQ37" s="62"/>
      <c r="JR37" s="62"/>
      <c r="JS37" s="62"/>
      <c r="JT37" s="62"/>
      <c r="JU37" s="62"/>
      <c r="JV37" s="62"/>
      <c r="JW37" s="62"/>
      <c r="JX37" s="62"/>
      <c r="JY37" s="62"/>
      <c r="JZ37" s="62"/>
      <c r="KA37" s="62"/>
      <c r="KB37" s="62"/>
      <c r="KC37" s="62"/>
      <c r="KD37" s="62"/>
      <c r="KE37" s="62"/>
      <c r="KF37" s="62"/>
      <c r="KG37" s="62"/>
      <c r="KH37" s="62"/>
      <c r="KI37" s="62"/>
      <c r="KJ37" s="62"/>
      <c r="KK37" s="62"/>
      <c r="KL37" s="62"/>
      <c r="KM37" s="62"/>
      <c r="KN37" s="62"/>
      <c r="KO37" s="62"/>
      <c r="KP37" s="62"/>
      <c r="KQ37" s="62"/>
      <c r="KR37" s="62"/>
      <c r="KS37" s="62"/>
      <c r="KT37" s="62"/>
      <c r="KU37" s="62"/>
      <c r="KV37" s="62"/>
      <c r="KW37" s="62"/>
      <c r="KX37" s="62"/>
      <c r="KY37" s="62"/>
      <c r="KZ37" s="62"/>
      <c r="LA37" s="62"/>
      <c r="LB37" s="62"/>
      <c r="LC37" s="62"/>
      <c r="LD37" s="62"/>
      <c r="LE37" s="62"/>
      <c r="LF37" s="62"/>
      <c r="LG37" s="62"/>
      <c r="LH37" s="62"/>
      <c r="LI37" s="62"/>
      <c r="LJ37" s="62"/>
      <c r="LK37" s="62"/>
      <c r="LL37" s="62"/>
      <c r="LM37" s="62"/>
      <c r="LN37" s="62"/>
      <c r="LO37" s="62"/>
      <c r="LP37" s="62"/>
      <c r="LQ37" s="62"/>
      <c r="LR37" s="62"/>
      <c r="LS37" s="62"/>
      <c r="LT37" s="62"/>
      <c r="LU37" s="62"/>
      <c r="LV37" s="62"/>
      <c r="LW37" s="62"/>
      <c r="LX37" s="62"/>
      <c r="LY37" s="62"/>
      <c r="LZ37" s="62"/>
      <c r="MA37" s="62"/>
      <c r="MB37" s="62"/>
      <c r="MC37" s="62"/>
      <c r="MD37" s="62"/>
      <c r="ME37" s="62"/>
      <c r="MF37" s="62"/>
      <c r="MG37" s="62"/>
      <c r="MH37" s="62"/>
      <c r="MI37" s="62"/>
      <c r="MJ37" s="62"/>
      <c r="MK37" s="62"/>
      <c r="ML37" s="62"/>
      <c r="MM37" s="62"/>
      <c r="MN37" s="62"/>
      <c r="MO37" s="62"/>
      <c r="MP37" s="62"/>
      <c r="MQ37" s="62"/>
      <c r="MR37" s="62"/>
      <c r="MS37" s="62"/>
      <c r="MT37" s="62"/>
      <c r="MU37" s="62"/>
      <c r="MV37" s="62"/>
      <c r="MW37" s="62"/>
      <c r="MX37" s="62"/>
      <c r="MY37" s="62"/>
      <c r="MZ37" s="62"/>
      <c r="NA37" s="62"/>
      <c r="NB37" s="62"/>
      <c r="NC37" s="62"/>
      <c r="ND37" s="62"/>
      <c r="NE37" s="62"/>
      <c r="NF37" s="62"/>
      <c r="NG37" s="62"/>
      <c r="NH37" s="62"/>
      <c r="NI37" s="62"/>
      <c r="NJ37" s="62"/>
      <c r="NK37" s="62"/>
      <c r="NL37" s="62"/>
      <c r="NM37" s="62"/>
      <c r="NN37" s="62"/>
      <c r="NO37" s="62"/>
      <c r="NP37" s="62"/>
      <c r="NQ37" s="62"/>
      <c r="NR37" s="62"/>
      <c r="NS37" s="62"/>
      <c r="NT37" s="62"/>
      <c r="NU37" s="62"/>
      <c r="NV37" s="62"/>
      <c r="NW37" s="62"/>
      <c r="NX37" s="62"/>
      <c r="NY37" s="62"/>
      <c r="NZ37" s="62"/>
      <c r="OA37" s="62"/>
      <c r="OB37" s="62"/>
      <c r="OC37" s="62"/>
      <c r="OD37" s="62"/>
      <c r="OE37" s="62"/>
      <c r="OF37" s="62"/>
      <c r="OG37" s="62"/>
      <c r="OH37" s="62"/>
      <c r="OI37" s="62"/>
      <c r="OJ37" s="62"/>
      <c r="OK37" s="62"/>
      <c r="OL37" s="62"/>
      <c r="OM37" s="62"/>
      <c r="ON37" s="62"/>
      <c r="OO37" s="62"/>
      <c r="OP37" s="62"/>
      <c r="OQ37" s="62"/>
      <c r="OR37" s="62"/>
      <c r="OS37" s="62"/>
      <c r="OT37" s="62"/>
      <c r="OU37" s="62"/>
      <c r="OV37" s="62"/>
      <c r="OW37" s="62"/>
      <c r="OX37" s="62"/>
      <c r="OY37" s="62"/>
      <c r="OZ37" s="62"/>
      <c r="PA37" s="62"/>
      <c r="PB37" s="62"/>
      <c r="PC37" s="62"/>
      <c r="PD37" s="62"/>
      <c r="PE37" s="62"/>
      <c r="PF37" s="62"/>
      <c r="PG37" s="62"/>
      <c r="PH37" s="62"/>
      <c r="PI37" s="62"/>
      <c r="PJ37" s="62"/>
      <c r="PK37" s="62"/>
      <c r="PL37" s="62"/>
      <c r="PM37" s="62"/>
      <c r="PN37" s="62"/>
      <c r="PO37" s="62"/>
      <c r="PP37" s="62"/>
      <c r="PQ37" s="62"/>
      <c r="PR37" s="62"/>
      <c r="PS37" s="62"/>
      <c r="PT37" s="62"/>
      <c r="PU37" s="62"/>
      <c r="PV37" s="62"/>
      <c r="PW37" s="62"/>
      <c r="PX37" s="62"/>
      <c r="PY37" s="62"/>
      <c r="PZ37" s="62"/>
      <c r="QA37" s="62"/>
      <c r="QB37" s="62"/>
      <c r="QC37" s="62"/>
      <c r="QD37" s="62"/>
      <c r="QE37" s="62"/>
      <c r="QF37" s="62"/>
      <c r="QG37" s="62"/>
      <c r="QH37" s="62"/>
      <c r="QI37" s="62"/>
      <c r="QJ37" s="62"/>
      <c r="QK37" s="62"/>
      <c r="QL37" s="62"/>
      <c r="QM37" s="62"/>
      <c r="QN37" s="62"/>
      <c r="QO37" s="62"/>
      <c r="QP37" s="62"/>
      <c r="QQ37" s="62"/>
      <c r="QR37" s="62"/>
      <c r="QS37" s="62"/>
      <c r="QT37" s="62"/>
      <c r="QU37" s="62"/>
      <c r="QV37" s="62"/>
      <c r="QW37" s="62"/>
      <c r="QX37" s="62"/>
      <c r="QY37" s="62"/>
      <c r="QZ37" s="62"/>
      <c r="RA37" s="62"/>
      <c r="RB37" s="62"/>
      <c r="RC37" s="62"/>
      <c r="RD37" s="62"/>
      <c r="RE37" s="62"/>
      <c r="RF37" s="62"/>
      <c r="RG37" s="62"/>
      <c r="RH37" s="62"/>
      <c r="RI37" s="62"/>
      <c r="RJ37" s="62"/>
      <c r="RK37" s="62"/>
      <c r="RL37" s="62"/>
      <c r="RM37" s="62"/>
      <c r="RN37" s="62"/>
      <c r="RO37" s="62"/>
      <c r="RP37" s="62"/>
      <c r="RQ37" s="62"/>
      <c r="RR37" s="62"/>
      <c r="RS37" s="62"/>
      <c r="RT37" s="62"/>
      <c r="RU37" s="62"/>
      <c r="RV37" s="62"/>
      <c r="RW37" s="62"/>
      <c r="RX37" s="62"/>
      <c r="RY37" s="62"/>
      <c r="RZ37" s="62"/>
      <c r="SA37" s="62"/>
      <c r="SB37" s="62"/>
      <c r="SC37" s="62"/>
      <c r="SD37" s="62"/>
      <c r="SE37" s="62"/>
      <c r="SF37" s="62"/>
      <c r="SG37" s="62"/>
      <c r="SH37" s="62"/>
      <c r="SI37" s="62"/>
    </row>
    <row r="38" spans="1:503" s="23" customFormat="1">
      <c r="B38" s="1122"/>
      <c r="C38" s="656" t="s">
        <v>577</v>
      </c>
      <c r="D38" s="95"/>
      <c r="E38" s="114"/>
      <c r="F38" s="28"/>
      <c r="G38" s="296"/>
      <c r="H38" s="25"/>
      <c r="I38" s="25"/>
      <c r="J38" s="25"/>
      <c r="K38" s="903">
        <v>696652</v>
      </c>
      <c r="L38" s="903">
        <v>696652</v>
      </c>
      <c r="M38" s="96">
        <f t="shared" si="18"/>
        <v>646244.89795918367</v>
      </c>
      <c r="N38" s="96">
        <f t="shared" si="18"/>
        <v>646244.89795918367</v>
      </c>
      <c r="O38" s="292"/>
      <c r="P38" s="28"/>
      <c r="Q38" s="27"/>
      <c r="R38" s="27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  <c r="KZ38" s="62"/>
      <c r="LA38" s="62"/>
      <c r="LB38" s="62"/>
      <c r="LC38" s="62"/>
      <c r="LD38" s="62"/>
      <c r="LE38" s="62"/>
      <c r="LF38" s="62"/>
      <c r="LG38" s="62"/>
      <c r="LH38" s="62"/>
      <c r="LI38" s="62"/>
      <c r="LJ38" s="62"/>
      <c r="LK38" s="62"/>
      <c r="LL38" s="62"/>
      <c r="LM38" s="62"/>
      <c r="LN38" s="62"/>
      <c r="LO38" s="62"/>
      <c r="LP38" s="62"/>
      <c r="LQ38" s="62"/>
      <c r="LR38" s="62"/>
      <c r="LS38" s="62"/>
      <c r="LT38" s="62"/>
      <c r="LU38" s="62"/>
      <c r="LV38" s="62"/>
      <c r="LW38" s="62"/>
      <c r="LX38" s="62"/>
      <c r="LY38" s="62"/>
      <c r="LZ38" s="62"/>
      <c r="MA38" s="62"/>
      <c r="MB38" s="62"/>
      <c r="MC38" s="62"/>
      <c r="MD38" s="62"/>
      <c r="ME38" s="62"/>
      <c r="MF38" s="62"/>
      <c r="MG38" s="62"/>
      <c r="MH38" s="62"/>
      <c r="MI38" s="62"/>
      <c r="MJ38" s="62"/>
      <c r="MK38" s="62"/>
      <c r="ML38" s="62"/>
      <c r="MM38" s="62"/>
      <c r="MN38" s="62"/>
      <c r="MO38" s="62"/>
      <c r="MP38" s="62"/>
      <c r="MQ38" s="62"/>
      <c r="MR38" s="62"/>
      <c r="MS38" s="62"/>
      <c r="MT38" s="62"/>
      <c r="MU38" s="62"/>
      <c r="MV38" s="62"/>
      <c r="MW38" s="62"/>
      <c r="MX38" s="62"/>
      <c r="MY38" s="62"/>
      <c r="MZ38" s="62"/>
      <c r="NA38" s="62"/>
      <c r="NB38" s="62"/>
      <c r="NC38" s="62"/>
      <c r="ND38" s="62"/>
      <c r="NE38" s="62"/>
      <c r="NF38" s="62"/>
      <c r="NG38" s="62"/>
      <c r="NH38" s="62"/>
      <c r="NI38" s="62"/>
      <c r="NJ38" s="62"/>
      <c r="NK38" s="62"/>
      <c r="NL38" s="62"/>
      <c r="NM38" s="62"/>
      <c r="NN38" s="62"/>
      <c r="NO38" s="62"/>
      <c r="NP38" s="62"/>
      <c r="NQ38" s="62"/>
      <c r="NR38" s="62"/>
      <c r="NS38" s="62"/>
      <c r="NT38" s="62"/>
      <c r="NU38" s="62"/>
      <c r="NV38" s="62"/>
      <c r="NW38" s="62"/>
      <c r="NX38" s="62"/>
      <c r="NY38" s="62"/>
      <c r="NZ38" s="62"/>
      <c r="OA38" s="62"/>
      <c r="OB38" s="62"/>
      <c r="OC38" s="62"/>
      <c r="OD38" s="62"/>
      <c r="OE38" s="62"/>
      <c r="OF38" s="62"/>
      <c r="OG38" s="62"/>
      <c r="OH38" s="62"/>
      <c r="OI38" s="62"/>
      <c r="OJ38" s="62"/>
      <c r="OK38" s="62"/>
      <c r="OL38" s="62"/>
      <c r="OM38" s="62"/>
      <c r="ON38" s="62"/>
      <c r="OO38" s="62"/>
      <c r="OP38" s="62"/>
      <c r="OQ38" s="62"/>
      <c r="OR38" s="62"/>
      <c r="OS38" s="62"/>
      <c r="OT38" s="62"/>
      <c r="OU38" s="62"/>
      <c r="OV38" s="62"/>
      <c r="OW38" s="62"/>
      <c r="OX38" s="62"/>
      <c r="OY38" s="62"/>
      <c r="OZ38" s="62"/>
      <c r="PA38" s="62"/>
      <c r="PB38" s="62"/>
      <c r="PC38" s="62"/>
      <c r="PD38" s="62"/>
      <c r="PE38" s="62"/>
      <c r="PF38" s="62"/>
      <c r="PG38" s="62"/>
      <c r="PH38" s="62"/>
      <c r="PI38" s="62"/>
      <c r="PJ38" s="62"/>
      <c r="PK38" s="62"/>
      <c r="PL38" s="62"/>
      <c r="PM38" s="62"/>
      <c r="PN38" s="62"/>
      <c r="PO38" s="62"/>
      <c r="PP38" s="62"/>
      <c r="PQ38" s="62"/>
      <c r="PR38" s="62"/>
      <c r="PS38" s="62"/>
      <c r="PT38" s="62"/>
      <c r="PU38" s="62"/>
      <c r="PV38" s="62"/>
      <c r="PW38" s="62"/>
      <c r="PX38" s="62"/>
      <c r="PY38" s="62"/>
      <c r="PZ38" s="62"/>
      <c r="QA38" s="62"/>
      <c r="QB38" s="62"/>
      <c r="QC38" s="62"/>
      <c r="QD38" s="62"/>
      <c r="QE38" s="62"/>
      <c r="QF38" s="62"/>
      <c r="QG38" s="62"/>
      <c r="QH38" s="62"/>
      <c r="QI38" s="62"/>
      <c r="QJ38" s="62"/>
      <c r="QK38" s="62"/>
      <c r="QL38" s="62"/>
      <c r="QM38" s="62"/>
      <c r="QN38" s="62"/>
      <c r="QO38" s="62"/>
      <c r="QP38" s="62"/>
      <c r="QQ38" s="62"/>
      <c r="QR38" s="62"/>
      <c r="QS38" s="62"/>
      <c r="QT38" s="62"/>
      <c r="QU38" s="62"/>
      <c r="QV38" s="62"/>
      <c r="QW38" s="62"/>
      <c r="QX38" s="62"/>
      <c r="QY38" s="62"/>
      <c r="QZ38" s="62"/>
      <c r="RA38" s="62"/>
      <c r="RB38" s="62"/>
      <c r="RC38" s="62"/>
      <c r="RD38" s="62"/>
      <c r="RE38" s="62"/>
      <c r="RF38" s="62"/>
      <c r="RG38" s="62"/>
      <c r="RH38" s="62"/>
      <c r="RI38" s="62"/>
      <c r="RJ38" s="62"/>
      <c r="RK38" s="62"/>
      <c r="RL38" s="62"/>
      <c r="RM38" s="62"/>
      <c r="RN38" s="62"/>
      <c r="RO38" s="62"/>
      <c r="RP38" s="62"/>
      <c r="RQ38" s="62"/>
      <c r="RR38" s="62"/>
      <c r="RS38" s="62"/>
      <c r="RT38" s="62"/>
      <c r="RU38" s="62"/>
      <c r="RV38" s="62"/>
      <c r="RW38" s="62"/>
      <c r="RX38" s="62"/>
      <c r="RY38" s="62"/>
      <c r="RZ38" s="62"/>
      <c r="SA38" s="62"/>
      <c r="SB38" s="62"/>
      <c r="SC38" s="62"/>
      <c r="SD38" s="62"/>
      <c r="SE38" s="62"/>
      <c r="SF38" s="62"/>
      <c r="SG38" s="62"/>
      <c r="SH38" s="62"/>
      <c r="SI38" s="62"/>
    </row>
    <row r="39" spans="1:503" s="23" customFormat="1">
      <c r="B39" s="1122"/>
      <c r="C39" s="656" t="s">
        <v>578</v>
      </c>
      <c r="D39" s="95"/>
      <c r="E39" s="114"/>
      <c r="F39" s="28"/>
      <c r="G39" s="296"/>
      <c r="H39" s="25"/>
      <c r="I39" s="25"/>
      <c r="J39" s="25"/>
      <c r="K39" s="903">
        <v>260235</v>
      </c>
      <c r="L39" s="903">
        <v>260186</v>
      </c>
      <c r="M39" s="96">
        <f t="shared" si="18"/>
        <v>241405.38033395173</v>
      </c>
      <c r="N39" s="96">
        <f t="shared" si="18"/>
        <v>241359.9257884972</v>
      </c>
      <c r="O39" s="292"/>
      <c r="P39" s="28"/>
      <c r="Q39" s="27"/>
      <c r="R39" s="27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  <c r="IW39" s="62"/>
      <c r="IX39" s="62"/>
      <c r="IY39" s="62"/>
      <c r="IZ39" s="62"/>
      <c r="JA39" s="62"/>
      <c r="JB39" s="62"/>
      <c r="JC39" s="62"/>
      <c r="JD39" s="62"/>
      <c r="JE39" s="62"/>
      <c r="JF39" s="62"/>
      <c r="JG39" s="62"/>
      <c r="JH39" s="62"/>
      <c r="JI39" s="62"/>
      <c r="JJ39" s="62"/>
      <c r="JK39" s="62"/>
      <c r="JL39" s="62"/>
      <c r="JM39" s="62"/>
      <c r="JN39" s="62"/>
      <c r="JO39" s="62"/>
      <c r="JP39" s="62"/>
      <c r="JQ39" s="62"/>
      <c r="JR39" s="62"/>
      <c r="JS39" s="62"/>
      <c r="JT39" s="62"/>
      <c r="JU39" s="62"/>
      <c r="JV39" s="62"/>
      <c r="JW39" s="62"/>
      <c r="JX39" s="62"/>
      <c r="JY39" s="62"/>
      <c r="JZ39" s="62"/>
      <c r="KA39" s="62"/>
      <c r="KB39" s="62"/>
      <c r="KC39" s="62"/>
      <c r="KD39" s="62"/>
      <c r="KE39" s="62"/>
      <c r="KF39" s="62"/>
      <c r="KG39" s="62"/>
      <c r="KH39" s="62"/>
      <c r="KI39" s="62"/>
      <c r="KJ39" s="62"/>
      <c r="KK39" s="62"/>
      <c r="KL39" s="62"/>
      <c r="KM39" s="62"/>
      <c r="KN39" s="62"/>
      <c r="KO39" s="62"/>
      <c r="KP39" s="62"/>
      <c r="KQ39" s="62"/>
      <c r="KR39" s="62"/>
      <c r="KS39" s="62"/>
      <c r="KT39" s="62"/>
      <c r="KU39" s="62"/>
      <c r="KV39" s="62"/>
      <c r="KW39" s="62"/>
      <c r="KX39" s="62"/>
      <c r="KY39" s="62"/>
      <c r="KZ39" s="62"/>
      <c r="LA39" s="62"/>
      <c r="LB39" s="62"/>
      <c r="LC39" s="62"/>
      <c r="LD39" s="62"/>
      <c r="LE39" s="62"/>
      <c r="LF39" s="62"/>
      <c r="LG39" s="62"/>
      <c r="LH39" s="62"/>
      <c r="LI39" s="62"/>
      <c r="LJ39" s="62"/>
      <c r="LK39" s="62"/>
      <c r="LL39" s="62"/>
      <c r="LM39" s="62"/>
      <c r="LN39" s="62"/>
      <c r="LO39" s="62"/>
      <c r="LP39" s="62"/>
      <c r="LQ39" s="62"/>
      <c r="LR39" s="62"/>
      <c r="LS39" s="62"/>
      <c r="LT39" s="62"/>
      <c r="LU39" s="62"/>
      <c r="LV39" s="62"/>
      <c r="LW39" s="62"/>
      <c r="LX39" s="62"/>
      <c r="LY39" s="62"/>
      <c r="LZ39" s="62"/>
      <c r="MA39" s="62"/>
      <c r="MB39" s="62"/>
      <c r="MC39" s="62"/>
      <c r="MD39" s="62"/>
      <c r="ME39" s="62"/>
      <c r="MF39" s="62"/>
      <c r="MG39" s="62"/>
      <c r="MH39" s="62"/>
      <c r="MI39" s="62"/>
      <c r="MJ39" s="62"/>
      <c r="MK39" s="62"/>
      <c r="ML39" s="62"/>
      <c r="MM39" s="62"/>
      <c r="MN39" s="62"/>
      <c r="MO39" s="62"/>
      <c r="MP39" s="62"/>
      <c r="MQ39" s="62"/>
      <c r="MR39" s="62"/>
      <c r="MS39" s="62"/>
      <c r="MT39" s="62"/>
      <c r="MU39" s="62"/>
      <c r="MV39" s="62"/>
      <c r="MW39" s="62"/>
      <c r="MX39" s="62"/>
      <c r="MY39" s="62"/>
      <c r="MZ39" s="62"/>
      <c r="NA39" s="62"/>
      <c r="NB39" s="62"/>
      <c r="NC39" s="62"/>
      <c r="ND39" s="62"/>
      <c r="NE39" s="62"/>
      <c r="NF39" s="62"/>
      <c r="NG39" s="62"/>
      <c r="NH39" s="62"/>
      <c r="NI39" s="62"/>
      <c r="NJ39" s="62"/>
      <c r="NK39" s="62"/>
      <c r="NL39" s="62"/>
      <c r="NM39" s="62"/>
      <c r="NN39" s="62"/>
      <c r="NO39" s="62"/>
      <c r="NP39" s="62"/>
      <c r="NQ39" s="62"/>
      <c r="NR39" s="62"/>
      <c r="NS39" s="62"/>
      <c r="NT39" s="62"/>
      <c r="NU39" s="62"/>
      <c r="NV39" s="62"/>
      <c r="NW39" s="62"/>
      <c r="NX39" s="62"/>
      <c r="NY39" s="62"/>
      <c r="NZ39" s="62"/>
      <c r="OA39" s="62"/>
      <c r="OB39" s="62"/>
      <c r="OC39" s="62"/>
      <c r="OD39" s="62"/>
      <c r="OE39" s="62"/>
      <c r="OF39" s="62"/>
      <c r="OG39" s="62"/>
      <c r="OH39" s="62"/>
      <c r="OI39" s="62"/>
      <c r="OJ39" s="62"/>
      <c r="OK39" s="62"/>
      <c r="OL39" s="62"/>
      <c r="OM39" s="62"/>
      <c r="ON39" s="62"/>
      <c r="OO39" s="62"/>
      <c r="OP39" s="62"/>
      <c r="OQ39" s="62"/>
      <c r="OR39" s="62"/>
      <c r="OS39" s="62"/>
      <c r="OT39" s="62"/>
      <c r="OU39" s="62"/>
      <c r="OV39" s="62"/>
      <c r="OW39" s="62"/>
      <c r="OX39" s="62"/>
      <c r="OY39" s="62"/>
      <c r="OZ39" s="62"/>
      <c r="PA39" s="62"/>
      <c r="PB39" s="62"/>
      <c r="PC39" s="62"/>
      <c r="PD39" s="62"/>
      <c r="PE39" s="62"/>
      <c r="PF39" s="62"/>
      <c r="PG39" s="62"/>
      <c r="PH39" s="62"/>
      <c r="PI39" s="62"/>
      <c r="PJ39" s="62"/>
      <c r="PK39" s="62"/>
      <c r="PL39" s="62"/>
      <c r="PM39" s="62"/>
      <c r="PN39" s="62"/>
      <c r="PO39" s="62"/>
      <c r="PP39" s="62"/>
      <c r="PQ39" s="62"/>
      <c r="PR39" s="62"/>
      <c r="PS39" s="62"/>
      <c r="PT39" s="62"/>
      <c r="PU39" s="62"/>
      <c r="PV39" s="62"/>
      <c r="PW39" s="62"/>
      <c r="PX39" s="62"/>
      <c r="PY39" s="62"/>
      <c r="PZ39" s="62"/>
      <c r="QA39" s="62"/>
      <c r="QB39" s="62"/>
      <c r="QC39" s="62"/>
      <c r="QD39" s="62"/>
      <c r="QE39" s="62"/>
      <c r="QF39" s="62"/>
      <c r="QG39" s="62"/>
      <c r="QH39" s="62"/>
      <c r="QI39" s="62"/>
      <c r="QJ39" s="62"/>
      <c r="QK39" s="62"/>
      <c r="QL39" s="62"/>
      <c r="QM39" s="62"/>
      <c r="QN39" s="62"/>
      <c r="QO39" s="62"/>
      <c r="QP39" s="62"/>
      <c r="QQ39" s="62"/>
      <c r="QR39" s="62"/>
      <c r="QS39" s="62"/>
      <c r="QT39" s="62"/>
      <c r="QU39" s="62"/>
      <c r="QV39" s="62"/>
      <c r="QW39" s="62"/>
      <c r="QX39" s="62"/>
      <c r="QY39" s="62"/>
      <c r="QZ39" s="62"/>
      <c r="RA39" s="62"/>
      <c r="RB39" s="62"/>
      <c r="RC39" s="62"/>
      <c r="RD39" s="62"/>
      <c r="RE39" s="62"/>
      <c r="RF39" s="62"/>
      <c r="RG39" s="62"/>
      <c r="RH39" s="62"/>
      <c r="RI39" s="62"/>
      <c r="RJ39" s="62"/>
      <c r="RK39" s="62"/>
      <c r="RL39" s="62"/>
      <c r="RM39" s="62"/>
      <c r="RN39" s="62"/>
      <c r="RO39" s="62"/>
      <c r="RP39" s="62"/>
      <c r="RQ39" s="62"/>
      <c r="RR39" s="62"/>
      <c r="RS39" s="62"/>
      <c r="RT39" s="62"/>
      <c r="RU39" s="62"/>
      <c r="RV39" s="62"/>
      <c r="RW39" s="62"/>
      <c r="RX39" s="62"/>
      <c r="RY39" s="62"/>
      <c r="RZ39" s="62"/>
      <c r="SA39" s="62"/>
      <c r="SB39" s="62"/>
      <c r="SC39" s="62"/>
      <c r="SD39" s="62"/>
      <c r="SE39" s="62"/>
      <c r="SF39" s="62"/>
      <c r="SG39" s="62"/>
      <c r="SH39" s="62"/>
      <c r="SI39" s="62"/>
    </row>
    <row r="40" spans="1:503" s="23" customFormat="1">
      <c r="B40" s="1122"/>
      <c r="C40" s="656" t="s">
        <v>579</v>
      </c>
      <c r="D40" s="95"/>
      <c r="E40" s="114"/>
      <c r="F40" s="28"/>
      <c r="G40" s="296"/>
      <c r="H40" s="25"/>
      <c r="I40" s="25"/>
      <c r="J40" s="25"/>
      <c r="K40" s="903">
        <v>50211</v>
      </c>
      <c r="L40" s="903">
        <v>50211</v>
      </c>
      <c r="M40" s="96">
        <f t="shared" si="18"/>
        <v>46577.922077922078</v>
      </c>
      <c r="N40" s="96">
        <f t="shared" si="18"/>
        <v>46577.922077922078</v>
      </c>
      <c r="O40" s="292"/>
      <c r="P40" s="28"/>
      <c r="Q40" s="27"/>
      <c r="R40" s="27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  <c r="IX40" s="62"/>
      <c r="IY40" s="62"/>
      <c r="IZ40" s="62"/>
      <c r="JA40" s="62"/>
      <c r="JB40" s="62"/>
      <c r="JC40" s="62"/>
      <c r="JD40" s="62"/>
      <c r="JE40" s="62"/>
      <c r="JF40" s="62"/>
      <c r="JG40" s="62"/>
      <c r="JH40" s="62"/>
      <c r="JI40" s="62"/>
      <c r="JJ40" s="62"/>
      <c r="JK40" s="62"/>
      <c r="JL40" s="62"/>
      <c r="JM40" s="62"/>
      <c r="JN40" s="62"/>
      <c r="JO40" s="62"/>
      <c r="JP40" s="62"/>
      <c r="JQ40" s="62"/>
      <c r="JR40" s="62"/>
      <c r="JS40" s="62"/>
      <c r="JT40" s="62"/>
      <c r="JU40" s="62"/>
      <c r="JV40" s="62"/>
      <c r="JW40" s="62"/>
      <c r="JX40" s="62"/>
      <c r="JY40" s="62"/>
      <c r="JZ40" s="62"/>
      <c r="KA40" s="62"/>
      <c r="KB40" s="62"/>
      <c r="KC40" s="62"/>
      <c r="KD40" s="62"/>
      <c r="KE40" s="62"/>
      <c r="KF40" s="62"/>
      <c r="KG40" s="62"/>
      <c r="KH40" s="62"/>
      <c r="KI40" s="62"/>
      <c r="KJ40" s="62"/>
      <c r="KK40" s="62"/>
      <c r="KL40" s="62"/>
      <c r="KM40" s="62"/>
      <c r="KN40" s="62"/>
      <c r="KO40" s="62"/>
      <c r="KP40" s="62"/>
      <c r="KQ40" s="62"/>
      <c r="KR40" s="62"/>
      <c r="KS40" s="62"/>
      <c r="KT40" s="62"/>
      <c r="KU40" s="62"/>
      <c r="KV40" s="62"/>
      <c r="KW40" s="62"/>
      <c r="KX40" s="62"/>
      <c r="KY40" s="62"/>
      <c r="KZ40" s="62"/>
      <c r="LA40" s="62"/>
      <c r="LB40" s="62"/>
      <c r="LC40" s="62"/>
      <c r="LD40" s="62"/>
      <c r="LE40" s="62"/>
      <c r="LF40" s="62"/>
      <c r="LG40" s="62"/>
      <c r="LH40" s="62"/>
      <c r="LI40" s="62"/>
      <c r="LJ40" s="62"/>
      <c r="LK40" s="62"/>
      <c r="LL40" s="62"/>
      <c r="LM40" s="62"/>
      <c r="LN40" s="62"/>
      <c r="LO40" s="62"/>
      <c r="LP40" s="62"/>
      <c r="LQ40" s="62"/>
      <c r="LR40" s="62"/>
      <c r="LS40" s="62"/>
      <c r="LT40" s="62"/>
      <c r="LU40" s="62"/>
      <c r="LV40" s="62"/>
      <c r="LW40" s="62"/>
      <c r="LX40" s="62"/>
      <c r="LY40" s="62"/>
      <c r="LZ40" s="62"/>
      <c r="MA40" s="62"/>
      <c r="MB40" s="62"/>
      <c r="MC40" s="62"/>
      <c r="MD40" s="62"/>
      <c r="ME40" s="62"/>
      <c r="MF40" s="62"/>
      <c r="MG40" s="62"/>
      <c r="MH40" s="62"/>
      <c r="MI40" s="62"/>
      <c r="MJ40" s="62"/>
      <c r="MK40" s="62"/>
      <c r="ML40" s="62"/>
      <c r="MM40" s="62"/>
      <c r="MN40" s="62"/>
      <c r="MO40" s="62"/>
      <c r="MP40" s="62"/>
      <c r="MQ40" s="62"/>
      <c r="MR40" s="62"/>
      <c r="MS40" s="62"/>
      <c r="MT40" s="62"/>
      <c r="MU40" s="62"/>
      <c r="MV40" s="62"/>
      <c r="MW40" s="62"/>
      <c r="MX40" s="62"/>
      <c r="MY40" s="62"/>
      <c r="MZ40" s="62"/>
      <c r="NA40" s="62"/>
      <c r="NB40" s="62"/>
      <c r="NC40" s="62"/>
      <c r="ND40" s="62"/>
      <c r="NE40" s="62"/>
      <c r="NF40" s="62"/>
      <c r="NG40" s="62"/>
      <c r="NH40" s="62"/>
      <c r="NI40" s="62"/>
      <c r="NJ40" s="62"/>
      <c r="NK40" s="62"/>
      <c r="NL40" s="62"/>
      <c r="NM40" s="62"/>
      <c r="NN40" s="62"/>
      <c r="NO40" s="62"/>
      <c r="NP40" s="62"/>
      <c r="NQ40" s="62"/>
      <c r="NR40" s="62"/>
      <c r="NS40" s="62"/>
      <c r="NT40" s="62"/>
      <c r="NU40" s="62"/>
      <c r="NV40" s="62"/>
      <c r="NW40" s="62"/>
      <c r="NX40" s="62"/>
      <c r="NY40" s="62"/>
      <c r="NZ40" s="62"/>
      <c r="OA40" s="62"/>
      <c r="OB40" s="62"/>
      <c r="OC40" s="62"/>
      <c r="OD40" s="62"/>
      <c r="OE40" s="62"/>
      <c r="OF40" s="62"/>
      <c r="OG40" s="62"/>
      <c r="OH40" s="62"/>
      <c r="OI40" s="62"/>
      <c r="OJ40" s="62"/>
      <c r="OK40" s="62"/>
      <c r="OL40" s="62"/>
      <c r="OM40" s="62"/>
      <c r="ON40" s="62"/>
      <c r="OO40" s="62"/>
      <c r="OP40" s="62"/>
      <c r="OQ40" s="62"/>
      <c r="OR40" s="62"/>
      <c r="OS40" s="62"/>
      <c r="OT40" s="62"/>
      <c r="OU40" s="62"/>
      <c r="OV40" s="62"/>
      <c r="OW40" s="62"/>
      <c r="OX40" s="62"/>
      <c r="OY40" s="62"/>
      <c r="OZ40" s="62"/>
      <c r="PA40" s="62"/>
      <c r="PB40" s="62"/>
      <c r="PC40" s="62"/>
      <c r="PD40" s="62"/>
      <c r="PE40" s="62"/>
      <c r="PF40" s="62"/>
      <c r="PG40" s="62"/>
      <c r="PH40" s="62"/>
      <c r="PI40" s="62"/>
      <c r="PJ40" s="62"/>
      <c r="PK40" s="62"/>
      <c r="PL40" s="62"/>
      <c r="PM40" s="62"/>
      <c r="PN40" s="62"/>
      <c r="PO40" s="62"/>
      <c r="PP40" s="62"/>
      <c r="PQ40" s="62"/>
      <c r="PR40" s="62"/>
      <c r="PS40" s="62"/>
      <c r="PT40" s="62"/>
      <c r="PU40" s="62"/>
      <c r="PV40" s="62"/>
      <c r="PW40" s="62"/>
      <c r="PX40" s="62"/>
      <c r="PY40" s="62"/>
      <c r="PZ40" s="62"/>
      <c r="QA40" s="62"/>
      <c r="QB40" s="62"/>
      <c r="QC40" s="62"/>
      <c r="QD40" s="62"/>
      <c r="QE40" s="62"/>
      <c r="QF40" s="62"/>
      <c r="QG40" s="62"/>
      <c r="QH40" s="62"/>
      <c r="QI40" s="62"/>
      <c r="QJ40" s="62"/>
      <c r="QK40" s="62"/>
      <c r="QL40" s="62"/>
      <c r="QM40" s="62"/>
      <c r="QN40" s="62"/>
      <c r="QO40" s="62"/>
      <c r="QP40" s="62"/>
      <c r="QQ40" s="62"/>
      <c r="QR40" s="62"/>
      <c r="QS40" s="62"/>
      <c r="QT40" s="62"/>
      <c r="QU40" s="62"/>
      <c r="QV40" s="62"/>
      <c r="QW40" s="62"/>
      <c r="QX40" s="62"/>
      <c r="QY40" s="62"/>
      <c r="QZ40" s="62"/>
      <c r="RA40" s="62"/>
      <c r="RB40" s="62"/>
      <c r="RC40" s="62"/>
      <c r="RD40" s="62"/>
      <c r="RE40" s="62"/>
      <c r="RF40" s="62"/>
      <c r="RG40" s="62"/>
      <c r="RH40" s="62"/>
      <c r="RI40" s="62"/>
      <c r="RJ40" s="62"/>
      <c r="RK40" s="62"/>
      <c r="RL40" s="62"/>
      <c r="RM40" s="62"/>
      <c r="RN40" s="62"/>
      <c r="RO40" s="62"/>
      <c r="RP40" s="62"/>
      <c r="RQ40" s="62"/>
      <c r="RR40" s="62"/>
      <c r="RS40" s="62"/>
      <c r="RT40" s="62"/>
      <c r="RU40" s="62"/>
      <c r="RV40" s="62"/>
      <c r="RW40" s="62"/>
      <c r="RX40" s="62"/>
      <c r="RY40" s="62"/>
      <c r="RZ40" s="62"/>
      <c r="SA40" s="62"/>
      <c r="SB40" s="62"/>
      <c r="SC40" s="62"/>
      <c r="SD40" s="62"/>
      <c r="SE40" s="62"/>
      <c r="SF40" s="62"/>
      <c r="SG40" s="62"/>
      <c r="SH40" s="62"/>
      <c r="SI40" s="62"/>
    </row>
    <row r="41" spans="1:503" s="23" customFormat="1">
      <c r="B41" s="1122"/>
      <c r="C41" s="656" t="s">
        <v>580</v>
      </c>
      <c r="D41" s="95"/>
      <c r="E41" s="114"/>
      <c r="F41" s="28"/>
      <c r="G41" s="296"/>
      <c r="H41" s="25"/>
      <c r="I41" s="25"/>
      <c r="J41" s="25"/>
      <c r="K41" s="903">
        <v>63102</v>
      </c>
      <c r="L41" s="903">
        <v>63102</v>
      </c>
      <c r="M41" s="96">
        <f t="shared" si="18"/>
        <v>58536.178107606676</v>
      </c>
      <c r="N41" s="96">
        <f t="shared" si="18"/>
        <v>58536.178107606676</v>
      </c>
      <c r="O41" s="292"/>
      <c r="P41" s="28"/>
      <c r="Q41" s="27"/>
      <c r="R41" s="27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  <c r="IW41" s="62"/>
      <c r="IX41" s="62"/>
      <c r="IY41" s="62"/>
      <c r="IZ41" s="62"/>
      <c r="JA41" s="62"/>
      <c r="JB41" s="62"/>
      <c r="JC41" s="62"/>
      <c r="JD41" s="62"/>
      <c r="JE41" s="62"/>
      <c r="JF41" s="62"/>
      <c r="JG41" s="62"/>
      <c r="JH41" s="62"/>
      <c r="JI41" s="62"/>
      <c r="JJ41" s="62"/>
      <c r="JK41" s="62"/>
      <c r="JL41" s="62"/>
      <c r="JM41" s="62"/>
      <c r="JN41" s="62"/>
      <c r="JO41" s="62"/>
      <c r="JP41" s="62"/>
      <c r="JQ41" s="62"/>
      <c r="JR41" s="62"/>
      <c r="JS41" s="62"/>
      <c r="JT41" s="62"/>
      <c r="JU41" s="62"/>
      <c r="JV41" s="62"/>
      <c r="JW41" s="62"/>
      <c r="JX41" s="62"/>
      <c r="JY41" s="62"/>
      <c r="JZ41" s="62"/>
      <c r="KA41" s="62"/>
      <c r="KB41" s="62"/>
      <c r="KC41" s="62"/>
      <c r="KD41" s="62"/>
      <c r="KE41" s="62"/>
      <c r="KF41" s="62"/>
      <c r="KG41" s="62"/>
      <c r="KH41" s="62"/>
      <c r="KI41" s="62"/>
      <c r="KJ41" s="62"/>
      <c r="KK41" s="62"/>
      <c r="KL41" s="62"/>
      <c r="KM41" s="62"/>
      <c r="KN41" s="62"/>
      <c r="KO41" s="62"/>
      <c r="KP41" s="62"/>
      <c r="KQ41" s="62"/>
      <c r="KR41" s="62"/>
      <c r="KS41" s="62"/>
      <c r="KT41" s="62"/>
      <c r="KU41" s="62"/>
      <c r="KV41" s="62"/>
      <c r="KW41" s="62"/>
      <c r="KX41" s="62"/>
      <c r="KY41" s="62"/>
      <c r="KZ41" s="62"/>
      <c r="LA41" s="62"/>
      <c r="LB41" s="62"/>
      <c r="LC41" s="62"/>
      <c r="LD41" s="62"/>
      <c r="LE41" s="62"/>
      <c r="LF41" s="62"/>
      <c r="LG41" s="62"/>
      <c r="LH41" s="62"/>
      <c r="LI41" s="62"/>
      <c r="LJ41" s="62"/>
      <c r="LK41" s="62"/>
      <c r="LL41" s="62"/>
      <c r="LM41" s="62"/>
      <c r="LN41" s="62"/>
      <c r="LO41" s="62"/>
      <c r="LP41" s="62"/>
      <c r="LQ41" s="62"/>
      <c r="LR41" s="62"/>
      <c r="LS41" s="62"/>
      <c r="LT41" s="62"/>
      <c r="LU41" s="62"/>
      <c r="LV41" s="62"/>
      <c r="LW41" s="62"/>
      <c r="LX41" s="62"/>
      <c r="LY41" s="62"/>
      <c r="LZ41" s="62"/>
      <c r="MA41" s="62"/>
      <c r="MB41" s="62"/>
      <c r="MC41" s="62"/>
      <c r="MD41" s="62"/>
      <c r="ME41" s="62"/>
      <c r="MF41" s="62"/>
      <c r="MG41" s="62"/>
      <c r="MH41" s="62"/>
      <c r="MI41" s="62"/>
      <c r="MJ41" s="62"/>
      <c r="MK41" s="62"/>
      <c r="ML41" s="62"/>
      <c r="MM41" s="62"/>
      <c r="MN41" s="62"/>
      <c r="MO41" s="62"/>
      <c r="MP41" s="62"/>
      <c r="MQ41" s="62"/>
      <c r="MR41" s="62"/>
      <c r="MS41" s="62"/>
      <c r="MT41" s="62"/>
      <c r="MU41" s="62"/>
      <c r="MV41" s="62"/>
      <c r="MW41" s="62"/>
      <c r="MX41" s="62"/>
      <c r="MY41" s="62"/>
      <c r="MZ41" s="62"/>
      <c r="NA41" s="62"/>
      <c r="NB41" s="62"/>
      <c r="NC41" s="62"/>
      <c r="ND41" s="62"/>
      <c r="NE41" s="62"/>
      <c r="NF41" s="62"/>
      <c r="NG41" s="62"/>
      <c r="NH41" s="62"/>
      <c r="NI41" s="62"/>
      <c r="NJ41" s="62"/>
      <c r="NK41" s="62"/>
      <c r="NL41" s="62"/>
      <c r="NM41" s="62"/>
      <c r="NN41" s="62"/>
      <c r="NO41" s="62"/>
      <c r="NP41" s="62"/>
      <c r="NQ41" s="62"/>
      <c r="NR41" s="62"/>
      <c r="NS41" s="62"/>
      <c r="NT41" s="62"/>
      <c r="NU41" s="62"/>
      <c r="NV41" s="62"/>
      <c r="NW41" s="62"/>
      <c r="NX41" s="62"/>
      <c r="NY41" s="62"/>
      <c r="NZ41" s="62"/>
      <c r="OA41" s="62"/>
      <c r="OB41" s="62"/>
      <c r="OC41" s="62"/>
      <c r="OD41" s="62"/>
      <c r="OE41" s="62"/>
      <c r="OF41" s="62"/>
      <c r="OG41" s="62"/>
      <c r="OH41" s="62"/>
      <c r="OI41" s="62"/>
      <c r="OJ41" s="62"/>
      <c r="OK41" s="62"/>
      <c r="OL41" s="62"/>
      <c r="OM41" s="62"/>
      <c r="ON41" s="62"/>
      <c r="OO41" s="62"/>
      <c r="OP41" s="62"/>
      <c r="OQ41" s="62"/>
      <c r="OR41" s="62"/>
      <c r="OS41" s="62"/>
      <c r="OT41" s="62"/>
      <c r="OU41" s="62"/>
      <c r="OV41" s="62"/>
      <c r="OW41" s="62"/>
      <c r="OX41" s="62"/>
      <c r="OY41" s="62"/>
      <c r="OZ41" s="62"/>
      <c r="PA41" s="62"/>
      <c r="PB41" s="62"/>
      <c r="PC41" s="62"/>
      <c r="PD41" s="62"/>
      <c r="PE41" s="62"/>
      <c r="PF41" s="62"/>
      <c r="PG41" s="62"/>
      <c r="PH41" s="62"/>
      <c r="PI41" s="62"/>
      <c r="PJ41" s="62"/>
      <c r="PK41" s="62"/>
      <c r="PL41" s="62"/>
      <c r="PM41" s="62"/>
      <c r="PN41" s="62"/>
      <c r="PO41" s="62"/>
      <c r="PP41" s="62"/>
      <c r="PQ41" s="62"/>
      <c r="PR41" s="62"/>
      <c r="PS41" s="62"/>
      <c r="PT41" s="62"/>
      <c r="PU41" s="62"/>
      <c r="PV41" s="62"/>
      <c r="PW41" s="62"/>
      <c r="PX41" s="62"/>
      <c r="PY41" s="62"/>
      <c r="PZ41" s="62"/>
      <c r="QA41" s="62"/>
      <c r="QB41" s="62"/>
      <c r="QC41" s="62"/>
      <c r="QD41" s="62"/>
      <c r="QE41" s="62"/>
      <c r="QF41" s="62"/>
      <c r="QG41" s="62"/>
      <c r="QH41" s="62"/>
      <c r="QI41" s="62"/>
      <c r="QJ41" s="62"/>
      <c r="QK41" s="62"/>
      <c r="QL41" s="62"/>
      <c r="QM41" s="62"/>
      <c r="QN41" s="62"/>
      <c r="QO41" s="62"/>
      <c r="QP41" s="62"/>
      <c r="QQ41" s="62"/>
      <c r="QR41" s="62"/>
      <c r="QS41" s="62"/>
      <c r="QT41" s="62"/>
      <c r="QU41" s="62"/>
      <c r="QV41" s="62"/>
      <c r="QW41" s="62"/>
      <c r="QX41" s="62"/>
      <c r="QY41" s="62"/>
      <c r="QZ41" s="62"/>
      <c r="RA41" s="62"/>
      <c r="RB41" s="62"/>
      <c r="RC41" s="62"/>
      <c r="RD41" s="62"/>
      <c r="RE41" s="62"/>
      <c r="RF41" s="62"/>
      <c r="RG41" s="62"/>
      <c r="RH41" s="62"/>
      <c r="RI41" s="62"/>
      <c r="RJ41" s="62"/>
      <c r="RK41" s="62"/>
      <c r="RL41" s="62"/>
      <c r="RM41" s="62"/>
      <c r="RN41" s="62"/>
      <c r="RO41" s="62"/>
      <c r="RP41" s="62"/>
      <c r="RQ41" s="62"/>
      <c r="RR41" s="62"/>
      <c r="RS41" s="62"/>
      <c r="RT41" s="62"/>
      <c r="RU41" s="62"/>
      <c r="RV41" s="62"/>
      <c r="RW41" s="62"/>
      <c r="RX41" s="62"/>
      <c r="RY41" s="62"/>
      <c r="RZ41" s="62"/>
      <c r="SA41" s="62"/>
      <c r="SB41" s="62"/>
      <c r="SC41" s="62"/>
      <c r="SD41" s="62"/>
      <c r="SE41" s="62"/>
      <c r="SF41" s="62"/>
      <c r="SG41" s="62"/>
      <c r="SH41" s="62"/>
      <c r="SI41" s="62"/>
    </row>
    <row r="42" spans="1:503" s="23" customFormat="1">
      <c r="B42" s="783"/>
      <c r="C42" s="790" t="s">
        <v>581</v>
      </c>
      <c r="D42" s="110"/>
      <c r="E42" s="112"/>
      <c r="F42" s="119"/>
      <c r="G42" s="293"/>
      <c r="H42" s="131"/>
      <c r="I42" s="131"/>
      <c r="J42" s="131"/>
      <c r="K42" s="778">
        <f>SUM(K43:K46)</f>
        <v>1615932</v>
      </c>
      <c r="L42" s="779">
        <f>SUM(L43:L46)</f>
        <v>1615932</v>
      </c>
      <c r="M42" s="779">
        <f t="shared" ref="M42:N42" si="19">SUM(M43:M46)</f>
        <v>1499009.2764378479</v>
      </c>
      <c r="N42" s="779">
        <f t="shared" si="19"/>
        <v>1499009.2764378479</v>
      </c>
      <c r="O42" s="779"/>
      <c r="P42" s="657"/>
      <c r="Q42" s="123"/>
      <c r="R42" s="123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  <c r="IX42" s="62"/>
      <c r="IY42" s="62"/>
      <c r="IZ42" s="62"/>
      <c r="JA42" s="62"/>
      <c r="JB42" s="62"/>
      <c r="JC42" s="62"/>
      <c r="JD42" s="62"/>
      <c r="JE42" s="62"/>
      <c r="JF42" s="62"/>
      <c r="JG42" s="62"/>
      <c r="JH42" s="62"/>
      <c r="JI42" s="62"/>
      <c r="JJ42" s="62"/>
      <c r="JK42" s="62"/>
      <c r="JL42" s="62"/>
      <c r="JM42" s="62"/>
      <c r="JN42" s="62"/>
      <c r="JO42" s="62"/>
      <c r="JP42" s="62"/>
      <c r="JQ42" s="62"/>
      <c r="JR42" s="62"/>
      <c r="JS42" s="62"/>
      <c r="JT42" s="62"/>
      <c r="JU42" s="62"/>
      <c r="JV42" s="62"/>
      <c r="JW42" s="62"/>
      <c r="JX42" s="62"/>
      <c r="JY42" s="62"/>
      <c r="JZ42" s="62"/>
      <c r="KA42" s="62"/>
      <c r="KB42" s="62"/>
      <c r="KC42" s="62"/>
      <c r="KD42" s="62"/>
      <c r="KE42" s="62"/>
      <c r="KF42" s="62"/>
      <c r="KG42" s="62"/>
      <c r="KH42" s="62"/>
      <c r="KI42" s="62"/>
      <c r="KJ42" s="62"/>
      <c r="KK42" s="62"/>
      <c r="KL42" s="62"/>
      <c r="KM42" s="62"/>
      <c r="KN42" s="62"/>
      <c r="KO42" s="62"/>
      <c r="KP42" s="62"/>
      <c r="KQ42" s="62"/>
      <c r="KR42" s="62"/>
      <c r="KS42" s="62"/>
      <c r="KT42" s="62"/>
      <c r="KU42" s="62"/>
      <c r="KV42" s="62"/>
      <c r="KW42" s="62"/>
      <c r="KX42" s="62"/>
      <c r="KY42" s="62"/>
      <c r="KZ42" s="62"/>
      <c r="LA42" s="62"/>
      <c r="LB42" s="62"/>
      <c r="LC42" s="62"/>
      <c r="LD42" s="62"/>
      <c r="LE42" s="62"/>
      <c r="LF42" s="62"/>
      <c r="LG42" s="62"/>
      <c r="LH42" s="62"/>
      <c r="LI42" s="62"/>
      <c r="LJ42" s="62"/>
      <c r="LK42" s="62"/>
      <c r="LL42" s="62"/>
      <c r="LM42" s="62"/>
      <c r="LN42" s="62"/>
      <c r="LO42" s="62"/>
      <c r="LP42" s="62"/>
      <c r="LQ42" s="62"/>
      <c r="LR42" s="62"/>
      <c r="LS42" s="62"/>
      <c r="LT42" s="62"/>
      <c r="LU42" s="62"/>
      <c r="LV42" s="62"/>
      <c r="LW42" s="62"/>
      <c r="LX42" s="62"/>
      <c r="LY42" s="62"/>
      <c r="LZ42" s="62"/>
      <c r="MA42" s="62"/>
      <c r="MB42" s="62"/>
      <c r="MC42" s="62"/>
      <c r="MD42" s="62"/>
      <c r="ME42" s="62"/>
      <c r="MF42" s="62"/>
      <c r="MG42" s="62"/>
      <c r="MH42" s="62"/>
      <c r="MI42" s="62"/>
      <c r="MJ42" s="62"/>
      <c r="MK42" s="62"/>
      <c r="ML42" s="62"/>
      <c r="MM42" s="62"/>
      <c r="MN42" s="62"/>
      <c r="MO42" s="62"/>
      <c r="MP42" s="62"/>
      <c r="MQ42" s="62"/>
      <c r="MR42" s="62"/>
      <c r="MS42" s="62"/>
      <c r="MT42" s="62"/>
      <c r="MU42" s="62"/>
      <c r="MV42" s="62"/>
      <c r="MW42" s="62"/>
      <c r="MX42" s="62"/>
      <c r="MY42" s="62"/>
      <c r="MZ42" s="62"/>
      <c r="NA42" s="62"/>
      <c r="NB42" s="62"/>
      <c r="NC42" s="62"/>
      <c r="ND42" s="62"/>
      <c r="NE42" s="62"/>
      <c r="NF42" s="62"/>
      <c r="NG42" s="62"/>
      <c r="NH42" s="62"/>
      <c r="NI42" s="62"/>
      <c r="NJ42" s="62"/>
      <c r="NK42" s="62"/>
      <c r="NL42" s="62"/>
      <c r="NM42" s="62"/>
      <c r="NN42" s="62"/>
      <c r="NO42" s="62"/>
      <c r="NP42" s="62"/>
      <c r="NQ42" s="62"/>
      <c r="NR42" s="62"/>
      <c r="NS42" s="62"/>
      <c r="NT42" s="62"/>
      <c r="NU42" s="62"/>
      <c r="NV42" s="62"/>
      <c r="NW42" s="62"/>
      <c r="NX42" s="62"/>
      <c r="NY42" s="62"/>
      <c r="NZ42" s="62"/>
      <c r="OA42" s="62"/>
      <c r="OB42" s="62"/>
      <c r="OC42" s="62"/>
      <c r="OD42" s="62"/>
      <c r="OE42" s="62"/>
      <c r="OF42" s="62"/>
      <c r="OG42" s="62"/>
      <c r="OH42" s="62"/>
      <c r="OI42" s="62"/>
      <c r="OJ42" s="62"/>
      <c r="OK42" s="62"/>
      <c r="OL42" s="62"/>
      <c r="OM42" s="62"/>
      <c r="ON42" s="62"/>
      <c r="OO42" s="62"/>
      <c r="OP42" s="62"/>
      <c r="OQ42" s="62"/>
      <c r="OR42" s="62"/>
      <c r="OS42" s="62"/>
      <c r="OT42" s="62"/>
      <c r="OU42" s="62"/>
      <c r="OV42" s="62"/>
      <c r="OW42" s="62"/>
      <c r="OX42" s="62"/>
      <c r="OY42" s="62"/>
      <c r="OZ42" s="62"/>
      <c r="PA42" s="62"/>
      <c r="PB42" s="62"/>
      <c r="PC42" s="62"/>
      <c r="PD42" s="62"/>
      <c r="PE42" s="62"/>
      <c r="PF42" s="62"/>
      <c r="PG42" s="62"/>
      <c r="PH42" s="62"/>
      <c r="PI42" s="62"/>
      <c r="PJ42" s="62"/>
      <c r="PK42" s="62"/>
      <c r="PL42" s="62"/>
      <c r="PM42" s="62"/>
      <c r="PN42" s="62"/>
      <c r="PO42" s="62"/>
      <c r="PP42" s="62"/>
      <c r="PQ42" s="62"/>
      <c r="PR42" s="62"/>
      <c r="PS42" s="62"/>
      <c r="PT42" s="62"/>
      <c r="PU42" s="62"/>
      <c r="PV42" s="62"/>
      <c r="PW42" s="62"/>
      <c r="PX42" s="62"/>
      <c r="PY42" s="62"/>
      <c r="PZ42" s="62"/>
      <c r="QA42" s="62"/>
      <c r="QB42" s="62"/>
      <c r="QC42" s="62"/>
      <c r="QD42" s="62"/>
      <c r="QE42" s="62"/>
      <c r="QF42" s="62"/>
      <c r="QG42" s="62"/>
      <c r="QH42" s="62"/>
      <c r="QI42" s="62"/>
      <c r="QJ42" s="62"/>
      <c r="QK42" s="62"/>
      <c r="QL42" s="62"/>
      <c r="QM42" s="62"/>
      <c r="QN42" s="62"/>
      <c r="QO42" s="62"/>
      <c r="QP42" s="62"/>
      <c r="QQ42" s="62"/>
      <c r="QR42" s="62"/>
      <c r="QS42" s="62"/>
      <c r="QT42" s="62"/>
      <c r="QU42" s="62"/>
      <c r="QV42" s="62"/>
      <c r="QW42" s="62"/>
      <c r="QX42" s="62"/>
      <c r="QY42" s="62"/>
      <c r="QZ42" s="62"/>
      <c r="RA42" s="62"/>
      <c r="RB42" s="62"/>
      <c r="RC42" s="62"/>
      <c r="RD42" s="62"/>
      <c r="RE42" s="62"/>
      <c r="RF42" s="62"/>
      <c r="RG42" s="62"/>
      <c r="RH42" s="62"/>
      <c r="RI42" s="62"/>
      <c r="RJ42" s="62"/>
      <c r="RK42" s="62"/>
      <c r="RL42" s="62"/>
      <c r="RM42" s="62"/>
      <c r="RN42" s="62"/>
      <c r="RO42" s="62"/>
      <c r="RP42" s="62"/>
      <c r="RQ42" s="62"/>
      <c r="RR42" s="62"/>
      <c r="RS42" s="62"/>
      <c r="RT42" s="62"/>
      <c r="RU42" s="62"/>
      <c r="RV42" s="62"/>
      <c r="RW42" s="62"/>
      <c r="RX42" s="62"/>
      <c r="RY42" s="62"/>
      <c r="RZ42" s="62"/>
      <c r="SA42" s="62"/>
      <c r="SB42" s="62"/>
      <c r="SC42" s="62"/>
      <c r="SD42" s="62"/>
      <c r="SE42" s="62"/>
      <c r="SF42" s="62"/>
      <c r="SG42" s="62"/>
      <c r="SH42" s="62"/>
      <c r="SI42" s="62"/>
    </row>
    <row r="43" spans="1:503" s="23" customFormat="1" ht="13.8">
      <c r="B43" s="1122"/>
      <c r="C43" s="656" t="s">
        <v>582</v>
      </c>
      <c r="D43" s="95"/>
      <c r="E43" s="114"/>
      <c r="F43" s="25"/>
      <c r="G43" s="296"/>
      <c r="H43" s="25"/>
      <c r="I43" s="25"/>
      <c r="J43" s="25"/>
      <c r="K43" s="918">
        <v>426559</v>
      </c>
      <c r="L43" s="918">
        <v>426559</v>
      </c>
      <c r="M43" s="776">
        <f>K43/(1+Discount_Rate)^1</f>
        <v>395694.80519480514</v>
      </c>
      <c r="N43" s="776">
        <f>K43/(1+Discount_Rate)^1</f>
        <v>395694.80519480514</v>
      </c>
      <c r="O43" s="292"/>
      <c r="P43" s="28"/>
      <c r="Q43" s="27"/>
      <c r="R43" s="27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  <c r="IW43" s="62"/>
      <c r="IX43" s="62"/>
      <c r="IY43" s="62"/>
      <c r="IZ43" s="62"/>
      <c r="JA43" s="62"/>
      <c r="JB43" s="62"/>
      <c r="JC43" s="62"/>
      <c r="JD43" s="62"/>
      <c r="JE43" s="62"/>
      <c r="JF43" s="62"/>
      <c r="JG43" s="62"/>
      <c r="JH43" s="62"/>
      <c r="JI43" s="62"/>
      <c r="JJ43" s="62"/>
      <c r="JK43" s="62"/>
      <c r="JL43" s="62"/>
      <c r="JM43" s="62"/>
      <c r="JN43" s="62"/>
      <c r="JO43" s="62"/>
      <c r="JP43" s="62"/>
      <c r="JQ43" s="62"/>
      <c r="JR43" s="62"/>
      <c r="JS43" s="62"/>
      <c r="JT43" s="62"/>
      <c r="JU43" s="62"/>
      <c r="JV43" s="62"/>
      <c r="JW43" s="62"/>
      <c r="JX43" s="62"/>
      <c r="JY43" s="62"/>
      <c r="JZ43" s="62"/>
      <c r="KA43" s="62"/>
      <c r="KB43" s="62"/>
      <c r="KC43" s="62"/>
      <c r="KD43" s="62"/>
      <c r="KE43" s="62"/>
      <c r="KF43" s="62"/>
      <c r="KG43" s="62"/>
      <c r="KH43" s="62"/>
      <c r="KI43" s="62"/>
      <c r="KJ43" s="62"/>
      <c r="KK43" s="62"/>
      <c r="KL43" s="62"/>
      <c r="KM43" s="62"/>
      <c r="KN43" s="62"/>
      <c r="KO43" s="62"/>
      <c r="KP43" s="62"/>
      <c r="KQ43" s="62"/>
      <c r="KR43" s="62"/>
      <c r="KS43" s="62"/>
      <c r="KT43" s="62"/>
      <c r="KU43" s="62"/>
      <c r="KV43" s="62"/>
      <c r="KW43" s="62"/>
      <c r="KX43" s="62"/>
      <c r="KY43" s="62"/>
      <c r="KZ43" s="62"/>
      <c r="LA43" s="62"/>
      <c r="LB43" s="62"/>
      <c r="LC43" s="62"/>
      <c r="LD43" s="62"/>
      <c r="LE43" s="62"/>
      <c r="LF43" s="62"/>
      <c r="LG43" s="62"/>
      <c r="LH43" s="62"/>
      <c r="LI43" s="62"/>
      <c r="LJ43" s="62"/>
      <c r="LK43" s="62"/>
      <c r="LL43" s="62"/>
      <c r="LM43" s="62"/>
      <c r="LN43" s="62"/>
      <c r="LO43" s="62"/>
      <c r="LP43" s="62"/>
      <c r="LQ43" s="62"/>
      <c r="LR43" s="62"/>
      <c r="LS43" s="62"/>
      <c r="LT43" s="62"/>
      <c r="LU43" s="62"/>
      <c r="LV43" s="62"/>
      <c r="LW43" s="62"/>
      <c r="LX43" s="62"/>
      <c r="LY43" s="62"/>
      <c r="LZ43" s="62"/>
      <c r="MA43" s="62"/>
      <c r="MB43" s="62"/>
      <c r="MC43" s="62"/>
      <c r="MD43" s="62"/>
      <c r="ME43" s="62"/>
      <c r="MF43" s="62"/>
      <c r="MG43" s="62"/>
      <c r="MH43" s="62"/>
      <c r="MI43" s="62"/>
      <c r="MJ43" s="62"/>
      <c r="MK43" s="62"/>
      <c r="ML43" s="62"/>
      <c r="MM43" s="62"/>
      <c r="MN43" s="62"/>
      <c r="MO43" s="62"/>
      <c r="MP43" s="62"/>
      <c r="MQ43" s="62"/>
      <c r="MR43" s="62"/>
      <c r="MS43" s="62"/>
      <c r="MT43" s="62"/>
      <c r="MU43" s="62"/>
      <c r="MV43" s="62"/>
      <c r="MW43" s="62"/>
      <c r="MX43" s="62"/>
      <c r="MY43" s="62"/>
      <c r="MZ43" s="62"/>
      <c r="NA43" s="62"/>
      <c r="NB43" s="62"/>
      <c r="NC43" s="62"/>
      <c r="ND43" s="62"/>
      <c r="NE43" s="62"/>
      <c r="NF43" s="62"/>
      <c r="NG43" s="62"/>
      <c r="NH43" s="62"/>
      <c r="NI43" s="62"/>
      <c r="NJ43" s="62"/>
      <c r="NK43" s="62"/>
      <c r="NL43" s="62"/>
      <c r="NM43" s="62"/>
      <c r="NN43" s="62"/>
      <c r="NO43" s="62"/>
      <c r="NP43" s="62"/>
      <c r="NQ43" s="62"/>
      <c r="NR43" s="62"/>
      <c r="NS43" s="62"/>
      <c r="NT43" s="62"/>
      <c r="NU43" s="62"/>
      <c r="NV43" s="62"/>
      <c r="NW43" s="62"/>
      <c r="NX43" s="62"/>
      <c r="NY43" s="62"/>
      <c r="NZ43" s="62"/>
      <c r="OA43" s="62"/>
      <c r="OB43" s="62"/>
      <c r="OC43" s="62"/>
      <c r="OD43" s="62"/>
      <c r="OE43" s="62"/>
      <c r="OF43" s="62"/>
      <c r="OG43" s="62"/>
      <c r="OH43" s="62"/>
      <c r="OI43" s="62"/>
      <c r="OJ43" s="62"/>
      <c r="OK43" s="62"/>
      <c r="OL43" s="62"/>
      <c r="OM43" s="62"/>
      <c r="ON43" s="62"/>
      <c r="OO43" s="62"/>
      <c r="OP43" s="62"/>
      <c r="OQ43" s="62"/>
      <c r="OR43" s="62"/>
      <c r="OS43" s="62"/>
      <c r="OT43" s="62"/>
      <c r="OU43" s="62"/>
      <c r="OV43" s="62"/>
      <c r="OW43" s="62"/>
      <c r="OX43" s="62"/>
      <c r="OY43" s="62"/>
      <c r="OZ43" s="62"/>
      <c r="PA43" s="62"/>
      <c r="PB43" s="62"/>
      <c r="PC43" s="62"/>
      <c r="PD43" s="62"/>
      <c r="PE43" s="62"/>
      <c r="PF43" s="62"/>
      <c r="PG43" s="62"/>
      <c r="PH43" s="62"/>
      <c r="PI43" s="62"/>
      <c r="PJ43" s="62"/>
      <c r="PK43" s="62"/>
      <c r="PL43" s="62"/>
      <c r="PM43" s="62"/>
      <c r="PN43" s="62"/>
      <c r="PO43" s="62"/>
      <c r="PP43" s="62"/>
      <c r="PQ43" s="62"/>
      <c r="PR43" s="62"/>
      <c r="PS43" s="62"/>
      <c r="PT43" s="62"/>
      <c r="PU43" s="62"/>
      <c r="PV43" s="62"/>
      <c r="PW43" s="62"/>
      <c r="PX43" s="62"/>
      <c r="PY43" s="62"/>
      <c r="PZ43" s="62"/>
      <c r="QA43" s="62"/>
      <c r="QB43" s="62"/>
      <c r="QC43" s="62"/>
      <c r="QD43" s="62"/>
      <c r="QE43" s="62"/>
      <c r="QF43" s="62"/>
      <c r="QG43" s="62"/>
      <c r="QH43" s="62"/>
      <c r="QI43" s="62"/>
      <c r="QJ43" s="62"/>
      <c r="QK43" s="62"/>
      <c r="QL43" s="62"/>
      <c r="QM43" s="62"/>
      <c r="QN43" s="62"/>
      <c r="QO43" s="62"/>
      <c r="QP43" s="62"/>
      <c r="QQ43" s="62"/>
      <c r="QR43" s="62"/>
      <c r="QS43" s="62"/>
      <c r="QT43" s="62"/>
      <c r="QU43" s="62"/>
      <c r="QV43" s="62"/>
      <c r="QW43" s="62"/>
      <c r="QX43" s="62"/>
      <c r="QY43" s="62"/>
      <c r="QZ43" s="62"/>
      <c r="RA43" s="62"/>
      <c r="RB43" s="62"/>
      <c r="RC43" s="62"/>
      <c r="RD43" s="62"/>
      <c r="RE43" s="62"/>
      <c r="RF43" s="62"/>
      <c r="RG43" s="62"/>
      <c r="RH43" s="62"/>
      <c r="RI43" s="62"/>
      <c r="RJ43" s="62"/>
      <c r="RK43" s="62"/>
      <c r="RL43" s="62"/>
      <c r="RM43" s="62"/>
      <c r="RN43" s="62"/>
      <c r="RO43" s="62"/>
      <c r="RP43" s="62"/>
      <c r="RQ43" s="62"/>
      <c r="RR43" s="62"/>
      <c r="RS43" s="62"/>
      <c r="RT43" s="62"/>
      <c r="RU43" s="62"/>
      <c r="RV43" s="62"/>
      <c r="RW43" s="62"/>
      <c r="RX43" s="62"/>
      <c r="RY43" s="62"/>
      <c r="RZ43" s="62"/>
      <c r="SA43" s="62"/>
      <c r="SB43" s="62"/>
      <c r="SC43" s="62"/>
      <c r="SD43" s="62"/>
      <c r="SE43" s="62"/>
      <c r="SF43" s="62"/>
      <c r="SG43" s="62"/>
      <c r="SH43" s="62"/>
      <c r="SI43" s="62"/>
    </row>
    <row r="44" spans="1:503" s="23" customFormat="1" ht="13.8">
      <c r="B44" s="1122"/>
      <c r="C44" s="1107" t="s">
        <v>1392</v>
      </c>
      <c r="D44" s="95"/>
      <c r="E44" s="114"/>
      <c r="F44" s="25"/>
      <c r="G44" s="296"/>
      <c r="H44" s="25"/>
      <c r="I44" s="25"/>
      <c r="J44" s="25"/>
      <c r="K44" s="918">
        <v>441840</v>
      </c>
      <c r="L44" s="918">
        <v>441840</v>
      </c>
      <c r="M44" s="776">
        <f>K44/(1+Discount_Rate)^1</f>
        <v>409870.12987012987</v>
      </c>
      <c r="N44" s="776">
        <f>K44/(1+Discount_Rate)^1</f>
        <v>409870.12987012987</v>
      </c>
      <c r="O44" s="292"/>
      <c r="P44" s="28"/>
      <c r="Q44" s="27"/>
      <c r="R44" s="27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  <c r="IX44" s="62"/>
      <c r="IY44" s="62"/>
      <c r="IZ44" s="62"/>
      <c r="JA44" s="62"/>
      <c r="JB44" s="62"/>
      <c r="JC44" s="62"/>
      <c r="JD44" s="62"/>
      <c r="JE44" s="62"/>
      <c r="JF44" s="62"/>
      <c r="JG44" s="62"/>
      <c r="JH44" s="62"/>
      <c r="JI44" s="62"/>
      <c r="JJ44" s="62"/>
      <c r="JK44" s="62"/>
      <c r="JL44" s="62"/>
      <c r="JM44" s="62"/>
      <c r="JN44" s="62"/>
      <c r="JO44" s="62"/>
      <c r="JP44" s="62"/>
      <c r="JQ44" s="62"/>
      <c r="JR44" s="62"/>
      <c r="JS44" s="62"/>
      <c r="JT44" s="62"/>
      <c r="JU44" s="62"/>
      <c r="JV44" s="62"/>
      <c r="JW44" s="62"/>
      <c r="JX44" s="62"/>
      <c r="JY44" s="62"/>
      <c r="JZ44" s="62"/>
      <c r="KA44" s="62"/>
      <c r="KB44" s="62"/>
      <c r="KC44" s="62"/>
      <c r="KD44" s="62"/>
      <c r="KE44" s="62"/>
      <c r="KF44" s="62"/>
      <c r="KG44" s="62"/>
      <c r="KH44" s="62"/>
      <c r="KI44" s="62"/>
      <c r="KJ44" s="62"/>
      <c r="KK44" s="62"/>
      <c r="KL44" s="62"/>
      <c r="KM44" s="62"/>
      <c r="KN44" s="62"/>
      <c r="KO44" s="62"/>
      <c r="KP44" s="62"/>
      <c r="KQ44" s="62"/>
      <c r="KR44" s="62"/>
      <c r="KS44" s="62"/>
      <c r="KT44" s="62"/>
      <c r="KU44" s="62"/>
      <c r="KV44" s="62"/>
      <c r="KW44" s="62"/>
      <c r="KX44" s="62"/>
      <c r="KY44" s="62"/>
      <c r="KZ44" s="62"/>
      <c r="LA44" s="62"/>
      <c r="LB44" s="62"/>
      <c r="LC44" s="62"/>
      <c r="LD44" s="62"/>
      <c r="LE44" s="62"/>
      <c r="LF44" s="62"/>
      <c r="LG44" s="62"/>
      <c r="LH44" s="62"/>
      <c r="LI44" s="62"/>
      <c r="LJ44" s="62"/>
      <c r="LK44" s="62"/>
      <c r="LL44" s="62"/>
      <c r="LM44" s="62"/>
      <c r="LN44" s="62"/>
      <c r="LO44" s="62"/>
      <c r="LP44" s="62"/>
      <c r="LQ44" s="62"/>
      <c r="LR44" s="62"/>
      <c r="LS44" s="62"/>
      <c r="LT44" s="62"/>
      <c r="LU44" s="62"/>
      <c r="LV44" s="62"/>
      <c r="LW44" s="62"/>
      <c r="LX44" s="62"/>
      <c r="LY44" s="62"/>
      <c r="LZ44" s="62"/>
      <c r="MA44" s="62"/>
      <c r="MB44" s="62"/>
      <c r="MC44" s="62"/>
      <c r="MD44" s="62"/>
      <c r="ME44" s="62"/>
      <c r="MF44" s="62"/>
      <c r="MG44" s="62"/>
      <c r="MH44" s="62"/>
      <c r="MI44" s="62"/>
      <c r="MJ44" s="62"/>
      <c r="MK44" s="62"/>
      <c r="ML44" s="62"/>
      <c r="MM44" s="62"/>
      <c r="MN44" s="62"/>
      <c r="MO44" s="62"/>
      <c r="MP44" s="62"/>
      <c r="MQ44" s="62"/>
      <c r="MR44" s="62"/>
      <c r="MS44" s="62"/>
      <c r="MT44" s="62"/>
      <c r="MU44" s="62"/>
      <c r="MV44" s="62"/>
      <c r="MW44" s="62"/>
      <c r="MX44" s="62"/>
      <c r="MY44" s="62"/>
      <c r="MZ44" s="62"/>
      <c r="NA44" s="62"/>
      <c r="NB44" s="62"/>
      <c r="NC44" s="62"/>
      <c r="ND44" s="62"/>
      <c r="NE44" s="62"/>
      <c r="NF44" s="62"/>
      <c r="NG44" s="62"/>
      <c r="NH44" s="62"/>
      <c r="NI44" s="62"/>
      <c r="NJ44" s="62"/>
      <c r="NK44" s="62"/>
      <c r="NL44" s="62"/>
      <c r="NM44" s="62"/>
      <c r="NN44" s="62"/>
      <c r="NO44" s="62"/>
      <c r="NP44" s="62"/>
      <c r="NQ44" s="62"/>
      <c r="NR44" s="62"/>
      <c r="NS44" s="62"/>
      <c r="NT44" s="62"/>
      <c r="NU44" s="62"/>
      <c r="NV44" s="62"/>
      <c r="NW44" s="62"/>
      <c r="NX44" s="62"/>
      <c r="NY44" s="62"/>
      <c r="NZ44" s="62"/>
      <c r="OA44" s="62"/>
      <c r="OB44" s="62"/>
      <c r="OC44" s="62"/>
      <c r="OD44" s="62"/>
      <c r="OE44" s="62"/>
      <c r="OF44" s="62"/>
      <c r="OG44" s="62"/>
      <c r="OH44" s="62"/>
      <c r="OI44" s="62"/>
      <c r="OJ44" s="62"/>
      <c r="OK44" s="62"/>
      <c r="OL44" s="62"/>
      <c r="OM44" s="62"/>
      <c r="ON44" s="62"/>
      <c r="OO44" s="62"/>
      <c r="OP44" s="62"/>
      <c r="OQ44" s="62"/>
      <c r="OR44" s="62"/>
      <c r="OS44" s="62"/>
      <c r="OT44" s="62"/>
      <c r="OU44" s="62"/>
      <c r="OV44" s="62"/>
      <c r="OW44" s="62"/>
      <c r="OX44" s="62"/>
      <c r="OY44" s="62"/>
      <c r="OZ44" s="62"/>
      <c r="PA44" s="62"/>
      <c r="PB44" s="62"/>
      <c r="PC44" s="62"/>
      <c r="PD44" s="62"/>
      <c r="PE44" s="62"/>
      <c r="PF44" s="62"/>
      <c r="PG44" s="62"/>
      <c r="PH44" s="62"/>
      <c r="PI44" s="62"/>
      <c r="PJ44" s="62"/>
      <c r="PK44" s="62"/>
      <c r="PL44" s="62"/>
      <c r="PM44" s="62"/>
      <c r="PN44" s="62"/>
      <c r="PO44" s="62"/>
      <c r="PP44" s="62"/>
      <c r="PQ44" s="62"/>
      <c r="PR44" s="62"/>
      <c r="PS44" s="62"/>
      <c r="PT44" s="62"/>
      <c r="PU44" s="62"/>
      <c r="PV44" s="62"/>
      <c r="PW44" s="62"/>
      <c r="PX44" s="62"/>
      <c r="PY44" s="62"/>
      <c r="PZ44" s="62"/>
      <c r="QA44" s="62"/>
      <c r="QB44" s="62"/>
      <c r="QC44" s="62"/>
      <c r="QD44" s="62"/>
      <c r="QE44" s="62"/>
      <c r="QF44" s="62"/>
      <c r="QG44" s="62"/>
      <c r="QH44" s="62"/>
      <c r="QI44" s="62"/>
      <c r="QJ44" s="62"/>
      <c r="QK44" s="62"/>
      <c r="QL44" s="62"/>
      <c r="QM44" s="62"/>
      <c r="QN44" s="62"/>
      <c r="QO44" s="62"/>
      <c r="QP44" s="62"/>
      <c r="QQ44" s="62"/>
      <c r="QR44" s="62"/>
      <c r="QS44" s="62"/>
      <c r="QT44" s="62"/>
      <c r="QU44" s="62"/>
      <c r="QV44" s="62"/>
      <c r="QW44" s="62"/>
      <c r="QX44" s="62"/>
      <c r="QY44" s="62"/>
      <c r="QZ44" s="62"/>
      <c r="RA44" s="62"/>
      <c r="RB44" s="62"/>
      <c r="RC44" s="62"/>
      <c r="RD44" s="62"/>
      <c r="RE44" s="62"/>
      <c r="RF44" s="62"/>
      <c r="RG44" s="62"/>
      <c r="RH44" s="62"/>
      <c r="RI44" s="62"/>
      <c r="RJ44" s="62"/>
      <c r="RK44" s="62"/>
      <c r="RL44" s="62"/>
      <c r="RM44" s="62"/>
      <c r="RN44" s="62"/>
      <c r="RO44" s="62"/>
      <c r="RP44" s="62"/>
      <c r="RQ44" s="62"/>
      <c r="RR44" s="62"/>
      <c r="RS44" s="62"/>
      <c r="RT44" s="62"/>
      <c r="RU44" s="62"/>
      <c r="RV44" s="62"/>
      <c r="RW44" s="62"/>
      <c r="RX44" s="62"/>
      <c r="RY44" s="62"/>
      <c r="RZ44" s="62"/>
      <c r="SA44" s="62"/>
      <c r="SB44" s="62"/>
      <c r="SC44" s="62"/>
      <c r="SD44" s="62"/>
      <c r="SE44" s="62"/>
      <c r="SF44" s="62"/>
      <c r="SG44" s="62"/>
      <c r="SH44" s="62"/>
      <c r="SI44" s="62"/>
    </row>
    <row r="45" spans="1:503" s="23" customFormat="1" ht="13.8">
      <c r="B45" s="1122"/>
      <c r="C45" s="656" t="s">
        <v>583</v>
      </c>
      <c r="D45" s="95"/>
      <c r="E45" s="114"/>
      <c r="F45" s="25"/>
      <c r="G45" s="296"/>
      <c r="H45" s="25"/>
      <c r="I45" s="25"/>
      <c r="J45" s="25"/>
      <c r="K45" s="918">
        <v>645099</v>
      </c>
      <c r="L45" s="918">
        <v>645099</v>
      </c>
      <c r="M45" s="776">
        <f>K45/(1+Discount_Rate)^1</f>
        <v>598422.07792207785</v>
      </c>
      <c r="N45" s="776">
        <f>K45/(1+Discount_Rate)^1</f>
        <v>598422.07792207785</v>
      </c>
      <c r="O45" s="292"/>
      <c r="P45" s="28"/>
      <c r="Q45" s="27"/>
      <c r="R45" s="27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  <c r="IW45" s="62"/>
      <c r="IX45" s="62"/>
      <c r="IY45" s="62"/>
      <c r="IZ45" s="62"/>
      <c r="JA45" s="62"/>
      <c r="JB45" s="62"/>
      <c r="JC45" s="62"/>
      <c r="JD45" s="62"/>
      <c r="JE45" s="62"/>
      <c r="JF45" s="62"/>
      <c r="JG45" s="62"/>
      <c r="JH45" s="62"/>
      <c r="JI45" s="62"/>
      <c r="JJ45" s="62"/>
      <c r="JK45" s="62"/>
      <c r="JL45" s="62"/>
      <c r="JM45" s="62"/>
      <c r="JN45" s="62"/>
      <c r="JO45" s="62"/>
      <c r="JP45" s="62"/>
      <c r="JQ45" s="62"/>
      <c r="JR45" s="62"/>
      <c r="JS45" s="62"/>
      <c r="JT45" s="62"/>
      <c r="JU45" s="62"/>
      <c r="JV45" s="62"/>
      <c r="JW45" s="62"/>
      <c r="JX45" s="62"/>
      <c r="JY45" s="62"/>
      <c r="JZ45" s="62"/>
      <c r="KA45" s="62"/>
      <c r="KB45" s="62"/>
      <c r="KC45" s="62"/>
      <c r="KD45" s="62"/>
      <c r="KE45" s="62"/>
      <c r="KF45" s="62"/>
      <c r="KG45" s="62"/>
      <c r="KH45" s="62"/>
      <c r="KI45" s="62"/>
      <c r="KJ45" s="62"/>
      <c r="KK45" s="62"/>
      <c r="KL45" s="62"/>
      <c r="KM45" s="62"/>
      <c r="KN45" s="62"/>
      <c r="KO45" s="62"/>
      <c r="KP45" s="62"/>
      <c r="KQ45" s="62"/>
      <c r="KR45" s="62"/>
      <c r="KS45" s="62"/>
      <c r="KT45" s="62"/>
      <c r="KU45" s="62"/>
      <c r="KV45" s="62"/>
      <c r="KW45" s="62"/>
      <c r="KX45" s="62"/>
      <c r="KY45" s="62"/>
      <c r="KZ45" s="62"/>
      <c r="LA45" s="62"/>
      <c r="LB45" s="62"/>
      <c r="LC45" s="62"/>
      <c r="LD45" s="62"/>
      <c r="LE45" s="62"/>
      <c r="LF45" s="62"/>
      <c r="LG45" s="62"/>
      <c r="LH45" s="62"/>
      <c r="LI45" s="62"/>
      <c r="LJ45" s="62"/>
      <c r="LK45" s="62"/>
      <c r="LL45" s="62"/>
      <c r="LM45" s="62"/>
      <c r="LN45" s="62"/>
      <c r="LO45" s="62"/>
      <c r="LP45" s="62"/>
      <c r="LQ45" s="62"/>
      <c r="LR45" s="62"/>
      <c r="LS45" s="62"/>
      <c r="LT45" s="62"/>
      <c r="LU45" s="62"/>
      <c r="LV45" s="62"/>
      <c r="LW45" s="62"/>
      <c r="LX45" s="62"/>
      <c r="LY45" s="62"/>
      <c r="LZ45" s="62"/>
      <c r="MA45" s="62"/>
      <c r="MB45" s="62"/>
      <c r="MC45" s="62"/>
      <c r="MD45" s="62"/>
      <c r="ME45" s="62"/>
      <c r="MF45" s="62"/>
      <c r="MG45" s="62"/>
      <c r="MH45" s="62"/>
      <c r="MI45" s="62"/>
      <c r="MJ45" s="62"/>
      <c r="MK45" s="62"/>
      <c r="ML45" s="62"/>
      <c r="MM45" s="62"/>
      <c r="MN45" s="62"/>
      <c r="MO45" s="62"/>
      <c r="MP45" s="62"/>
      <c r="MQ45" s="62"/>
      <c r="MR45" s="62"/>
      <c r="MS45" s="62"/>
      <c r="MT45" s="62"/>
      <c r="MU45" s="62"/>
      <c r="MV45" s="62"/>
      <c r="MW45" s="62"/>
      <c r="MX45" s="62"/>
      <c r="MY45" s="62"/>
      <c r="MZ45" s="62"/>
      <c r="NA45" s="62"/>
      <c r="NB45" s="62"/>
      <c r="NC45" s="62"/>
      <c r="ND45" s="62"/>
      <c r="NE45" s="62"/>
      <c r="NF45" s="62"/>
      <c r="NG45" s="62"/>
      <c r="NH45" s="62"/>
      <c r="NI45" s="62"/>
      <c r="NJ45" s="62"/>
      <c r="NK45" s="62"/>
      <c r="NL45" s="62"/>
      <c r="NM45" s="62"/>
      <c r="NN45" s="62"/>
      <c r="NO45" s="62"/>
      <c r="NP45" s="62"/>
      <c r="NQ45" s="62"/>
      <c r="NR45" s="62"/>
      <c r="NS45" s="62"/>
      <c r="NT45" s="62"/>
      <c r="NU45" s="62"/>
      <c r="NV45" s="62"/>
      <c r="NW45" s="62"/>
      <c r="NX45" s="62"/>
      <c r="NY45" s="62"/>
      <c r="NZ45" s="62"/>
      <c r="OA45" s="62"/>
      <c r="OB45" s="62"/>
      <c r="OC45" s="62"/>
      <c r="OD45" s="62"/>
      <c r="OE45" s="62"/>
      <c r="OF45" s="62"/>
      <c r="OG45" s="62"/>
      <c r="OH45" s="62"/>
      <c r="OI45" s="62"/>
      <c r="OJ45" s="62"/>
      <c r="OK45" s="62"/>
      <c r="OL45" s="62"/>
      <c r="OM45" s="62"/>
      <c r="ON45" s="62"/>
      <c r="OO45" s="62"/>
      <c r="OP45" s="62"/>
      <c r="OQ45" s="62"/>
      <c r="OR45" s="62"/>
      <c r="OS45" s="62"/>
      <c r="OT45" s="62"/>
      <c r="OU45" s="62"/>
      <c r="OV45" s="62"/>
      <c r="OW45" s="62"/>
      <c r="OX45" s="62"/>
      <c r="OY45" s="62"/>
      <c r="OZ45" s="62"/>
      <c r="PA45" s="62"/>
      <c r="PB45" s="62"/>
      <c r="PC45" s="62"/>
      <c r="PD45" s="62"/>
      <c r="PE45" s="62"/>
      <c r="PF45" s="62"/>
      <c r="PG45" s="62"/>
      <c r="PH45" s="62"/>
      <c r="PI45" s="62"/>
      <c r="PJ45" s="62"/>
      <c r="PK45" s="62"/>
      <c r="PL45" s="62"/>
      <c r="PM45" s="62"/>
      <c r="PN45" s="62"/>
      <c r="PO45" s="62"/>
      <c r="PP45" s="62"/>
      <c r="PQ45" s="62"/>
      <c r="PR45" s="62"/>
      <c r="PS45" s="62"/>
      <c r="PT45" s="62"/>
      <c r="PU45" s="62"/>
      <c r="PV45" s="62"/>
      <c r="PW45" s="62"/>
      <c r="PX45" s="62"/>
      <c r="PY45" s="62"/>
      <c r="PZ45" s="62"/>
      <c r="QA45" s="62"/>
      <c r="QB45" s="62"/>
      <c r="QC45" s="62"/>
      <c r="QD45" s="62"/>
      <c r="QE45" s="62"/>
      <c r="QF45" s="62"/>
      <c r="QG45" s="62"/>
      <c r="QH45" s="62"/>
      <c r="QI45" s="62"/>
      <c r="QJ45" s="62"/>
      <c r="QK45" s="62"/>
      <c r="QL45" s="62"/>
      <c r="QM45" s="62"/>
      <c r="QN45" s="62"/>
      <c r="QO45" s="62"/>
      <c r="QP45" s="62"/>
      <c r="QQ45" s="62"/>
      <c r="QR45" s="62"/>
      <c r="QS45" s="62"/>
      <c r="QT45" s="62"/>
      <c r="QU45" s="62"/>
      <c r="QV45" s="62"/>
      <c r="QW45" s="62"/>
      <c r="QX45" s="62"/>
      <c r="QY45" s="62"/>
      <c r="QZ45" s="62"/>
      <c r="RA45" s="62"/>
      <c r="RB45" s="62"/>
      <c r="RC45" s="62"/>
      <c r="RD45" s="62"/>
      <c r="RE45" s="62"/>
      <c r="RF45" s="62"/>
      <c r="RG45" s="62"/>
      <c r="RH45" s="62"/>
      <c r="RI45" s="62"/>
      <c r="RJ45" s="62"/>
      <c r="RK45" s="62"/>
      <c r="RL45" s="62"/>
      <c r="RM45" s="62"/>
      <c r="RN45" s="62"/>
      <c r="RO45" s="62"/>
      <c r="RP45" s="62"/>
      <c r="RQ45" s="62"/>
      <c r="RR45" s="62"/>
      <c r="RS45" s="62"/>
      <c r="RT45" s="62"/>
      <c r="RU45" s="62"/>
      <c r="RV45" s="62"/>
      <c r="RW45" s="62"/>
      <c r="RX45" s="62"/>
      <c r="RY45" s="62"/>
      <c r="RZ45" s="62"/>
      <c r="SA45" s="62"/>
      <c r="SB45" s="62"/>
      <c r="SC45" s="62"/>
      <c r="SD45" s="62"/>
      <c r="SE45" s="62"/>
      <c r="SF45" s="62"/>
      <c r="SG45" s="62"/>
      <c r="SH45" s="62"/>
      <c r="SI45" s="62"/>
    </row>
    <row r="46" spans="1:503" s="23" customFormat="1" ht="13.8">
      <c r="B46" s="1122"/>
      <c r="C46" s="656" t="s">
        <v>584</v>
      </c>
      <c r="D46" s="95"/>
      <c r="E46" s="114"/>
      <c r="F46" s="25"/>
      <c r="G46" s="296"/>
      <c r="H46" s="25"/>
      <c r="I46" s="25"/>
      <c r="J46" s="25"/>
      <c r="K46" s="918">
        <v>102434</v>
      </c>
      <c r="L46" s="918">
        <v>102434</v>
      </c>
      <c r="M46" s="776">
        <f>K46/(1+Discount_Rate)^1</f>
        <v>95022.263450834871</v>
      </c>
      <c r="N46" s="776">
        <f>K46/(1+Discount_Rate)^1</f>
        <v>95022.263450834871</v>
      </c>
      <c r="O46" s="292"/>
      <c r="P46" s="28"/>
      <c r="Q46" s="27"/>
      <c r="R46" s="27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  <c r="IW46" s="62"/>
      <c r="IX46" s="62"/>
      <c r="IY46" s="62"/>
      <c r="IZ46" s="62"/>
      <c r="JA46" s="62"/>
      <c r="JB46" s="62"/>
      <c r="JC46" s="62"/>
      <c r="JD46" s="62"/>
      <c r="JE46" s="62"/>
      <c r="JF46" s="62"/>
      <c r="JG46" s="62"/>
      <c r="JH46" s="62"/>
      <c r="JI46" s="62"/>
      <c r="JJ46" s="62"/>
      <c r="JK46" s="62"/>
      <c r="JL46" s="62"/>
      <c r="JM46" s="62"/>
      <c r="JN46" s="62"/>
      <c r="JO46" s="62"/>
      <c r="JP46" s="62"/>
      <c r="JQ46" s="62"/>
      <c r="JR46" s="62"/>
      <c r="JS46" s="62"/>
      <c r="JT46" s="62"/>
      <c r="JU46" s="62"/>
      <c r="JV46" s="62"/>
      <c r="JW46" s="62"/>
      <c r="JX46" s="62"/>
      <c r="JY46" s="62"/>
      <c r="JZ46" s="62"/>
      <c r="KA46" s="62"/>
      <c r="KB46" s="62"/>
      <c r="KC46" s="62"/>
      <c r="KD46" s="62"/>
      <c r="KE46" s="62"/>
      <c r="KF46" s="62"/>
      <c r="KG46" s="62"/>
      <c r="KH46" s="62"/>
      <c r="KI46" s="62"/>
      <c r="KJ46" s="62"/>
      <c r="KK46" s="62"/>
      <c r="KL46" s="62"/>
      <c r="KM46" s="62"/>
      <c r="KN46" s="62"/>
      <c r="KO46" s="62"/>
      <c r="KP46" s="62"/>
      <c r="KQ46" s="62"/>
      <c r="KR46" s="62"/>
      <c r="KS46" s="62"/>
      <c r="KT46" s="62"/>
      <c r="KU46" s="62"/>
      <c r="KV46" s="62"/>
      <c r="KW46" s="62"/>
      <c r="KX46" s="62"/>
      <c r="KY46" s="62"/>
      <c r="KZ46" s="62"/>
      <c r="LA46" s="62"/>
      <c r="LB46" s="62"/>
      <c r="LC46" s="62"/>
      <c r="LD46" s="62"/>
      <c r="LE46" s="62"/>
      <c r="LF46" s="62"/>
      <c r="LG46" s="62"/>
      <c r="LH46" s="62"/>
      <c r="LI46" s="62"/>
      <c r="LJ46" s="62"/>
      <c r="LK46" s="62"/>
      <c r="LL46" s="62"/>
      <c r="LM46" s="62"/>
      <c r="LN46" s="62"/>
      <c r="LO46" s="62"/>
      <c r="LP46" s="62"/>
      <c r="LQ46" s="62"/>
      <c r="LR46" s="62"/>
      <c r="LS46" s="62"/>
      <c r="LT46" s="62"/>
      <c r="LU46" s="62"/>
      <c r="LV46" s="62"/>
      <c r="LW46" s="62"/>
      <c r="LX46" s="62"/>
      <c r="LY46" s="62"/>
      <c r="LZ46" s="62"/>
      <c r="MA46" s="62"/>
      <c r="MB46" s="62"/>
      <c r="MC46" s="62"/>
      <c r="MD46" s="62"/>
      <c r="ME46" s="62"/>
      <c r="MF46" s="62"/>
      <c r="MG46" s="62"/>
      <c r="MH46" s="62"/>
      <c r="MI46" s="62"/>
      <c r="MJ46" s="62"/>
      <c r="MK46" s="62"/>
      <c r="ML46" s="62"/>
      <c r="MM46" s="62"/>
      <c r="MN46" s="62"/>
      <c r="MO46" s="62"/>
      <c r="MP46" s="62"/>
      <c r="MQ46" s="62"/>
      <c r="MR46" s="62"/>
      <c r="MS46" s="62"/>
      <c r="MT46" s="62"/>
      <c r="MU46" s="62"/>
      <c r="MV46" s="62"/>
      <c r="MW46" s="62"/>
      <c r="MX46" s="62"/>
      <c r="MY46" s="62"/>
      <c r="MZ46" s="62"/>
      <c r="NA46" s="62"/>
      <c r="NB46" s="62"/>
      <c r="NC46" s="62"/>
      <c r="ND46" s="62"/>
      <c r="NE46" s="62"/>
      <c r="NF46" s="62"/>
      <c r="NG46" s="62"/>
      <c r="NH46" s="62"/>
      <c r="NI46" s="62"/>
      <c r="NJ46" s="62"/>
      <c r="NK46" s="62"/>
      <c r="NL46" s="62"/>
      <c r="NM46" s="62"/>
      <c r="NN46" s="62"/>
      <c r="NO46" s="62"/>
      <c r="NP46" s="62"/>
      <c r="NQ46" s="62"/>
      <c r="NR46" s="62"/>
      <c r="NS46" s="62"/>
      <c r="NT46" s="62"/>
      <c r="NU46" s="62"/>
      <c r="NV46" s="62"/>
      <c r="NW46" s="62"/>
      <c r="NX46" s="62"/>
      <c r="NY46" s="62"/>
      <c r="NZ46" s="62"/>
      <c r="OA46" s="62"/>
      <c r="OB46" s="62"/>
      <c r="OC46" s="62"/>
      <c r="OD46" s="62"/>
      <c r="OE46" s="62"/>
      <c r="OF46" s="62"/>
      <c r="OG46" s="62"/>
      <c r="OH46" s="62"/>
      <c r="OI46" s="62"/>
      <c r="OJ46" s="62"/>
      <c r="OK46" s="62"/>
      <c r="OL46" s="62"/>
      <c r="OM46" s="62"/>
      <c r="ON46" s="62"/>
      <c r="OO46" s="62"/>
      <c r="OP46" s="62"/>
      <c r="OQ46" s="62"/>
      <c r="OR46" s="62"/>
      <c r="OS46" s="62"/>
      <c r="OT46" s="62"/>
      <c r="OU46" s="62"/>
      <c r="OV46" s="62"/>
      <c r="OW46" s="62"/>
      <c r="OX46" s="62"/>
      <c r="OY46" s="62"/>
      <c r="OZ46" s="62"/>
      <c r="PA46" s="62"/>
      <c r="PB46" s="62"/>
      <c r="PC46" s="62"/>
      <c r="PD46" s="62"/>
      <c r="PE46" s="62"/>
      <c r="PF46" s="62"/>
      <c r="PG46" s="62"/>
      <c r="PH46" s="62"/>
      <c r="PI46" s="62"/>
      <c r="PJ46" s="62"/>
      <c r="PK46" s="62"/>
      <c r="PL46" s="62"/>
      <c r="PM46" s="62"/>
      <c r="PN46" s="62"/>
      <c r="PO46" s="62"/>
      <c r="PP46" s="62"/>
      <c r="PQ46" s="62"/>
      <c r="PR46" s="62"/>
      <c r="PS46" s="62"/>
      <c r="PT46" s="62"/>
      <c r="PU46" s="62"/>
      <c r="PV46" s="62"/>
      <c r="PW46" s="62"/>
      <c r="PX46" s="62"/>
      <c r="PY46" s="62"/>
      <c r="PZ46" s="62"/>
      <c r="QA46" s="62"/>
      <c r="QB46" s="62"/>
      <c r="QC46" s="62"/>
      <c r="QD46" s="62"/>
      <c r="QE46" s="62"/>
      <c r="QF46" s="62"/>
      <c r="QG46" s="62"/>
      <c r="QH46" s="62"/>
      <c r="QI46" s="62"/>
      <c r="QJ46" s="62"/>
      <c r="QK46" s="62"/>
      <c r="QL46" s="62"/>
      <c r="QM46" s="62"/>
      <c r="QN46" s="62"/>
      <c r="QO46" s="62"/>
      <c r="QP46" s="62"/>
      <c r="QQ46" s="62"/>
      <c r="QR46" s="62"/>
      <c r="QS46" s="62"/>
      <c r="QT46" s="62"/>
      <c r="QU46" s="62"/>
      <c r="QV46" s="62"/>
      <c r="QW46" s="62"/>
      <c r="QX46" s="62"/>
      <c r="QY46" s="62"/>
      <c r="QZ46" s="62"/>
      <c r="RA46" s="62"/>
      <c r="RB46" s="62"/>
      <c r="RC46" s="62"/>
      <c r="RD46" s="62"/>
      <c r="RE46" s="62"/>
      <c r="RF46" s="62"/>
      <c r="RG46" s="62"/>
      <c r="RH46" s="62"/>
      <c r="RI46" s="62"/>
      <c r="RJ46" s="62"/>
      <c r="RK46" s="62"/>
      <c r="RL46" s="62"/>
      <c r="RM46" s="62"/>
      <c r="RN46" s="62"/>
      <c r="RO46" s="62"/>
      <c r="RP46" s="62"/>
      <c r="RQ46" s="62"/>
      <c r="RR46" s="62"/>
      <c r="RS46" s="62"/>
      <c r="RT46" s="62"/>
      <c r="RU46" s="62"/>
      <c r="RV46" s="62"/>
      <c r="RW46" s="62"/>
      <c r="RX46" s="62"/>
      <c r="RY46" s="62"/>
      <c r="RZ46" s="62"/>
      <c r="SA46" s="62"/>
      <c r="SB46" s="62"/>
      <c r="SC46" s="62"/>
      <c r="SD46" s="62"/>
      <c r="SE46" s="62"/>
      <c r="SF46" s="62"/>
      <c r="SG46" s="62"/>
      <c r="SH46" s="62"/>
      <c r="SI46" s="62"/>
    </row>
    <row r="47" spans="1:503" s="23" customFormat="1">
      <c r="B47" s="1122"/>
      <c r="C47" s="774" t="s">
        <v>585</v>
      </c>
      <c r="D47" s="133"/>
      <c r="E47" s="133"/>
      <c r="F47" s="133"/>
      <c r="G47" s="133"/>
      <c r="H47" s="133"/>
      <c r="I47" s="133"/>
      <c r="J47" s="133"/>
      <c r="K47" s="293">
        <v>565953</v>
      </c>
      <c r="L47" s="293">
        <f t="shared" ref="L47:L53" si="20">K47+H47+J47</f>
        <v>565953</v>
      </c>
      <c r="M47" s="777">
        <f>K47/(1+Discount_Rate)^1</f>
        <v>525002.78293135436</v>
      </c>
      <c r="N47" s="777">
        <f>K47/(1+Discount_Rate)^1</f>
        <v>525002.78293135436</v>
      </c>
      <c r="O47" s="133"/>
      <c r="P47" s="133"/>
      <c r="Q47" s="133"/>
      <c r="R47" s="775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  <c r="IW47" s="62"/>
      <c r="IX47" s="62"/>
      <c r="IY47" s="62"/>
      <c r="IZ47" s="62"/>
      <c r="JA47" s="62"/>
      <c r="JB47" s="62"/>
      <c r="JC47" s="62"/>
      <c r="JD47" s="62"/>
      <c r="JE47" s="62"/>
      <c r="JF47" s="62"/>
      <c r="JG47" s="62"/>
      <c r="JH47" s="62"/>
      <c r="JI47" s="62"/>
      <c r="JJ47" s="62"/>
      <c r="JK47" s="62"/>
      <c r="JL47" s="62"/>
      <c r="JM47" s="62"/>
      <c r="JN47" s="62"/>
      <c r="JO47" s="62"/>
      <c r="JP47" s="62"/>
      <c r="JQ47" s="62"/>
      <c r="JR47" s="62"/>
      <c r="JS47" s="62"/>
      <c r="JT47" s="62"/>
      <c r="JU47" s="62"/>
      <c r="JV47" s="62"/>
      <c r="JW47" s="62"/>
      <c r="JX47" s="62"/>
      <c r="JY47" s="62"/>
      <c r="JZ47" s="62"/>
      <c r="KA47" s="62"/>
      <c r="KB47" s="62"/>
      <c r="KC47" s="62"/>
      <c r="KD47" s="62"/>
      <c r="KE47" s="62"/>
      <c r="KF47" s="62"/>
      <c r="KG47" s="62"/>
      <c r="KH47" s="62"/>
      <c r="KI47" s="62"/>
      <c r="KJ47" s="62"/>
      <c r="KK47" s="62"/>
      <c r="KL47" s="62"/>
      <c r="KM47" s="62"/>
      <c r="KN47" s="62"/>
      <c r="KO47" s="62"/>
      <c r="KP47" s="62"/>
      <c r="KQ47" s="62"/>
      <c r="KR47" s="62"/>
      <c r="KS47" s="62"/>
      <c r="KT47" s="62"/>
      <c r="KU47" s="62"/>
      <c r="KV47" s="62"/>
      <c r="KW47" s="62"/>
      <c r="KX47" s="62"/>
      <c r="KY47" s="62"/>
      <c r="KZ47" s="62"/>
      <c r="LA47" s="62"/>
      <c r="LB47" s="62"/>
      <c r="LC47" s="62"/>
      <c r="LD47" s="62"/>
      <c r="LE47" s="62"/>
      <c r="LF47" s="62"/>
      <c r="LG47" s="62"/>
      <c r="LH47" s="62"/>
      <c r="LI47" s="62"/>
      <c r="LJ47" s="62"/>
      <c r="LK47" s="62"/>
      <c r="LL47" s="62"/>
      <c r="LM47" s="62"/>
      <c r="LN47" s="62"/>
      <c r="LO47" s="62"/>
      <c r="LP47" s="62"/>
      <c r="LQ47" s="62"/>
      <c r="LR47" s="62"/>
      <c r="LS47" s="62"/>
      <c r="LT47" s="62"/>
      <c r="LU47" s="62"/>
      <c r="LV47" s="62"/>
      <c r="LW47" s="62"/>
      <c r="LX47" s="62"/>
      <c r="LY47" s="62"/>
      <c r="LZ47" s="62"/>
      <c r="MA47" s="62"/>
      <c r="MB47" s="62"/>
      <c r="MC47" s="62"/>
      <c r="MD47" s="62"/>
      <c r="ME47" s="62"/>
      <c r="MF47" s="62"/>
      <c r="MG47" s="62"/>
      <c r="MH47" s="62"/>
      <c r="MI47" s="62"/>
      <c r="MJ47" s="62"/>
      <c r="MK47" s="62"/>
      <c r="ML47" s="62"/>
      <c r="MM47" s="62"/>
      <c r="MN47" s="62"/>
      <c r="MO47" s="62"/>
      <c r="MP47" s="62"/>
      <c r="MQ47" s="62"/>
      <c r="MR47" s="62"/>
      <c r="MS47" s="62"/>
      <c r="MT47" s="62"/>
      <c r="MU47" s="62"/>
      <c r="MV47" s="62"/>
      <c r="MW47" s="62"/>
      <c r="MX47" s="62"/>
      <c r="MY47" s="62"/>
      <c r="MZ47" s="62"/>
      <c r="NA47" s="62"/>
      <c r="NB47" s="62"/>
      <c r="NC47" s="62"/>
      <c r="ND47" s="62"/>
      <c r="NE47" s="62"/>
      <c r="NF47" s="62"/>
      <c r="NG47" s="62"/>
      <c r="NH47" s="62"/>
      <c r="NI47" s="62"/>
      <c r="NJ47" s="62"/>
      <c r="NK47" s="62"/>
      <c r="NL47" s="62"/>
      <c r="NM47" s="62"/>
      <c r="NN47" s="62"/>
      <c r="NO47" s="62"/>
      <c r="NP47" s="62"/>
      <c r="NQ47" s="62"/>
      <c r="NR47" s="62"/>
      <c r="NS47" s="62"/>
      <c r="NT47" s="62"/>
      <c r="NU47" s="62"/>
      <c r="NV47" s="62"/>
      <c r="NW47" s="62"/>
      <c r="NX47" s="62"/>
      <c r="NY47" s="62"/>
      <c r="NZ47" s="62"/>
      <c r="OA47" s="62"/>
      <c r="OB47" s="62"/>
      <c r="OC47" s="62"/>
      <c r="OD47" s="62"/>
      <c r="OE47" s="62"/>
      <c r="OF47" s="62"/>
      <c r="OG47" s="62"/>
      <c r="OH47" s="62"/>
      <c r="OI47" s="62"/>
      <c r="OJ47" s="62"/>
      <c r="OK47" s="62"/>
      <c r="OL47" s="62"/>
      <c r="OM47" s="62"/>
      <c r="ON47" s="62"/>
      <c r="OO47" s="62"/>
      <c r="OP47" s="62"/>
      <c r="OQ47" s="62"/>
      <c r="OR47" s="62"/>
      <c r="OS47" s="62"/>
      <c r="OT47" s="62"/>
      <c r="OU47" s="62"/>
      <c r="OV47" s="62"/>
      <c r="OW47" s="62"/>
      <c r="OX47" s="62"/>
      <c r="OY47" s="62"/>
      <c r="OZ47" s="62"/>
      <c r="PA47" s="62"/>
      <c r="PB47" s="62"/>
      <c r="PC47" s="62"/>
      <c r="PD47" s="62"/>
      <c r="PE47" s="62"/>
      <c r="PF47" s="62"/>
      <c r="PG47" s="62"/>
      <c r="PH47" s="62"/>
      <c r="PI47" s="62"/>
      <c r="PJ47" s="62"/>
      <c r="PK47" s="62"/>
      <c r="PL47" s="62"/>
      <c r="PM47" s="62"/>
      <c r="PN47" s="62"/>
      <c r="PO47" s="62"/>
      <c r="PP47" s="62"/>
      <c r="PQ47" s="62"/>
      <c r="PR47" s="62"/>
      <c r="PS47" s="62"/>
      <c r="PT47" s="62"/>
      <c r="PU47" s="62"/>
      <c r="PV47" s="62"/>
      <c r="PW47" s="62"/>
      <c r="PX47" s="62"/>
      <c r="PY47" s="62"/>
      <c r="PZ47" s="62"/>
      <c r="QA47" s="62"/>
      <c r="QB47" s="62"/>
      <c r="QC47" s="62"/>
      <c r="QD47" s="62"/>
      <c r="QE47" s="62"/>
      <c r="QF47" s="62"/>
      <c r="QG47" s="62"/>
      <c r="QH47" s="62"/>
      <c r="QI47" s="62"/>
      <c r="QJ47" s="62"/>
      <c r="QK47" s="62"/>
      <c r="QL47" s="62"/>
      <c r="QM47" s="62"/>
      <c r="QN47" s="62"/>
      <c r="QO47" s="62"/>
      <c r="QP47" s="62"/>
      <c r="QQ47" s="62"/>
      <c r="QR47" s="62"/>
      <c r="QS47" s="62"/>
      <c r="QT47" s="62"/>
      <c r="QU47" s="62"/>
      <c r="QV47" s="62"/>
      <c r="QW47" s="62"/>
      <c r="QX47" s="62"/>
      <c r="QY47" s="62"/>
      <c r="QZ47" s="62"/>
      <c r="RA47" s="62"/>
      <c r="RB47" s="62"/>
      <c r="RC47" s="62"/>
      <c r="RD47" s="62"/>
      <c r="RE47" s="62"/>
      <c r="RF47" s="62"/>
      <c r="RG47" s="62"/>
      <c r="RH47" s="62"/>
      <c r="RI47" s="62"/>
      <c r="RJ47" s="62"/>
      <c r="RK47" s="62"/>
      <c r="RL47" s="62"/>
      <c r="RM47" s="62"/>
      <c r="RN47" s="62"/>
      <c r="RO47" s="62"/>
      <c r="RP47" s="62"/>
      <c r="RQ47" s="62"/>
      <c r="RR47" s="62"/>
      <c r="RS47" s="62"/>
      <c r="RT47" s="62"/>
      <c r="RU47" s="62"/>
      <c r="RV47" s="62"/>
      <c r="RW47" s="62"/>
      <c r="RX47" s="62"/>
      <c r="RY47" s="62"/>
      <c r="RZ47" s="62"/>
      <c r="SA47" s="62"/>
      <c r="SB47" s="62"/>
      <c r="SC47" s="62"/>
      <c r="SD47" s="62"/>
      <c r="SE47" s="62"/>
      <c r="SF47" s="62"/>
      <c r="SG47" s="62"/>
      <c r="SH47" s="62"/>
      <c r="SI47" s="62"/>
    </row>
    <row r="48" spans="1:503" s="23" customFormat="1">
      <c r="B48" s="1122"/>
      <c r="C48" s="1096" t="s">
        <v>1365</v>
      </c>
      <c r="D48" s="133"/>
      <c r="E48" s="133"/>
      <c r="F48" s="133"/>
      <c r="G48" s="133"/>
      <c r="H48" s="133"/>
      <c r="I48" s="133"/>
      <c r="J48" s="133"/>
      <c r="K48" s="293">
        <f>SUM(K49:K51)</f>
        <v>2066642</v>
      </c>
      <c r="L48" s="293">
        <f t="shared" ref="L48:N48" si="21">SUM(L49:L51)</f>
        <v>2066642</v>
      </c>
      <c r="M48" s="293">
        <f t="shared" si="21"/>
        <v>1917107.6066790349</v>
      </c>
      <c r="N48" s="293">
        <f t="shared" si="21"/>
        <v>1917107.6066790349</v>
      </c>
      <c r="O48" s="133"/>
      <c r="P48" s="133"/>
      <c r="Q48" s="133"/>
      <c r="R48" s="775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  <c r="IX48" s="62"/>
      <c r="IY48" s="62"/>
      <c r="IZ48" s="62"/>
      <c r="JA48" s="62"/>
      <c r="JB48" s="62"/>
      <c r="JC48" s="62"/>
      <c r="JD48" s="62"/>
      <c r="JE48" s="62"/>
      <c r="JF48" s="62"/>
      <c r="JG48" s="62"/>
      <c r="JH48" s="62"/>
      <c r="JI48" s="62"/>
      <c r="JJ48" s="62"/>
      <c r="JK48" s="62"/>
      <c r="JL48" s="62"/>
      <c r="JM48" s="62"/>
      <c r="JN48" s="62"/>
      <c r="JO48" s="62"/>
      <c r="JP48" s="62"/>
      <c r="JQ48" s="62"/>
      <c r="JR48" s="62"/>
      <c r="JS48" s="62"/>
      <c r="JT48" s="62"/>
      <c r="JU48" s="62"/>
      <c r="JV48" s="62"/>
      <c r="JW48" s="62"/>
      <c r="JX48" s="62"/>
      <c r="JY48" s="62"/>
      <c r="JZ48" s="62"/>
      <c r="KA48" s="62"/>
      <c r="KB48" s="62"/>
      <c r="KC48" s="62"/>
      <c r="KD48" s="62"/>
      <c r="KE48" s="62"/>
      <c r="KF48" s="62"/>
      <c r="KG48" s="62"/>
      <c r="KH48" s="62"/>
      <c r="KI48" s="62"/>
      <c r="KJ48" s="62"/>
      <c r="KK48" s="62"/>
      <c r="KL48" s="62"/>
      <c r="KM48" s="62"/>
      <c r="KN48" s="62"/>
      <c r="KO48" s="62"/>
      <c r="KP48" s="62"/>
      <c r="KQ48" s="62"/>
      <c r="KR48" s="62"/>
      <c r="KS48" s="62"/>
      <c r="KT48" s="62"/>
      <c r="KU48" s="62"/>
      <c r="KV48" s="62"/>
      <c r="KW48" s="62"/>
      <c r="KX48" s="62"/>
      <c r="KY48" s="62"/>
      <c r="KZ48" s="62"/>
      <c r="LA48" s="62"/>
      <c r="LB48" s="62"/>
      <c r="LC48" s="62"/>
      <c r="LD48" s="62"/>
      <c r="LE48" s="62"/>
      <c r="LF48" s="62"/>
      <c r="LG48" s="62"/>
      <c r="LH48" s="62"/>
      <c r="LI48" s="62"/>
      <c r="LJ48" s="62"/>
      <c r="LK48" s="62"/>
      <c r="LL48" s="62"/>
      <c r="LM48" s="62"/>
      <c r="LN48" s="62"/>
      <c r="LO48" s="62"/>
      <c r="LP48" s="62"/>
      <c r="LQ48" s="62"/>
      <c r="LR48" s="62"/>
      <c r="LS48" s="62"/>
      <c r="LT48" s="62"/>
      <c r="LU48" s="62"/>
      <c r="LV48" s="62"/>
      <c r="LW48" s="62"/>
      <c r="LX48" s="62"/>
      <c r="LY48" s="62"/>
      <c r="LZ48" s="62"/>
      <c r="MA48" s="62"/>
      <c r="MB48" s="62"/>
      <c r="MC48" s="62"/>
      <c r="MD48" s="62"/>
      <c r="ME48" s="62"/>
      <c r="MF48" s="62"/>
      <c r="MG48" s="62"/>
      <c r="MH48" s="62"/>
      <c r="MI48" s="62"/>
      <c r="MJ48" s="62"/>
      <c r="MK48" s="62"/>
      <c r="ML48" s="62"/>
      <c r="MM48" s="62"/>
      <c r="MN48" s="62"/>
      <c r="MO48" s="62"/>
      <c r="MP48" s="62"/>
      <c r="MQ48" s="62"/>
      <c r="MR48" s="62"/>
      <c r="MS48" s="62"/>
      <c r="MT48" s="62"/>
      <c r="MU48" s="62"/>
      <c r="MV48" s="62"/>
      <c r="MW48" s="62"/>
      <c r="MX48" s="62"/>
      <c r="MY48" s="62"/>
      <c r="MZ48" s="62"/>
      <c r="NA48" s="62"/>
      <c r="NB48" s="62"/>
      <c r="NC48" s="62"/>
      <c r="ND48" s="62"/>
      <c r="NE48" s="62"/>
      <c r="NF48" s="62"/>
      <c r="NG48" s="62"/>
      <c r="NH48" s="62"/>
      <c r="NI48" s="62"/>
      <c r="NJ48" s="62"/>
      <c r="NK48" s="62"/>
      <c r="NL48" s="62"/>
      <c r="NM48" s="62"/>
      <c r="NN48" s="62"/>
      <c r="NO48" s="62"/>
      <c r="NP48" s="62"/>
      <c r="NQ48" s="62"/>
      <c r="NR48" s="62"/>
      <c r="NS48" s="62"/>
      <c r="NT48" s="62"/>
      <c r="NU48" s="62"/>
      <c r="NV48" s="62"/>
      <c r="NW48" s="62"/>
      <c r="NX48" s="62"/>
      <c r="NY48" s="62"/>
      <c r="NZ48" s="62"/>
      <c r="OA48" s="62"/>
      <c r="OB48" s="62"/>
      <c r="OC48" s="62"/>
      <c r="OD48" s="62"/>
      <c r="OE48" s="62"/>
      <c r="OF48" s="62"/>
      <c r="OG48" s="62"/>
      <c r="OH48" s="62"/>
      <c r="OI48" s="62"/>
      <c r="OJ48" s="62"/>
      <c r="OK48" s="62"/>
      <c r="OL48" s="62"/>
      <c r="OM48" s="62"/>
      <c r="ON48" s="62"/>
      <c r="OO48" s="62"/>
      <c r="OP48" s="62"/>
      <c r="OQ48" s="62"/>
      <c r="OR48" s="62"/>
      <c r="OS48" s="62"/>
      <c r="OT48" s="62"/>
      <c r="OU48" s="62"/>
      <c r="OV48" s="62"/>
      <c r="OW48" s="62"/>
      <c r="OX48" s="62"/>
      <c r="OY48" s="62"/>
      <c r="OZ48" s="62"/>
      <c r="PA48" s="62"/>
      <c r="PB48" s="62"/>
      <c r="PC48" s="62"/>
      <c r="PD48" s="62"/>
      <c r="PE48" s="62"/>
      <c r="PF48" s="62"/>
      <c r="PG48" s="62"/>
      <c r="PH48" s="62"/>
      <c r="PI48" s="62"/>
      <c r="PJ48" s="62"/>
      <c r="PK48" s="62"/>
      <c r="PL48" s="62"/>
      <c r="PM48" s="62"/>
      <c r="PN48" s="62"/>
      <c r="PO48" s="62"/>
      <c r="PP48" s="62"/>
      <c r="PQ48" s="62"/>
      <c r="PR48" s="62"/>
      <c r="PS48" s="62"/>
      <c r="PT48" s="62"/>
      <c r="PU48" s="62"/>
      <c r="PV48" s="62"/>
      <c r="PW48" s="62"/>
      <c r="PX48" s="62"/>
      <c r="PY48" s="62"/>
      <c r="PZ48" s="62"/>
      <c r="QA48" s="62"/>
      <c r="QB48" s="62"/>
      <c r="QC48" s="62"/>
      <c r="QD48" s="62"/>
      <c r="QE48" s="62"/>
      <c r="QF48" s="62"/>
      <c r="QG48" s="62"/>
      <c r="QH48" s="62"/>
      <c r="QI48" s="62"/>
      <c r="QJ48" s="62"/>
      <c r="QK48" s="62"/>
      <c r="QL48" s="62"/>
      <c r="QM48" s="62"/>
      <c r="QN48" s="62"/>
      <c r="QO48" s="62"/>
      <c r="QP48" s="62"/>
      <c r="QQ48" s="62"/>
      <c r="QR48" s="62"/>
      <c r="QS48" s="62"/>
      <c r="QT48" s="62"/>
      <c r="QU48" s="62"/>
      <c r="QV48" s="62"/>
      <c r="QW48" s="62"/>
      <c r="QX48" s="62"/>
      <c r="QY48" s="62"/>
      <c r="QZ48" s="62"/>
      <c r="RA48" s="62"/>
      <c r="RB48" s="62"/>
      <c r="RC48" s="62"/>
      <c r="RD48" s="62"/>
      <c r="RE48" s="62"/>
      <c r="RF48" s="62"/>
      <c r="RG48" s="62"/>
      <c r="RH48" s="62"/>
      <c r="RI48" s="62"/>
      <c r="RJ48" s="62"/>
      <c r="RK48" s="62"/>
      <c r="RL48" s="62"/>
      <c r="RM48" s="62"/>
      <c r="RN48" s="62"/>
      <c r="RO48" s="62"/>
      <c r="RP48" s="62"/>
      <c r="RQ48" s="62"/>
      <c r="RR48" s="62"/>
      <c r="RS48" s="62"/>
      <c r="RT48" s="62"/>
      <c r="RU48" s="62"/>
      <c r="RV48" s="62"/>
      <c r="RW48" s="62"/>
      <c r="RX48" s="62"/>
      <c r="RY48" s="62"/>
      <c r="RZ48" s="62"/>
      <c r="SA48" s="62"/>
      <c r="SB48" s="62"/>
      <c r="SC48" s="62"/>
      <c r="SD48" s="62"/>
      <c r="SE48" s="62"/>
      <c r="SF48" s="62"/>
      <c r="SG48" s="62"/>
      <c r="SH48" s="62"/>
      <c r="SI48" s="62"/>
    </row>
    <row r="49" spans="1:503" s="23" customFormat="1">
      <c r="B49" s="1122"/>
      <c r="C49" s="1100" t="s">
        <v>1371</v>
      </c>
      <c r="D49" s="1097"/>
      <c r="E49" s="1097"/>
      <c r="F49" s="1097"/>
      <c r="G49" s="1097"/>
      <c r="H49" s="1097"/>
      <c r="I49" s="1097"/>
      <c r="J49" s="1097"/>
      <c r="K49" s="296">
        <v>402426</v>
      </c>
      <c r="L49" s="296">
        <v>402426</v>
      </c>
      <c r="M49" s="1098">
        <f t="shared" ref="M49:M62" si="22">K49/(1+Discount_Rate)^1</f>
        <v>373307.97773654916</v>
      </c>
      <c r="N49" s="1098">
        <f>K49/(1+Discount_Rate)^1</f>
        <v>373307.97773654916</v>
      </c>
      <c r="O49" s="1097"/>
      <c r="P49" s="1097"/>
      <c r="Q49" s="1097"/>
      <c r="R49" s="1099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  <c r="IW49" s="62"/>
      <c r="IX49" s="62"/>
      <c r="IY49" s="62"/>
      <c r="IZ49" s="62"/>
      <c r="JA49" s="62"/>
      <c r="JB49" s="62"/>
      <c r="JC49" s="62"/>
      <c r="JD49" s="62"/>
      <c r="JE49" s="62"/>
      <c r="JF49" s="62"/>
      <c r="JG49" s="62"/>
      <c r="JH49" s="62"/>
      <c r="JI49" s="62"/>
      <c r="JJ49" s="62"/>
      <c r="JK49" s="62"/>
      <c r="JL49" s="62"/>
      <c r="JM49" s="62"/>
      <c r="JN49" s="62"/>
      <c r="JO49" s="62"/>
      <c r="JP49" s="62"/>
      <c r="JQ49" s="62"/>
      <c r="JR49" s="62"/>
      <c r="JS49" s="62"/>
      <c r="JT49" s="62"/>
      <c r="JU49" s="62"/>
      <c r="JV49" s="62"/>
      <c r="JW49" s="62"/>
      <c r="JX49" s="62"/>
      <c r="JY49" s="62"/>
      <c r="JZ49" s="62"/>
      <c r="KA49" s="62"/>
      <c r="KB49" s="62"/>
      <c r="KC49" s="62"/>
      <c r="KD49" s="62"/>
      <c r="KE49" s="62"/>
      <c r="KF49" s="62"/>
      <c r="KG49" s="62"/>
      <c r="KH49" s="62"/>
      <c r="KI49" s="62"/>
      <c r="KJ49" s="62"/>
      <c r="KK49" s="62"/>
      <c r="KL49" s="62"/>
      <c r="KM49" s="62"/>
      <c r="KN49" s="62"/>
      <c r="KO49" s="62"/>
      <c r="KP49" s="62"/>
      <c r="KQ49" s="62"/>
      <c r="KR49" s="62"/>
      <c r="KS49" s="62"/>
      <c r="KT49" s="62"/>
      <c r="KU49" s="62"/>
      <c r="KV49" s="62"/>
      <c r="KW49" s="62"/>
      <c r="KX49" s="62"/>
      <c r="KY49" s="62"/>
      <c r="KZ49" s="62"/>
      <c r="LA49" s="62"/>
      <c r="LB49" s="62"/>
      <c r="LC49" s="62"/>
      <c r="LD49" s="62"/>
      <c r="LE49" s="62"/>
      <c r="LF49" s="62"/>
      <c r="LG49" s="62"/>
      <c r="LH49" s="62"/>
      <c r="LI49" s="62"/>
      <c r="LJ49" s="62"/>
      <c r="LK49" s="62"/>
      <c r="LL49" s="62"/>
      <c r="LM49" s="62"/>
      <c r="LN49" s="62"/>
      <c r="LO49" s="62"/>
      <c r="LP49" s="62"/>
      <c r="LQ49" s="62"/>
      <c r="LR49" s="62"/>
      <c r="LS49" s="62"/>
      <c r="LT49" s="62"/>
      <c r="LU49" s="62"/>
      <c r="LV49" s="62"/>
      <c r="LW49" s="62"/>
      <c r="LX49" s="62"/>
      <c r="LY49" s="62"/>
      <c r="LZ49" s="62"/>
      <c r="MA49" s="62"/>
      <c r="MB49" s="62"/>
      <c r="MC49" s="62"/>
      <c r="MD49" s="62"/>
      <c r="ME49" s="62"/>
      <c r="MF49" s="62"/>
      <c r="MG49" s="62"/>
      <c r="MH49" s="62"/>
      <c r="MI49" s="62"/>
      <c r="MJ49" s="62"/>
      <c r="MK49" s="62"/>
      <c r="ML49" s="62"/>
      <c r="MM49" s="62"/>
      <c r="MN49" s="62"/>
      <c r="MO49" s="62"/>
      <c r="MP49" s="62"/>
      <c r="MQ49" s="62"/>
      <c r="MR49" s="62"/>
      <c r="MS49" s="62"/>
      <c r="MT49" s="62"/>
      <c r="MU49" s="62"/>
      <c r="MV49" s="62"/>
      <c r="MW49" s="62"/>
      <c r="MX49" s="62"/>
      <c r="MY49" s="62"/>
      <c r="MZ49" s="62"/>
      <c r="NA49" s="62"/>
      <c r="NB49" s="62"/>
      <c r="NC49" s="62"/>
      <c r="ND49" s="62"/>
      <c r="NE49" s="62"/>
      <c r="NF49" s="62"/>
      <c r="NG49" s="62"/>
      <c r="NH49" s="62"/>
      <c r="NI49" s="62"/>
      <c r="NJ49" s="62"/>
      <c r="NK49" s="62"/>
      <c r="NL49" s="62"/>
      <c r="NM49" s="62"/>
      <c r="NN49" s="62"/>
      <c r="NO49" s="62"/>
      <c r="NP49" s="62"/>
      <c r="NQ49" s="62"/>
      <c r="NR49" s="62"/>
      <c r="NS49" s="62"/>
      <c r="NT49" s="62"/>
      <c r="NU49" s="62"/>
      <c r="NV49" s="62"/>
      <c r="NW49" s="62"/>
      <c r="NX49" s="62"/>
      <c r="NY49" s="62"/>
      <c r="NZ49" s="62"/>
      <c r="OA49" s="62"/>
      <c r="OB49" s="62"/>
      <c r="OC49" s="62"/>
      <c r="OD49" s="62"/>
      <c r="OE49" s="62"/>
      <c r="OF49" s="62"/>
      <c r="OG49" s="62"/>
      <c r="OH49" s="62"/>
      <c r="OI49" s="62"/>
      <c r="OJ49" s="62"/>
      <c r="OK49" s="62"/>
      <c r="OL49" s="62"/>
      <c r="OM49" s="62"/>
      <c r="ON49" s="62"/>
      <c r="OO49" s="62"/>
      <c r="OP49" s="62"/>
      <c r="OQ49" s="62"/>
      <c r="OR49" s="62"/>
      <c r="OS49" s="62"/>
      <c r="OT49" s="62"/>
      <c r="OU49" s="62"/>
      <c r="OV49" s="62"/>
      <c r="OW49" s="62"/>
      <c r="OX49" s="62"/>
      <c r="OY49" s="62"/>
      <c r="OZ49" s="62"/>
      <c r="PA49" s="62"/>
      <c r="PB49" s="62"/>
      <c r="PC49" s="62"/>
      <c r="PD49" s="62"/>
      <c r="PE49" s="62"/>
      <c r="PF49" s="62"/>
      <c r="PG49" s="62"/>
      <c r="PH49" s="62"/>
      <c r="PI49" s="62"/>
      <c r="PJ49" s="62"/>
      <c r="PK49" s="62"/>
      <c r="PL49" s="62"/>
      <c r="PM49" s="62"/>
      <c r="PN49" s="62"/>
      <c r="PO49" s="62"/>
      <c r="PP49" s="62"/>
      <c r="PQ49" s="62"/>
      <c r="PR49" s="62"/>
      <c r="PS49" s="62"/>
      <c r="PT49" s="62"/>
      <c r="PU49" s="62"/>
      <c r="PV49" s="62"/>
      <c r="PW49" s="62"/>
      <c r="PX49" s="62"/>
      <c r="PY49" s="62"/>
      <c r="PZ49" s="62"/>
      <c r="QA49" s="62"/>
      <c r="QB49" s="62"/>
      <c r="QC49" s="62"/>
      <c r="QD49" s="62"/>
      <c r="QE49" s="62"/>
      <c r="QF49" s="62"/>
      <c r="QG49" s="62"/>
      <c r="QH49" s="62"/>
      <c r="QI49" s="62"/>
      <c r="QJ49" s="62"/>
      <c r="QK49" s="62"/>
      <c r="QL49" s="62"/>
      <c r="QM49" s="62"/>
      <c r="QN49" s="62"/>
      <c r="QO49" s="62"/>
      <c r="QP49" s="62"/>
      <c r="QQ49" s="62"/>
      <c r="QR49" s="62"/>
      <c r="QS49" s="62"/>
      <c r="QT49" s="62"/>
      <c r="QU49" s="62"/>
      <c r="QV49" s="62"/>
      <c r="QW49" s="62"/>
      <c r="QX49" s="62"/>
      <c r="QY49" s="62"/>
      <c r="QZ49" s="62"/>
      <c r="RA49" s="62"/>
      <c r="RB49" s="62"/>
      <c r="RC49" s="62"/>
      <c r="RD49" s="62"/>
      <c r="RE49" s="62"/>
      <c r="RF49" s="62"/>
      <c r="RG49" s="62"/>
      <c r="RH49" s="62"/>
      <c r="RI49" s="62"/>
      <c r="RJ49" s="62"/>
      <c r="RK49" s="62"/>
      <c r="RL49" s="62"/>
      <c r="RM49" s="62"/>
      <c r="RN49" s="62"/>
      <c r="RO49" s="62"/>
      <c r="RP49" s="62"/>
      <c r="RQ49" s="62"/>
      <c r="RR49" s="62"/>
      <c r="RS49" s="62"/>
      <c r="RT49" s="62"/>
      <c r="RU49" s="62"/>
      <c r="RV49" s="62"/>
      <c r="RW49" s="62"/>
      <c r="RX49" s="62"/>
      <c r="RY49" s="62"/>
      <c r="RZ49" s="62"/>
      <c r="SA49" s="62"/>
      <c r="SB49" s="62"/>
      <c r="SC49" s="62"/>
      <c r="SD49" s="62"/>
      <c r="SE49" s="62"/>
      <c r="SF49" s="62"/>
      <c r="SG49" s="62"/>
      <c r="SH49" s="62"/>
      <c r="SI49" s="62"/>
    </row>
    <row r="50" spans="1:503" s="23" customFormat="1">
      <c r="B50" s="1122"/>
      <c r="C50" s="1100" t="s">
        <v>1372</v>
      </c>
      <c r="D50" s="1097"/>
      <c r="E50" s="1097"/>
      <c r="F50" s="1097"/>
      <c r="G50" s="1097"/>
      <c r="H50" s="1097"/>
      <c r="I50" s="1097"/>
      <c r="J50" s="1097"/>
      <c r="K50" s="296">
        <v>744135</v>
      </c>
      <c r="L50" s="296">
        <v>744135</v>
      </c>
      <c r="M50" s="1098">
        <f t="shared" si="22"/>
        <v>690292.20779220772</v>
      </c>
      <c r="N50" s="1098">
        <f>K50/(1+Discount_Rate)^1</f>
        <v>690292.20779220772</v>
      </c>
      <c r="O50" s="1097"/>
      <c r="P50" s="1097"/>
      <c r="Q50" s="1097"/>
      <c r="R50" s="1099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  <c r="IX50" s="62"/>
      <c r="IY50" s="62"/>
      <c r="IZ50" s="62"/>
      <c r="JA50" s="62"/>
      <c r="JB50" s="62"/>
      <c r="JC50" s="62"/>
      <c r="JD50" s="62"/>
      <c r="JE50" s="62"/>
      <c r="JF50" s="62"/>
      <c r="JG50" s="62"/>
      <c r="JH50" s="62"/>
      <c r="JI50" s="62"/>
      <c r="JJ50" s="62"/>
      <c r="JK50" s="62"/>
      <c r="JL50" s="62"/>
      <c r="JM50" s="62"/>
      <c r="JN50" s="62"/>
      <c r="JO50" s="62"/>
      <c r="JP50" s="62"/>
      <c r="JQ50" s="62"/>
      <c r="JR50" s="62"/>
      <c r="JS50" s="62"/>
      <c r="JT50" s="62"/>
      <c r="JU50" s="62"/>
      <c r="JV50" s="62"/>
      <c r="JW50" s="62"/>
      <c r="JX50" s="62"/>
      <c r="JY50" s="62"/>
      <c r="JZ50" s="62"/>
      <c r="KA50" s="62"/>
      <c r="KB50" s="62"/>
      <c r="KC50" s="62"/>
      <c r="KD50" s="62"/>
      <c r="KE50" s="62"/>
      <c r="KF50" s="62"/>
      <c r="KG50" s="62"/>
      <c r="KH50" s="62"/>
      <c r="KI50" s="62"/>
      <c r="KJ50" s="62"/>
      <c r="KK50" s="62"/>
      <c r="KL50" s="62"/>
      <c r="KM50" s="62"/>
      <c r="KN50" s="62"/>
      <c r="KO50" s="62"/>
      <c r="KP50" s="62"/>
      <c r="KQ50" s="62"/>
      <c r="KR50" s="62"/>
      <c r="KS50" s="62"/>
      <c r="KT50" s="62"/>
      <c r="KU50" s="62"/>
      <c r="KV50" s="62"/>
      <c r="KW50" s="62"/>
      <c r="KX50" s="62"/>
      <c r="KY50" s="62"/>
      <c r="KZ50" s="62"/>
      <c r="LA50" s="62"/>
      <c r="LB50" s="62"/>
      <c r="LC50" s="62"/>
      <c r="LD50" s="62"/>
      <c r="LE50" s="62"/>
      <c r="LF50" s="62"/>
      <c r="LG50" s="62"/>
      <c r="LH50" s="62"/>
      <c r="LI50" s="62"/>
      <c r="LJ50" s="62"/>
      <c r="LK50" s="62"/>
      <c r="LL50" s="62"/>
      <c r="LM50" s="62"/>
      <c r="LN50" s="62"/>
      <c r="LO50" s="62"/>
      <c r="LP50" s="62"/>
      <c r="LQ50" s="62"/>
      <c r="LR50" s="62"/>
      <c r="LS50" s="62"/>
      <c r="LT50" s="62"/>
      <c r="LU50" s="62"/>
      <c r="LV50" s="62"/>
      <c r="LW50" s="62"/>
      <c r="LX50" s="62"/>
      <c r="LY50" s="62"/>
      <c r="LZ50" s="62"/>
      <c r="MA50" s="62"/>
      <c r="MB50" s="62"/>
      <c r="MC50" s="62"/>
      <c r="MD50" s="62"/>
      <c r="ME50" s="62"/>
      <c r="MF50" s="62"/>
      <c r="MG50" s="62"/>
      <c r="MH50" s="62"/>
      <c r="MI50" s="62"/>
      <c r="MJ50" s="62"/>
      <c r="MK50" s="62"/>
      <c r="ML50" s="62"/>
      <c r="MM50" s="62"/>
      <c r="MN50" s="62"/>
      <c r="MO50" s="62"/>
      <c r="MP50" s="62"/>
      <c r="MQ50" s="62"/>
      <c r="MR50" s="62"/>
      <c r="MS50" s="62"/>
      <c r="MT50" s="62"/>
      <c r="MU50" s="62"/>
      <c r="MV50" s="62"/>
      <c r="MW50" s="62"/>
      <c r="MX50" s="62"/>
      <c r="MY50" s="62"/>
      <c r="MZ50" s="62"/>
      <c r="NA50" s="62"/>
      <c r="NB50" s="62"/>
      <c r="NC50" s="62"/>
      <c r="ND50" s="62"/>
      <c r="NE50" s="62"/>
      <c r="NF50" s="62"/>
      <c r="NG50" s="62"/>
      <c r="NH50" s="62"/>
      <c r="NI50" s="62"/>
      <c r="NJ50" s="62"/>
      <c r="NK50" s="62"/>
      <c r="NL50" s="62"/>
      <c r="NM50" s="62"/>
      <c r="NN50" s="62"/>
      <c r="NO50" s="62"/>
      <c r="NP50" s="62"/>
      <c r="NQ50" s="62"/>
      <c r="NR50" s="62"/>
      <c r="NS50" s="62"/>
      <c r="NT50" s="62"/>
      <c r="NU50" s="62"/>
      <c r="NV50" s="62"/>
      <c r="NW50" s="62"/>
      <c r="NX50" s="62"/>
      <c r="NY50" s="62"/>
      <c r="NZ50" s="62"/>
      <c r="OA50" s="62"/>
      <c r="OB50" s="62"/>
      <c r="OC50" s="62"/>
      <c r="OD50" s="62"/>
      <c r="OE50" s="62"/>
      <c r="OF50" s="62"/>
      <c r="OG50" s="62"/>
      <c r="OH50" s="62"/>
      <c r="OI50" s="62"/>
      <c r="OJ50" s="62"/>
      <c r="OK50" s="62"/>
      <c r="OL50" s="62"/>
      <c r="OM50" s="62"/>
      <c r="ON50" s="62"/>
      <c r="OO50" s="62"/>
      <c r="OP50" s="62"/>
      <c r="OQ50" s="62"/>
      <c r="OR50" s="62"/>
      <c r="OS50" s="62"/>
      <c r="OT50" s="62"/>
      <c r="OU50" s="62"/>
      <c r="OV50" s="62"/>
      <c r="OW50" s="62"/>
      <c r="OX50" s="62"/>
      <c r="OY50" s="62"/>
      <c r="OZ50" s="62"/>
      <c r="PA50" s="62"/>
      <c r="PB50" s="62"/>
      <c r="PC50" s="62"/>
      <c r="PD50" s="62"/>
      <c r="PE50" s="62"/>
      <c r="PF50" s="62"/>
      <c r="PG50" s="62"/>
      <c r="PH50" s="62"/>
      <c r="PI50" s="62"/>
      <c r="PJ50" s="62"/>
      <c r="PK50" s="62"/>
      <c r="PL50" s="62"/>
      <c r="PM50" s="62"/>
      <c r="PN50" s="62"/>
      <c r="PO50" s="62"/>
      <c r="PP50" s="62"/>
      <c r="PQ50" s="62"/>
      <c r="PR50" s="62"/>
      <c r="PS50" s="62"/>
      <c r="PT50" s="62"/>
      <c r="PU50" s="62"/>
      <c r="PV50" s="62"/>
      <c r="PW50" s="62"/>
      <c r="PX50" s="62"/>
      <c r="PY50" s="62"/>
      <c r="PZ50" s="62"/>
      <c r="QA50" s="62"/>
      <c r="QB50" s="62"/>
      <c r="QC50" s="62"/>
      <c r="QD50" s="62"/>
      <c r="QE50" s="62"/>
      <c r="QF50" s="62"/>
      <c r="QG50" s="62"/>
      <c r="QH50" s="62"/>
      <c r="QI50" s="62"/>
      <c r="QJ50" s="62"/>
      <c r="QK50" s="62"/>
      <c r="QL50" s="62"/>
      <c r="QM50" s="62"/>
      <c r="QN50" s="62"/>
      <c r="QO50" s="62"/>
      <c r="QP50" s="62"/>
      <c r="QQ50" s="62"/>
      <c r="QR50" s="62"/>
      <c r="QS50" s="62"/>
      <c r="QT50" s="62"/>
      <c r="QU50" s="62"/>
      <c r="QV50" s="62"/>
      <c r="QW50" s="62"/>
      <c r="QX50" s="62"/>
      <c r="QY50" s="62"/>
      <c r="QZ50" s="62"/>
      <c r="RA50" s="62"/>
      <c r="RB50" s="62"/>
      <c r="RC50" s="62"/>
      <c r="RD50" s="62"/>
      <c r="RE50" s="62"/>
      <c r="RF50" s="62"/>
      <c r="RG50" s="62"/>
      <c r="RH50" s="62"/>
      <c r="RI50" s="62"/>
      <c r="RJ50" s="62"/>
      <c r="RK50" s="62"/>
      <c r="RL50" s="62"/>
      <c r="RM50" s="62"/>
      <c r="RN50" s="62"/>
      <c r="RO50" s="62"/>
      <c r="RP50" s="62"/>
      <c r="RQ50" s="62"/>
      <c r="RR50" s="62"/>
      <c r="RS50" s="62"/>
      <c r="RT50" s="62"/>
      <c r="RU50" s="62"/>
      <c r="RV50" s="62"/>
      <c r="RW50" s="62"/>
      <c r="RX50" s="62"/>
      <c r="RY50" s="62"/>
      <c r="RZ50" s="62"/>
      <c r="SA50" s="62"/>
      <c r="SB50" s="62"/>
      <c r="SC50" s="62"/>
      <c r="SD50" s="62"/>
      <c r="SE50" s="62"/>
      <c r="SF50" s="62"/>
      <c r="SG50" s="62"/>
      <c r="SH50" s="62"/>
      <c r="SI50" s="62"/>
    </row>
    <row r="51" spans="1:503" s="23" customFormat="1">
      <c r="B51" s="1122"/>
      <c r="C51" s="1100" t="s">
        <v>1373</v>
      </c>
      <c r="D51" s="1097"/>
      <c r="E51" s="1097"/>
      <c r="F51" s="1097"/>
      <c r="G51" s="1097"/>
      <c r="H51" s="1097"/>
      <c r="I51" s="1097"/>
      <c r="J51" s="1097"/>
      <c r="K51" s="296">
        <v>920081</v>
      </c>
      <c r="L51" s="296">
        <v>920081</v>
      </c>
      <c r="M51" s="1098">
        <f t="shared" si="22"/>
        <v>853507.42115027818</v>
      </c>
      <c r="N51" s="1098">
        <f>K51/(1+Discount_Rate)^1</f>
        <v>853507.42115027818</v>
      </c>
      <c r="O51" s="1097"/>
      <c r="P51" s="1097"/>
      <c r="Q51" s="1097"/>
      <c r="R51" s="1099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  <c r="IG51" s="62"/>
      <c r="IH51" s="62"/>
      <c r="II51" s="62"/>
      <c r="IJ51" s="62"/>
      <c r="IK51" s="62"/>
      <c r="IL51" s="62"/>
      <c r="IM51" s="62"/>
      <c r="IN51" s="62"/>
      <c r="IO51" s="62"/>
      <c r="IP51" s="62"/>
      <c r="IQ51" s="62"/>
      <c r="IR51" s="62"/>
      <c r="IS51" s="62"/>
      <c r="IT51" s="62"/>
      <c r="IU51" s="62"/>
      <c r="IV51" s="62"/>
      <c r="IW51" s="62"/>
      <c r="IX51" s="62"/>
      <c r="IY51" s="62"/>
      <c r="IZ51" s="62"/>
      <c r="JA51" s="62"/>
      <c r="JB51" s="62"/>
      <c r="JC51" s="62"/>
      <c r="JD51" s="62"/>
      <c r="JE51" s="62"/>
      <c r="JF51" s="62"/>
      <c r="JG51" s="62"/>
      <c r="JH51" s="62"/>
      <c r="JI51" s="62"/>
      <c r="JJ51" s="62"/>
      <c r="JK51" s="62"/>
      <c r="JL51" s="62"/>
      <c r="JM51" s="62"/>
      <c r="JN51" s="62"/>
      <c r="JO51" s="62"/>
      <c r="JP51" s="62"/>
      <c r="JQ51" s="62"/>
      <c r="JR51" s="62"/>
      <c r="JS51" s="62"/>
      <c r="JT51" s="62"/>
      <c r="JU51" s="62"/>
      <c r="JV51" s="62"/>
      <c r="JW51" s="62"/>
      <c r="JX51" s="62"/>
      <c r="JY51" s="62"/>
      <c r="JZ51" s="62"/>
      <c r="KA51" s="62"/>
      <c r="KB51" s="62"/>
      <c r="KC51" s="62"/>
      <c r="KD51" s="62"/>
      <c r="KE51" s="62"/>
      <c r="KF51" s="62"/>
      <c r="KG51" s="62"/>
      <c r="KH51" s="62"/>
      <c r="KI51" s="62"/>
      <c r="KJ51" s="62"/>
      <c r="KK51" s="62"/>
      <c r="KL51" s="62"/>
      <c r="KM51" s="62"/>
      <c r="KN51" s="62"/>
      <c r="KO51" s="62"/>
      <c r="KP51" s="62"/>
      <c r="KQ51" s="62"/>
      <c r="KR51" s="62"/>
      <c r="KS51" s="62"/>
      <c r="KT51" s="62"/>
      <c r="KU51" s="62"/>
      <c r="KV51" s="62"/>
      <c r="KW51" s="62"/>
      <c r="KX51" s="62"/>
      <c r="KY51" s="62"/>
      <c r="KZ51" s="62"/>
      <c r="LA51" s="62"/>
      <c r="LB51" s="62"/>
      <c r="LC51" s="62"/>
      <c r="LD51" s="62"/>
      <c r="LE51" s="62"/>
      <c r="LF51" s="62"/>
      <c r="LG51" s="62"/>
      <c r="LH51" s="62"/>
      <c r="LI51" s="62"/>
      <c r="LJ51" s="62"/>
      <c r="LK51" s="62"/>
      <c r="LL51" s="62"/>
      <c r="LM51" s="62"/>
      <c r="LN51" s="62"/>
      <c r="LO51" s="62"/>
      <c r="LP51" s="62"/>
      <c r="LQ51" s="62"/>
      <c r="LR51" s="62"/>
      <c r="LS51" s="62"/>
      <c r="LT51" s="62"/>
      <c r="LU51" s="62"/>
      <c r="LV51" s="62"/>
      <c r="LW51" s="62"/>
      <c r="LX51" s="62"/>
      <c r="LY51" s="62"/>
      <c r="LZ51" s="62"/>
      <c r="MA51" s="62"/>
      <c r="MB51" s="62"/>
      <c r="MC51" s="62"/>
      <c r="MD51" s="62"/>
      <c r="ME51" s="62"/>
      <c r="MF51" s="62"/>
      <c r="MG51" s="62"/>
      <c r="MH51" s="62"/>
      <c r="MI51" s="62"/>
      <c r="MJ51" s="62"/>
      <c r="MK51" s="62"/>
      <c r="ML51" s="62"/>
      <c r="MM51" s="62"/>
      <c r="MN51" s="62"/>
      <c r="MO51" s="62"/>
      <c r="MP51" s="62"/>
      <c r="MQ51" s="62"/>
      <c r="MR51" s="62"/>
      <c r="MS51" s="62"/>
      <c r="MT51" s="62"/>
      <c r="MU51" s="62"/>
      <c r="MV51" s="62"/>
      <c r="MW51" s="62"/>
      <c r="MX51" s="62"/>
      <c r="MY51" s="62"/>
      <c r="MZ51" s="62"/>
      <c r="NA51" s="62"/>
      <c r="NB51" s="62"/>
      <c r="NC51" s="62"/>
      <c r="ND51" s="62"/>
      <c r="NE51" s="62"/>
      <c r="NF51" s="62"/>
      <c r="NG51" s="62"/>
      <c r="NH51" s="62"/>
      <c r="NI51" s="62"/>
      <c r="NJ51" s="62"/>
      <c r="NK51" s="62"/>
      <c r="NL51" s="62"/>
      <c r="NM51" s="62"/>
      <c r="NN51" s="62"/>
      <c r="NO51" s="62"/>
      <c r="NP51" s="62"/>
      <c r="NQ51" s="62"/>
      <c r="NR51" s="62"/>
      <c r="NS51" s="62"/>
      <c r="NT51" s="62"/>
      <c r="NU51" s="62"/>
      <c r="NV51" s="62"/>
      <c r="NW51" s="62"/>
      <c r="NX51" s="62"/>
      <c r="NY51" s="62"/>
      <c r="NZ51" s="62"/>
      <c r="OA51" s="62"/>
      <c r="OB51" s="62"/>
      <c r="OC51" s="62"/>
      <c r="OD51" s="62"/>
      <c r="OE51" s="62"/>
      <c r="OF51" s="62"/>
      <c r="OG51" s="62"/>
      <c r="OH51" s="62"/>
      <c r="OI51" s="62"/>
      <c r="OJ51" s="62"/>
      <c r="OK51" s="62"/>
      <c r="OL51" s="62"/>
      <c r="OM51" s="62"/>
      <c r="ON51" s="62"/>
      <c r="OO51" s="62"/>
      <c r="OP51" s="62"/>
      <c r="OQ51" s="62"/>
      <c r="OR51" s="62"/>
      <c r="OS51" s="62"/>
      <c r="OT51" s="62"/>
      <c r="OU51" s="62"/>
      <c r="OV51" s="62"/>
      <c r="OW51" s="62"/>
      <c r="OX51" s="62"/>
      <c r="OY51" s="62"/>
      <c r="OZ51" s="62"/>
      <c r="PA51" s="62"/>
      <c r="PB51" s="62"/>
      <c r="PC51" s="62"/>
      <c r="PD51" s="62"/>
      <c r="PE51" s="62"/>
      <c r="PF51" s="62"/>
      <c r="PG51" s="62"/>
      <c r="PH51" s="62"/>
      <c r="PI51" s="62"/>
      <c r="PJ51" s="62"/>
      <c r="PK51" s="62"/>
      <c r="PL51" s="62"/>
      <c r="PM51" s="62"/>
      <c r="PN51" s="62"/>
      <c r="PO51" s="62"/>
      <c r="PP51" s="62"/>
      <c r="PQ51" s="62"/>
      <c r="PR51" s="62"/>
      <c r="PS51" s="62"/>
      <c r="PT51" s="62"/>
      <c r="PU51" s="62"/>
      <c r="PV51" s="62"/>
      <c r="PW51" s="62"/>
      <c r="PX51" s="62"/>
      <c r="PY51" s="62"/>
      <c r="PZ51" s="62"/>
      <c r="QA51" s="62"/>
      <c r="QB51" s="62"/>
      <c r="QC51" s="62"/>
      <c r="QD51" s="62"/>
      <c r="QE51" s="62"/>
      <c r="QF51" s="62"/>
      <c r="QG51" s="62"/>
      <c r="QH51" s="62"/>
      <c r="QI51" s="62"/>
      <c r="QJ51" s="62"/>
      <c r="QK51" s="62"/>
      <c r="QL51" s="62"/>
      <c r="QM51" s="62"/>
      <c r="QN51" s="62"/>
      <c r="QO51" s="62"/>
      <c r="QP51" s="62"/>
      <c r="QQ51" s="62"/>
      <c r="QR51" s="62"/>
      <c r="QS51" s="62"/>
      <c r="QT51" s="62"/>
      <c r="QU51" s="62"/>
      <c r="QV51" s="62"/>
      <c r="QW51" s="62"/>
      <c r="QX51" s="62"/>
      <c r="QY51" s="62"/>
      <c r="QZ51" s="62"/>
      <c r="RA51" s="62"/>
      <c r="RB51" s="62"/>
      <c r="RC51" s="62"/>
      <c r="RD51" s="62"/>
      <c r="RE51" s="62"/>
      <c r="RF51" s="62"/>
      <c r="RG51" s="62"/>
      <c r="RH51" s="62"/>
      <c r="RI51" s="62"/>
      <c r="RJ51" s="62"/>
      <c r="RK51" s="62"/>
      <c r="RL51" s="62"/>
      <c r="RM51" s="62"/>
      <c r="RN51" s="62"/>
      <c r="RO51" s="62"/>
      <c r="RP51" s="62"/>
      <c r="RQ51" s="62"/>
      <c r="RR51" s="62"/>
      <c r="RS51" s="62"/>
      <c r="RT51" s="62"/>
      <c r="RU51" s="62"/>
      <c r="RV51" s="62"/>
      <c r="RW51" s="62"/>
      <c r="RX51" s="62"/>
      <c r="RY51" s="62"/>
      <c r="RZ51" s="62"/>
      <c r="SA51" s="62"/>
      <c r="SB51" s="62"/>
      <c r="SC51" s="62"/>
      <c r="SD51" s="62"/>
      <c r="SE51" s="62"/>
      <c r="SF51" s="62"/>
      <c r="SG51" s="62"/>
      <c r="SH51" s="62"/>
      <c r="SI51" s="62"/>
    </row>
    <row r="52" spans="1:503" s="23" customFormat="1">
      <c r="B52" s="1122"/>
      <c r="C52" s="774" t="s">
        <v>67</v>
      </c>
      <c r="D52" s="133"/>
      <c r="E52" s="133"/>
      <c r="F52" s="133"/>
      <c r="G52" s="133"/>
      <c r="H52" s="133"/>
      <c r="I52" s="133"/>
      <c r="J52" s="133"/>
      <c r="K52" s="293">
        <v>543144</v>
      </c>
      <c r="L52" s="293">
        <f t="shared" si="20"/>
        <v>543144</v>
      </c>
      <c r="M52" s="777">
        <f t="shared" si="22"/>
        <v>503844.15584415582</v>
      </c>
      <c r="N52" s="777">
        <f t="shared" ref="N52:N62" si="23">L52/(1+Discount_Rate)^1</f>
        <v>503844.15584415582</v>
      </c>
      <c r="O52" s="133"/>
      <c r="P52" s="133"/>
      <c r="Q52" s="133"/>
      <c r="R52" s="775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  <c r="IX52" s="62"/>
      <c r="IY52" s="62"/>
      <c r="IZ52" s="62"/>
      <c r="JA52" s="62"/>
      <c r="JB52" s="62"/>
      <c r="JC52" s="62"/>
      <c r="JD52" s="62"/>
      <c r="JE52" s="62"/>
      <c r="JF52" s="62"/>
      <c r="JG52" s="62"/>
      <c r="JH52" s="62"/>
      <c r="JI52" s="62"/>
      <c r="JJ52" s="62"/>
      <c r="JK52" s="62"/>
      <c r="JL52" s="62"/>
      <c r="JM52" s="62"/>
      <c r="JN52" s="62"/>
      <c r="JO52" s="62"/>
      <c r="JP52" s="62"/>
      <c r="JQ52" s="62"/>
      <c r="JR52" s="62"/>
      <c r="JS52" s="62"/>
      <c r="JT52" s="62"/>
      <c r="JU52" s="62"/>
      <c r="JV52" s="62"/>
      <c r="JW52" s="62"/>
      <c r="JX52" s="62"/>
      <c r="JY52" s="62"/>
      <c r="JZ52" s="62"/>
      <c r="KA52" s="62"/>
      <c r="KB52" s="62"/>
      <c r="KC52" s="62"/>
      <c r="KD52" s="62"/>
      <c r="KE52" s="62"/>
      <c r="KF52" s="62"/>
      <c r="KG52" s="62"/>
      <c r="KH52" s="62"/>
      <c r="KI52" s="62"/>
      <c r="KJ52" s="62"/>
      <c r="KK52" s="62"/>
      <c r="KL52" s="62"/>
      <c r="KM52" s="62"/>
      <c r="KN52" s="62"/>
      <c r="KO52" s="62"/>
      <c r="KP52" s="62"/>
      <c r="KQ52" s="62"/>
      <c r="KR52" s="62"/>
      <c r="KS52" s="62"/>
      <c r="KT52" s="62"/>
      <c r="KU52" s="62"/>
      <c r="KV52" s="62"/>
      <c r="KW52" s="62"/>
      <c r="KX52" s="62"/>
      <c r="KY52" s="62"/>
      <c r="KZ52" s="62"/>
      <c r="LA52" s="62"/>
      <c r="LB52" s="62"/>
      <c r="LC52" s="62"/>
      <c r="LD52" s="62"/>
      <c r="LE52" s="62"/>
      <c r="LF52" s="62"/>
      <c r="LG52" s="62"/>
      <c r="LH52" s="62"/>
      <c r="LI52" s="62"/>
      <c r="LJ52" s="62"/>
      <c r="LK52" s="62"/>
      <c r="LL52" s="62"/>
      <c r="LM52" s="62"/>
      <c r="LN52" s="62"/>
      <c r="LO52" s="62"/>
      <c r="LP52" s="62"/>
      <c r="LQ52" s="62"/>
      <c r="LR52" s="62"/>
      <c r="LS52" s="62"/>
      <c r="LT52" s="62"/>
      <c r="LU52" s="62"/>
      <c r="LV52" s="62"/>
      <c r="LW52" s="62"/>
      <c r="LX52" s="62"/>
      <c r="LY52" s="62"/>
      <c r="LZ52" s="62"/>
      <c r="MA52" s="62"/>
      <c r="MB52" s="62"/>
      <c r="MC52" s="62"/>
      <c r="MD52" s="62"/>
      <c r="ME52" s="62"/>
      <c r="MF52" s="62"/>
      <c r="MG52" s="62"/>
      <c r="MH52" s="62"/>
      <c r="MI52" s="62"/>
      <c r="MJ52" s="62"/>
      <c r="MK52" s="62"/>
      <c r="ML52" s="62"/>
      <c r="MM52" s="62"/>
      <c r="MN52" s="62"/>
      <c r="MO52" s="62"/>
      <c r="MP52" s="62"/>
      <c r="MQ52" s="62"/>
      <c r="MR52" s="62"/>
      <c r="MS52" s="62"/>
      <c r="MT52" s="62"/>
      <c r="MU52" s="62"/>
      <c r="MV52" s="62"/>
      <c r="MW52" s="62"/>
      <c r="MX52" s="62"/>
      <c r="MY52" s="62"/>
      <c r="MZ52" s="62"/>
      <c r="NA52" s="62"/>
      <c r="NB52" s="62"/>
      <c r="NC52" s="62"/>
      <c r="ND52" s="62"/>
      <c r="NE52" s="62"/>
      <c r="NF52" s="62"/>
      <c r="NG52" s="62"/>
      <c r="NH52" s="62"/>
      <c r="NI52" s="62"/>
      <c r="NJ52" s="62"/>
      <c r="NK52" s="62"/>
      <c r="NL52" s="62"/>
      <c r="NM52" s="62"/>
      <c r="NN52" s="62"/>
      <c r="NO52" s="62"/>
      <c r="NP52" s="62"/>
      <c r="NQ52" s="62"/>
      <c r="NR52" s="62"/>
      <c r="NS52" s="62"/>
      <c r="NT52" s="62"/>
      <c r="NU52" s="62"/>
      <c r="NV52" s="62"/>
      <c r="NW52" s="62"/>
      <c r="NX52" s="62"/>
      <c r="NY52" s="62"/>
      <c r="NZ52" s="62"/>
      <c r="OA52" s="62"/>
      <c r="OB52" s="62"/>
      <c r="OC52" s="62"/>
      <c r="OD52" s="62"/>
      <c r="OE52" s="62"/>
      <c r="OF52" s="62"/>
      <c r="OG52" s="62"/>
      <c r="OH52" s="62"/>
      <c r="OI52" s="62"/>
      <c r="OJ52" s="62"/>
      <c r="OK52" s="62"/>
      <c r="OL52" s="62"/>
      <c r="OM52" s="62"/>
      <c r="ON52" s="62"/>
      <c r="OO52" s="62"/>
      <c r="OP52" s="62"/>
      <c r="OQ52" s="62"/>
      <c r="OR52" s="62"/>
      <c r="OS52" s="62"/>
      <c r="OT52" s="62"/>
      <c r="OU52" s="62"/>
      <c r="OV52" s="62"/>
      <c r="OW52" s="62"/>
      <c r="OX52" s="62"/>
      <c r="OY52" s="62"/>
      <c r="OZ52" s="62"/>
      <c r="PA52" s="62"/>
      <c r="PB52" s="62"/>
      <c r="PC52" s="62"/>
      <c r="PD52" s="62"/>
      <c r="PE52" s="62"/>
      <c r="PF52" s="62"/>
      <c r="PG52" s="62"/>
      <c r="PH52" s="62"/>
      <c r="PI52" s="62"/>
      <c r="PJ52" s="62"/>
      <c r="PK52" s="62"/>
      <c r="PL52" s="62"/>
      <c r="PM52" s="62"/>
      <c r="PN52" s="62"/>
      <c r="PO52" s="62"/>
      <c r="PP52" s="62"/>
      <c r="PQ52" s="62"/>
      <c r="PR52" s="62"/>
      <c r="PS52" s="62"/>
      <c r="PT52" s="62"/>
      <c r="PU52" s="62"/>
      <c r="PV52" s="62"/>
      <c r="PW52" s="62"/>
      <c r="PX52" s="62"/>
      <c r="PY52" s="62"/>
      <c r="PZ52" s="62"/>
      <c r="QA52" s="62"/>
      <c r="QB52" s="62"/>
      <c r="QC52" s="62"/>
      <c r="QD52" s="62"/>
      <c r="QE52" s="62"/>
      <c r="QF52" s="62"/>
      <c r="QG52" s="62"/>
      <c r="QH52" s="62"/>
      <c r="QI52" s="62"/>
      <c r="QJ52" s="62"/>
      <c r="QK52" s="62"/>
      <c r="QL52" s="62"/>
      <c r="QM52" s="62"/>
      <c r="QN52" s="62"/>
      <c r="QO52" s="62"/>
      <c r="QP52" s="62"/>
      <c r="QQ52" s="62"/>
      <c r="QR52" s="62"/>
      <c r="QS52" s="62"/>
      <c r="QT52" s="62"/>
      <c r="QU52" s="62"/>
      <c r="QV52" s="62"/>
      <c r="QW52" s="62"/>
      <c r="QX52" s="62"/>
      <c r="QY52" s="62"/>
      <c r="QZ52" s="62"/>
      <c r="RA52" s="62"/>
      <c r="RB52" s="62"/>
      <c r="RC52" s="62"/>
      <c r="RD52" s="62"/>
      <c r="RE52" s="62"/>
      <c r="RF52" s="62"/>
      <c r="RG52" s="62"/>
      <c r="RH52" s="62"/>
      <c r="RI52" s="62"/>
      <c r="RJ52" s="62"/>
      <c r="RK52" s="62"/>
      <c r="RL52" s="62"/>
      <c r="RM52" s="62"/>
      <c r="RN52" s="62"/>
      <c r="RO52" s="62"/>
      <c r="RP52" s="62"/>
      <c r="RQ52" s="62"/>
      <c r="RR52" s="62"/>
      <c r="RS52" s="62"/>
      <c r="RT52" s="62"/>
      <c r="RU52" s="62"/>
      <c r="RV52" s="62"/>
      <c r="RW52" s="62"/>
      <c r="RX52" s="62"/>
      <c r="RY52" s="62"/>
      <c r="RZ52" s="62"/>
      <c r="SA52" s="62"/>
      <c r="SB52" s="62"/>
      <c r="SC52" s="62"/>
      <c r="SD52" s="62"/>
      <c r="SE52" s="62"/>
      <c r="SF52" s="62"/>
      <c r="SG52" s="62"/>
      <c r="SH52" s="62"/>
      <c r="SI52" s="62"/>
    </row>
    <row r="53" spans="1:503" s="23" customFormat="1" ht="14.25" customHeight="1">
      <c r="B53" s="1122"/>
      <c r="C53" s="774" t="s">
        <v>68</v>
      </c>
      <c r="D53" s="133"/>
      <c r="E53" s="133"/>
      <c r="F53" s="133"/>
      <c r="G53" s="133"/>
      <c r="H53" s="133"/>
      <c r="I53" s="133"/>
      <c r="J53" s="133"/>
      <c r="K53" s="293">
        <v>142559</v>
      </c>
      <c r="L53" s="293">
        <f t="shared" si="20"/>
        <v>142559</v>
      </c>
      <c r="M53" s="777">
        <f t="shared" si="22"/>
        <v>132243.97031539888</v>
      </c>
      <c r="N53" s="777">
        <f t="shared" si="23"/>
        <v>132243.97031539888</v>
      </c>
      <c r="O53" s="133"/>
      <c r="P53" s="133"/>
      <c r="Q53" s="133"/>
      <c r="R53" s="775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  <c r="IJ53" s="62"/>
      <c r="IK53" s="62"/>
      <c r="IL53" s="62"/>
      <c r="IM53" s="62"/>
      <c r="IN53" s="62"/>
      <c r="IO53" s="62"/>
      <c r="IP53" s="62"/>
      <c r="IQ53" s="62"/>
      <c r="IR53" s="62"/>
      <c r="IS53" s="62"/>
      <c r="IT53" s="62"/>
      <c r="IU53" s="62"/>
      <c r="IV53" s="62"/>
      <c r="IW53" s="62"/>
      <c r="IX53" s="62"/>
      <c r="IY53" s="62"/>
      <c r="IZ53" s="62"/>
      <c r="JA53" s="62"/>
      <c r="JB53" s="62"/>
      <c r="JC53" s="62"/>
      <c r="JD53" s="62"/>
      <c r="JE53" s="62"/>
      <c r="JF53" s="62"/>
      <c r="JG53" s="62"/>
      <c r="JH53" s="62"/>
      <c r="JI53" s="62"/>
      <c r="JJ53" s="62"/>
      <c r="JK53" s="62"/>
      <c r="JL53" s="62"/>
      <c r="JM53" s="62"/>
      <c r="JN53" s="62"/>
      <c r="JO53" s="62"/>
      <c r="JP53" s="62"/>
      <c r="JQ53" s="62"/>
      <c r="JR53" s="62"/>
      <c r="JS53" s="62"/>
      <c r="JT53" s="62"/>
      <c r="JU53" s="62"/>
      <c r="JV53" s="62"/>
      <c r="JW53" s="62"/>
      <c r="JX53" s="62"/>
      <c r="JY53" s="62"/>
      <c r="JZ53" s="62"/>
      <c r="KA53" s="62"/>
      <c r="KB53" s="62"/>
      <c r="KC53" s="62"/>
      <c r="KD53" s="62"/>
      <c r="KE53" s="62"/>
      <c r="KF53" s="62"/>
      <c r="KG53" s="62"/>
      <c r="KH53" s="62"/>
      <c r="KI53" s="62"/>
      <c r="KJ53" s="62"/>
      <c r="KK53" s="62"/>
      <c r="KL53" s="62"/>
      <c r="KM53" s="62"/>
      <c r="KN53" s="62"/>
      <c r="KO53" s="62"/>
      <c r="KP53" s="62"/>
      <c r="KQ53" s="62"/>
      <c r="KR53" s="62"/>
      <c r="KS53" s="62"/>
      <c r="KT53" s="62"/>
      <c r="KU53" s="62"/>
      <c r="KV53" s="62"/>
      <c r="KW53" s="62"/>
      <c r="KX53" s="62"/>
      <c r="KY53" s="62"/>
      <c r="KZ53" s="62"/>
      <c r="LA53" s="62"/>
      <c r="LB53" s="62"/>
      <c r="LC53" s="62"/>
      <c r="LD53" s="62"/>
      <c r="LE53" s="62"/>
      <c r="LF53" s="62"/>
      <c r="LG53" s="62"/>
      <c r="LH53" s="62"/>
      <c r="LI53" s="62"/>
      <c r="LJ53" s="62"/>
      <c r="LK53" s="62"/>
      <c r="LL53" s="62"/>
      <c r="LM53" s="62"/>
      <c r="LN53" s="62"/>
      <c r="LO53" s="62"/>
      <c r="LP53" s="62"/>
      <c r="LQ53" s="62"/>
      <c r="LR53" s="62"/>
      <c r="LS53" s="62"/>
      <c r="LT53" s="62"/>
      <c r="LU53" s="62"/>
      <c r="LV53" s="62"/>
      <c r="LW53" s="62"/>
      <c r="LX53" s="62"/>
      <c r="LY53" s="62"/>
      <c r="LZ53" s="62"/>
      <c r="MA53" s="62"/>
      <c r="MB53" s="62"/>
      <c r="MC53" s="62"/>
      <c r="MD53" s="62"/>
      <c r="ME53" s="62"/>
      <c r="MF53" s="62"/>
      <c r="MG53" s="62"/>
      <c r="MH53" s="62"/>
      <c r="MI53" s="62"/>
      <c r="MJ53" s="62"/>
      <c r="MK53" s="62"/>
      <c r="ML53" s="62"/>
      <c r="MM53" s="62"/>
      <c r="MN53" s="62"/>
      <c r="MO53" s="62"/>
      <c r="MP53" s="62"/>
      <c r="MQ53" s="62"/>
      <c r="MR53" s="62"/>
      <c r="MS53" s="62"/>
      <c r="MT53" s="62"/>
      <c r="MU53" s="62"/>
      <c r="MV53" s="62"/>
      <c r="MW53" s="62"/>
      <c r="MX53" s="62"/>
      <c r="MY53" s="62"/>
      <c r="MZ53" s="62"/>
      <c r="NA53" s="62"/>
      <c r="NB53" s="62"/>
      <c r="NC53" s="62"/>
      <c r="ND53" s="62"/>
      <c r="NE53" s="62"/>
      <c r="NF53" s="62"/>
      <c r="NG53" s="62"/>
      <c r="NH53" s="62"/>
      <c r="NI53" s="62"/>
      <c r="NJ53" s="62"/>
      <c r="NK53" s="62"/>
      <c r="NL53" s="62"/>
      <c r="NM53" s="62"/>
      <c r="NN53" s="62"/>
      <c r="NO53" s="62"/>
      <c r="NP53" s="62"/>
      <c r="NQ53" s="62"/>
      <c r="NR53" s="62"/>
      <c r="NS53" s="62"/>
      <c r="NT53" s="62"/>
      <c r="NU53" s="62"/>
      <c r="NV53" s="62"/>
      <c r="NW53" s="62"/>
      <c r="NX53" s="62"/>
      <c r="NY53" s="62"/>
      <c r="NZ53" s="62"/>
      <c r="OA53" s="62"/>
      <c r="OB53" s="62"/>
      <c r="OC53" s="62"/>
      <c r="OD53" s="62"/>
      <c r="OE53" s="62"/>
      <c r="OF53" s="62"/>
      <c r="OG53" s="62"/>
      <c r="OH53" s="62"/>
      <c r="OI53" s="62"/>
      <c r="OJ53" s="62"/>
      <c r="OK53" s="62"/>
      <c r="OL53" s="62"/>
      <c r="OM53" s="62"/>
      <c r="ON53" s="62"/>
      <c r="OO53" s="62"/>
      <c r="OP53" s="62"/>
      <c r="OQ53" s="62"/>
      <c r="OR53" s="62"/>
      <c r="OS53" s="62"/>
      <c r="OT53" s="62"/>
      <c r="OU53" s="62"/>
      <c r="OV53" s="62"/>
      <c r="OW53" s="62"/>
      <c r="OX53" s="62"/>
      <c r="OY53" s="62"/>
      <c r="OZ53" s="62"/>
      <c r="PA53" s="62"/>
      <c r="PB53" s="62"/>
      <c r="PC53" s="62"/>
      <c r="PD53" s="62"/>
      <c r="PE53" s="62"/>
      <c r="PF53" s="62"/>
      <c r="PG53" s="62"/>
      <c r="PH53" s="62"/>
      <c r="PI53" s="62"/>
      <c r="PJ53" s="62"/>
      <c r="PK53" s="62"/>
      <c r="PL53" s="62"/>
      <c r="PM53" s="62"/>
      <c r="PN53" s="62"/>
      <c r="PO53" s="62"/>
      <c r="PP53" s="62"/>
      <c r="PQ53" s="62"/>
      <c r="PR53" s="62"/>
      <c r="PS53" s="62"/>
      <c r="PT53" s="62"/>
      <c r="PU53" s="62"/>
      <c r="PV53" s="62"/>
      <c r="PW53" s="62"/>
      <c r="PX53" s="62"/>
      <c r="PY53" s="62"/>
      <c r="PZ53" s="62"/>
      <c r="QA53" s="62"/>
      <c r="QB53" s="62"/>
      <c r="QC53" s="62"/>
      <c r="QD53" s="62"/>
      <c r="QE53" s="62"/>
      <c r="QF53" s="62"/>
      <c r="QG53" s="62"/>
      <c r="QH53" s="62"/>
      <c r="QI53" s="62"/>
      <c r="QJ53" s="62"/>
      <c r="QK53" s="62"/>
      <c r="QL53" s="62"/>
      <c r="QM53" s="62"/>
      <c r="QN53" s="62"/>
      <c r="QO53" s="62"/>
      <c r="QP53" s="62"/>
      <c r="QQ53" s="62"/>
      <c r="QR53" s="62"/>
      <c r="QS53" s="62"/>
      <c r="QT53" s="62"/>
      <c r="QU53" s="62"/>
      <c r="QV53" s="62"/>
      <c r="QW53" s="62"/>
      <c r="QX53" s="62"/>
      <c r="QY53" s="62"/>
      <c r="QZ53" s="62"/>
      <c r="RA53" s="62"/>
      <c r="RB53" s="62"/>
      <c r="RC53" s="62"/>
      <c r="RD53" s="62"/>
      <c r="RE53" s="62"/>
      <c r="RF53" s="62"/>
      <c r="RG53" s="62"/>
      <c r="RH53" s="62"/>
      <c r="RI53" s="62"/>
      <c r="RJ53" s="62"/>
      <c r="RK53" s="62"/>
      <c r="RL53" s="62"/>
      <c r="RM53" s="62"/>
      <c r="RN53" s="62"/>
      <c r="RO53" s="62"/>
      <c r="RP53" s="62"/>
      <c r="RQ53" s="62"/>
      <c r="RR53" s="62"/>
      <c r="RS53" s="62"/>
      <c r="RT53" s="62"/>
      <c r="RU53" s="62"/>
      <c r="RV53" s="62"/>
      <c r="RW53" s="62"/>
      <c r="RX53" s="62"/>
      <c r="RY53" s="62"/>
      <c r="RZ53" s="62"/>
      <c r="SA53" s="62"/>
      <c r="SB53" s="62"/>
      <c r="SC53" s="62"/>
      <c r="SD53" s="62"/>
      <c r="SE53" s="62"/>
      <c r="SF53" s="62"/>
      <c r="SG53" s="62"/>
      <c r="SH53" s="62"/>
      <c r="SI53" s="62"/>
    </row>
    <row r="54" spans="1:503" s="23" customFormat="1" ht="14.25" customHeight="1">
      <c r="B54" s="1122"/>
      <c r="C54" s="1096" t="s">
        <v>1374</v>
      </c>
      <c r="D54" s="133"/>
      <c r="E54" s="133"/>
      <c r="F54" s="133"/>
      <c r="G54" s="133"/>
      <c r="H54" s="133"/>
      <c r="I54" s="133"/>
      <c r="J54" s="133"/>
      <c r="K54" s="293">
        <v>-111953</v>
      </c>
      <c r="L54" s="293">
        <v>-111953</v>
      </c>
      <c r="M54" s="777">
        <f t="shared" si="22"/>
        <v>-103852.50463821892</v>
      </c>
      <c r="N54" s="777">
        <f t="shared" si="23"/>
        <v>-103852.50463821892</v>
      </c>
      <c r="O54" s="133"/>
      <c r="P54" s="133"/>
      <c r="Q54" s="133"/>
      <c r="R54" s="1101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  <c r="IW54" s="62"/>
      <c r="IX54" s="62"/>
      <c r="IY54" s="62"/>
      <c r="IZ54" s="62"/>
      <c r="JA54" s="62"/>
      <c r="JB54" s="62"/>
      <c r="JC54" s="62"/>
      <c r="JD54" s="62"/>
      <c r="JE54" s="62"/>
      <c r="JF54" s="62"/>
      <c r="JG54" s="62"/>
      <c r="JH54" s="62"/>
      <c r="JI54" s="62"/>
      <c r="JJ54" s="62"/>
      <c r="JK54" s="62"/>
      <c r="JL54" s="62"/>
      <c r="JM54" s="62"/>
      <c r="JN54" s="62"/>
      <c r="JO54" s="62"/>
      <c r="JP54" s="62"/>
      <c r="JQ54" s="62"/>
      <c r="JR54" s="62"/>
      <c r="JS54" s="62"/>
      <c r="JT54" s="62"/>
      <c r="JU54" s="62"/>
      <c r="JV54" s="62"/>
      <c r="JW54" s="62"/>
      <c r="JX54" s="62"/>
      <c r="JY54" s="62"/>
      <c r="JZ54" s="62"/>
      <c r="KA54" s="62"/>
      <c r="KB54" s="62"/>
      <c r="KC54" s="62"/>
      <c r="KD54" s="62"/>
      <c r="KE54" s="62"/>
      <c r="KF54" s="62"/>
      <c r="KG54" s="62"/>
      <c r="KH54" s="62"/>
      <c r="KI54" s="62"/>
      <c r="KJ54" s="62"/>
      <c r="KK54" s="62"/>
      <c r="KL54" s="62"/>
      <c r="KM54" s="62"/>
      <c r="KN54" s="62"/>
      <c r="KO54" s="62"/>
      <c r="KP54" s="62"/>
      <c r="KQ54" s="62"/>
      <c r="KR54" s="62"/>
      <c r="KS54" s="62"/>
      <c r="KT54" s="62"/>
      <c r="KU54" s="62"/>
      <c r="KV54" s="62"/>
      <c r="KW54" s="62"/>
      <c r="KX54" s="62"/>
      <c r="KY54" s="62"/>
      <c r="KZ54" s="62"/>
      <c r="LA54" s="62"/>
      <c r="LB54" s="62"/>
      <c r="LC54" s="62"/>
      <c r="LD54" s="62"/>
      <c r="LE54" s="62"/>
      <c r="LF54" s="62"/>
      <c r="LG54" s="62"/>
      <c r="LH54" s="62"/>
      <c r="LI54" s="62"/>
      <c r="LJ54" s="62"/>
      <c r="LK54" s="62"/>
      <c r="LL54" s="62"/>
      <c r="LM54" s="62"/>
      <c r="LN54" s="62"/>
      <c r="LO54" s="62"/>
      <c r="LP54" s="62"/>
      <c r="LQ54" s="62"/>
      <c r="LR54" s="62"/>
      <c r="LS54" s="62"/>
      <c r="LT54" s="62"/>
      <c r="LU54" s="62"/>
      <c r="LV54" s="62"/>
      <c r="LW54" s="62"/>
      <c r="LX54" s="62"/>
      <c r="LY54" s="62"/>
      <c r="LZ54" s="62"/>
      <c r="MA54" s="62"/>
      <c r="MB54" s="62"/>
      <c r="MC54" s="62"/>
      <c r="MD54" s="62"/>
      <c r="ME54" s="62"/>
      <c r="MF54" s="62"/>
      <c r="MG54" s="62"/>
      <c r="MH54" s="62"/>
      <c r="MI54" s="62"/>
      <c r="MJ54" s="62"/>
      <c r="MK54" s="62"/>
      <c r="ML54" s="62"/>
      <c r="MM54" s="62"/>
      <c r="MN54" s="62"/>
      <c r="MO54" s="62"/>
      <c r="MP54" s="62"/>
      <c r="MQ54" s="62"/>
      <c r="MR54" s="62"/>
      <c r="MS54" s="62"/>
      <c r="MT54" s="62"/>
      <c r="MU54" s="62"/>
      <c r="MV54" s="62"/>
      <c r="MW54" s="62"/>
      <c r="MX54" s="62"/>
      <c r="MY54" s="62"/>
      <c r="MZ54" s="62"/>
      <c r="NA54" s="62"/>
      <c r="NB54" s="62"/>
      <c r="NC54" s="62"/>
      <c r="ND54" s="62"/>
      <c r="NE54" s="62"/>
      <c r="NF54" s="62"/>
      <c r="NG54" s="62"/>
      <c r="NH54" s="62"/>
      <c r="NI54" s="62"/>
      <c r="NJ54" s="62"/>
      <c r="NK54" s="62"/>
      <c r="NL54" s="62"/>
      <c r="NM54" s="62"/>
      <c r="NN54" s="62"/>
      <c r="NO54" s="62"/>
      <c r="NP54" s="62"/>
      <c r="NQ54" s="62"/>
      <c r="NR54" s="62"/>
      <c r="NS54" s="62"/>
      <c r="NT54" s="62"/>
      <c r="NU54" s="62"/>
      <c r="NV54" s="62"/>
      <c r="NW54" s="62"/>
      <c r="NX54" s="62"/>
      <c r="NY54" s="62"/>
      <c r="NZ54" s="62"/>
      <c r="OA54" s="62"/>
      <c r="OB54" s="62"/>
      <c r="OC54" s="62"/>
      <c r="OD54" s="62"/>
      <c r="OE54" s="62"/>
      <c r="OF54" s="62"/>
      <c r="OG54" s="62"/>
      <c r="OH54" s="62"/>
      <c r="OI54" s="62"/>
      <c r="OJ54" s="62"/>
      <c r="OK54" s="62"/>
      <c r="OL54" s="62"/>
      <c r="OM54" s="62"/>
      <c r="ON54" s="62"/>
      <c r="OO54" s="62"/>
      <c r="OP54" s="62"/>
      <c r="OQ54" s="62"/>
      <c r="OR54" s="62"/>
      <c r="OS54" s="62"/>
      <c r="OT54" s="62"/>
      <c r="OU54" s="62"/>
      <c r="OV54" s="62"/>
      <c r="OW54" s="62"/>
      <c r="OX54" s="62"/>
      <c r="OY54" s="62"/>
      <c r="OZ54" s="62"/>
      <c r="PA54" s="62"/>
      <c r="PB54" s="62"/>
      <c r="PC54" s="62"/>
      <c r="PD54" s="62"/>
      <c r="PE54" s="62"/>
      <c r="PF54" s="62"/>
      <c r="PG54" s="62"/>
      <c r="PH54" s="62"/>
      <c r="PI54" s="62"/>
      <c r="PJ54" s="62"/>
      <c r="PK54" s="62"/>
      <c r="PL54" s="62"/>
      <c r="PM54" s="62"/>
      <c r="PN54" s="62"/>
      <c r="PO54" s="62"/>
      <c r="PP54" s="62"/>
      <c r="PQ54" s="62"/>
      <c r="PR54" s="62"/>
      <c r="PS54" s="62"/>
      <c r="PT54" s="62"/>
      <c r="PU54" s="62"/>
      <c r="PV54" s="62"/>
      <c r="PW54" s="62"/>
      <c r="PX54" s="62"/>
      <c r="PY54" s="62"/>
      <c r="PZ54" s="62"/>
      <c r="QA54" s="62"/>
      <c r="QB54" s="62"/>
      <c r="QC54" s="62"/>
      <c r="QD54" s="62"/>
      <c r="QE54" s="62"/>
      <c r="QF54" s="62"/>
      <c r="QG54" s="62"/>
      <c r="QH54" s="62"/>
      <c r="QI54" s="62"/>
      <c r="QJ54" s="62"/>
      <c r="QK54" s="62"/>
      <c r="QL54" s="62"/>
      <c r="QM54" s="62"/>
      <c r="QN54" s="62"/>
      <c r="QO54" s="62"/>
      <c r="QP54" s="62"/>
      <c r="QQ54" s="62"/>
      <c r="QR54" s="62"/>
      <c r="QS54" s="62"/>
      <c r="QT54" s="62"/>
      <c r="QU54" s="62"/>
      <c r="QV54" s="62"/>
      <c r="QW54" s="62"/>
      <c r="QX54" s="62"/>
      <c r="QY54" s="62"/>
      <c r="QZ54" s="62"/>
      <c r="RA54" s="62"/>
      <c r="RB54" s="62"/>
      <c r="RC54" s="62"/>
      <c r="RD54" s="62"/>
      <c r="RE54" s="62"/>
      <c r="RF54" s="62"/>
      <c r="RG54" s="62"/>
      <c r="RH54" s="62"/>
      <c r="RI54" s="62"/>
      <c r="RJ54" s="62"/>
      <c r="RK54" s="62"/>
      <c r="RL54" s="62"/>
      <c r="RM54" s="62"/>
      <c r="RN54" s="62"/>
      <c r="RO54" s="62"/>
      <c r="RP54" s="62"/>
      <c r="RQ54" s="62"/>
      <c r="RR54" s="62"/>
      <c r="RS54" s="62"/>
      <c r="RT54" s="62"/>
      <c r="RU54" s="62"/>
      <c r="RV54" s="62"/>
      <c r="RW54" s="62"/>
      <c r="RX54" s="62"/>
      <c r="RY54" s="62"/>
      <c r="RZ54" s="62"/>
      <c r="SA54" s="62"/>
      <c r="SB54" s="62"/>
      <c r="SC54" s="62"/>
      <c r="SD54" s="62"/>
      <c r="SE54" s="62"/>
      <c r="SF54" s="62"/>
      <c r="SG54" s="62"/>
      <c r="SH54" s="62"/>
      <c r="SI54" s="62"/>
    </row>
    <row r="55" spans="1:503" s="116" customFormat="1" ht="13.8">
      <c r="A55" s="23"/>
      <c r="B55" s="784"/>
      <c r="C55" s="111" t="s">
        <v>245</v>
      </c>
      <c r="D55" s="120"/>
      <c r="E55" s="118"/>
      <c r="F55" s="297"/>
      <c r="G55" s="297"/>
      <c r="H55" s="297"/>
      <c r="I55" s="297"/>
      <c r="J55" s="297"/>
      <c r="K55" s="297">
        <f>K37+K42+K47+K48+K52+K53+K54</f>
        <v>5892477</v>
      </c>
      <c r="L55" s="297">
        <f>L37+L42+L47+L48+L52+L53+L54</f>
        <v>5892428</v>
      </c>
      <c r="M55" s="297">
        <f t="shared" si="22"/>
        <v>5466119.6660482371</v>
      </c>
      <c r="N55" s="297">
        <f t="shared" si="23"/>
        <v>5466074.211502783</v>
      </c>
      <c r="O55" s="297"/>
      <c r="P55" s="297"/>
      <c r="Q55" s="291"/>
      <c r="R55" s="115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  <c r="CN55" s="127"/>
      <c r="CO55" s="127"/>
      <c r="CP55" s="127"/>
      <c r="CQ55" s="127"/>
      <c r="CR55" s="127"/>
      <c r="CS55" s="127"/>
      <c r="CT55" s="127"/>
      <c r="CU55" s="127"/>
      <c r="CV55" s="127"/>
      <c r="CW55" s="127"/>
      <c r="CX55" s="127"/>
      <c r="CY55" s="127"/>
      <c r="CZ55" s="127"/>
      <c r="DA55" s="127"/>
      <c r="DB55" s="127"/>
      <c r="DC55" s="127"/>
      <c r="DD55" s="127"/>
      <c r="DE55" s="127"/>
      <c r="DF55" s="127"/>
      <c r="DG55" s="127"/>
      <c r="DH55" s="127"/>
      <c r="DI55" s="127"/>
      <c r="DJ55" s="127"/>
      <c r="DK55" s="127"/>
      <c r="DL55" s="127"/>
      <c r="DM55" s="127"/>
      <c r="DN55" s="127"/>
      <c r="DO55" s="127"/>
      <c r="DP55" s="127"/>
      <c r="DQ55" s="127"/>
      <c r="DR55" s="127"/>
      <c r="DS55" s="127"/>
      <c r="DT55" s="127"/>
      <c r="DU55" s="127"/>
      <c r="DV55" s="127"/>
      <c r="DW55" s="127"/>
      <c r="DX55" s="127"/>
      <c r="DY55" s="127"/>
      <c r="DZ55" s="127"/>
      <c r="EA55" s="127"/>
      <c r="EB55" s="127"/>
      <c r="EC55" s="127"/>
      <c r="ED55" s="127"/>
      <c r="EE55" s="127"/>
      <c r="EF55" s="127"/>
      <c r="EG55" s="127"/>
      <c r="EH55" s="127"/>
      <c r="EI55" s="127"/>
      <c r="EJ55" s="127"/>
      <c r="EK55" s="127"/>
      <c r="EL55" s="127"/>
      <c r="EM55" s="127"/>
      <c r="EN55" s="127"/>
      <c r="EO55" s="127"/>
      <c r="EP55" s="127"/>
      <c r="EQ55" s="127"/>
      <c r="ER55" s="127"/>
      <c r="ES55" s="127"/>
      <c r="ET55" s="127"/>
      <c r="EU55" s="127"/>
      <c r="EV55" s="127"/>
      <c r="EW55" s="127"/>
      <c r="EX55" s="127"/>
      <c r="EY55" s="127"/>
      <c r="EZ55" s="127"/>
      <c r="FA55" s="127"/>
      <c r="FB55" s="127"/>
      <c r="FC55" s="127"/>
      <c r="FD55" s="127"/>
      <c r="FE55" s="127"/>
      <c r="FF55" s="127"/>
      <c r="FG55" s="127"/>
      <c r="FH55" s="127"/>
      <c r="FI55" s="127"/>
      <c r="FJ55" s="127"/>
      <c r="FK55" s="127"/>
      <c r="FL55" s="127"/>
      <c r="FM55" s="127"/>
      <c r="FN55" s="127"/>
      <c r="FO55" s="127"/>
      <c r="FP55" s="127"/>
      <c r="FQ55" s="127"/>
      <c r="FR55" s="127"/>
      <c r="FS55" s="127"/>
      <c r="FT55" s="127"/>
      <c r="FU55" s="127"/>
      <c r="FV55" s="127"/>
      <c r="FW55" s="127"/>
      <c r="FX55" s="127"/>
      <c r="FY55" s="127"/>
      <c r="FZ55" s="127"/>
      <c r="GA55" s="127"/>
      <c r="GB55" s="127"/>
      <c r="GC55" s="127"/>
      <c r="GD55" s="127"/>
      <c r="GE55" s="127"/>
      <c r="GF55" s="127"/>
      <c r="GG55" s="127"/>
      <c r="GH55" s="127"/>
      <c r="GI55" s="127"/>
      <c r="GJ55" s="127"/>
      <c r="GK55" s="127"/>
      <c r="GL55" s="127"/>
      <c r="GM55" s="127"/>
      <c r="GN55" s="127"/>
      <c r="GO55" s="127"/>
      <c r="GP55" s="127"/>
      <c r="GQ55" s="127"/>
      <c r="GR55" s="127"/>
      <c r="GS55" s="127"/>
      <c r="GT55" s="127"/>
      <c r="GU55" s="127"/>
      <c r="GV55" s="127"/>
      <c r="GW55" s="127"/>
      <c r="GX55" s="127"/>
      <c r="GY55" s="127"/>
      <c r="GZ55" s="127"/>
      <c r="HA55" s="127"/>
      <c r="HB55" s="127"/>
      <c r="HC55" s="127"/>
      <c r="HD55" s="127"/>
      <c r="HE55" s="127"/>
      <c r="HF55" s="127"/>
      <c r="HG55" s="127"/>
      <c r="HH55" s="127"/>
      <c r="HI55" s="127"/>
      <c r="HJ55" s="127"/>
      <c r="HK55" s="127"/>
      <c r="HL55" s="127"/>
      <c r="HM55" s="127"/>
      <c r="HN55" s="127"/>
      <c r="HO55" s="127"/>
      <c r="HP55" s="127"/>
      <c r="HQ55" s="127"/>
      <c r="HR55" s="127"/>
      <c r="HS55" s="127"/>
      <c r="HT55" s="127"/>
      <c r="HU55" s="127"/>
      <c r="HV55" s="127"/>
      <c r="HW55" s="127"/>
      <c r="HX55" s="127"/>
      <c r="HY55" s="127"/>
      <c r="HZ55" s="127"/>
      <c r="IA55" s="127"/>
      <c r="IB55" s="127"/>
      <c r="IC55" s="127"/>
      <c r="ID55" s="127"/>
      <c r="IE55" s="127"/>
      <c r="IF55" s="127"/>
      <c r="IG55" s="127"/>
      <c r="IH55" s="127"/>
      <c r="II55" s="127"/>
      <c r="IJ55" s="127"/>
      <c r="IK55" s="127"/>
      <c r="IL55" s="127"/>
      <c r="IM55" s="127"/>
      <c r="IN55" s="127"/>
      <c r="IO55" s="127"/>
      <c r="IP55" s="127"/>
      <c r="IQ55" s="127"/>
      <c r="IR55" s="127"/>
      <c r="IS55" s="127"/>
      <c r="IT55" s="127"/>
      <c r="IU55" s="127"/>
      <c r="IV55" s="127"/>
      <c r="IW55" s="127"/>
      <c r="IX55" s="127"/>
      <c r="IY55" s="127"/>
      <c r="IZ55" s="127"/>
      <c r="JA55" s="127"/>
      <c r="JB55" s="127"/>
      <c r="JC55" s="127"/>
      <c r="JD55" s="127"/>
      <c r="JE55" s="127"/>
      <c r="JF55" s="127"/>
      <c r="JG55" s="127"/>
      <c r="JH55" s="127"/>
      <c r="JI55" s="127"/>
      <c r="JJ55" s="127"/>
      <c r="JK55" s="127"/>
      <c r="JL55" s="127"/>
      <c r="JM55" s="127"/>
      <c r="JN55" s="127"/>
      <c r="JO55" s="127"/>
      <c r="JP55" s="127"/>
      <c r="JQ55" s="127"/>
      <c r="JR55" s="127"/>
      <c r="JS55" s="127"/>
      <c r="JT55" s="127"/>
      <c r="JU55" s="127"/>
      <c r="JV55" s="127"/>
      <c r="JW55" s="127"/>
      <c r="JX55" s="127"/>
      <c r="JY55" s="127"/>
      <c r="JZ55" s="127"/>
      <c r="KA55" s="127"/>
      <c r="KB55" s="127"/>
      <c r="KC55" s="127"/>
      <c r="KD55" s="127"/>
      <c r="KE55" s="127"/>
      <c r="KF55" s="127"/>
      <c r="KG55" s="127"/>
      <c r="KH55" s="127"/>
      <c r="KI55" s="127"/>
      <c r="KJ55" s="127"/>
      <c r="KK55" s="127"/>
      <c r="KL55" s="127"/>
      <c r="KM55" s="127"/>
      <c r="KN55" s="127"/>
      <c r="KO55" s="127"/>
      <c r="KP55" s="127"/>
      <c r="KQ55" s="127"/>
      <c r="KR55" s="127"/>
      <c r="KS55" s="127"/>
      <c r="KT55" s="127"/>
      <c r="KU55" s="127"/>
      <c r="KV55" s="127"/>
      <c r="KW55" s="127"/>
      <c r="KX55" s="127"/>
      <c r="KY55" s="127"/>
      <c r="KZ55" s="127"/>
      <c r="LA55" s="127"/>
      <c r="LB55" s="127"/>
      <c r="LC55" s="127"/>
      <c r="LD55" s="127"/>
      <c r="LE55" s="127"/>
      <c r="LF55" s="127"/>
      <c r="LG55" s="127"/>
      <c r="LH55" s="127"/>
      <c r="LI55" s="127"/>
      <c r="LJ55" s="127"/>
      <c r="LK55" s="127"/>
      <c r="LL55" s="127"/>
      <c r="LM55" s="127"/>
      <c r="LN55" s="127"/>
      <c r="LO55" s="127"/>
      <c r="LP55" s="127"/>
      <c r="LQ55" s="127"/>
      <c r="LR55" s="127"/>
      <c r="LS55" s="127"/>
      <c r="LT55" s="127"/>
      <c r="LU55" s="127"/>
      <c r="LV55" s="127"/>
      <c r="LW55" s="127"/>
      <c r="LX55" s="127"/>
      <c r="LY55" s="127"/>
      <c r="LZ55" s="127"/>
      <c r="MA55" s="127"/>
      <c r="MB55" s="127"/>
      <c r="MC55" s="127"/>
      <c r="MD55" s="127"/>
      <c r="ME55" s="127"/>
      <c r="MF55" s="127"/>
      <c r="MG55" s="127"/>
      <c r="MH55" s="127"/>
      <c r="MI55" s="127"/>
      <c r="MJ55" s="127"/>
      <c r="MK55" s="127"/>
      <c r="ML55" s="127"/>
      <c r="MM55" s="127"/>
      <c r="MN55" s="127"/>
      <c r="MO55" s="127"/>
      <c r="MP55" s="127"/>
      <c r="MQ55" s="127"/>
      <c r="MR55" s="127"/>
      <c r="MS55" s="127"/>
      <c r="MT55" s="127"/>
      <c r="MU55" s="127"/>
      <c r="MV55" s="127"/>
      <c r="MW55" s="127"/>
      <c r="MX55" s="127"/>
      <c r="MY55" s="127"/>
      <c r="MZ55" s="127"/>
      <c r="NA55" s="127"/>
      <c r="NB55" s="127"/>
      <c r="NC55" s="127"/>
      <c r="ND55" s="127"/>
      <c r="NE55" s="127"/>
      <c r="NF55" s="127"/>
      <c r="NG55" s="127"/>
      <c r="NH55" s="127"/>
      <c r="NI55" s="127"/>
      <c r="NJ55" s="127"/>
      <c r="NK55" s="127"/>
      <c r="NL55" s="127"/>
      <c r="NM55" s="127"/>
      <c r="NN55" s="127"/>
      <c r="NO55" s="127"/>
      <c r="NP55" s="127"/>
      <c r="NQ55" s="127"/>
      <c r="NR55" s="127"/>
      <c r="NS55" s="127"/>
      <c r="NT55" s="127"/>
      <c r="NU55" s="127"/>
      <c r="NV55" s="127"/>
      <c r="NW55" s="127"/>
      <c r="NX55" s="127"/>
      <c r="NY55" s="127"/>
      <c r="NZ55" s="127"/>
      <c r="OA55" s="127"/>
      <c r="OB55" s="127"/>
      <c r="OC55" s="127"/>
      <c r="OD55" s="127"/>
      <c r="OE55" s="127"/>
      <c r="OF55" s="127"/>
      <c r="OG55" s="127"/>
      <c r="OH55" s="127"/>
      <c r="OI55" s="127"/>
      <c r="OJ55" s="127"/>
      <c r="OK55" s="127"/>
      <c r="OL55" s="127"/>
      <c r="OM55" s="127"/>
      <c r="ON55" s="127"/>
      <c r="OO55" s="127"/>
      <c r="OP55" s="127"/>
      <c r="OQ55" s="127"/>
      <c r="OR55" s="127"/>
      <c r="OS55" s="127"/>
      <c r="OT55" s="127"/>
      <c r="OU55" s="127"/>
      <c r="OV55" s="127"/>
      <c r="OW55" s="127"/>
      <c r="OX55" s="127"/>
      <c r="OY55" s="127"/>
      <c r="OZ55" s="127"/>
      <c r="PA55" s="127"/>
      <c r="PB55" s="127"/>
      <c r="PC55" s="127"/>
      <c r="PD55" s="127"/>
      <c r="PE55" s="127"/>
      <c r="PF55" s="127"/>
      <c r="PG55" s="127"/>
      <c r="PH55" s="127"/>
      <c r="PI55" s="127"/>
      <c r="PJ55" s="127"/>
      <c r="PK55" s="127"/>
      <c r="PL55" s="127"/>
      <c r="PM55" s="127"/>
      <c r="PN55" s="127"/>
      <c r="PO55" s="127"/>
      <c r="PP55" s="127"/>
      <c r="PQ55" s="127"/>
      <c r="PR55" s="127"/>
      <c r="PS55" s="127"/>
      <c r="PT55" s="127"/>
      <c r="PU55" s="127"/>
      <c r="PV55" s="127"/>
      <c r="PW55" s="127"/>
      <c r="PX55" s="127"/>
      <c r="PY55" s="127"/>
      <c r="PZ55" s="127"/>
      <c r="QA55" s="127"/>
      <c r="QB55" s="127"/>
      <c r="QC55" s="127"/>
      <c r="QD55" s="127"/>
      <c r="QE55" s="127"/>
      <c r="QF55" s="127"/>
      <c r="QG55" s="127"/>
      <c r="QH55" s="127"/>
      <c r="QI55" s="127"/>
      <c r="QJ55" s="127"/>
      <c r="QK55" s="127"/>
      <c r="QL55" s="127"/>
      <c r="QM55" s="127"/>
      <c r="QN55" s="127"/>
      <c r="QO55" s="127"/>
      <c r="QP55" s="127"/>
      <c r="QQ55" s="127"/>
      <c r="QR55" s="127"/>
      <c r="QS55" s="127"/>
      <c r="QT55" s="127"/>
      <c r="QU55" s="127"/>
      <c r="QV55" s="127"/>
      <c r="QW55" s="127"/>
      <c r="QX55" s="127"/>
      <c r="QY55" s="127"/>
      <c r="QZ55" s="127"/>
      <c r="RA55" s="127"/>
      <c r="RB55" s="127"/>
      <c r="RC55" s="127"/>
      <c r="RD55" s="127"/>
      <c r="RE55" s="127"/>
      <c r="RF55" s="127"/>
      <c r="RG55" s="127"/>
      <c r="RH55" s="127"/>
      <c r="RI55" s="127"/>
      <c r="RJ55" s="127"/>
      <c r="RK55" s="127"/>
      <c r="RL55" s="127"/>
      <c r="RM55" s="127"/>
      <c r="RN55" s="127"/>
      <c r="RO55" s="127"/>
      <c r="RP55" s="127"/>
      <c r="RQ55" s="127"/>
      <c r="RR55" s="127"/>
      <c r="RS55" s="127"/>
      <c r="RT55" s="127"/>
      <c r="RU55" s="127"/>
      <c r="RV55" s="127"/>
      <c r="RW55" s="127"/>
      <c r="RX55" s="127"/>
      <c r="RY55" s="127"/>
      <c r="RZ55" s="127"/>
      <c r="SA55" s="127"/>
      <c r="SB55" s="127"/>
      <c r="SC55" s="127"/>
      <c r="SD55" s="127"/>
      <c r="SE55" s="127"/>
      <c r="SF55" s="127"/>
      <c r="SG55" s="127"/>
      <c r="SH55" s="127"/>
      <c r="SI55" s="127"/>
    </row>
    <row r="56" spans="1:503" s="23" customFormat="1">
      <c r="B56" s="1122"/>
      <c r="C56" s="656" t="s">
        <v>69</v>
      </c>
      <c r="D56" s="95"/>
      <c r="E56" s="114"/>
      <c r="F56" s="25"/>
      <c r="G56" s="296"/>
      <c r="H56" s="25"/>
      <c r="I56" s="25"/>
      <c r="J56" s="25"/>
      <c r="K56" s="91">
        <v>141251</v>
      </c>
      <c r="L56" s="91">
        <v>141251</v>
      </c>
      <c r="M56" s="96">
        <f t="shared" si="22"/>
        <v>131030.61224489794</v>
      </c>
      <c r="N56" s="96">
        <f t="shared" si="23"/>
        <v>131030.61224489794</v>
      </c>
      <c r="O56" s="294"/>
      <c r="P56" s="28"/>
      <c r="Q56" s="27"/>
      <c r="R56" s="27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  <c r="IX56" s="62"/>
      <c r="IY56" s="62"/>
      <c r="IZ56" s="62"/>
      <c r="JA56" s="62"/>
      <c r="JB56" s="62"/>
      <c r="JC56" s="62"/>
      <c r="JD56" s="62"/>
      <c r="JE56" s="62"/>
      <c r="JF56" s="62"/>
      <c r="JG56" s="62"/>
      <c r="JH56" s="62"/>
      <c r="JI56" s="62"/>
      <c r="JJ56" s="62"/>
      <c r="JK56" s="62"/>
      <c r="JL56" s="62"/>
      <c r="JM56" s="62"/>
      <c r="JN56" s="62"/>
      <c r="JO56" s="62"/>
      <c r="JP56" s="62"/>
      <c r="JQ56" s="62"/>
      <c r="JR56" s="62"/>
      <c r="JS56" s="62"/>
      <c r="JT56" s="62"/>
      <c r="JU56" s="62"/>
      <c r="JV56" s="62"/>
      <c r="JW56" s="62"/>
      <c r="JX56" s="62"/>
      <c r="JY56" s="62"/>
      <c r="JZ56" s="62"/>
      <c r="KA56" s="62"/>
      <c r="KB56" s="62"/>
      <c r="KC56" s="62"/>
      <c r="KD56" s="62"/>
      <c r="KE56" s="62"/>
      <c r="KF56" s="62"/>
      <c r="KG56" s="62"/>
      <c r="KH56" s="62"/>
      <c r="KI56" s="62"/>
      <c r="KJ56" s="62"/>
      <c r="KK56" s="62"/>
      <c r="KL56" s="62"/>
      <c r="KM56" s="62"/>
      <c r="KN56" s="62"/>
      <c r="KO56" s="62"/>
      <c r="KP56" s="62"/>
      <c r="KQ56" s="62"/>
      <c r="KR56" s="62"/>
      <c r="KS56" s="62"/>
      <c r="KT56" s="62"/>
      <c r="KU56" s="62"/>
      <c r="KV56" s="62"/>
      <c r="KW56" s="62"/>
      <c r="KX56" s="62"/>
      <c r="KY56" s="62"/>
      <c r="KZ56" s="62"/>
      <c r="LA56" s="62"/>
      <c r="LB56" s="62"/>
      <c r="LC56" s="62"/>
      <c r="LD56" s="62"/>
      <c r="LE56" s="62"/>
      <c r="LF56" s="62"/>
      <c r="LG56" s="62"/>
      <c r="LH56" s="62"/>
      <c r="LI56" s="62"/>
      <c r="LJ56" s="62"/>
      <c r="LK56" s="62"/>
      <c r="LL56" s="62"/>
      <c r="LM56" s="62"/>
      <c r="LN56" s="62"/>
      <c r="LO56" s="62"/>
      <c r="LP56" s="62"/>
      <c r="LQ56" s="62"/>
      <c r="LR56" s="62"/>
      <c r="LS56" s="62"/>
      <c r="LT56" s="62"/>
      <c r="LU56" s="62"/>
      <c r="LV56" s="62"/>
      <c r="LW56" s="62"/>
      <c r="LX56" s="62"/>
      <c r="LY56" s="62"/>
      <c r="LZ56" s="62"/>
      <c r="MA56" s="62"/>
      <c r="MB56" s="62"/>
      <c r="MC56" s="62"/>
      <c r="MD56" s="62"/>
      <c r="ME56" s="62"/>
      <c r="MF56" s="62"/>
      <c r="MG56" s="62"/>
      <c r="MH56" s="62"/>
      <c r="MI56" s="62"/>
      <c r="MJ56" s="62"/>
      <c r="MK56" s="62"/>
      <c r="ML56" s="62"/>
      <c r="MM56" s="62"/>
      <c r="MN56" s="62"/>
      <c r="MO56" s="62"/>
      <c r="MP56" s="62"/>
      <c r="MQ56" s="62"/>
      <c r="MR56" s="62"/>
      <c r="MS56" s="62"/>
      <c r="MT56" s="62"/>
      <c r="MU56" s="62"/>
      <c r="MV56" s="62"/>
      <c r="MW56" s="62"/>
      <c r="MX56" s="62"/>
      <c r="MY56" s="62"/>
      <c r="MZ56" s="62"/>
      <c r="NA56" s="62"/>
      <c r="NB56" s="62"/>
      <c r="NC56" s="62"/>
      <c r="ND56" s="62"/>
      <c r="NE56" s="62"/>
      <c r="NF56" s="62"/>
      <c r="NG56" s="62"/>
      <c r="NH56" s="62"/>
      <c r="NI56" s="62"/>
      <c r="NJ56" s="62"/>
      <c r="NK56" s="62"/>
      <c r="NL56" s="62"/>
      <c r="NM56" s="62"/>
      <c r="NN56" s="62"/>
      <c r="NO56" s="62"/>
      <c r="NP56" s="62"/>
      <c r="NQ56" s="62"/>
      <c r="NR56" s="62"/>
      <c r="NS56" s="62"/>
      <c r="NT56" s="62"/>
      <c r="NU56" s="62"/>
      <c r="NV56" s="62"/>
      <c r="NW56" s="62"/>
      <c r="NX56" s="62"/>
      <c r="NY56" s="62"/>
      <c r="NZ56" s="62"/>
      <c r="OA56" s="62"/>
      <c r="OB56" s="62"/>
      <c r="OC56" s="62"/>
      <c r="OD56" s="62"/>
      <c r="OE56" s="62"/>
      <c r="OF56" s="62"/>
      <c r="OG56" s="62"/>
      <c r="OH56" s="62"/>
      <c r="OI56" s="62"/>
      <c r="OJ56" s="62"/>
      <c r="OK56" s="62"/>
      <c r="OL56" s="62"/>
      <c r="OM56" s="62"/>
      <c r="ON56" s="62"/>
      <c r="OO56" s="62"/>
      <c r="OP56" s="62"/>
      <c r="OQ56" s="62"/>
      <c r="OR56" s="62"/>
      <c r="OS56" s="62"/>
      <c r="OT56" s="62"/>
      <c r="OU56" s="62"/>
      <c r="OV56" s="62"/>
      <c r="OW56" s="62"/>
      <c r="OX56" s="62"/>
      <c r="OY56" s="62"/>
      <c r="OZ56" s="62"/>
      <c r="PA56" s="62"/>
      <c r="PB56" s="62"/>
      <c r="PC56" s="62"/>
      <c r="PD56" s="62"/>
      <c r="PE56" s="62"/>
      <c r="PF56" s="62"/>
      <c r="PG56" s="62"/>
      <c r="PH56" s="62"/>
      <c r="PI56" s="62"/>
      <c r="PJ56" s="62"/>
      <c r="PK56" s="62"/>
      <c r="PL56" s="62"/>
      <c r="PM56" s="62"/>
      <c r="PN56" s="62"/>
      <c r="PO56" s="62"/>
      <c r="PP56" s="62"/>
      <c r="PQ56" s="62"/>
      <c r="PR56" s="62"/>
      <c r="PS56" s="62"/>
      <c r="PT56" s="62"/>
      <c r="PU56" s="62"/>
      <c r="PV56" s="62"/>
      <c r="PW56" s="62"/>
      <c r="PX56" s="62"/>
      <c r="PY56" s="62"/>
      <c r="PZ56" s="62"/>
      <c r="QA56" s="62"/>
      <c r="QB56" s="62"/>
      <c r="QC56" s="62"/>
      <c r="QD56" s="62"/>
      <c r="QE56" s="62"/>
      <c r="QF56" s="62"/>
      <c r="QG56" s="62"/>
      <c r="QH56" s="62"/>
      <c r="QI56" s="62"/>
      <c r="QJ56" s="62"/>
      <c r="QK56" s="62"/>
      <c r="QL56" s="62"/>
      <c r="QM56" s="62"/>
      <c r="QN56" s="62"/>
      <c r="QO56" s="62"/>
      <c r="QP56" s="62"/>
      <c r="QQ56" s="62"/>
      <c r="QR56" s="62"/>
      <c r="QS56" s="62"/>
      <c r="QT56" s="62"/>
      <c r="QU56" s="62"/>
      <c r="QV56" s="62"/>
      <c r="QW56" s="62"/>
      <c r="QX56" s="62"/>
      <c r="QY56" s="62"/>
      <c r="QZ56" s="62"/>
      <c r="RA56" s="62"/>
      <c r="RB56" s="62"/>
      <c r="RC56" s="62"/>
      <c r="RD56" s="62"/>
      <c r="RE56" s="62"/>
      <c r="RF56" s="62"/>
      <c r="RG56" s="62"/>
      <c r="RH56" s="62"/>
      <c r="RI56" s="62"/>
      <c r="RJ56" s="62"/>
      <c r="RK56" s="62"/>
      <c r="RL56" s="62"/>
      <c r="RM56" s="62"/>
      <c r="RN56" s="62"/>
      <c r="RO56" s="62"/>
      <c r="RP56" s="62"/>
      <c r="RQ56" s="62"/>
      <c r="RR56" s="62"/>
      <c r="RS56" s="62"/>
      <c r="RT56" s="62"/>
      <c r="RU56" s="62"/>
      <c r="RV56" s="62"/>
      <c r="RW56" s="62"/>
      <c r="RX56" s="62"/>
      <c r="RY56" s="62"/>
      <c r="RZ56" s="62"/>
      <c r="SA56" s="62"/>
      <c r="SB56" s="62"/>
      <c r="SC56" s="62"/>
      <c r="SD56" s="62"/>
      <c r="SE56" s="62"/>
      <c r="SF56" s="62"/>
      <c r="SG56" s="62"/>
      <c r="SH56" s="62"/>
      <c r="SI56" s="62"/>
    </row>
    <row r="57" spans="1:503" s="23" customFormat="1">
      <c r="B57" s="1122"/>
      <c r="C57" s="656" t="s">
        <v>586</v>
      </c>
      <c r="D57" s="95"/>
      <c r="E57" s="114"/>
      <c r="F57" s="25"/>
      <c r="G57" s="296"/>
      <c r="H57" s="25"/>
      <c r="I57" s="25"/>
      <c r="J57" s="25"/>
      <c r="K57" s="92">
        <v>109251</v>
      </c>
      <c r="L57" s="92">
        <v>109251</v>
      </c>
      <c r="M57" s="96">
        <f t="shared" si="22"/>
        <v>101346.0111317254</v>
      </c>
      <c r="N57" s="96">
        <f t="shared" si="23"/>
        <v>101346.0111317254</v>
      </c>
      <c r="O57" s="294"/>
      <c r="P57" s="28"/>
      <c r="Q57" s="27"/>
      <c r="R57" s="27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  <c r="IW57" s="62"/>
      <c r="IX57" s="62"/>
      <c r="IY57" s="62"/>
      <c r="IZ57" s="62"/>
      <c r="JA57" s="62"/>
      <c r="JB57" s="62"/>
      <c r="JC57" s="62"/>
      <c r="JD57" s="62"/>
      <c r="JE57" s="62"/>
      <c r="JF57" s="62"/>
      <c r="JG57" s="62"/>
      <c r="JH57" s="62"/>
      <c r="JI57" s="62"/>
      <c r="JJ57" s="62"/>
      <c r="JK57" s="62"/>
      <c r="JL57" s="62"/>
      <c r="JM57" s="62"/>
      <c r="JN57" s="62"/>
      <c r="JO57" s="62"/>
      <c r="JP57" s="62"/>
      <c r="JQ57" s="62"/>
      <c r="JR57" s="62"/>
      <c r="JS57" s="62"/>
      <c r="JT57" s="62"/>
      <c r="JU57" s="62"/>
      <c r="JV57" s="62"/>
      <c r="JW57" s="62"/>
      <c r="JX57" s="62"/>
      <c r="JY57" s="62"/>
      <c r="JZ57" s="62"/>
      <c r="KA57" s="62"/>
      <c r="KB57" s="62"/>
      <c r="KC57" s="62"/>
      <c r="KD57" s="62"/>
      <c r="KE57" s="62"/>
      <c r="KF57" s="62"/>
      <c r="KG57" s="62"/>
      <c r="KH57" s="62"/>
      <c r="KI57" s="62"/>
      <c r="KJ57" s="62"/>
      <c r="KK57" s="62"/>
      <c r="KL57" s="62"/>
      <c r="KM57" s="62"/>
      <c r="KN57" s="62"/>
      <c r="KO57" s="62"/>
      <c r="KP57" s="62"/>
      <c r="KQ57" s="62"/>
      <c r="KR57" s="62"/>
      <c r="KS57" s="62"/>
      <c r="KT57" s="62"/>
      <c r="KU57" s="62"/>
      <c r="KV57" s="62"/>
      <c r="KW57" s="62"/>
      <c r="KX57" s="62"/>
      <c r="KY57" s="62"/>
      <c r="KZ57" s="62"/>
      <c r="LA57" s="62"/>
      <c r="LB57" s="62"/>
      <c r="LC57" s="62"/>
      <c r="LD57" s="62"/>
      <c r="LE57" s="62"/>
      <c r="LF57" s="62"/>
      <c r="LG57" s="62"/>
      <c r="LH57" s="62"/>
      <c r="LI57" s="62"/>
      <c r="LJ57" s="62"/>
      <c r="LK57" s="62"/>
      <c r="LL57" s="62"/>
      <c r="LM57" s="62"/>
      <c r="LN57" s="62"/>
      <c r="LO57" s="62"/>
      <c r="LP57" s="62"/>
      <c r="LQ57" s="62"/>
      <c r="LR57" s="62"/>
      <c r="LS57" s="62"/>
      <c r="LT57" s="62"/>
      <c r="LU57" s="62"/>
      <c r="LV57" s="62"/>
      <c r="LW57" s="62"/>
      <c r="LX57" s="62"/>
      <c r="LY57" s="62"/>
      <c r="LZ57" s="62"/>
      <c r="MA57" s="62"/>
      <c r="MB57" s="62"/>
      <c r="MC57" s="62"/>
      <c r="MD57" s="62"/>
      <c r="ME57" s="62"/>
      <c r="MF57" s="62"/>
      <c r="MG57" s="62"/>
      <c r="MH57" s="62"/>
      <c r="MI57" s="62"/>
      <c r="MJ57" s="62"/>
      <c r="MK57" s="62"/>
      <c r="ML57" s="62"/>
      <c r="MM57" s="62"/>
      <c r="MN57" s="62"/>
      <c r="MO57" s="62"/>
      <c r="MP57" s="62"/>
      <c r="MQ57" s="62"/>
      <c r="MR57" s="62"/>
      <c r="MS57" s="62"/>
      <c r="MT57" s="62"/>
      <c r="MU57" s="62"/>
      <c r="MV57" s="62"/>
      <c r="MW57" s="62"/>
      <c r="MX57" s="62"/>
      <c r="MY57" s="62"/>
      <c r="MZ57" s="62"/>
      <c r="NA57" s="62"/>
      <c r="NB57" s="62"/>
      <c r="NC57" s="62"/>
      <c r="ND57" s="62"/>
      <c r="NE57" s="62"/>
      <c r="NF57" s="62"/>
      <c r="NG57" s="62"/>
      <c r="NH57" s="62"/>
      <c r="NI57" s="62"/>
      <c r="NJ57" s="62"/>
      <c r="NK57" s="62"/>
      <c r="NL57" s="62"/>
      <c r="NM57" s="62"/>
      <c r="NN57" s="62"/>
      <c r="NO57" s="62"/>
      <c r="NP57" s="62"/>
      <c r="NQ57" s="62"/>
      <c r="NR57" s="62"/>
      <c r="NS57" s="62"/>
      <c r="NT57" s="62"/>
      <c r="NU57" s="62"/>
      <c r="NV57" s="62"/>
      <c r="NW57" s="62"/>
      <c r="NX57" s="62"/>
      <c r="NY57" s="62"/>
      <c r="NZ57" s="62"/>
      <c r="OA57" s="62"/>
      <c r="OB57" s="62"/>
      <c r="OC57" s="62"/>
      <c r="OD57" s="62"/>
      <c r="OE57" s="62"/>
      <c r="OF57" s="62"/>
      <c r="OG57" s="62"/>
      <c r="OH57" s="62"/>
      <c r="OI57" s="62"/>
      <c r="OJ57" s="62"/>
      <c r="OK57" s="62"/>
      <c r="OL57" s="62"/>
      <c r="OM57" s="62"/>
      <c r="ON57" s="62"/>
      <c r="OO57" s="62"/>
      <c r="OP57" s="62"/>
      <c r="OQ57" s="62"/>
      <c r="OR57" s="62"/>
      <c r="OS57" s="62"/>
      <c r="OT57" s="62"/>
      <c r="OU57" s="62"/>
      <c r="OV57" s="62"/>
      <c r="OW57" s="62"/>
      <c r="OX57" s="62"/>
      <c r="OY57" s="62"/>
      <c r="OZ57" s="62"/>
      <c r="PA57" s="62"/>
      <c r="PB57" s="62"/>
      <c r="PC57" s="62"/>
      <c r="PD57" s="62"/>
      <c r="PE57" s="62"/>
      <c r="PF57" s="62"/>
      <c r="PG57" s="62"/>
      <c r="PH57" s="62"/>
      <c r="PI57" s="62"/>
      <c r="PJ57" s="62"/>
      <c r="PK57" s="62"/>
      <c r="PL57" s="62"/>
      <c r="PM57" s="62"/>
      <c r="PN57" s="62"/>
      <c r="PO57" s="62"/>
      <c r="PP57" s="62"/>
      <c r="PQ57" s="62"/>
      <c r="PR57" s="62"/>
      <c r="PS57" s="62"/>
      <c r="PT57" s="62"/>
      <c r="PU57" s="62"/>
      <c r="PV57" s="62"/>
      <c r="PW57" s="62"/>
      <c r="PX57" s="62"/>
      <c r="PY57" s="62"/>
      <c r="PZ57" s="62"/>
      <c r="QA57" s="62"/>
      <c r="QB57" s="62"/>
      <c r="QC57" s="62"/>
      <c r="QD57" s="62"/>
      <c r="QE57" s="62"/>
      <c r="QF57" s="62"/>
      <c r="QG57" s="62"/>
      <c r="QH57" s="62"/>
      <c r="QI57" s="62"/>
      <c r="QJ57" s="62"/>
      <c r="QK57" s="62"/>
      <c r="QL57" s="62"/>
      <c r="QM57" s="62"/>
      <c r="QN57" s="62"/>
      <c r="QO57" s="62"/>
      <c r="QP57" s="62"/>
      <c r="QQ57" s="62"/>
      <c r="QR57" s="62"/>
      <c r="QS57" s="62"/>
      <c r="QT57" s="62"/>
      <c r="QU57" s="62"/>
      <c r="QV57" s="62"/>
      <c r="QW57" s="62"/>
      <c r="QX57" s="62"/>
      <c r="QY57" s="62"/>
      <c r="QZ57" s="62"/>
      <c r="RA57" s="62"/>
      <c r="RB57" s="62"/>
      <c r="RC57" s="62"/>
      <c r="RD57" s="62"/>
      <c r="RE57" s="62"/>
      <c r="RF57" s="62"/>
      <c r="RG57" s="62"/>
      <c r="RH57" s="62"/>
      <c r="RI57" s="62"/>
      <c r="RJ57" s="62"/>
      <c r="RK57" s="62"/>
      <c r="RL57" s="62"/>
      <c r="RM57" s="62"/>
      <c r="RN57" s="62"/>
      <c r="RO57" s="62"/>
      <c r="RP57" s="62"/>
      <c r="RQ57" s="62"/>
      <c r="RR57" s="62"/>
      <c r="RS57" s="62"/>
      <c r="RT57" s="62"/>
      <c r="RU57" s="62"/>
      <c r="RV57" s="62"/>
      <c r="RW57" s="62"/>
      <c r="RX57" s="62"/>
      <c r="RY57" s="62"/>
      <c r="RZ57" s="62"/>
      <c r="SA57" s="62"/>
      <c r="SB57" s="62"/>
      <c r="SC57" s="62"/>
      <c r="SD57" s="62"/>
      <c r="SE57" s="62"/>
      <c r="SF57" s="62"/>
      <c r="SG57" s="62"/>
      <c r="SH57" s="62"/>
      <c r="SI57" s="62"/>
    </row>
    <row r="58" spans="1:503" s="23" customFormat="1">
      <c r="B58" s="1122"/>
      <c r="C58" s="656" t="s">
        <v>303</v>
      </c>
      <c r="D58" s="95"/>
      <c r="E58" s="114"/>
      <c r="F58" s="25"/>
      <c r="G58" s="296"/>
      <c r="H58" s="25"/>
      <c r="I58" s="25"/>
      <c r="J58" s="25"/>
      <c r="K58" s="92">
        <v>121569</v>
      </c>
      <c r="L58" s="92">
        <v>121569</v>
      </c>
      <c r="M58" s="96">
        <f t="shared" si="22"/>
        <v>112772.72727272726</v>
      </c>
      <c r="N58" s="96">
        <f t="shared" si="23"/>
        <v>112772.72727272726</v>
      </c>
      <c r="O58" s="294"/>
      <c r="P58" s="28"/>
      <c r="Q58" s="27"/>
      <c r="R58" s="27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  <c r="KF58" s="62"/>
      <c r="KG58" s="62"/>
      <c r="KH58" s="62"/>
      <c r="KI58" s="62"/>
      <c r="KJ58" s="62"/>
      <c r="KK58" s="62"/>
      <c r="KL58" s="62"/>
      <c r="KM58" s="62"/>
      <c r="KN58" s="62"/>
      <c r="KO58" s="62"/>
      <c r="KP58" s="62"/>
      <c r="KQ58" s="62"/>
      <c r="KR58" s="62"/>
      <c r="KS58" s="62"/>
      <c r="KT58" s="62"/>
      <c r="KU58" s="62"/>
      <c r="KV58" s="62"/>
      <c r="KW58" s="62"/>
      <c r="KX58" s="62"/>
      <c r="KY58" s="62"/>
      <c r="KZ58" s="62"/>
      <c r="LA58" s="62"/>
      <c r="LB58" s="62"/>
      <c r="LC58" s="62"/>
      <c r="LD58" s="62"/>
      <c r="LE58" s="62"/>
      <c r="LF58" s="62"/>
      <c r="LG58" s="62"/>
      <c r="LH58" s="62"/>
      <c r="LI58" s="62"/>
      <c r="LJ58" s="62"/>
      <c r="LK58" s="62"/>
      <c r="LL58" s="62"/>
      <c r="LM58" s="62"/>
      <c r="LN58" s="62"/>
      <c r="LO58" s="62"/>
      <c r="LP58" s="62"/>
      <c r="LQ58" s="62"/>
      <c r="LR58" s="62"/>
      <c r="LS58" s="62"/>
      <c r="LT58" s="62"/>
      <c r="LU58" s="62"/>
      <c r="LV58" s="62"/>
      <c r="LW58" s="62"/>
      <c r="LX58" s="62"/>
      <c r="LY58" s="62"/>
      <c r="LZ58" s="62"/>
      <c r="MA58" s="62"/>
      <c r="MB58" s="62"/>
      <c r="MC58" s="62"/>
      <c r="MD58" s="62"/>
      <c r="ME58" s="62"/>
      <c r="MF58" s="62"/>
      <c r="MG58" s="62"/>
      <c r="MH58" s="62"/>
      <c r="MI58" s="62"/>
      <c r="MJ58" s="62"/>
      <c r="MK58" s="62"/>
      <c r="ML58" s="62"/>
      <c r="MM58" s="62"/>
      <c r="MN58" s="62"/>
      <c r="MO58" s="62"/>
      <c r="MP58" s="62"/>
      <c r="MQ58" s="62"/>
      <c r="MR58" s="62"/>
      <c r="MS58" s="62"/>
      <c r="MT58" s="62"/>
      <c r="MU58" s="62"/>
      <c r="MV58" s="62"/>
      <c r="MW58" s="62"/>
      <c r="MX58" s="62"/>
      <c r="MY58" s="62"/>
      <c r="MZ58" s="62"/>
      <c r="NA58" s="62"/>
      <c r="NB58" s="62"/>
      <c r="NC58" s="62"/>
      <c r="ND58" s="62"/>
      <c r="NE58" s="62"/>
      <c r="NF58" s="62"/>
      <c r="NG58" s="62"/>
      <c r="NH58" s="62"/>
      <c r="NI58" s="62"/>
      <c r="NJ58" s="62"/>
      <c r="NK58" s="62"/>
      <c r="NL58" s="62"/>
      <c r="NM58" s="62"/>
      <c r="NN58" s="62"/>
      <c r="NO58" s="62"/>
      <c r="NP58" s="62"/>
      <c r="NQ58" s="62"/>
      <c r="NR58" s="62"/>
      <c r="NS58" s="62"/>
      <c r="NT58" s="62"/>
      <c r="NU58" s="62"/>
      <c r="NV58" s="62"/>
      <c r="NW58" s="62"/>
      <c r="NX58" s="62"/>
      <c r="NY58" s="62"/>
      <c r="NZ58" s="62"/>
      <c r="OA58" s="62"/>
      <c r="OB58" s="62"/>
      <c r="OC58" s="62"/>
      <c r="OD58" s="62"/>
      <c r="OE58" s="62"/>
      <c r="OF58" s="62"/>
      <c r="OG58" s="62"/>
      <c r="OH58" s="62"/>
      <c r="OI58" s="62"/>
      <c r="OJ58" s="62"/>
      <c r="OK58" s="62"/>
      <c r="OL58" s="62"/>
      <c r="OM58" s="62"/>
      <c r="ON58" s="62"/>
      <c r="OO58" s="62"/>
      <c r="OP58" s="62"/>
      <c r="OQ58" s="62"/>
      <c r="OR58" s="62"/>
      <c r="OS58" s="62"/>
      <c r="OT58" s="62"/>
      <c r="OU58" s="62"/>
      <c r="OV58" s="62"/>
      <c r="OW58" s="62"/>
      <c r="OX58" s="62"/>
      <c r="OY58" s="62"/>
      <c r="OZ58" s="62"/>
      <c r="PA58" s="62"/>
      <c r="PB58" s="62"/>
      <c r="PC58" s="62"/>
      <c r="PD58" s="62"/>
      <c r="PE58" s="62"/>
      <c r="PF58" s="62"/>
      <c r="PG58" s="62"/>
      <c r="PH58" s="62"/>
      <c r="PI58" s="62"/>
      <c r="PJ58" s="62"/>
      <c r="PK58" s="62"/>
      <c r="PL58" s="62"/>
      <c r="PM58" s="62"/>
      <c r="PN58" s="62"/>
      <c r="PO58" s="62"/>
      <c r="PP58" s="62"/>
      <c r="PQ58" s="62"/>
      <c r="PR58" s="62"/>
      <c r="PS58" s="62"/>
      <c r="PT58" s="62"/>
      <c r="PU58" s="62"/>
      <c r="PV58" s="62"/>
      <c r="PW58" s="62"/>
      <c r="PX58" s="62"/>
      <c r="PY58" s="62"/>
      <c r="PZ58" s="62"/>
      <c r="QA58" s="62"/>
      <c r="QB58" s="62"/>
      <c r="QC58" s="62"/>
      <c r="QD58" s="62"/>
      <c r="QE58" s="62"/>
      <c r="QF58" s="62"/>
      <c r="QG58" s="62"/>
      <c r="QH58" s="62"/>
      <c r="QI58" s="62"/>
      <c r="QJ58" s="62"/>
      <c r="QK58" s="62"/>
      <c r="QL58" s="62"/>
      <c r="QM58" s="62"/>
      <c r="QN58" s="62"/>
      <c r="QO58" s="62"/>
      <c r="QP58" s="62"/>
      <c r="QQ58" s="62"/>
      <c r="QR58" s="62"/>
      <c r="QS58" s="62"/>
      <c r="QT58" s="62"/>
      <c r="QU58" s="62"/>
      <c r="QV58" s="62"/>
      <c r="QW58" s="62"/>
      <c r="QX58" s="62"/>
      <c r="QY58" s="62"/>
      <c r="QZ58" s="62"/>
      <c r="RA58" s="62"/>
      <c r="RB58" s="62"/>
      <c r="RC58" s="62"/>
      <c r="RD58" s="62"/>
      <c r="RE58" s="62"/>
      <c r="RF58" s="62"/>
      <c r="RG58" s="62"/>
      <c r="RH58" s="62"/>
      <c r="RI58" s="62"/>
      <c r="RJ58" s="62"/>
      <c r="RK58" s="62"/>
      <c r="RL58" s="62"/>
      <c r="RM58" s="62"/>
      <c r="RN58" s="62"/>
      <c r="RO58" s="62"/>
      <c r="RP58" s="62"/>
      <c r="RQ58" s="62"/>
      <c r="RR58" s="62"/>
      <c r="RS58" s="62"/>
      <c r="RT58" s="62"/>
      <c r="RU58" s="62"/>
      <c r="RV58" s="62"/>
      <c r="RW58" s="62"/>
      <c r="RX58" s="62"/>
      <c r="RY58" s="62"/>
      <c r="RZ58" s="62"/>
      <c r="SA58" s="62"/>
      <c r="SB58" s="62"/>
      <c r="SC58" s="62"/>
      <c r="SD58" s="62"/>
      <c r="SE58" s="62"/>
      <c r="SF58" s="62"/>
      <c r="SG58" s="62"/>
      <c r="SH58" s="62"/>
      <c r="SI58" s="62"/>
    </row>
    <row r="59" spans="1:503" s="23" customFormat="1">
      <c r="B59" s="1122"/>
      <c r="C59" s="656" t="s">
        <v>70</v>
      </c>
      <c r="D59" s="95"/>
      <c r="E59" s="114"/>
      <c r="F59" s="25"/>
      <c r="G59" s="296"/>
      <c r="H59" s="25"/>
      <c r="I59" s="25"/>
      <c r="J59" s="25"/>
      <c r="K59" s="92">
        <v>2184327</v>
      </c>
      <c r="L59" s="92">
        <v>2184327</v>
      </c>
      <c r="M59" s="96">
        <f t="shared" si="22"/>
        <v>2026277.365491651</v>
      </c>
      <c r="N59" s="96">
        <f t="shared" si="23"/>
        <v>2026277.365491651</v>
      </c>
      <c r="O59" s="294"/>
      <c r="P59" s="28"/>
      <c r="Q59" s="27"/>
      <c r="R59" s="27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  <c r="JE59" s="62"/>
      <c r="JF59" s="62"/>
      <c r="JG59" s="62"/>
      <c r="JH59" s="62"/>
      <c r="JI59" s="62"/>
      <c r="JJ59" s="62"/>
      <c r="JK59" s="62"/>
      <c r="JL59" s="62"/>
      <c r="JM59" s="62"/>
      <c r="JN59" s="62"/>
      <c r="JO59" s="62"/>
      <c r="JP59" s="62"/>
      <c r="JQ59" s="62"/>
      <c r="JR59" s="62"/>
      <c r="JS59" s="62"/>
      <c r="JT59" s="62"/>
      <c r="JU59" s="62"/>
      <c r="JV59" s="62"/>
      <c r="JW59" s="62"/>
      <c r="JX59" s="62"/>
      <c r="JY59" s="62"/>
      <c r="JZ59" s="62"/>
      <c r="KA59" s="62"/>
      <c r="KB59" s="62"/>
      <c r="KC59" s="62"/>
      <c r="KD59" s="62"/>
      <c r="KE59" s="62"/>
      <c r="KF59" s="62"/>
      <c r="KG59" s="62"/>
      <c r="KH59" s="62"/>
      <c r="KI59" s="62"/>
      <c r="KJ59" s="62"/>
      <c r="KK59" s="62"/>
      <c r="KL59" s="62"/>
      <c r="KM59" s="62"/>
      <c r="KN59" s="62"/>
      <c r="KO59" s="62"/>
      <c r="KP59" s="62"/>
      <c r="KQ59" s="62"/>
      <c r="KR59" s="62"/>
      <c r="KS59" s="62"/>
      <c r="KT59" s="62"/>
      <c r="KU59" s="62"/>
      <c r="KV59" s="62"/>
      <c r="KW59" s="62"/>
      <c r="KX59" s="62"/>
      <c r="KY59" s="62"/>
      <c r="KZ59" s="62"/>
      <c r="LA59" s="62"/>
      <c r="LB59" s="62"/>
      <c r="LC59" s="62"/>
      <c r="LD59" s="62"/>
      <c r="LE59" s="62"/>
      <c r="LF59" s="62"/>
      <c r="LG59" s="62"/>
      <c r="LH59" s="62"/>
      <c r="LI59" s="62"/>
      <c r="LJ59" s="62"/>
      <c r="LK59" s="62"/>
      <c r="LL59" s="62"/>
      <c r="LM59" s="62"/>
      <c r="LN59" s="62"/>
      <c r="LO59" s="62"/>
      <c r="LP59" s="62"/>
      <c r="LQ59" s="62"/>
      <c r="LR59" s="62"/>
      <c r="LS59" s="62"/>
      <c r="LT59" s="62"/>
      <c r="LU59" s="62"/>
      <c r="LV59" s="62"/>
      <c r="LW59" s="62"/>
      <c r="LX59" s="62"/>
      <c r="LY59" s="62"/>
      <c r="LZ59" s="62"/>
      <c r="MA59" s="62"/>
      <c r="MB59" s="62"/>
      <c r="MC59" s="62"/>
      <c r="MD59" s="62"/>
      <c r="ME59" s="62"/>
      <c r="MF59" s="62"/>
      <c r="MG59" s="62"/>
      <c r="MH59" s="62"/>
      <c r="MI59" s="62"/>
      <c r="MJ59" s="62"/>
      <c r="MK59" s="62"/>
      <c r="ML59" s="62"/>
      <c r="MM59" s="62"/>
      <c r="MN59" s="62"/>
      <c r="MO59" s="62"/>
      <c r="MP59" s="62"/>
      <c r="MQ59" s="62"/>
      <c r="MR59" s="62"/>
      <c r="MS59" s="62"/>
      <c r="MT59" s="62"/>
      <c r="MU59" s="62"/>
      <c r="MV59" s="62"/>
      <c r="MW59" s="62"/>
      <c r="MX59" s="62"/>
      <c r="MY59" s="62"/>
      <c r="MZ59" s="62"/>
      <c r="NA59" s="62"/>
      <c r="NB59" s="62"/>
      <c r="NC59" s="62"/>
      <c r="ND59" s="62"/>
      <c r="NE59" s="62"/>
      <c r="NF59" s="62"/>
      <c r="NG59" s="62"/>
      <c r="NH59" s="62"/>
      <c r="NI59" s="62"/>
      <c r="NJ59" s="62"/>
      <c r="NK59" s="62"/>
      <c r="NL59" s="62"/>
      <c r="NM59" s="62"/>
      <c r="NN59" s="62"/>
      <c r="NO59" s="62"/>
      <c r="NP59" s="62"/>
      <c r="NQ59" s="62"/>
      <c r="NR59" s="62"/>
      <c r="NS59" s="62"/>
      <c r="NT59" s="62"/>
      <c r="NU59" s="62"/>
      <c r="NV59" s="62"/>
      <c r="NW59" s="62"/>
      <c r="NX59" s="62"/>
      <c r="NY59" s="62"/>
      <c r="NZ59" s="62"/>
      <c r="OA59" s="62"/>
      <c r="OB59" s="62"/>
      <c r="OC59" s="62"/>
      <c r="OD59" s="62"/>
      <c r="OE59" s="62"/>
      <c r="OF59" s="62"/>
      <c r="OG59" s="62"/>
      <c r="OH59" s="62"/>
      <c r="OI59" s="62"/>
      <c r="OJ59" s="62"/>
      <c r="OK59" s="62"/>
      <c r="OL59" s="62"/>
      <c r="OM59" s="62"/>
      <c r="ON59" s="62"/>
      <c r="OO59" s="62"/>
      <c r="OP59" s="62"/>
      <c r="OQ59" s="62"/>
      <c r="OR59" s="62"/>
      <c r="OS59" s="62"/>
      <c r="OT59" s="62"/>
      <c r="OU59" s="62"/>
      <c r="OV59" s="62"/>
      <c r="OW59" s="62"/>
      <c r="OX59" s="62"/>
      <c r="OY59" s="62"/>
      <c r="OZ59" s="62"/>
      <c r="PA59" s="62"/>
      <c r="PB59" s="62"/>
      <c r="PC59" s="62"/>
      <c r="PD59" s="62"/>
      <c r="PE59" s="62"/>
      <c r="PF59" s="62"/>
      <c r="PG59" s="62"/>
      <c r="PH59" s="62"/>
      <c r="PI59" s="62"/>
      <c r="PJ59" s="62"/>
      <c r="PK59" s="62"/>
      <c r="PL59" s="62"/>
      <c r="PM59" s="62"/>
      <c r="PN59" s="62"/>
      <c r="PO59" s="62"/>
      <c r="PP59" s="62"/>
      <c r="PQ59" s="62"/>
      <c r="PR59" s="62"/>
      <c r="PS59" s="62"/>
      <c r="PT59" s="62"/>
      <c r="PU59" s="62"/>
      <c r="PV59" s="62"/>
      <c r="PW59" s="62"/>
      <c r="PX59" s="62"/>
      <c r="PY59" s="62"/>
      <c r="PZ59" s="62"/>
      <c r="QA59" s="62"/>
      <c r="QB59" s="62"/>
      <c r="QC59" s="62"/>
      <c r="QD59" s="62"/>
      <c r="QE59" s="62"/>
      <c r="QF59" s="62"/>
      <c r="QG59" s="62"/>
      <c r="QH59" s="62"/>
      <c r="QI59" s="62"/>
      <c r="QJ59" s="62"/>
      <c r="QK59" s="62"/>
      <c r="QL59" s="62"/>
      <c r="QM59" s="62"/>
      <c r="QN59" s="62"/>
      <c r="QO59" s="62"/>
      <c r="QP59" s="62"/>
      <c r="QQ59" s="62"/>
      <c r="QR59" s="62"/>
      <c r="QS59" s="62"/>
      <c r="QT59" s="62"/>
      <c r="QU59" s="62"/>
      <c r="QV59" s="62"/>
      <c r="QW59" s="62"/>
      <c r="QX59" s="62"/>
      <c r="QY59" s="62"/>
      <c r="QZ59" s="62"/>
      <c r="RA59" s="62"/>
      <c r="RB59" s="62"/>
      <c r="RC59" s="62"/>
      <c r="RD59" s="62"/>
      <c r="RE59" s="62"/>
      <c r="RF59" s="62"/>
      <c r="RG59" s="62"/>
      <c r="RH59" s="62"/>
      <c r="RI59" s="62"/>
      <c r="RJ59" s="62"/>
      <c r="RK59" s="62"/>
      <c r="RL59" s="62"/>
      <c r="RM59" s="62"/>
      <c r="RN59" s="62"/>
      <c r="RO59" s="62"/>
      <c r="RP59" s="62"/>
      <c r="RQ59" s="62"/>
      <c r="RR59" s="62"/>
      <c r="RS59" s="62"/>
      <c r="RT59" s="62"/>
      <c r="RU59" s="62"/>
      <c r="RV59" s="62"/>
      <c r="RW59" s="62"/>
      <c r="RX59" s="62"/>
      <c r="RY59" s="62"/>
      <c r="RZ59" s="62"/>
      <c r="SA59" s="62"/>
      <c r="SB59" s="62"/>
      <c r="SC59" s="62"/>
      <c r="SD59" s="62"/>
      <c r="SE59" s="62"/>
      <c r="SF59" s="62"/>
      <c r="SG59" s="62"/>
      <c r="SH59" s="62"/>
      <c r="SI59" s="62"/>
    </row>
    <row r="60" spans="1:503" s="23" customFormat="1">
      <c r="B60" s="1122"/>
      <c r="C60" s="656" t="s">
        <v>587</v>
      </c>
      <c r="D60" s="95"/>
      <c r="E60" s="114"/>
      <c r="F60" s="25"/>
      <c r="G60" s="296"/>
      <c r="H60" s="25"/>
      <c r="I60" s="25"/>
      <c r="J60" s="25"/>
      <c r="K60" s="92">
        <v>61281</v>
      </c>
      <c r="L60" s="92">
        <v>61281</v>
      </c>
      <c r="M60" s="96">
        <f t="shared" si="22"/>
        <v>56846.9387755102</v>
      </c>
      <c r="N60" s="96">
        <f t="shared" si="23"/>
        <v>56846.9387755102</v>
      </c>
      <c r="O60" s="294"/>
      <c r="P60" s="28"/>
      <c r="Q60" s="27"/>
      <c r="R60" s="27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  <c r="IX60" s="62"/>
      <c r="IY60" s="62"/>
      <c r="IZ60" s="62"/>
      <c r="JA60" s="62"/>
      <c r="JB60" s="62"/>
      <c r="JC60" s="62"/>
      <c r="JD60" s="62"/>
      <c r="JE60" s="62"/>
      <c r="JF60" s="62"/>
      <c r="JG60" s="62"/>
      <c r="JH60" s="62"/>
      <c r="JI60" s="62"/>
      <c r="JJ60" s="62"/>
      <c r="JK60" s="62"/>
      <c r="JL60" s="62"/>
      <c r="JM60" s="62"/>
      <c r="JN60" s="62"/>
      <c r="JO60" s="62"/>
      <c r="JP60" s="62"/>
      <c r="JQ60" s="62"/>
      <c r="JR60" s="62"/>
      <c r="JS60" s="62"/>
      <c r="JT60" s="62"/>
      <c r="JU60" s="62"/>
      <c r="JV60" s="62"/>
      <c r="JW60" s="62"/>
      <c r="JX60" s="62"/>
      <c r="JY60" s="62"/>
      <c r="JZ60" s="62"/>
      <c r="KA60" s="62"/>
      <c r="KB60" s="62"/>
      <c r="KC60" s="62"/>
      <c r="KD60" s="62"/>
      <c r="KE60" s="62"/>
      <c r="KF60" s="62"/>
      <c r="KG60" s="62"/>
      <c r="KH60" s="62"/>
      <c r="KI60" s="62"/>
      <c r="KJ60" s="62"/>
      <c r="KK60" s="62"/>
      <c r="KL60" s="62"/>
      <c r="KM60" s="62"/>
      <c r="KN60" s="62"/>
      <c r="KO60" s="62"/>
      <c r="KP60" s="62"/>
      <c r="KQ60" s="62"/>
      <c r="KR60" s="62"/>
      <c r="KS60" s="62"/>
      <c r="KT60" s="62"/>
      <c r="KU60" s="62"/>
      <c r="KV60" s="62"/>
      <c r="KW60" s="62"/>
      <c r="KX60" s="62"/>
      <c r="KY60" s="62"/>
      <c r="KZ60" s="62"/>
      <c r="LA60" s="62"/>
      <c r="LB60" s="62"/>
      <c r="LC60" s="62"/>
      <c r="LD60" s="62"/>
      <c r="LE60" s="62"/>
      <c r="LF60" s="62"/>
      <c r="LG60" s="62"/>
      <c r="LH60" s="62"/>
      <c r="LI60" s="62"/>
      <c r="LJ60" s="62"/>
      <c r="LK60" s="62"/>
      <c r="LL60" s="62"/>
      <c r="LM60" s="62"/>
      <c r="LN60" s="62"/>
      <c r="LO60" s="62"/>
      <c r="LP60" s="62"/>
      <c r="LQ60" s="62"/>
      <c r="LR60" s="62"/>
      <c r="LS60" s="62"/>
      <c r="LT60" s="62"/>
      <c r="LU60" s="62"/>
      <c r="LV60" s="62"/>
      <c r="LW60" s="62"/>
      <c r="LX60" s="62"/>
      <c r="LY60" s="62"/>
      <c r="LZ60" s="62"/>
      <c r="MA60" s="62"/>
      <c r="MB60" s="62"/>
      <c r="MC60" s="62"/>
      <c r="MD60" s="62"/>
      <c r="ME60" s="62"/>
      <c r="MF60" s="62"/>
      <c r="MG60" s="62"/>
      <c r="MH60" s="62"/>
      <c r="MI60" s="62"/>
      <c r="MJ60" s="62"/>
      <c r="MK60" s="62"/>
      <c r="ML60" s="62"/>
      <c r="MM60" s="62"/>
      <c r="MN60" s="62"/>
      <c r="MO60" s="62"/>
      <c r="MP60" s="62"/>
      <c r="MQ60" s="62"/>
      <c r="MR60" s="62"/>
      <c r="MS60" s="62"/>
      <c r="MT60" s="62"/>
      <c r="MU60" s="62"/>
      <c r="MV60" s="62"/>
      <c r="MW60" s="62"/>
      <c r="MX60" s="62"/>
      <c r="MY60" s="62"/>
      <c r="MZ60" s="62"/>
      <c r="NA60" s="62"/>
      <c r="NB60" s="62"/>
      <c r="NC60" s="62"/>
      <c r="ND60" s="62"/>
      <c r="NE60" s="62"/>
      <c r="NF60" s="62"/>
      <c r="NG60" s="62"/>
      <c r="NH60" s="62"/>
      <c r="NI60" s="62"/>
      <c r="NJ60" s="62"/>
      <c r="NK60" s="62"/>
      <c r="NL60" s="62"/>
      <c r="NM60" s="62"/>
      <c r="NN60" s="62"/>
      <c r="NO60" s="62"/>
      <c r="NP60" s="62"/>
      <c r="NQ60" s="62"/>
      <c r="NR60" s="62"/>
      <c r="NS60" s="62"/>
      <c r="NT60" s="62"/>
      <c r="NU60" s="62"/>
      <c r="NV60" s="62"/>
      <c r="NW60" s="62"/>
      <c r="NX60" s="62"/>
      <c r="NY60" s="62"/>
      <c r="NZ60" s="62"/>
      <c r="OA60" s="62"/>
      <c r="OB60" s="62"/>
      <c r="OC60" s="62"/>
      <c r="OD60" s="62"/>
      <c r="OE60" s="62"/>
      <c r="OF60" s="62"/>
      <c r="OG60" s="62"/>
      <c r="OH60" s="62"/>
      <c r="OI60" s="62"/>
      <c r="OJ60" s="62"/>
      <c r="OK60" s="62"/>
      <c r="OL60" s="62"/>
      <c r="OM60" s="62"/>
      <c r="ON60" s="62"/>
      <c r="OO60" s="62"/>
      <c r="OP60" s="62"/>
      <c r="OQ60" s="62"/>
      <c r="OR60" s="62"/>
      <c r="OS60" s="62"/>
      <c r="OT60" s="62"/>
      <c r="OU60" s="62"/>
      <c r="OV60" s="62"/>
      <c r="OW60" s="62"/>
      <c r="OX60" s="62"/>
      <c r="OY60" s="62"/>
      <c r="OZ60" s="62"/>
      <c r="PA60" s="62"/>
      <c r="PB60" s="62"/>
      <c r="PC60" s="62"/>
      <c r="PD60" s="62"/>
      <c r="PE60" s="62"/>
      <c r="PF60" s="62"/>
      <c r="PG60" s="62"/>
      <c r="PH60" s="62"/>
      <c r="PI60" s="62"/>
      <c r="PJ60" s="62"/>
      <c r="PK60" s="62"/>
      <c r="PL60" s="62"/>
      <c r="PM60" s="62"/>
      <c r="PN60" s="62"/>
      <c r="PO60" s="62"/>
      <c r="PP60" s="62"/>
      <c r="PQ60" s="62"/>
      <c r="PR60" s="62"/>
      <c r="PS60" s="62"/>
      <c r="PT60" s="62"/>
      <c r="PU60" s="62"/>
      <c r="PV60" s="62"/>
      <c r="PW60" s="62"/>
      <c r="PX60" s="62"/>
      <c r="PY60" s="62"/>
      <c r="PZ60" s="62"/>
      <c r="QA60" s="62"/>
      <c r="QB60" s="62"/>
      <c r="QC60" s="62"/>
      <c r="QD60" s="62"/>
      <c r="QE60" s="62"/>
      <c r="QF60" s="62"/>
      <c r="QG60" s="62"/>
      <c r="QH60" s="62"/>
      <c r="QI60" s="62"/>
      <c r="QJ60" s="62"/>
      <c r="QK60" s="62"/>
      <c r="QL60" s="62"/>
      <c r="QM60" s="62"/>
      <c r="QN60" s="62"/>
      <c r="QO60" s="62"/>
      <c r="QP60" s="62"/>
      <c r="QQ60" s="62"/>
      <c r="QR60" s="62"/>
      <c r="QS60" s="62"/>
      <c r="QT60" s="62"/>
      <c r="QU60" s="62"/>
      <c r="QV60" s="62"/>
      <c r="QW60" s="62"/>
      <c r="QX60" s="62"/>
      <c r="QY60" s="62"/>
      <c r="QZ60" s="62"/>
      <c r="RA60" s="62"/>
      <c r="RB60" s="62"/>
      <c r="RC60" s="62"/>
      <c r="RD60" s="62"/>
      <c r="RE60" s="62"/>
      <c r="RF60" s="62"/>
      <c r="RG60" s="62"/>
      <c r="RH60" s="62"/>
      <c r="RI60" s="62"/>
      <c r="RJ60" s="62"/>
      <c r="RK60" s="62"/>
      <c r="RL60" s="62"/>
      <c r="RM60" s="62"/>
      <c r="RN60" s="62"/>
      <c r="RO60" s="62"/>
      <c r="RP60" s="62"/>
      <c r="RQ60" s="62"/>
      <c r="RR60" s="62"/>
      <c r="RS60" s="62"/>
      <c r="RT60" s="62"/>
      <c r="RU60" s="62"/>
      <c r="RV60" s="62"/>
      <c r="RW60" s="62"/>
      <c r="RX60" s="62"/>
      <c r="RY60" s="62"/>
      <c r="RZ60" s="62"/>
      <c r="SA60" s="62"/>
      <c r="SB60" s="62"/>
      <c r="SC60" s="62"/>
      <c r="SD60" s="62"/>
      <c r="SE60" s="62"/>
      <c r="SF60" s="62"/>
      <c r="SG60" s="62"/>
      <c r="SH60" s="62"/>
      <c r="SI60" s="62"/>
    </row>
    <row r="61" spans="1:503" s="23" customFormat="1">
      <c r="B61" s="1122"/>
      <c r="C61" s="656" t="s">
        <v>304</v>
      </c>
      <c r="D61" s="95"/>
      <c r="E61" s="114"/>
      <c r="F61" s="25"/>
      <c r="G61" s="296"/>
      <c r="H61" s="25"/>
      <c r="I61" s="25"/>
      <c r="J61" s="25"/>
      <c r="K61" s="92">
        <v>447323</v>
      </c>
      <c r="L61" s="92">
        <v>447323</v>
      </c>
      <c r="M61" s="96">
        <f t="shared" si="22"/>
        <v>414956.40074211499</v>
      </c>
      <c r="N61" s="96">
        <f t="shared" si="23"/>
        <v>414956.40074211499</v>
      </c>
      <c r="O61" s="294"/>
      <c r="P61" s="28"/>
      <c r="Q61" s="27"/>
      <c r="R61" s="27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  <c r="IX61" s="62"/>
      <c r="IY61" s="62"/>
      <c r="IZ61" s="62"/>
      <c r="JA61" s="62"/>
      <c r="JB61" s="62"/>
      <c r="JC61" s="62"/>
      <c r="JD61" s="62"/>
      <c r="JE61" s="62"/>
      <c r="JF61" s="62"/>
      <c r="JG61" s="62"/>
      <c r="JH61" s="62"/>
      <c r="JI61" s="62"/>
      <c r="JJ61" s="62"/>
      <c r="JK61" s="62"/>
      <c r="JL61" s="62"/>
      <c r="JM61" s="62"/>
      <c r="JN61" s="62"/>
      <c r="JO61" s="62"/>
      <c r="JP61" s="62"/>
      <c r="JQ61" s="62"/>
      <c r="JR61" s="62"/>
      <c r="JS61" s="62"/>
      <c r="JT61" s="62"/>
      <c r="JU61" s="62"/>
      <c r="JV61" s="62"/>
      <c r="JW61" s="62"/>
      <c r="JX61" s="62"/>
      <c r="JY61" s="62"/>
      <c r="JZ61" s="62"/>
      <c r="KA61" s="62"/>
      <c r="KB61" s="62"/>
      <c r="KC61" s="62"/>
      <c r="KD61" s="62"/>
      <c r="KE61" s="62"/>
      <c r="KF61" s="62"/>
      <c r="KG61" s="62"/>
      <c r="KH61" s="62"/>
      <c r="KI61" s="62"/>
      <c r="KJ61" s="62"/>
      <c r="KK61" s="62"/>
      <c r="KL61" s="62"/>
      <c r="KM61" s="62"/>
      <c r="KN61" s="62"/>
      <c r="KO61" s="62"/>
      <c r="KP61" s="62"/>
      <c r="KQ61" s="62"/>
      <c r="KR61" s="62"/>
      <c r="KS61" s="62"/>
      <c r="KT61" s="62"/>
      <c r="KU61" s="62"/>
      <c r="KV61" s="62"/>
      <c r="KW61" s="62"/>
      <c r="KX61" s="62"/>
      <c r="KY61" s="62"/>
      <c r="KZ61" s="62"/>
      <c r="LA61" s="62"/>
      <c r="LB61" s="62"/>
      <c r="LC61" s="62"/>
      <c r="LD61" s="62"/>
      <c r="LE61" s="62"/>
      <c r="LF61" s="62"/>
      <c r="LG61" s="62"/>
      <c r="LH61" s="62"/>
      <c r="LI61" s="62"/>
      <c r="LJ61" s="62"/>
      <c r="LK61" s="62"/>
      <c r="LL61" s="62"/>
      <c r="LM61" s="62"/>
      <c r="LN61" s="62"/>
      <c r="LO61" s="62"/>
      <c r="LP61" s="62"/>
      <c r="LQ61" s="62"/>
      <c r="LR61" s="62"/>
      <c r="LS61" s="62"/>
      <c r="LT61" s="62"/>
      <c r="LU61" s="62"/>
      <c r="LV61" s="62"/>
      <c r="LW61" s="62"/>
      <c r="LX61" s="62"/>
      <c r="LY61" s="62"/>
      <c r="LZ61" s="62"/>
      <c r="MA61" s="62"/>
      <c r="MB61" s="62"/>
      <c r="MC61" s="62"/>
      <c r="MD61" s="62"/>
      <c r="ME61" s="62"/>
      <c r="MF61" s="62"/>
      <c r="MG61" s="62"/>
      <c r="MH61" s="62"/>
      <c r="MI61" s="62"/>
      <c r="MJ61" s="62"/>
      <c r="MK61" s="62"/>
      <c r="ML61" s="62"/>
      <c r="MM61" s="62"/>
      <c r="MN61" s="62"/>
      <c r="MO61" s="62"/>
      <c r="MP61" s="62"/>
      <c r="MQ61" s="62"/>
      <c r="MR61" s="62"/>
      <c r="MS61" s="62"/>
      <c r="MT61" s="62"/>
      <c r="MU61" s="62"/>
      <c r="MV61" s="62"/>
      <c r="MW61" s="62"/>
      <c r="MX61" s="62"/>
      <c r="MY61" s="62"/>
      <c r="MZ61" s="62"/>
      <c r="NA61" s="62"/>
      <c r="NB61" s="62"/>
      <c r="NC61" s="62"/>
      <c r="ND61" s="62"/>
      <c r="NE61" s="62"/>
      <c r="NF61" s="62"/>
      <c r="NG61" s="62"/>
      <c r="NH61" s="62"/>
      <c r="NI61" s="62"/>
      <c r="NJ61" s="62"/>
      <c r="NK61" s="62"/>
      <c r="NL61" s="62"/>
      <c r="NM61" s="62"/>
      <c r="NN61" s="62"/>
      <c r="NO61" s="62"/>
      <c r="NP61" s="62"/>
      <c r="NQ61" s="62"/>
      <c r="NR61" s="62"/>
      <c r="NS61" s="62"/>
      <c r="NT61" s="62"/>
      <c r="NU61" s="62"/>
      <c r="NV61" s="62"/>
      <c r="NW61" s="62"/>
      <c r="NX61" s="62"/>
      <c r="NY61" s="62"/>
      <c r="NZ61" s="62"/>
      <c r="OA61" s="62"/>
      <c r="OB61" s="62"/>
      <c r="OC61" s="62"/>
      <c r="OD61" s="62"/>
      <c r="OE61" s="62"/>
      <c r="OF61" s="62"/>
      <c r="OG61" s="62"/>
      <c r="OH61" s="62"/>
      <c r="OI61" s="62"/>
      <c r="OJ61" s="62"/>
      <c r="OK61" s="62"/>
      <c r="OL61" s="62"/>
      <c r="OM61" s="62"/>
      <c r="ON61" s="62"/>
      <c r="OO61" s="62"/>
      <c r="OP61" s="62"/>
      <c r="OQ61" s="62"/>
      <c r="OR61" s="62"/>
      <c r="OS61" s="62"/>
      <c r="OT61" s="62"/>
      <c r="OU61" s="62"/>
      <c r="OV61" s="62"/>
      <c r="OW61" s="62"/>
      <c r="OX61" s="62"/>
      <c r="OY61" s="62"/>
      <c r="OZ61" s="62"/>
      <c r="PA61" s="62"/>
      <c r="PB61" s="62"/>
      <c r="PC61" s="62"/>
      <c r="PD61" s="62"/>
      <c r="PE61" s="62"/>
      <c r="PF61" s="62"/>
      <c r="PG61" s="62"/>
      <c r="PH61" s="62"/>
      <c r="PI61" s="62"/>
      <c r="PJ61" s="62"/>
      <c r="PK61" s="62"/>
      <c r="PL61" s="62"/>
      <c r="PM61" s="62"/>
      <c r="PN61" s="62"/>
      <c r="PO61" s="62"/>
      <c r="PP61" s="62"/>
      <c r="PQ61" s="62"/>
      <c r="PR61" s="62"/>
      <c r="PS61" s="62"/>
      <c r="PT61" s="62"/>
      <c r="PU61" s="62"/>
      <c r="PV61" s="62"/>
      <c r="PW61" s="62"/>
      <c r="PX61" s="62"/>
      <c r="PY61" s="62"/>
      <c r="PZ61" s="62"/>
      <c r="QA61" s="62"/>
      <c r="QB61" s="62"/>
      <c r="QC61" s="62"/>
      <c r="QD61" s="62"/>
      <c r="QE61" s="62"/>
      <c r="QF61" s="62"/>
      <c r="QG61" s="62"/>
      <c r="QH61" s="62"/>
      <c r="QI61" s="62"/>
      <c r="QJ61" s="62"/>
      <c r="QK61" s="62"/>
      <c r="QL61" s="62"/>
      <c r="QM61" s="62"/>
      <c r="QN61" s="62"/>
      <c r="QO61" s="62"/>
      <c r="QP61" s="62"/>
      <c r="QQ61" s="62"/>
      <c r="QR61" s="62"/>
      <c r="QS61" s="62"/>
      <c r="QT61" s="62"/>
      <c r="QU61" s="62"/>
      <c r="QV61" s="62"/>
      <c r="QW61" s="62"/>
      <c r="QX61" s="62"/>
      <c r="QY61" s="62"/>
      <c r="QZ61" s="62"/>
      <c r="RA61" s="62"/>
      <c r="RB61" s="62"/>
      <c r="RC61" s="62"/>
      <c r="RD61" s="62"/>
      <c r="RE61" s="62"/>
      <c r="RF61" s="62"/>
      <c r="RG61" s="62"/>
      <c r="RH61" s="62"/>
      <c r="RI61" s="62"/>
      <c r="RJ61" s="62"/>
      <c r="RK61" s="62"/>
      <c r="RL61" s="62"/>
      <c r="RM61" s="62"/>
      <c r="RN61" s="62"/>
      <c r="RO61" s="62"/>
      <c r="RP61" s="62"/>
      <c r="RQ61" s="62"/>
      <c r="RR61" s="62"/>
      <c r="RS61" s="62"/>
      <c r="RT61" s="62"/>
      <c r="RU61" s="62"/>
      <c r="RV61" s="62"/>
      <c r="RW61" s="62"/>
      <c r="RX61" s="62"/>
      <c r="RY61" s="62"/>
      <c r="RZ61" s="62"/>
      <c r="SA61" s="62"/>
      <c r="SB61" s="62"/>
      <c r="SC61" s="62"/>
      <c r="SD61" s="62"/>
      <c r="SE61" s="62"/>
      <c r="SF61" s="62"/>
      <c r="SG61" s="62"/>
      <c r="SH61" s="62"/>
      <c r="SI61" s="62"/>
    </row>
    <row r="62" spans="1:503" s="89" customFormat="1" ht="13.8">
      <c r="A62" s="23"/>
      <c r="B62" s="785"/>
      <c r="C62" s="108" t="s">
        <v>97</v>
      </c>
      <c r="D62" s="117"/>
      <c r="E62" s="109"/>
      <c r="F62" s="297"/>
      <c r="G62" s="297"/>
      <c r="H62" s="297"/>
      <c r="I62" s="297"/>
      <c r="J62" s="297"/>
      <c r="K62" s="297">
        <f>SUM(K56:K61)</f>
        <v>3065002</v>
      </c>
      <c r="L62" s="297">
        <f>SUM(L56:L61)</f>
        <v>3065002</v>
      </c>
      <c r="M62" s="297">
        <f t="shared" si="22"/>
        <v>2843230.0556586268</v>
      </c>
      <c r="N62" s="297">
        <f t="shared" si="23"/>
        <v>2843230.0556586268</v>
      </c>
      <c r="O62" s="297"/>
      <c r="P62" s="297"/>
      <c r="Q62" s="115"/>
      <c r="R62" s="115">
        <f>((O62*1.1)+(P62))/N62</f>
        <v>0</v>
      </c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  <c r="KZ62" s="62"/>
      <c r="LA62" s="62"/>
      <c r="LB62" s="62"/>
      <c r="LC62" s="62"/>
      <c r="LD62" s="62"/>
      <c r="LE62" s="62"/>
      <c r="LF62" s="62"/>
      <c r="LG62" s="62"/>
      <c r="LH62" s="62"/>
      <c r="LI62" s="62"/>
      <c r="LJ62" s="62"/>
      <c r="LK62" s="62"/>
      <c r="LL62" s="62"/>
      <c r="LM62" s="62"/>
      <c r="LN62" s="62"/>
      <c r="LO62" s="62"/>
      <c r="LP62" s="62"/>
      <c r="LQ62" s="62"/>
      <c r="LR62" s="62"/>
      <c r="LS62" s="62"/>
      <c r="LT62" s="62"/>
      <c r="LU62" s="62"/>
      <c r="LV62" s="62"/>
      <c r="LW62" s="62"/>
      <c r="LX62" s="62"/>
      <c r="LY62" s="62"/>
      <c r="LZ62" s="62"/>
      <c r="MA62" s="62"/>
      <c r="MB62" s="62"/>
      <c r="MC62" s="62"/>
      <c r="MD62" s="62"/>
      <c r="ME62" s="62"/>
      <c r="MF62" s="62"/>
      <c r="MG62" s="62"/>
      <c r="MH62" s="62"/>
      <c r="MI62" s="62"/>
      <c r="MJ62" s="62"/>
      <c r="MK62" s="62"/>
      <c r="ML62" s="62"/>
      <c r="MM62" s="62"/>
      <c r="MN62" s="62"/>
      <c r="MO62" s="62"/>
      <c r="MP62" s="62"/>
      <c r="MQ62" s="62"/>
      <c r="MR62" s="62"/>
      <c r="MS62" s="62"/>
      <c r="MT62" s="62"/>
      <c r="MU62" s="62"/>
      <c r="MV62" s="62"/>
      <c r="MW62" s="62"/>
      <c r="MX62" s="62"/>
      <c r="MY62" s="62"/>
      <c r="MZ62" s="62"/>
      <c r="NA62" s="62"/>
      <c r="NB62" s="62"/>
      <c r="NC62" s="62"/>
      <c r="ND62" s="62"/>
      <c r="NE62" s="62"/>
      <c r="NF62" s="62"/>
      <c r="NG62" s="62"/>
      <c r="NH62" s="62"/>
      <c r="NI62" s="62"/>
      <c r="NJ62" s="62"/>
      <c r="NK62" s="62"/>
      <c r="NL62" s="62"/>
      <c r="NM62" s="62"/>
      <c r="NN62" s="62"/>
      <c r="NO62" s="62"/>
      <c r="NP62" s="62"/>
      <c r="NQ62" s="62"/>
      <c r="NR62" s="62"/>
      <c r="NS62" s="62"/>
      <c r="NT62" s="62"/>
      <c r="NU62" s="62"/>
      <c r="NV62" s="62"/>
      <c r="NW62" s="62"/>
      <c r="NX62" s="62"/>
      <c r="NY62" s="62"/>
      <c r="NZ62" s="62"/>
      <c r="OA62" s="62"/>
      <c r="OB62" s="62"/>
      <c r="OC62" s="62"/>
      <c r="OD62" s="62"/>
      <c r="OE62" s="62"/>
      <c r="OF62" s="62"/>
      <c r="OG62" s="62"/>
      <c r="OH62" s="62"/>
      <c r="OI62" s="62"/>
      <c r="OJ62" s="62"/>
      <c r="OK62" s="62"/>
      <c r="OL62" s="62"/>
      <c r="OM62" s="62"/>
      <c r="ON62" s="62"/>
      <c r="OO62" s="62"/>
      <c r="OP62" s="62"/>
      <c r="OQ62" s="62"/>
      <c r="OR62" s="62"/>
      <c r="OS62" s="62"/>
      <c r="OT62" s="62"/>
      <c r="OU62" s="62"/>
      <c r="OV62" s="62"/>
      <c r="OW62" s="62"/>
      <c r="OX62" s="62"/>
      <c r="OY62" s="62"/>
      <c r="OZ62" s="62"/>
      <c r="PA62" s="62"/>
      <c r="PB62" s="62"/>
      <c r="PC62" s="62"/>
      <c r="PD62" s="62"/>
      <c r="PE62" s="62"/>
      <c r="PF62" s="62"/>
      <c r="PG62" s="62"/>
      <c r="PH62" s="62"/>
      <c r="PI62" s="62"/>
      <c r="PJ62" s="62"/>
      <c r="PK62" s="62"/>
      <c r="PL62" s="62"/>
      <c r="PM62" s="62"/>
      <c r="PN62" s="62"/>
      <c r="PO62" s="62"/>
      <c r="PP62" s="62"/>
      <c r="PQ62" s="62"/>
      <c r="PR62" s="62"/>
      <c r="PS62" s="62"/>
      <c r="PT62" s="62"/>
      <c r="PU62" s="62"/>
      <c r="PV62" s="62"/>
      <c r="PW62" s="62"/>
      <c r="PX62" s="62"/>
      <c r="PY62" s="62"/>
      <c r="PZ62" s="62"/>
      <c r="QA62" s="62"/>
      <c r="QB62" s="62"/>
      <c r="QC62" s="62"/>
      <c r="QD62" s="62"/>
      <c r="QE62" s="62"/>
      <c r="QF62" s="62"/>
      <c r="QG62" s="62"/>
      <c r="QH62" s="62"/>
      <c r="QI62" s="62"/>
      <c r="QJ62" s="62"/>
      <c r="QK62" s="62"/>
      <c r="QL62" s="62"/>
      <c r="QM62" s="62"/>
      <c r="QN62" s="62"/>
      <c r="QO62" s="62"/>
      <c r="QP62" s="62"/>
      <c r="QQ62" s="62"/>
      <c r="QR62" s="62"/>
      <c r="QS62" s="62"/>
      <c r="QT62" s="62"/>
      <c r="QU62" s="62"/>
      <c r="QV62" s="62"/>
      <c r="QW62" s="62"/>
      <c r="QX62" s="62"/>
      <c r="QY62" s="62"/>
      <c r="QZ62" s="62"/>
      <c r="RA62" s="62"/>
      <c r="RB62" s="62"/>
      <c r="RC62" s="62"/>
      <c r="RD62" s="62"/>
      <c r="RE62" s="62"/>
      <c r="RF62" s="62"/>
      <c r="RG62" s="62"/>
      <c r="RH62" s="62"/>
      <c r="RI62" s="62"/>
      <c r="RJ62" s="62"/>
      <c r="RK62" s="62"/>
      <c r="RL62" s="62"/>
      <c r="RM62" s="62"/>
      <c r="RN62" s="62"/>
      <c r="RO62" s="62"/>
      <c r="RP62" s="62"/>
      <c r="RQ62" s="62"/>
      <c r="RR62" s="62"/>
      <c r="RS62" s="62"/>
      <c r="RT62" s="62"/>
      <c r="RU62" s="62"/>
      <c r="RV62" s="62"/>
      <c r="RW62" s="62"/>
      <c r="RX62" s="62"/>
      <c r="RY62" s="62"/>
      <c r="RZ62" s="62"/>
      <c r="SA62" s="62"/>
      <c r="SB62" s="62"/>
      <c r="SC62" s="62"/>
      <c r="SD62" s="62"/>
      <c r="SE62" s="62"/>
      <c r="SF62" s="62"/>
      <c r="SG62" s="62"/>
      <c r="SH62" s="62"/>
      <c r="SI62" s="62"/>
    </row>
    <row r="63" spans="1:503" s="97" customFormat="1" ht="14.4" thickBot="1">
      <c r="A63" s="376"/>
      <c r="B63" s="786"/>
      <c r="C63" s="168" t="s">
        <v>573</v>
      </c>
      <c r="D63" s="169"/>
      <c r="E63" s="170">
        <f t="shared" ref="E63:P63" si="24">E62+E55+E36+E30+E22+E33</f>
        <v>282562309.82685328</v>
      </c>
      <c r="F63" s="170">
        <f t="shared" si="24"/>
        <v>16919390.219999999</v>
      </c>
      <c r="G63" s="170">
        <f t="shared" si="24"/>
        <v>65715977.260000005</v>
      </c>
      <c r="H63" s="170">
        <f t="shared" si="24"/>
        <v>62105882.361200005</v>
      </c>
      <c r="I63" s="170">
        <f t="shared" si="24"/>
        <v>126597547.48480003</v>
      </c>
      <c r="J63" s="170">
        <f t="shared" si="24"/>
        <v>0</v>
      </c>
      <c r="K63" s="170">
        <f t="shared" si="24"/>
        <v>91592846.480000004</v>
      </c>
      <c r="L63" s="170">
        <f t="shared" si="24"/>
        <v>152896104.19480002</v>
      </c>
      <c r="M63" s="170">
        <f t="shared" si="24"/>
        <v>85815546.539105102</v>
      </c>
      <c r="N63" s="170">
        <f t="shared" si="24"/>
        <v>142683132.54541311</v>
      </c>
      <c r="O63" s="170">
        <f t="shared" si="24"/>
        <v>189062975.54170433</v>
      </c>
      <c r="P63" s="170">
        <f t="shared" si="24"/>
        <v>3960227.8006868954</v>
      </c>
      <c r="Q63" s="331">
        <f>O63/M63</f>
        <v>2.2031319867612873</v>
      </c>
      <c r="R63" s="331">
        <f>((O63*1.1)+(P63))/N63</f>
        <v>1.4853157280459124</v>
      </c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  <c r="JG63" s="77"/>
      <c r="JH63" s="77"/>
      <c r="JI63" s="77"/>
      <c r="JJ63" s="77"/>
      <c r="JK63" s="77"/>
      <c r="JL63" s="77"/>
      <c r="JM63" s="77"/>
      <c r="JN63" s="77"/>
      <c r="JO63" s="77"/>
      <c r="JP63" s="77"/>
      <c r="JQ63" s="77"/>
      <c r="JR63" s="77"/>
      <c r="JS63" s="77"/>
      <c r="JT63" s="77"/>
      <c r="JU63" s="77"/>
      <c r="JV63" s="77"/>
      <c r="JW63" s="77"/>
      <c r="JX63" s="77"/>
      <c r="JY63" s="77"/>
      <c r="JZ63" s="77"/>
      <c r="KA63" s="77"/>
      <c r="KB63" s="77"/>
      <c r="KC63" s="77"/>
      <c r="KD63" s="77"/>
      <c r="KE63" s="77"/>
      <c r="KF63" s="77"/>
      <c r="KG63" s="77"/>
      <c r="KH63" s="77"/>
      <c r="KI63" s="77"/>
      <c r="KJ63" s="77"/>
      <c r="KK63" s="77"/>
      <c r="KL63" s="77"/>
      <c r="KM63" s="77"/>
      <c r="KN63" s="77"/>
      <c r="KO63" s="77"/>
      <c r="KP63" s="77"/>
      <c r="KQ63" s="77"/>
      <c r="KR63" s="77"/>
      <c r="KS63" s="77"/>
      <c r="KT63" s="77"/>
      <c r="KU63" s="77"/>
      <c r="KV63" s="77"/>
      <c r="KW63" s="77"/>
      <c r="KX63" s="77"/>
      <c r="KY63" s="77"/>
      <c r="KZ63" s="77"/>
      <c r="LA63" s="77"/>
      <c r="LB63" s="77"/>
      <c r="LC63" s="77"/>
      <c r="LD63" s="77"/>
      <c r="LE63" s="77"/>
      <c r="LF63" s="77"/>
      <c r="LG63" s="77"/>
      <c r="LH63" s="77"/>
      <c r="LI63" s="77"/>
      <c r="LJ63" s="77"/>
      <c r="LK63" s="77"/>
      <c r="LL63" s="77"/>
      <c r="LM63" s="77"/>
      <c r="LN63" s="77"/>
      <c r="LO63" s="77"/>
      <c r="LP63" s="77"/>
      <c r="LQ63" s="77"/>
      <c r="LR63" s="77"/>
      <c r="LS63" s="77"/>
      <c r="LT63" s="77"/>
      <c r="LU63" s="77"/>
      <c r="LV63" s="77"/>
      <c r="LW63" s="77"/>
      <c r="LX63" s="77"/>
      <c r="LY63" s="77"/>
      <c r="LZ63" s="77"/>
      <c r="MA63" s="77"/>
      <c r="MB63" s="77"/>
      <c r="MC63" s="77"/>
      <c r="MD63" s="77"/>
      <c r="ME63" s="77"/>
      <c r="MF63" s="77"/>
      <c r="MG63" s="77"/>
      <c r="MH63" s="77"/>
      <c r="MI63" s="77"/>
      <c r="MJ63" s="77"/>
      <c r="MK63" s="77"/>
      <c r="ML63" s="77"/>
      <c r="MM63" s="77"/>
      <c r="MN63" s="77"/>
      <c r="MO63" s="77"/>
      <c r="MP63" s="77"/>
      <c r="MQ63" s="77"/>
      <c r="MR63" s="77"/>
      <c r="MS63" s="77"/>
      <c r="MT63" s="77"/>
      <c r="MU63" s="77"/>
      <c r="MV63" s="77"/>
      <c r="MW63" s="77"/>
      <c r="MX63" s="77"/>
      <c r="MY63" s="77"/>
      <c r="MZ63" s="77"/>
      <c r="NA63" s="77"/>
      <c r="NB63" s="77"/>
      <c r="NC63" s="77"/>
      <c r="ND63" s="77"/>
      <c r="NE63" s="77"/>
      <c r="NF63" s="77"/>
      <c r="NG63" s="77"/>
      <c r="NH63" s="77"/>
      <c r="NI63" s="77"/>
      <c r="NJ63" s="77"/>
      <c r="NK63" s="77"/>
      <c r="NL63" s="77"/>
      <c r="NM63" s="77"/>
      <c r="NN63" s="77"/>
      <c r="NO63" s="77"/>
      <c r="NP63" s="77"/>
      <c r="NQ63" s="77"/>
      <c r="NR63" s="77"/>
      <c r="NS63" s="77"/>
      <c r="NT63" s="77"/>
      <c r="NU63" s="77"/>
      <c r="NV63" s="77"/>
      <c r="NW63" s="77"/>
      <c r="NX63" s="77"/>
      <c r="NY63" s="77"/>
      <c r="NZ63" s="77"/>
      <c r="OA63" s="77"/>
      <c r="OB63" s="77"/>
      <c r="OC63" s="77"/>
      <c r="OD63" s="77"/>
      <c r="OE63" s="77"/>
      <c r="OF63" s="77"/>
      <c r="OG63" s="77"/>
      <c r="OH63" s="77"/>
      <c r="OI63" s="77"/>
      <c r="OJ63" s="77"/>
      <c r="OK63" s="77"/>
      <c r="OL63" s="77"/>
      <c r="OM63" s="77"/>
      <c r="ON63" s="77"/>
      <c r="OO63" s="77"/>
      <c r="OP63" s="77"/>
      <c r="OQ63" s="77"/>
      <c r="OR63" s="77"/>
      <c r="OS63" s="77"/>
      <c r="OT63" s="77"/>
      <c r="OU63" s="77"/>
      <c r="OV63" s="77"/>
      <c r="OW63" s="77"/>
      <c r="OX63" s="77"/>
      <c r="OY63" s="77"/>
      <c r="OZ63" s="77"/>
      <c r="PA63" s="77"/>
      <c r="PB63" s="77"/>
      <c r="PC63" s="77"/>
      <c r="PD63" s="77"/>
      <c r="PE63" s="77"/>
      <c r="PF63" s="77"/>
      <c r="PG63" s="77"/>
      <c r="PH63" s="77"/>
      <c r="PI63" s="77"/>
      <c r="PJ63" s="77"/>
      <c r="PK63" s="77"/>
      <c r="PL63" s="77"/>
      <c r="PM63" s="77"/>
      <c r="PN63" s="77"/>
      <c r="PO63" s="77"/>
      <c r="PP63" s="77"/>
      <c r="PQ63" s="77"/>
      <c r="PR63" s="77"/>
      <c r="PS63" s="77"/>
      <c r="PT63" s="77"/>
      <c r="PU63" s="77"/>
      <c r="PV63" s="77"/>
      <c r="PW63" s="77"/>
      <c r="PX63" s="77"/>
      <c r="PY63" s="77"/>
      <c r="PZ63" s="77"/>
      <c r="QA63" s="77"/>
      <c r="QB63" s="77"/>
      <c r="QC63" s="77"/>
      <c r="QD63" s="77"/>
      <c r="QE63" s="77"/>
      <c r="QF63" s="77"/>
      <c r="QG63" s="77"/>
      <c r="QH63" s="77"/>
      <c r="QI63" s="77"/>
      <c r="QJ63" s="77"/>
      <c r="QK63" s="77"/>
      <c r="QL63" s="77"/>
      <c r="QM63" s="77"/>
      <c r="QN63" s="77"/>
      <c r="QO63" s="77"/>
      <c r="QP63" s="77"/>
      <c r="QQ63" s="77"/>
      <c r="QR63" s="77"/>
      <c r="QS63" s="77"/>
      <c r="QT63" s="77"/>
      <c r="QU63" s="77"/>
      <c r="QV63" s="77"/>
      <c r="QW63" s="77"/>
      <c r="QX63" s="77"/>
      <c r="QY63" s="77"/>
      <c r="QZ63" s="77"/>
      <c r="RA63" s="77"/>
      <c r="RB63" s="77"/>
      <c r="RC63" s="77"/>
      <c r="RD63" s="77"/>
      <c r="RE63" s="77"/>
      <c r="RF63" s="77"/>
      <c r="RG63" s="77"/>
      <c r="RH63" s="77"/>
      <c r="RI63" s="77"/>
      <c r="RJ63" s="77"/>
      <c r="RK63" s="77"/>
      <c r="RL63" s="77"/>
      <c r="RM63" s="77"/>
      <c r="RN63" s="77"/>
      <c r="RO63" s="77"/>
      <c r="RP63" s="77"/>
      <c r="RQ63" s="77"/>
      <c r="RR63" s="77"/>
      <c r="RS63" s="77"/>
      <c r="RT63" s="77"/>
      <c r="RU63" s="77"/>
      <c r="RV63" s="77"/>
      <c r="RW63" s="77"/>
      <c r="RX63" s="77"/>
      <c r="RY63" s="77"/>
      <c r="RZ63" s="77"/>
      <c r="SA63" s="77"/>
      <c r="SB63" s="77"/>
      <c r="SC63" s="77"/>
      <c r="SD63" s="77"/>
      <c r="SE63" s="77"/>
      <c r="SF63" s="77"/>
      <c r="SG63" s="77"/>
      <c r="SH63" s="77"/>
      <c r="SI63" s="77"/>
    </row>
    <row r="64" spans="1:503" s="98" customFormat="1" ht="0.75" customHeight="1" thickBot="1">
      <c r="A64" s="23"/>
      <c r="B64" s="140"/>
      <c r="C64" s="789"/>
      <c r="D64" s="141"/>
      <c r="E64" s="143"/>
      <c r="F64" s="142"/>
      <c r="G64" s="142"/>
      <c r="H64" s="142"/>
      <c r="I64" s="142"/>
      <c r="J64" s="144"/>
      <c r="K64" s="145"/>
      <c r="L64" s="145"/>
      <c r="M64" s="145"/>
      <c r="N64" s="145"/>
      <c r="O64" s="83"/>
      <c r="P64" s="145"/>
      <c r="Q64" s="146"/>
      <c r="R64" s="147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  <c r="KF64" s="62"/>
      <c r="KG64" s="62"/>
      <c r="KH64" s="62"/>
      <c r="KI64" s="62"/>
      <c r="KJ64" s="62"/>
      <c r="KK64" s="62"/>
      <c r="KL64" s="62"/>
      <c r="KM64" s="62"/>
      <c r="KN64" s="62"/>
      <c r="KO64" s="62"/>
      <c r="KP64" s="62"/>
      <c r="KQ64" s="62"/>
      <c r="KR64" s="62"/>
      <c r="KS64" s="62"/>
      <c r="KT64" s="62"/>
      <c r="KU64" s="62"/>
      <c r="KV64" s="62"/>
      <c r="KW64" s="62"/>
      <c r="KX64" s="62"/>
      <c r="KY64" s="62"/>
      <c r="KZ64" s="62"/>
      <c r="LA64" s="62"/>
      <c r="LB64" s="62"/>
      <c r="LC64" s="62"/>
      <c r="LD64" s="62"/>
      <c r="LE64" s="62"/>
      <c r="LF64" s="62"/>
      <c r="LG64" s="62"/>
      <c r="LH64" s="62"/>
      <c r="LI64" s="62"/>
      <c r="LJ64" s="62"/>
      <c r="LK64" s="62"/>
      <c r="LL64" s="62"/>
      <c r="LM64" s="62"/>
      <c r="LN64" s="62"/>
      <c r="LO64" s="62"/>
      <c r="LP64" s="62"/>
      <c r="LQ64" s="62"/>
      <c r="LR64" s="62"/>
      <c r="LS64" s="62"/>
      <c r="LT64" s="62"/>
      <c r="LU64" s="62"/>
      <c r="LV64" s="62"/>
      <c r="LW64" s="62"/>
      <c r="LX64" s="62"/>
      <c r="LY64" s="62"/>
      <c r="LZ64" s="62"/>
      <c r="MA64" s="62"/>
      <c r="MB64" s="62"/>
      <c r="MC64" s="62"/>
      <c r="MD64" s="62"/>
      <c r="ME64" s="62"/>
      <c r="MF64" s="62"/>
      <c r="MG64" s="62"/>
      <c r="MH64" s="62"/>
      <c r="MI64" s="62"/>
      <c r="MJ64" s="62"/>
      <c r="MK64" s="62"/>
      <c r="ML64" s="62"/>
      <c r="MM64" s="62"/>
      <c r="MN64" s="62"/>
      <c r="MO64" s="62"/>
      <c r="MP64" s="62"/>
      <c r="MQ64" s="62"/>
      <c r="MR64" s="62"/>
      <c r="MS64" s="62"/>
      <c r="MT64" s="62"/>
      <c r="MU64" s="62"/>
      <c r="MV64" s="62"/>
      <c r="MW64" s="62"/>
      <c r="MX64" s="62"/>
      <c r="MY64" s="62"/>
      <c r="MZ64" s="62"/>
      <c r="NA64" s="62"/>
      <c r="NB64" s="62"/>
      <c r="NC64" s="62"/>
      <c r="ND64" s="62"/>
      <c r="NE64" s="62"/>
      <c r="NF64" s="62"/>
      <c r="NG64" s="62"/>
      <c r="NH64" s="62"/>
      <c r="NI64" s="62"/>
      <c r="NJ64" s="62"/>
      <c r="NK64" s="62"/>
      <c r="NL64" s="62"/>
      <c r="NM64" s="62"/>
      <c r="NN64" s="62"/>
      <c r="NO64" s="62"/>
      <c r="NP64" s="62"/>
      <c r="NQ64" s="62"/>
      <c r="NR64" s="62"/>
      <c r="NS64" s="62"/>
      <c r="NT64" s="62"/>
      <c r="NU64" s="62"/>
      <c r="NV64" s="62"/>
      <c r="NW64" s="62"/>
      <c r="NX64" s="62"/>
      <c r="NY64" s="62"/>
      <c r="NZ64" s="62"/>
      <c r="OA64" s="62"/>
      <c r="OB64" s="62"/>
      <c r="OC64" s="62"/>
      <c r="OD64" s="62"/>
      <c r="OE64" s="62"/>
      <c r="OF64" s="62"/>
      <c r="OG64" s="62"/>
      <c r="OH64" s="62"/>
      <c r="OI64" s="62"/>
      <c r="OJ64" s="62"/>
      <c r="OK64" s="62"/>
      <c r="OL64" s="62"/>
      <c r="OM64" s="62"/>
      <c r="ON64" s="62"/>
      <c r="OO64" s="62"/>
      <c r="OP64" s="62"/>
      <c r="OQ64" s="62"/>
      <c r="OR64" s="62"/>
      <c r="OS64" s="62"/>
      <c r="OT64" s="62"/>
      <c r="OU64" s="62"/>
      <c r="OV64" s="62"/>
      <c r="OW64" s="62"/>
      <c r="OX64" s="62"/>
      <c r="OY64" s="62"/>
      <c r="OZ64" s="62"/>
      <c r="PA64" s="62"/>
      <c r="PB64" s="62"/>
      <c r="PC64" s="62"/>
      <c r="PD64" s="62"/>
      <c r="PE64" s="62"/>
      <c r="PF64" s="62"/>
      <c r="PG64" s="62"/>
      <c r="PH64" s="62"/>
      <c r="PI64" s="62"/>
      <c r="PJ64" s="62"/>
      <c r="PK64" s="62"/>
      <c r="PL64" s="62"/>
      <c r="PM64" s="62"/>
      <c r="PN64" s="62"/>
      <c r="PO64" s="62"/>
      <c r="PP64" s="62"/>
      <c r="PQ64" s="62"/>
      <c r="PR64" s="62"/>
      <c r="PS64" s="62"/>
      <c r="PT64" s="62"/>
      <c r="PU64" s="62"/>
      <c r="PV64" s="62"/>
      <c r="PW64" s="62"/>
      <c r="PX64" s="62"/>
      <c r="PY64" s="62"/>
      <c r="PZ64" s="62"/>
      <c r="QA64" s="62"/>
      <c r="QB64" s="62"/>
      <c r="QC64" s="62"/>
      <c r="QD64" s="62"/>
      <c r="QE64" s="62"/>
      <c r="QF64" s="62"/>
      <c r="QG64" s="62"/>
      <c r="QH64" s="62"/>
      <c r="QI64" s="62"/>
      <c r="QJ64" s="62"/>
      <c r="QK64" s="62"/>
      <c r="QL64" s="62"/>
      <c r="QM64" s="62"/>
      <c r="QN64" s="62"/>
      <c r="QO64" s="62"/>
      <c r="QP64" s="62"/>
      <c r="QQ64" s="62"/>
      <c r="QR64" s="62"/>
      <c r="QS64" s="62"/>
      <c r="QT64" s="62"/>
      <c r="QU64" s="62"/>
      <c r="QV64" s="62"/>
      <c r="QW64" s="62"/>
      <c r="QX64" s="62"/>
      <c r="QY64" s="62"/>
      <c r="QZ64" s="62"/>
      <c r="RA64" s="62"/>
      <c r="RB64" s="62"/>
      <c r="RC64" s="62"/>
      <c r="RD64" s="62"/>
      <c r="RE64" s="62"/>
      <c r="RF64" s="62"/>
      <c r="RG64" s="62"/>
      <c r="RH64" s="62"/>
      <c r="RI64" s="62"/>
      <c r="RJ64" s="62"/>
      <c r="RK64" s="62"/>
      <c r="RL64" s="62"/>
      <c r="RM64" s="62"/>
      <c r="RN64" s="62"/>
      <c r="RO64" s="62"/>
      <c r="RP64" s="62"/>
      <c r="RQ64" s="62"/>
      <c r="RR64" s="62"/>
      <c r="RS64" s="62"/>
      <c r="RT64" s="62"/>
      <c r="RU64" s="62"/>
      <c r="RV64" s="62"/>
      <c r="RW64" s="62"/>
      <c r="RX64" s="62"/>
      <c r="RY64" s="62"/>
      <c r="RZ64" s="62"/>
      <c r="SA64" s="62"/>
      <c r="SB64" s="62"/>
      <c r="SC64" s="62"/>
      <c r="SD64" s="62"/>
      <c r="SE64" s="62"/>
      <c r="SF64" s="62"/>
      <c r="SG64" s="62"/>
      <c r="SH64" s="62"/>
      <c r="SI64" s="62"/>
    </row>
    <row r="65" spans="1:503" s="23" customFormat="1" ht="13.8" thickTop="1">
      <c r="B65" s="1124"/>
      <c r="C65" s="154" t="s">
        <v>71</v>
      </c>
      <c r="D65" s="148"/>
      <c r="E65" s="149"/>
      <c r="F65" s="150"/>
      <c r="G65" s="150"/>
      <c r="H65" s="150"/>
      <c r="I65" s="150"/>
      <c r="J65" s="150"/>
      <c r="K65" s="151">
        <v>947430</v>
      </c>
      <c r="L65" s="152">
        <v>947430</v>
      </c>
      <c r="M65" s="152">
        <f>K65/(1+$C$2)^1</f>
        <v>878877.55102040805</v>
      </c>
      <c r="N65" s="152">
        <f>L65/(1+$C$2)^1</f>
        <v>878877.55102040805</v>
      </c>
      <c r="O65" s="155"/>
      <c r="P65" s="153"/>
      <c r="Q65" s="156"/>
      <c r="R65" s="156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  <c r="IW65" s="62"/>
      <c r="IX65" s="62"/>
      <c r="IY65" s="62"/>
      <c r="IZ65" s="62"/>
      <c r="JA65" s="62"/>
      <c r="JB65" s="62"/>
      <c r="JC65" s="62"/>
      <c r="JD65" s="62"/>
      <c r="JE65" s="62"/>
      <c r="JF65" s="62"/>
      <c r="JG65" s="62"/>
      <c r="JH65" s="62"/>
      <c r="JI65" s="62"/>
      <c r="JJ65" s="62"/>
      <c r="JK65" s="62"/>
      <c r="JL65" s="62"/>
      <c r="JM65" s="62"/>
      <c r="JN65" s="62"/>
      <c r="JO65" s="62"/>
      <c r="JP65" s="62"/>
      <c r="JQ65" s="62"/>
      <c r="JR65" s="62"/>
      <c r="JS65" s="62"/>
      <c r="JT65" s="62"/>
      <c r="JU65" s="62"/>
      <c r="JV65" s="62"/>
      <c r="JW65" s="62"/>
      <c r="JX65" s="62"/>
      <c r="JY65" s="62"/>
      <c r="JZ65" s="62"/>
      <c r="KA65" s="62"/>
      <c r="KB65" s="62"/>
      <c r="KC65" s="62"/>
      <c r="KD65" s="62"/>
      <c r="KE65" s="62"/>
      <c r="KF65" s="62"/>
      <c r="KG65" s="62"/>
      <c r="KH65" s="62"/>
      <c r="KI65" s="62"/>
      <c r="KJ65" s="62"/>
      <c r="KK65" s="62"/>
      <c r="KL65" s="62"/>
      <c r="KM65" s="62"/>
      <c r="KN65" s="62"/>
      <c r="KO65" s="62"/>
      <c r="KP65" s="62"/>
      <c r="KQ65" s="62"/>
      <c r="KR65" s="62"/>
      <c r="KS65" s="62"/>
      <c r="KT65" s="62"/>
      <c r="KU65" s="62"/>
      <c r="KV65" s="62"/>
      <c r="KW65" s="62"/>
      <c r="KX65" s="62"/>
      <c r="KY65" s="62"/>
      <c r="KZ65" s="62"/>
      <c r="LA65" s="62"/>
      <c r="LB65" s="62"/>
      <c r="LC65" s="62"/>
      <c r="LD65" s="62"/>
      <c r="LE65" s="62"/>
      <c r="LF65" s="62"/>
      <c r="LG65" s="62"/>
      <c r="LH65" s="62"/>
      <c r="LI65" s="62"/>
      <c r="LJ65" s="62"/>
      <c r="LK65" s="62"/>
      <c r="LL65" s="62"/>
      <c r="LM65" s="62"/>
      <c r="LN65" s="62"/>
      <c r="LO65" s="62"/>
      <c r="LP65" s="62"/>
      <c r="LQ65" s="62"/>
      <c r="LR65" s="62"/>
      <c r="LS65" s="62"/>
      <c r="LT65" s="62"/>
      <c r="LU65" s="62"/>
      <c r="LV65" s="62"/>
      <c r="LW65" s="62"/>
      <c r="LX65" s="62"/>
      <c r="LY65" s="62"/>
      <c r="LZ65" s="62"/>
      <c r="MA65" s="62"/>
      <c r="MB65" s="62"/>
      <c r="MC65" s="62"/>
      <c r="MD65" s="62"/>
      <c r="ME65" s="62"/>
      <c r="MF65" s="62"/>
      <c r="MG65" s="62"/>
      <c r="MH65" s="62"/>
      <c r="MI65" s="62"/>
      <c r="MJ65" s="62"/>
      <c r="MK65" s="62"/>
      <c r="ML65" s="62"/>
      <c r="MM65" s="62"/>
      <c r="MN65" s="62"/>
      <c r="MO65" s="62"/>
      <c r="MP65" s="62"/>
      <c r="MQ65" s="62"/>
      <c r="MR65" s="62"/>
      <c r="MS65" s="62"/>
      <c r="MT65" s="62"/>
      <c r="MU65" s="62"/>
      <c r="MV65" s="62"/>
      <c r="MW65" s="62"/>
      <c r="MX65" s="62"/>
      <c r="MY65" s="62"/>
      <c r="MZ65" s="62"/>
      <c r="NA65" s="62"/>
      <c r="NB65" s="62"/>
      <c r="NC65" s="62"/>
      <c r="ND65" s="62"/>
      <c r="NE65" s="62"/>
      <c r="NF65" s="62"/>
      <c r="NG65" s="62"/>
      <c r="NH65" s="62"/>
      <c r="NI65" s="62"/>
      <c r="NJ65" s="62"/>
      <c r="NK65" s="62"/>
      <c r="NL65" s="62"/>
      <c r="NM65" s="62"/>
      <c r="NN65" s="62"/>
      <c r="NO65" s="62"/>
      <c r="NP65" s="62"/>
      <c r="NQ65" s="62"/>
      <c r="NR65" s="62"/>
      <c r="NS65" s="62"/>
      <c r="NT65" s="62"/>
      <c r="NU65" s="62"/>
      <c r="NV65" s="62"/>
      <c r="NW65" s="62"/>
      <c r="NX65" s="62"/>
      <c r="NY65" s="62"/>
      <c r="NZ65" s="62"/>
      <c r="OA65" s="62"/>
      <c r="OB65" s="62"/>
      <c r="OC65" s="62"/>
      <c r="OD65" s="62"/>
      <c r="OE65" s="62"/>
      <c r="OF65" s="62"/>
      <c r="OG65" s="62"/>
      <c r="OH65" s="62"/>
      <c r="OI65" s="62"/>
      <c r="OJ65" s="62"/>
      <c r="OK65" s="62"/>
      <c r="OL65" s="62"/>
      <c r="OM65" s="62"/>
      <c r="ON65" s="62"/>
      <c r="OO65" s="62"/>
      <c r="OP65" s="62"/>
      <c r="OQ65" s="62"/>
      <c r="OR65" s="62"/>
      <c r="OS65" s="62"/>
      <c r="OT65" s="62"/>
      <c r="OU65" s="62"/>
      <c r="OV65" s="62"/>
      <c r="OW65" s="62"/>
      <c r="OX65" s="62"/>
      <c r="OY65" s="62"/>
      <c r="OZ65" s="62"/>
      <c r="PA65" s="62"/>
      <c r="PB65" s="62"/>
      <c r="PC65" s="62"/>
      <c r="PD65" s="62"/>
      <c r="PE65" s="62"/>
      <c r="PF65" s="62"/>
      <c r="PG65" s="62"/>
      <c r="PH65" s="62"/>
      <c r="PI65" s="62"/>
      <c r="PJ65" s="62"/>
      <c r="PK65" s="62"/>
      <c r="PL65" s="62"/>
      <c r="PM65" s="62"/>
      <c r="PN65" s="62"/>
      <c r="PO65" s="62"/>
      <c r="PP65" s="62"/>
      <c r="PQ65" s="62"/>
      <c r="PR65" s="62"/>
      <c r="PS65" s="62"/>
      <c r="PT65" s="62"/>
      <c r="PU65" s="62"/>
      <c r="PV65" s="62"/>
      <c r="PW65" s="62"/>
      <c r="PX65" s="62"/>
      <c r="PY65" s="62"/>
      <c r="PZ65" s="62"/>
      <c r="QA65" s="62"/>
      <c r="QB65" s="62"/>
      <c r="QC65" s="62"/>
      <c r="QD65" s="62"/>
      <c r="QE65" s="62"/>
      <c r="QF65" s="62"/>
      <c r="QG65" s="62"/>
      <c r="QH65" s="62"/>
      <c r="QI65" s="62"/>
      <c r="QJ65" s="62"/>
      <c r="QK65" s="62"/>
      <c r="QL65" s="62"/>
      <c r="QM65" s="62"/>
      <c r="QN65" s="62"/>
      <c r="QO65" s="62"/>
      <c r="QP65" s="62"/>
      <c r="QQ65" s="62"/>
      <c r="QR65" s="62"/>
      <c r="QS65" s="62"/>
      <c r="QT65" s="62"/>
      <c r="QU65" s="62"/>
      <c r="QV65" s="62"/>
      <c r="QW65" s="62"/>
      <c r="QX65" s="62"/>
      <c r="QY65" s="62"/>
      <c r="QZ65" s="62"/>
      <c r="RA65" s="62"/>
      <c r="RB65" s="62"/>
      <c r="RC65" s="62"/>
      <c r="RD65" s="62"/>
      <c r="RE65" s="62"/>
      <c r="RF65" s="62"/>
      <c r="RG65" s="62"/>
      <c r="RH65" s="62"/>
      <c r="RI65" s="62"/>
      <c r="RJ65" s="62"/>
      <c r="RK65" s="62"/>
      <c r="RL65" s="62"/>
      <c r="RM65" s="62"/>
      <c r="RN65" s="62"/>
      <c r="RO65" s="62"/>
      <c r="RP65" s="62"/>
      <c r="RQ65" s="62"/>
      <c r="RR65" s="62"/>
      <c r="RS65" s="62"/>
      <c r="RT65" s="62"/>
      <c r="RU65" s="62"/>
      <c r="RV65" s="62"/>
      <c r="RW65" s="62"/>
      <c r="RX65" s="62"/>
      <c r="RY65" s="62"/>
      <c r="RZ65" s="62"/>
      <c r="SA65" s="62"/>
      <c r="SB65" s="62"/>
      <c r="SC65" s="62"/>
      <c r="SD65" s="62"/>
      <c r="SE65" s="62"/>
      <c r="SF65" s="62"/>
      <c r="SG65" s="62"/>
      <c r="SH65" s="62"/>
      <c r="SI65" s="62"/>
    </row>
    <row r="66" spans="1:503" s="23" customFormat="1">
      <c r="B66" s="1122"/>
      <c r="C66" s="124" t="s">
        <v>588</v>
      </c>
      <c r="D66" s="99"/>
      <c r="E66" s="114"/>
      <c r="F66" s="25"/>
      <c r="G66" s="25"/>
      <c r="H66" s="25"/>
      <c r="I66" s="48"/>
      <c r="J66" s="48"/>
      <c r="K66" s="126">
        <v>657960</v>
      </c>
      <c r="L66" s="91">
        <v>657960</v>
      </c>
      <c r="M66" s="91">
        <f>K66/(1+$C$2)^1</f>
        <v>610352.5046382189</v>
      </c>
      <c r="N66" s="91">
        <f>L66/(1+$C$2)^1</f>
        <v>610352.5046382189</v>
      </c>
      <c r="O66" s="137"/>
      <c r="P66" s="136"/>
      <c r="Q66" s="138"/>
      <c r="R66" s="27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  <c r="IX66" s="62"/>
      <c r="IY66" s="62"/>
      <c r="IZ66" s="62"/>
      <c r="JA66" s="62"/>
      <c r="JB66" s="62"/>
      <c r="JC66" s="62"/>
      <c r="JD66" s="62"/>
      <c r="JE66" s="62"/>
      <c r="JF66" s="62"/>
      <c r="JG66" s="62"/>
      <c r="JH66" s="62"/>
      <c r="JI66" s="62"/>
      <c r="JJ66" s="62"/>
      <c r="JK66" s="62"/>
      <c r="JL66" s="62"/>
      <c r="JM66" s="62"/>
      <c r="JN66" s="62"/>
      <c r="JO66" s="62"/>
      <c r="JP66" s="62"/>
      <c r="JQ66" s="62"/>
      <c r="JR66" s="62"/>
      <c r="JS66" s="62"/>
      <c r="JT66" s="62"/>
      <c r="JU66" s="62"/>
      <c r="JV66" s="62"/>
      <c r="JW66" s="62"/>
      <c r="JX66" s="62"/>
      <c r="JY66" s="62"/>
      <c r="JZ66" s="62"/>
      <c r="KA66" s="62"/>
      <c r="KB66" s="62"/>
      <c r="KC66" s="62"/>
      <c r="KD66" s="62"/>
      <c r="KE66" s="62"/>
      <c r="KF66" s="62"/>
      <c r="KG66" s="62"/>
      <c r="KH66" s="62"/>
      <c r="KI66" s="62"/>
      <c r="KJ66" s="62"/>
      <c r="KK66" s="62"/>
      <c r="KL66" s="62"/>
      <c r="KM66" s="62"/>
      <c r="KN66" s="62"/>
      <c r="KO66" s="62"/>
      <c r="KP66" s="62"/>
      <c r="KQ66" s="62"/>
      <c r="KR66" s="62"/>
      <c r="KS66" s="62"/>
      <c r="KT66" s="62"/>
      <c r="KU66" s="62"/>
      <c r="KV66" s="62"/>
      <c r="KW66" s="62"/>
      <c r="KX66" s="62"/>
      <c r="KY66" s="62"/>
      <c r="KZ66" s="62"/>
      <c r="LA66" s="62"/>
      <c r="LB66" s="62"/>
      <c r="LC66" s="62"/>
      <c r="LD66" s="62"/>
      <c r="LE66" s="62"/>
      <c r="LF66" s="62"/>
      <c r="LG66" s="62"/>
      <c r="LH66" s="62"/>
      <c r="LI66" s="62"/>
      <c r="LJ66" s="62"/>
      <c r="LK66" s="62"/>
      <c r="LL66" s="62"/>
      <c r="LM66" s="62"/>
      <c r="LN66" s="62"/>
      <c r="LO66" s="62"/>
      <c r="LP66" s="62"/>
      <c r="LQ66" s="62"/>
      <c r="LR66" s="62"/>
      <c r="LS66" s="62"/>
      <c r="LT66" s="62"/>
      <c r="LU66" s="62"/>
      <c r="LV66" s="62"/>
      <c r="LW66" s="62"/>
      <c r="LX66" s="62"/>
      <c r="LY66" s="62"/>
      <c r="LZ66" s="62"/>
      <c r="MA66" s="62"/>
      <c r="MB66" s="62"/>
      <c r="MC66" s="62"/>
      <c r="MD66" s="62"/>
      <c r="ME66" s="62"/>
      <c r="MF66" s="62"/>
      <c r="MG66" s="62"/>
      <c r="MH66" s="62"/>
      <c r="MI66" s="62"/>
      <c r="MJ66" s="62"/>
      <c r="MK66" s="62"/>
      <c r="ML66" s="62"/>
      <c r="MM66" s="62"/>
      <c r="MN66" s="62"/>
      <c r="MO66" s="62"/>
      <c r="MP66" s="62"/>
      <c r="MQ66" s="62"/>
      <c r="MR66" s="62"/>
      <c r="MS66" s="62"/>
      <c r="MT66" s="62"/>
      <c r="MU66" s="62"/>
      <c r="MV66" s="62"/>
      <c r="MW66" s="62"/>
      <c r="MX66" s="62"/>
      <c r="MY66" s="62"/>
      <c r="MZ66" s="62"/>
      <c r="NA66" s="62"/>
      <c r="NB66" s="62"/>
      <c r="NC66" s="62"/>
      <c r="ND66" s="62"/>
      <c r="NE66" s="62"/>
      <c r="NF66" s="62"/>
      <c r="NG66" s="62"/>
      <c r="NH66" s="62"/>
      <c r="NI66" s="62"/>
      <c r="NJ66" s="62"/>
      <c r="NK66" s="62"/>
      <c r="NL66" s="62"/>
      <c r="NM66" s="62"/>
      <c r="NN66" s="62"/>
      <c r="NO66" s="62"/>
      <c r="NP66" s="62"/>
      <c r="NQ66" s="62"/>
      <c r="NR66" s="62"/>
      <c r="NS66" s="62"/>
      <c r="NT66" s="62"/>
      <c r="NU66" s="62"/>
      <c r="NV66" s="62"/>
      <c r="NW66" s="62"/>
      <c r="NX66" s="62"/>
      <c r="NY66" s="62"/>
      <c r="NZ66" s="62"/>
      <c r="OA66" s="62"/>
      <c r="OB66" s="62"/>
      <c r="OC66" s="62"/>
      <c r="OD66" s="62"/>
      <c r="OE66" s="62"/>
      <c r="OF66" s="62"/>
      <c r="OG66" s="62"/>
      <c r="OH66" s="62"/>
      <c r="OI66" s="62"/>
      <c r="OJ66" s="62"/>
      <c r="OK66" s="62"/>
      <c r="OL66" s="62"/>
      <c r="OM66" s="62"/>
      <c r="ON66" s="62"/>
      <c r="OO66" s="62"/>
      <c r="OP66" s="62"/>
      <c r="OQ66" s="62"/>
      <c r="OR66" s="62"/>
      <c r="OS66" s="62"/>
      <c r="OT66" s="62"/>
      <c r="OU66" s="62"/>
      <c r="OV66" s="62"/>
      <c r="OW66" s="62"/>
      <c r="OX66" s="62"/>
      <c r="OY66" s="62"/>
      <c r="OZ66" s="62"/>
      <c r="PA66" s="62"/>
      <c r="PB66" s="62"/>
      <c r="PC66" s="62"/>
      <c r="PD66" s="62"/>
      <c r="PE66" s="62"/>
      <c r="PF66" s="62"/>
      <c r="PG66" s="62"/>
      <c r="PH66" s="62"/>
      <c r="PI66" s="62"/>
      <c r="PJ66" s="62"/>
      <c r="PK66" s="62"/>
      <c r="PL66" s="62"/>
      <c r="PM66" s="62"/>
      <c r="PN66" s="62"/>
      <c r="PO66" s="62"/>
      <c r="PP66" s="62"/>
      <c r="PQ66" s="62"/>
      <c r="PR66" s="62"/>
      <c r="PS66" s="62"/>
      <c r="PT66" s="62"/>
      <c r="PU66" s="62"/>
      <c r="PV66" s="62"/>
      <c r="PW66" s="62"/>
      <c r="PX66" s="62"/>
      <c r="PY66" s="62"/>
      <c r="PZ66" s="62"/>
      <c r="QA66" s="62"/>
      <c r="QB66" s="62"/>
      <c r="QC66" s="62"/>
      <c r="QD66" s="62"/>
      <c r="QE66" s="62"/>
      <c r="QF66" s="62"/>
      <c r="QG66" s="62"/>
      <c r="QH66" s="62"/>
      <c r="QI66" s="62"/>
      <c r="QJ66" s="62"/>
      <c r="QK66" s="62"/>
      <c r="QL66" s="62"/>
      <c r="QM66" s="62"/>
      <c r="QN66" s="62"/>
      <c r="QO66" s="62"/>
      <c r="QP66" s="62"/>
      <c r="QQ66" s="62"/>
      <c r="QR66" s="62"/>
      <c r="QS66" s="62"/>
      <c r="QT66" s="62"/>
      <c r="QU66" s="62"/>
      <c r="QV66" s="62"/>
      <c r="QW66" s="62"/>
      <c r="QX66" s="62"/>
      <c r="QY66" s="62"/>
      <c r="QZ66" s="62"/>
      <c r="RA66" s="62"/>
      <c r="RB66" s="62"/>
      <c r="RC66" s="62"/>
      <c r="RD66" s="62"/>
      <c r="RE66" s="62"/>
      <c r="RF66" s="62"/>
      <c r="RG66" s="62"/>
      <c r="RH66" s="62"/>
      <c r="RI66" s="62"/>
      <c r="RJ66" s="62"/>
      <c r="RK66" s="62"/>
      <c r="RL66" s="62"/>
      <c r="RM66" s="62"/>
      <c r="RN66" s="62"/>
      <c r="RO66" s="62"/>
      <c r="RP66" s="62"/>
      <c r="RQ66" s="62"/>
      <c r="RR66" s="62"/>
      <c r="RS66" s="62"/>
      <c r="RT66" s="62"/>
      <c r="RU66" s="62"/>
      <c r="RV66" s="62"/>
      <c r="RW66" s="62"/>
      <c r="RX66" s="62"/>
      <c r="RY66" s="62"/>
      <c r="RZ66" s="62"/>
      <c r="SA66" s="62"/>
      <c r="SB66" s="62"/>
      <c r="SC66" s="62"/>
      <c r="SD66" s="62"/>
      <c r="SE66" s="62"/>
      <c r="SF66" s="62"/>
      <c r="SG66" s="62"/>
      <c r="SH66" s="62"/>
      <c r="SI66" s="62"/>
    </row>
    <row r="67" spans="1:503" s="102" customFormat="1" ht="13.8">
      <c r="A67" s="1109"/>
      <c r="B67" s="787"/>
      <c r="C67" s="100" t="s">
        <v>72</v>
      </c>
      <c r="D67" s="101"/>
      <c r="E67" s="113"/>
      <c r="F67" s="34"/>
      <c r="G67" s="29"/>
      <c r="H67" s="30"/>
      <c r="I67" s="30"/>
      <c r="J67" s="30"/>
      <c r="K67" s="297">
        <f>SUM(K65:K66)</f>
        <v>1605390</v>
      </c>
      <c r="L67" s="297">
        <f>K67+H67+J67</f>
        <v>1605390</v>
      </c>
      <c r="M67" s="297">
        <f>K67/(1+C$2)^1</f>
        <v>1489230.0556586271</v>
      </c>
      <c r="N67" s="297">
        <f>L67/(1+$C$2)^1</f>
        <v>1489230.0556586271</v>
      </c>
      <c r="O67" s="32"/>
      <c r="P67" s="31"/>
      <c r="Q67" s="33"/>
      <c r="R67" s="33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  <c r="IW67" s="62"/>
      <c r="IX67" s="62"/>
      <c r="IY67" s="62"/>
      <c r="IZ67" s="62"/>
      <c r="JA67" s="62"/>
      <c r="JB67" s="62"/>
      <c r="JC67" s="62"/>
      <c r="JD67" s="62"/>
      <c r="JE67" s="62"/>
      <c r="JF67" s="62"/>
      <c r="JG67" s="62"/>
      <c r="JH67" s="62"/>
      <c r="JI67" s="62"/>
      <c r="JJ67" s="62"/>
      <c r="JK67" s="62"/>
      <c r="JL67" s="62"/>
      <c r="JM67" s="62"/>
      <c r="JN67" s="62"/>
      <c r="JO67" s="62"/>
      <c r="JP67" s="62"/>
      <c r="JQ67" s="62"/>
      <c r="JR67" s="62"/>
      <c r="JS67" s="62"/>
      <c r="JT67" s="62"/>
      <c r="JU67" s="62"/>
      <c r="JV67" s="62"/>
      <c r="JW67" s="62"/>
      <c r="JX67" s="62"/>
      <c r="JY67" s="62"/>
      <c r="JZ67" s="62"/>
      <c r="KA67" s="62"/>
      <c r="KB67" s="62"/>
      <c r="KC67" s="62"/>
      <c r="KD67" s="62"/>
      <c r="KE67" s="62"/>
      <c r="KF67" s="62"/>
      <c r="KG67" s="62"/>
      <c r="KH67" s="62"/>
      <c r="KI67" s="62"/>
      <c r="KJ67" s="62"/>
      <c r="KK67" s="62"/>
      <c r="KL67" s="62"/>
      <c r="KM67" s="62"/>
      <c r="KN67" s="62"/>
      <c r="KO67" s="62"/>
      <c r="KP67" s="62"/>
      <c r="KQ67" s="62"/>
      <c r="KR67" s="62"/>
      <c r="KS67" s="62"/>
      <c r="KT67" s="62"/>
      <c r="KU67" s="62"/>
      <c r="KV67" s="62"/>
      <c r="KW67" s="62"/>
      <c r="KX67" s="62"/>
      <c r="KY67" s="62"/>
      <c r="KZ67" s="62"/>
      <c r="LA67" s="62"/>
      <c r="LB67" s="62"/>
      <c r="LC67" s="62"/>
      <c r="LD67" s="62"/>
      <c r="LE67" s="62"/>
      <c r="LF67" s="62"/>
      <c r="LG67" s="62"/>
      <c r="LH67" s="62"/>
      <c r="LI67" s="62"/>
      <c r="LJ67" s="62"/>
      <c r="LK67" s="62"/>
      <c r="LL67" s="62"/>
      <c r="LM67" s="62"/>
      <c r="LN67" s="62"/>
      <c r="LO67" s="62"/>
      <c r="LP67" s="62"/>
      <c r="LQ67" s="62"/>
      <c r="LR67" s="62"/>
      <c r="LS67" s="62"/>
      <c r="LT67" s="62"/>
      <c r="LU67" s="62"/>
      <c r="LV67" s="62"/>
      <c r="LW67" s="62"/>
      <c r="LX67" s="62"/>
      <c r="LY67" s="62"/>
      <c r="LZ67" s="62"/>
      <c r="MA67" s="62"/>
      <c r="MB67" s="62"/>
      <c r="MC67" s="62"/>
      <c r="MD67" s="62"/>
      <c r="ME67" s="62"/>
      <c r="MF67" s="62"/>
      <c r="MG67" s="62"/>
      <c r="MH67" s="62"/>
      <c r="MI67" s="62"/>
      <c r="MJ67" s="62"/>
      <c r="MK67" s="62"/>
      <c r="ML67" s="62"/>
      <c r="MM67" s="62"/>
      <c r="MN67" s="62"/>
      <c r="MO67" s="62"/>
      <c r="MP67" s="62"/>
      <c r="MQ67" s="62"/>
      <c r="MR67" s="62"/>
      <c r="MS67" s="62"/>
      <c r="MT67" s="62"/>
      <c r="MU67" s="62"/>
      <c r="MV67" s="62"/>
      <c r="MW67" s="62"/>
      <c r="MX67" s="62"/>
      <c r="MY67" s="62"/>
      <c r="MZ67" s="62"/>
      <c r="NA67" s="62"/>
      <c r="NB67" s="62"/>
      <c r="NC67" s="62"/>
      <c r="ND67" s="62"/>
      <c r="NE67" s="62"/>
      <c r="NF67" s="62"/>
      <c r="NG67" s="62"/>
      <c r="NH67" s="62"/>
      <c r="NI67" s="62"/>
      <c r="NJ67" s="62"/>
      <c r="NK67" s="62"/>
      <c r="NL67" s="62"/>
      <c r="NM67" s="62"/>
      <c r="NN67" s="62"/>
      <c r="NO67" s="62"/>
      <c r="NP67" s="62"/>
      <c r="NQ67" s="62"/>
      <c r="NR67" s="62"/>
      <c r="NS67" s="62"/>
      <c r="NT67" s="62"/>
      <c r="NU67" s="62"/>
      <c r="NV67" s="62"/>
      <c r="NW67" s="62"/>
      <c r="NX67" s="62"/>
      <c r="NY67" s="62"/>
      <c r="NZ67" s="62"/>
      <c r="OA67" s="62"/>
      <c r="OB67" s="62"/>
      <c r="OC67" s="62"/>
      <c r="OD67" s="62"/>
      <c r="OE67" s="62"/>
      <c r="OF67" s="62"/>
      <c r="OG67" s="62"/>
      <c r="OH67" s="62"/>
      <c r="OI67" s="62"/>
      <c r="OJ67" s="62"/>
      <c r="OK67" s="62"/>
      <c r="OL67" s="62"/>
      <c r="OM67" s="62"/>
      <c r="ON67" s="62"/>
      <c r="OO67" s="62"/>
      <c r="OP67" s="62"/>
      <c r="OQ67" s="62"/>
      <c r="OR67" s="62"/>
      <c r="OS67" s="62"/>
      <c r="OT67" s="62"/>
      <c r="OU67" s="62"/>
      <c r="OV67" s="62"/>
      <c r="OW67" s="62"/>
      <c r="OX67" s="62"/>
      <c r="OY67" s="62"/>
      <c r="OZ67" s="62"/>
      <c r="PA67" s="62"/>
      <c r="PB67" s="62"/>
      <c r="PC67" s="62"/>
      <c r="PD67" s="62"/>
      <c r="PE67" s="62"/>
      <c r="PF67" s="62"/>
      <c r="PG67" s="62"/>
      <c r="PH67" s="62"/>
      <c r="PI67" s="62"/>
      <c r="PJ67" s="62"/>
      <c r="PK67" s="62"/>
      <c r="PL67" s="62"/>
      <c r="PM67" s="62"/>
      <c r="PN67" s="62"/>
      <c r="PO67" s="62"/>
      <c r="PP67" s="62"/>
      <c r="PQ67" s="62"/>
      <c r="PR67" s="62"/>
      <c r="PS67" s="62"/>
      <c r="PT67" s="62"/>
      <c r="PU67" s="62"/>
      <c r="PV67" s="62"/>
      <c r="PW67" s="62"/>
      <c r="PX67" s="62"/>
      <c r="PY67" s="62"/>
      <c r="PZ67" s="62"/>
      <c r="QA67" s="62"/>
      <c r="QB67" s="62"/>
      <c r="QC67" s="62"/>
      <c r="QD67" s="62"/>
      <c r="QE67" s="62"/>
      <c r="QF67" s="62"/>
      <c r="QG67" s="62"/>
      <c r="QH67" s="62"/>
      <c r="QI67" s="62"/>
      <c r="QJ67" s="62"/>
      <c r="QK67" s="62"/>
      <c r="QL67" s="62"/>
      <c r="QM67" s="62"/>
      <c r="QN67" s="62"/>
      <c r="QO67" s="62"/>
      <c r="QP67" s="62"/>
      <c r="QQ67" s="62"/>
      <c r="QR67" s="62"/>
      <c r="QS67" s="62"/>
      <c r="QT67" s="62"/>
      <c r="QU67" s="62"/>
      <c r="QV67" s="62"/>
      <c r="QW67" s="62"/>
      <c r="QX67" s="62"/>
      <c r="QY67" s="62"/>
      <c r="QZ67" s="62"/>
      <c r="RA67" s="62"/>
      <c r="RB67" s="62"/>
      <c r="RC67" s="62"/>
      <c r="RD67" s="62"/>
      <c r="RE67" s="62"/>
      <c r="RF67" s="62"/>
      <c r="RG67" s="62"/>
      <c r="RH67" s="62"/>
      <c r="RI67" s="62"/>
      <c r="RJ67" s="62"/>
      <c r="RK67" s="62"/>
      <c r="RL67" s="62"/>
      <c r="RM67" s="62"/>
      <c r="RN67" s="62"/>
      <c r="RO67" s="62"/>
      <c r="RP67" s="62"/>
      <c r="RQ67" s="62"/>
      <c r="RR67" s="62"/>
      <c r="RS67" s="62"/>
      <c r="RT67" s="62"/>
      <c r="RU67" s="62"/>
      <c r="RV67" s="62"/>
      <c r="RW67" s="62"/>
      <c r="RX67" s="62"/>
      <c r="RY67" s="62"/>
      <c r="RZ67" s="62"/>
      <c r="SA67" s="62"/>
      <c r="SB67" s="62"/>
      <c r="SC67" s="62"/>
      <c r="SD67" s="62"/>
      <c r="SE67" s="62"/>
      <c r="SF67" s="62"/>
      <c r="SG67" s="62"/>
      <c r="SH67" s="62"/>
      <c r="SI67" s="62"/>
    </row>
    <row r="68" spans="1:503" s="103" customFormat="1" ht="14.4" thickBot="1">
      <c r="A68" s="23"/>
      <c r="B68" s="171" t="s">
        <v>94</v>
      </c>
      <c r="C68" s="171"/>
      <c r="D68" s="172"/>
      <c r="E68" s="174">
        <f>E63/1000/8760</f>
        <v>32.255971441421607</v>
      </c>
      <c r="F68" s="173"/>
      <c r="G68" s="171"/>
      <c r="H68" s="175"/>
      <c r="I68" s="175"/>
      <c r="J68" s="175"/>
      <c r="K68" s="176">
        <f>K67+K63</f>
        <v>93198236.480000004</v>
      </c>
      <c r="L68" s="175"/>
      <c r="M68" s="171"/>
      <c r="N68" s="171"/>
      <c r="O68" s="171"/>
      <c r="P68" s="171"/>
      <c r="Q68" s="171"/>
      <c r="R68" s="177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  <c r="KF68" s="62"/>
      <c r="KG68" s="62"/>
      <c r="KH68" s="62"/>
      <c r="KI68" s="62"/>
      <c r="KJ68" s="62"/>
      <c r="KK68" s="62"/>
      <c r="KL68" s="62"/>
      <c r="KM68" s="62"/>
      <c r="KN68" s="62"/>
      <c r="KO68" s="62"/>
      <c r="KP68" s="62"/>
      <c r="KQ68" s="62"/>
      <c r="KR68" s="62"/>
      <c r="KS68" s="62"/>
      <c r="KT68" s="62"/>
      <c r="KU68" s="62"/>
      <c r="KV68" s="62"/>
      <c r="KW68" s="62"/>
      <c r="KX68" s="62"/>
      <c r="KY68" s="62"/>
      <c r="KZ68" s="62"/>
      <c r="LA68" s="62"/>
      <c r="LB68" s="62"/>
      <c r="LC68" s="62"/>
      <c r="LD68" s="62"/>
      <c r="LE68" s="62"/>
      <c r="LF68" s="62"/>
      <c r="LG68" s="62"/>
      <c r="LH68" s="62"/>
      <c r="LI68" s="62"/>
      <c r="LJ68" s="62"/>
      <c r="LK68" s="62"/>
      <c r="LL68" s="62"/>
      <c r="LM68" s="62"/>
      <c r="LN68" s="62"/>
      <c r="LO68" s="62"/>
      <c r="LP68" s="62"/>
      <c r="LQ68" s="62"/>
      <c r="LR68" s="62"/>
      <c r="LS68" s="62"/>
      <c r="LT68" s="62"/>
      <c r="LU68" s="62"/>
      <c r="LV68" s="62"/>
      <c r="LW68" s="62"/>
      <c r="LX68" s="62"/>
      <c r="LY68" s="62"/>
      <c r="LZ68" s="62"/>
      <c r="MA68" s="62"/>
      <c r="MB68" s="62"/>
      <c r="MC68" s="62"/>
      <c r="MD68" s="62"/>
      <c r="ME68" s="62"/>
      <c r="MF68" s="62"/>
      <c r="MG68" s="62"/>
      <c r="MH68" s="62"/>
      <c r="MI68" s="62"/>
      <c r="MJ68" s="62"/>
      <c r="MK68" s="62"/>
      <c r="ML68" s="62"/>
      <c r="MM68" s="62"/>
      <c r="MN68" s="62"/>
      <c r="MO68" s="62"/>
      <c r="MP68" s="62"/>
      <c r="MQ68" s="62"/>
      <c r="MR68" s="62"/>
      <c r="MS68" s="62"/>
      <c r="MT68" s="62"/>
      <c r="MU68" s="62"/>
      <c r="MV68" s="62"/>
      <c r="MW68" s="62"/>
      <c r="MX68" s="62"/>
      <c r="MY68" s="62"/>
      <c r="MZ68" s="62"/>
      <c r="NA68" s="62"/>
      <c r="NB68" s="62"/>
      <c r="NC68" s="62"/>
      <c r="ND68" s="62"/>
      <c r="NE68" s="62"/>
      <c r="NF68" s="62"/>
      <c r="NG68" s="62"/>
      <c r="NH68" s="62"/>
      <c r="NI68" s="62"/>
      <c r="NJ68" s="62"/>
      <c r="NK68" s="62"/>
      <c r="NL68" s="62"/>
      <c r="NM68" s="62"/>
      <c r="NN68" s="62"/>
      <c r="NO68" s="62"/>
      <c r="NP68" s="62"/>
      <c r="NQ68" s="62"/>
      <c r="NR68" s="62"/>
      <c r="NS68" s="62"/>
      <c r="NT68" s="62"/>
      <c r="NU68" s="62"/>
      <c r="NV68" s="62"/>
      <c r="NW68" s="62"/>
      <c r="NX68" s="62"/>
      <c r="NY68" s="62"/>
      <c r="NZ68" s="62"/>
      <c r="OA68" s="62"/>
      <c r="OB68" s="62"/>
      <c r="OC68" s="62"/>
      <c r="OD68" s="62"/>
      <c r="OE68" s="62"/>
      <c r="OF68" s="62"/>
      <c r="OG68" s="62"/>
      <c r="OH68" s="62"/>
      <c r="OI68" s="62"/>
      <c r="OJ68" s="62"/>
      <c r="OK68" s="62"/>
      <c r="OL68" s="62"/>
      <c r="OM68" s="62"/>
      <c r="ON68" s="62"/>
      <c r="OO68" s="62"/>
      <c r="OP68" s="62"/>
      <c r="OQ68" s="62"/>
      <c r="OR68" s="62"/>
      <c r="OS68" s="62"/>
      <c r="OT68" s="62"/>
      <c r="OU68" s="62"/>
      <c r="OV68" s="62"/>
      <c r="OW68" s="62"/>
      <c r="OX68" s="62"/>
      <c r="OY68" s="62"/>
      <c r="OZ68" s="62"/>
      <c r="PA68" s="62"/>
      <c r="PB68" s="62"/>
      <c r="PC68" s="62"/>
      <c r="PD68" s="62"/>
      <c r="PE68" s="62"/>
      <c r="PF68" s="62"/>
      <c r="PG68" s="62"/>
      <c r="PH68" s="62"/>
      <c r="PI68" s="62"/>
      <c r="PJ68" s="62"/>
      <c r="PK68" s="62"/>
      <c r="PL68" s="62"/>
      <c r="PM68" s="62"/>
      <c r="PN68" s="62"/>
      <c r="PO68" s="62"/>
      <c r="PP68" s="62"/>
      <c r="PQ68" s="62"/>
      <c r="PR68" s="62"/>
      <c r="PS68" s="62"/>
      <c r="PT68" s="62"/>
      <c r="PU68" s="62"/>
      <c r="PV68" s="62"/>
      <c r="PW68" s="62"/>
      <c r="PX68" s="62"/>
      <c r="PY68" s="62"/>
      <c r="PZ68" s="62"/>
      <c r="QA68" s="62"/>
      <c r="QB68" s="62"/>
      <c r="QC68" s="62"/>
      <c r="QD68" s="62"/>
      <c r="QE68" s="62"/>
      <c r="QF68" s="62"/>
      <c r="QG68" s="62"/>
      <c r="QH68" s="62"/>
      <c r="QI68" s="62"/>
      <c r="QJ68" s="62"/>
      <c r="QK68" s="62"/>
      <c r="QL68" s="62"/>
      <c r="QM68" s="62"/>
      <c r="QN68" s="62"/>
      <c r="QO68" s="62"/>
      <c r="QP68" s="62"/>
      <c r="QQ68" s="62"/>
      <c r="QR68" s="62"/>
      <c r="QS68" s="62"/>
      <c r="QT68" s="62"/>
      <c r="QU68" s="62"/>
      <c r="QV68" s="62"/>
      <c r="QW68" s="62"/>
      <c r="QX68" s="62"/>
      <c r="QY68" s="62"/>
      <c r="QZ68" s="62"/>
      <c r="RA68" s="62"/>
      <c r="RB68" s="62"/>
      <c r="RC68" s="62"/>
      <c r="RD68" s="62"/>
      <c r="RE68" s="62"/>
      <c r="RF68" s="62"/>
      <c r="RG68" s="62"/>
      <c r="RH68" s="62"/>
      <c r="RI68" s="62"/>
      <c r="RJ68" s="62"/>
      <c r="RK68" s="62"/>
      <c r="RL68" s="62"/>
      <c r="RM68" s="62"/>
      <c r="RN68" s="62"/>
      <c r="RO68" s="62"/>
      <c r="RP68" s="62"/>
      <c r="RQ68" s="62"/>
      <c r="RR68" s="62"/>
      <c r="RS68" s="62"/>
      <c r="RT68" s="62"/>
      <c r="RU68" s="62"/>
      <c r="RV68" s="62"/>
      <c r="RW68" s="62"/>
      <c r="RX68" s="62"/>
      <c r="RY68" s="62"/>
      <c r="RZ68" s="62"/>
      <c r="SA68" s="62"/>
      <c r="SB68" s="62"/>
      <c r="SC68" s="62"/>
      <c r="SD68" s="62"/>
      <c r="SE68" s="62"/>
      <c r="SF68" s="62"/>
      <c r="SG68" s="62"/>
      <c r="SH68" s="62"/>
      <c r="SI68" s="62"/>
    </row>
    <row r="69" spans="1:503" ht="27.75" customHeight="1">
      <c r="K69" s="780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</row>
    <row r="70" spans="1:503" ht="13.8">
      <c r="E70" s="199"/>
      <c r="F70" s="199"/>
      <c r="G70" s="199"/>
      <c r="H70" s="199"/>
      <c r="I70" s="199"/>
      <c r="J70" s="207"/>
      <c r="K70" s="199"/>
      <c r="L70" s="207"/>
      <c r="M70" s="730"/>
      <c r="N70" s="730"/>
      <c r="O70" s="730"/>
      <c r="P70" s="730"/>
    </row>
    <row r="71" spans="1:503">
      <c r="C71" s="165"/>
      <c r="M71" s="157"/>
      <c r="N71" s="70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</row>
    <row r="72" spans="1:503">
      <c r="N72" s="70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1:503">
      <c r="C73" s="165"/>
      <c r="K73" s="621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1:503" s="160" customFormat="1">
      <c r="A74" s="23"/>
      <c r="C74" s="165"/>
      <c r="E74" s="125"/>
      <c r="F74" s="104"/>
      <c r="G74" s="23"/>
      <c r="K74" s="188"/>
      <c r="L74" s="188"/>
      <c r="M74" s="23"/>
      <c r="N74" s="70"/>
      <c r="O74" s="23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</row>
    <row r="75" spans="1:503" s="160" customFormat="1">
      <c r="A75" s="23"/>
      <c r="C75" s="165"/>
      <c r="E75" s="125"/>
      <c r="F75" s="104"/>
      <c r="G75" s="23"/>
      <c r="K75" s="188"/>
      <c r="M75" s="23"/>
      <c r="N75" s="23"/>
      <c r="O75" s="23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</row>
    <row r="76" spans="1:503" s="160" customFormat="1">
      <c r="A76" s="23"/>
      <c r="E76" s="125"/>
      <c r="F76" s="104"/>
      <c r="G76" s="23"/>
      <c r="K76" s="620"/>
      <c r="M76" s="23"/>
      <c r="N76" s="23"/>
      <c r="O76" s="23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</row>
    <row r="77" spans="1:503" s="160" customFormat="1">
      <c r="A77" s="23"/>
      <c r="E77" s="125"/>
      <c r="F77" s="104"/>
      <c r="G77" s="23"/>
      <c r="K77" s="188"/>
      <c r="M77" s="23"/>
      <c r="N77" s="23"/>
      <c r="O77" s="23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</row>
    <row r="78" spans="1:503" s="160" customFormat="1">
      <c r="A78" s="23"/>
      <c r="E78" s="125"/>
      <c r="F78" s="104"/>
      <c r="G78" s="23"/>
      <c r="K78" s="620"/>
      <c r="M78" s="23"/>
      <c r="N78" s="23"/>
      <c r="O78" s="23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</row>
    <row r="79" spans="1:503" s="160" customFormat="1">
      <c r="A79" s="23"/>
      <c r="E79" s="125"/>
      <c r="F79" s="104"/>
      <c r="G79" s="23"/>
      <c r="M79" s="23"/>
      <c r="N79" s="23"/>
      <c r="O79" s="23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</row>
    <row r="80" spans="1:503">
      <c r="B80" s="160"/>
      <c r="C80" s="165"/>
      <c r="M80" s="70"/>
      <c r="N80" s="70"/>
      <c r="O80" s="105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1:226"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</row>
    <row r="82" spans="1:226" ht="24" customHeight="1"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</row>
    <row r="83" spans="1:226" s="160" customFormat="1">
      <c r="A83" s="23"/>
      <c r="E83" s="125"/>
      <c r="F83" s="104"/>
      <c r="G83" s="23"/>
      <c r="M83" s="23"/>
      <c r="N83" s="23"/>
      <c r="O83" s="23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</row>
    <row r="84" spans="1:226" s="160" customFormat="1">
      <c r="A84" s="23"/>
      <c r="E84" s="125"/>
      <c r="F84" s="104"/>
      <c r="G84" s="23"/>
      <c r="M84" s="23"/>
      <c r="N84" s="23"/>
      <c r="O84" s="23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</row>
    <row r="85" spans="1:226" s="160" customFormat="1">
      <c r="A85" s="23"/>
      <c r="E85" s="125"/>
      <c r="F85" s="104"/>
      <c r="G85" s="23"/>
      <c r="M85" s="23"/>
      <c r="N85" s="23"/>
      <c r="O85" s="23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</row>
    <row r="86" spans="1:226" s="160" customFormat="1">
      <c r="A86" s="23"/>
      <c r="E86" s="125"/>
      <c r="F86" s="104"/>
      <c r="G86" s="23"/>
      <c r="M86" s="23"/>
      <c r="N86" s="23"/>
      <c r="O86" s="23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</row>
    <row r="87" spans="1:226" s="160" customFormat="1">
      <c r="A87" s="23"/>
      <c r="E87" s="125"/>
      <c r="F87" s="104"/>
      <c r="G87" s="23"/>
      <c r="M87" s="23"/>
      <c r="N87" s="23"/>
      <c r="O87" s="23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</row>
    <row r="88" spans="1:226" s="160" customFormat="1">
      <c r="A88" s="23"/>
      <c r="E88" s="125"/>
      <c r="F88" s="104"/>
      <c r="G88" s="23"/>
      <c r="M88" s="23"/>
      <c r="N88" s="23"/>
      <c r="O88" s="23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</row>
    <row r="89" spans="1:226" s="160" customFormat="1">
      <c r="A89" s="23"/>
      <c r="E89" s="125"/>
      <c r="F89" s="104"/>
      <c r="G89" s="23"/>
      <c r="M89" s="23"/>
      <c r="N89" s="23"/>
      <c r="O89" s="23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</row>
    <row r="90" spans="1:226" s="160" customFormat="1">
      <c r="A90" s="23"/>
      <c r="E90" s="125"/>
      <c r="F90" s="104"/>
      <c r="G90" s="23"/>
      <c r="M90" s="23"/>
      <c r="N90" s="23"/>
      <c r="O90" s="23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</row>
    <row r="91" spans="1:226" s="160" customFormat="1">
      <c r="A91" s="23"/>
      <c r="E91" s="125"/>
      <c r="F91" s="104"/>
      <c r="G91" s="23"/>
      <c r="M91" s="23"/>
      <c r="N91" s="23"/>
      <c r="O91" s="23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</row>
    <row r="92" spans="1:226" s="160" customFormat="1">
      <c r="A92" s="23"/>
      <c r="E92" s="125"/>
      <c r="F92" s="104"/>
      <c r="G92" s="23"/>
      <c r="M92" s="23"/>
      <c r="N92" s="23"/>
      <c r="O92" s="23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</row>
    <row r="93" spans="1:226" s="160" customFormat="1" ht="24" customHeight="1">
      <c r="A93" s="23"/>
      <c r="E93" s="125"/>
      <c r="F93" s="104"/>
      <c r="G93" s="23"/>
      <c r="M93" s="23"/>
      <c r="N93" s="23"/>
      <c r="O93" s="23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</row>
    <row r="94" spans="1:226" s="160" customFormat="1">
      <c r="A94" s="23"/>
      <c r="E94" s="125"/>
      <c r="F94" s="104"/>
      <c r="G94" s="23"/>
      <c r="M94" s="23"/>
      <c r="N94" s="23"/>
      <c r="O94" s="23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</row>
    <row r="95" spans="1:226" s="160" customFormat="1">
      <c r="A95" s="23"/>
      <c r="E95" s="125"/>
      <c r="F95" s="104"/>
      <c r="G95" s="23"/>
      <c r="M95" s="23"/>
      <c r="N95" s="23"/>
      <c r="O95" s="23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</row>
    <row r="96" spans="1:226" s="160" customFormat="1">
      <c r="A96" s="23"/>
      <c r="E96" s="125"/>
      <c r="F96" s="104"/>
      <c r="G96" s="23"/>
      <c r="M96" s="23"/>
      <c r="N96" s="23"/>
      <c r="O96" s="23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</row>
    <row r="97" spans="1:226" s="160" customFormat="1">
      <c r="A97" s="23"/>
      <c r="E97" s="125"/>
      <c r="F97" s="104"/>
      <c r="G97" s="23"/>
      <c r="M97" s="23"/>
      <c r="N97" s="23"/>
      <c r="O97" s="23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</row>
    <row r="98" spans="1:226" s="160" customFormat="1">
      <c r="A98" s="23"/>
      <c r="E98" s="125"/>
      <c r="F98" s="104"/>
      <c r="G98" s="23"/>
      <c r="M98" s="23"/>
      <c r="N98" s="23"/>
      <c r="O98" s="23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</row>
    <row r="99" spans="1:226" s="160" customFormat="1">
      <c r="A99" s="23"/>
      <c r="E99" s="125"/>
      <c r="F99" s="104"/>
      <c r="G99" s="23"/>
      <c r="M99" s="23"/>
      <c r="N99" s="23"/>
      <c r="O99" s="23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</row>
    <row r="100" spans="1:226" s="160" customFormat="1">
      <c r="A100" s="23"/>
      <c r="E100" s="125"/>
      <c r="F100" s="104"/>
      <c r="G100" s="23"/>
      <c r="M100" s="23"/>
      <c r="N100" s="23"/>
      <c r="O100" s="23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</row>
    <row r="101" spans="1:226" s="160" customFormat="1">
      <c r="A101" s="23"/>
      <c r="E101" s="125"/>
      <c r="F101" s="104"/>
      <c r="G101" s="23"/>
      <c r="M101" s="23"/>
      <c r="N101" s="23"/>
      <c r="O101" s="23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</row>
    <row r="102" spans="1:226" s="160" customFormat="1">
      <c r="A102" s="23"/>
      <c r="E102" s="125"/>
      <c r="F102" s="104"/>
      <c r="G102" s="23"/>
      <c r="M102" s="23"/>
      <c r="N102" s="23"/>
      <c r="O102" s="23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</row>
    <row r="103" spans="1:226" s="160" customFormat="1">
      <c r="A103" s="23"/>
      <c r="E103" s="125"/>
      <c r="F103" s="104"/>
      <c r="G103" s="23"/>
      <c r="M103" s="23"/>
      <c r="N103" s="23"/>
      <c r="O103" s="23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</row>
    <row r="104" spans="1:226" s="160" customFormat="1" ht="24" customHeight="1">
      <c r="A104" s="23"/>
      <c r="E104" s="125"/>
      <c r="F104" s="104"/>
      <c r="G104" s="23"/>
      <c r="M104" s="23"/>
      <c r="N104" s="23"/>
      <c r="O104" s="23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</row>
    <row r="105" spans="1:226" s="160" customFormat="1">
      <c r="A105" s="23"/>
      <c r="E105" s="125"/>
      <c r="F105" s="104"/>
      <c r="G105" s="23"/>
      <c r="M105" s="23"/>
      <c r="N105" s="23"/>
      <c r="O105" s="23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</row>
    <row r="106" spans="1:226" s="160" customFormat="1">
      <c r="A106" s="23"/>
      <c r="E106" s="125"/>
      <c r="F106" s="104"/>
      <c r="G106" s="23"/>
      <c r="M106" s="23"/>
      <c r="N106" s="23"/>
      <c r="O106" s="23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</row>
    <row r="107" spans="1:226" s="160" customFormat="1">
      <c r="A107" s="23"/>
      <c r="E107" s="125"/>
      <c r="F107" s="104"/>
      <c r="G107" s="23"/>
      <c r="M107" s="23"/>
      <c r="N107" s="23"/>
      <c r="O107" s="23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</row>
    <row r="108" spans="1:226" s="160" customFormat="1">
      <c r="A108" s="23"/>
      <c r="E108" s="125"/>
      <c r="F108" s="104"/>
      <c r="G108" s="23"/>
      <c r="M108" s="23"/>
      <c r="N108" s="23"/>
      <c r="O108" s="23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</row>
    <row r="109" spans="1:226" s="160" customFormat="1">
      <c r="A109" s="23"/>
      <c r="E109" s="125"/>
      <c r="F109" s="104"/>
      <c r="G109" s="23"/>
      <c r="M109" s="23"/>
      <c r="N109" s="23"/>
      <c r="O109" s="23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</row>
    <row r="110" spans="1:226" s="160" customFormat="1">
      <c r="A110" s="23"/>
      <c r="E110" s="125"/>
      <c r="F110" s="104"/>
      <c r="G110" s="23"/>
      <c r="M110" s="23"/>
      <c r="N110" s="23"/>
      <c r="O110" s="23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</row>
    <row r="111" spans="1:226" s="160" customFormat="1">
      <c r="A111" s="23"/>
      <c r="E111" s="125"/>
      <c r="F111" s="104"/>
      <c r="G111" s="23"/>
      <c r="M111" s="23"/>
      <c r="N111" s="23"/>
      <c r="O111" s="23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</row>
    <row r="112" spans="1:226" s="160" customFormat="1">
      <c r="A112" s="23"/>
      <c r="E112" s="125"/>
      <c r="F112" s="104"/>
      <c r="G112" s="23"/>
      <c r="M112" s="23"/>
      <c r="N112" s="23"/>
      <c r="O112" s="23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</row>
    <row r="113" spans="1:226" s="160" customFormat="1">
      <c r="A113" s="23"/>
      <c r="E113" s="125"/>
      <c r="F113" s="104"/>
      <c r="G113" s="23"/>
      <c r="M113" s="23"/>
      <c r="N113" s="23"/>
      <c r="O113" s="23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</row>
    <row r="114" spans="1:226" s="160" customFormat="1">
      <c r="A114" s="23"/>
      <c r="E114" s="125"/>
      <c r="F114" s="104"/>
      <c r="G114" s="23"/>
      <c r="M114" s="23"/>
      <c r="N114" s="23"/>
      <c r="O114" s="23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</row>
    <row r="115" spans="1:226" s="160" customFormat="1" ht="24" customHeight="1">
      <c r="A115" s="23"/>
      <c r="E115" s="125"/>
      <c r="F115" s="104"/>
      <c r="G115" s="23"/>
      <c r="M115" s="23"/>
      <c r="N115" s="23"/>
      <c r="O115" s="23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</row>
    <row r="116" spans="1:226" s="160" customFormat="1">
      <c r="A116" s="23"/>
      <c r="E116" s="125"/>
      <c r="F116" s="104"/>
      <c r="G116" s="23"/>
      <c r="M116" s="23"/>
      <c r="N116" s="23"/>
      <c r="O116" s="23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</row>
    <row r="117" spans="1:226" s="160" customFormat="1">
      <c r="A117" s="23"/>
      <c r="E117" s="125"/>
      <c r="F117" s="104"/>
      <c r="G117" s="23"/>
      <c r="M117" s="23"/>
      <c r="N117" s="23"/>
      <c r="O117" s="23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</row>
    <row r="118" spans="1:226" s="160" customFormat="1">
      <c r="A118" s="23"/>
      <c r="E118" s="125"/>
      <c r="F118" s="104"/>
      <c r="G118" s="23"/>
      <c r="M118" s="23"/>
      <c r="N118" s="23"/>
      <c r="O118" s="23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</row>
    <row r="119" spans="1:226" s="160" customFormat="1">
      <c r="A119" s="23"/>
      <c r="E119" s="125"/>
      <c r="F119" s="104"/>
      <c r="G119" s="23"/>
      <c r="M119" s="23"/>
      <c r="N119" s="23"/>
      <c r="O119" s="23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</row>
    <row r="120" spans="1:226" s="160" customFormat="1">
      <c r="A120" s="23"/>
      <c r="E120" s="125"/>
      <c r="F120" s="104"/>
      <c r="G120" s="23"/>
      <c r="M120" s="23"/>
      <c r="N120" s="23"/>
      <c r="O120" s="23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</row>
    <row r="121" spans="1:226" s="160" customFormat="1">
      <c r="A121" s="23"/>
      <c r="E121" s="125"/>
      <c r="F121" s="104"/>
      <c r="G121" s="23"/>
      <c r="M121" s="23"/>
      <c r="N121" s="23"/>
      <c r="O121" s="23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</row>
    <row r="122" spans="1:226" s="160" customFormat="1">
      <c r="A122" s="23"/>
      <c r="E122" s="125"/>
      <c r="F122" s="104"/>
      <c r="G122" s="23"/>
      <c r="M122" s="23"/>
      <c r="N122" s="23"/>
      <c r="O122" s="23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</row>
    <row r="123" spans="1:226" s="160" customFormat="1">
      <c r="A123" s="23"/>
      <c r="E123" s="125"/>
      <c r="F123" s="104"/>
      <c r="G123" s="23"/>
      <c r="M123" s="23"/>
      <c r="N123" s="23"/>
      <c r="O123" s="23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</row>
    <row r="124" spans="1:226" s="160" customFormat="1">
      <c r="A124" s="23"/>
      <c r="E124" s="125"/>
      <c r="F124" s="104"/>
      <c r="G124" s="23"/>
      <c r="M124" s="23"/>
      <c r="N124" s="23"/>
      <c r="O124" s="23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</row>
    <row r="125" spans="1:226" s="160" customFormat="1">
      <c r="A125" s="23"/>
      <c r="E125" s="125"/>
      <c r="F125" s="104"/>
      <c r="G125" s="23"/>
      <c r="M125" s="23"/>
      <c r="N125" s="23"/>
      <c r="O125" s="23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</row>
    <row r="126" spans="1:226" s="160" customFormat="1" ht="24" customHeight="1">
      <c r="A126" s="23"/>
      <c r="E126" s="125"/>
      <c r="F126" s="104"/>
      <c r="G126" s="23"/>
      <c r="M126" s="23"/>
      <c r="N126" s="23"/>
      <c r="O126" s="23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</row>
    <row r="127" spans="1:226" s="160" customFormat="1">
      <c r="A127" s="23"/>
      <c r="E127" s="125"/>
      <c r="F127" s="104"/>
      <c r="G127" s="23"/>
      <c r="M127" s="23"/>
      <c r="N127" s="23"/>
      <c r="O127" s="23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</row>
    <row r="128" spans="1:226" s="160" customFormat="1">
      <c r="A128" s="23"/>
      <c r="E128" s="125"/>
      <c r="F128" s="104"/>
      <c r="G128" s="23"/>
      <c r="M128" s="23"/>
      <c r="N128" s="23"/>
      <c r="O128" s="23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</row>
    <row r="129" spans="1:226" s="160" customFormat="1">
      <c r="A129" s="23"/>
      <c r="E129" s="125"/>
      <c r="F129" s="104"/>
      <c r="G129" s="23"/>
      <c r="M129" s="23"/>
      <c r="N129" s="23"/>
      <c r="O129" s="23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</row>
    <row r="130" spans="1:226" s="160" customFormat="1">
      <c r="A130" s="23"/>
      <c r="E130" s="125"/>
      <c r="F130" s="104"/>
      <c r="G130" s="23"/>
      <c r="M130" s="23"/>
      <c r="N130" s="23"/>
      <c r="O130" s="23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</row>
    <row r="131" spans="1:226" s="160" customFormat="1">
      <c r="A131" s="23"/>
      <c r="E131" s="125"/>
      <c r="F131" s="104"/>
      <c r="G131" s="23"/>
      <c r="M131" s="23"/>
      <c r="N131" s="23"/>
      <c r="O131" s="23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</row>
    <row r="132" spans="1:226" s="160" customFormat="1">
      <c r="A132" s="23"/>
      <c r="E132" s="125"/>
      <c r="F132" s="104"/>
      <c r="G132" s="23"/>
      <c r="M132" s="23"/>
      <c r="N132" s="23"/>
      <c r="O132" s="23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</row>
    <row r="133" spans="1:226" s="160" customFormat="1">
      <c r="A133" s="23"/>
      <c r="E133" s="125"/>
      <c r="F133" s="104"/>
      <c r="G133" s="23"/>
      <c r="M133" s="23"/>
      <c r="N133" s="23"/>
      <c r="O133" s="23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</row>
    <row r="134" spans="1:226" s="160" customFormat="1">
      <c r="A134" s="23"/>
      <c r="E134" s="125"/>
      <c r="F134" s="104"/>
      <c r="G134" s="23"/>
      <c r="M134" s="23"/>
      <c r="N134" s="23"/>
      <c r="O134" s="23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</row>
    <row r="135" spans="1:226" s="160" customFormat="1">
      <c r="A135" s="23"/>
      <c r="E135" s="125"/>
      <c r="F135" s="104"/>
      <c r="G135" s="23"/>
      <c r="M135" s="23"/>
      <c r="N135" s="23"/>
      <c r="O135" s="23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</row>
    <row r="136" spans="1:226" s="160" customFormat="1">
      <c r="A136" s="23"/>
      <c r="E136" s="125"/>
      <c r="F136" s="104"/>
      <c r="G136" s="23"/>
      <c r="M136" s="23"/>
      <c r="N136" s="23"/>
      <c r="O136" s="23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</row>
    <row r="137" spans="1:226" s="160" customFormat="1" ht="24" customHeight="1">
      <c r="A137" s="23"/>
      <c r="E137" s="125"/>
      <c r="F137" s="104"/>
      <c r="G137" s="23"/>
      <c r="M137" s="23"/>
      <c r="N137" s="23"/>
      <c r="O137" s="23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</row>
    <row r="138" spans="1:226" s="160" customFormat="1">
      <c r="A138" s="23"/>
      <c r="E138" s="125"/>
      <c r="F138" s="104"/>
      <c r="G138" s="23"/>
      <c r="M138" s="23"/>
      <c r="N138" s="23"/>
      <c r="O138" s="23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</row>
    <row r="139" spans="1:226" s="160" customFormat="1">
      <c r="A139" s="23"/>
      <c r="E139" s="125"/>
      <c r="F139" s="104"/>
      <c r="G139" s="23"/>
      <c r="M139" s="23"/>
      <c r="N139" s="23"/>
      <c r="O139" s="23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</row>
    <row r="140" spans="1:226" s="160" customFormat="1">
      <c r="A140" s="23"/>
      <c r="E140" s="125"/>
      <c r="F140" s="104"/>
      <c r="G140" s="23"/>
      <c r="M140" s="23"/>
      <c r="N140" s="23"/>
      <c r="O140" s="23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</row>
    <row r="141" spans="1:226" s="160" customFormat="1">
      <c r="A141" s="23"/>
      <c r="E141" s="125"/>
      <c r="F141" s="104"/>
      <c r="G141" s="23"/>
      <c r="M141" s="23"/>
      <c r="N141" s="23"/>
      <c r="O141" s="23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</row>
    <row r="142" spans="1:226" s="160" customFormat="1">
      <c r="A142" s="23"/>
      <c r="E142" s="125"/>
      <c r="F142" s="104"/>
      <c r="G142" s="23"/>
      <c r="M142" s="23"/>
      <c r="N142" s="23"/>
      <c r="O142" s="23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</row>
    <row r="143" spans="1:226" s="160" customFormat="1">
      <c r="A143" s="23"/>
      <c r="E143" s="125"/>
      <c r="F143" s="104"/>
      <c r="G143" s="23"/>
      <c r="M143" s="23"/>
      <c r="N143" s="23"/>
      <c r="O143" s="23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</row>
    <row r="144" spans="1:226" s="160" customFormat="1">
      <c r="A144" s="23"/>
      <c r="E144" s="125"/>
      <c r="F144" s="104"/>
      <c r="G144" s="23"/>
      <c r="M144" s="23"/>
      <c r="N144" s="23"/>
      <c r="O144" s="23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</row>
    <row r="145" spans="1:226" s="160" customFormat="1">
      <c r="A145" s="23"/>
      <c r="E145" s="125"/>
      <c r="F145" s="104"/>
      <c r="G145" s="23"/>
      <c r="M145" s="23"/>
      <c r="N145" s="23"/>
      <c r="O145" s="23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</row>
    <row r="146" spans="1:226" s="160" customFormat="1">
      <c r="A146" s="23"/>
      <c r="E146" s="125"/>
      <c r="F146" s="104"/>
      <c r="G146" s="23"/>
      <c r="M146" s="23"/>
      <c r="N146" s="23"/>
      <c r="O146" s="23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</row>
    <row r="147" spans="1:226" s="160" customFormat="1">
      <c r="A147" s="23"/>
      <c r="E147" s="125"/>
      <c r="F147" s="104"/>
      <c r="G147" s="23"/>
      <c r="M147" s="23"/>
      <c r="N147" s="23"/>
      <c r="O147" s="23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</row>
    <row r="148" spans="1:226" s="160" customFormat="1" ht="24" customHeight="1">
      <c r="A148" s="23"/>
      <c r="E148" s="125"/>
      <c r="F148" s="104"/>
      <c r="G148" s="23"/>
      <c r="M148" s="23"/>
      <c r="N148" s="23"/>
      <c r="O148" s="23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</row>
    <row r="149" spans="1:226" s="160" customFormat="1">
      <c r="A149" s="23"/>
      <c r="E149" s="125"/>
      <c r="F149" s="104"/>
      <c r="G149" s="23"/>
      <c r="M149" s="23"/>
      <c r="N149" s="23"/>
      <c r="O149" s="23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</row>
    <row r="150" spans="1:226" s="160" customFormat="1">
      <c r="A150" s="23"/>
      <c r="E150" s="125"/>
      <c r="F150" s="104"/>
      <c r="G150" s="23"/>
      <c r="M150" s="23"/>
      <c r="N150" s="23"/>
      <c r="O150" s="23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</row>
    <row r="151" spans="1:226" s="160" customFormat="1">
      <c r="A151" s="23"/>
      <c r="E151" s="125"/>
      <c r="F151" s="104"/>
      <c r="G151" s="23"/>
      <c r="M151" s="23"/>
      <c r="N151" s="23"/>
      <c r="O151" s="23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</row>
    <row r="152" spans="1:226" s="160" customFormat="1">
      <c r="A152" s="23"/>
      <c r="E152" s="125"/>
      <c r="F152" s="104"/>
      <c r="G152" s="23"/>
      <c r="M152" s="23"/>
      <c r="N152" s="23"/>
      <c r="O152" s="23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</row>
    <row r="153" spans="1:226" s="160" customFormat="1">
      <c r="A153" s="23"/>
      <c r="E153" s="125"/>
      <c r="F153" s="104"/>
      <c r="G153" s="23"/>
      <c r="M153" s="23"/>
      <c r="N153" s="23"/>
      <c r="O153" s="23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</row>
    <row r="154" spans="1:226" s="160" customFormat="1">
      <c r="A154" s="23"/>
      <c r="E154" s="125"/>
      <c r="F154" s="104"/>
      <c r="G154" s="23"/>
      <c r="M154" s="23"/>
      <c r="N154" s="23"/>
      <c r="O154" s="23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</row>
    <row r="155" spans="1:226" s="160" customFormat="1">
      <c r="A155" s="23"/>
      <c r="E155" s="125"/>
      <c r="F155" s="104"/>
      <c r="G155" s="23"/>
      <c r="M155" s="23"/>
      <c r="N155" s="23"/>
      <c r="O155" s="23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</row>
    <row r="156" spans="1:226" s="160" customFormat="1">
      <c r="A156" s="23"/>
      <c r="E156" s="125"/>
      <c r="F156" s="104"/>
      <c r="G156" s="23"/>
      <c r="M156" s="23"/>
      <c r="N156" s="23"/>
      <c r="O156" s="23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</row>
    <row r="157" spans="1:226" s="160" customFormat="1">
      <c r="A157" s="23"/>
      <c r="E157" s="125"/>
      <c r="F157" s="104"/>
      <c r="G157" s="23"/>
      <c r="M157" s="23"/>
      <c r="N157" s="23"/>
      <c r="O157" s="23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</row>
    <row r="158" spans="1:226" s="160" customFormat="1">
      <c r="A158" s="23"/>
      <c r="E158" s="125"/>
      <c r="F158" s="104"/>
      <c r="G158" s="23"/>
      <c r="M158" s="23"/>
      <c r="N158" s="23"/>
      <c r="O158" s="23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</row>
    <row r="159" spans="1:226" s="160" customFormat="1" ht="24" customHeight="1">
      <c r="A159" s="23"/>
      <c r="E159" s="125"/>
      <c r="F159" s="104"/>
      <c r="G159" s="23"/>
      <c r="M159" s="23"/>
      <c r="N159" s="23"/>
      <c r="O159" s="23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</row>
    <row r="160" spans="1:226" s="160" customFormat="1">
      <c r="A160" s="23"/>
      <c r="E160" s="125"/>
      <c r="F160" s="104"/>
      <c r="G160" s="23"/>
      <c r="M160" s="23"/>
      <c r="N160" s="23"/>
      <c r="O160" s="23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</row>
    <row r="161" spans="1:226" s="160" customFormat="1">
      <c r="A161" s="23"/>
      <c r="E161" s="125"/>
      <c r="F161" s="104"/>
      <c r="G161" s="23"/>
      <c r="M161" s="23"/>
      <c r="N161" s="23"/>
      <c r="O161" s="23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</row>
    <row r="162" spans="1:226" s="160" customFormat="1">
      <c r="A162" s="23"/>
      <c r="E162" s="125"/>
      <c r="F162" s="104"/>
      <c r="G162" s="23"/>
      <c r="M162" s="23"/>
      <c r="N162" s="23"/>
      <c r="O162" s="23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</row>
    <row r="163" spans="1:226" s="160" customFormat="1">
      <c r="A163" s="23"/>
      <c r="E163" s="125"/>
      <c r="F163" s="104"/>
      <c r="G163" s="23"/>
      <c r="M163" s="23"/>
      <c r="N163" s="23"/>
      <c r="O163" s="23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</row>
    <row r="164" spans="1:226" s="160" customFormat="1">
      <c r="A164" s="23"/>
      <c r="E164" s="125"/>
      <c r="F164" s="104"/>
      <c r="G164" s="23"/>
      <c r="M164" s="23"/>
      <c r="N164" s="23"/>
      <c r="O164" s="23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</row>
    <row r="165" spans="1:226" s="160" customFormat="1">
      <c r="A165" s="23"/>
      <c r="E165" s="125"/>
      <c r="F165" s="104"/>
      <c r="G165" s="23"/>
      <c r="M165" s="23"/>
      <c r="N165" s="23"/>
      <c r="O165" s="23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</row>
    <row r="166" spans="1:226" s="160" customFormat="1">
      <c r="A166" s="23"/>
      <c r="E166" s="125"/>
      <c r="F166" s="104"/>
      <c r="G166" s="23"/>
      <c r="M166" s="23"/>
      <c r="N166" s="23"/>
      <c r="O166" s="23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</row>
    <row r="167" spans="1:226" s="160" customFormat="1">
      <c r="A167" s="23"/>
      <c r="E167" s="125"/>
      <c r="F167" s="104"/>
      <c r="G167" s="23"/>
      <c r="M167" s="23"/>
      <c r="N167" s="23"/>
      <c r="O167" s="23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</row>
    <row r="168" spans="1:226" s="160" customFormat="1">
      <c r="A168" s="23"/>
      <c r="E168" s="125"/>
      <c r="F168" s="104"/>
      <c r="G168" s="23"/>
      <c r="M168" s="23"/>
      <c r="N168" s="23"/>
      <c r="O168" s="23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</row>
    <row r="169" spans="1:226" s="160" customFormat="1">
      <c r="A169" s="23"/>
      <c r="E169" s="125"/>
      <c r="F169" s="104"/>
      <c r="G169" s="23"/>
      <c r="M169" s="23"/>
      <c r="N169" s="23"/>
      <c r="O169" s="23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</row>
    <row r="170" spans="1:226" s="160" customFormat="1" ht="24" customHeight="1">
      <c r="A170" s="23"/>
      <c r="E170" s="125"/>
      <c r="F170" s="104"/>
      <c r="G170" s="23"/>
      <c r="M170" s="23"/>
      <c r="N170" s="23"/>
      <c r="O170" s="23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</row>
    <row r="171" spans="1:226" s="160" customFormat="1">
      <c r="A171" s="23"/>
      <c r="E171" s="125"/>
      <c r="F171" s="104"/>
      <c r="G171" s="23"/>
      <c r="M171" s="23"/>
      <c r="N171" s="23"/>
      <c r="O171" s="23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</row>
    <row r="172" spans="1:226" s="160" customFormat="1">
      <c r="A172" s="23"/>
      <c r="E172" s="125"/>
      <c r="F172" s="104"/>
      <c r="G172" s="23"/>
      <c r="M172" s="23"/>
      <c r="N172" s="23"/>
      <c r="O172" s="23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</row>
    <row r="173" spans="1:226" s="160" customFormat="1">
      <c r="A173" s="23"/>
      <c r="E173" s="125"/>
      <c r="F173" s="104"/>
      <c r="G173" s="23"/>
      <c r="M173" s="23"/>
      <c r="N173" s="23"/>
      <c r="O173" s="23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</row>
    <row r="174" spans="1:226" s="160" customFormat="1">
      <c r="A174" s="23"/>
      <c r="E174" s="125"/>
      <c r="F174" s="104"/>
      <c r="G174" s="23"/>
      <c r="M174" s="23"/>
      <c r="N174" s="23"/>
      <c r="O174" s="23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</row>
    <row r="175" spans="1:226" s="160" customFormat="1">
      <c r="A175" s="23"/>
      <c r="E175" s="125"/>
      <c r="F175" s="104"/>
      <c r="G175" s="23"/>
      <c r="M175" s="23"/>
      <c r="N175" s="23"/>
      <c r="O175" s="23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</row>
    <row r="176" spans="1:226" s="160" customFormat="1">
      <c r="A176" s="23"/>
      <c r="E176" s="125"/>
      <c r="F176" s="104"/>
      <c r="G176" s="23"/>
      <c r="M176" s="23"/>
      <c r="N176" s="23"/>
      <c r="O176" s="23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</row>
    <row r="177" spans="1:226" s="160" customFormat="1">
      <c r="A177" s="23"/>
      <c r="E177" s="125"/>
      <c r="F177" s="104"/>
      <c r="G177" s="23"/>
      <c r="M177" s="23"/>
      <c r="N177" s="23"/>
      <c r="O177" s="23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</row>
    <row r="178" spans="1:226" s="160" customFormat="1">
      <c r="A178" s="23"/>
      <c r="E178" s="125"/>
      <c r="F178" s="104"/>
      <c r="G178" s="23"/>
      <c r="M178" s="23"/>
      <c r="N178" s="23"/>
      <c r="O178" s="23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</row>
    <row r="179" spans="1:226" s="160" customFormat="1">
      <c r="A179" s="23"/>
      <c r="E179" s="125"/>
      <c r="F179" s="104"/>
      <c r="G179" s="23"/>
      <c r="M179" s="23"/>
      <c r="N179" s="23"/>
      <c r="O179" s="23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</row>
    <row r="180" spans="1:226" s="160" customFormat="1">
      <c r="A180" s="23"/>
      <c r="E180" s="125"/>
      <c r="F180" s="104"/>
      <c r="G180" s="23"/>
      <c r="M180" s="23"/>
      <c r="N180" s="23"/>
      <c r="O180" s="23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</row>
    <row r="181" spans="1:226" s="160" customFormat="1" ht="24" customHeight="1">
      <c r="A181" s="23"/>
      <c r="E181" s="125"/>
      <c r="F181" s="104"/>
      <c r="G181" s="23"/>
      <c r="M181" s="23"/>
      <c r="N181" s="23"/>
      <c r="O181" s="23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</row>
    <row r="182" spans="1:226" s="160" customFormat="1">
      <c r="A182" s="23"/>
      <c r="E182" s="125"/>
      <c r="F182" s="104"/>
      <c r="G182" s="23"/>
      <c r="M182" s="23"/>
      <c r="N182" s="23"/>
      <c r="O182" s="23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</row>
    <row r="183" spans="1:226" s="160" customFormat="1">
      <c r="A183" s="23"/>
      <c r="E183" s="125"/>
      <c r="F183" s="104"/>
      <c r="G183" s="23"/>
      <c r="M183" s="23"/>
      <c r="N183" s="23"/>
      <c r="O183" s="23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</row>
    <row r="184" spans="1:226" s="160" customFormat="1">
      <c r="A184" s="23"/>
      <c r="E184" s="125"/>
      <c r="F184" s="104"/>
      <c r="G184" s="23"/>
      <c r="M184" s="23"/>
      <c r="N184" s="23"/>
      <c r="O184" s="23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</row>
    <row r="185" spans="1:226" s="160" customFormat="1">
      <c r="A185" s="23"/>
      <c r="E185" s="125"/>
      <c r="F185" s="104"/>
      <c r="G185" s="23"/>
      <c r="M185" s="23"/>
      <c r="N185" s="23"/>
      <c r="O185" s="23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</row>
    <row r="186" spans="1:226" s="160" customFormat="1">
      <c r="A186" s="23"/>
      <c r="E186" s="125"/>
      <c r="F186" s="104"/>
      <c r="G186" s="23"/>
      <c r="M186" s="23"/>
      <c r="N186" s="23"/>
      <c r="O186" s="23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</row>
    <row r="187" spans="1:226" s="160" customFormat="1">
      <c r="A187" s="23"/>
      <c r="E187" s="125"/>
      <c r="F187" s="104"/>
      <c r="G187" s="23"/>
      <c r="M187" s="23"/>
      <c r="N187" s="23"/>
      <c r="O187" s="23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</row>
    <row r="188" spans="1:226" s="160" customFormat="1">
      <c r="A188" s="23"/>
      <c r="E188" s="125"/>
      <c r="F188" s="104"/>
      <c r="G188" s="23"/>
      <c r="M188" s="23"/>
      <c r="N188" s="23"/>
      <c r="O188" s="23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</row>
    <row r="189" spans="1:226" s="160" customFormat="1">
      <c r="A189" s="23"/>
      <c r="E189" s="125"/>
      <c r="F189" s="104"/>
      <c r="G189" s="23"/>
      <c r="M189" s="23"/>
      <c r="N189" s="23"/>
      <c r="O189" s="23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</row>
    <row r="190" spans="1:226" s="160" customFormat="1">
      <c r="A190" s="23"/>
      <c r="E190" s="125"/>
      <c r="F190" s="104"/>
      <c r="G190" s="23"/>
      <c r="M190" s="23"/>
      <c r="N190" s="23"/>
      <c r="O190" s="23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</row>
    <row r="191" spans="1:226" s="160" customFormat="1">
      <c r="A191" s="23"/>
      <c r="E191" s="125"/>
      <c r="F191" s="104"/>
      <c r="G191" s="23"/>
      <c r="M191" s="23"/>
      <c r="N191" s="23"/>
      <c r="O191" s="23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</row>
    <row r="192" spans="1:226" s="160" customFormat="1" ht="24" customHeight="1">
      <c r="A192" s="23"/>
      <c r="E192" s="125"/>
      <c r="F192" s="104"/>
      <c r="G192" s="23"/>
      <c r="M192" s="23"/>
      <c r="N192" s="23"/>
      <c r="O192" s="23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</row>
    <row r="193" spans="1:226" s="160" customFormat="1">
      <c r="A193" s="23"/>
      <c r="E193" s="125"/>
      <c r="F193" s="104"/>
      <c r="G193" s="23"/>
      <c r="M193" s="23"/>
      <c r="N193" s="23"/>
      <c r="O193" s="23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</row>
    <row r="194" spans="1:226" s="160" customFormat="1">
      <c r="A194" s="23"/>
      <c r="E194" s="125"/>
      <c r="F194" s="104"/>
      <c r="G194" s="23"/>
      <c r="M194" s="23"/>
      <c r="N194" s="23"/>
      <c r="O194" s="23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</row>
    <row r="195" spans="1:226" s="160" customFormat="1">
      <c r="A195" s="23"/>
      <c r="E195" s="125"/>
      <c r="F195" s="104"/>
      <c r="G195" s="23"/>
      <c r="M195" s="23"/>
      <c r="N195" s="23"/>
      <c r="O195" s="23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</row>
    <row r="196" spans="1:226" s="160" customFormat="1">
      <c r="A196" s="23"/>
      <c r="E196" s="125"/>
      <c r="F196" s="104"/>
      <c r="G196" s="23"/>
      <c r="M196" s="23"/>
      <c r="N196" s="23"/>
      <c r="O196" s="23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</row>
    <row r="197" spans="1:226" s="160" customFormat="1">
      <c r="A197" s="23"/>
      <c r="E197" s="125"/>
      <c r="F197" s="104"/>
      <c r="G197" s="23"/>
      <c r="M197" s="23"/>
      <c r="N197" s="23"/>
      <c r="O197" s="23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</row>
    <row r="198" spans="1:226" s="160" customFormat="1">
      <c r="A198" s="23"/>
      <c r="E198" s="125"/>
      <c r="F198" s="104"/>
      <c r="G198" s="23"/>
      <c r="M198" s="23"/>
      <c r="N198" s="23"/>
      <c r="O198" s="23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</row>
    <row r="199" spans="1:226" s="160" customFormat="1">
      <c r="A199" s="23"/>
      <c r="E199" s="125"/>
      <c r="F199" s="104"/>
      <c r="G199" s="23"/>
      <c r="M199" s="23"/>
      <c r="N199" s="23"/>
      <c r="O199" s="23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</row>
    <row r="200" spans="1:226" s="160" customFormat="1">
      <c r="A200" s="23"/>
      <c r="E200" s="125"/>
      <c r="F200" s="104"/>
      <c r="G200" s="23"/>
      <c r="M200" s="23"/>
      <c r="N200" s="23"/>
      <c r="O200" s="23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</row>
    <row r="201" spans="1:226" s="160" customFormat="1">
      <c r="A201" s="23"/>
      <c r="E201" s="125"/>
      <c r="F201" s="104"/>
      <c r="G201" s="23"/>
      <c r="M201" s="23"/>
      <c r="N201" s="23"/>
      <c r="O201" s="23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</row>
    <row r="202" spans="1:226" s="160" customFormat="1">
      <c r="A202" s="23"/>
      <c r="E202" s="125"/>
      <c r="F202" s="104"/>
      <c r="G202" s="23"/>
      <c r="M202" s="23"/>
      <c r="N202" s="23"/>
      <c r="O202" s="23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</row>
    <row r="203" spans="1:226" s="160" customFormat="1" ht="24" customHeight="1">
      <c r="A203" s="23"/>
      <c r="E203" s="125"/>
      <c r="F203" s="104"/>
      <c r="G203" s="23"/>
      <c r="M203" s="23"/>
      <c r="N203" s="23"/>
      <c r="O203" s="23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</row>
    <row r="204" spans="1:226" s="160" customFormat="1">
      <c r="A204" s="23"/>
      <c r="E204" s="125"/>
      <c r="F204" s="104"/>
      <c r="G204" s="23"/>
      <c r="M204" s="23"/>
      <c r="N204" s="23"/>
      <c r="O204" s="23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</row>
    <row r="205" spans="1:226" s="160" customFormat="1">
      <c r="A205" s="23"/>
      <c r="E205" s="125"/>
      <c r="F205" s="104"/>
      <c r="G205" s="23"/>
      <c r="M205" s="23"/>
      <c r="N205" s="23"/>
      <c r="O205" s="23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</row>
    <row r="206" spans="1:226" s="160" customFormat="1">
      <c r="A206" s="23"/>
      <c r="E206" s="125"/>
      <c r="F206" s="104"/>
      <c r="G206" s="23"/>
      <c r="M206" s="23"/>
      <c r="N206" s="23"/>
      <c r="O206" s="23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</row>
    <row r="207" spans="1:226" s="160" customFormat="1">
      <c r="A207" s="23"/>
      <c r="E207" s="125"/>
      <c r="F207" s="104"/>
      <c r="G207" s="23"/>
      <c r="M207" s="23"/>
      <c r="N207" s="23"/>
      <c r="O207" s="23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</row>
    <row r="208" spans="1:226" s="160" customFormat="1">
      <c r="A208" s="23"/>
      <c r="E208" s="125"/>
      <c r="F208" s="104"/>
      <c r="G208" s="23"/>
      <c r="M208" s="23"/>
      <c r="N208" s="23"/>
      <c r="O208" s="23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</row>
    <row r="209" spans="1:226" s="160" customFormat="1">
      <c r="A209" s="23"/>
      <c r="E209" s="125"/>
      <c r="F209" s="104"/>
      <c r="G209" s="23"/>
      <c r="M209" s="23"/>
      <c r="N209" s="23"/>
      <c r="O209" s="23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</row>
    <row r="210" spans="1:226" s="160" customFormat="1">
      <c r="A210" s="23"/>
      <c r="E210" s="125"/>
      <c r="F210" s="104"/>
      <c r="G210" s="23"/>
      <c r="M210" s="23"/>
      <c r="N210" s="23"/>
      <c r="O210" s="23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</row>
    <row r="211" spans="1:226" s="160" customFormat="1">
      <c r="A211" s="23"/>
      <c r="E211" s="125"/>
      <c r="F211" s="104"/>
      <c r="G211" s="23"/>
      <c r="M211" s="23"/>
      <c r="N211" s="23"/>
      <c r="O211" s="23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</row>
    <row r="212" spans="1:226" s="160" customFormat="1">
      <c r="A212" s="23"/>
      <c r="E212" s="125"/>
      <c r="F212" s="104"/>
      <c r="G212" s="23"/>
      <c r="M212" s="23"/>
      <c r="N212" s="23"/>
      <c r="O212" s="23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</row>
    <row r="213" spans="1:226" s="160" customFormat="1">
      <c r="A213" s="23"/>
      <c r="E213" s="125"/>
      <c r="F213" s="104"/>
      <c r="G213" s="23"/>
      <c r="M213" s="23"/>
      <c r="N213" s="23"/>
      <c r="O213" s="23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</row>
    <row r="214" spans="1:226" s="160" customFormat="1" ht="24" customHeight="1">
      <c r="A214" s="23"/>
      <c r="E214" s="125"/>
      <c r="F214" s="104"/>
      <c r="G214" s="23"/>
      <c r="M214" s="23"/>
      <c r="N214" s="23"/>
      <c r="O214" s="23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</row>
    <row r="215" spans="1:226" s="160" customFormat="1">
      <c r="A215" s="23"/>
      <c r="E215" s="125"/>
      <c r="F215" s="104"/>
      <c r="G215" s="23"/>
      <c r="M215" s="23"/>
      <c r="N215" s="23"/>
      <c r="O215" s="23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</row>
    <row r="216" spans="1:226" s="160" customFormat="1">
      <c r="A216" s="23"/>
      <c r="E216" s="125"/>
      <c r="F216" s="104"/>
      <c r="G216" s="23"/>
      <c r="M216" s="23"/>
      <c r="N216" s="23"/>
      <c r="O216" s="23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</row>
    <row r="217" spans="1:226" s="160" customFormat="1">
      <c r="A217" s="23"/>
      <c r="E217" s="125"/>
      <c r="F217" s="104"/>
      <c r="G217" s="23"/>
      <c r="M217" s="23"/>
      <c r="N217" s="23"/>
      <c r="O217" s="23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</row>
    <row r="218" spans="1:226" s="160" customFormat="1">
      <c r="A218" s="23"/>
      <c r="E218" s="125"/>
      <c r="F218" s="104"/>
      <c r="G218" s="23"/>
      <c r="M218" s="23"/>
      <c r="N218" s="23"/>
      <c r="O218" s="23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</row>
    <row r="219" spans="1:226" s="160" customFormat="1">
      <c r="A219" s="23"/>
      <c r="E219" s="125"/>
      <c r="F219" s="104"/>
      <c r="G219" s="23"/>
      <c r="M219" s="23"/>
      <c r="N219" s="23"/>
      <c r="O219" s="23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</row>
    <row r="220" spans="1:226" s="160" customFormat="1">
      <c r="A220" s="23"/>
      <c r="E220" s="125"/>
      <c r="F220" s="104"/>
      <c r="G220" s="23"/>
      <c r="M220" s="23"/>
      <c r="N220" s="23"/>
      <c r="O220" s="23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</row>
    <row r="221" spans="1:226" s="160" customFormat="1">
      <c r="A221" s="23"/>
      <c r="E221" s="125"/>
      <c r="F221" s="104"/>
      <c r="G221" s="23"/>
      <c r="M221" s="23"/>
      <c r="N221" s="23"/>
      <c r="O221" s="23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</row>
    <row r="222" spans="1:226" s="160" customFormat="1">
      <c r="A222" s="23"/>
      <c r="E222" s="125"/>
      <c r="F222" s="104"/>
      <c r="G222" s="23"/>
      <c r="M222" s="23"/>
      <c r="N222" s="23"/>
      <c r="O222" s="23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</row>
    <row r="223" spans="1:226" s="160" customFormat="1">
      <c r="A223" s="23"/>
      <c r="E223" s="125"/>
      <c r="F223" s="104"/>
      <c r="G223" s="23"/>
      <c r="M223" s="23"/>
      <c r="N223" s="23"/>
      <c r="O223" s="23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</row>
    <row r="224" spans="1:226" s="160" customFormat="1">
      <c r="A224" s="23"/>
      <c r="E224" s="125"/>
      <c r="F224" s="104"/>
      <c r="G224" s="23"/>
      <c r="M224" s="23"/>
      <c r="N224" s="23"/>
      <c r="O224" s="23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</row>
    <row r="225" spans="1:226" s="160" customFormat="1" ht="24" customHeight="1">
      <c r="A225" s="23"/>
      <c r="E225" s="125"/>
      <c r="F225" s="104"/>
      <c r="G225" s="23"/>
      <c r="M225" s="23"/>
      <c r="N225" s="23"/>
      <c r="O225" s="23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</row>
    <row r="226" spans="1:226" s="160" customFormat="1">
      <c r="A226" s="23"/>
      <c r="E226" s="125"/>
      <c r="F226" s="104"/>
      <c r="G226" s="23"/>
      <c r="M226" s="23"/>
      <c r="N226" s="23"/>
      <c r="O226" s="23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</row>
    <row r="227" spans="1:226" s="160" customFormat="1">
      <c r="A227" s="23"/>
      <c r="E227" s="125"/>
      <c r="F227" s="104"/>
      <c r="G227" s="23"/>
      <c r="M227" s="23"/>
      <c r="N227" s="23"/>
      <c r="O227" s="23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</row>
    <row r="228" spans="1:226" s="160" customFormat="1">
      <c r="A228" s="23"/>
      <c r="E228" s="125"/>
      <c r="F228" s="104"/>
      <c r="G228" s="23"/>
      <c r="M228" s="23"/>
      <c r="N228" s="23"/>
      <c r="O228" s="23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</row>
    <row r="229" spans="1:226" s="160" customFormat="1">
      <c r="A229" s="23"/>
      <c r="E229" s="125"/>
      <c r="F229" s="104"/>
      <c r="G229" s="23"/>
      <c r="M229" s="23"/>
      <c r="N229" s="23"/>
      <c r="O229" s="23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</row>
    <row r="230" spans="1:226" s="160" customFormat="1">
      <c r="A230" s="23"/>
      <c r="E230" s="125"/>
      <c r="F230" s="104"/>
      <c r="G230" s="23"/>
      <c r="M230" s="23"/>
      <c r="N230" s="23"/>
      <c r="O230" s="23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</row>
    <row r="231" spans="1:226" s="160" customFormat="1">
      <c r="A231" s="23"/>
      <c r="E231" s="125"/>
      <c r="F231" s="104"/>
      <c r="G231" s="23"/>
      <c r="M231" s="23"/>
      <c r="N231" s="23"/>
      <c r="O231" s="23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</row>
    <row r="232" spans="1:226" s="160" customFormat="1">
      <c r="A232" s="23"/>
      <c r="E232" s="125"/>
      <c r="F232" s="104"/>
      <c r="G232" s="23"/>
      <c r="M232" s="23"/>
      <c r="N232" s="23"/>
      <c r="O232" s="23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</row>
    <row r="233" spans="1:226" s="160" customFormat="1">
      <c r="A233" s="23"/>
      <c r="E233" s="125"/>
      <c r="F233" s="104"/>
      <c r="G233" s="23"/>
      <c r="M233" s="23"/>
      <c r="N233" s="23"/>
      <c r="O233" s="23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</row>
    <row r="234" spans="1:226" s="160" customFormat="1">
      <c r="A234" s="23"/>
      <c r="E234" s="125"/>
      <c r="F234" s="104"/>
      <c r="G234" s="23"/>
      <c r="M234" s="23"/>
      <c r="N234" s="23"/>
      <c r="O234" s="23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</row>
    <row r="235" spans="1:226" s="160" customFormat="1">
      <c r="A235" s="23"/>
      <c r="E235" s="125"/>
      <c r="F235" s="104"/>
      <c r="G235" s="23"/>
      <c r="M235" s="23"/>
      <c r="N235" s="23"/>
      <c r="O235" s="23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</row>
    <row r="236" spans="1:226" s="160" customFormat="1" ht="24" customHeight="1">
      <c r="A236" s="23"/>
      <c r="E236" s="125"/>
      <c r="F236" s="104"/>
      <c r="G236" s="23"/>
      <c r="M236" s="23"/>
      <c r="N236" s="23"/>
      <c r="O236" s="23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</row>
    <row r="237" spans="1:226" s="160" customFormat="1">
      <c r="A237" s="23"/>
      <c r="E237" s="125"/>
      <c r="F237" s="104"/>
      <c r="G237" s="23"/>
      <c r="M237" s="23"/>
      <c r="N237" s="23"/>
      <c r="O237" s="23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</row>
    <row r="238" spans="1:226" s="160" customFormat="1">
      <c r="A238" s="23"/>
      <c r="E238" s="125"/>
      <c r="F238" s="104"/>
      <c r="G238" s="23"/>
      <c r="M238" s="23"/>
      <c r="N238" s="23"/>
      <c r="O238" s="23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</row>
    <row r="239" spans="1:226" s="160" customFormat="1">
      <c r="A239" s="23"/>
      <c r="E239" s="125"/>
      <c r="F239" s="104"/>
      <c r="G239" s="23"/>
      <c r="M239" s="23"/>
      <c r="N239" s="23"/>
      <c r="O239" s="23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</row>
    <row r="240" spans="1:226" s="160" customFormat="1">
      <c r="A240" s="23"/>
      <c r="E240" s="125"/>
      <c r="F240" s="104"/>
      <c r="G240" s="23"/>
      <c r="M240" s="23"/>
      <c r="N240" s="23"/>
      <c r="O240" s="23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</row>
    <row r="241" spans="1:226" s="160" customFormat="1">
      <c r="A241" s="23"/>
      <c r="E241" s="125"/>
      <c r="F241" s="104"/>
      <c r="G241" s="23"/>
      <c r="M241" s="23"/>
      <c r="N241" s="23"/>
      <c r="O241" s="23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</row>
    <row r="242" spans="1:226" s="160" customFormat="1">
      <c r="A242" s="23"/>
      <c r="E242" s="125"/>
      <c r="F242" s="104"/>
      <c r="G242" s="23"/>
      <c r="M242" s="23"/>
      <c r="N242" s="23"/>
      <c r="O242" s="23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</row>
    <row r="243" spans="1:226" s="160" customFormat="1">
      <c r="A243" s="23"/>
      <c r="E243" s="125"/>
      <c r="F243" s="104"/>
      <c r="G243" s="23"/>
      <c r="M243" s="23"/>
      <c r="N243" s="23"/>
      <c r="O243" s="23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</row>
    <row r="244" spans="1:226" s="160" customFormat="1">
      <c r="A244" s="23"/>
      <c r="E244" s="125"/>
      <c r="F244" s="104"/>
      <c r="G244" s="23"/>
      <c r="M244" s="23"/>
      <c r="N244" s="23"/>
      <c r="O244" s="23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</row>
    <row r="245" spans="1:226" s="160" customFormat="1">
      <c r="A245" s="23"/>
      <c r="E245" s="125"/>
      <c r="F245" s="104"/>
      <c r="G245" s="23"/>
      <c r="M245" s="23"/>
      <c r="N245" s="23"/>
      <c r="O245" s="23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</row>
    <row r="246" spans="1:226" s="160" customFormat="1">
      <c r="A246" s="23"/>
      <c r="E246" s="125"/>
      <c r="F246" s="104"/>
      <c r="G246" s="23"/>
      <c r="M246" s="23"/>
      <c r="N246" s="23"/>
      <c r="O246" s="23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</row>
    <row r="247" spans="1:226" s="160" customFormat="1" ht="24" customHeight="1">
      <c r="A247" s="23"/>
      <c r="E247" s="125"/>
      <c r="F247" s="104"/>
      <c r="G247" s="23"/>
      <c r="M247" s="23"/>
      <c r="N247" s="23"/>
      <c r="O247" s="23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</row>
    <row r="248" spans="1:226" s="160" customFormat="1">
      <c r="A248" s="23"/>
      <c r="E248" s="125"/>
      <c r="F248" s="104"/>
      <c r="G248" s="23"/>
      <c r="M248" s="23"/>
      <c r="N248" s="23"/>
      <c r="O248" s="23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</row>
    <row r="249" spans="1:226" s="160" customFormat="1">
      <c r="A249" s="23"/>
      <c r="E249" s="125"/>
      <c r="F249" s="104"/>
      <c r="G249" s="23"/>
      <c r="M249" s="23"/>
      <c r="N249" s="23"/>
      <c r="O249" s="23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</row>
    <row r="250" spans="1:226" s="160" customFormat="1">
      <c r="A250" s="23"/>
      <c r="E250" s="125"/>
      <c r="F250" s="104"/>
      <c r="G250" s="23"/>
      <c r="M250" s="23"/>
      <c r="N250" s="23"/>
      <c r="O250" s="23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</row>
    <row r="251" spans="1:226" s="160" customFormat="1">
      <c r="A251" s="23"/>
      <c r="E251" s="125"/>
      <c r="F251" s="104"/>
      <c r="G251" s="23"/>
      <c r="M251" s="23"/>
      <c r="N251" s="23"/>
      <c r="O251" s="23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</row>
    <row r="252" spans="1:226" s="160" customFormat="1">
      <c r="A252" s="23"/>
      <c r="E252" s="125"/>
      <c r="F252" s="104"/>
      <c r="G252" s="23"/>
      <c r="M252" s="23"/>
      <c r="N252" s="23"/>
      <c r="O252" s="23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</row>
    <row r="253" spans="1:226" s="160" customFormat="1">
      <c r="A253" s="23"/>
      <c r="E253" s="125"/>
      <c r="F253" s="104"/>
      <c r="G253" s="23"/>
      <c r="M253" s="23"/>
      <c r="N253" s="23"/>
      <c r="O253" s="23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</row>
    <row r="254" spans="1:226" s="160" customFormat="1">
      <c r="A254" s="23"/>
      <c r="E254" s="125"/>
      <c r="F254" s="104"/>
      <c r="G254" s="23"/>
      <c r="M254" s="23"/>
      <c r="N254" s="23"/>
      <c r="O254" s="23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</row>
    <row r="255" spans="1:226" s="160" customFormat="1">
      <c r="A255" s="23"/>
      <c r="E255" s="125"/>
      <c r="F255" s="104"/>
      <c r="G255" s="23"/>
      <c r="M255" s="23"/>
      <c r="N255" s="23"/>
      <c r="O255" s="23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</row>
    <row r="256" spans="1:226" s="160" customFormat="1">
      <c r="A256" s="23"/>
      <c r="E256" s="125"/>
      <c r="F256" s="104"/>
      <c r="G256" s="23"/>
      <c r="M256" s="23"/>
      <c r="N256" s="23"/>
      <c r="O256" s="23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</row>
    <row r="257" spans="1:226" s="160" customFormat="1">
      <c r="A257" s="23"/>
      <c r="E257" s="125"/>
      <c r="F257" s="104"/>
      <c r="G257" s="23"/>
      <c r="M257" s="23"/>
      <c r="N257" s="23"/>
      <c r="O257" s="23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</row>
    <row r="258" spans="1:226" s="160" customFormat="1" ht="24" customHeight="1">
      <c r="A258" s="23"/>
      <c r="E258" s="125"/>
      <c r="F258" s="104"/>
      <c r="G258" s="23"/>
      <c r="M258" s="23"/>
      <c r="N258" s="23"/>
      <c r="O258" s="23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</row>
    <row r="259" spans="1:226" s="160" customFormat="1">
      <c r="A259" s="23"/>
      <c r="E259" s="125"/>
      <c r="F259" s="104"/>
      <c r="G259" s="23"/>
      <c r="M259" s="23"/>
      <c r="N259" s="23"/>
      <c r="O259" s="23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</row>
    <row r="260" spans="1:226" s="160" customFormat="1">
      <c r="A260" s="23"/>
      <c r="E260" s="125"/>
      <c r="F260" s="104"/>
      <c r="G260" s="23"/>
      <c r="M260" s="23"/>
      <c r="N260" s="23"/>
      <c r="O260" s="23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</row>
    <row r="261" spans="1:226" s="160" customFormat="1">
      <c r="A261" s="23"/>
      <c r="E261" s="125"/>
      <c r="F261" s="104"/>
      <c r="G261" s="23"/>
      <c r="M261" s="23"/>
      <c r="N261" s="23"/>
      <c r="O261" s="23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</row>
    <row r="262" spans="1:226" s="160" customFormat="1">
      <c r="A262" s="23"/>
      <c r="E262" s="125"/>
      <c r="F262" s="104"/>
      <c r="G262" s="23"/>
      <c r="M262" s="23"/>
      <c r="N262" s="23"/>
      <c r="O262" s="23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</row>
    <row r="263" spans="1:226" s="160" customFormat="1">
      <c r="A263" s="23"/>
      <c r="E263" s="125"/>
      <c r="F263" s="104"/>
      <c r="G263" s="23"/>
      <c r="M263" s="23"/>
      <c r="N263" s="23"/>
      <c r="O263" s="23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</row>
    <row r="264" spans="1:226" s="160" customFormat="1">
      <c r="A264" s="23"/>
      <c r="E264" s="125"/>
      <c r="F264" s="104"/>
      <c r="G264" s="23"/>
      <c r="M264" s="23"/>
      <c r="N264" s="23"/>
      <c r="O264" s="23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</row>
    <row r="265" spans="1:226" s="160" customFormat="1">
      <c r="A265" s="23"/>
      <c r="E265" s="125"/>
      <c r="F265" s="104"/>
      <c r="G265" s="23"/>
      <c r="M265" s="23"/>
      <c r="N265" s="23"/>
      <c r="O265" s="23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  <c r="GH265" s="23"/>
      <c r="GI265" s="23"/>
      <c r="GJ265" s="23"/>
      <c r="GK265" s="23"/>
      <c r="GL265" s="23"/>
      <c r="GM265" s="23"/>
      <c r="GN265" s="23"/>
      <c r="GO265" s="23"/>
      <c r="GP265" s="23"/>
      <c r="GQ265" s="23"/>
      <c r="GR265" s="23"/>
      <c r="GS265" s="23"/>
      <c r="GT265" s="23"/>
      <c r="GU265" s="23"/>
      <c r="GV265" s="23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</row>
    <row r="266" spans="1:226" s="160" customFormat="1">
      <c r="A266" s="23"/>
      <c r="E266" s="125"/>
      <c r="F266" s="104"/>
      <c r="G266" s="23"/>
      <c r="M266" s="23"/>
      <c r="N266" s="23"/>
      <c r="O266" s="23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  <c r="GH266" s="23"/>
      <c r="GI266" s="23"/>
      <c r="GJ266" s="23"/>
      <c r="GK266" s="23"/>
      <c r="GL266" s="23"/>
      <c r="GM266" s="23"/>
      <c r="GN266" s="23"/>
      <c r="GO266" s="23"/>
      <c r="GP266" s="23"/>
      <c r="GQ266" s="23"/>
      <c r="GR266" s="23"/>
      <c r="GS266" s="23"/>
      <c r="GT266" s="23"/>
      <c r="GU266" s="23"/>
      <c r="GV266" s="23"/>
      <c r="GW266" s="23"/>
      <c r="GX266" s="23"/>
      <c r="GY266" s="23"/>
      <c r="GZ266" s="23"/>
      <c r="HA266" s="23"/>
      <c r="HB266" s="23"/>
      <c r="HC266" s="23"/>
      <c r="HD266" s="23"/>
      <c r="HE266" s="23"/>
      <c r="HF266" s="23"/>
      <c r="HG266" s="23"/>
      <c r="HH266" s="23"/>
      <c r="HI266" s="23"/>
      <c r="HJ266" s="23"/>
      <c r="HK266" s="23"/>
      <c r="HL266" s="23"/>
      <c r="HM266" s="23"/>
      <c r="HN266" s="23"/>
      <c r="HO266" s="23"/>
      <c r="HP266" s="23"/>
      <c r="HQ266" s="23"/>
      <c r="HR266" s="23"/>
    </row>
    <row r="267" spans="1:226" s="160" customFormat="1">
      <c r="A267" s="23"/>
      <c r="E267" s="125"/>
      <c r="F267" s="104"/>
      <c r="G267" s="23"/>
      <c r="M267" s="23"/>
      <c r="N267" s="23"/>
      <c r="O267" s="23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  <c r="HH267" s="23"/>
      <c r="HI267" s="23"/>
      <c r="HJ267" s="23"/>
      <c r="HK267" s="23"/>
      <c r="HL267" s="23"/>
      <c r="HM267" s="23"/>
      <c r="HN267" s="23"/>
      <c r="HO267" s="23"/>
      <c r="HP267" s="23"/>
      <c r="HQ267" s="23"/>
      <c r="HR267" s="23"/>
    </row>
    <row r="268" spans="1:226" s="160" customFormat="1">
      <c r="A268" s="23"/>
      <c r="E268" s="125"/>
      <c r="F268" s="104"/>
      <c r="G268" s="23"/>
      <c r="M268" s="23"/>
      <c r="N268" s="23"/>
      <c r="O268" s="23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  <c r="FT268" s="23"/>
      <c r="FU268" s="23"/>
      <c r="FV268" s="23"/>
      <c r="FW268" s="23"/>
      <c r="FX268" s="23"/>
      <c r="FY268" s="23"/>
      <c r="FZ268" s="23"/>
      <c r="GA268" s="23"/>
      <c r="GB268" s="23"/>
      <c r="GC268" s="23"/>
      <c r="GD268" s="23"/>
      <c r="GE268" s="23"/>
      <c r="GF268" s="23"/>
      <c r="GG268" s="23"/>
      <c r="GH268" s="23"/>
      <c r="GI268" s="23"/>
      <c r="GJ268" s="23"/>
      <c r="GK268" s="23"/>
      <c r="GL268" s="23"/>
      <c r="GM268" s="23"/>
      <c r="GN268" s="23"/>
      <c r="GO268" s="23"/>
      <c r="GP268" s="23"/>
      <c r="GQ268" s="23"/>
      <c r="GR268" s="23"/>
      <c r="GS268" s="23"/>
      <c r="GT268" s="23"/>
      <c r="GU268" s="23"/>
      <c r="GV268" s="23"/>
      <c r="GW268" s="23"/>
      <c r="GX268" s="23"/>
      <c r="GY268" s="23"/>
      <c r="GZ268" s="23"/>
      <c r="HA268" s="23"/>
      <c r="HB268" s="23"/>
      <c r="HC268" s="23"/>
      <c r="HD268" s="23"/>
      <c r="HE268" s="23"/>
      <c r="HF268" s="23"/>
      <c r="HG268" s="23"/>
      <c r="HH268" s="23"/>
      <c r="HI268" s="23"/>
      <c r="HJ268" s="23"/>
      <c r="HK268" s="23"/>
      <c r="HL268" s="23"/>
      <c r="HM268" s="23"/>
      <c r="HN268" s="23"/>
      <c r="HO268" s="23"/>
      <c r="HP268" s="23"/>
      <c r="HQ268" s="23"/>
      <c r="HR268" s="23"/>
    </row>
    <row r="269" spans="1:226" s="160" customFormat="1" ht="24" customHeight="1">
      <c r="A269" s="23"/>
      <c r="E269" s="125"/>
      <c r="F269" s="104"/>
      <c r="G269" s="23"/>
      <c r="M269" s="23"/>
      <c r="N269" s="23"/>
      <c r="O269" s="23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  <c r="GH269" s="23"/>
      <c r="GI269" s="23"/>
      <c r="GJ269" s="23"/>
      <c r="GK269" s="23"/>
      <c r="GL269" s="23"/>
      <c r="GM269" s="23"/>
      <c r="GN269" s="23"/>
      <c r="GO269" s="23"/>
      <c r="GP269" s="23"/>
      <c r="GQ269" s="23"/>
      <c r="GR269" s="23"/>
      <c r="GS269" s="23"/>
      <c r="GT269" s="23"/>
      <c r="GU269" s="23"/>
      <c r="GV269" s="23"/>
      <c r="GW269" s="23"/>
      <c r="GX269" s="23"/>
      <c r="GY269" s="23"/>
      <c r="GZ269" s="23"/>
      <c r="HA269" s="23"/>
      <c r="HB269" s="23"/>
      <c r="HC269" s="23"/>
      <c r="HD269" s="23"/>
      <c r="HE269" s="23"/>
      <c r="HF269" s="23"/>
      <c r="HG269" s="23"/>
      <c r="HH269" s="23"/>
      <c r="HI269" s="23"/>
      <c r="HJ269" s="23"/>
      <c r="HK269" s="23"/>
      <c r="HL269" s="23"/>
      <c r="HM269" s="23"/>
      <c r="HN269" s="23"/>
      <c r="HO269" s="23"/>
      <c r="HP269" s="23"/>
      <c r="HQ269" s="23"/>
      <c r="HR269" s="23"/>
    </row>
    <row r="270" spans="1:226" s="160" customFormat="1">
      <c r="A270" s="23"/>
      <c r="E270" s="125"/>
      <c r="F270" s="104"/>
      <c r="G270" s="23"/>
      <c r="M270" s="23"/>
      <c r="N270" s="23"/>
      <c r="O270" s="23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</row>
    <row r="271" spans="1:226" s="160" customFormat="1">
      <c r="A271" s="23"/>
      <c r="E271" s="125"/>
      <c r="F271" s="104"/>
      <c r="G271" s="23"/>
      <c r="M271" s="23"/>
      <c r="N271" s="23"/>
      <c r="O271" s="23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  <c r="GH271" s="23"/>
      <c r="GI271" s="23"/>
      <c r="GJ271" s="23"/>
      <c r="GK271" s="23"/>
      <c r="GL271" s="23"/>
      <c r="GM271" s="23"/>
      <c r="GN271" s="23"/>
      <c r="GO271" s="23"/>
      <c r="GP271" s="23"/>
      <c r="GQ271" s="23"/>
      <c r="GR271" s="23"/>
      <c r="GS271" s="23"/>
      <c r="GT271" s="23"/>
      <c r="GU271" s="23"/>
      <c r="GV271" s="23"/>
      <c r="GW271" s="23"/>
      <c r="GX271" s="23"/>
      <c r="GY271" s="23"/>
      <c r="GZ271" s="23"/>
      <c r="HA271" s="23"/>
      <c r="HB271" s="23"/>
      <c r="HC271" s="23"/>
      <c r="HD271" s="23"/>
      <c r="HE271" s="23"/>
      <c r="HF271" s="23"/>
      <c r="HG271" s="23"/>
      <c r="HH271" s="23"/>
      <c r="HI271" s="23"/>
      <c r="HJ271" s="23"/>
      <c r="HK271" s="23"/>
      <c r="HL271" s="23"/>
      <c r="HM271" s="23"/>
      <c r="HN271" s="23"/>
      <c r="HO271" s="23"/>
      <c r="HP271" s="23"/>
      <c r="HQ271" s="23"/>
      <c r="HR271" s="23"/>
    </row>
    <row r="272" spans="1:226" s="160" customFormat="1">
      <c r="A272" s="23"/>
      <c r="E272" s="125"/>
      <c r="F272" s="104"/>
      <c r="G272" s="23"/>
      <c r="M272" s="23"/>
      <c r="N272" s="23"/>
      <c r="O272" s="23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23"/>
      <c r="GC272" s="23"/>
      <c r="GD272" s="23"/>
      <c r="GE272" s="23"/>
      <c r="GF272" s="23"/>
      <c r="GG272" s="23"/>
      <c r="GH272" s="23"/>
      <c r="GI272" s="23"/>
      <c r="GJ272" s="23"/>
      <c r="GK272" s="23"/>
      <c r="GL272" s="23"/>
      <c r="GM272" s="23"/>
      <c r="GN272" s="23"/>
      <c r="GO272" s="23"/>
      <c r="GP272" s="23"/>
      <c r="GQ272" s="23"/>
      <c r="GR272" s="23"/>
      <c r="GS272" s="23"/>
      <c r="GT272" s="23"/>
      <c r="GU272" s="23"/>
      <c r="GV272" s="23"/>
      <c r="GW272" s="23"/>
      <c r="GX272" s="23"/>
      <c r="GY272" s="23"/>
      <c r="GZ272" s="23"/>
      <c r="HA272" s="23"/>
      <c r="HB272" s="23"/>
      <c r="HC272" s="23"/>
      <c r="HD272" s="23"/>
      <c r="HE272" s="23"/>
      <c r="HF272" s="23"/>
      <c r="HG272" s="23"/>
      <c r="HH272" s="23"/>
      <c r="HI272" s="23"/>
      <c r="HJ272" s="23"/>
      <c r="HK272" s="23"/>
      <c r="HL272" s="23"/>
      <c r="HM272" s="23"/>
      <c r="HN272" s="23"/>
      <c r="HO272" s="23"/>
      <c r="HP272" s="23"/>
      <c r="HQ272" s="23"/>
      <c r="HR272" s="23"/>
    </row>
    <row r="273" spans="1:226" s="160" customFormat="1">
      <c r="A273" s="23"/>
      <c r="E273" s="125"/>
      <c r="F273" s="104"/>
      <c r="G273" s="23"/>
      <c r="M273" s="23"/>
      <c r="N273" s="23"/>
      <c r="O273" s="23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  <c r="FT273" s="23"/>
      <c r="FU273" s="23"/>
      <c r="FV273" s="23"/>
      <c r="FW273" s="23"/>
      <c r="FX273" s="23"/>
      <c r="FY273" s="23"/>
      <c r="FZ273" s="23"/>
      <c r="GA273" s="23"/>
      <c r="GB273" s="23"/>
      <c r="GC273" s="23"/>
      <c r="GD273" s="23"/>
      <c r="GE273" s="23"/>
      <c r="GF273" s="23"/>
      <c r="GG273" s="23"/>
      <c r="GH273" s="23"/>
      <c r="GI273" s="23"/>
      <c r="GJ273" s="23"/>
      <c r="GK273" s="23"/>
      <c r="GL273" s="23"/>
      <c r="GM273" s="23"/>
      <c r="GN273" s="23"/>
      <c r="GO273" s="23"/>
      <c r="GP273" s="23"/>
      <c r="GQ273" s="23"/>
      <c r="GR273" s="23"/>
      <c r="GS273" s="23"/>
      <c r="GT273" s="23"/>
      <c r="GU273" s="23"/>
      <c r="GV273" s="23"/>
      <c r="GW273" s="23"/>
      <c r="GX273" s="23"/>
      <c r="GY273" s="23"/>
      <c r="GZ273" s="23"/>
      <c r="HA273" s="23"/>
      <c r="HB273" s="23"/>
      <c r="HC273" s="23"/>
      <c r="HD273" s="23"/>
      <c r="HE273" s="23"/>
      <c r="HF273" s="23"/>
      <c r="HG273" s="23"/>
      <c r="HH273" s="23"/>
      <c r="HI273" s="23"/>
      <c r="HJ273" s="23"/>
      <c r="HK273" s="23"/>
      <c r="HL273" s="23"/>
      <c r="HM273" s="23"/>
      <c r="HN273" s="23"/>
      <c r="HO273" s="23"/>
      <c r="HP273" s="23"/>
      <c r="HQ273" s="23"/>
      <c r="HR273" s="23"/>
    </row>
    <row r="274" spans="1:226" s="160" customFormat="1">
      <c r="A274" s="23"/>
      <c r="E274" s="125"/>
      <c r="F274" s="104"/>
      <c r="G274" s="23"/>
      <c r="M274" s="23"/>
      <c r="N274" s="23"/>
      <c r="O274" s="23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  <c r="GH274" s="23"/>
      <c r="GI274" s="23"/>
      <c r="GJ274" s="23"/>
      <c r="GK274" s="23"/>
      <c r="GL274" s="23"/>
      <c r="GM274" s="23"/>
      <c r="GN274" s="23"/>
      <c r="GO274" s="23"/>
      <c r="GP274" s="23"/>
      <c r="GQ274" s="23"/>
      <c r="GR274" s="23"/>
      <c r="GS274" s="23"/>
      <c r="GT274" s="23"/>
      <c r="GU274" s="23"/>
      <c r="GV274" s="23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  <c r="HH274" s="23"/>
      <c r="HI274" s="23"/>
      <c r="HJ274" s="23"/>
      <c r="HK274" s="23"/>
      <c r="HL274" s="23"/>
      <c r="HM274" s="23"/>
      <c r="HN274" s="23"/>
      <c r="HO274" s="23"/>
      <c r="HP274" s="23"/>
      <c r="HQ274" s="23"/>
      <c r="HR274" s="23"/>
    </row>
    <row r="275" spans="1:226" s="160" customFormat="1">
      <c r="A275" s="23"/>
      <c r="E275" s="125"/>
      <c r="F275" s="104"/>
      <c r="G275" s="23"/>
      <c r="M275" s="23"/>
      <c r="N275" s="23"/>
      <c r="O275" s="23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S275" s="23"/>
      <c r="FT275" s="23"/>
      <c r="FU275" s="23"/>
      <c r="FV275" s="23"/>
      <c r="FW275" s="23"/>
      <c r="FX275" s="23"/>
      <c r="FY275" s="23"/>
      <c r="FZ275" s="23"/>
      <c r="GA275" s="23"/>
      <c r="GB275" s="23"/>
      <c r="GC275" s="23"/>
      <c r="GD275" s="23"/>
      <c r="GE275" s="23"/>
      <c r="GF275" s="23"/>
      <c r="GG275" s="23"/>
      <c r="GH275" s="23"/>
      <c r="GI275" s="23"/>
      <c r="GJ275" s="23"/>
      <c r="GK275" s="23"/>
      <c r="GL275" s="23"/>
      <c r="GM275" s="23"/>
      <c r="GN275" s="23"/>
      <c r="GO275" s="23"/>
      <c r="GP275" s="23"/>
      <c r="GQ275" s="23"/>
      <c r="GR275" s="23"/>
      <c r="GS275" s="23"/>
      <c r="GT275" s="23"/>
      <c r="GU275" s="23"/>
      <c r="GV275" s="23"/>
      <c r="GW275" s="23"/>
      <c r="GX275" s="23"/>
      <c r="GY275" s="23"/>
      <c r="GZ275" s="23"/>
      <c r="HA275" s="23"/>
      <c r="HB275" s="23"/>
      <c r="HC275" s="23"/>
      <c r="HD275" s="23"/>
      <c r="HE275" s="23"/>
      <c r="HF275" s="23"/>
      <c r="HG275" s="23"/>
      <c r="HH275" s="23"/>
      <c r="HI275" s="23"/>
      <c r="HJ275" s="23"/>
      <c r="HK275" s="23"/>
      <c r="HL275" s="23"/>
      <c r="HM275" s="23"/>
      <c r="HN275" s="23"/>
      <c r="HO275" s="23"/>
      <c r="HP275" s="23"/>
      <c r="HQ275" s="23"/>
      <c r="HR275" s="23"/>
    </row>
    <row r="276" spans="1:226" s="160" customFormat="1">
      <c r="A276" s="23"/>
      <c r="E276" s="125"/>
      <c r="F276" s="104"/>
      <c r="G276" s="23"/>
      <c r="M276" s="23"/>
      <c r="N276" s="23"/>
      <c r="O276" s="23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  <c r="FT276" s="23"/>
      <c r="FU276" s="23"/>
      <c r="FV276" s="23"/>
      <c r="FW276" s="23"/>
      <c r="FX276" s="23"/>
      <c r="FY276" s="23"/>
      <c r="FZ276" s="23"/>
      <c r="GA276" s="23"/>
      <c r="GB276" s="23"/>
      <c r="GC276" s="23"/>
      <c r="GD276" s="23"/>
      <c r="GE276" s="23"/>
      <c r="GF276" s="23"/>
      <c r="GG276" s="23"/>
      <c r="GH276" s="23"/>
      <c r="GI276" s="23"/>
      <c r="GJ276" s="23"/>
      <c r="GK276" s="23"/>
      <c r="GL276" s="23"/>
      <c r="GM276" s="23"/>
      <c r="GN276" s="23"/>
      <c r="GO276" s="23"/>
      <c r="GP276" s="23"/>
      <c r="GQ276" s="23"/>
      <c r="GR276" s="23"/>
      <c r="GS276" s="23"/>
      <c r="GT276" s="23"/>
      <c r="GU276" s="23"/>
      <c r="GV276" s="23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23"/>
      <c r="HR276" s="23"/>
    </row>
    <row r="277" spans="1:226" s="160" customFormat="1">
      <c r="A277" s="23"/>
      <c r="E277" s="125"/>
      <c r="F277" s="104"/>
      <c r="G277" s="23"/>
      <c r="M277" s="23"/>
      <c r="N277" s="23"/>
      <c r="O277" s="23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  <c r="FT277" s="23"/>
      <c r="FU277" s="23"/>
      <c r="FV277" s="23"/>
      <c r="FW277" s="23"/>
      <c r="FX277" s="23"/>
      <c r="FY277" s="23"/>
      <c r="FZ277" s="23"/>
      <c r="GA277" s="23"/>
      <c r="GB277" s="23"/>
      <c r="GC277" s="23"/>
      <c r="GD277" s="23"/>
      <c r="GE277" s="23"/>
      <c r="GF277" s="23"/>
      <c r="GG277" s="23"/>
      <c r="GH277" s="23"/>
      <c r="GI277" s="23"/>
      <c r="GJ277" s="23"/>
      <c r="GK277" s="23"/>
      <c r="GL277" s="23"/>
      <c r="GM277" s="23"/>
      <c r="GN277" s="23"/>
      <c r="GO277" s="23"/>
      <c r="GP277" s="23"/>
      <c r="GQ277" s="23"/>
      <c r="GR277" s="23"/>
      <c r="GS277" s="23"/>
      <c r="GT277" s="23"/>
      <c r="GU277" s="23"/>
      <c r="GV277" s="23"/>
      <c r="GW277" s="23"/>
      <c r="GX277" s="23"/>
      <c r="GY277" s="23"/>
      <c r="GZ277" s="23"/>
      <c r="HA277" s="23"/>
      <c r="HB277" s="23"/>
      <c r="HC277" s="23"/>
      <c r="HD277" s="23"/>
      <c r="HE277" s="23"/>
      <c r="HF277" s="23"/>
      <c r="HG277" s="23"/>
      <c r="HH277" s="23"/>
      <c r="HI277" s="23"/>
      <c r="HJ277" s="23"/>
      <c r="HK277" s="23"/>
      <c r="HL277" s="23"/>
      <c r="HM277" s="23"/>
      <c r="HN277" s="23"/>
      <c r="HO277" s="23"/>
      <c r="HP277" s="23"/>
      <c r="HQ277" s="23"/>
      <c r="HR277" s="23"/>
    </row>
    <row r="278" spans="1:226" s="160" customFormat="1">
      <c r="A278" s="23"/>
      <c r="E278" s="125"/>
      <c r="F278" s="104"/>
      <c r="G278" s="23"/>
      <c r="M278" s="23"/>
      <c r="N278" s="23"/>
      <c r="O278" s="23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  <c r="FM278" s="23"/>
      <c r="FN278" s="23"/>
      <c r="FO278" s="23"/>
      <c r="FP278" s="23"/>
      <c r="FQ278" s="23"/>
      <c r="FR278" s="23"/>
      <c r="FS278" s="23"/>
      <c r="FT278" s="23"/>
      <c r="FU278" s="23"/>
      <c r="FV278" s="23"/>
      <c r="FW278" s="23"/>
      <c r="FX278" s="23"/>
      <c r="FY278" s="23"/>
      <c r="FZ278" s="23"/>
      <c r="GA278" s="23"/>
      <c r="GB278" s="23"/>
      <c r="GC278" s="23"/>
      <c r="GD278" s="23"/>
      <c r="GE278" s="23"/>
      <c r="GF278" s="23"/>
      <c r="GG278" s="23"/>
      <c r="GH278" s="23"/>
      <c r="GI278" s="23"/>
      <c r="GJ278" s="23"/>
      <c r="GK278" s="23"/>
      <c r="GL278" s="23"/>
      <c r="GM278" s="23"/>
      <c r="GN278" s="23"/>
      <c r="GO278" s="23"/>
      <c r="GP278" s="23"/>
      <c r="GQ278" s="23"/>
      <c r="GR278" s="23"/>
      <c r="GS278" s="23"/>
      <c r="GT278" s="23"/>
      <c r="GU278" s="23"/>
      <c r="GV278" s="23"/>
      <c r="GW278" s="23"/>
      <c r="GX278" s="23"/>
      <c r="GY278" s="23"/>
      <c r="GZ278" s="23"/>
      <c r="HA278" s="23"/>
      <c r="HB278" s="23"/>
      <c r="HC278" s="23"/>
      <c r="HD278" s="23"/>
      <c r="HE278" s="23"/>
      <c r="HF278" s="23"/>
      <c r="HG278" s="23"/>
      <c r="HH278" s="23"/>
      <c r="HI278" s="23"/>
      <c r="HJ278" s="23"/>
      <c r="HK278" s="23"/>
      <c r="HL278" s="23"/>
      <c r="HM278" s="23"/>
      <c r="HN278" s="23"/>
      <c r="HO278" s="23"/>
      <c r="HP278" s="23"/>
      <c r="HQ278" s="23"/>
      <c r="HR278" s="23"/>
    </row>
    <row r="279" spans="1:226" s="160" customFormat="1">
      <c r="A279" s="23"/>
      <c r="E279" s="125"/>
      <c r="F279" s="104"/>
      <c r="G279" s="23"/>
      <c r="M279" s="23"/>
      <c r="N279" s="23"/>
      <c r="O279" s="23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  <c r="FT279" s="23"/>
      <c r="FU279" s="23"/>
      <c r="FV279" s="23"/>
      <c r="FW279" s="23"/>
      <c r="FX279" s="23"/>
      <c r="FY279" s="23"/>
      <c r="FZ279" s="23"/>
      <c r="GA279" s="23"/>
      <c r="GB279" s="23"/>
      <c r="GC279" s="23"/>
      <c r="GD279" s="23"/>
      <c r="GE279" s="23"/>
      <c r="GF279" s="23"/>
      <c r="GG279" s="23"/>
      <c r="GH279" s="23"/>
      <c r="GI279" s="23"/>
      <c r="GJ279" s="23"/>
      <c r="GK279" s="23"/>
      <c r="GL279" s="23"/>
      <c r="GM279" s="23"/>
      <c r="GN279" s="23"/>
      <c r="GO279" s="23"/>
      <c r="GP279" s="23"/>
      <c r="GQ279" s="23"/>
      <c r="GR279" s="23"/>
      <c r="GS279" s="23"/>
      <c r="GT279" s="23"/>
      <c r="GU279" s="23"/>
      <c r="GV279" s="23"/>
      <c r="GW279" s="23"/>
      <c r="GX279" s="23"/>
      <c r="GY279" s="23"/>
      <c r="GZ279" s="23"/>
      <c r="HA279" s="23"/>
      <c r="HB279" s="23"/>
      <c r="HC279" s="23"/>
      <c r="HD279" s="23"/>
      <c r="HE279" s="23"/>
      <c r="HF279" s="23"/>
      <c r="HG279" s="23"/>
      <c r="HH279" s="23"/>
      <c r="HI279" s="23"/>
      <c r="HJ279" s="23"/>
      <c r="HK279" s="23"/>
      <c r="HL279" s="23"/>
      <c r="HM279" s="23"/>
      <c r="HN279" s="23"/>
      <c r="HO279" s="23"/>
      <c r="HP279" s="23"/>
      <c r="HQ279" s="23"/>
      <c r="HR279" s="23"/>
    </row>
    <row r="280" spans="1:226" s="160" customFormat="1" ht="24" customHeight="1">
      <c r="A280" s="23"/>
      <c r="E280" s="125"/>
      <c r="F280" s="104"/>
      <c r="G280" s="23"/>
      <c r="M280" s="23"/>
      <c r="N280" s="23"/>
      <c r="O280" s="23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  <c r="FL280" s="23"/>
      <c r="FM280" s="23"/>
      <c r="FN280" s="23"/>
      <c r="FO280" s="23"/>
      <c r="FP280" s="23"/>
      <c r="FQ280" s="23"/>
      <c r="FR280" s="23"/>
      <c r="FS280" s="23"/>
      <c r="FT280" s="23"/>
      <c r="FU280" s="23"/>
      <c r="FV280" s="23"/>
      <c r="FW280" s="23"/>
      <c r="FX280" s="23"/>
      <c r="FY280" s="23"/>
      <c r="FZ280" s="23"/>
      <c r="GA280" s="23"/>
      <c r="GB280" s="23"/>
      <c r="GC280" s="23"/>
      <c r="GD280" s="23"/>
      <c r="GE280" s="23"/>
      <c r="GF280" s="23"/>
      <c r="GG280" s="23"/>
      <c r="GH280" s="23"/>
      <c r="GI280" s="23"/>
      <c r="GJ280" s="23"/>
      <c r="GK280" s="23"/>
      <c r="GL280" s="23"/>
      <c r="GM280" s="23"/>
      <c r="GN280" s="23"/>
      <c r="GO280" s="23"/>
      <c r="GP280" s="23"/>
      <c r="GQ280" s="23"/>
      <c r="GR280" s="23"/>
      <c r="GS280" s="23"/>
      <c r="GT280" s="23"/>
      <c r="GU280" s="23"/>
      <c r="GV280" s="23"/>
      <c r="GW280" s="23"/>
      <c r="GX280" s="23"/>
      <c r="GY280" s="23"/>
      <c r="GZ280" s="23"/>
      <c r="HA280" s="23"/>
      <c r="HB280" s="23"/>
      <c r="HC280" s="23"/>
      <c r="HD280" s="23"/>
      <c r="HE280" s="23"/>
      <c r="HF280" s="23"/>
      <c r="HG280" s="23"/>
      <c r="HH280" s="23"/>
      <c r="HI280" s="23"/>
      <c r="HJ280" s="23"/>
      <c r="HK280" s="23"/>
      <c r="HL280" s="23"/>
      <c r="HM280" s="23"/>
      <c r="HN280" s="23"/>
      <c r="HO280" s="23"/>
      <c r="HP280" s="23"/>
      <c r="HQ280" s="23"/>
      <c r="HR280" s="23"/>
    </row>
    <row r="281" spans="1:226" s="160" customFormat="1">
      <c r="A281" s="23"/>
      <c r="E281" s="125"/>
      <c r="F281" s="104"/>
      <c r="G281" s="23"/>
      <c r="M281" s="23"/>
      <c r="N281" s="23"/>
      <c r="O281" s="23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  <c r="FM281" s="23"/>
      <c r="FN281" s="23"/>
      <c r="FO281" s="23"/>
      <c r="FP281" s="23"/>
      <c r="FQ281" s="23"/>
      <c r="FR281" s="23"/>
      <c r="FS281" s="23"/>
      <c r="FT281" s="23"/>
      <c r="FU281" s="23"/>
      <c r="FV281" s="23"/>
      <c r="FW281" s="23"/>
      <c r="FX281" s="23"/>
      <c r="FY281" s="23"/>
      <c r="FZ281" s="23"/>
      <c r="GA281" s="23"/>
      <c r="GB281" s="23"/>
      <c r="GC281" s="23"/>
      <c r="GD281" s="23"/>
      <c r="GE281" s="23"/>
      <c r="GF281" s="23"/>
      <c r="GG281" s="23"/>
      <c r="GH281" s="23"/>
      <c r="GI281" s="23"/>
      <c r="GJ281" s="23"/>
      <c r="GK281" s="23"/>
      <c r="GL281" s="23"/>
      <c r="GM281" s="23"/>
      <c r="GN281" s="23"/>
      <c r="GO281" s="23"/>
      <c r="GP281" s="23"/>
      <c r="GQ281" s="23"/>
      <c r="GR281" s="23"/>
      <c r="GS281" s="23"/>
      <c r="GT281" s="23"/>
      <c r="GU281" s="23"/>
      <c r="GV281" s="23"/>
      <c r="GW281" s="23"/>
      <c r="GX281" s="23"/>
      <c r="GY281" s="23"/>
      <c r="GZ281" s="23"/>
      <c r="HA281" s="23"/>
      <c r="HB281" s="23"/>
      <c r="HC281" s="23"/>
      <c r="HD281" s="23"/>
      <c r="HE281" s="23"/>
      <c r="HF281" s="23"/>
      <c r="HG281" s="23"/>
      <c r="HH281" s="23"/>
      <c r="HI281" s="23"/>
      <c r="HJ281" s="23"/>
      <c r="HK281" s="23"/>
      <c r="HL281" s="23"/>
      <c r="HM281" s="23"/>
      <c r="HN281" s="23"/>
      <c r="HO281" s="23"/>
      <c r="HP281" s="23"/>
      <c r="HQ281" s="23"/>
      <c r="HR281" s="23"/>
    </row>
    <row r="282" spans="1:226" s="160" customFormat="1">
      <c r="A282" s="23"/>
      <c r="E282" s="125"/>
      <c r="F282" s="104"/>
      <c r="G282" s="23"/>
      <c r="M282" s="23"/>
      <c r="N282" s="23"/>
      <c r="O282" s="23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  <c r="FL282" s="23"/>
      <c r="FM282" s="23"/>
      <c r="FN282" s="23"/>
      <c r="FO282" s="23"/>
      <c r="FP282" s="23"/>
      <c r="FQ282" s="23"/>
      <c r="FR282" s="23"/>
      <c r="FS282" s="23"/>
      <c r="FT282" s="23"/>
      <c r="FU282" s="23"/>
      <c r="FV282" s="23"/>
      <c r="FW282" s="23"/>
      <c r="FX282" s="23"/>
      <c r="FY282" s="23"/>
      <c r="FZ282" s="23"/>
      <c r="GA282" s="23"/>
      <c r="GB282" s="23"/>
      <c r="GC282" s="23"/>
      <c r="GD282" s="23"/>
      <c r="GE282" s="23"/>
      <c r="GF282" s="23"/>
      <c r="GG282" s="23"/>
      <c r="GH282" s="23"/>
      <c r="GI282" s="23"/>
      <c r="GJ282" s="23"/>
      <c r="GK282" s="23"/>
      <c r="GL282" s="23"/>
      <c r="GM282" s="23"/>
      <c r="GN282" s="23"/>
      <c r="GO282" s="23"/>
      <c r="GP282" s="23"/>
      <c r="GQ282" s="23"/>
      <c r="GR282" s="23"/>
      <c r="GS282" s="23"/>
      <c r="GT282" s="23"/>
      <c r="GU282" s="23"/>
      <c r="GV282" s="23"/>
      <c r="GW282" s="23"/>
      <c r="GX282" s="23"/>
      <c r="GY282" s="23"/>
      <c r="GZ282" s="23"/>
      <c r="HA282" s="23"/>
      <c r="HB282" s="23"/>
      <c r="HC282" s="23"/>
      <c r="HD282" s="23"/>
      <c r="HE282" s="23"/>
      <c r="HF282" s="23"/>
      <c r="HG282" s="23"/>
      <c r="HH282" s="23"/>
      <c r="HI282" s="23"/>
      <c r="HJ282" s="23"/>
      <c r="HK282" s="23"/>
      <c r="HL282" s="23"/>
      <c r="HM282" s="23"/>
      <c r="HN282" s="23"/>
      <c r="HO282" s="23"/>
      <c r="HP282" s="23"/>
      <c r="HQ282" s="23"/>
      <c r="HR282" s="23"/>
    </row>
    <row r="283" spans="1:226" s="160" customFormat="1">
      <c r="A283" s="23"/>
      <c r="E283" s="125"/>
      <c r="F283" s="104"/>
      <c r="G283" s="23"/>
      <c r="M283" s="23"/>
      <c r="N283" s="23"/>
      <c r="O283" s="23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  <c r="FL283" s="23"/>
      <c r="FM283" s="23"/>
      <c r="FN283" s="23"/>
      <c r="FO283" s="23"/>
      <c r="FP283" s="23"/>
      <c r="FQ283" s="23"/>
      <c r="FR283" s="23"/>
      <c r="FS283" s="23"/>
      <c r="FT283" s="23"/>
      <c r="FU283" s="23"/>
      <c r="FV283" s="23"/>
      <c r="FW283" s="23"/>
      <c r="FX283" s="23"/>
      <c r="FY283" s="23"/>
      <c r="FZ283" s="23"/>
      <c r="GA283" s="23"/>
      <c r="GB283" s="23"/>
      <c r="GC283" s="23"/>
      <c r="GD283" s="23"/>
      <c r="GE283" s="23"/>
      <c r="GF283" s="23"/>
      <c r="GG283" s="23"/>
      <c r="GH283" s="23"/>
      <c r="GI283" s="23"/>
      <c r="GJ283" s="23"/>
      <c r="GK283" s="23"/>
      <c r="GL283" s="23"/>
      <c r="GM283" s="23"/>
      <c r="GN283" s="23"/>
      <c r="GO283" s="23"/>
      <c r="GP283" s="23"/>
      <c r="GQ283" s="23"/>
      <c r="GR283" s="23"/>
      <c r="GS283" s="23"/>
      <c r="GT283" s="23"/>
      <c r="GU283" s="23"/>
      <c r="GV283" s="23"/>
      <c r="GW283" s="23"/>
      <c r="GX283" s="23"/>
      <c r="GY283" s="23"/>
      <c r="GZ283" s="23"/>
      <c r="HA283" s="23"/>
      <c r="HB283" s="23"/>
      <c r="HC283" s="23"/>
      <c r="HD283" s="23"/>
      <c r="HE283" s="23"/>
      <c r="HF283" s="23"/>
      <c r="HG283" s="23"/>
      <c r="HH283" s="23"/>
      <c r="HI283" s="23"/>
      <c r="HJ283" s="23"/>
      <c r="HK283" s="23"/>
      <c r="HL283" s="23"/>
      <c r="HM283" s="23"/>
      <c r="HN283" s="23"/>
      <c r="HO283" s="23"/>
      <c r="HP283" s="23"/>
      <c r="HQ283" s="23"/>
      <c r="HR283" s="23"/>
    </row>
    <row r="284" spans="1:226" s="160" customFormat="1">
      <c r="A284" s="23"/>
      <c r="E284" s="125"/>
      <c r="F284" s="104"/>
      <c r="G284" s="23"/>
      <c r="M284" s="23"/>
      <c r="N284" s="23"/>
      <c r="O284" s="23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  <c r="FL284" s="23"/>
      <c r="FM284" s="23"/>
      <c r="FN284" s="23"/>
      <c r="FO284" s="23"/>
      <c r="FP284" s="23"/>
      <c r="FQ284" s="23"/>
      <c r="FR284" s="23"/>
      <c r="FS284" s="23"/>
      <c r="FT284" s="23"/>
      <c r="FU284" s="23"/>
      <c r="FV284" s="23"/>
      <c r="FW284" s="23"/>
      <c r="FX284" s="23"/>
      <c r="FY284" s="23"/>
      <c r="FZ284" s="23"/>
      <c r="GA284" s="23"/>
      <c r="GB284" s="23"/>
      <c r="GC284" s="23"/>
      <c r="GD284" s="23"/>
      <c r="GE284" s="23"/>
      <c r="GF284" s="23"/>
      <c r="GG284" s="23"/>
      <c r="GH284" s="23"/>
      <c r="GI284" s="23"/>
      <c r="GJ284" s="23"/>
      <c r="GK284" s="23"/>
      <c r="GL284" s="23"/>
      <c r="GM284" s="23"/>
      <c r="GN284" s="23"/>
      <c r="GO284" s="23"/>
      <c r="GP284" s="23"/>
      <c r="GQ284" s="23"/>
      <c r="GR284" s="23"/>
      <c r="GS284" s="23"/>
      <c r="GT284" s="23"/>
      <c r="GU284" s="23"/>
      <c r="GV284" s="23"/>
      <c r="GW284" s="23"/>
      <c r="GX284" s="23"/>
      <c r="GY284" s="23"/>
      <c r="GZ284" s="23"/>
      <c r="HA284" s="23"/>
      <c r="HB284" s="23"/>
      <c r="HC284" s="23"/>
      <c r="HD284" s="23"/>
      <c r="HE284" s="23"/>
      <c r="HF284" s="23"/>
      <c r="HG284" s="23"/>
      <c r="HH284" s="23"/>
      <c r="HI284" s="23"/>
      <c r="HJ284" s="23"/>
      <c r="HK284" s="23"/>
      <c r="HL284" s="23"/>
      <c r="HM284" s="23"/>
      <c r="HN284" s="23"/>
      <c r="HO284" s="23"/>
      <c r="HP284" s="23"/>
      <c r="HQ284" s="23"/>
      <c r="HR284" s="23"/>
    </row>
    <row r="285" spans="1:226" s="160" customFormat="1">
      <c r="A285" s="23"/>
      <c r="E285" s="125"/>
      <c r="F285" s="104"/>
      <c r="G285" s="23"/>
      <c r="M285" s="23"/>
      <c r="N285" s="23"/>
      <c r="O285" s="23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S285" s="23"/>
      <c r="FT285" s="23"/>
      <c r="FU285" s="23"/>
      <c r="FV285" s="23"/>
      <c r="FW285" s="23"/>
      <c r="FX285" s="23"/>
      <c r="FY285" s="23"/>
      <c r="FZ285" s="23"/>
      <c r="GA285" s="23"/>
      <c r="GB285" s="23"/>
      <c r="GC285" s="23"/>
      <c r="GD285" s="23"/>
      <c r="GE285" s="23"/>
      <c r="GF285" s="23"/>
      <c r="GG285" s="23"/>
      <c r="GH285" s="23"/>
      <c r="GI285" s="23"/>
      <c r="GJ285" s="23"/>
      <c r="GK285" s="23"/>
      <c r="GL285" s="23"/>
      <c r="GM285" s="23"/>
      <c r="GN285" s="23"/>
      <c r="GO285" s="23"/>
      <c r="GP285" s="23"/>
      <c r="GQ285" s="23"/>
      <c r="GR285" s="23"/>
      <c r="GS285" s="23"/>
      <c r="GT285" s="23"/>
      <c r="GU285" s="23"/>
      <c r="GV285" s="23"/>
      <c r="GW285" s="23"/>
      <c r="GX285" s="23"/>
      <c r="GY285" s="23"/>
      <c r="GZ285" s="23"/>
      <c r="HA285" s="23"/>
      <c r="HB285" s="23"/>
      <c r="HC285" s="23"/>
      <c r="HD285" s="23"/>
      <c r="HE285" s="23"/>
      <c r="HF285" s="23"/>
      <c r="HG285" s="23"/>
      <c r="HH285" s="23"/>
      <c r="HI285" s="23"/>
      <c r="HJ285" s="23"/>
      <c r="HK285" s="23"/>
      <c r="HL285" s="23"/>
      <c r="HM285" s="23"/>
      <c r="HN285" s="23"/>
      <c r="HO285" s="23"/>
      <c r="HP285" s="23"/>
      <c r="HQ285" s="23"/>
      <c r="HR285" s="23"/>
    </row>
    <row r="286" spans="1:226" s="160" customFormat="1">
      <c r="A286" s="23"/>
      <c r="E286" s="125"/>
      <c r="F286" s="104"/>
      <c r="G286" s="23"/>
      <c r="M286" s="23"/>
      <c r="N286" s="23"/>
      <c r="O286" s="23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  <c r="FM286" s="23"/>
      <c r="FN286" s="23"/>
      <c r="FO286" s="23"/>
      <c r="FP286" s="23"/>
      <c r="FQ286" s="23"/>
      <c r="FR286" s="23"/>
      <c r="FS286" s="23"/>
      <c r="FT286" s="23"/>
      <c r="FU286" s="23"/>
      <c r="FV286" s="23"/>
      <c r="FW286" s="23"/>
      <c r="FX286" s="23"/>
      <c r="FY286" s="23"/>
      <c r="FZ286" s="23"/>
      <c r="GA286" s="23"/>
      <c r="GB286" s="23"/>
      <c r="GC286" s="23"/>
      <c r="GD286" s="23"/>
      <c r="GE286" s="23"/>
      <c r="GF286" s="23"/>
      <c r="GG286" s="23"/>
      <c r="GH286" s="23"/>
      <c r="GI286" s="23"/>
      <c r="GJ286" s="23"/>
      <c r="GK286" s="23"/>
      <c r="GL286" s="23"/>
      <c r="GM286" s="23"/>
      <c r="GN286" s="23"/>
      <c r="GO286" s="23"/>
      <c r="GP286" s="23"/>
      <c r="GQ286" s="23"/>
      <c r="GR286" s="23"/>
      <c r="GS286" s="23"/>
      <c r="GT286" s="23"/>
      <c r="GU286" s="23"/>
      <c r="GV286" s="23"/>
      <c r="GW286" s="23"/>
      <c r="GX286" s="23"/>
      <c r="GY286" s="23"/>
      <c r="GZ286" s="23"/>
      <c r="HA286" s="23"/>
      <c r="HB286" s="23"/>
      <c r="HC286" s="23"/>
      <c r="HD286" s="23"/>
      <c r="HE286" s="23"/>
      <c r="HF286" s="23"/>
      <c r="HG286" s="23"/>
      <c r="HH286" s="23"/>
      <c r="HI286" s="23"/>
      <c r="HJ286" s="23"/>
      <c r="HK286" s="23"/>
      <c r="HL286" s="23"/>
      <c r="HM286" s="23"/>
      <c r="HN286" s="23"/>
      <c r="HO286" s="23"/>
      <c r="HP286" s="23"/>
      <c r="HQ286" s="23"/>
      <c r="HR286" s="23"/>
    </row>
    <row r="287" spans="1:226" s="160" customFormat="1">
      <c r="A287" s="23"/>
      <c r="E287" s="125"/>
      <c r="F287" s="104"/>
      <c r="G287" s="23"/>
      <c r="M287" s="23"/>
      <c r="N287" s="23"/>
      <c r="O287" s="23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  <c r="FT287" s="23"/>
      <c r="FU287" s="23"/>
      <c r="FV287" s="23"/>
      <c r="FW287" s="23"/>
      <c r="FX287" s="23"/>
      <c r="FY287" s="23"/>
      <c r="FZ287" s="23"/>
      <c r="GA287" s="23"/>
      <c r="GB287" s="23"/>
      <c r="GC287" s="23"/>
      <c r="GD287" s="23"/>
      <c r="GE287" s="23"/>
      <c r="GF287" s="23"/>
      <c r="GG287" s="23"/>
      <c r="GH287" s="23"/>
      <c r="GI287" s="23"/>
      <c r="GJ287" s="23"/>
      <c r="GK287" s="23"/>
      <c r="GL287" s="23"/>
      <c r="GM287" s="23"/>
      <c r="GN287" s="23"/>
      <c r="GO287" s="23"/>
      <c r="GP287" s="23"/>
      <c r="GQ287" s="23"/>
      <c r="GR287" s="23"/>
      <c r="GS287" s="23"/>
      <c r="GT287" s="23"/>
      <c r="GU287" s="23"/>
      <c r="GV287" s="23"/>
      <c r="GW287" s="23"/>
      <c r="GX287" s="23"/>
      <c r="GY287" s="23"/>
      <c r="GZ287" s="23"/>
      <c r="HA287" s="23"/>
      <c r="HB287" s="23"/>
      <c r="HC287" s="23"/>
      <c r="HD287" s="23"/>
      <c r="HE287" s="23"/>
      <c r="HF287" s="23"/>
      <c r="HG287" s="23"/>
      <c r="HH287" s="23"/>
      <c r="HI287" s="23"/>
      <c r="HJ287" s="23"/>
      <c r="HK287" s="23"/>
      <c r="HL287" s="23"/>
      <c r="HM287" s="23"/>
      <c r="HN287" s="23"/>
      <c r="HO287" s="23"/>
      <c r="HP287" s="23"/>
      <c r="HQ287" s="23"/>
      <c r="HR287" s="23"/>
    </row>
    <row r="288" spans="1:226" s="160" customFormat="1">
      <c r="A288" s="23"/>
      <c r="E288" s="125"/>
      <c r="F288" s="104"/>
      <c r="G288" s="23"/>
      <c r="M288" s="23"/>
      <c r="N288" s="23"/>
      <c r="O288" s="23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S288" s="23"/>
      <c r="FT288" s="23"/>
      <c r="FU288" s="23"/>
      <c r="FV288" s="23"/>
      <c r="FW288" s="23"/>
      <c r="FX288" s="23"/>
      <c r="FY288" s="23"/>
      <c r="FZ288" s="23"/>
      <c r="GA288" s="23"/>
      <c r="GB288" s="23"/>
      <c r="GC288" s="23"/>
      <c r="GD288" s="23"/>
      <c r="GE288" s="23"/>
      <c r="GF288" s="23"/>
      <c r="GG288" s="23"/>
      <c r="GH288" s="23"/>
      <c r="GI288" s="23"/>
      <c r="GJ288" s="23"/>
      <c r="GK288" s="23"/>
      <c r="GL288" s="23"/>
      <c r="GM288" s="23"/>
      <c r="GN288" s="23"/>
      <c r="GO288" s="23"/>
      <c r="GP288" s="23"/>
      <c r="GQ288" s="23"/>
      <c r="GR288" s="23"/>
      <c r="GS288" s="23"/>
      <c r="GT288" s="23"/>
      <c r="GU288" s="23"/>
      <c r="GV288" s="23"/>
      <c r="GW288" s="23"/>
      <c r="GX288" s="23"/>
      <c r="GY288" s="23"/>
      <c r="GZ288" s="23"/>
      <c r="HA288" s="23"/>
      <c r="HB288" s="23"/>
      <c r="HC288" s="23"/>
      <c r="HD288" s="23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23"/>
      <c r="HR288" s="23"/>
    </row>
    <row r="289" spans="1:226" s="160" customFormat="1">
      <c r="A289" s="23"/>
      <c r="E289" s="125"/>
      <c r="F289" s="104"/>
      <c r="G289" s="23"/>
      <c r="M289" s="23"/>
      <c r="N289" s="23"/>
      <c r="O289" s="23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S289" s="23"/>
      <c r="FT289" s="23"/>
      <c r="FU289" s="23"/>
      <c r="FV289" s="23"/>
      <c r="FW289" s="23"/>
      <c r="FX289" s="23"/>
      <c r="FY289" s="23"/>
      <c r="FZ289" s="23"/>
      <c r="GA289" s="23"/>
      <c r="GB289" s="23"/>
      <c r="GC289" s="23"/>
      <c r="GD289" s="23"/>
      <c r="GE289" s="23"/>
      <c r="GF289" s="23"/>
      <c r="GG289" s="23"/>
      <c r="GH289" s="23"/>
      <c r="GI289" s="23"/>
      <c r="GJ289" s="23"/>
      <c r="GK289" s="23"/>
      <c r="GL289" s="23"/>
      <c r="GM289" s="23"/>
      <c r="GN289" s="23"/>
      <c r="GO289" s="23"/>
      <c r="GP289" s="23"/>
      <c r="GQ289" s="23"/>
      <c r="GR289" s="23"/>
      <c r="GS289" s="23"/>
      <c r="GT289" s="23"/>
      <c r="GU289" s="23"/>
      <c r="GV289" s="23"/>
      <c r="GW289" s="23"/>
      <c r="GX289" s="23"/>
      <c r="GY289" s="23"/>
      <c r="GZ289" s="23"/>
      <c r="HA289" s="23"/>
      <c r="HB289" s="23"/>
      <c r="HC289" s="23"/>
      <c r="HD289" s="23"/>
      <c r="HE289" s="23"/>
      <c r="HF289" s="23"/>
      <c r="HG289" s="23"/>
      <c r="HH289" s="23"/>
      <c r="HI289" s="23"/>
      <c r="HJ289" s="23"/>
      <c r="HK289" s="23"/>
      <c r="HL289" s="23"/>
      <c r="HM289" s="23"/>
      <c r="HN289" s="23"/>
      <c r="HO289" s="23"/>
      <c r="HP289" s="23"/>
      <c r="HQ289" s="23"/>
      <c r="HR289" s="23"/>
    </row>
    <row r="290" spans="1:226" s="160" customFormat="1">
      <c r="A290" s="23"/>
      <c r="E290" s="125"/>
      <c r="F290" s="104"/>
      <c r="G290" s="23"/>
      <c r="M290" s="23"/>
      <c r="N290" s="23"/>
      <c r="O290" s="23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  <c r="ES290" s="23"/>
      <c r="ET290" s="23"/>
      <c r="EU290" s="23"/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3"/>
      <c r="FI290" s="23"/>
      <c r="FJ290" s="23"/>
      <c r="FK290" s="23"/>
      <c r="FL290" s="23"/>
      <c r="FM290" s="23"/>
      <c r="FN290" s="23"/>
      <c r="FO290" s="23"/>
      <c r="FP290" s="23"/>
      <c r="FQ290" s="23"/>
      <c r="FR290" s="23"/>
      <c r="FS290" s="23"/>
      <c r="FT290" s="23"/>
      <c r="FU290" s="23"/>
      <c r="FV290" s="23"/>
      <c r="FW290" s="23"/>
      <c r="FX290" s="23"/>
      <c r="FY290" s="23"/>
      <c r="FZ290" s="23"/>
      <c r="GA290" s="23"/>
      <c r="GB290" s="23"/>
      <c r="GC290" s="23"/>
      <c r="GD290" s="23"/>
      <c r="GE290" s="23"/>
      <c r="GF290" s="23"/>
      <c r="GG290" s="23"/>
      <c r="GH290" s="23"/>
      <c r="GI290" s="23"/>
      <c r="GJ290" s="23"/>
      <c r="GK290" s="23"/>
      <c r="GL290" s="23"/>
      <c r="GM290" s="23"/>
      <c r="GN290" s="23"/>
      <c r="GO290" s="23"/>
      <c r="GP290" s="23"/>
      <c r="GQ290" s="23"/>
      <c r="GR290" s="23"/>
      <c r="GS290" s="23"/>
      <c r="GT290" s="23"/>
      <c r="GU290" s="23"/>
      <c r="GV290" s="23"/>
      <c r="GW290" s="23"/>
      <c r="GX290" s="23"/>
      <c r="GY290" s="23"/>
      <c r="GZ290" s="23"/>
      <c r="HA290" s="23"/>
      <c r="HB290" s="23"/>
      <c r="HC290" s="23"/>
      <c r="HD290" s="23"/>
      <c r="HE290" s="23"/>
      <c r="HF290" s="23"/>
      <c r="HG290" s="23"/>
      <c r="HH290" s="23"/>
      <c r="HI290" s="23"/>
      <c r="HJ290" s="23"/>
      <c r="HK290" s="23"/>
      <c r="HL290" s="23"/>
      <c r="HM290" s="23"/>
      <c r="HN290" s="23"/>
      <c r="HO290" s="23"/>
      <c r="HP290" s="23"/>
      <c r="HQ290" s="23"/>
      <c r="HR290" s="23"/>
    </row>
    <row r="291" spans="1:226" s="160" customFormat="1" ht="24" customHeight="1">
      <c r="A291" s="23"/>
      <c r="E291" s="125"/>
      <c r="F291" s="104"/>
      <c r="G291" s="23"/>
      <c r="M291" s="23"/>
      <c r="N291" s="23"/>
      <c r="O291" s="23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  <c r="FL291" s="23"/>
      <c r="FM291" s="23"/>
      <c r="FN291" s="23"/>
      <c r="FO291" s="23"/>
      <c r="FP291" s="23"/>
      <c r="FQ291" s="23"/>
      <c r="FR291" s="23"/>
      <c r="FS291" s="23"/>
      <c r="FT291" s="23"/>
      <c r="FU291" s="23"/>
      <c r="FV291" s="23"/>
      <c r="FW291" s="23"/>
      <c r="FX291" s="23"/>
      <c r="FY291" s="23"/>
      <c r="FZ291" s="23"/>
      <c r="GA291" s="23"/>
      <c r="GB291" s="23"/>
      <c r="GC291" s="23"/>
      <c r="GD291" s="23"/>
      <c r="GE291" s="23"/>
      <c r="GF291" s="23"/>
      <c r="GG291" s="23"/>
      <c r="GH291" s="23"/>
      <c r="GI291" s="23"/>
      <c r="GJ291" s="23"/>
      <c r="GK291" s="23"/>
      <c r="GL291" s="23"/>
      <c r="GM291" s="23"/>
      <c r="GN291" s="23"/>
      <c r="GO291" s="23"/>
      <c r="GP291" s="23"/>
      <c r="GQ291" s="23"/>
      <c r="GR291" s="23"/>
      <c r="GS291" s="23"/>
      <c r="GT291" s="23"/>
      <c r="GU291" s="23"/>
      <c r="GV291" s="23"/>
      <c r="GW291" s="23"/>
      <c r="GX291" s="23"/>
      <c r="GY291" s="23"/>
      <c r="GZ291" s="23"/>
      <c r="HA291" s="23"/>
      <c r="HB291" s="23"/>
      <c r="HC291" s="23"/>
      <c r="HD291" s="23"/>
      <c r="HE291" s="23"/>
      <c r="HF291" s="23"/>
      <c r="HG291" s="23"/>
      <c r="HH291" s="23"/>
      <c r="HI291" s="23"/>
      <c r="HJ291" s="23"/>
      <c r="HK291" s="23"/>
      <c r="HL291" s="23"/>
      <c r="HM291" s="23"/>
      <c r="HN291" s="23"/>
      <c r="HO291" s="23"/>
      <c r="HP291" s="23"/>
      <c r="HQ291" s="23"/>
      <c r="HR291" s="23"/>
    </row>
    <row r="292" spans="1:226" s="160" customFormat="1">
      <c r="A292" s="23"/>
      <c r="E292" s="125"/>
      <c r="F292" s="104"/>
      <c r="G292" s="23"/>
      <c r="M292" s="23"/>
      <c r="N292" s="23"/>
      <c r="O292" s="23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  <c r="FT292" s="23"/>
      <c r="FU292" s="23"/>
      <c r="FV292" s="23"/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  <c r="GH292" s="23"/>
      <c r="GI292" s="23"/>
      <c r="GJ292" s="23"/>
      <c r="GK292" s="23"/>
      <c r="GL292" s="23"/>
      <c r="GM292" s="23"/>
      <c r="GN292" s="23"/>
      <c r="GO292" s="23"/>
      <c r="GP292" s="23"/>
      <c r="GQ292" s="23"/>
      <c r="GR292" s="23"/>
      <c r="GS292" s="23"/>
      <c r="GT292" s="23"/>
      <c r="GU292" s="23"/>
      <c r="GV292" s="23"/>
      <c r="GW292" s="23"/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  <c r="HH292" s="23"/>
      <c r="HI292" s="23"/>
      <c r="HJ292" s="23"/>
      <c r="HK292" s="23"/>
      <c r="HL292" s="23"/>
      <c r="HM292" s="23"/>
      <c r="HN292" s="23"/>
      <c r="HO292" s="23"/>
      <c r="HP292" s="23"/>
      <c r="HQ292" s="23"/>
      <c r="HR292" s="23"/>
    </row>
    <row r="293" spans="1:226" s="160" customFormat="1">
      <c r="A293" s="23"/>
      <c r="E293" s="125"/>
      <c r="F293" s="104"/>
      <c r="G293" s="23"/>
      <c r="M293" s="23"/>
      <c r="N293" s="23"/>
      <c r="O293" s="23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  <c r="FL293" s="23"/>
      <c r="FM293" s="23"/>
      <c r="FN293" s="23"/>
      <c r="FO293" s="23"/>
      <c r="FP293" s="23"/>
      <c r="FQ293" s="23"/>
      <c r="FR293" s="23"/>
      <c r="FS293" s="23"/>
      <c r="FT293" s="23"/>
      <c r="FU293" s="23"/>
      <c r="FV293" s="23"/>
      <c r="FW293" s="23"/>
      <c r="FX293" s="23"/>
      <c r="FY293" s="23"/>
      <c r="FZ293" s="23"/>
      <c r="GA293" s="23"/>
      <c r="GB293" s="23"/>
      <c r="GC293" s="23"/>
      <c r="GD293" s="23"/>
      <c r="GE293" s="23"/>
      <c r="GF293" s="23"/>
      <c r="GG293" s="23"/>
      <c r="GH293" s="23"/>
      <c r="GI293" s="23"/>
      <c r="GJ293" s="23"/>
      <c r="GK293" s="23"/>
      <c r="GL293" s="23"/>
      <c r="GM293" s="23"/>
      <c r="GN293" s="23"/>
      <c r="GO293" s="23"/>
      <c r="GP293" s="23"/>
      <c r="GQ293" s="23"/>
      <c r="GR293" s="23"/>
      <c r="GS293" s="23"/>
      <c r="GT293" s="23"/>
      <c r="GU293" s="23"/>
      <c r="GV293" s="23"/>
      <c r="GW293" s="23"/>
      <c r="GX293" s="23"/>
      <c r="GY293" s="23"/>
      <c r="GZ293" s="23"/>
      <c r="HA293" s="23"/>
      <c r="HB293" s="23"/>
      <c r="HC293" s="23"/>
      <c r="HD293" s="23"/>
      <c r="HE293" s="23"/>
      <c r="HF293" s="23"/>
      <c r="HG293" s="23"/>
      <c r="HH293" s="23"/>
      <c r="HI293" s="23"/>
      <c r="HJ293" s="23"/>
      <c r="HK293" s="23"/>
      <c r="HL293" s="23"/>
      <c r="HM293" s="23"/>
      <c r="HN293" s="23"/>
      <c r="HO293" s="23"/>
      <c r="HP293" s="23"/>
      <c r="HQ293" s="23"/>
      <c r="HR293" s="23"/>
    </row>
    <row r="294" spans="1:226" s="160" customFormat="1">
      <c r="A294" s="23"/>
      <c r="E294" s="125"/>
      <c r="F294" s="104"/>
      <c r="G294" s="23"/>
      <c r="M294" s="23"/>
      <c r="N294" s="23"/>
      <c r="O294" s="23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  <c r="HH294" s="23"/>
      <c r="HI294" s="23"/>
      <c r="HJ294" s="23"/>
      <c r="HK294" s="23"/>
      <c r="HL294" s="23"/>
      <c r="HM294" s="23"/>
      <c r="HN294" s="23"/>
      <c r="HO294" s="23"/>
      <c r="HP294" s="23"/>
      <c r="HQ294" s="23"/>
      <c r="HR294" s="23"/>
    </row>
    <row r="295" spans="1:226" s="160" customFormat="1">
      <c r="A295" s="23"/>
      <c r="E295" s="125"/>
      <c r="F295" s="104"/>
      <c r="G295" s="23"/>
      <c r="M295" s="23"/>
      <c r="N295" s="23"/>
      <c r="O295" s="23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S295" s="23"/>
      <c r="FT295" s="23"/>
      <c r="FU295" s="23"/>
      <c r="FV295" s="23"/>
      <c r="FW295" s="23"/>
      <c r="FX295" s="23"/>
      <c r="FY295" s="23"/>
      <c r="FZ295" s="23"/>
      <c r="GA295" s="23"/>
      <c r="GB295" s="23"/>
      <c r="GC295" s="23"/>
      <c r="GD295" s="23"/>
      <c r="GE295" s="23"/>
      <c r="GF295" s="23"/>
      <c r="GG295" s="23"/>
      <c r="GH295" s="23"/>
      <c r="GI295" s="23"/>
      <c r="GJ295" s="23"/>
      <c r="GK295" s="23"/>
      <c r="GL295" s="23"/>
      <c r="GM295" s="23"/>
      <c r="GN295" s="23"/>
      <c r="GO295" s="23"/>
      <c r="GP295" s="23"/>
      <c r="GQ295" s="23"/>
      <c r="GR295" s="23"/>
      <c r="GS295" s="23"/>
      <c r="GT295" s="23"/>
      <c r="GU295" s="23"/>
      <c r="GV295" s="23"/>
      <c r="GW295" s="23"/>
      <c r="GX295" s="23"/>
      <c r="GY295" s="23"/>
      <c r="GZ295" s="23"/>
      <c r="HA295" s="23"/>
      <c r="HB295" s="23"/>
      <c r="HC295" s="23"/>
      <c r="HD295" s="23"/>
      <c r="HE295" s="23"/>
      <c r="HF295" s="23"/>
      <c r="HG295" s="23"/>
      <c r="HH295" s="23"/>
      <c r="HI295" s="23"/>
      <c r="HJ295" s="23"/>
      <c r="HK295" s="23"/>
      <c r="HL295" s="23"/>
      <c r="HM295" s="23"/>
      <c r="HN295" s="23"/>
      <c r="HO295" s="23"/>
      <c r="HP295" s="23"/>
      <c r="HQ295" s="23"/>
      <c r="HR295" s="23"/>
    </row>
    <row r="296" spans="1:226" s="160" customFormat="1">
      <c r="A296" s="23"/>
      <c r="E296" s="125"/>
      <c r="F296" s="104"/>
      <c r="G296" s="23"/>
      <c r="M296" s="23"/>
      <c r="N296" s="23"/>
      <c r="O296" s="23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  <c r="FM296" s="23"/>
      <c r="FN296" s="23"/>
      <c r="FO296" s="23"/>
      <c r="FP296" s="23"/>
      <c r="FQ296" s="23"/>
      <c r="FR296" s="23"/>
      <c r="FS296" s="23"/>
      <c r="FT296" s="23"/>
      <c r="FU296" s="23"/>
      <c r="FV296" s="23"/>
      <c r="FW296" s="23"/>
      <c r="FX296" s="23"/>
      <c r="FY296" s="23"/>
      <c r="FZ296" s="23"/>
      <c r="GA296" s="23"/>
      <c r="GB296" s="23"/>
      <c r="GC296" s="23"/>
      <c r="GD296" s="23"/>
      <c r="GE296" s="23"/>
      <c r="GF296" s="23"/>
      <c r="GG296" s="23"/>
      <c r="GH296" s="23"/>
      <c r="GI296" s="23"/>
      <c r="GJ296" s="23"/>
      <c r="GK296" s="23"/>
      <c r="GL296" s="23"/>
      <c r="GM296" s="23"/>
      <c r="GN296" s="23"/>
      <c r="GO296" s="23"/>
      <c r="GP296" s="23"/>
      <c r="GQ296" s="23"/>
      <c r="GR296" s="23"/>
      <c r="GS296" s="23"/>
      <c r="GT296" s="23"/>
      <c r="GU296" s="23"/>
      <c r="GV296" s="23"/>
      <c r="GW296" s="23"/>
      <c r="GX296" s="23"/>
      <c r="GY296" s="23"/>
      <c r="GZ296" s="23"/>
      <c r="HA296" s="23"/>
      <c r="HB296" s="23"/>
      <c r="HC296" s="23"/>
      <c r="HD296" s="23"/>
      <c r="HE296" s="23"/>
      <c r="HF296" s="23"/>
      <c r="HG296" s="23"/>
      <c r="HH296" s="23"/>
      <c r="HI296" s="23"/>
      <c r="HJ296" s="23"/>
      <c r="HK296" s="23"/>
      <c r="HL296" s="23"/>
      <c r="HM296" s="23"/>
      <c r="HN296" s="23"/>
      <c r="HO296" s="23"/>
      <c r="HP296" s="23"/>
      <c r="HQ296" s="23"/>
      <c r="HR296" s="23"/>
    </row>
    <row r="297" spans="1:226" s="160" customFormat="1">
      <c r="A297" s="23"/>
      <c r="E297" s="125"/>
      <c r="F297" s="104"/>
      <c r="G297" s="23"/>
      <c r="M297" s="23"/>
      <c r="N297" s="23"/>
      <c r="O297" s="23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</row>
    <row r="298" spans="1:226" s="160" customFormat="1">
      <c r="A298" s="23"/>
      <c r="E298" s="125"/>
      <c r="F298" s="104"/>
      <c r="G298" s="23"/>
      <c r="M298" s="23"/>
      <c r="N298" s="23"/>
      <c r="O298" s="23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S298" s="23"/>
      <c r="FT298" s="23"/>
      <c r="FU298" s="23"/>
      <c r="FV298" s="23"/>
      <c r="FW298" s="23"/>
      <c r="FX298" s="23"/>
      <c r="FY298" s="23"/>
      <c r="FZ298" s="23"/>
      <c r="GA298" s="23"/>
      <c r="GB298" s="23"/>
      <c r="GC298" s="23"/>
      <c r="GD298" s="23"/>
      <c r="GE298" s="23"/>
      <c r="GF298" s="23"/>
      <c r="GG298" s="23"/>
      <c r="GH298" s="23"/>
      <c r="GI298" s="23"/>
      <c r="GJ298" s="23"/>
      <c r="GK298" s="23"/>
      <c r="GL298" s="23"/>
      <c r="GM298" s="23"/>
      <c r="GN298" s="23"/>
      <c r="GO298" s="23"/>
      <c r="GP298" s="23"/>
      <c r="GQ298" s="23"/>
      <c r="GR298" s="23"/>
      <c r="GS298" s="23"/>
      <c r="GT298" s="23"/>
      <c r="GU298" s="23"/>
      <c r="GV298" s="23"/>
      <c r="GW298" s="23"/>
      <c r="GX298" s="23"/>
      <c r="GY298" s="23"/>
      <c r="GZ298" s="23"/>
      <c r="HA298" s="23"/>
      <c r="HB298" s="23"/>
      <c r="HC298" s="23"/>
      <c r="HD298" s="23"/>
      <c r="HE298" s="23"/>
      <c r="HF298" s="23"/>
      <c r="HG298" s="23"/>
      <c r="HH298" s="23"/>
      <c r="HI298" s="23"/>
      <c r="HJ298" s="23"/>
      <c r="HK298" s="23"/>
      <c r="HL298" s="23"/>
      <c r="HM298" s="23"/>
      <c r="HN298" s="23"/>
      <c r="HO298" s="23"/>
      <c r="HP298" s="23"/>
      <c r="HQ298" s="23"/>
      <c r="HR298" s="23"/>
    </row>
    <row r="299" spans="1:226" s="160" customFormat="1">
      <c r="A299" s="23"/>
      <c r="E299" s="125"/>
      <c r="F299" s="104"/>
      <c r="G299" s="23"/>
      <c r="M299" s="23"/>
      <c r="N299" s="23"/>
      <c r="O299" s="23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  <c r="FL299" s="23"/>
      <c r="FM299" s="23"/>
      <c r="FN299" s="23"/>
      <c r="FO299" s="23"/>
      <c r="FP299" s="23"/>
      <c r="FQ299" s="23"/>
      <c r="FR299" s="23"/>
      <c r="FS299" s="23"/>
      <c r="FT299" s="23"/>
      <c r="FU299" s="23"/>
      <c r="FV299" s="23"/>
      <c r="FW299" s="23"/>
      <c r="FX299" s="23"/>
      <c r="FY299" s="23"/>
      <c r="FZ299" s="23"/>
      <c r="GA299" s="23"/>
      <c r="GB299" s="23"/>
      <c r="GC299" s="23"/>
      <c r="GD299" s="23"/>
      <c r="GE299" s="23"/>
      <c r="GF299" s="23"/>
      <c r="GG299" s="23"/>
      <c r="GH299" s="23"/>
      <c r="GI299" s="23"/>
      <c r="GJ299" s="23"/>
      <c r="GK299" s="23"/>
      <c r="GL299" s="23"/>
      <c r="GM299" s="23"/>
      <c r="GN299" s="23"/>
      <c r="GO299" s="23"/>
      <c r="GP299" s="23"/>
      <c r="GQ299" s="23"/>
      <c r="GR299" s="23"/>
      <c r="GS299" s="23"/>
      <c r="GT299" s="23"/>
      <c r="GU299" s="23"/>
      <c r="GV299" s="23"/>
      <c r="GW299" s="23"/>
      <c r="GX299" s="23"/>
      <c r="GY299" s="23"/>
      <c r="GZ299" s="23"/>
      <c r="HA299" s="23"/>
      <c r="HB299" s="23"/>
      <c r="HC299" s="23"/>
      <c r="HD299" s="23"/>
      <c r="HE299" s="23"/>
      <c r="HF299" s="23"/>
      <c r="HG299" s="23"/>
      <c r="HH299" s="23"/>
      <c r="HI299" s="23"/>
      <c r="HJ299" s="23"/>
      <c r="HK299" s="23"/>
      <c r="HL299" s="23"/>
      <c r="HM299" s="23"/>
      <c r="HN299" s="23"/>
      <c r="HO299" s="23"/>
      <c r="HP299" s="23"/>
      <c r="HQ299" s="23"/>
      <c r="HR299" s="23"/>
    </row>
    <row r="300" spans="1:226" s="160" customFormat="1">
      <c r="A300" s="23"/>
      <c r="E300" s="125"/>
      <c r="F300" s="104"/>
      <c r="G300" s="23"/>
      <c r="M300" s="23"/>
      <c r="N300" s="23"/>
      <c r="O300" s="23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  <c r="FT300" s="23"/>
      <c r="FU300" s="23"/>
      <c r="FV300" s="23"/>
      <c r="FW300" s="23"/>
      <c r="FX300" s="23"/>
      <c r="FY300" s="23"/>
      <c r="FZ300" s="23"/>
      <c r="GA300" s="23"/>
      <c r="GB300" s="23"/>
      <c r="GC300" s="23"/>
      <c r="GD300" s="23"/>
      <c r="GE300" s="23"/>
      <c r="GF300" s="23"/>
      <c r="GG300" s="23"/>
      <c r="GH300" s="23"/>
      <c r="GI300" s="23"/>
      <c r="GJ300" s="23"/>
      <c r="GK300" s="23"/>
      <c r="GL300" s="23"/>
      <c r="GM300" s="23"/>
      <c r="GN300" s="23"/>
      <c r="GO300" s="23"/>
      <c r="GP300" s="23"/>
      <c r="GQ300" s="23"/>
      <c r="GR300" s="23"/>
      <c r="GS300" s="23"/>
      <c r="GT300" s="23"/>
      <c r="GU300" s="23"/>
      <c r="GV300" s="23"/>
      <c r="GW300" s="23"/>
      <c r="GX300" s="23"/>
      <c r="GY300" s="23"/>
      <c r="GZ300" s="23"/>
      <c r="HA300" s="23"/>
      <c r="HB300" s="23"/>
      <c r="HC300" s="23"/>
      <c r="HD300" s="23"/>
      <c r="HE300" s="23"/>
      <c r="HF300" s="23"/>
      <c r="HG300" s="23"/>
      <c r="HH300" s="23"/>
      <c r="HI300" s="23"/>
      <c r="HJ300" s="23"/>
      <c r="HK300" s="23"/>
      <c r="HL300" s="23"/>
      <c r="HM300" s="23"/>
      <c r="HN300" s="23"/>
      <c r="HO300" s="23"/>
      <c r="HP300" s="23"/>
      <c r="HQ300" s="23"/>
      <c r="HR300" s="23"/>
    </row>
    <row r="301" spans="1:226" s="160" customFormat="1">
      <c r="A301" s="23"/>
      <c r="E301" s="125"/>
      <c r="F301" s="104"/>
      <c r="G301" s="23"/>
      <c r="M301" s="23"/>
      <c r="N301" s="23"/>
      <c r="O301" s="23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  <c r="FM301" s="23"/>
      <c r="FN301" s="23"/>
      <c r="FO301" s="23"/>
      <c r="FP301" s="23"/>
      <c r="FQ301" s="23"/>
      <c r="FR301" s="23"/>
      <c r="FS301" s="23"/>
      <c r="FT301" s="23"/>
      <c r="FU301" s="23"/>
      <c r="FV301" s="23"/>
      <c r="FW301" s="23"/>
      <c r="FX301" s="23"/>
      <c r="FY301" s="23"/>
      <c r="FZ301" s="23"/>
      <c r="GA301" s="23"/>
      <c r="GB301" s="23"/>
      <c r="GC301" s="23"/>
      <c r="GD301" s="23"/>
      <c r="GE301" s="23"/>
      <c r="GF301" s="23"/>
      <c r="GG301" s="23"/>
      <c r="GH301" s="23"/>
      <c r="GI301" s="23"/>
      <c r="GJ301" s="23"/>
      <c r="GK301" s="23"/>
      <c r="GL301" s="23"/>
      <c r="GM301" s="23"/>
      <c r="GN301" s="23"/>
      <c r="GO301" s="23"/>
      <c r="GP301" s="23"/>
      <c r="GQ301" s="23"/>
      <c r="GR301" s="23"/>
      <c r="GS301" s="23"/>
      <c r="GT301" s="23"/>
      <c r="GU301" s="23"/>
      <c r="GV301" s="23"/>
      <c r="GW301" s="23"/>
      <c r="GX301" s="23"/>
      <c r="GY301" s="23"/>
      <c r="GZ301" s="23"/>
      <c r="HA301" s="23"/>
      <c r="HB301" s="23"/>
      <c r="HC301" s="23"/>
      <c r="HD301" s="23"/>
      <c r="HE301" s="23"/>
      <c r="HF301" s="23"/>
      <c r="HG301" s="23"/>
      <c r="HH301" s="23"/>
      <c r="HI301" s="23"/>
      <c r="HJ301" s="23"/>
      <c r="HK301" s="23"/>
      <c r="HL301" s="23"/>
      <c r="HM301" s="23"/>
      <c r="HN301" s="23"/>
      <c r="HO301" s="23"/>
      <c r="HP301" s="23"/>
      <c r="HQ301" s="23"/>
      <c r="HR301" s="23"/>
    </row>
    <row r="302" spans="1:226" s="160" customFormat="1" ht="24" customHeight="1">
      <c r="A302" s="23"/>
      <c r="E302" s="125"/>
      <c r="F302" s="104"/>
      <c r="G302" s="23"/>
      <c r="M302" s="23"/>
      <c r="N302" s="23"/>
      <c r="O302" s="23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  <c r="FL302" s="23"/>
      <c r="FM302" s="23"/>
      <c r="FN302" s="23"/>
      <c r="FO302" s="23"/>
      <c r="FP302" s="23"/>
      <c r="FQ302" s="23"/>
      <c r="FR302" s="23"/>
      <c r="FS302" s="23"/>
      <c r="FT302" s="23"/>
      <c r="FU302" s="23"/>
      <c r="FV302" s="23"/>
      <c r="FW302" s="23"/>
      <c r="FX302" s="23"/>
      <c r="FY302" s="23"/>
      <c r="FZ302" s="23"/>
      <c r="GA302" s="23"/>
      <c r="GB302" s="23"/>
      <c r="GC302" s="23"/>
      <c r="GD302" s="23"/>
      <c r="GE302" s="23"/>
      <c r="GF302" s="23"/>
      <c r="GG302" s="23"/>
      <c r="GH302" s="23"/>
      <c r="GI302" s="23"/>
      <c r="GJ302" s="23"/>
      <c r="GK302" s="23"/>
      <c r="GL302" s="23"/>
      <c r="GM302" s="23"/>
      <c r="GN302" s="23"/>
      <c r="GO302" s="23"/>
      <c r="GP302" s="23"/>
      <c r="GQ302" s="23"/>
      <c r="GR302" s="23"/>
      <c r="GS302" s="23"/>
      <c r="GT302" s="23"/>
      <c r="GU302" s="23"/>
      <c r="GV302" s="23"/>
      <c r="GW302" s="23"/>
      <c r="GX302" s="23"/>
      <c r="GY302" s="23"/>
      <c r="GZ302" s="23"/>
      <c r="HA302" s="23"/>
      <c r="HB302" s="23"/>
      <c r="HC302" s="23"/>
      <c r="HD302" s="23"/>
      <c r="HE302" s="23"/>
      <c r="HF302" s="23"/>
      <c r="HG302" s="23"/>
      <c r="HH302" s="23"/>
      <c r="HI302" s="23"/>
      <c r="HJ302" s="23"/>
      <c r="HK302" s="23"/>
      <c r="HL302" s="23"/>
      <c r="HM302" s="23"/>
      <c r="HN302" s="23"/>
      <c r="HO302" s="23"/>
      <c r="HP302" s="23"/>
      <c r="HQ302" s="23"/>
      <c r="HR302" s="23"/>
    </row>
    <row r="303" spans="1:226" s="160" customFormat="1">
      <c r="A303" s="23"/>
      <c r="E303" s="125"/>
      <c r="F303" s="104"/>
      <c r="G303" s="23"/>
      <c r="M303" s="23"/>
      <c r="N303" s="23"/>
      <c r="O303" s="23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  <c r="FT303" s="23"/>
      <c r="FU303" s="23"/>
      <c r="FV303" s="23"/>
      <c r="FW303" s="23"/>
      <c r="FX303" s="23"/>
      <c r="FY303" s="23"/>
      <c r="FZ303" s="23"/>
      <c r="GA303" s="23"/>
      <c r="GB303" s="23"/>
      <c r="GC303" s="23"/>
      <c r="GD303" s="23"/>
      <c r="GE303" s="23"/>
      <c r="GF303" s="23"/>
      <c r="GG303" s="23"/>
      <c r="GH303" s="23"/>
      <c r="GI303" s="23"/>
      <c r="GJ303" s="23"/>
      <c r="GK303" s="23"/>
      <c r="GL303" s="23"/>
      <c r="GM303" s="23"/>
      <c r="GN303" s="23"/>
      <c r="GO303" s="23"/>
      <c r="GP303" s="23"/>
      <c r="GQ303" s="23"/>
      <c r="GR303" s="23"/>
      <c r="GS303" s="23"/>
      <c r="GT303" s="23"/>
      <c r="GU303" s="23"/>
      <c r="GV303" s="23"/>
      <c r="GW303" s="23"/>
      <c r="GX303" s="23"/>
      <c r="GY303" s="23"/>
      <c r="GZ303" s="23"/>
      <c r="HA303" s="23"/>
      <c r="HB303" s="23"/>
      <c r="HC303" s="23"/>
      <c r="HD303" s="23"/>
      <c r="HE303" s="23"/>
      <c r="HF303" s="23"/>
      <c r="HG303" s="23"/>
      <c r="HH303" s="23"/>
      <c r="HI303" s="23"/>
      <c r="HJ303" s="23"/>
      <c r="HK303" s="23"/>
      <c r="HL303" s="23"/>
      <c r="HM303" s="23"/>
      <c r="HN303" s="23"/>
      <c r="HO303" s="23"/>
      <c r="HP303" s="23"/>
      <c r="HQ303" s="23"/>
      <c r="HR303" s="23"/>
    </row>
    <row r="304" spans="1:226" s="160" customFormat="1">
      <c r="A304" s="23"/>
      <c r="E304" s="125"/>
      <c r="F304" s="104"/>
      <c r="G304" s="23"/>
      <c r="M304" s="23"/>
      <c r="N304" s="23"/>
      <c r="O304" s="23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  <c r="FM304" s="23"/>
      <c r="FN304" s="23"/>
      <c r="FO304" s="23"/>
      <c r="FP304" s="23"/>
      <c r="FQ304" s="23"/>
      <c r="FR304" s="23"/>
      <c r="FS304" s="23"/>
      <c r="FT304" s="23"/>
      <c r="FU304" s="23"/>
      <c r="FV304" s="23"/>
      <c r="FW304" s="23"/>
      <c r="FX304" s="23"/>
      <c r="FY304" s="23"/>
      <c r="FZ304" s="23"/>
      <c r="GA304" s="23"/>
      <c r="GB304" s="23"/>
      <c r="GC304" s="23"/>
      <c r="GD304" s="23"/>
      <c r="GE304" s="23"/>
      <c r="GF304" s="23"/>
      <c r="GG304" s="23"/>
      <c r="GH304" s="23"/>
      <c r="GI304" s="23"/>
      <c r="GJ304" s="23"/>
      <c r="GK304" s="23"/>
      <c r="GL304" s="23"/>
      <c r="GM304" s="23"/>
      <c r="GN304" s="23"/>
      <c r="GO304" s="23"/>
      <c r="GP304" s="23"/>
      <c r="GQ304" s="23"/>
      <c r="GR304" s="23"/>
      <c r="GS304" s="23"/>
      <c r="GT304" s="23"/>
      <c r="GU304" s="23"/>
      <c r="GV304" s="23"/>
      <c r="GW304" s="23"/>
      <c r="GX304" s="23"/>
      <c r="GY304" s="23"/>
      <c r="GZ304" s="23"/>
      <c r="HA304" s="23"/>
      <c r="HB304" s="23"/>
      <c r="HC304" s="23"/>
      <c r="HD304" s="23"/>
      <c r="HE304" s="23"/>
      <c r="HF304" s="23"/>
      <c r="HG304" s="23"/>
      <c r="HH304" s="23"/>
      <c r="HI304" s="23"/>
      <c r="HJ304" s="23"/>
      <c r="HK304" s="23"/>
      <c r="HL304" s="23"/>
      <c r="HM304" s="23"/>
      <c r="HN304" s="23"/>
      <c r="HO304" s="23"/>
      <c r="HP304" s="23"/>
      <c r="HQ304" s="23"/>
      <c r="HR304" s="23"/>
    </row>
    <row r="305" spans="1:226" s="160" customFormat="1">
      <c r="A305" s="23"/>
      <c r="E305" s="125"/>
      <c r="F305" s="104"/>
      <c r="G305" s="23"/>
      <c r="M305" s="23"/>
      <c r="N305" s="23"/>
      <c r="O305" s="23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  <c r="FL305" s="23"/>
      <c r="FM305" s="23"/>
      <c r="FN305" s="23"/>
      <c r="FO305" s="23"/>
      <c r="FP305" s="23"/>
      <c r="FQ305" s="23"/>
      <c r="FR305" s="23"/>
      <c r="FS305" s="23"/>
      <c r="FT305" s="23"/>
      <c r="FU305" s="23"/>
      <c r="FV305" s="23"/>
      <c r="FW305" s="23"/>
      <c r="FX305" s="23"/>
      <c r="FY305" s="23"/>
      <c r="FZ305" s="23"/>
      <c r="GA305" s="23"/>
      <c r="GB305" s="23"/>
      <c r="GC305" s="23"/>
      <c r="GD305" s="23"/>
      <c r="GE305" s="23"/>
      <c r="GF305" s="23"/>
      <c r="GG305" s="23"/>
      <c r="GH305" s="23"/>
      <c r="GI305" s="23"/>
      <c r="GJ305" s="23"/>
      <c r="GK305" s="23"/>
      <c r="GL305" s="23"/>
      <c r="GM305" s="23"/>
      <c r="GN305" s="23"/>
      <c r="GO305" s="23"/>
      <c r="GP305" s="23"/>
      <c r="GQ305" s="23"/>
      <c r="GR305" s="23"/>
      <c r="GS305" s="23"/>
      <c r="GT305" s="23"/>
      <c r="GU305" s="23"/>
      <c r="GV305" s="23"/>
      <c r="GW305" s="23"/>
      <c r="GX305" s="23"/>
      <c r="GY305" s="23"/>
      <c r="GZ305" s="23"/>
      <c r="HA305" s="23"/>
      <c r="HB305" s="23"/>
      <c r="HC305" s="23"/>
      <c r="HD305" s="23"/>
      <c r="HE305" s="23"/>
      <c r="HF305" s="23"/>
      <c r="HG305" s="23"/>
      <c r="HH305" s="23"/>
      <c r="HI305" s="23"/>
      <c r="HJ305" s="23"/>
      <c r="HK305" s="23"/>
      <c r="HL305" s="23"/>
      <c r="HM305" s="23"/>
      <c r="HN305" s="23"/>
      <c r="HO305" s="23"/>
      <c r="HP305" s="23"/>
      <c r="HQ305" s="23"/>
      <c r="HR305" s="23"/>
    </row>
    <row r="306" spans="1:226" s="160" customFormat="1">
      <c r="A306" s="23"/>
      <c r="E306" s="125"/>
      <c r="F306" s="104"/>
      <c r="G306" s="23"/>
      <c r="M306" s="23"/>
      <c r="N306" s="23"/>
      <c r="O306" s="23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  <c r="FL306" s="23"/>
      <c r="FM306" s="23"/>
      <c r="FN306" s="23"/>
      <c r="FO306" s="23"/>
      <c r="FP306" s="23"/>
      <c r="FQ306" s="23"/>
      <c r="FR306" s="23"/>
      <c r="FS306" s="23"/>
      <c r="FT306" s="23"/>
      <c r="FU306" s="23"/>
      <c r="FV306" s="23"/>
      <c r="FW306" s="23"/>
      <c r="FX306" s="23"/>
      <c r="FY306" s="23"/>
      <c r="FZ306" s="23"/>
      <c r="GA306" s="23"/>
      <c r="GB306" s="23"/>
      <c r="GC306" s="23"/>
      <c r="GD306" s="23"/>
      <c r="GE306" s="23"/>
      <c r="GF306" s="23"/>
      <c r="GG306" s="23"/>
      <c r="GH306" s="23"/>
      <c r="GI306" s="23"/>
      <c r="GJ306" s="23"/>
      <c r="GK306" s="23"/>
      <c r="GL306" s="23"/>
      <c r="GM306" s="23"/>
      <c r="GN306" s="23"/>
      <c r="GO306" s="23"/>
      <c r="GP306" s="23"/>
      <c r="GQ306" s="23"/>
      <c r="GR306" s="23"/>
      <c r="GS306" s="23"/>
      <c r="GT306" s="23"/>
      <c r="GU306" s="23"/>
      <c r="GV306" s="23"/>
      <c r="GW306" s="23"/>
      <c r="GX306" s="23"/>
      <c r="GY306" s="23"/>
      <c r="GZ306" s="23"/>
      <c r="HA306" s="23"/>
      <c r="HB306" s="23"/>
      <c r="HC306" s="23"/>
      <c r="HD306" s="23"/>
      <c r="HE306" s="23"/>
      <c r="HF306" s="23"/>
      <c r="HG306" s="23"/>
      <c r="HH306" s="23"/>
      <c r="HI306" s="23"/>
      <c r="HJ306" s="23"/>
      <c r="HK306" s="23"/>
      <c r="HL306" s="23"/>
      <c r="HM306" s="23"/>
      <c r="HN306" s="23"/>
      <c r="HO306" s="23"/>
      <c r="HP306" s="23"/>
      <c r="HQ306" s="23"/>
      <c r="HR306" s="23"/>
    </row>
    <row r="307" spans="1:226" s="160" customFormat="1">
      <c r="A307" s="23"/>
      <c r="E307" s="125"/>
      <c r="F307" s="104"/>
      <c r="G307" s="23"/>
      <c r="M307" s="23"/>
      <c r="N307" s="23"/>
      <c r="O307" s="23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  <c r="GH307" s="23"/>
      <c r="GI307" s="23"/>
      <c r="GJ307" s="23"/>
      <c r="GK307" s="23"/>
      <c r="GL307" s="23"/>
      <c r="GM307" s="23"/>
      <c r="GN307" s="23"/>
      <c r="GO307" s="23"/>
      <c r="GP307" s="23"/>
      <c r="GQ307" s="23"/>
      <c r="GR307" s="23"/>
      <c r="GS307" s="23"/>
      <c r="GT307" s="23"/>
      <c r="GU307" s="23"/>
      <c r="GV307" s="23"/>
      <c r="GW307" s="23"/>
      <c r="GX307" s="23"/>
      <c r="GY307" s="23"/>
      <c r="GZ307" s="23"/>
      <c r="HA307" s="23"/>
      <c r="HB307" s="23"/>
      <c r="HC307" s="23"/>
      <c r="HD307" s="23"/>
      <c r="HE307" s="23"/>
      <c r="HF307" s="23"/>
      <c r="HG307" s="23"/>
      <c r="HH307" s="23"/>
      <c r="HI307" s="23"/>
      <c r="HJ307" s="23"/>
      <c r="HK307" s="23"/>
      <c r="HL307" s="23"/>
      <c r="HM307" s="23"/>
      <c r="HN307" s="23"/>
      <c r="HO307" s="23"/>
      <c r="HP307" s="23"/>
      <c r="HQ307" s="23"/>
      <c r="HR307" s="23"/>
    </row>
    <row r="308" spans="1:226" s="160" customFormat="1">
      <c r="A308" s="23"/>
      <c r="E308" s="125"/>
      <c r="F308" s="104"/>
      <c r="G308" s="23"/>
      <c r="M308" s="23"/>
      <c r="N308" s="23"/>
      <c r="O308" s="23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S308" s="23"/>
      <c r="FT308" s="23"/>
      <c r="FU308" s="23"/>
      <c r="FV308" s="23"/>
      <c r="FW308" s="23"/>
      <c r="FX308" s="23"/>
      <c r="FY308" s="23"/>
      <c r="FZ308" s="23"/>
      <c r="GA308" s="23"/>
      <c r="GB308" s="23"/>
      <c r="GC308" s="23"/>
      <c r="GD308" s="23"/>
      <c r="GE308" s="23"/>
      <c r="GF308" s="23"/>
      <c r="GG308" s="23"/>
      <c r="GH308" s="23"/>
      <c r="GI308" s="23"/>
      <c r="GJ308" s="23"/>
      <c r="GK308" s="23"/>
      <c r="GL308" s="23"/>
      <c r="GM308" s="23"/>
      <c r="GN308" s="23"/>
      <c r="GO308" s="23"/>
      <c r="GP308" s="23"/>
      <c r="GQ308" s="23"/>
      <c r="GR308" s="23"/>
      <c r="GS308" s="23"/>
      <c r="GT308" s="23"/>
      <c r="GU308" s="23"/>
      <c r="GV308" s="23"/>
      <c r="GW308" s="23"/>
      <c r="GX308" s="23"/>
      <c r="GY308" s="23"/>
      <c r="GZ308" s="23"/>
      <c r="HA308" s="23"/>
      <c r="HB308" s="23"/>
      <c r="HC308" s="23"/>
      <c r="HD308" s="23"/>
      <c r="HE308" s="23"/>
      <c r="HF308" s="23"/>
      <c r="HG308" s="23"/>
      <c r="HH308" s="23"/>
      <c r="HI308" s="23"/>
      <c r="HJ308" s="23"/>
      <c r="HK308" s="23"/>
      <c r="HL308" s="23"/>
      <c r="HM308" s="23"/>
      <c r="HN308" s="23"/>
      <c r="HO308" s="23"/>
      <c r="HP308" s="23"/>
      <c r="HQ308" s="23"/>
      <c r="HR308" s="23"/>
    </row>
    <row r="309" spans="1:226" s="160" customFormat="1">
      <c r="A309" s="23"/>
      <c r="E309" s="125"/>
      <c r="F309" s="104"/>
      <c r="G309" s="23"/>
      <c r="M309" s="23"/>
      <c r="N309" s="23"/>
      <c r="O309" s="23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  <c r="FL309" s="23"/>
      <c r="FM309" s="23"/>
      <c r="FN309" s="23"/>
      <c r="FO309" s="23"/>
      <c r="FP309" s="23"/>
      <c r="FQ309" s="23"/>
      <c r="FR309" s="23"/>
      <c r="FS309" s="23"/>
      <c r="FT309" s="23"/>
      <c r="FU309" s="23"/>
      <c r="FV309" s="23"/>
      <c r="FW309" s="23"/>
      <c r="FX309" s="23"/>
      <c r="FY309" s="23"/>
      <c r="FZ309" s="23"/>
      <c r="GA309" s="23"/>
      <c r="GB309" s="23"/>
      <c r="GC309" s="23"/>
      <c r="GD309" s="23"/>
      <c r="GE309" s="23"/>
      <c r="GF309" s="23"/>
      <c r="GG309" s="23"/>
      <c r="GH309" s="23"/>
      <c r="GI309" s="23"/>
      <c r="GJ309" s="23"/>
      <c r="GK309" s="23"/>
      <c r="GL309" s="23"/>
      <c r="GM309" s="23"/>
      <c r="GN309" s="23"/>
      <c r="GO309" s="23"/>
      <c r="GP309" s="23"/>
      <c r="GQ309" s="23"/>
      <c r="GR309" s="23"/>
      <c r="GS309" s="23"/>
      <c r="GT309" s="23"/>
      <c r="GU309" s="23"/>
      <c r="GV309" s="23"/>
      <c r="GW309" s="23"/>
      <c r="GX309" s="23"/>
      <c r="GY309" s="23"/>
      <c r="GZ309" s="23"/>
      <c r="HA309" s="23"/>
      <c r="HB309" s="23"/>
      <c r="HC309" s="23"/>
      <c r="HD309" s="23"/>
      <c r="HE309" s="23"/>
      <c r="HF309" s="23"/>
      <c r="HG309" s="23"/>
      <c r="HH309" s="23"/>
      <c r="HI309" s="23"/>
      <c r="HJ309" s="23"/>
      <c r="HK309" s="23"/>
      <c r="HL309" s="23"/>
      <c r="HM309" s="23"/>
      <c r="HN309" s="23"/>
      <c r="HO309" s="23"/>
      <c r="HP309" s="23"/>
      <c r="HQ309" s="23"/>
      <c r="HR309" s="23"/>
    </row>
    <row r="310" spans="1:226" s="160" customFormat="1">
      <c r="A310" s="23"/>
      <c r="E310" s="125"/>
      <c r="F310" s="104"/>
      <c r="G310" s="23"/>
      <c r="M310" s="23"/>
      <c r="N310" s="23"/>
      <c r="O310" s="23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  <c r="FT310" s="23"/>
      <c r="FU310" s="23"/>
      <c r="FV310" s="23"/>
      <c r="FW310" s="23"/>
      <c r="FX310" s="23"/>
      <c r="FY310" s="23"/>
      <c r="FZ310" s="23"/>
      <c r="GA310" s="23"/>
      <c r="GB310" s="23"/>
      <c r="GC310" s="23"/>
      <c r="GD310" s="23"/>
      <c r="GE310" s="23"/>
      <c r="GF310" s="23"/>
      <c r="GG310" s="23"/>
      <c r="GH310" s="23"/>
      <c r="GI310" s="23"/>
      <c r="GJ310" s="23"/>
      <c r="GK310" s="23"/>
      <c r="GL310" s="23"/>
      <c r="GM310" s="23"/>
      <c r="GN310" s="23"/>
      <c r="GO310" s="23"/>
      <c r="GP310" s="23"/>
      <c r="GQ310" s="23"/>
      <c r="GR310" s="23"/>
      <c r="GS310" s="23"/>
      <c r="GT310" s="23"/>
      <c r="GU310" s="23"/>
      <c r="GV310" s="23"/>
      <c r="GW310" s="23"/>
      <c r="GX310" s="23"/>
      <c r="GY310" s="23"/>
      <c r="GZ310" s="23"/>
      <c r="HA310" s="23"/>
      <c r="HB310" s="23"/>
      <c r="HC310" s="23"/>
      <c r="HD310" s="23"/>
      <c r="HE310" s="23"/>
      <c r="HF310" s="23"/>
      <c r="HG310" s="23"/>
      <c r="HH310" s="23"/>
      <c r="HI310" s="23"/>
      <c r="HJ310" s="23"/>
      <c r="HK310" s="23"/>
      <c r="HL310" s="23"/>
      <c r="HM310" s="23"/>
      <c r="HN310" s="23"/>
      <c r="HO310" s="23"/>
      <c r="HP310" s="23"/>
      <c r="HQ310" s="23"/>
      <c r="HR310" s="23"/>
    </row>
    <row r="311" spans="1:226" s="160" customFormat="1">
      <c r="A311" s="23"/>
      <c r="E311" s="125"/>
      <c r="F311" s="104"/>
      <c r="G311" s="23"/>
      <c r="M311" s="23"/>
      <c r="N311" s="23"/>
      <c r="O311" s="23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  <c r="FL311" s="23"/>
      <c r="FM311" s="23"/>
      <c r="FN311" s="23"/>
      <c r="FO311" s="23"/>
      <c r="FP311" s="23"/>
      <c r="FQ311" s="23"/>
      <c r="FR311" s="23"/>
      <c r="FS311" s="23"/>
      <c r="FT311" s="23"/>
      <c r="FU311" s="23"/>
      <c r="FV311" s="23"/>
      <c r="FW311" s="23"/>
      <c r="FX311" s="23"/>
      <c r="FY311" s="23"/>
      <c r="FZ311" s="23"/>
      <c r="GA311" s="23"/>
      <c r="GB311" s="23"/>
      <c r="GC311" s="23"/>
      <c r="GD311" s="23"/>
      <c r="GE311" s="23"/>
      <c r="GF311" s="23"/>
      <c r="GG311" s="23"/>
      <c r="GH311" s="23"/>
      <c r="GI311" s="23"/>
      <c r="GJ311" s="23"/>
      <c r="GK311" s="23"/>
      <c r="GL311" s="23"/>
      <c r="GM311" s="23"/>
      <c r="GN311" s="23"/>
      <c r="GO311" s="23"/>
      <c r="GP311" s="23"/>
      <c r="GQ311" s="23"/>
      <c r="GR311" s="23"/>
      <c r="GS311" s="23"/>
      <c r="GT311" s="23"/>
      <c r="GU311" s="23"/>
      <c r="GV311" s="23"/>
      <c r="GW311" s="23"/>
      <c r="GX311" s="23"/>
      <c r="GY311" s="23"/>
      <c r="GZ311" s="23"/>
      <c r="HA311" s="23"/>
      <c r="HB311" s="23"/>
      <c r="HC311" s="23"/>
      <c r="HD311" s="23"/>
      <c r="HE311" s="23"/>
      <c r="HF311" s="23"/>
      <c r="HG311" s="23"/>
      <c r="HH311" s="23"/>
      <c r="HI311" s="23"/>
      <c r="HJ311" s="23"/>
      <c r="HK311" s="23"/>
      <c r="HL311" s="23"/>
      <c r="HM311" s="23"/>
      <c r="HN311" s="23"/>
      <c r="HO311" s="23"/>
      <c r="HP311" s="23"/>
      <c r="HQ311" s="23"/>
      <c r="HR311" s="23"/>
    </row>
    <row r="312" spans="1:226"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</row>
    <row r="313" spans="1:226"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</row>
    <row r="314" spans="1:226"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</row>
    <row r="315" spans="1:226"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</row>
  </sheetData>
  <sheetProtection password="C61B" sheet="1" objects="1" scenarios="1" insertColumns="0" insertRows="0"/>
  <customSheetViews>
    <customSheetView guid="{9B4B0DAB-FAB9-4E24-9A0E-9A6ECAA72FED}" topLeftCell="L1">
      <selection activeCell="P72" sqref="P72"/>
      <pageMargins left="0.75" right="0.75" top="1" bottom="1" header="0.5" footer="0.5"/>
      <pageSetup paperSize="3" scale="50" pageOrder="overThenDown" orientation="landscape" r:id="rId1"/>
      <headerFooter alignWithMargins="0">
        <oddHeader>&amp;R&amp;D</oddHeader>
      </headerFooter>
    </customSheetView>
    <customSheetView guid="{F8CBED13-6556-4784-BBB1-9BE8F83E1036}" showPageBreaks="1">
      <pane xSplit="2" ySplit="3" topLeftCell="C4" activePane="bottomRight" state="frozen"/>
      <selection pane="bottomRight" activeCell="B5" sqref="B5"/>
      <pageMargins left="0.75" right="0.75" top="1" bottom="1" header="0.5" footer="0.5"/>
      <pageSetup paperSize="3" scale="50" pageOrder="overThenDown" orientation="landscape" r:id="rId2"/>
      <headerFooter alignWithMargins="0">
        <oddHeader>&amp;R&amp;D</oddHeader>
      </headerFooter>
    </customSheetView>
  </customSheetViews>
  <mergeCells count="3">
    <mergeCell ref="H1:J1"/>
    <mergeCell ref="E1:G1"/>
    <mergeCell ref="A5:A6"/>
  </mergeCells>
  <phoneticPr fontId="21" type="noConversion"/>
  <hyperlinks>
    <hyperlink ref="C6" location="'E201 LIW'!A1" display="Low Income Wx "/>
    <hyperlink ref="C7" location="'E214 Res. Lighting'!A1" display="Residential Lighting"/>
    <hyperlink ref="C8" location="'E214 SpaceHeat'!A1" display="Space Heat "/>
    <hyperlink ref="C9" location="'E214 WaterHeat'!A1" display="Water Heat"/>
    <hyperlink ref="C10" location="'E214 HomePrint'!A1" display="HomePrint"/>
    <hyperlink ref="C11" location="'E214 Appliances'!A1" display="Home Appliances"/>
    <hyperlink ref="C12" location="'E214 Showerheads'!A1" display="Showerheads Elect"/>
    <hyperlink ref="C15" location="'E214 Mobile H. DuctSeal'!A1" display="Mobile Home Duct Sealing "/>
    <hyperlink ref="C16" location="'E214 HER'!A1" display="Home Energy Reports "/>
    <hyperlink ref="C19" location="'E216 Fuel Conversion'!A1" display="Fuel Conversion Rebate"/>
    <hyperlink ref="C20" location="'E217 MFRetrofit'!A1" display="Multifamily Existing "/>
    <hyperlink ref="C21" location="E218MFNC!A1" display="Multifamily New Construction "/>
    <hyperlink ref="C23" location="'E250 CI Retrofit'!A1" display="Commercial/Industrial Retrofit"/>
    <hyperlink ref="C24" location="'E251 CI New Construction'!A1" display="Commercial/Industrial New Construction"/>
    <hyperlink ref="C25" location="'E253 CI RCM'!A1" display="Resource Conservation Manager"/>
    <hyperlink ref="C27" location="'E258 CI High Voltage 449'!A1" display="High Voltage Self-Directed 449"/>
    <hyperlink ref="B5" location="'Gas CE'!Print_Area" display="Go to Gas Summary page"/>
    <hyperlink ref="A5:A6" location="Summary!A1" display="Go to Summary page"/>
    <hyperlink ref="C32" location="'E249R HER Res E'!A1" display="Residential Home Energy Report Expansion "/>
    <hyperlink ref="C34" location="'E254 NEEA'!A1" display="Northwest Energy Efficiency Alliance"/>
    <hyperlink ref="C14" location="'E214  SF Weatherize'!A1" display="SF Weatherization"/>
    <hyperlink ref="C17" location="'E215 SFNC'!A1" display="Single Family New Construction"/>
    <hyperlink ref="C18" location="'E215 ES Manu Home'!A1" display="EnergyStar Manufactured Home"/>
    <hyperlink ref="C26" location="'E258 CI High Voltage NON 449'!A1" display="High Voltage Self Directed NON 449"/>
    <hyperlink ref="C29" location="'E262 Commercial Rebates'!A1" display="Business Rebates"/>
  </hyperlinks>
  <pageMargins left="0.25" right="0" top="0.75" bottom="0.5" header="0.5" footer="0.5"/>
  <pageSetup paperSize="256" scale="60" pageOrder="overThenDown" orientation="landscape" r:id="rId3"/>
  <headerFooter alignWithMargins="0">
    <oddHeader>&amp;R&amp;D</oddHeader>
  </headerFooter>
  <ignoredErrors>
    <ignoredError sqref="Q13:R13 M33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Z65"/>
  <sheetViews>
    <sheetView topLeftCell="B1" workbookViewId="0">
      <pane ySplit="4" topLeftCell="A5" activePane="bottomLeft" state="frozen"/>
      <selection activeCell="K1" sqref="K1"/>
      <selection pane="bottomLeft" activeCell="AC33" sqref="AC33"/>
    </sheetView>
  </sheetViews>
  <sheetFormatPr defaultColWidth="9.109375" defaultRowHeight="13.2"/>
  <cols>
    <col min="1" max="1" width="9.109375" style="195"/>
    <col min="2" max="3" width="12.88671875" style="165" customWidth="1"/>
    <col min="4" max="4" width="17" style="165" customWidth="1"/>
    <col min="5" max="5" width="41.33203125" style="165" customWidth="1"/>
    <col min="6" max="6" width="10" style="165" customWidth="1"/>
    <col min="7" max="7" width="13.33203125" style="385" customWidth="1"/>
    <col min="8" max="8" width="20.6640625" style="165" customWidth="1"/>
    <col min="9" max="9" width="12.109375" style="165" customWidth="1"/>
    <col min="10" max="10" width="16.33203125" style="386" customWidth="1"/>
    <col min="11" max="11" width="17.6640625" style="387" customWidth="1"/>
    <col min="12" max="12" width="17" style="387" customWidth="1"/>
    <col min="13" max="13" width="15.88671875" style="387" customWidth="1"/>
    <col min="14" max="14" width="16.33203125" style="386" customWidth="1"/>
    <col min="15" max="15" width="17.44140625" style="361" customWidth="1"/>
    <col min="16" max="16" width="18.6640625" style="361" customWidth="1"/>
    <col min="17" max="17" width="17" style="361" customWidth="1"/>
    <col min="18" max="18" width="16.88671875" style="361" customWidth="1"/>
    <col min="19" max="19" width="20.109375" style="361" customWidth="1"/>
    <col min="20" max="20" width="14.6640625" style="361" customWidth="1"/>
    <col min="21" max="21" width="17.44140625" style="362" customWidth="1"/>
    <col min="22" max="22" width="19.5546875" style="361" customWidth="1"/>
    <col min="23" max="23" width="12.6640625" style="361" customWidth="1"/>
    <col min="24" max="24" width="19.109375" style="362" customWidth="1"/>
    <col min="25" max="25" width="18.6640625" style="361" customWidth="1"/>
    <col min="26" max="26" width="16" style="361" customWidth="1"/>
    <col min="27" max="27" width="11.33203125" style="382" customWidth="1"/>
    <col min="28" max="28" width="20.5546875" style="362" customWidth="1"/>
    <col min="29" max="29" width="12" style="195" customWidth="1"/>
    <col min="30" max="30" width="12" style="165" customWidth="1"/>
    <col min="31" max="49" width="9.109375" style="195"/>
    <col min="50" max="16384" width="9.109375" style="165"/>
  </cols>
  <sheetData>
    <row r="1" spans="1:30" ht="26.4">
      <c r="A1" s="318" t="s">
        <v>206</v>
      </c>
      <c r="B1" s="243" t="s">
        <v>939</v>
      </c>
      <c r="C1" s="243"/>
      <c r="D1" s="243"/>
    </row>
    <row r="2" spans="1:30">
      <c r="B2" s="343" t="s">
        <v>176</v>
      </c>
      <c r="C2" s="343"/>
      <c r="D2" s="343"/>
      <c r="E2" s="344">
        <f>'Elec. CE'!C2</f>
        <v>7.8E-2</v>
      </c>
      <c r="X2" s="361"/>
      <c r="AA2" s="361"/>
      <c r="AB2" s="361"/>
      <c r="AC2" s="361"/>
      <c r="AD2" s="361"/>
    </row>
    <row r="3" spans="1:30" s="195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999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</row>
    <row r="4" spans="1:30" ht="55.2">
      <c r="A4" s="957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4</v>
      </c>
      <c r="I4" s="412" t="s">
        <v>40</v>
      </c>
      <c r="J4" s="430" t="s">
        <v>172</v>
      </c>
      <c r="K4" s="413" t="s">
        <v>45</v>
      </c>
      <c r="L4" s="413" t="s">
        <v>47</v>
      </c>
      <c r="M4" s="413" t="s">
        <v>79</v>
      </c>
      <c r="N4" s="430" t="s">
        <v>42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84</v>
      </c>
      <c r="AB4" s="412" t="s">
        <v>147</v>
      </c>
      <c r="AC4" s="412" t="s">
        <v>83</v>
      </c>
      <c r="AD4" s="412" t="s">
        <v>6</v>
      </c>
    </row>
    <row r="5" spans="1:30" s="195" customFormat="1" ht="14.1" customHeight="1">
      <c r="B5" s="1793" t="s">
        <v>73</v>
      </c>
      <c r="C5" s="1794"/>
      <c r="D5" s="1794"/>
      <c r="E5" s="1795" t="s">
        <v>1308</v>
      </c>
      <c r="F5" s="1796">
        <v>12</v>
      </c>
      <c r="G5" s="1797">
        <f>(N5/$N$23)*F5</f>
        <v>1.7493391255894952</v>
      </c>
      <c r="H5" s="1798" t="s">
        <v>38</v>
      </c>
      <c r="I5" s="1799">
        <v>1</v>
      </c>
      <c r="J5" s="1800">
        <v>10094486</v>
      </c>
      <c r="K5" s="1800"/>
      <c r="L5" s="1801"/>
      <c r="M5" s="1802"/>
      <c r="N5" s="1803">
        <f>J5*I5</f>
        <v>10094486</v>
      </c>
      <c r="O5" s="1802"/>
      <c r="P5" s="1802"/>
      <c r="Q5" s="1802"/>
      <c r="R5" s="1802"/>
      <c r="S5" s="1802"/>
      <c r="T5" s="1802">
        <v>0</v>
      </c>
      <c r="U5" s="1802"/>
      <c r="V5" s="1802"/>
      <c r="W5" s="1802"/>
      <c r="X5" s="1802"/>
      <c r="Y5" s="1802"/>
      <c r="Z5" s="1804">
        <f t="shared" ref="Z5:Z22" si="0">-PV(Discount_Rate,F5,W5)*I5</f>
        <v>0</v>
      </c>
      <c r="AA5" s="1805">
        <f t="shared" ref="AA5:AA22" si="1">IF(N5=0,0,(HLOOKUP(H5,ACElectric_2014_2015,F5+1,FALSE)))</f>
        <v>0.62444956920439409</v>
      </c>
      <c r="AB5" s="1802">
        <f>AA5*N5</f>
        <v>6303497.4340397874</v>
      </c>
      <c r="AC5" s="1806"/>
      <c r="AD5" s="1807"/>
    </row>
    <row r="6" spans="1:30" s="195" customFormat="1" ht="14.1" customHeight="1">
      <c r="B6" s="1808" t="s">
        <v>73</v>
      </c>
      <c r="C6" s="1809"/>
      <c r="D6" s="1809"/>
      <c r="E6" s="1810" t="s">
        <v>1309</v>
      </c>
      <c r="F6" s="1811">
        <v>10</v>
      </c>
      <c r="G6" s="1812">
        <f t="shared" ref="G6:G22" si="2">(N6/$N$23)*F6</f>
        <v>9.0054972035091996E-2</v>
      </c>
      <c r="H6" s="1813" t="s">
        <v>38</v>
      </c>
      <c r="I6" s="1814">
        <v>1</v>
      </c>
      <c r="J6" s="1815">
        <v>623590</v>
      </c>
      <c r="K6" s="1815"/>
      <c r="L6" s="1816"/>
      <c r="M6" s="1817"/>
      <c r="N6" s="1818">
        <f t="shared" ref="N6:N22" si="3">J6*I6</f>
        <v>623590</v>
      </c>
      <c r="O6" s="1817"/>
      <c r="P6" s="1817"/>
      <c r="Q6" s="1817"/>
      <c r="R6" s="1817"/>
      <c r="S6" s="1817"/>
      <c r="T6" s="1817"/>
      <c r="U6" s="1817"/>
      <c r="V6" s="1817"/>
      <c r="W6" s="1817"/>
      <c r="X6" s="1817"/>
      <c r="Y6" s="1817"/>
      <c r="Z6" s="1819">
        <f t="shared" si="0"/>
        <v>0</v>
      </c>
      <c r="AA6" s="1820">
        <f t="shared" si="1"/>
        <v>0.54205881413560941</v>
      </c>
      <c r="AB6" s="1817">
        <f t="shared" ref="AB6:AB22" si="4">AA6*N6</f>
        <v>338022.45590682467</v>
      </c>
      <c r="AC6" s="348"/>
      <c r="AD6" s="825"/>
    </row>
    <row r="7" spans="1:30" s="195" customFormat="1" ht="14.1" customHeight="1">
      <c r="B7" s="1808" t="s">
        <v>73</v>
      </c>
      <c r="C7" s="1809"/>
      <c r="D7" s="1809"/>
      <c r="E7" s="1810" t="s">
        <v>1310</v>
      </c>
      <c r="F7" s="1811">
        <v>5</v>
      </c>
      <c r="G7" s="1812">
        <f t="shared" si="2"/>
        <v>2.1459955855451001E-2</v>
      </c>
      <c r="H7" s="1813" t="s">
        <v>38</v>
      </c>
      <c r="I7" s="1814">
        <v>1</v>
      </c>
      <c r="J7" s="1815">
        <v>297201</v>
      </c>
      <c r="K7" s="1815"/>
      <c r="L7" s="1816"/>
      <c r="M7" s="1817"/>
      <c r="N7" s="1818">
        <f t="shared" si="3"/>
        <v>297201</v>
      </c>
      <c r="O7" s="1817"/>
      <c r="P7" s="1817"/>
      <c r="Q7" s="1817"/>
      <c r="R7" s="1817"/>
      <c r="S7" s="1817"/>
      <c r="T7" s="1817"/>
      <c r="U7" s="1817"/>
      <c r="V7" s="1817"/>
      <c r="W7" s="1817"/>
      <c r="X7" s="1817"/>
      <c r="Y7" s="1817"/>
      <c r="Z7" s="1819">
        <f t="shared" si="0"/>
        <v>0</v>
      </c>
      <c r="AA7" s="1820">
        <f t="shared" si="1"/>
        <v>0.29374068740395942</v>
      </c>
      <c r="AB7" s="1817">
        <f t="shared" si="4"/>
        <v>87300.02603714414</v>
      </c>
      <c r="AC7" s="348"/>
      <c r="AD7" s="825"/>
    </row>
    <row r="8" spans="1:30" s="195" customFormat="1" ht="14.1" customHeight="1">
      <c r="B8" s="1808" t="s">
        <v>73</v>
      </c>
      <c r="C8" s="1809"/>
      <c r="D8" s="1809"/>
      <c r="E8" s="1810" t="s">
        <v>1311</v>
      </c>
      <c r="F8" s="1811">
        <v>15</v>
      </c>
      <c r="G8" s="1812">
        <f t="shared" si="2"/>
        <v>1.3704380621400365</v>
      </c>
      <c r="H8" s="1813" t="s">
        <v>38</v>
      </c>
      <c r="I8" s="1814">
        <v>1</v>
      </c>
      <c r="J8" s="1815">
        <v>6326443</v>
      </c>
      <c r="K8" s="1815"/>
      <c r="L8" s="1816"/>
      <c r="M8" s="1817"/>
      <c r="N8" s="1818">
        <f t="shared" si="3"/>
        <v>6326443</v>
      </c>
      <c r="O8" s="1817"/>
      <c r="P8" s="1817"/>
      <c r="Q8" s="1817"/>
      <c r="R8" s="1817"/>
      <c r="S8" s="1817"/>
      <c r="T8" s="1817"/>
      <c r="U8" s="1817"/>
      <c r="V8" s="1817"/>
      <c r="W8" s="1817"/>
      <c r="X8" s="1817"/>
      <c r="Y8" s="1817"/>
      <c r="Z8" s="1819">
        <f t="shared" si="0"/>
        <v>0</v>
      </c>
      <c r="AA8" s="1820">
        <f t="shared" si="1"/>
        <v>0.73292765517126757</v>
      </c>
      <c r="AB8" s="1817">
        <f t="shared" si="4"/>
        <v>4636825.0335646793</v>
      </c>
      <c r="AC8" s="348"/>
      <c r="AD8" s="825"/>
    </row>
    <row r="9" spans="1:30" s="195" customFormat="1" ht="14.1" customHeight="1">
      <c r="B9" s="1808" t="s">
        <v>73</v>
      </c>
      <c r="C9" s="1809"/>
      <c r="D9" s="1809"/>
      <c r="E9" s="1810" t="s">
        <v>1312</v>
      </c>
      <c r="F9" s="1811">
        <v>12</v>
      </c>
      <c r="G9" s="1812">
        <f t="shared" si="2"/>
        <v>1.5658061556255505</v>
      </c>
      <c r="H9" s="1813" t="s">
        <v>34</v>
      </c>
      <c r="I9" s="1814">
        <v>1</v>
      </c>
      <c r="J9" s="1815">
        <v>9035416.9100000001</v>
      </c>
      <c r="K9" s="1815"/>
      <c r="L9" s="1816"/>
      <c r="M9" s="1817"/>
      <c r="N9" s="1818">
        <f t="shared" si="3"/>
        <v>9035416.9100000001</v>
      </c>
      <c r="O9" s="1817"/>
      <c r="P9" s="1817"/>
      <c r="Q9" s="1817"/>
      <c r="R9" s="1817"/>
      <c r="S9" s="1817"/>
      <c r="T9" s="1817"/>
      <c r="U9" s="1817"/>
      <c r="V9" s="1817"/>
      <c r="W9" s="1817"/>
      <c r="X9" s="1817"/>
      <c r="Y9" s="1817"/>
      <c r="Z9" s="1819">
        <f t="shared" si="0"/>
        <v>0</v>
      </c>
      <c r="AA9" s="1820">
        <f t="shared" si="1"/>
        <v>0.61510367812403</v>
      </c>
      <c r="AB9" s="1817">
        <f t="shared" si="4"/>
        <v>5557718.1747250576</v>
      </c>
      <c r="AC9" s="348"/>
      <c r="AD9" s="825"/>
    </row>
    <row r="10" spans="1:30" s="195" customFormat="1" ht="14.1" customHeight="1">
      <c r="B10" s="1808" t="s">
        <v>73</v>
      </c>
      <c r="C10" s="1809"/>
      <c r="D10" s="1809"/>
      <c r="E10" s="1810" t="s">
        <v>1313</v>
      </c>
      <c r="F10" s="1811">
        <v>3</v>
      </c>
      <c r="G10" s="1812">
        <f t="shared" si="2"/>
        <v>2.6251214252314098E-3</v>
      </c>
      <c r="H10" s="1813" t="s">
        <v>37</v>
      </c>
      <c r="I10" s="1814">
        <v>1</v>
      </c>
      <c r="J10" s="1815">
        <v>60592.6</v>
      </c>
      <c r="K10" s="1815"/>
      <c r="L10" s="1816"/>
      <c r="M10" s="1817"/>
      <c r="N10" s="1818">
        <f t="shared" si="3"/>
        <v>60592.6</v>
      </c>
      <c r="O10" s="1817"/>
      <c r="P10" s="1817"/>
      <c r="Q10" s="1817"/>
      <c r="R10" s="1817"/>
      <c r="S10" s="1817"/>
      <c r="T10" s="1817"/>
      <c r="U10" s="1817"/>
      <c r="V10" s="1817"/>
      <c r="W10" s="1817"/>
      <c r="X10" s="1817"/>
      <c r="Y10" s="1817"/>
      <c r="Z10" s="1819">
        <f t="shared" si="0"/>
        <v>0</v>
      </c>
      <c r="AA10" s="1820">
        <f t="shared" si="1"/>
        <v>0.19548753686510606</v>
      </c>
      <c r="AB10" s="1817">
        <f t="shared" si="4"/>
        <v>11845.098126252626</v>
      </c>
      <c r="AC10" s="348"/>
      <c r="AD10" s="825"/>
    </row>
    <row r="11" spans="1:30" s="195" customFormat="1" ht="14.1" customHeight="1">
      <c r="B11" s="1808" t="s">
        <v>73</v>
      </c>
      <c r="C11" s="1809"/>
      <c r="D11" s="1809"/>
      <c r="E11" s="1810" t="s">
        <v>1314</v>
      </c>
      <c r="F11" s="1811">
        <v>5</v>
      </c>
      <c r="G11" s="1812">
        <f t="shared" si="2"/>
        <v>6.5033845245374335E-3</v>
      </c>
      <c r="H11" s="1813" t="s">
        <v>37</v>
      </c>
      <c r="I11" s="1814">
        <v>1</v>
      </c>
      <c r="J11" s="1815">
        <v>90066</v>
      </c>
      <c r="K11" s="1815"/>
      <c r="L11" s="1816"/>
      <c r="M11" s="1817"/>
      <c r="N11" s="1818">
        <f t="shared" si="3"/>
        <v>90066</v>
      </c>
      <c r="O11" s="1817"/>
      <c r="P11" s="1817"/>
      <c r="Q11" s="1817"/>
      <c r="R11" s="1817"/>
      <c r="S11" s="1817"/>
      <c r="T11" s="1817"/>
      <c r="U11" s="1817"/>
      <c r="V11" s="1817"/>
      <c r="W11" s="1817"/>
      <c r="X11" s="1817"/>
      <c r="Y11" s="1817"/>
      <c r="Z11" s="1819">
        <f t="shared" si="0"/>
        <v>0</v>
      </c>
      <c r="AA11" s="1820">
        <f t="shared" si="1"/>
        <v>0.3175879546338175</v>
      </c>
      <c r="AB11" s="1817">
        <f t="shared" si="4"/>
        <v>28603.876722049408</v>
      </c>
      <c r="AC11" s="348"/>
      <c r="AD11" s="825"/>
    </row>
    <row r="12" spans="1:30" s="195" customFormat="1" ht="14.1" customHeight="1">
      <c r="B12" s="1808" t="s">
        <v>73</v>
      </c>
      <c r="C12" s="1809"/>
      <c r="D12" s="1809"/>
      <c r="E12" s="1810" t="s">
        <v>1315</v>
      </c>
      <c r="F12" s="1811">
        <v>5</v>
      </c>
      <c r="G12" s="1812">
        <f t="shared" si="2"/>
        <v>2.0179583524170631E-2</v>
      </c>
      <c r="H12" s="1813" t="s">
        <v>37</v>
      </c>
      <c r="I12" s="1814">
        <v>1</v>
      </c>
      <c r="J12" s="1815">
        <v>279469</v>
      </c>
      <c r="K12" s="1815"/>
      <c r="L12" s="1816"/>
      <c r="M12" s="1817"/>
      <c r="N12" s="1818">
        <f t="shared" si="3"/>
        <v>279469</v>
      </c>
      <c r="O12" s="1817"/>
      <c r="P12" s="1817"/>
      <c r="Q12" s="1817"/>
      <c r="R12" s="1817"/>
      <c r="S12" s="1817"/>
      <c r="T12" s="1817"/>
      <c r="U12" s="1817"/>
      <c r="V12" s="1817"/>
      <c r="W12" s="1817"/>
      <c r="X12" s="1817"/>
      <c r="Y12" s="1817"/>
      <c r="Z12" s="1819">
        <f t="shared" si="0"/>
        <v>0</v>
      </c>
      <c r="AA12" s="1820">
        <f t="shared" si="1"/>
        <v>0.3175879546338175</v>
      </c>
      <c r="AB12" s="1817">
        <f t="shared" si="4"/>
        <v>88755.98809355835</v>
      </c>
      <c r="AC12" s="348"/>
      <c r="AD12" s="825"/>
    </row>
    <row r="13" spans="1:30" s="195" customFormat="1" ht="14.1" customHeight="1">
      <c r="B13" s="1808" t="s">
        <v>73</v>
      </c>
      <c r="C13" s="1809"/>
      <c r="D13" s="1809"/>
      <c r="E13" s="1810" t="s">
        <v>1316</v>
      </c>
      <c r="F13" s="1811">
        <v>5</v>
      </c>
      <c r="G13" s="1812">
        <f t="shared" si="2"/>
        <v>2.5491193554698224E-2</v>
      </c>
      <c r="H13" s="1813" t="s">
        <v>37</v>
      </c>
      <c r="I13" s="1814">
        <v>1</v>
      </c>
      <c r="J13" s="1815">
        <v>353030</v>
      </c>
      <c r="K13" s="1815"/>
      <c r="L13" s="1816"/>
      <c r="M13" s="1817"/>
      <c r="N13" s="1818">
        <f t="shared" si="3"/>
        <v>353030</v>
      </c>
      <c r="O13" s="1817"/>
      <c r="P13" s="1817"/>
      <c r="Q13" s="1817"/>
      <c r="R13" s="1817"/>
      <c r="S13" s="1817"/>
      <c r="T13" s="1817"/>
      <c r="U13" s="1817"/>
      <c r="V13" s="1817"/>
      <c r="W13" s="1817"/>
      <c r="X13" s="1817"/>
      <c r="Y13" s="1817"/>
      <c r="Z13" s="1819">
        <f t="shared" si="0"/>
        <v>0</v>
      </c>
      <c r="AA13" s="1820">
        <f t="shared" si="1"/>
        <v>0.3175879546338175</v>
      </c>
      <c r="AB13" s="1817">
        <f t="shared" si="4"/>
        <v>112118.07562437659</v>
      </c>
      <c r="AC13" s="348"/>
      <c r="AD13" s="825"/>
    </row>
    <row r="14" spans="1:30" s="195" customFormat="1" ht="14.1" customHeight="1">
      <c r="B14" s="1808" t="s">
        <v>73</v>
      </c>
      <c r="C14" s="1809"/>
      <c r="D14" s="1809"/>
      <c r="E14" s="1810" t="s">
        <v>1317</v>
      </c>
      <c r="F14" s="1811">
        <v>5</v>
      </c>
      <c r="G14" s="1812">
        <f t="shared" si="2"/>
        <v>1.4200998576880307E-2</v>
      </c>
      <c r="H14" s="1813" t="s">
        <v>37</v>
      </c>
      <c r="I14" s="1814">
        <v>1</v>
      </c>
      <c r="J14" s="1815">
        <v>196671</v>
      </c>
      <c r="K14" s="1815"/>
      <c r="L14" s="1816"/>
      <c r="M14" s="1817"/>
      <c r="N14" s="1818">
        <f t="shared" si="3"/>
        <v>196671</v>
      </c>
      <c r="O14" s="1817"/>
      <c r="P14" s="1817"/>
      <c r="Q14" s="1817"/>
      <c r="R14" s="1817"/>
      <c r="S14" s="1817"/>
      <c r="T14" s="1817"/>
      <c r="U14" s="1817"/>
      <c r="V14" s="1817"/>
      <c r="W14" s="1817"/>
      <c r="X14" s="1817"/>
      <c r="Y14" s="1817"/>
      <c r="Z14" s="1819">
        <f t="shared" si="0"/>
        <v>0</v>
      </c>
      <c r="AA14" s="1820">
        <f t="shared" si="1"/>
        <v>0.3175879546338175</v>
      </c>
      <c r="AB14" s="1817">
        <f t="shared" si="4"/>
        <v>62460.340625787525</v>
      </c>
      <c r="AC14" s="348"/>
      <c r="AD14" s="825"/>
    </row>
    <row r="15" spans="1:30" s="195" customFormat="1" ht="14.1" customHeight="1">
      <c r="B15" s="1808" t="s">
        <v>73</v>
      </c>
      <c r="C15" s="1809"/>
      <c r="D15" s="1809"/>
      <c r="E15" s="1810" t="s">
        <v>1318</v>
      </c>
      <c r="F15" s="1811">
        <v>9</v>
      </c>
      <c r="G15" s="1812">
        <f t="shared" si="2"/>
        <v>1.4330117469015934E-2</v>
      </c>
      <c r="H15" s="1813" t="s">
        <v>37</v>
      </c>
      <c r="I15" s="1814">
        <v>1</v>
      </c>
      <c r="J15" s="1815">
        <v>110255.1</v>
      </c>
      <c r="K15" s="1815"/>
      <c r="L15" s="1816"/>
      <c r="M15" s="1817"/>
      <c r="N15" s="1818">
        <f t="shared" si="3"/>
        <v>110255.1</v>
      </c>
      <c r="O15" s="1817"/>
      <c r="P15" s="1817"/>
      <c r="Q15" s="1817"/>
      <c r="R15" s="1817"/>
      <c r="S15" s="1817"/>
      <c r="T15" s="1817"/>
      <c r="U15" s="1817"/>
      <c r="V15" s="1817"/>
      <c r="W15" s="1817"/>
      <c r="X15" s="1817"/>
      <c r="Y15" s="1817"/>
      <c r="Z15" s="1819">
        <f t="shared" si="0"/>
        <v>0</v>
      </c>
      <c r="AA15" s="1820">
        <f t="shared" si="1"/>
        <v>0.53473697868300696</v>
      </c>
      <c r="AB15" s="1817">
        <f t="shared" si="4"/>
        <v>58957.479058392804</v>
      </c>
      <c r="AC15" s="348"/>
      <c r="AD15" s="825"/>
    </row>
    <row r="16" spans="1:30" s="195" customFormat="1" ht="14.1" customHeight="1">
      <c r="B16" s="1808" t="s">
        <v>73</v>
      </c>
      <c r="C16" s="1809"/>
      <c r="D16" s="1809"/>
      <c r="E16" s="1810" t="s">
        <v>1319</v>
      </c>
      <c r="F16" s="1811">
        <v>5</v>
      </c>
      <c r="G16" s="1812">
        <f t="shared" si="2"/>
        <v>6.7150300997808304E-2</v>
      </c>
      <c r="H16" s="1813" t="s">
        <v>37</v>
      </c>
      <c r="I16" s="1814">
        <v>1</v>
      </c>
      <c r="J16" s="1815">
        <v>929971</v>
      </c>
      <c r="K16" s="1815"/>
      <c r="L16" s="1816"/>
      <c r="M16" s="1817"/>
      <c r="N16" s="1818">
        <f t="shared" si="3"/>
        <v>929971</v>
      </c>
      <c r="O16" s="1817"/>
      <c r="P16" s="1817"/>
      <c r="Q16" s="1817"/>
      <c r="R16" s="1817"/>
      <c r="S16" s="1817"/>
      <c r="T16" s="1817"/>
      <c r="U16" s="1817"/>
      <c r="V16" s="1817"/>
      <c r="W16" s="1817"/>
      <c r="X16" s="1817"/>
      <c r="Y16" s="1817"/>
      <c r="Z16" s="1819">
        <f t="shared" si="0"/>
        <v>0</v>
      </c>
      <c r="AA16" s="1820">
        <f t="shared" si="1"/>
        <v>0.3175879546338175</v>
      </c>
      <c r="AB16" s="1817">
        <f t="shared" si="4"/>
        <v>295347.58775876591</v>
      </c>
      <c r="AC16" s="348"/>
      <c r="AD16" s="825"/>
    </row>
    <row r="17" spans="1:46" s="195" customFormat="1" ht="14.1" customHeight="1">
      <c r="B17" s="1808" t="s">
        <v>73</v>
      </c>
      <c r="C17" s="1809"/>
      <c r="D17" s="1809"/>
      <c r="E17" s="1810" t="s">
        <v>1320</v>
      </c>
      <c r="F17" s="1811">
        <v>12</v>
      </c>
      <c r="G17" s="1812">
        <f t="shared" si="2"/>
        <v>2.4173728839868938</v>
      </c>
      <c r="H17" s="1813" t="s">
        <v>37</v>
      </c>
      <c r="I17" s="1814">
        <v>1</v>
      </c>
      <c r="J17" s="1815">
        <v>13949346</v>
      </c>
      <c r="K17" s="1815"/>
      <c r="L17" s="1816"/>
      <c r="M17" s="1817"/>
      <c r="N17" s="1818">
        <f t="shared" si="3"/>
        <v>13949346</v>
      </c>
      <c r="O17" s="1817"/>
      <c r="P17" s="1817"/>
      <c r="Q17" s="1817"/>
      <c r="R17" s="1817"/>
      <c r="S17" s="1817"/>
      <c r="T17" s="1817"/>
      <c r="U17" s="1817"/>
      <c r="V17" s="1817"/>
      <c r="W17" s="1817"/>
      <c r="X17" s="1817"/>
      <c r="Y17" s="1817"/>
      <c r="Z17" s="1819">
        <f t="shared" si="0"/>
        <v>0</v>
      </c>
      <c r="AA17" s="1820">
        <f t="shared" si="1"/>
        <v>0.67084969084451451</v>
      </c>
      <c r="AB17" s="1817">
        <f t="shared" si="4"/>
        <v>9357914.4515831657</v>
      </c>
      <c r="AC17" s="348"/>
      <c r="AD17" s="825"/>
    </row>
    <row r="18" spans="1:46" s="195" customFormat="1" ht="14.1" customHeight="1">
      <c r="B18" s="1808" t="s">
        <v>73</v>
      </c>
      <c r="C18" s="1809"/>
      <c r="D18" s="1809"/>
      <c r="E18" s="1810" t="s">
        <v>1321</v>
      </c>
      <c r="F18" s="1811">
        <v>12</v>
      </c>
      <c r="G18" s="1812">
        <f t="shared" si="2"/>
        <v>2.6454718069008778</v>
      </c>
      <c r="H18" s="1813" t="s">
        <v>37</v>
      </c>
      <c r="I18" s="1814">
        <v>1</v>
      </c>
      <c r="J18" s="1815">
        <v>15265581</v>
      </c>
      <c r="K18" s="1815"/>
      <c r="L18" s="1816"/>
      <c r="M18" s="1817"/>
      <c r="N18" s="1818">
        <f t="shared" si="3"/>
        <v>15265581</v>
      </c>
      <c r="O18" s="1817"/>
      <c r="P18" s="1817"/>
      <c r="Q18" s="1817"/>
      <c r="R18" s="1817"/>
      <c r="S18" s="1817"/>
      <c r="T18" s="1817"/>
      <c r="U18" s="1817"/>
      <c r="V18" s="1817"/>
      <c r="W18" s="1817"/>
      <c r="X18" s="1817"/>
      <c r="Y18" s="1817"/>
      <c r="Z18" s="1819">
        <f t="shared" si="0"/>
        <v>0</v>
      </c>
      <c r="AA18" s="1820">
        <f t="shared" si="1"/>
        <v>0.67084969084451451</v>
      </c>
      <c r="AB18" s="1817">
        <f t="shared" si="4"/>
        <v>10240910.294411894</v>
      </c>
      <c r="AC18" s="348"/>
      <c r="AD18" s="825"/>
    </row>
    <row r="19" spans="1:46" s="195" customFormat="1" ht="14.1" customHeight="1">
      <c r="B19" s="1808" t="s">
        <v>73</v>
      </c>
      <c r="C19" s="1809"/>
      <c r="D19" s="1809"/>
      <c r="E19" s="1810" t="s">
        <v>1322</v>
      </c>
      <c r="F19" s="1811">
        <v>12</v>
      </c>
      <c r="G19" s="1812">
        <f t="shared" si="2"/>
        <v>1.088420921614254</v>
      </c>
      <c r="H19" s="1813" t="s">
        <v>37</v>
      </c>
      <c r="I19" s="1814">
        <v>1</v>
      </c>
      <c r="J19" s="1815">
        <v>6280686</v>
      </c>
      <c r="K19" s="1815"/>
      <c r="L19" s="1816"/>
      <c r="M19" s="1817"/>
      <c r="N19" s="1818">
        <f t="shared" si="3"/>
        <v>6280686</v>
      </c>
      <c r="O19" s="1817"/>
      <c r="P19" s="1817"/>
      <c r="Q19" s="1817"/>
      <c r="R19" s="1817"/>
      <c r="S19" s="1817"/>
      <c r="T19" s="1817"/>
      <c r="U19" s="1817"/>
      <c r="V19" s="1817"/>
      <c r="W19" s="1817"/>
      <c r="X19" s="1817"/>
      <c r="Y19" s="1817"/>
      <c r="Z19" s="1819">
        <f t="shared" si="0"/>
        <v>0</v>
      </c>
      <c r="AA19" s="1820">
        <f t="shared" si="1"/>
        <v>0.67084969084451451</v>
      </c>
      <c r="AB19" s="1817">
        <f t="shared" si="4"/>
        <v>4213396.2613914702</v>
      </c>
      <c r="AC19" s="348"/>
      <c r="AD19" s="825"/>
    </row>
    <row r="20" spans="1:46" s="195" customFormat="1" ht="14.1" customHeight="1">
      <c r="B20" s="1808" t="s">
        <v>73</v>
      </c>
      <c r="C20" s="1809"/>
      <c r="D20" s="1809"/>
      <c r="E20" s="1810" t="s">
        <v>878</v>
      </c>
      <c r="F20" s="1811">
        <v>10</v>
      </c>
      <c r="G20" s="1812">
        <f t="shared" si="2"/>
        <v>7.3325360855622745E-2</v>
      </c>
      <c r="H20" s="1813" t="s">
        <v>37</v>
      </c>
      <c r="I20" s="1814">
        <v>1</v>
      </c>
      <c r="J20" s="1815">
        <v>507745</v>
      </c>
      <c r="K20" s="1815"/>
      <c r="L20" s="1816"/>
      <c r="M20" s="1817"/>
      <c r="N20" s="1818">
        <f t="shared" si="3"/>
        <v>507745</v>
      </c>
      <c r="O20" s="1817"/>
      <c r="P20" s="1817"/>
      <c r="Q20" s="1817"/>
      <c r="R20" s="1817"/>
      <c r="S20" s="1817"/>
      <c r="T20" s="1817"/>
      <c r="U20" s="1817"/>
      <c r="V20" s="1817"/>
      <c r="W20" s="1817"/>
      <c r="X20" s="1817"/>
      <c r="Y20" s="1817"/>
      <c r="Z20" s="1819">
        <f t="shared" si="0"/>
        <v>0</v>
      </c>
      <c r="AA20" s="1820">
        <f t="shared" si="1"/>
        <v>0.58266157374991767</v>
      </c>
      <c r="AB20" s="1817">
        <f t="shared" si="4"/>
        <v>295843.50076365197</v>
      </c>
      <c r="AC20" s="348"/>
      <c r="AD20" s="825"/>
    </row>
    <row r="21" spans="1:46" s="195" customFormat="1" ht="14.1" customHeight="1">
      <c r="B21" s="1808" t="s">
        <v>73</v>
      </c>
      <c r="C21" s="1809"/>
      <c r="D21" s="1809"/>
      <c r="E21" s="1810" t="s">
        <v>1323</v>
      </c>
      <c r="F21" s="1811">
        <v>20</v>
      </c>
      <c r="G21" s="1812">
        <f t="shared" si="2"/>
        <v>1.1640961541707711</v>
      </c>
      <c r="H21" s="1813" t="s">
        <v>37</v>
      </c>
      <c r="I21" s="1814">
        <v>1</v>
      </c>
      <c r="J21" s="1815">
        <v>4030420</v>
      </c>
      <c r="K21" s="1815"/>
      <c r="L21" s="1816"/>
      <c r="M21" s="1817"/>
      <c r="N21" s="1818">
        <f t="shared" si="3"/>
        <v>4030420</v>
      </c>
      <c r="O21" s="1817"/>
      <c r="P21" s="1817"/>
      <c r="Q21" s="1817"/>
      <c r="R21" s="1817"/>
      <c r="S21" s="1817"/>
      <c r="T21" s="1817"/>
      <c r="U21" s="1817"/>
      <c r="V21" s="1817"/>
      <c r="W21" s="1817"/>
      <c r="X21" s="1817"/>
      <c r="Y21" s="1817"/>
      <c r="Z21" s="1819">
        <f t="shared" si="0"/>
        <v>0</v>
      </c>
      <c r="AA21" s="1820">
        <f t="shared" si="1"/>
        <v>0.94112584952412282</v>
      </c>
      <c r="AB21" s="1817">
        <f t="shared" si="4"/>
        <v>3793132.4464390152</v>
      </c>
      <c r="AC21" s="348"/>
      <c r="AD21" s="825"/>
    </row>
    <row r="22" spans="1:46" s="195" customFormat="1" ht="14.1" customHeight="1">
      <c r="B22" s="1821" t="s">
        <v>73</v>
      </c>
      <c r="C22" s="1822"/>
      <c r="D22" s="1822"/>
      <c r="E22" s="1823" t="s">
        <v>1324</v>
      </c>
      <c r="F22" s="1824">
        <v>5</v>
      </c>
      <c r="G22" s="1825">
        <f t="shared" si="2"/>
        <v>5.8813439469217674E-2</v>
      </c>
      <c r="H22" s="1826" t="s">
        <v>37</v>
      </c>
      <c r="I22" s="1827">
        <v>1</v>
      </c>
      <c r="J22" s="1828">
        <v>814513</v>
      </c>
      <c r="K22" s="1829"/>
      <c r="L22" s="1830"/>
      <c r="M22" s="1831"/>
      <c r="N22" s="1832">
        <f t="shared" si="3"/>
        <v>814513</v>
      </c>
      <c r="O22" s="1831"/>
      <c r="P22" s="1831"/>
      <c r="Q22" s="1831"/>
      <c r="R22" s="1831"/>
      <c r="S22" s="1831"/>
      <c r="T22" s="1831"/>
      <c r="U22" s="1831"/>
      <c r="V22" s="1831"/>
      <c r="W22" s="1831"/>
      <c r="X22" s="1831"/>
      <c r="Y22" s="1831"/>
      <c r="Z22" s="1833">
        <f t="shared" si="0"/>
        <v>0</v>
      </c>
      <c r="AA22" s="1834">
        <f t="shared" si="1"/>
        <v>0.3175879546338175</v>
      </c>
      <c r="AB22" s="1831">
        <f t="shared" si="4"/>
        <v>258679.5176926546</v>
      </c>
      <c r="AC22" s="1835"/>
      <c r="AD22" s="1836"/>
    </row>
    <row r="23" spans="1:46" s="195" customFormat="1" ht="14.1" customHeight="1" thickBot="1">
      <c r="B23" s="392"/>
      <c r="C23" s="393"/>
      <c r="D23" s="393"/>
      <c r="E23" s="1784" t="s">
        <v>169</v>
      </c>
      <c r="F23" s="1784"/>
      <c r="G23" s="1785">
        <f>SUM(G5:G22)</f>
        <v>12.395079538315606</v>
      </c>
      <c r="H23" s="1784"/>
      <c r="I23" s="1784"/>
      <c r="J23" s="1786">
        <f>SUM(J5:J22)</f>
        <v>69245482.609999999</v>
      </c>
      <c r="K23" s="1786"/>
      <c r="L23" s="1786"/>
      <c r="M23" s="1786"/>
      <c r="N23" s="1786">
        <f t="shared" ref="N23" si="5">SUM(N5:N22)</f>
        <v>69245482.609999999</v>
      </c>
      <c r="O23" s="1787"/>
      <c r="P23" s="1788">
        <v>5548625.25</v>
      </c>
      <c r="Q23" s="1788">
        <v>13182865.460000001</v>
      </c>
      <c r="R23" s="1787">
        <f>S23-Q23</f>
        <v>20246560.15000001</v>
      </c>
      <c r="S23" s="1787">
        <v>33429425.610000011</v>
      </c>
      <c r="T23" s="1787">
        <f t="shared" ref="T23" si="6">SUM(T5:T5)</f>
        <v>0</v>
      </c>
      <c r="U23" s="1787">
        <f>P23+Q23</f>
        <v>18731490.710000001</v>
      </c>
      <c r="V23" s="1787">
        <f>P23+T23+S23</f>
        <v>38978050.860000014</v>
      </c>
      <c r="W23" s="1787">
        <f>SUM(W5:W22)</f>
        <v>0</v>
      </c>
      <c r="X23" s="1787">
        <f>U23/(1+Discount_Rate)^1</f>
        <v>17376150.936920222</v>
      </c>
      <c r="Y23" s="1787">
        <f>V23/(1+Discount_Rate)^1</f>
        <v>36157746.623376638</v>
      </c>
      <c r="Z23" s="1789">
        <f>SUM(Z5:Z22)</f>
        <v>0</v>
      </c>
      <c r="AA23" s="1790"/>
      <c r="AB23" s="1787">
        <f>SUM(AB5:AB22)</f>
        <v>45741328.042564526</v>
      </c>
      <c r="AC23" s="1791">
        <f>AB23/X23</f>
        <v>2.632420045648602</v>
      </c>
      <c r="AD23" s="1792">
        <f>((AB23*1.1)+Z23)/Y23</f>
        <v>1.3915541079180838</v>
      </c>
    </row>
    <row r="24" spans="1:46" s="195" customFormat="1" ht="14.1" customHeight="1"/>
    <row r="25" spans="1:46" s="199" customFormat="1" ht="13.8">
      <c r="A25" s="196"/>
      <c r="J25" s="462"/>
      <c r="K25" s="314"/>
      <c r="L25" s="314"/>
      <c r="M25" s="314"/>
      <c r="N25" s="462"/>
      <c r="O25" s="314"/>
      <c r="P25" s="314"/>
      <c r="Q25" s="314"/>
      <c r="R25" s="314"/>
      <c r="S25" s="462"/>
      <c r="T25" s="314"/>
      <c r="U25" s="433"/>
      <c r="V25" s="314"/>
      <c r="W25" s="314"/>
      <c r="X25" s="433"/>
      <c r="Y25" s="314"/>
      <c r="Z25" s="314"/>
      <c r="AA25" s="434"/>
      <c r="AB25" s="196"/>
      <c r="AC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</row>
    <row r="26" spans="1:46" s="195" customFormat="1" ht="14.1" customHeight="1"/>
    <row r="27" spans="1:46" s="195" customFormat="1" ht="14.1" customHeight="1"/>
    <row r="28" spans="1:46" s="195" customFormat="1" ht="14.1" customHeight="1">
      <c r="M28" s="1027" t="s">
        <v>979</v>
      </c>
      <c r="N28" s="335"/>
    </row>
    <row r="29" spans="1:46" s="195" customFormat="1" ht="14.1" customHeight="1">
      <c r="M29" s="55"/>
      <c r="N29" s="335"/>
      <c r="O29" s="195" t="s">
        <v>1032</v>
      </c>
      <c r="P29" s="195" t="s">
        <v>1301</v>
      </c>
      <c r="Q29" s="195" t="s">
        <v>1302</v>
      </c>
      <c r="R29" s="195" t="s">
        <v>1303</v>
      </c>
      <c r="S29" s="195" t="s">
        <v>1304</v>
      </c>
      <c r="T29" s="195" t="s">
        <v>1305</v>
      </c>
      <c r="V29" s="195" t="s">
        <v>742</v>
      </c>
    </row>
    <row r="30" spans="1:46" s="195" customFormat="1" ht="14.1" customHeight="1">
      <c r="M30" s="314" t="s">
        <v>975</v>
      </c>
      <c r="N30" s="314" t="s">
        <v>976</v>
      </c>
      <c r="O30" s="1036">
        <v>2558137</v>
      </c>
      <c r="P30" s="1036">
        <v>9181591.2599999998</v>
      </c>
      <c r="Q30" s="1036">
        <v>0</v>
      </c>
      <c r="R30" s="195">
        <v>55410</v>
      </c>
      <c r="S30" s="195">
        <v>162012.79999999999</v>
      </c>
      <c r="T30" s="195">
        <v>1225714.3999999999</v>
      </c>
      <c r="V30" s="1036">
        <v>18731490.710000001</v>
      </c>
    </row>
    <row r="31" spans="1:46" s="195" customFormat="1" ht="14.1" customHeight="1">
      <c r="M31" s="314"/>
      <c r="N31" s="314" t="s">
        <v>977</v>
      </c>
      <c r="O31" s="1036">
        <v>1680987.3800000001</v>
      </c>
      <c r="P31" s="1036">
        <v>2277841.02</v>
      </c>
      <c r="Q31" s="1036">
        <v>10600</v>
      </c>
      <c r="R31" s="195">
        <v>396876.16000000003</v>
      </c>
      <c r="S31" s="195">
        <v>251577.81</v>
      </c>
      <c r="T31" s="195">
        <v>925258.88</v>
      </c>
      <c r="V31" s="1036">
        <v>5548625.25</v>
      </c>
    </row>
    <row r="32" spans="1:46" s="195" customFormat="1" ht="14.1" customHeight="1">
      <c r="M32" s="314"/>
      <c r="N32" s="462" t="s">
        <v>770</v>
      </c>
      <c r="O32" s="1036">
        <v>4239124.38</v>
      </c>
      <c r="P32" s="1036">
        <v>11459432.279999999</v>
      </c>
      <c r="Q32" s="1036">
        <v>10600</v>
      </c>
      <c r="R32" s="195">
        <v>452286.16000000003</v>
      </c>
      <c r="S32" s="195">
        <v>413590.61</v>
      </c>
      <c r="T32" s="195">
        <v>2150973.2799999998</v>
      </c>
      <c r="V32" s="1036">
        <f t="shared" ref="V32" si="7">SUM(O32:T32)</f>
        <v>18726006.710000001</v>
      </c>
    </row>
    <row r="33" spans="1:468" s="195" customFormat="1" ht="14.1" customHeight="1">
      <c r="M33" s="55"/>
      <c r="N33" s="462" t="s">
        <v>777</v>
      </c>
      <c r="O33" s="440"/>
      <c r="P33" s="1059"/>
      <c r="Q33" s="440"/>
      <c r="V33" s="440">
        <v>69245482.609999985</v>
      </c>
    </row>
    <row r="34" spans="1:468" s="195" customFormat="1" ht="14.1" customHeight="1">
      <c r="M34" s="55"/>
      <c r="N34" s="462"/>
      <c r="Q34" s="440"/>
    </row>
    <row r="35" spans="1:468" s="195" customFormat="1" ht="14.1" customHeight="1">
      <c r="M35" s="314" t="s">
        <v>980</v>
      </c>
      <c r="N35" s="462" t="s">
        <v>981</v>
      </c>
      <c r="O35" s="1036">
        <v>18726006.710000001</v>
      </c>
      <c r="P35" s="1036">
        <v>18726006.710000001</v>
      </c>
      <c r="Q35" s="1036">
        <v>18726006.710000001</v>
      </c>
    </row>
    <row r="36" spans="1:468" s="195" customFormat="1" ht="14.1" customHeight="1">
      <c r="M36" s="55"/>
      <c r="N36" s="462" t="s">
        <v>777</v>
      </c>
      <c r="O36" s="1059">
        <v>69245.483749999999</v>
      </c>
      <c r="P36" s="1059">
        <v>69245.483749999999</v>
      </c>
      <c r="Q36" s="440">
        <f>P36*1000</f>
        <v>69245483.75</v>
      </c>
    </row>
    <row r="37" spans="1:468" s="195" customFormat="1" ht="14.1" customHeight="1"/>
    <row r="38" spans="1:468" s="97" customFormat="1">
      <c r="A38" s="376"/>
      <c r="B38" s="376"/>
      <c r="C38" s="376"/>
      <c r="D38" s="376"/>
      <c r="E38" s="376"/>
      <c r="F38" s="376"/>
      <c r="G38" s="376"/>
      <c r="H38" s="376"/>
      <c r="I38" s="376"/>
      <c r="J38" s="376"/>
      <c r="K38" s="376"/>
      <c r="L38" s="376"/>
      <c r="M38" s="376"/>
      <c r="N38" s="376"/>
      <c r="O38" s="376"/>
      <c r="P38" s="376"/>
      <c r="Q38" s="376"/>
      <c r="R38" s="376"/>
      <c r="S38" s="376"/>
      <c r="T38" s="376"/>
      <c r="U38" s="376">
        <v>5484</v>
      </c>
      <c r="V38" s="376"/>
      <c r="W38" s="376"/>
      <c r="X38" s="376"/>
      <c r="Y38" s="376"/>
      <c r="Z38" s="376"/>
      <c r="AA38" s="376"/>
      <c r="AB38" s="376"/>
      <c r="AC38" s="376"/>
      <c r="AD38" s="376"/>
      <c r="AE38" s="376"/>
      <c r="AF38" s="376"/>
      <c r="AG38" s="376"/>
      <c r="AH38" s="376"/>
      <c r="AI38" s="376"/>
      <c r="AJ38" s="376"/>
      <c r="AK38" s="376"/>
      <c r="AL38" s="376"/>
      <c r="AM38" s="376"/>
      <c r="AN38" s="376"/>
      <c r="AO38" s="376"/>
      <c r="AP38" s="376"/>
      <c r="AQ38" s="376"/>
      <c r="AR38" s="376"/>
      <c r="AS38" s="376"/>
      <c r="AT38" s="376"/>
      <c r="AU38" s="376"/>
      <c r="AV38" s="376"/>
      <c r="AW38" s="376"/>
      <c r="AX38" s="376"/>
      <c r="AY38" s="376"/>
      <c r="AZ38" s="376"/>
      <c r="BA38" s="376"/>
      <c r="BB38" s="376"/>
      <c r="BC38" s="376"/>
      <c r="BD38" s="376"/>
      <c r="BE38" s="376"/>
      <c r="BF38" s="376"/>
      <c r="BG38" s="376"/>
      <c r="BH38" s="376"/>
      <c r="BI38" s="376"/>
      <c r="BJ38" s="376"/>
      <c r="BK38" s="376"/>
      <c r="BL38" s="376"/>
      <c r="BM38" s="376"/>
      <c r="BN38" s="376"/>
      <c r="BO38" s="376"/>
      <c r="BP38" s="376"/>
      <c r="BQ38" s="376"/>
      <c r="BR38" s="376"/>
      <c r="BS38" s="376"/>
      <c r="BT38" s="376"/>
      <c r="BU38" s="376"/>
      <c r="BV38" s="376"/>
      <c r="BW38" s="376"/>
      <c r="BX38" s="376"/>
      <c r="BY38" s="376"/>
      <c r="BZ38" s="376"/>
      <c r="CA38" s="376"/>
      <c r="CB38" s="376"/>
      <c r="CC38" s="376"/>
      <c r="CD38" s="376"/>
      <c r="CE38" s="376"/>
      <c r="CF38" s="376"/>
      <c r="CG38" s="376"/>
      <c r="CH38" s="376"/>
      <c r="CI38" s="376"/>
      <c r="CJ38" s="376"/>
      <c r="CK38" s="376"/>
      <c r="CL38" s="376"/>
      <c r="CM38" s="376"/>
      <c r="CN38" s="376"/>
      <c r="CO38" s="376"/>
      <c r="CP38" s="376"/>
      <c r="CQ38" s="376"/>
      <c r="CR38" s="376"/>
      <c r="CS38" s="376"/>
      <c r="CT38" s="376"/>
      <c r="CU38" s="376"/>
      <c r="CV38" s="376"/>
      <c r="CW38" s="376"/>
      <c r="CX38" s="376"/>
      <c r="CY38" s="376"/>
      <c r="CZ38" s="376"/>
      <c r="DA38" s="376"/>
      <c r="DB38" s="376"/>
      <c r="DC38" s="376"/>
      <c r="DD38" s="376"/>
      <c r="DE38" s="376"/>
      <c r="DF38" s="376"/>
      <c r="DG38" s="376"/>
      <c r="DH38" s="376"/>
      <c r="DI38" s="376"/>
      <c r="DJ38" s="376"/>
      <c r="DK38" s="376"/>
      <c r="DL38" s="376"/>
      <c r="DM38" s="376"/>
      <c r="DN38" s="376"/>
      <c r="DO38" s="376"/>
      <c r="DP38" s="376"/>
      <c r="DQ38" s="376"/>
      <c r="DR38" s="376"/>
      <c r="DS38" s="376"/>
      <c r="DT38" s="376"/>
      <c r="DU38" s="376"/>
      <c r="DV38" s="376"/>
      <c r="DW38" s="376"/>
      <c r="DX38" s="376"/>
      <c r="DY38" s="376"/>
      <c r="DZ38" s="376"/>
      <c r="EA38" s="376"/>
      <c r="EB38" s="376"/>
      <c r="EC38" s="376"/>
      <c r="ED38" s="376"/>
      <c r="EE38" s="376"/>
      <c r="EF38" s="376"/>
      <c r="EG38" s="376"/>
      <c r="EH38" s="376"/>
      <c r="EI38" s="376"/>
      <c r="EJ38" s="376"/>
      <c r="EK38" s="376"/>
      <c r="EL38" s="376"/>
      <c r="EM38" s="376"/>
      <c r="EN38" s="376"/>
      <c r="EO38" s="376"/>
      <c r="EP38" s="376"/>
      <c r="EQ38" s="376"/>
      <c r="ER38" s="376"/>
      <c r="ES38" s="376"/>
      <c r="ET38" s="376"/>
      <c r="EU38" s="376"/>
      <c r="EV38" s="376"/>
      <c r="EW38" s="376"/>
      <c r="EX38" s="376"/>
      <c r="EY38" s="376"/>
      <c r="EZ38" s="376"/>
      <c r="FA38" s="376"/>
      <c r="FB38" s="376"/>
      <c r="FC38" s="376"/>
      <c r="FD38" s="376"/>
      <c r="FE38" s="376"/>
      <c r="FF38" s="376"/>
      <c r="FG38" s="376"/>
      <c r="FH38" s="376"/>
      <c r="FI38" s="376"/>
      <c r="FJ38" s="376"/>
      <c r="FK38" s="376"/>
      <c r="FL38" s="376"/>
      <c r="FM38" s="376"/>
      <c r="FN38" s="376"/>
      <c r="FO38" s="376"/>
      <c r="FP38" s="376"/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76"/>
      <c r="GB38" s="376"/>
      <c r="GC38" s="376"/>
      <c r="GD38" s="376"/>
      <c r="GE38" s="376"/>
      <c r="GF38" s="376"/>
      <c r="GG38" s="376"/>
      <c r="GH38" s="376"/>
      <c r="GI38" s="376"/>
      <c r="GJ38" s="376"/>
      <c r="GK38" s="376"/>
      <c r="GL38" s="376"/>
      <c r="GM38" s="376"/>
      <c r="GN38" s="376"/>
      <c r="GO38" s="376"/>
      <c r="GP38" s="376"/>
      <c r="GQ38" s="376"/>
      <c r="GR38" s="376"/>
      <c r="GS38" s="376"/>
      <c r="GT38" s="376"/>
      <c r="GU38" s="376"/>
      <c r="GV38" s="376"/>
      <c r="GW38" s="376"/>
      <c r="GX38" s="376"/>
      <c r="GY38" s="376"/>
      <c r="GZ38" s="376"/>
      <c r="HA38" s="376"/>
      <c r="HB38" s="376"/>
      <c r="HC38" s="376"/>
      <c r="HD38" s="376"/>
      <c r="HE38" s="376"/>
      <c r="HF38" s="376"/>
      <c r="HG38" s="376"/>
      <c r="HH38" s="376"/>
      <c r="HI38" s="376"/>
      <c r="HJ38" s="376"/>
      <c r="HK38" s="376"/>
      <c r="HL38" s="376"/>
      <c r="HM38" s="376"/>
      <c r="HN38" s="376"/>
      <c r="HO38" s="376"/>
      <c r="HP38" s="376"/>
      <c r="HQ38" s="376"/>
      <c r="HR38" s="376"/>
      <c r="HS38" s="376"/>
      <c r="HT38" s="376"/>
      <c r="HU38" s="376"/>
      <c r="HV38" s="376"/>
      <c r="HW38" s="376"/>
      <c r="HX38" s="376"/>
      <c r="HY38" s="376"/>
      <c r="HZ38" s="376"/>
      <c r="IA38" s="376"/>
      <c r="IB38" s="376"/>
      <c r="IC38" s="376"/>
      <c r="ID38" s="376"/>
      <c r="IE38" s="376"/>
      <c r="IF38" s="376"/>
      <c r="IG38" s="376"/>
      <c r="IH38" s="376"/>
      <c r="II38" s="376"/>
      <c r="IJ38" s="376"/>
      <c r="IK38" s="376"/>
      <c r="IL38" s="376"/>
      <c r="IM38" s="376"/>
      <c r="IN38" s="376"/>
      <c r="IO38" s="376"/>
      <c r="IP38" s="376"/>
      <c r="IQ38" s="376"/>
      <c r="IR38" s="376"/>
      <c r="IS38" s="376"/>
      <c r="IT38" s="376"/>
      <c r="IU38" s="376"/>
      <c r="IV38" s="376"/>
      <c r="IW38" s="376"/>
      <c r="IX38" s="376"/>
      <c r="IY38" s="376"/>
      <c r="IZ38" s="376"/>
      <c r="JA38" s="376"/>
      <c r="JB38" s="376"/>
      <c r="JC38" s="376"/>
      <c r="JD38" s="376"/>
      <c r="JE38" s="376"/>
      <c r="JF38" s="376"/>
      <c r="JG38" s="376"/>
      <c r="JH38" s="376"/>
      <c r="JI38" s="376"/>
      <c r="JJ38" s="376"/>
      <c r="JK38" s="376"/>
      <c r="JL38" s="376"/>
      <c r="JM38" s="376"/>
      <c r="JN38" s="376"/>
      <c r="JO38" s="376"/>
      <c r="JP38" s="376"/>
      <c r="JQ38" s="376"/>
      <c r="JR38" s="376"/>
      <c r="JS38" s="376"/>
      <c r="JT38" s="376"/>
      <c r="JU38" s="376"/>
      <c r="JV38" s="376"/>
      <c r="JW38" s="376"/>
      <c r="JX38" s="376"/>
      <c r="JY38" s="376"/>
      <c r="JZ38" s="376"/>
      <c r="KA38" s="376"/>
      <c r="KB38" s="376"/>
      <c r="KC38" s="376"/>
      <c r="KD38" s="376"/>
      <c r="KE38" s="376"/>
      <c r="KF38" s="376"/>
      <c r="KG38" s="376"/>
      <c r="KH38" s="376"/>
      <c r="KI38" s="376"/>
      <c r="KJ38" s="376"/>
      <c r="KK38" s="376"/>
      <c r="KL38" s="376"/>
      <c r="KM38" s="376"/>
      <c r="KN38" s="376"/>
      <c r="KO38" s="376"/>
      <c r="KP38" s="376"/>
      <c r="KQ38" s="376"/>
      <c r="KR38" s="376"/>
      <c r="KS38" s="376"/>
      <c r="KT38" s="376"/>
      <c r="KU38" s="376"/>
      <c r="KV38" s="376"/>
      <c r="KW38" s="376"/>
      <c r="KX38" s="376"/>
      <c r="KY38" s="376"/>
      <c r="KZ38" s="376"/>
      <c r="LA38" s="376"/>
      <c r="LB38" s="376"/>
      <c r="LC38" s="376"/>
      <c r="LD38" s="376"/>
      <c r="LE38" s="376"/>
      <c r="LF38" s="376"/>
      <c r="LG38" s="376"/>
      <c r="LH38" s="376"/>
      <c r="LI38" s="376"/>
      <c r="LJ38" s="376"/>
      <c r="LK38" s="376"/>
      <c r="LL38" s="376"/>
      <c r="LM38" s="376"/>
      <c r="LN38" s="376"/>
      <c r="LO38" s="376"/>
      <c r="LP38" s="376"/>
      <c r="LQ38" s="376"/>
      <c r="LR38" s="376"/>
      <c r="LS38" s="376"/>
      <c r="LT38" s="376"/>
      <c r="LU38" s="376"/>
      <c r="LV38" s="376"/>
      <c r="LW38" s="376"/>
      <c r="LX38" s="376"/>
      <c r="LY38" s="376"/>
      <c r="LZ38" s="376"/>
      <c r="MA38" s="376"/>
      <c r="MB38" s="376"/>
      <c r="MC38" s="376"/>
      <c r="MD38" s="376"/>
      <c r="ME38" s="376"/>
      <c r="MF38" s="376"/>
      <c r="MG38" s="376"/>
      <c r="MH38" s="376"/>
      <c r="MI38" s="376"/>
      <c r="MJ38" s="376"/>
      <c r="MK38" s="376"/>
      <c r="ML38" s="376"/>
      <c r="MM38" s="376"/>
      <c r="MN38" s="376"/>
      <c r="MO38" s="376"/>
      <c r="MP38" s="376"/>
      <c r="MQ38" s="376"/>
      <c r="MR38" s="376"/>
      <c r="MS38" s="376"/>
      <c r="MT38" s="376"/>
      <c r="MU38" s="376"/>
      <c r="MV38" s="376"/>
      <c r="MW38" s="376"/>
      <c r="MX38" s="376"/>
      <c r="MY38" s="376"/>
      <c r="MZ38" s="376"/>
      <c r="NA38" s="376"/>
      <c r="NB38" s="376"/>
      <c r="NC38" s="376"/>
      <c r="ND38" s="376"/>
      <c r="NE38" s="376"/>
      <c r="NF38" s="376"/>
      <c r="NG38" s="376"/>
      <c r="NH38" s="376"/>
      <c r="NI38" s="376"/>
      <c r="NJ38" s="376"/>
      <c r="NK38" s="376"/>
      <c r="NL38" s="376"/>
      <c r="NM38" s="376"/>
      <c r="NN38" s="376"/>
      <c r="NO38" s="376"/>
      <c r="NP38" s="376"/>
      <c r="NQ38" s="376"/>
      <c r="NR38" s="376"/>
      <c r="NS38" s="376"/>
      <c r="NT38" s="376"/>
      <c r="NU38" s="376"/>
      <c r="NV38" s="376"/>
      <c r="NW38" s="376"/>
      <c r="NX38" s="376"/>
      <c r="NY38" s="376"/>
      <c r="NZ38" s="376"/>
      <c r="OA38" s="376"/>
      <c r="OB38" s="376"/>
      <c r="OC38" s="376"/>
      <c r="OD38" s="376"/>
      <c r="OE38" s="376"/>
      <c r="OF38" s="376"/>
      <c r="OG38" s="376"/>
      <c r="OH38" s="376"/>
      <c r="OI38" s="376"/>
      <c r="OJ38" s="376"/>
      <c r="OK38" s="376"/>
      <c r="OL38" s="376"/>
      <c r="OM38" s="376"/>
      <c r="ON38" s="376"/>
      <c r="OO38" s="376"/>
      <c r="OP38" s="376"/>
      <c r="OQ38" s="376"/>
      <c r="OR38" s="376"/>
      <c r="OS38" s="376"/>
      <c r="OT38" s="376"/>
      <c r="OU38" s="376"/>
      <c r="OV38" s="376"/>
      <c r="OW38" s="376"/>
      <c r="OX38" s="376"/>
      <c r="OY38" s="376"/>
      <c r="OZ38" s="376"/>
      <c r="PA38" s="376"/>
      <c r="PB38" s="376"/>
      <c r="PC38" s="376"/>
      <c r="PD38" s="376"/>
      <c r="PE38" s="376"/>
      <c r="PF38" s="376"/>
      <c r="PG38" s="376"/>
      <c r="PH38" s="376"/>
      <c r="PI38" s="376"/>
      <c r="PJ38" s="376"/>
      <c r="PK38" s="376"/>
      <c r="PL38" s="376"/>
      <c r="PM38" s="376"/>
      <c r="PN38" s="376"/>
      <c r="PO38" s="376"/>
      <c r="PP38" s="376"/>
      <c r="PQ38" s="376"/>
      <c r="PR38" s="376"/>
      <c r="PS38" s="376"/>
      <c r="PT38" s="376"/>
      <c r="PU38" s="376"/>
      <c r="PV38" s="376"/>
      <c r="PW38" s="376"/>
      <c r="PX38" s="376"/>
      <c r="PY38" s="376"/>
      <c r="PZ38" s="376"/>
      <c r="QA38" s="376"/>
      <c r="QB38" s="376"/>
      <c r="QC38" s="376"/>
      <c r="QD38" s="376"/>
      <c r="QE38" s="376"/>
      <c r="QF38" s="376"/>
      <c r="QG38" s="376"/>
      <c r="QH38" s="376"/>
      <c r="QI38" s="376"/>
      <c r="QJ38" s="376"/>
      <c r="QK38" s="376"/>
      <c r="QL38" s="376"/>
      <c r="QM38" s="376"/>
      <c r="QN38" s="376"/>
      <c r="QO38" s="376"/>
      <c r="QP38" s="376"/>
      <c r="QQ38" s="376"/>
      <c r="QR38" s="376"/>
      <c r="QS38" s="376"/>
      <c r="QT38" s="376"/>
      <c r="QU38" s="376"/>
      <c r="QV38" s="376"/>
      <c r="QW38" s="376"/>
      <c r="QX38" s="376"/>
      <c r="QY38" s="376"/>
      <c r="QZ38" s="376"/>
    </row>
    <row r="39" spans="1:468">
      <c r="B39" s="195"/>
      <c r="C39" s="195"/>
      <c r="D39" s="195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65"/>
      <c r="V39" s="165"/>
      <c r="W39" s="165"/>
      <c r="X39" s="165"/>
      <c r="Y39" s="165"/>
      <c r="Z39" s="165"/>
      <c r="AA39" s="165"/>
      <c r="AB39" s="165"/>
      <c r="AC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</row>
    <row r="40" spans="1:468" ht="19.5" customHeight="1">
      <c r="B40" s="195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 t="s">
        <v>1275</v>
      </c>
      <c r="N40" s="195"/>
      <c r="O40" s="1036" t="s">
        <v>778</v>
      </c>
      <c r="P40" s="195" t="s">
        <v>1306</v>
      </c>
      <c r="Q40" s="195" t="s">
        <v>1307</v>
      </c>
      <c r="R40" s="195"/>
      <c r="S40" s="195"/>
      <c r="T40" s="195"/>
      <c r="U40" s="165"/>
      <c r="V40" s="165"/>
      <c r="W40" s="165"/>
      <c r="X40" s="165"/>
      <c r="Y40" s="165"/>
      <c r="Z40" s="165"/>
      <c r="AA40" s="165"/>
      <c r="AB40" s="165"/>
      <c r="AC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</row>
    <row r="41" spans="1:468" ht="19.5" customHeight="1">
      <c r="B41" s="195"/>
      <c r="C41" s="195"/>
      <c r="D41" s="195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440">
        <v>69245482.609999999</v>
      </c>
      <c r="P41" s="440">
        <v>13682858.209999999</v>
      </c>
      <c r="Q41" s="440">
        <v>33429425.610000011</v>
      </c>
      <c r="R41" s="440"/>
      <c r="S41" s="195"/>
      <c r="T41" s="195"/>
      <c r="U41" s="165"/>
      <c r="V41" s="165"/>
      <c r="W41" s="165"/>
      <c r="X41" s="165"/>
      <c r="Y41" s="165"/>
      <c r="Z41" s="165"/>
      <c r="AA41" s="165"/>
      <c r="AB41" s="165"/>
      <c r="AC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</row>
    <row r="42" spans="1:468" s="319" customFormat="1" ht="19.5" customHeight="1"/>
    <row r="43" spans="1:468" ht="19.5" customHeight="1">
      <c r="B43" s="195"/>
      <c r="C43" s="195"/>
      <c r="D43" s="195"/>
      <c r="E43" s="195"/>
      <c r="F43" s="195"/>
      <c r="G43" s="195"/>
      <c r="H43" s="195"/>
      <c r="I43" s="195"/>
      <c r="J43" s="195"/>
      <c r="K43" s="195"/>
      <c r="L43" s="195"/>
      <c r="M43" s="195"/>
      <c r="N43" s="195"/>
      <c r="O43" s="195"/>
      <c r="P43" s="195"/>
      <c r="Q43" s="195"/>
      <c r="R43" s="195"/>
      <c r="S43" s="195"/>
      <c r="T43" s="195"/>
      <c r="U43" s="165"/>
      <c r="V43" s="165"/>
      <c r="W43" s="165"/>
      <c r="X43" s="165"/>
      <c r="Y43" s="165"/>
      <c r="Z43" s="165"/>
      <c r="AA43" s="165"/>
      <c r="AB43" s="165"/>
      <c r="AC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</row>
    <row r="44" spans="1:468" ht="19.5" customHeight="1">
      <c r="B44" s="195"/>
      <c r="C44" s="195"/>
      <c r="D44" s="195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5"/>
      <c r="P44" s="195"/>
      <c r="Q44" s="195"/>
      <c r="R44" s="195"/>
      <c r="S44" s="195"/>
      <c r="T44" s="195"/>
      <c r="U44" s="165"/>
      <c r="V44" s="165"/>
      <c r="W44" s="165"/>
      <c r="X44" s="165"/>
      <c r="Y44" s="165"/>
      <c r="Z44" s="165"/>
      <c r="AA44" s="165"/>
      <c r="AB44" s="165"/>
      <c r="AC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</row>
    <row r="45" spans="1:468" ht="19.5" customHeight="1">
      <c r="B45" s="19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  <c r="O45" s="195"/>
      <c r="P45" s="195"/>
      <c r="Q45" s="195"/>
      <c r="R45" s="195"/>
      <c r="S45" s="195"/>
      <c r="T45" s="195"/>
      <c r="U45" s="165"/>
      <c r="V45" s="165"/>
      <c r="W45" s="165"/>
      <c r="X45" s="165"/>
      <c r="Y45" s="165"/>
      <c r="Z45" s="165"/>
      <c r="AA45" s="165"/>
      <c r="AB45" s="165"/>
      <c r="AC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</row>
    <row r="46" spans="1:468" ht="19.5" customHeight="1">
      <c r="B46" s="195"/>
      <c r="C46" s="195"/>
      <c r="D46" s="195"/>
      <c r="E46" s="195"/>
      <c r="F46" s="195"/>
      <c r="G46" s="195"/>
      <c r="H46" s="195"/>
      <c r="I46" s="195"/>
      <c r="J46" s="195"/>
      <c r="K46" s="195"/>
      <c r="L46" s="195"/>
      <c r="M46" s="195"/>
      <c r="N46" s="195"/>
      <c r="O46" s="195"/>
      <c r="P46" s="195"/>
      <c r="Q46" s="195"/>
      <c r="R46" s="195"/>
      <c r="S46" s="195"/>
      <c r="T46" s="195"/>
      <c r="U46" s="165"/>
      <c r="V46" s="165"/>
      <c r="W46" s="165"/>
      <c r="X46" s="165"/>
      <c r="Y46" s="165"/>
      <c r="Z46" s="165"/>
      <c r="AA46" s="165"/>
      <c r="AB46" s="165"/>
      <c r="AC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</row>
    <row r="47" spans="1:468" ht="19.5" customHeight="1">
      <c r="B47" s="195"/>
      <c r="C47" s="195"/>
      <c r="D47" s="195"/>
      <c r="E47" s="195"/>
      <c r="F47" s="195"/>
      <c r="G47" s="195"/>
      <c r="H47" s="195"/>
      <c r="I47" s="195"/>
      <c r="J47" s="195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165"/>
      <c r="V47" s="165"/>
      <c r="W47" s="165"/>
      <c r="X47" s="165"/>
      <c r="Y47" s="165"/>
      <c r="Z47" s="165"/>
      <c r="AA47" s="165"/>
      <c r="AB47" s="165"/>
      <c r="AC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</row>
    <row r="48" spans="1:468" ht="19.5" customHeight="1">
      <c r="B48" s="195"/>
      <c r="C48" s="195"/>
      <c r="D48" s="195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165"/>
      <c r="V48" s="165"/>
      <c r="W48" s="165"/>
      <c r="X48" s="165"/>
      <c r="Y48" s="165"/>
      <c r="Z48" s="165"/>
      <c r="AA48" s="165"/>
      <c r="AB48" s="165"/>
      <c r="AC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</row>
    <row r="49" spans="2:49" ht="19.5" customHeight="1">
      <c r="B49" s="195"/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65"/>
      <c r="V49" s="165"/>
      <c r="W49" s="165"/>
      <c r="X49" s="165"/>
      <c r="Y49" s="165"/>
      <c r="Z49" s="165"/>
      <c r="AA49" s="165"/>
      <c r="AB49" s="165"/>
      <c r="AC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</row>
    <row r="50" spans="2:49" ht="19.5" customHeight="1">
      <c r="B50" s="195"/>
      <c r="C50" s="195"/>
      <c r="D50" s="195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65"/>
      <c r="V50" s="165"/>
      <c r="W50" s="165"/>
      <c r="X50" s="165"/>
      <c r="Y50" s="165"/>
      <c r="Z50" s="165"/>
      <c r="AA50" s="165"/>
      <c r="AB50" s="165"/>
      <c r="AC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</row>
    <row r="51" spans="2:49" ht="19.5" customHeight="1">
      <c r="B51" s="195"/>
      <c r="C51" s="195"/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65"/>
      <c r="V51" s="165"/>
      <c r="W51" s="165"/>
      <c r="X51" s="165"/>
      <c r="Y51" s="165"/>
      <c r="Z51" s="165"/>
      <c r="AA51" s="165"/>
      <c r="AB51" s="165"/>
      <c r="AC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</row>
    <row r="52" spans="2:49" ht="19.5" customHeight="1">
      <c r="B52" s="195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65"/>
      <c r="V52" s="165"/>
      <c r="W52" s="165"/>
      <c r="X52" s="165"/>
      <c r="Y52" s="165"/>
      <c r="Z52" s="165"/>
      <c r="AA52" s="165"/>
      <c r="AB52" s="165"/>
      <c r="AC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</row>
    <row r="53" spans="2:49" ht="19.5" customHeight="1">
      <c r="B53" s="195"/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65"/>
      <c r="V53" s="165"/>
      <c r="W53" s="165"/>
      <c r="X53" s="165"/>
      <c r="Y53" s="165"/>
      <c r="Z53" s="165"/>
      <c r="AA53" s="165"/>
      <c r="AB53" s="165"/>
      <c r="AC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</row>
    <row r="54" spans="2:49" ht="19.5" customHeight="1">
      <c r="B54" s="195"/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65"/>
      <c r="V54" s="165"/>
      <c r="W54" s="165"/>
      <c r="X54" s="165"/>
      <c r="Y54" s="165"/>
      <c r="Z54" s="165"/>
      <c r="AA54" s="165"/>
      <c r="AB54" s="165"/>
      <c r="AC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</row>
    <row r="55" spans="2:49" ht="19.5" customHeight="1">
      <c r="B55" s="195"/>
      <c r="C55" s="195"/>
      <c r="D55" s="195"/>
      <c r="E55" s="195"/>
      <c r="F55" s="195"/>
      <c r="G55" s="195"/>
      <c r="H55" s="195"/>
      <c r="I55" s="195"/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165"/>
      <c r="V55" s="165"/>
      <c r="W55" s="165"/>
      <c r="X55" s="165"/>
      <c r="Y55" s="165"/>
      <c r="Z55" s="165"/>
      <c r="AA55" s="165"/>
      <c r="AB55" s="165"/>
      <c r="AC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</row>
    <row r="56" spans="2:49" ht="19.5" customHeight="1">
      <c r="B56" s="195"/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95"/>
      <c r="T56" s="195"/>
      <c r="U56" s="165"/>
      <c r="V56" s="165"/>
      <c r="W56" s="165"/>
      <c r="X56" s="165"/>
      <c r="Y56" s="165"/>
      <c r="Z56" s="165"/>
      <c r="AA56" s="165"/>
      <c r="AB56" s="165"/>
      <c r="AC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</row>
    <row r="57" spans="2:49" ht="19.5" customHeight="1">
      <c r="I57" s="706"/>
    </row>
    <row r="58" spans="2:49" ht="19.5" customHeight="1">
      <c r="I58" s="706"/>
    </row>
    <row r="59" spans="2:49" ht="19.5" customHeight="1">
      <c r="I59" s="706"/>
    </row>
    <row r="60" spans="2:49" ht="19.5" customHeight="1">
      <c r="I60" s="706"/>
    </row>
    <row r="61" spans="2:49" ht="19.5" customHeight="1">
      <c r="I61" s="706"/>
    </row>
    <row r="62" spans="2:49" ht="19.5" customHeight="1">
      <c r="I62" s="706"/>
    </row>
    <row r="63" spans="2:49" ht="19.5" customHeight="1">
      <c r="I63" s="706"/>
    </row>
    <row r="64" spans="2:49" ht="19.5" customHeight="1">
      <c r="I64" s="706"/>
    </row>
    <row r="65" spans="9:9" ht="19.5" customHeight="1">
      <c r="I65" s="706"/>
    </row>
  </sheetData>
  <sheetProtection password="C61B" sheet="1" objects="1" scenarios="1"/>
  <customSheetViews>
    <customSheetView guid="{9B4B0DAB-FAB9-4E24-9A0E-9A6ECAA72FED}" topLeftCell="V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21">
    <cfRule type="notContainsBlanks" dxfId="338" priority="3">
      <formula>LEN(TRIM(E5))&gt;0</formula>
    </cfRule>
  </conditionalFormatting>
  <conditionalFormatting sqref="E22">
    <cfRule type="notContainsBlanks" dxfId="337" priority="2">
      <formula>LEN(TRIM(E22))&gt;0</formula>
    </cfRule>
  </conditionalFormatting>
  <dataValidations count="5">
    <dataValidation type="decimal" operator="greaterThanOrEqual" allowBlank="1" showInputMessage="1" sqref="I5:I22">
      <formula1>0</formula1>
    </dataValidation>
    <dataValidation type="decimal" operator="greaterThan" allowBlank="1" showInputMessage="1" showErrorMessage="1" errorTitle="Overhead" error="Overhead must be greater than zero." sqref="O5:O21 O22:P22">
      <formula1>0</formula1>
    </dataValidation>
    <dataValidation allowBlank="1" showErrorMessage="1" sqref="L5:L22"/>
    <dataValidation type="decimal" operator="greaterThan" allowBlank="1" showInputMessage="1" showErrorMessage="1" errorTitle="Measure Life" error="Measure Life must be greater than zero." sqref="F5:F21">
      <formula1>0</formula1>
    </dataValidation>
    <dataValidation allowBlank="1" showErrorMessage="1" prompt="_x000a__x000a_" sqref="W5:W22"/>
  </dataValidations>
  <hyperlinks>
    <hyperlink ref="A1" location="'Electric CE'!A1" display="Rtn to Summary"/>
  </hyperlinks>
  <pageMargins left="0.48" right="0.21" top="0.75" bottom="0.75" header="0.3" footer="0.3"/>
  <pageSetup paperSize="3" scale="43" orientation="landscape" cellComments="asDisplayed"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U27"/>
  <sheetViews>
    <sheetView workbookViewId="0">
      <pane xSplit="1" ySplit="1" topLeftCell="B2" activePane="bottomRight" state="frozen"/>
      <selection activeCell="E14" sqref="E14"/>
      <selection pane="topRight" activeCell="E14" sqref="E14"/>
      <selection pane="bottomLeft" activeCell="E14" sqref="E14"/>
      <selection pane="bottomRight" activeCell="G18" sqref="G18"/>
    </sheetView>
  </sheetViews>
  <sheetFormatPr defaultColWidth="9.109375" defaultRowHeight="13.2"/>
  <cols>
    <col min="1" max="1" width="9.109375" style="195"/>
    <col min="2" max="2" width="12.88671875" style="165" customWidth="1"/>
    <col min="3" max="3" width="17.5546875" style="165" customWidth="1"/>
    <col min="4" max="4" width="17.6640625" style="165" customWidth="1"/>
    <col min="5" max="5" width="31.44140625" style="165" customWidth="1"/>
    <col min="6" max="6" width="10.88671875" style="165" customWidth="1"/>
    <col min="7" max="7" width="10.6640625" style="165" customWidth="1"/>
    <col min="8" max="8" width="20.6640625" style="165" customWidth="1"/>
    <col min="9" max="9" width="11.44140625" style="165" customWidth="1"/>
    <col min="10" max="10" width="16.33203125" style="360" customWidth="1"/>
    <col min="11" max="11" width="15.33203125" style="165" customWidth="1"/>
    <col min="12" max="12" width="17" style="165" customWidth="1"/>
    <col min="13" max="13" width="15.88671875" style="165" customWidth="1"/>
    <col min="14" max="14" width="16.33203125" style="360" customWidth="1"/>
    <col min="15" max="15" width="14.109375" style="361" customWidth="1"/>
    <col min="16" max="16" width="14.6640625" style="361" customWidth="1"/>
    <col min="17" max="17" width="17" style="361" customWidth="1"/>
    <col min="18" max="19" width="16.88671875" style="361" customWidth="1"/>
    <col min="20" max="20" width="14.6640625" style="361" customWidth="1"/>
    <col min="21" max="21" width="15.6640625" style="362" customWidth="1"/>
    <col min="22" max="22" width="15.5546875" style="361" customWidth="1"/>
    <col min="23" max="23" width="13.88671875" style="361" customWidth="1"/>
    <col min="24" max="24" width="16.5546875" style="362" customWidth="1"/>
    <col min="25" max="25" width="18.6640625" style="361" customWidth="1"/>
    <col min="26" max="26" width="16" style="361" customWidth="1"/>
    <col min="27" max="27" width="11.6640625" style="382" customWidth="1"/>
    <col min="28" max="28" width="17.5546875" style="362" customWidth="1"/>
    <col min="29" max="29" width="12.33203125" style="195" customWidth="1"/>
    <col min="30" max="30" width="12.6640625" style="165" customWidth="1"/>
    <col min="31" max="56" width="9.109375" style="195"/>
    <col min="57" max="16384" width="9.109375" style="165"/>
  </cols>
  <sheetData>
    <row r="1" spans="1:463" ht="27">
      <c r="A1" s="318" t="s">
        <v>206</v>
      </c>
      <c r="B1" s="1192" t="s">
        <v>590</v>
      </c>
      <c r="C1" s="1193"/>
      <c r="D1" s="1193"/>
      <c r="E1" s="1193"/>
      <c r="F1" s="1193"/>
      <c r="G1" s="1193"/>
      <c r="H1" s="1193"/>
      <c r="I1" s="1193"/>
      <c r="J1" s="1194"/>
      <c r="K1" s="1193"/>
      <c r="L1" s="1193"/>
      <c r="M1" s="1193"/>
      <c r="N1" s="1194"/>
      <c r="O1" s="1195"/>
      <c r="P1" s="1195"/>
      <c r="Q1" s="1195"/>
      <c r="R1" s="1195"/>
      <c r="S1" s="1195"/>
      <c r="T1" s="1195"/>
      <c r="U1" s="1196"/>
      <c r="V1" s="1195"/>
      <c r="W1" s="1195"/>
      <c r="X1" s="1196"/>
      <c r="Y1" s="1195"/>
      <c r="Z1" s="1195"/>
      <c r="AA1" s="1197"/>
      <c r="AB1" s="1196"/>
      <c r="AC1" s="1198"/>
      <c r="AD1" s="1193"/>
      <c r="AE1" s="1198"/>
      <c r="AF1" s="1198"/>
      <c r="AG1" s="1198"/>
      <c r="AH1" s="1198"/>
      <c r="AI1" s="1198"/>
      <c r="AJ1" s="1198"/>
      <c r="AK1" s="1198"/>
      <c r="AL1" s="1198"/>
      <c r="AM1" s="1198"/>
      <c r="AN1" s="1198"/>
      <c r="AO1" s="1198"/>
      <c r="AP1" s="1198"/>
      <c r="AQ1" s="1198"/>
      <c r="AR1" s="1198"/>
      <c r="AS1" s="1198"/>
      <c r="AT1" s="1198"/>
      <c r="AU1" s="1198"/>
      <c r="AV1" s="1198"/>
      <c r="AW1" s="1198"/>
      <c r="AX1" s="1198"/>
      <c r="AY1" s="1198"/>
    </row>
    <row r="2" spans="1:463" ht="14.4">
      <c r="B2" s="1199" t="s">
        <v>176</v>
      </c>
      <c r="C2" s="1200">
        <f>'Elec. CE'!C2</f>
        <v>7.8E-2</v>
      </c>
      <c r="D2" s="1200"/>
      <c r="E2" s="1200"/>
      <c r="F2" s="1193"/>
      <c r="G2" s="1193"/>
      <c r="H2" s="1193"/>
      <c r="I2" s="1193"/>
      <c r="J2" s="1194"/>
      <c r="K2" s="1193"/>
      <c r="L2" s="1193"/>
      <c r="M2" s="1193"/>
      <c r="N2" s="1194"/>
      <c r="O2" s="1195"/>
      <c r="P2" s="1195"/>
      <c r="Q2" s="1195"/>
      <c r="R2" s="1195"/>
      <c r="S2" s="1195"/>
      <c r="T2" s="1195"/>
      <c r="U2" s="1196"/>
      <c r="V2" s="1195"/>
      <c r="W2" s="1195"/>
      <c r="X2" s="1196"/>
      <c r="Y2" s="1195"/>
      <c r="Z2" s="1195"/>
      <c r="AA2" s="1197"/>
      <c r="AB2" s="1196"/>
      <c r="AC2" s="1198"/>
      <c r="AD2" s="1193"/>
      <c r="AE2" s="1198"/>
      <c r="AF2" s="1198"/>
      <c r="AG2" s="1198"/>
      <c r="AH2" s="1198"/>
      <c r="AI2" s="1198"/>
      <c r="AJ2" s="1198"/>
      <c r="AK2" s="1198"/>
      <c r="AL2" s="1198"/>
      <c r="AM2" s="1198"/>
      <c r="AN2" s="1198"/>
      <c r="AO2" s="1198"/>
      <c r="AP2" s="1198"/>
      <c r="AQ2" s="1198"/>
      <c r="AR2" s="1198"/>
      <c r="AS2" s="1198"/>
      <c r="AT2" s="1198"/>
      <c r="AU2" s="1198"/>
      <c r="AV2" s="1198"/>
      <c r="AW2" s="1198"/>
      <c r="AX2" s="1198"/>
      <c r="AY2" s="1198"/>
    </row>
    <row r="3" spans="1:463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1201"/>
      <c r="AG3" s="1201"/>
      <c r="AH3" s="1201"/>
      <c r="AI3" s="1201"/>
      <c r="AJ3" s="1201"/>
      <c r="AK3" s="1201"/>
      <c r="AL3" s="1201"/>
      <c r="AM3" s="1201"/>
      <c r="AN3" s="1201"/>
      <c r="AO3" s="1201"/>
      <c r="AP3" s="1201"/>
      <c r="AQ3" s="1201"/>
      <c r="AR3" s="1201"/>
      <c r="AS3" s="1201"/>
      <c r="AT3" s="1201"/>
      <c r="AU3" s="1201"/>
      <c r="AV3" s="1201"/>
      <c r="AW3" s="1201"/>
      <c r="AX3" s="1201"/>
      <c r="AY3" s="1201"/>
    </row>
    <row r="4" spans="1:463" ht="43.2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BE4" s="195"/>
    </row>
    <row r="5" spans="1:463" s="195" customFormat="1" ht="14.4">
      <c r="B5" s="1843" t="s">
        <v>74</v>
      </c>
      <c r="C5" s="1844"/>
      <c r="D5" s="1844"/>
      <c r="E5" s="1845" t="s">
        <v>1332</v>
      </c>
      <c r="F5" s="1846">
        <v>14</v>
      </c>
      <c r="G5" s="1241"/>
      <c r="H5" s="1847" t="s">
        <v>38</v>
      </c>
      <c r="I5" s="1848">
        <v>1</v>
      </c>
      <c r="J5" s="1849">
        <v>12493405</v>
      </c>
      <c r="K5" s="1850">
        <v>2485044.21</v>
      </c>
      <c r="L5" s="1851"/>
      <c r="M5" s="1362">
        <f>IF(L5&gt;K5,L5-K5,0)</f>
        <v>0</v>
      </c>
      <c r="N5" s="1852">
        <v>12493405</v>
      </c>
      <c r="O5" s="1851"/>
      <c r="P5" s="1851">
        <v>129167.88000000002</v>
      </c>
      <c r="Q5" s="1851">
        <v>2485044.21</v>
      </c>
      <c r="R5" s="1851"/>
      <c r="S5" s="1851">
        <v>263738.56999999995</v>
      </c>
      <c r="T5" s="1851"/>
      <c r="U5" s="1851"/>
      <c r="V5" s="1851"/>
      <c r="W5" s="1851"/>
      <c r="X5" s="1851"/>
      <c r="Y5" s="1851"/>
      <c r="Z5" s="1853">
        <f>-PV(Discount_Rate,F5,W5)*I5</f>
        <v>0</v>
      </c>
      <c r="AA5" s="1854">
        <f>IF(N5=0,0,(HLOOKUP(H5,ACElectric_2014_2015,F5+1,FALSE)))</f>
        <v>0.69855492229248273</v>
      </c>
      <c r="AB5" s="1851">
        <f>AA5*N5</f>
        <v>8727329.5589435156</v>
      </c>
      <c r="AC5" s="1312"/>
      <c r="AD5" s="1318"/>
      <c r="AE5" s="1198"/>
      <c r="AF5" s="1198"/>
      <c r="AG5" s="1198"/>
      <c r="AH5" s="1198"/>
      <c r="AI5" s="1198"/>
      <c r="AJ5" s="1198"/>
      <c r="AK5" s="1198"/>
      <c r="AL5" s="1198"/>
      <c r="AM5" s="1198"/>
      <c r="AN5" s="1198"/>
      <c r="AO5" s="1198"/>
      <c r="AP5" s="1198"/>
      <c r="AQ5" s="1198"/>
      <c r="AR5" s="1198"/>
      <c r="AS5" s="1198"/>
      <c r="AT5" s="1198"/>
      <c r="AU5" s="1198"/>
      <c r="AV5" s="1198"/>
      <c r="AW5" s="1198"/>
      <c r="AX5" s="1198"/>
      <c r="AY5" s="1198"/>
    </row>
    <row r="6" spans="1:463" s="195" customFormat="1" ht="14.4">
      <c r="B6" s="1843" t="s">
        <v>74</v>
      </c>
      <c r="C6" s="1855"/>
      <c r="D6" s="1855"/>
      <c r="E6" s="1856" t="s">
        <v>1333</v>
      </c>
      <c r="F6" s="1857">
        <v>14</v>
      </c>
      <c r="G6" s="1263"/>
      <c r="H6" s="1858" t="s">
        <v>38</v>
      </c>
      <c r="I6" s="1859">
        <v>1</v>
      </c>
      <c r="J6" s="1860">
        <v>1768236.74</v>
      </c>
      <c r="K6" s="1861">
        <v>130353.72</v>
      </c>
      <c r="L6" s="1862"/>
      <c r="M6" s="1388"/>
      <c r="N6" s="1863">
        <v>1768236.74</v>
      </c>
      <c r="O6" s="1862"/>
      <c r="P6" s="1862">
        <v>156092.79999999999</v>
      </c>
      <c r="Q6" s="1862">
        <v>130353.72</v>
      </c>
      <c r="R6" s="1862"/>
      <c r="S6" s="1862">
        <v>3152727.2299999995</v>
      </c>
      <c r="T6" s="1862"/>
      <c r="U6" s="1862"/>
      <c r="V6" s="1862"/>
      <c r="W6" s="1862"/>
      <c r="X6" s="1862"/>
      <c r="Y6" s="1862"/>
      <c r="Z6" s="1864">
        <f>-PV(Discount_Rate,F6,W6)*I6</f>
        <v>0</v>
      </c>
      <c r="AA6" s="1865">
        <f>IF(N6=0,0,(HLOOKUP(H6,ACElectric_2014_2015,F6+1,FALSE)))</f>
        <v>0.69855492229248273</v>
      </c>
      <c r="AB6" s="1862">
        <f>AA6*N6</f>
        <v>1235210.478505413</v>
      </c>
      <c r="AC6" s="1331"/>
      <c r="AD6" s="1337"/>
      <c r="AE6" s="1198"/>
      <c r="AF6" s="1198"/>
      <c r="AG6" s="1198"/>
      <c r="AH6" s="1198"/>
      <c r="AI6" s="1198"/>
      <c r="AJ6" s="1198"/>
      <c r="AK6" s="1198"/>
      <c r="AL6" s="1198"/>
      <c r="AM6" s="1198"/>
      <c r="AN6" s="1198"/>
      <c r="AO6" s="1198"/>
      <c r="AP6" s="1198"/>
      <c r="AQ6" s="1198"/>
      <c r="AR6" s="1198"/>
      <c r="AS6" s="1198"/>
      <c r="AT6" s="1198"/>
      <c r="AU6" s="1198"/>
      <c r="AV6" s="1198"/>
      <c r="AW6" s="1198"/>
      <c r="AX6" s="1198"/>
      <c r="AY6" s="1198"/>
    </row>
    <row r="7" spans="1:463" s="97" customFormat="1" ht="15" thickBot="1">
      <c r="A7" s="376"/>
      <c r="B7" s="1223"/>
      <c r="C7" s="1225" t="s">
        <v>169</v>
      </c>
      <c r="D7" s="1225"/>
      <c r="E7" s="1225"/>
      <c r="F7" s="1226"/>
      <c r="G7" s="1350">
        <v>14</v>
      </c>
      <c r="H7" s="1226"/>
      <c r="I7" s="1226"/>
      <c r="J7" s="1228"/>
      <c r="K7" s="1226"/>
      <c r="L7" s="1228"/>
      <c r="M7" s="1228"/>
      <c r="N7" s="1228">
        <v>14261641.74</v>
      </c>
      <c r="O7" s="1229">
        <f t="shared" ref="O7:W7" si="0">SUM(O5:O5)</f>
        <v>0</v>
      </c>
      <c r="P7" s="1866">
        <f>SUM(P5:P6)</f>
        <v>285260.68</v>
      </c>
      <c r="Q7" s="1866">
        <f>SUM(Q5:Q6)</f>
        <v>2615397.9300000002</v>
      </c>
      <c r="R7" s="1229">
        <f>S7-Q7</f>
        <v>801067.86999999918</v>
      </c>
      <c r="S7" s="1229">
        <f>SUM(S5:S6)</f>
        <v>3416465.7999999993</v>
      </c>
      <c r="T7" s="1229">
        <f t="shared" si="0"/>
        <v>0</v>
      </c>
      <c r="U7" s="1229">
        <f>P7+Q7</f>
        <v>2900658.6100000003</v>
      </c>
      <c r="V7" s="1229">
        <f>P7+T7+S7</f>
        <v>3701726.4799999995</v>
      </c>
      <c r="W7" s="1229">
        <f t="shared" si="0"/>
        <v>0</v>
      </c>
      <c r="X7" s="1229">
        <f>U7/(1+Discount_Rate)^1</f>
        <v>2690777.9313543602</v>
      </c>
      <c r="Y7" s="1229">
        <f>V7/(1+Discount_Rate)^1</f>
        <v>3433883.5621521329</v>
      </c>
      <c r="Z7" s="1867">
        <f>SUM(Z5:Z6)</f>
        <v>0</v>
      </c>
      <c r="AA7" s="1868"/>
      <c r="AB7" s="1229">
        <f>SUM(AB5:AB6)</f>
        <v>9962540.0374489278</v>
      </c>
      <c r="AC7" s="1449">
        <f>AB7/X7</f>
        <v>3.702475749247149</v>
      </c>
      <c r="AD7" s="1449">
        <f>((AB7*1.1)+(Z7))/Y7</f>
        <v>3.1913703079453186</v>
      </c>
      <c r="AE7" s="1869"/>
      <c r="AF7" s="1869"/>
      <c r="AG7" s="1869"/>
      <c r="AH7" s="1869"/>
      <c r="AI7" s="1869"/>
      <c r="AJ7" s="1869"/>
      <c r="AK7" s="1869"/>
      <c r="AL7" s="1869"/>
      <c r="AM7" s="1869"/>
      <c r="AN7" s="1869"/>
      <c r="AO7" s="1869"/>
      <c r="AP7" s="1869"/>
      <c r="AQ7" s="1869"/>
      <c r="AR7" s="1869"/>
      <c r="AS7" s="1869"/>
      <c r="AT7" s="1869"/>
      <c r="AU7" s="1869"/>
      <c r="AV7" s="1869"/>
      <c r="AW7" s="1869"/>
      <c r="AX7" s="1869"/>
      <c r="AY7" s="1869"/>
      <c r="AZ7" s="376"/>
      <c r="BA7" s="376"/>
      <c r="BB7" s="376"/>
      <c r="BC7" s="376"/>
      <c r="BD7" s="376"/>
      <c r="BE7" s="376"/>
      <c r="BF7" s="376"/>
      <c r="BG7" s="376"/>
      <c r="BH7" s="376"/>
      <c r="BI7" s="376"/>
      <c r="BJ7" s="376"/>
      <c r="BK7" s="376"/>
      <c r="BL7" s="376"/>
      <c r="BM7" s="376"/>
      <c r="BN7" s="376"/>
      <c r="BO7" s="376"/>
      <c r="BP7" s="376"/>
      <c r="BQ7" s="376"/>
      <c r="BR7" s="376"/>
      <c r="BS7" s="376"/>
      <c r="BT7" s="376"/>
      <c r="BU7" s="376"/>
      <c r="BV7" s="376"/>
      <c r="BW7" s="376"/>
      <c r="BX7" s="376"/>
      <c r="BY7" s="376"/>
      <c r="BZ7" s="376"/>
      <c r="CA7" s="376"/>
      <c r="CB7" s="376"/>
      <c r="CC7" s="376"/>
      <c r="CD7" s="376"/>
      <c r="CE7" s="376"/>
      <c r="CF7" s="376"/>
      <c r="CG7" s="376"/>
      <c r="CH7" s="376"/>
      <c r="CI7" s="376"/>
      <c r="CJ7" s="376"/>
      <c r="CK7" s="376"/>
      <c r="CL7" s="376"/>
      <c r="CM7" s="376"/>
      <c r="CN7" s="376"/>
      <c r="CO7" s="376"/>
      <c r="CP7" s="376"/>
      <c r="CQ7" s="376"/>
      <c r="CR7" s="376"/>
      <c r="CS7" s="376"/>
      <c r="CT7" s="376"/>
      <c r="CU7" s="376"/>
      <c r="CV7" s="376"/>
      <c r="CW7" s="376"/>
      <c r="CX7" s="376"/>
      <c r="CY7" s="376"/>
      <c r="CZ7" s="376"/>
      <c r="DA7" s="376"/>
      <c r="DB7" s="376"/>
      <c r="DC7" s="376"/>
      <c r="DD7" s="376"/>
      <c r="DE7" s="376"/>
      <c r="DF7" s="376"/>
      <c r="DG7" s="376"/>
      <c r="DH7" s="376"/>
      <c r="DI7" s="376"/>
      <c r="DJ7" s="376"/>
      <c r="DK7" s="376"/>
      <c r="DL7" s="376"/>
      <c r="DM7" s="376"/>
      <c r="DN7" s="376"/>
      <c r="DO7" s="376"/>
      <c r="DP7" s="376"/>
      <c r="DQ7" s="376"/>
      <c r="DR7" s="376"/>
      <c r="DS7" s="376"/>
      <c r="DT7" s="376"/>
      <c r="DU7" s="376"/>
      <c r="DV7" s="376"/>
      <c r="DW7" s="376"/>
      <c r="DX7" s="376"/>
      <c r="DY7" s="376"/>
      <c r="DZ7" s="376"/>
      <c r="EA7" s="376"/>
      <c r="EB7" s="376"/>
      <c r="EC7" s="376"/>
      <c r="ED7" s="376"/>
      <c r="EE7" s="376"/>
      <c r="EF7" s="376"/>
      <c r="EG7" s="376"/>
      <c r="EH7" s="376"/>
      <c r="EI7" s="376"/>
      <c r="EJ7" s="376"/>
      <c r="EK7" s="376"/>
      <c r="EL7" s="376"/>
      <c r="EM7" s="376"/>
      <c r="EN7" s="376"/>
      <c r="EO7" s="376"/>
      <c r="EP7" s="376"/>
      <c r="EQ7" s="376"/>
      <c r="ER7" s="376"/>
      <c r="ES7" s="376"/>
      <c r="ET7" s="376"/>
      <c r="EU7" s="376"/>
      <c r="EV7" s="376"/>
      <c r="EW7" s="376"/>
      <c r="EX7" s="376"/>
      <c r="EY7" s="376"/>
      <c r="EZ7" s="376"/>
      <c r="FA7" s="376"/>
      <c r="FB7" s="376"/>
      <c r="FC7" s="376"/>
      <c r="FD7" s="376"/>
      <c r="FE7" s="376"/>
      <c r="FF7" s="376"/>
      <c r="FG7" s="376"/>
      <c r="FH7" s="376"/>
      <c r="FI7" s="376"/>
      <c r="FJ7" s="376"/>
      <c r="FK7" s="376"/>
      <c r="FL7" s="376"/>
      <c r="FM7" s="376"/>
      <c r="FN7" s="376"/>
      <c r="FO7" s="376"/>
      <c r="FP7" s="376"/>
      <c r="FQ7" s="376"/>
      <c r="FR7" s="376"/>
      <c r="FS7" s="376"/>
      <c r="FT7" s="376"/>
      <c r="FU7" s="376"/>
      <c r="FV7" s="376"/>
      <c r="FW7" s="376"/>
      <c r="FX7" s="376"/>
      <c r="FY7" s="376"/>
      <c r="FZ7" s="376"/>
      <c r="GA7" s="376"/>
      <c r="GB7" s="376"/>
      <c r="GC7" s="376"/>
      <c r="GD7" s="376"/>
      <c r="GE7" s="376"/>
      <c r="GF7" s="376"/>
      <c r="GG7" s="376"/>
      <c r="GH7" s="376"/>
      <c r="GI7" s="376"/>
      <c r="GJ7" s="376"/>
      <c r="GK7" s="376"/>
      <c r="GL7" s="376"/>
      <c r="GM7" s="376"/>
      <c r="GN7" s="376"/>
      <c r="GO7" s="376"/>
      <c r="GP7" s="376"/>
      <c r="GQ7" s="376"/>
      <c r="GR7" s="376"/>
      <c r="GS7" s="376"/>
      <c r="GT7" s="376"/>
      <c r="GU7" s="376"/>
      <c r="GV7" s="376"/>
      <c r="GW7" s="376"/>
      <c r="GX7" s="376"/>
      <c r="GY7" s="376"/>
      <c r="GZ7" s="376"/>
      <c r="HA7" s="376"/>
      <c r="HB7" s="376"/>
      <c r="HC7" s="376"/>
      <c r="HD7" s="376"/>
      <c r="HE7" s="376"/>
      <c r="HF7" s="376"/>
      <c r="HG7" s="376"/>
      <c r="HH7" s="376"/>
      <c r="HI7" s="376"/>
      <c r="HJ7" s="376"/>
      <c r="HK7" s="376"/>
      <c r="HL7" s="376"/>
      <c r="HM7" s="376"/>
      <c r="HN7" s="376"/>
      <c r="HO7" s="376"/>
      <c r="HP7" s="376"/>
      <c r="HQ7" s="376"/>
      <c r="HR7" s="376"/>
      <c r="HS7" s="376"/>
      <c r="HT7" s="376"/>
      <c r="HU7" s="376"/>
      <c r="HV7" s="376"/>
      <c r="HW7" s="376"/>
      <c r="HX7" s="376"/>
      <c r="HY7" s="376"/>
      <c r="HZ7" s="376"/>
      <c r="IA7" s="376"/>
      <c r="IB7" s="376"/>
      <c r="IC7" s="376"/>
      <c r="ID7" s="376"/>
      <c r="IE7" s="376"/>
      <c r="IF7" s="376"/>
      <c r="IG7" s="376"/>
      <c r="IH7" s="376"/>
      <c r="II7" s="376"/>
      <c r="IJ7" s="376"/>
      <c r="IK7" s="376"/>
      <c r="IL7" s="376"/>
      <c r="IM7" s="376"/>
      <c r="IN7" s="376"/>
      <c r="IO7" s="376"/>
      <c r="IP7" s="376"/>
      <c r="IQ7" s="376"/>
      <c r="IR7" s="376"/>
      <c r="IS7" s="376"/>
      <c r="IT7" s="376"/>
      <c r="IU7" s="376"/>
      <c r="IV7" s="376"/>
      <c r="IW7" s="376"/>
      <c r="IX7" s="376"/>
      <c r="IY7" s="376"/>
      <c r="IZ7" s="376"/>
      <c r="JA7" s="376"/>
      <c r="JB7" s="376"/>
      <c r="JC7" s="376"/>
      <c r="JD7" s="376"/>
      <c r="JE7" s="376"/>
      <c r="JF7" s="376"/>
      <c r="JG7" s="376"/>
      <c r="JH7" s="376"/>
      <c r="JI7" s="376"/>
      <c r="JJ7" s="376"/>
      <c r="JK7" s="376"/>
      <c r="JL7" s="376"/>
      <c r="JM7" s="376"/>
      <c r="JN7" s="376"/>
      <c r="JO7" s="376"/>
      <c r="JP7" s="376"/>
      <c r="JQ7" s="376"/>
      <c r="JR7" s="376"/>
      <c r="JS7" s="376"/>
      <c r="JT7" s="376"/>
      <c r="JU7" s="376"/>
      <c r="JV7" s="376"/>
      <c r="JW7" s="376"/>
      <c r="JX7" s="376"/>
      <c r="JY7" s="376"/>
      <c r="JZ7" s="376"/>
      <c r="KA7" s="376"/>
      <c r="KB7" s="376"/>
      <c r="KC7" s="376"/>
      <c r="KD7" s="376"/>
      <c r="KE7" s="376"/>
      <c r="KF7" s="376"/>
      <c r="KG7" s="376"/>
      <c r="KH7" s="376"/>
      <c r="KI7" s="376"/>
      <c r="KJ7" s="376"/>
      <c r="KK7" s="376"/>
      <c r="KL7" s="376"/>
      <c r="KM7" s="376"/>
      <c r="KN7" s="376"/>
      <c r="KO7" s="376"/>
      <c r="KP7" s="376"/>
      <c r="KQ7" s="376"/>
      <c r="KR7" s="376"/>
      <c r="KS7" s="376"/>
      <c r="KT7" s="376"/>
      <c r="KU7" s="376"/>
      <c r="KV7" s="376"/>
      <c r="KW7" s="376"/>
      <c r="KX7" s="376"/>
      <c r="KY7" s="376"/>
      <c r="KZ7" s="376"/>
      <c r="LA7" s="376"/>
      <c r="LB7" s="376"/>
      <c r="LC7" s="376"/>
      <c r="LD7" s="376"/>
      <c r="LE7" s="376"/>
      <c r="LF7" s="376"/>
      <c r="LG7" s="376"/>
      <c r="LH7" s="376"/>
      <c r="LI7" s="376"/>
      <c r="LJ7" s="376"/>
      <c r="LK7" s="376"/>
      <c r="LL7" s="376"/>
      <c r="LM7" s="376"/>
      <c r="LN7" s="376"/>
      <c r="LO7" s="376"/>
      <c r="LP7" s="376"/>
      <c r="LQ7" s="376"/>
      <c r="LR7" s="376"/>
      <c r="LS7" s="376"/>
      <c r="LT7" s="376"/>
      <c r="LU7" s="376"/>
      <c r="LV7" s="376"/>
      <c r="LW7" s="376"/>
      <c r="LX7" s="376"/>
      <c r="LY7" s="376"/>
      <c r="LZ7" s="376"/>
      <c r="MA7" s="376"/>
      <c r="MB7" s="376"/>
      <c r="MC7" s="376"/>
      <c r="MD7" s="376"/>
      <c r="ME7" s="376"/>
      <c r="MF7" s="376"/>
      <c r="MG7" s="376"/>
      <c r="MH7" s="376"/>
      <c r="MI7" s="376"/>
      <c r="MJ7" s="376"/>
      <c r="MK7" s="376"/>
      <c r="ML7" s="376"/>
      <c r="MM7" s="376"/>
      <c r="MN7" s="376"/>
      <c r="MO7" s="376"/>
      <c r="MP7" s="376"/>
      <c r="MQ7" s="376"/>
      <c r="MR7" s="376"/>
      <c r="MS7" s="376"/>
      <c r="MT7" s="376"/>
      <c r="MU7" s="376"/>
      <c r="MV7" s="376"/>
      <c r="MW7" s="376"/>
      <c r="MX7" s="376"/>
      <c r="MY7" s="376"/>
      <c r="MZ7" s="376"/>
      <c r="NA7" s="376"/>
      <c r="NB7" s="376"/>
      <c r="NC7" s="376"/>
      <c r="ND7" s="376"/>
      <c r="NE7" s="376"/>
      <c r="NF7" s="376"/>
      <c r="NG7" s="376"/>
      <c r="NH7" s="376"/>
      <c r="NI7" s="376"/>
      <c r="NJ7" s="376"/>
      <c r="NK7" s="376"/>
      <c r="NL7" s="376"/>
      <c r="NM7" s="376"/>
      <c r="NN7" s="376"/>
      <c r="NO7" s="376"/>
      <c r="NP7" s="376"/>
      <c r="NQ7" s="376"/>
      <c r="NR7" s="376"/>
      <c r="NS7" s="376"/>
      <c r="NT7" s="376"/>
      <c r="NU7" s="376"/>
      <c r="NV7" s="376"/>
      <c r="NW7" s="376"/>
      <c r="NX7" s="376"/>
      <c r="NY7" s="376"/>
      <c r="NZ7" s="376"/>
      <c r="OA7" s="376"/>
      <c r="OB7" s="376"/>
      <c r="OC7" s="376"/>
      <c r="OD7" s="376"/>
      <c r="OE7" s="376"/>
      <c r="OF7" s="376"/>
      <c r="OG7" s="376"/>
      <c r="OH7" s="376"/>
      <c r="OI7" s="376"/>
      <c r="OJ7" s="376"/>
      <c r="OK7" s="376"/>
      <c r="OL7" s="376"/>
      <c r="OM7" s="376"/>
      <c r="ON7" s="376"/>
      <c r="OO7" s="376"/>
      <c r="OP7" s="376"/>
      <c r="OQ7" s="376"/>
      <c r="OR7" s="376"/>
      <c r="OS7" s="376"/>
      <c r="OT7" s="376"/>
      <c r="OU7" s="376"/>
      <c r="OV7" s="376"/>
      <c r="OW7" s="376"/>
      <c r="OX7" s="376"/>
      <c r="OY7" s="376"/>
      <c r="OZ7" s="376"/>
      <c r="PA7" s="376"/>
      <c r="PB7" s="376"/>
      <c r="PC7" s="376"/>
      <c r="PD7" s="376"/>
      <c r="PE7" s="376"/>
      <c r="PF7" s="376"/>
      <c r="PG7" s="376"/>
      <c r="PH7" s="376"/>
      <c r="PI7" s="376"/>
      <c r="PJ7" s="376"/>
      <c r="PK7" s="376"/>
      <c r="PL7" s="376"/>
      <c r="PM7" s="376"/>
      <c r="PN7" s="376"/>
      <c r="PO7" s="376"/>
      <c r="PP7" s="376"/>
      <c r="PQ7" s="376"/>
      <c r="PR7" s="376"/>
      <c r="PS7" s="376"/>
      <c r="PT7" s="376"/>
      <c r="PU7" s="376"/>
      <c r="PV7" s="376"/>
      <c r="PW7" s="376"/>
      <c r="PX7" s="376"/>
      <c r="PY7" s="376"/>
      <c r="PZ7" s="376"/>
      <c r="QA7" s="376"/>
      <c r="QB7" s="376"/>
      <c r="QC7" s="376"/>
      <c r="QD7" s="376"/>
      <c r="QE7" s="376"/>
      <c r="QF7" s="376"/>
      <c r="QG7" s="376"/>
      <c r="QH7" s="376"/>
      <c r="QI7" s="376"/>
      <c r="QJ7" s="376"/>
      <c r="QK7" s="376"/>
      <c r="QL7" s="376"/>
      <c r="QM7" s="376"/>
      <c r="QN7" s="376"/>
      <c r="QO7" s="376"/>
      <c r="QP7" s="376"/>
      <c r="QQ7" s="376"/>
      <c r="QR7" s="376"/>
      <c r="QS7" s="376"/>
      <c r="QT7" s="376"/>
      <c r="QU7" s="376"/>
    </row>
    <row r="8" spans="1:463" ht="14.4">
      <c r="B8" s="1193"/>
      <c r="C8" s="1193"/>
      <c r="D8" s="1193"/>
      <c r="E8" s="1193"/>
      <c r="F8" s="1193"/>
      <c r="G8" s="1193"/>
      <c r="H8" s="1193"/>
      <c r="I8" s="1193"/>
      <c r="J8" s="1194"/>
      <c r="K8" s="1193"/>
      <c r="L8" s="1193"/>
      <c r="M8" s="1193"/>
      <c r="N8" s="1194"/>
      <c r="O8" s="1195"/>
      <c r="P8" s="1195"/>
      <c r="Q8" s="1195"/>
      <c r="R8" s="1195"/>
      <c r="S8" s="1195"/>
      <c r="T8" s="1195"/>
      <c r="U8" s="1196"/>
      <c r="V8" s="1195"/>
      <c r="W8" s="1195"/>
      <c r="X8" s="1196"/>
      <c r="Y8" s="1195"/>
      <c r="Z8" s="1195"/>
      <c r="AA8" s="1197"/>
      <c r="AB8" s="1196"/>
      <c r="AC8" s="1198"/>
      <c r="AD8" s="1193"/>
      <c r="AE8" s="1198"/>
      <c r="AF8" s="1198"/>
      <c r="AG8" s="1198"/>
      <c r="AH8" s="1198"/>
      <c r="AI8" s="1198"/>
      <c r="AJ8" s="1198"/>
      <c r="AK8" s="1198"/>
      <c r="AL8" s="1198"/>
      <c r="AM8" s="1198"/>
      <c r="AN8" s="1198"/>
      <c r="AO8" s="1198"/>
      <c r="AP8" s="1198"/>
      <c r="AQ8" s="1198"/>
      <c r="AR8" s="1198"/>
      <c r="AS8" s="1198"/>
      <c r="AT8" s="1198"/>
      <c r="AU8" s="1198"/>
      <c r="AV8" s="1198"/>
      <c r="AW8" s="1198"/>
      <c r="AX8" s="1198"/>
      <c r="AY8" s="1198"/>
    </row>
    <row r="9" spans="1:463" s="199" customFormat="1" ht="14.4">
      <c r="A9" s="196"/>
      <c r="B9" s="1193"/>
      <c r="C9" s="1193"/>
      <c r="D9" s="1193"/>
      <c r="E9" s="1193"/>
      <c r="F9" s="1193"/>
      <c r="G9" s="1193"/>
      <c r="H9" s="1193"/>
      <c r="I9" s="1193"/>
      <c r="J9" s="1194"/>
      <c r="K9" s="1195"/>
      <c r="L9" s="1195"/>
      <c r="M9" s="1195"/>
      <c r="N9" s="1194"/>
      <c r="O9" s="1195"/>
      <c r="P9" s="1195"/>
      <c r="Q9" s="1195"/>
      <c r="R9" s="1195"/>
      <c r="S9" s="1194"/>
      <c r="T9" s="1195"/>
      <c r="U9" s="1196"/>
      <c r="V9" s="1195"/>
      <c r="W9" s="1195"/>
      <c r="X9" s="1196"/>
      <c r="Y9" s="1195"/>
      <c r="Z9" s="1195"/>
      <c r="AA9" s="1197"/>
      <c r="AB9" s="1198"/>
      <c r="AC9" s="1198"/>
      <c r="AD9" s="1193"/>
      <c r="AE9" s="1198"/>
      <c r="AF9" s="1198"/>
      <c r="AG9" s="1198"/>
      <c r="AH9" s="1198"/>
      <c r="AI9" s="1198"/>
      <c r="AJ9" s="1198"/>
      <c r="AK9" s="1198"/>
      <c r="AL9" s="1198"/>
      <c r="AM9" s="1198"/>
      <c r="AN9" s="1198"/>
      <c r="AO9" s="1198"/>
      <c r="AP9" s="1198"/>
      <c r="AQ9" s="1198"/>
      <c r="AR9" s="1198"/>
      <c r="AS9" s="1198"/>
      <c r="AT9" s="1198"/>
      <c r="AU9" s="1193"/>
      <c r="AV9" s="1193"/>
      <c r="AW9" s="1193"/>
      <c r="AX9" s="1193"/>
      <c r="AY9" s="1193"/>
    </row>
    <row r="10" spans="1:463" ht="19.5" customHeight="1">
      <c r="B10" s="1193"/>
      <c r="C10" s="1193"/>
      <c r="D10" s="1193"/>
      <c r="E10" s="1193"/>
      <c r="F10" s="1193"/>
      <c r="G10" s="1193"/>
      <c r="H10" s="1193"/>
      <c r="I10" s="1193"/>
      <c r="J10" s="1194"/>
      <c r="K10" s="1193"/>
      <c r="L10" s="1193"/>
      <c r="M10" s="1404" t="s">
        <v>979</v>
      </c>
      <c r="N10" s="1194"/>
      <c r="O10" s="1195"/>
      <c r="P10" s="1195"/>
      <c r="Q10" s="1195"/>
      <c r="R10" s="1195"/>
      <c r="S10" s="1195"/>
      <c r="T10" s="1195"/>
      <c r="U10" s="1196"/>
      <c r="V10" s="1195"/>
      <c r="W10" s="1195"/>
      <c r="X10" s="1196"/>
      <c r="Y10" s="1195"/>
      <c r="Z10" s="1195"/>
      <c r="AA10" s="1197"/>
      <c r="AB10" s="1196"/>
      <c r="AC10" s="1198"/>
      <c r="AD10" s="1193"/>
      <c r="AE10" s="1198"/>
      <c r="AF10" s="1198"/>
      <c r="AG10" s="1198"/>
      <c r="AH10" s="1198"/>
      <c r="AI10" s="1198"/>
      <c r="AJ10" s="1198"/>
      <c r="AK10" s="1198"/>
      <c r="AL10" s="1198"/>
      <c r="AM10" s="1198"/>
      <c r="AN10" s="1198"/>
      <c r="AO10" s="1198"/>
      <c r="AP10" s="1198"/>
      <c r="AQ10" s="1198"/>
      <c r="AR10" s="1198"/>
      <c r="AS10" s="1198"/>
      <c r="AT10" s="1198"/>
      <c r="AU10" s="1198"/>
      <c r="AV10" s="1198"/>
      <c r="AW10" s="1198"/>
      <c r="AX10" s="1198"/>
      <c r="AY10" s="1198"/>
    </row>
    <row r="11" spans="1:463" ht="19.5" customHeight="1">
      <c r="B11" s="1193"/>
      <c r="C11" s="1193"/>
      <c r="D11" s="1193"/>
      <c r="E11" s="1193"/>
      <c r="F11" s="1193"/>
      <c r="G11" s="1193"/>
      <c r="H11" s="1193"/>
      <c r="I11" s="1193"/>
      <c r="J11" s="1194"/>
      <c r="K11" s="1193"/>
      <c r="L11" s="1193"/>
      <c r="M11" s="1193"/>
      <c r="N11" s="1194"/>
      <c r="O11" s="1195" t="s">
        <v>1332</v>
      </c>
      <c r="P11" s="1195" t="s">
        <v>1333</v>
      </c>
      <c r="Q11" s="1195"/>
      <c r="R11" s="1195" t="s">
        <v>742</v>
      </c>
      <c r="S11" s="1195"/>
      <c r="T11" s="1195"/>
      <c r="U11" s="1196"/>
      <c r="V11" s="1195"/>
      <c r="W11" s="1195"/>
      <c r="X11" s="1196"/>
      <c r="Y11" s="1195"/>
      <c r="Z11" s="1195"/>
      <c r="AA11" s="1197"/>
      <c r="AB11" s="1196"/>
      <c r="AC11" s="1198"/>
      <c r="AD11" s="1193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198"/>
      <c r="AQ11" s="1198"/>
      <c r="AR11" s="1198"/>
      <c r="AS11" s="1198"/>
      <c r="AT11" s="1198"/>
      <c r="AU11" s="1198"/>
      <c r="AV11" s="1198"/>
      <c r="AW11" s="1198"/>
      <c r="AX11" s="1198"/>
      <c r="AY11" s="1198"/>
    </row>
    <row r="12" spans="1:463" ht="19.5" customHeight="1">
      <c r="B12" s="1193"/>
      <c r="C12" s="1193"/>
      <c r="D12" s="1193"/>
      <c r="E12" s="1193"/>
      <c r="F12" s="1193"/>
      <c r="G12" s="1193"/>
      <c r="H12" s="1193"/>
      <c r="I12" s="1193"/>
      <c r="J12" s="1194"/>
      <c r="K12" s="1193"/>
      <c r="L12" s="1193"/>
      <c r="M12" s="1195" t="s">
        <v>975</v>
      </c>
      <c r="N12" s="1195" t="s">
        <v>976</v>
      </c>
      <c r="O12" s="1195">
        <v>2485044.21</v>
      </c>
      <c r="P12" s="1195">
        <v>130353.72</v>
      </c>
      <c r="Q12" s="1195"/>
      <c r="R12" s="1195">
        <f>SUM(O12:P12)</f>
        <v>2615397.9300000002</v>
      </c>
      <c r="S12" s="1195"/>
      <c r="T12" s="1195"/>
      <c r="U12" s="1196"/>
      <c r="V12" s="1195"/>
      <c r="W12" s="1195"/>
      <c r="X12" s="1196"/>
      <c r="Y12" s="1195"/>
      <c r="Z12" s="1195"/>
      <c r="AA12" s="1197"/>
      <c r="AB12" s="1196"/>
      <c r="AC12" s="1198"/>
      <c r="AD12" s="1193"/>
      <c r="AE12" s="1198"/>
      <c r="AF12" s="1198"/>
      <c r="AG12" s="1198"/>
      <c r="AH12" s="1198"/>
      <c r="AI12" s="1198"/>
      <c r="AJ12" s="1198"/>
      <c r="AK12" s="1198"/>
      <c r="AL12" s="1198"/>
      <c r="AM12" s="1198"/>
      <c r="AN12" s="1198"/>
      <c r="AO12" s="1198"/>
      <c r="AP12" s="1198"/>
      <c r="AQ12" s="1198"/>
      <c r="AR12" s="1198"/>
      <c r="AS12" s="1198"/>
      <c r="AT12" s="1198"/>
      <c r="AU12" s="1198"/>
      <c r="AV12" s="1198"/>
      <c r="AW12" s="1198"/>
      <c r="AX12" s="1198"/>
      <c r="AY12" s="1198"/>
    </row>
    <row r="13" spans="1:463" ht="19.5" customHeight="1">
      <c r="B13" s="1193"/>
      <c r="C13" s="1193"/>
      <c r="D13" s="1193"/>
      <c r="E13" s="1193"/>
      <c r="F13" s="1193"/>
      <c r="G13" s="1193"/>
      <c r="H13" s="1193"/>
      <c r="I13" s="1193"/>
      <c r="J13" s="1194"/>
      <c r="K13" s="1193"/>
      <c r="L13" s="1193"/>
      <c r="M13" s="1195"/>
      <c r="N13" s="1195" t="s">
        <v>977</v>
      </c>
      <c r="O13" s="1195">
        <v>129167.88000000002</v>
      </c>
      <c r="P13" s="1195">
        <v>156092.79999999999</v>
      </c>
      <c r="Q13" s="1195"/>
      <c r="R13" s="1195">
        <f t="shared" ref="R13:R15" si="1">SUM(O13:P13)</f>
        <v>285260.68</v>
      </c>
      <c r="S13" s="1195"/>
      <c r="T13" s="1195"/>
      <c r="U13" s="1196"/>
      <c r="V13" s="1195"/>
      <c r="W13" s="1195"/>
      <c r="X13" s="1196"/>
      <c r="Y13" s="1195"/>
      <c r="Z13" s="1195"/>
      <c r="AA13" s="1197"/>
      <c r="AB13" s="1196"/>
      <c r="AC13" s="1198"/>
      <c r="AD13" s="1193"/>
      <c r="AE13" s="1198"/>
      <c r="AF13" s="1198"/>
      <c r="AG13" s="1198"/>
      <c r="AH13" s="1198"/>
      <c r="AI13" s="1198"/>
      <c r="AJ13" s="1198"/>
      <c r="AK13" s="1198"/>
      <c r="AL13" s="1198"/>
      <c r="AM13" s="1198"/>
      <c r="AN13" s="1198"/>
      <c r="AO13" s="1198"/>
      <c r="AP13" s="1198"/>
      <c r="AQ13" s="1198"/>
      <c r="AR13" s="1198"/>
      <c r="AS13" s="1198"/>
      <c r="AT13" s="1198"/>
      <c r="AU13" s="1198"/>
      <c r="AV13" s="1198"/>
      <c r="AW13" s="1198"/>
      <c r="AX13" s="1198"/>
      <c r="AY13" s="1198"/>
    </row>
    <row r="14" spans="1:463" ht="19.5" customHeight="1">
      <c r="B14" s="1193"/>
      <c r="C14" s="1193"/>
      <c r="D14" s="1193"/>
      <c r="E14" s="1193"/>
      <c r="F14" s="1193"/>
      <c r="G14" s="1193"/>
      <c r="H14" s="1193"/>
      <c r="I14" s="1193"/>
      <c r="J14" s="1194"/>
      <c r="K14" s="1193"/>
      <c r="L14" s="1193"/>
      <c r="M14" s="1195"/>
      <c r="N14" s="1194" t="s">
        <v>770</v>
      </c>
      <c r="O14" s="1195">
        <v>2614212.0899999994</v>
      </c>
      <c r="P14" s="1195">
        <v>286446.52</v>
      </c>
      <c r="Q14" s="1195"/>
      <c r="R14" s="1195">
        <f t="shared" si="1"/>
        <v>2900658.6099999994</v>
      </c>
      <c r="S14" s="1195"/>
      <c r="T14" s="1195"/>
      <c r="U14" s="1196"/>
      <c r="V14" s="1195"/>
      <c r="W14" s="1195"/>
      <c r="X14" s="1196"/>
      <c r="Y14" s="1195"/>
      <c r="Z14" s="1195"/>
      <c r="AA14" s="1197"/>
      <c r="AB14" s="1196"/>
      <c r="AC14" s="1198"/>
      <c r="AD14" s="1193"/>
      <c r="AE14" s="1198"/>
      <c r="AF14" s="1198"/>
      <c r="AG14" s="1198"/>
      <c r="AH14" s="1198"/>
      <c r="AI14" s="1198"/>
      <c r="AJ14" s="1198"/>
      <c r="AK14" s="1198"/>
      <c r="AL14" s="1198"/>
      <c r="AM14" s="1198"/>
      <c r="AN14" s="1198"/>
      <c r="AO14" s="1198"/>
      <c r="AP14" s="1198"/>
      <c r="AQ14" s="1198"/>
      <c r="AR14" s="1198"/>
      <c r="AS14" s="1198"/>
      <c r="AT14" s="1198"/>
      <c r="AU14" s="1198"/>
      <c r="AV14" s="1198"/>
      <c r="AW14" s="1198"/>
      <c r="AX14" s="1198"/>
      <c r="AY14" s="1198"/>
    </row>
    <row r="15" spans="1:463" ht="19.5" customHeight="1">
      <c r="B15" s="1193"/>
      <c r="C15" s="1193"/>
      <c r="D15" s="1193"/>
      <c r="E15" s="1193"/>
      <c r="F15" s="1193"/>
      <c r="G15" s="1193"/>
      <c r="H15" s="1193"/>
      <c r="I15" s="1193"/>
      <c r="J15" s="1194"/>
      <c r="K15" s="1193"/>
      <c r="L15" s="1193"/>
      <c r="M15" s="1193"/>
      <c r="N15" s="1194" t="s">
        <v>777</v>
      </c>
      <c r="O15" s="1406">
        <v>12493405</v>
      </c>
      <c r="P15" s="1406">
        <v>1768236.74</v>
      </c>
      <c r="Q15" s="1195"/>
      <c r="R15" s="1406">
        <f t="shared" si="1"/>
        <v>14261641.74</v>
      </c>
      <c r="S15" s="1195"/>
      <c r="T15" s="1195"/>
      <c r="U15" s="1196"/>
      <c r="V15" s="1195"/>
      <c r="W15" s="1195"/>
      <c r="X15" s="1196"/>
      <c r="Y15" s="1195"/>
      <c r="Z15" s="1195"/>
      <c r="AA15" s="1197"/>
      <c r="AB15" s="1196"/>
      <c r="AC15" s="1198"/>
      <c r="AD15" s="1193"/>
      <c r="AE15" s="1198"/>
      <c r="AF15" s="1198"/>
      <c r="AG15" s="1198"/>
      <c r="AH15" s="1198"/>
      <c r="AI15" s="1198"/>
      <c r="AJ15" s="1198"/>
      <c r="AK15" s="1198"/>
      <c r="AL15" s="1198"/>
      <c r="AM15" s="1198"/>
      <c r="AN15" s="1198"/>
      <c r="AO15" s="1198"/>
      <c r="AP15" s="1198"/>
      <c r="AQ15" s="1198"/>
      <c r="AR15" s="1198"/>
      <c r="AS15" s="1198"/>
      <c r="AT15" s="1198"/>
      <c r="AU15" s="1198"/>
      <c r="AV15" s="1198"/>
      <c r="AW15" s="1198"/>
      <c r="AX15" s="1198"/>
      <c r="AY15" s="1198"/>
    </row>
    <row r="16" spans="1:463" ht="19.5" customHeight="1">
      <c r="B16" s="1193"/>
      <c r="C16" s="1193"/>
      <c r="D16" s="1193"/>
      <c r="E16" s="1193"/>
      <c r="F16" s="1193"/>
      <c r="G16" s="1193"/>
      <c r="H16" s="1193"/>
      <c r="I16" s="1193"/>
      <c r="J16" s="1194"/>
      <c r="K16" s="1193"/>
      <c r="L16" s="1193"/>
      <c r="M16" s="1193"/>
      <c r="N16" s="1194"/>
      <c r="O16" s="1195"/>
      <c r="P16" s="1195"/>
      <c r="Q16" s="1195"/>
      <c r="R16" s="1195"/>
      <c r="S16" s="1195"/>
      <c r="T16" s="1195"/>
      <c r="U16" s="1196"/>
      <c r="V16" s="1195"/>
      <c r="W16" s="1195"/>
      <c r="X16" s="1196"/>
      <c r="Y16" s="1195"/>
      <c r="Z16" s="1195"/>
      <c r="AA16" s="1197"/>
      <c r="AB16" s="1196"/>
      <c r="AC16" s="1198"/>
      <c r="AD16" s="1193"/>
      <c r="AE16" s="1198"/>
      <c r="AF16" s="1198"/>
      <c r="AG16" s="1198"/>
      <c r="AH16" s="1198"/>
      <c r="AI16" s="1198"/>
      <c r="AJ16" s="1198"/>
      <c r="AK16" s="1198"/>
      <c r="AL16" s="1198"/>
      <c r="AM16" s="1198"/>
      <c r="AN16" s="1198"/>
      <c r="AO16" s="1198"/>
      <c r="AP16" s="1198"/>
      <c r="AQ16" s="1198"/>
      <c r="AR16" s="1198"/>
      <c r="AS16" s="1198"/>
      <c r="AT16" s="1198"/>
      <c r="AU16" s="1198"/>
      <c r="AV16" s="1198"/>
      <c r="AW16" s="1198"/>
      <c r="AX16" s="1198"/>
      <c r="AY16" s="1198"/>
    </row>
    <row r="17" spans="2:51" ht="19.5" customHeight="1">
      <c r="B17" s="1193"/>
      <c r="C17" s="1193"/>
      <c r="D17" s="1193"/>
      <c r="E17" s="1193"/>
      <c r="F17" s="1193"/>
      <c r="G17" s="1193"/>
      <c r="H17" s="1193"/>
      <c r="I17" s="1193"/>
      <c r="J17" s="1194"/>
      <c r="K17" s="1193"/>
      <c r="L17" s="1193"/>
      <c r="M17" s="1195" t="s">
        <v>980</v>
      </c>
      <c r="N17" s="1194" t="s">
        <v>981</v>
      </c>
      <c r="O17" s="1195">
        <v>2900658.6100000003</v>
      </c>
      <c r="P17" s="1195"/>
      <c r="Q17" s="1195"/>
      <c r="R17" s="1195"/>
      <c r="S17" s="1195"/>
      <c r="T17" s="1195"/>
      <c r="U17" s="1196"/>
      <c r="V17" s="1195"/>
      <c r="W17" s="1195"/>
      <c r="X17" s="1196"/>
      <c r="Y17" s="1195"/>
      <c r="Z17" s="1195"/>
      <c r="AA17" s="1197"/>
      <c r="AB17" s="1196"/>
      <c r="AC17" s="1198"/>
      <c r="AD17" s="1193"/>
      <c r="AE17" s="1198"/>
      <c r="AF17" s="1198"/>
      <c r="AG17" s="1198"/>
      <c r="AH17" s="1198"/>
      <c r="AI17" s="1198"/>
      <c r="AJ17" s="1198"/>
      <c r="AK17" s="1198"/>
      <c r="AL17" s="1198"/>
      <c r="AM17" s="1198"/>
      <c r="AN17" s="1198"/>
      <c r="AO17" s="1198"/>
      <c r="AP17" s="1198"/>
      <c r="AQ17" s="1198"/>
      <c r="AR17" s="1198"/>
      <c r="AS17" s="1198"/>
      <c r="AT17" s="1198"/>
      <c r="AU17" s="1198"/>
      <c r="AV17" s="1198"/>
      <c r="AW17" s="1198"/>
      <c r="AX17" s="1198"/>
      <c r="AY17" s="1198"/>
    </row>
    <row r="18" spans="2:51" ht="19.5" customHeight="1">
      <c r="B18" s="1193"/>
      <c r="C18" s="1193"/>
      <c r="D18" s="1193"/>
      <c r="E18" s="1193"/>
      <c r="F18" s="1193"/>
      <c r="G18" s="1193"/>
      <c r="H18" s="1193"/>
      <c r="I18" s="1193"/>
      <c r="J18" s="1194"/>
      <c r="K18" s="1193"/>
      <c r="L18" s="1193"/>
      <c r="M18" s="1193"/>
      <c r="N18" s="1194" t="s">
        <v>777</v>
      </c>
      <c r="O18" s="1406">
        <v>14261.642</v>
      </c>
      <c r="P18" s="1195"/>
      <c r="Q18" s="1195"/>
      <c r="R18" s="1195"/>
      <c r="S18" s="1195"/>
      <c r="T18" s="1195"/>
      <c r="U18" s="1196"/>
      <c r="V18" s="1195"/>
      <c r="W18" s="1195"/>
      <c r="X18" s="1196"/>
      <c r="Y18" s="1195"/>
      <c r="Z18" s="1195"/>
      <c r="AA18" s="1197"/>
      <c r="AB18" s="1196"/>
      <c r="AC18" s="1198"/>
      <c r="AD18" s="1193"/>
      <c r="AE18" s="1198"/>
      <c r="AF18" s="1198"/>
      <c r="AG18" s="1198"/>
      <c r="AH18" s="1198"/>
      <c r="AI18" s="1198"/>
      <c r="AJ18" s="1198"/>
      <c r="AK18" s="1198"/>
      <c r="AL18" s="1198"/>
      <c r="AM18" s="1198"/>
      <c r="AN18" s="1198"/>
      <c r="AO18" s="1198"/>
      <c r="AP18" s="1198"/>
      <c r="AQ18" s="1198"/>
      <c r="AR18" s="1198"/>
      <c r="AS18" s="1198"/>
      <c r="AT18" s="1198"/>
      <c r="AU18" s="1198"/>
      <c r="AV18" s="1198"/>
      <c r="AW18" s="1198"/>
      <c r="AX18" s="1198"/>
      <c r="AY18" s="1198"/>
    </row>
    <row r="19" spans="2:51" ht="19.5" customHeight="1">
      <c r="B19" s="1193"/>
      <c r="C19" s="1193"/>
      <c r="D19" s="1193"/>
      <c r="E19" s="1193"/>
      <c r="F19" s="1193"/>
      <c r="G19" s="1193"/>
      <c r="H19" s="1193"/>
      <c r="I19" s="1193"/>
      <c r="J19" s="1194"/>
      <c r="K19" s="1193"/>
      <c r="L19" s="1193"/>
      <c r="M19" s="1193"/>
      <c r="N19" s="1194"/>
      <c r="O19" s="1195"/>
      <c r="P19" s="1195"/>
      <c r="Q19" s="1195"/>
      <c r="R19" s="1195"/>
      <c r="S19" s="1195"/>
      <c r="T19" s="1195"/>
      <c r="U19" s="1196"/>
      <c r="V19" s="1195"/>
      <c r="W19" s="1195"/>
      <c r="X19" s="1196"/>
      <c r="Y19" s="1195"/>
      <c r="Z19" s="1195"/>
      <c r="AA19" s="1197"/>
      <c r="AB19" s="1196"/>
      <c r="AC19" s="1198"/>
      <c r="AD19" s="1193"/>
      <c r="AE19" s="1198"/>
      <c r="AF19" s="1198"/>
      <c r="AG19" s="1198"/>
      <c r="AH19" s="1198"/>
      <c r="AI19" s="1198"/>
      <c r="AJ19" s="1198"/>
      <c r="AK19" s="1198"/>
      <c r="AL19" s="1198"/>
      <c r="AM19" s="1198"/>
      <c r="AN19" s="1198"/>
      <c r="AO19" s="1198"/>
      <c r="AP19" s="1198"/>
      <c r="AQ19" s="1198"/>
      <c r="AR19" s="1198"/>
      <c r="AS19" s="1198"/>
      <c r="AT19" s="1198"/>
      <c r="AU19" s="1198"/>
      <c r="AV19" s="1198"/>
      <c r="AW19" s="1198"/>
      <c r="AX19" s="1198"/>
      <c r="AY19" s="1198"/>
    </row>
    <row r="20" spans="2:51" ht="19.5" customHeight="1">
      <c r="B20" s="1193"/>
      <c r="C20" s="1193"/>
      <c r="D20" s="1193"/>
      <c r="E20" s="1193"/>
      <c r="F20" s="1193"/>
      <c r="G20" s="1193"/>
      <c r="H20" s="1193"/>
      <c r="I20" s="1193"/>
      <c r="J20" s="1194"/>
      <c r="K20" s="1193"/>
      <c r="L20" s="1193"/>
      <c r="M20" s="1193"/>
      <c r="N20" s="1194"/>
      <c r="O20" s="1195"/>
      <c r="P20" s="1195"/>
      <c r="Q20" s="1195"/>
      <c r="R20" s="1195"/>
      <c r="S20" s="1195"/>
      <c r="T20" s="1195"/>
      <c r="U20" s="1196"/>
      <c r="V20" s="1195"/>
      <c r="W20" s="1195"/>
      <c r="X20" s="1196"/>
      <c r="Y20" s="1195"/>
      <c r="Z20" s="1195"/>
      <c r="AA20" s="1197"/>
      <c r="AB20" s="1196"/>
      <c r="AC20" s="1198"/>
      <c r="AD20" s="1193"/>
      <c r="AE20" s="1198"/>
      <c r="AF20" s="1198"/>
      <c r="AG20" s="1198"/>
      <c r="AH20" s="1198"/>
      <c r="AI20" s="1198"/>
      <c r="AJ20" s="1198"/>
      <c r="AK20" s="1198"/>
      <c r="AL20" s="1198"/>
      <c r="AM20" s="1198"/>
      <c r="AN20" s="1198"/>
      <c r="AO20" s="1198"/>
      <c r="AP20" s="1198"/>
      <c r="AQ20" s="1198"/>
      <c r="AR20" s="1198"/>
      <c r="AS20" s="1198"/>
      <c r="AT20" s="1198"/>
      <c r="AU20" s="1198"/>
      <c r="AV20" s="1198"/>
      <c r="AW20" s="1198"/>
      <c r="AX20" s="1198"/>
      <c r="AY20" s="1198"/>
    </row>
    <row r="21" spans="2:51" ht="19.5" customHeight="1">
      <c r="B21" s="1837"/>
      <c r="C21" s="1837"/>
      <c r="D21" s="1837"/>
      <c r="E21" s="1837"/>
      <c r="F21" s="1837"/>
      <c r="G21" s="1837"/>
      <c r="H21" s="1837"/>
      <c r="I21" s="1837"/>
      <c r="J21" s="1838"/>
      <c r="K21" s="1837"/>
      <c r="L21" s="1837"/>
      <c r="M21" s="1837"/>
      <c r="N21" s="1838"/>
      <c r="O21" s="1839"/>
      <c r="P21" s="1839"/>
      <c r="Q21" s="1839"/>
      <c r="R21" s="1839"/>
      <c r="S21" s="1839"/>
      <c r="T21" s="1839"/>
      <c r="U21" s="1840"/>
      <c r="V21" s="1839"/>
      <c r="W21" s="1839"/>
      <c r="X21" s="1840"/>
      <c r="Y21" s="1839"/>
      <c r="Z21" s="1839"/>
      <c r="AA21" s="1841"/>
      <c r="AB21" s="1840"/>
      <c r="AC21" s="1842"/>
      <c r="AD21" s="1837"/>
      <c r="AE21" s="1842"/>
      <c r="AF21" s="1842"/>
      <c r="AG21" s="1842"/>
      <c r="AH21" s="1842"/>
      <c r="AI21" s="1842"/>
      <c r="AJ21" s="1842"/>
      <c r="AK21" s="1842"/>
      <c r="AL21" s="1842"/>
    </row>
    <row r="22" spans="2:51" ht="19.5" customHeight="1"/>
    <row r="23" spans="2:51" ht="19.5" customHeight="1"/>
    <row r="24" spans="2:51" ht="19.5" customHeight="1"/>
    <row r="25" spans="2:51" ht="19.5" customHeight="1"/>
    <row r="26" spans="2:51" ht="19.5" customHeight="1"/>
    <row r="27" spans="2:51" ht="19.5" customHeight="1"/>
  </sheetData>
  <sheetProtection password="C61B" sheet="1" objects="1" scenarios="1"/>
  <customSheetViews>
    <customSheetView guid="{9B4B0DAB-FAB9-4E24-9A0E-9A6ECAA72FED}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5">
    <dataValidation type="list" allowBlank="1" showInputMessage="1" showErrorMessage="1" sqref="H5:H6">
      <formula1>INDIRECT($H5)</formula1>
    </dataValidation>
    <dataValidation allowBlank="1" showErrorMessage="1" prompt="_x000a__x000a_" sqref="W5:W6"/>
    <dataValidation type="decimal" operator="greaterThan" allowBlank="1" showInputMessage="1" showErrorMessage="1" errorTitle="Measure Life" error="Measure Life must be greater than zero." sqref="F5:F6">
      <formula1>0</formula1>
    </dataValidation>
    <dataValidation type="decimal" operator="greaterThan" allowBlank="1" showInputMessage="1" showErrorMessage="1" errorTitle="Overhead" error="Overhead must be greater than zero." sqref="O5:O6">
      <formula1>0</formula1>
    </dataValidation>
    <dataValidation type="decimal" operator="greaterThanOrEqual" allowBlank="1" showInputMessage="1" sqref="I5:I6">
      <formula1>0</formula1>
    </dataValidation>
  </dataValidations>
  <hyperlinks>
    <hyperlink ref="A1" location="'Electric CE'!A1" display="Rtn to Summary"/>
  </hyperlinks>
  <pageMargins left="0.5" right="0.21" top="0.75" bottom="0.75" header="0.3" footer="0.3"/>
  <pageSetup paperSize="3" scale="43" orientation="landscape" r:id="rId3"/>
  <ignoredErrors>
    <ignoredError sqref="R7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QD33"/>
  <sheetViews>
    <sheetView workbookViewId="0">
      <pane xSplit="1" ySplit="1" topLeftCell="B2" activePane="bottomRight" state="frozen"/>
      <selection activeCell="E14" sqref="E14"/>
      <selection pane="topRight" activeCell="E14" sqref="E14"/>
      <selection pane="bottomLeft" activeCell="E14" sqref="E14"/>
      <selection pane="bottomRight" activeCell="A20" sqref="A20"/>
    </sheetView>
  </sheetViews>
  <sheetFormatPr defaultColWidth="9.109375" defaultRowHeight="13.2"/>
  <cols>
    <col min="1" max="1" width="9.109375" style="342"/>
    <col min="2" max="4" width="12.88671875" style="243" customWidth="1"/>
    <col min="5" max="5" width="24.44140625" style="243" customWidth="1"/>
    <col min="6" max="6" width="9.6640625" style="243" customWidth="1"/>
    <col min="7" max="7" width="11.44140625" style="243" customWidth="1"/>
    <col min="8" max="8" width="33" style="243" customWidth="1"/>
    <col min="9" max="9" width="11.6640625" style="243" customWidth="1"/>
    <col min="10" max="10" width="16.33203125" style="338" customWidth="1"/>
    <col min="11" max="11" width="18.6640625" style="339" customWidth="1"/>
    <col min="12" max="12" width="17" style="339" customWidth="1"/>
    <col min="13" max="13" width="15.88671875" style="339" customWidth="1"/>
    <col min="14" max="14" width="19.5546875" style="243" customWidth="1"/>
    <col min="15" max="15" width="33.109375" style="339" customWidth="1"/>
    <col min="16" max="16" width="18.6640625" style="339" customWidth="1"/>
    <col min="17" max="17" width="17" style="339" customWidth="1"/>
    <col min="18" max="18" width="18.44140625" style="339" customWidth="1"/>
    <col min="19" max="19" width="17.6640625" style="339" customWidth="1"/>
    <col min="20" max="20" width="14.6640625" style="339" customWidth="1"/>
    <col min="21" max="21" width="16.109375" style="340" customWidth="1"/>
    <col min="22" max="22" width="16.5546875" style="339" customWidth="1"/>
    <col min="23" max="23" width="16.88671875" style="339" customWidth="1"/>
    <col min="24" max="24" width="18.6640625" style="340" customWidth="1"/>
    <col min="25" max="25" width="18.6640625" style="339" customWidth="1"/>
    <col min="26" max="26" width="16" style="339" customWidth="1"/>
    <col min="27" max="27" width="12.109375" style="341" customWidth="1"/>
    <col min="28" max="28" width="20.5546875" style="340" customWidth="1"/>
    <col min="29" max="29" width="11.44140625" style="342" customWidth="1"/>
    <col min="30" max="30" width="12.33203125" style="243" customWidth="1"/>
    <col min="31" max="55" width="9.109375" style="342"/>
    <col min="56" max="16384" width="9.109375" style="243"/>
  </cols>
  <sheetData>
    <row r="1" spans="1:446" ht="26.4">
      <c r="A1" s="318" t="s">
        <v>206</v>
      </c>
      <c r="B1" s="243" t="s">
        <v>940</v>
      </c>
    </row>
    <row r="2" spans="1:446">
      <c r="B2" s="343" t="s">
        <v>176</v>
      </c>
      <c r="C2" s="343"/>
      <c r="D2" s="343"/>
      <c r="E2" s="344">
        <f>'Elec. CE'!C2</f>
        <v>7.8E-2</v>
      </c>
    </row>
    <row r="3" spans="1:446" s="342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</row>
    <row r="4" spans="1:446" ht="41.4">
      <c r="A4" s="966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4</v>
      </c>
      <c r="I4" s="412" t="s">
        <v>40</v>
      </c>
      <c r="J4" s="430" t="s">
        <v>172</v>
      </c>
      <c r="K4" s="413" t="s">
        <v>45</v>
      </c>
      <c r="L4" s="413" t="s">
        <v>47</v>
      </c>
      <c r="M4" s="413" t="s">
        <v>79</v>
      </c>
      <c r="N4" s="430" t="s">
        <v>42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84</v>
      </c>
      <c r="AB4" s="412" t="s">
        <v>147</v>
      </c>
      <c r="AC4" s="412" t="s">
        <v>83</v>
      </c>
      <c r="AD4" s="412" t="s">
        <v>6</v>
      </c>
    </row>
    <row r="5" spans="1:446" s="420" customFormat="1" ht="15" customHeight="1">
      <c r="B5" s="1882" t="s">
        <v>75</v>
      </c>
      <c r="C5" s="1883"/>
      <c r="D5" s="1884"/>
      <c r="E5" s="1795" t="s">
        <v>1336</v>
      </c>
      <c r="F5" s="1885">
        <v>3</v>
      </c>
      <c r="G5" s="1886">
        <f>F5*N5/$N$8</f>
        <v>0</v>
      </c>
      <c r="H5" s="1887" t="s">
        <v>38</v>
      </c>
      <c r="I5" s="1888">
        <v>1</v>
      </c>
      <c r="J5" s="1889">
        <v>0</v>
      </c>
      <c r="K5" s="1890"/>
      <c r="L5" s="1890"/>
      <c r="M5" s="1891"/>
      <c r="N5" s="1892">
        <f>J5*I5</f>
        <v>0</v>
      </c>
      <c r="O5" s="1893"/>
      <c r="P5" s="1894"/>
      <c r="Q5" s="1894"/>
      <c r="R5" s="1894"/>
      <c r="S5" s="1894"/>
      <c r="T5" s="1895"/>
      <c r="U5" s="1896"/>
      <c r="V5" s="1894"/>
      <c r="W5" s="1891">
        <v>0</v>
      </c>
      <c r="X5" s="1896"/>
      <c r="Y5" s="1894"/>
      <c r="Z5" s="1897"/>
      <c r="AA5" s="1898">
        <f>IF(N5=0,0,(HLOOKUP(H5,ACElectric_2014_2015,F5+1,FALSE)))</f>
        <v>0</v>
      </c>
      <c r="AB5" s="1894">
        <f>AA5*N5</f>
        <v>0</v>
      </c>
      <c r="AC5" s="1806"/>
      <c r="AD5" s="1807"/>
    </row>
    <row r="6" spans="1:446" s="420" customFormat="1" ht="15" customHeight="1">
      <c r="B6" s="1899" t="s">
        <v>75</v>
      </c>
      <c r="C6" s="827"/>
      <c r="D6" s="828"/>
      <c r="E6" s="1810" t="s">
        <v>1335</v>
      </c>
      <c r="F6" s="963">
        <v>3</v>
      </c>
      <c r="G6" s="964">
        <f t="shared" ref="G6:G7" si="0">F6*N6/$N$8</f>
        <v>0.26108621668496707</v>
      </c>
      <c r="H6" s="421" t="s">
        <v>38</v>
      </c>
      <c r="I6" s="965">
        <v>1</v>
      </c>
      <c r="J6" s="829">
        <v>1115973</v>
      </c>
      <c r="K6" s="1900"/>
      <c r="L6" s="1901"/>
      <c r="M6" s="422"/>
      <c r="N6" s="831">
        <f t="shared" ref="N6:N7" si="1">J6*I6</f>
        <v>1115973</v>
      </c>
      <c r="O6" s="1081"/>
      <c r="P6" s="832"/>
      <c r="Q6" s="832"/>
      <c r="R6" s="832"/>
      <c r="S6" s="1902">
        <v>30400</v>
      </c>
      <c r="T6" s="833"/>
      <c r="U6" s="1082"/>
      <c r="V6" s="832"/>
      <c r="W6" s="422">
        <v>0</v>
      </c>
      <c r="X6" s="1082"/>
      <c r="Y6" s="832"/>
      <c r="Z6" s="1011"/>
      <c r="AA6" s="836">
        <f>IF(N6=0,0,(HLOOKUP(H6,ACElectric_2014_2015,F6+1,FALSE)))</f>
        <v>0.18077493291569627</v>
      </c>
      <c r="AB6" s="832">
        <f t="shared" ref="AB6:AB7" si="2">AA6*N6</f>
        <v>201739.94421072831</v>
      </c>
      <c r="AC6" s="348"/>
      <c r="AD6" s="825"/>
    </row>
    <row r="7" spans="1:446" s="420" customFormat="1" ht="15" customHeight="1">
      <c r="B7" s="1903" t="s">
        <v>75</v>
      </c>
      <c r="C7" s="1904"/>
      <c r="D7" s="1905"/>
      <c r="E7" s="1823" t="s">
        <v>1334</v>
      </c>
      <c r="F7" s="1906">
        <v>3</v>
      </c>
      <c r="G7" s="1907">
        <f t="shared" si="0"/>
        <v>2.738913783315033</v>
      </c>
      <c r="H7" s="1908" t="s">
        <v>38</v>
      </c>
      <c r="I7" s="1909">
        <v>1</v>
      </c>
      <c r="J7" s="1910">
        <v>11707067</v>
      </c>
      <c r="K7" s="1911"/>
      <c r="L7" s="1912"/>
      <c r="M7" s="1913"/>
      <c r="N7" s="1914">
        <f t="shared" si="1"/>
        <v>11707067</v>
      </c>
      <c r="O7" s="1915"/>
      <c r="P7" s="1916"/>
      <c r="Q7" s="1916"/>
      <c r="R7" s="1916"/>
      <c r="S7" s="1916">
        <v>667572.72000000009</v>
      </c>
      <c r="T7" s="1917"/>
      <c r="U7" s="1918"/>
      <c r="V7" s="1916"/>
      <c r="W7" s="1913">
        <v>0</v>
      </c>
      <c r="X7" s="1918"/>
      <c r="Y7" s="1916"/>
      <c r="Z7" s="1919"/>
      <c r="AA7" s="1920">
        <f>IF(N7=0,0,(HLOOKUP(H7,ACElectric_2014_2015,F7+1,FALSE)))</f>
        <v>0.18077493291569627</v>
      </c>
      <c r="AB7" s="1916">
        <f t="shared" si="2"/>
        <v>2116344.2515645614</v>
      </c>
      <c r="AC7" s="1835"/>
      <c r="AD7" s="1836"/>
    </row>
    <row r="8" spans="1:446" s="359" customFormat="1" ht="13.8" thickBot="1">
      <c r="A8" s="349"/>
      <c r="B8" s="1870"/>
      <c r="C8" s="1871"/>
      <c r="D8" s="1871"/>
      <c r="E8" s="1872" t="s">
        <v>169</v>
      </c>
      <c r="F8" s="1873">
        <v>3</v>
      </c>
      <c r="G8" s="1874">
        <f>SUM(G5:G7)</f>
        <v>3</v>
      </c>
      <c r="H8" s="1874"/>
      <c r="I8" s="1874"/>
      <c r="J8" s="1875"/>
      <c r="K8" s="1876">
        <f t="shared" ref="K8:W8" si="3">SUM(K5:K5)</f>
        <v>0</v>
      </c>
      <c r="L8" s="1877"/>
      <c r="M8" s="1876"/>
      <c r="N8" s="1875">
        <f>SUM(N5:N7)</f>
        <v>12823040</v>
      </c>
      <c r="O8" s="1876">
        <f t="shared" si="3"/>
        <v>0</v>
      </c>
      <c r="P8" s="1878">
        <v>1124288.8999999999</v>
      </c>
      <c r="Q8" s="1878">
        <v>781243.6399999999</v>
      </c>
      <c r="R8" s="1876">
        <f>IF(Q8&gt;S8,0,S8-Q8)</f>
        <v>0</v>
      </c>
      <c r="S8" s="1876">
        <f>SUM(S5:S7)</f>
        <v>697972.72000000009</v>
      </c>
      <c r="T8" s="1876">
        <f t="shared" si="3"/>
        <v>0</v>
      </c>
      <c r="U8" s="1876">
        <f>P8+Q8</f>
        <v>1905532.5399999998</v>
      </c>
      <c r="V8" s="1876">
        <f>P8+T8+S8</f>
        <v>1822261.62</v>
      </c>
      <c r="W8" s="1876">
        <f t="shared" si="3"/>
        <v>0</v>
      </c>
      <c r="X8" s="1876">
        <f>U8/(1+Discount_Rate)^1</f>
        <v>1767655.4174397029</v>
      </c>
      <c r="Y8" s="1876">
        <f>V8/(1+Discount_Rate)^1</f>
        <v>1690409.6660482376</v>
      </c>
      <c r="Z8" s="1879">
        <f>S8/2</f>
        <v>348986.36000000004</v>
      </c>
      <c r="AA8" s="1880"/>
      <c r="AB8" s="1876">
        <f>SUM(AB5:AB7)</f>
        <v>2318084.1957752896</v>
      </c>
      <c r="AC8" s="1881">
        <f>AB8/X8</f>
        <v>1.3113891841730305</v>
      </c>
      <c r="AD8" s="1881">
        <f>((AB8*1.1)+Z8)/Y8</f>
        <v>1.7148973018651066</v>
      </c>
      <c r="AE8" s="349"/>
      <c r="AF8" s="349"/>
      <c r="AG8" s="349"/>
      <c r="AH8" s="349"/>
      <c r="AI8" s="349"/>
      <c r="AJ8" s="349"/>
      <c r="AK8" s="349"/>
      <c r="AL8" s="349"/>
      <c r="AM8" s="349"/>
      <c r="AN8" s="349"/>
      <c r="AO8" s="349"/>
      <c r="AP8" s="349"/>
      <c r="AQ8" s="349"/>
      <c r="AR8" s="349"/>
      <c r="AS8" s="349"/>
      <c r="AT8" s="349"/>
      <c r="AU8" s="349"/>
      <c r="AV8" s="349"/>
      <c r="AW8" s="349"/>
      <c r="AX8" s="349"/>
      <c r="AY8" s="349"/>
      <c r="AZ8" s="349"/>
      <c r="BA8" s="349"/>
      <c r="BB8" s="349"/>
      <c r="BC8" s="349"/>
      <c r="BD8" s="349"/>
      <c r="BE8" s="349"/>
      <c r="BF8" s="349"/>
      <c r="BG8" s="349"/>
      <c r="BH8" s="349"/>
      <c r="BI8" s="349"/>
      <c r="BJ8" s="349"/>
      <c r="BK8" s="349"/>
      <c r="BL8" s="349"/>
      <c r="BM8" s="349"/>
      <c r="BN8" s="349"/>
      <c r="BO8" s="349"/>
      <c r="BP8" s="349"/>
      <c r="BQ8" s="349"/>
      <c r="BR8" s="349"/>
      <c r="BS8" s="349"/>
      <c r="BT8" s="349"/>
      <c r="BU8" s="349"/>
      <c r="BV8" s="349"/>
      <c r="BW8" s="349"/>
      <c r="BX8" s="349"/>
      <c r="BY8" s="349"/>
      <c r="BZ8" s="349"/>
      <c r="CA8" s="349"/>
      <c r="CB8" s="349"/>
      <c r="CC8" s="349"/>
      <c r="CD8" s="349"/>
      <c r="CE8" s="349"/>
      <c r="CF8" s="349"/>
      <c r="CG8" s="349"/>
      <c r="CH8" s="349"/>
      <c r="CI8" s="349"/>
      <c r="CJ8" s="349"/>
      <c r="CK8" s="349"/>
      <c r="CL8" s="349"/>
      <c r="CM8" s="349"/>
      <c r="CN8" s="349"/>
      <c r="CO8" s="349"/>
      <c r="CP8" s="349"/>
      <c r="CQ8" s="349"/>
      <c r="CR8" s="349"/>
      <c r="CS8" s="349"/>
      <c r="CT8" s="349"/>
      <c r="CU8" s="349"/>
      <c r="CV8" s="349"/>
      <c r="CW8" s="349"/>
      <c r="CX8" s="349"/>
      <c r="CY8" s="349"/>
      <c r="CZ8" s="349"/>
      <c r="DA8" s="349"/>
      <c r="DB8" s="349"/>
      <c r="DC8" s="349"/>
      <c r="DD8" s="349"/>
      <c r="DE8" s="349"/>
      <c r="DF8" s="349"/>
      <c r="DG8" s="349"/>
      <c r="DH8" s="349"/>
      <c r="DI8" s="349"/>
      <c r="DJ8" s="349"/>
      <c r="DK8" s="349"/>
      <c r="DL8" s="349"/>
      <c r="DM8" s="349"/>
      <c r="DN8" s="349"/>
      <c r="DO8" s="349"/>
      <c r="DP8" s="349"/>
      <c r="DQ8" s="349"/>
      <c r="DR8" s="349"/>
      <c r="DS8" s="349"/>
      <c r="DT8" s="349"/>
      <c r="DU8" s="349"/>
      <c r="DV8" s="349"/>
      <c r="DW8" s="349"/>
      <c r="DX8" s="349"/>
      <c r="DY8" s="349"/>
      <c r="DZ8" s="349"/>
      <c r="EA8" s="349"/>
      <c r="EB8" s="349"/>
      <c r="EC8" s="349"/>
      <c r="ED8" s="349"/>
      <c r="EE8" s="349"/>
      <c r="EF8" s="349"/>
      <c r="EG8" s="349"/>
      <c r="EH8" s="349"/>
      <c r="EI8" s="349"/>
      <c r="EJ8" s="349"/>
      <c r="EK8" s="349"/>
      <c r="EL8" s="349"/>
      <c r="EM8" s="349"/>
      <c r="EN8" s="349"/>
      <c r="EO8" s="349"/>
      <c r="EP8" s="349"/>
      <c r="EQ8" s="349"/>
      <c r="ER8" s="349"/>
      <c r="ES8" s="349"/>
      <c r="ET8" s="349"/>
      <c r="EU8" s="349"/>
      <c r="EV8" s="349"/>
      <c r="EW8" s="349"/>
      <c r="EX8" s="349"/>
      <c r="EY8" s="349"/>
      <c r="EZ8" s="349"/>
      <c r="FA8" s="349"/>
      <c r="FB8" s="349"/>
      <c r="FC8" s="349"/>
      <c r="FD8" s="349"/>
      <c r="FE8" s="349"/>
      <c r="FF8" s="349"/>
      <c r="FG8" s="349"/>
      <c r="FH8" s="349"/>
      <c r="FI8" s="349"/>
      <c r="FJ8" s="349"/>
      <c r="FK8" s="349"/>
      <c r="FL8" s="349"/>
      <c r="FM8" s="349"/>
      <c r="FN8" s="349"/>
      <c r="FO8" s="349"/>
      <c r="FP8" s="349"/>
      <c r="FQ8" s="349"/>
      <c r="FR8" s="349"/>
      <c r="FS8" s="349"/>
      <c r="FT8" s="349"/>
      <c r="FU8" s="349"/>
      <c r="FV8" s="349"/>
      <c r="FW8" s="349"/>
      <c r="FX8" s="349"/>
      <c r="FY8" s="349"/>
      <c r="FZ8" s="349"/>
      <c r="GA8" s="349"/>
      <c r="GB8" s="349"/>
      <c r="GC8" s="349"/>
      <c r="GD8" s="349"/>
      <c r="GE8" s="349"/>
      <c r="GF8" s="349"/>
      <c r="GG8" s="349"/>
      <c r="GH8" s="349"/>
      <c r="GI8" s="349"/>
      <c r="GJ8" s="349"/>
      <c r="GK8" s="349"/>
      <c r="GL8" s="349"/>
      <c r="GM8" s="349"/>
      <c r="GN8" s="349"/>
      <c r="GO8" s="349"/>
      <c r="GP8" s="349"/>
      <c r="GQ8" s="349"/>
      <c r="GR8" s="349"/>
      <c r="GS8" s="349"/>
      <c r="GT8" s="349"/>
      <c r="GU8" s="349"/>
      <c r="GV8" s="349"/>
      <c r="GW8" s="349"/>
      <c r="GX8" s="349"/>
      <c r="GY8" s="349"/>
      <c r="GZ8" s="349"/>
      <c r="HA8" s="349"/>
      <c r="HB8" s="349"/>
      <c r="HC8" s="349"/>
      <c r="HD8" s="349"/>
      <c r="HE8" s="349"/>
      <c r="HF8" s="349"/>
      <c r="HG8" s="349"/>
      <c r="HH8" s="349"/>
      <c r="HI8" s="349"/>
      <c r="HJ8" s="349"/>
      <c r="HK8" s="349"/>
      <c r="HL8" s="349"/>
      <c r="HM8" s="349"/>
      <c r="HN8" s="349"/>
      <c r="HO8" s="349"/>
      <c r="HP8" s="349"/>
      <c r="HQ8" s="349"/>
      <c r="HR8" s="349"/>
      <c r="HS8" s="349"/>
      <c r="HT8" s="349"/>
      <c r="HU8" s="349"/>
      <c r="HV8" s="349"/>
      <c r="HW8" s="349"/>
      <c r="HX8" s="349"/>
      <c r="HY8" s="349"/>
      <c r="HZ8" s="349"/>
      <c r="IA8" s="349"/>
      <c r="IB8" s="349"/>
      <c r="IC8" s="349"/>
      <c r="ID8" s="349"/>
      <c r="IE8" s="349"/>
      <c r="IF8" s="349"/>
      <c r="IG8" s="349"/>
      <c r="IH8" s="349"/>
      <c r="II8" s="349"/>
      <c r="IJ8" s="349"/>
      <c r="IK8" s="349"/>
      <c r="IL8" s="349"/>
      <c r="IM8" s="349"/>
      <c r="IN8" s="349"/>
      <c r="IO8" s="349"/>
      <c r="IP8" s="349"/>
      <c r="IQ8" s="349"/>
      <c r="IR8" s="349"/>
      <c r="IS8" s="349"/>
      <c r="IT8" s="349"/>
      <c r="IU8" s="349"/>
      <c r="IV8" s="349"/>
      <c r="IW8" s="349"/>
      <c r="IX8" s="349"/>
      <c r="IY8" s="349"/>
      <c r="IZ8" s="349"/>
      <c r="JA8" s="349"/>
      <c r="JB8" s="349"/>
      <c r="JC8" s="349"/>
      <c r="JD8" s="349"/>
      <c r="JE8" s="349"/>
      <c r="JF8" s="349"/>
      <c r="JG8" s="349"/>
      <c r="JH8" s="349"/>
      <c r="JI8" s="349"/>
      <c r="JJ8" s="349"/>
      <c r="JK8" s="349"/>
      <c r="JL8" s="349"/>
      <c r="JM8" s="349"/>
      <c r="JN8" s="349"/>
      <c r="JO8" s="349"/>
      <c r="JP8" s="349"/>
      <c r="JQ8" s="349"/>
      <c r="JR8" s="349"/>
      <c r="JS8" s="349"/>
      <c r="JT8" s="349"/>
      <c r="JU8" s="349"/>
      <c r="JV8" s="349"/>
      <c r="JW8" s="349"/>
      <c r="JX8" s="349"/>
      <c r="JY8" s="349"/>
      <c r="JZ8" s="349"/>
      <c r="KA8" s="349"/>
      <c r="KB8" s="349"/>
      <c r="KC8" s="349"/>
      <c r="KD8" s="349"/>
      <c r="KE8" s="349"/>
      <c r="KF8" s="349"/>
      <c r="KG8" s="349"/>
      <c r="KH8" s="349"/>
      <c r="KI8" s="349"/>
      <c r="KJ8" s="349"/>
      <c r="KK8" s="349"/>
      <c r="KL8" s="349"/>
      <c r="KM8" s="349"/>
      <c r="KN8" s="349"/>
      <c r="KO8" s="349"/>
      <c r="KP8" s="349"/>
      <c r="KQ8" s="349"/>
      <c r="KR8" s="349"/>
      <c r="KS8" s="349"/>
      <c r="KT8" s="349"/>
      <c r="KU8" s="349"/>
      <c r="KV8" s="349"/>
      <c r="KW8" s="349"/>
      <c r="KX8" s="349"/>
      <c r="KY8" s="349"/>
      <c r="KZ8" s="349"/>
      <c r="LA8" s="349"/>
      <c r="LB8" s="349"/>
      <c r="LC8" s="349"/>
      <c r="LD8" s="349"/>
      <c r="LE8" s="349"/>
      <c r="LF8" s="349"/>
      <c r="LG8" s="349"/>
      <c r="LH8" s="349"/>
      <c r="LI8" s="349"/>
      <c r="LJ8" s="349"/>
      <c r="LK8" s="349"/>
      <c r="LL8" s="349"/>
      <c r="LM8" s="349"/>
      <c r="LN8" s="349"/>
      <c r="LO8" s="349"/>
      <c r="LP8" s="349"/>
      <c r="LQ8" s="349"/>
      <c r="LR8" s="349"/>
      <c r="LS8" s="349"/>
      <c r="LT8" s="349"/>
      <c r="LU8" s="349"/>
      <c r="LV8" s="349"/>
      <c r="LW8" s="349"/>
      <c r="LX8" s="349"/>
      <c r="LY8" s="349"/>
      <c r="LZ8" s="349"/>
      <c r="MA8" s="349"/>
      <c r="MB8" s="349"/>
      <c r="MC8" s="349"/>
      <c r="MD8" s="349"/>
      <c r="ME8" s="349"/>
      <c r="MF8" s="349"/>
      <c r="MG8" s="349"/>
      <c r="MH8" s="349"/>
      <c r="MI8" s="349"/>
      <c r="MJ8" s="349"/>
      <c r="MK8" s="349"/>
      <c r="ML8" s="349"/>
      <c r="MM8" s="349"/>
      <c r="MN8" s="349"/>
      <c r="MO8" s="349"/>
      <c r="MP8" s="349"/>
      <c r="MQ8" s="349"/>
      <c r="MR8" s="349"/>
      <c r="MS8" s="349"/>
      <c r="MT8" s="349"/>
      <c r="MU8" s="349"/>
      <c r="MV8" s="349"/>
      <c r="MW8" s="349"/>
      <c r="MX8" s="349"/>
      <c r="MY8" s="349"/>
      <c r="MZ8" s="349"/>
      <c r="NA8" s="349"/>
      <c r="NB8" s="349"/>
      <c r="NC8" s="349"/>
      <c r="ND8" s="349"/>
      <c r="NE8" s="349"/>
      <c r="NF8" s="349"/>
      <c r="NG8" s="349"/>
      <c r="NH8" s="349"/>
      <c r="NI8" s="349"/>
      <c r="NJ8" s="349"/>
      <c r="NK8" s="349"/>
      <c r="NL8" s="349"/>
      <c r="NM8" s="349"/>
      <c r="NN8" s="349"/>
      <c r="NO8" s="349"/>
      <c r="NP8" s="349"/>
      <c r="NQ8" s="349"/>
      <c r="NR8" s="349"/>
      <c r="NS8" s="349"/>
      <c r="NT8" s="349"/>
      <c r="NU8" s="349"/>
      <c r="NV8" s="349"/>
      <c r="NW8" s="349"/>
      <c r="NX8" s="349"/>
      <c r="NY8" s="349"/>
      <c r="NZ8" s="349"/>
      <c r="OA8" s="349"/>
      <c r="OB8" s="349"/>
      <c r="OC8" s="349"/>
      <c r="OD8" s="349"/>
      <c r="OE8" s="349"/>
      <c r="OF8" s="349"/>
      <c r="OG8" s="349"/>
      <c r="OH8" s="349"/>
      <c r="OI8" s="349"/>
      <c r="OJ8" s="349"/>
      <c r="OK8" s="349"/>
      <c r="OL8" s="349"/>
      <c r="OM8" s="349"/>
      <c r="ON8" s="349"/>
      <c r="OO8" s="349"/>
      <c r="OP8" s="349"/>
      <c r="OQ8" s="349"/>
      <c r="OR8" s="349"/>
      <c r="OS8" s="349"/>
      <c r="OT8" s="349"/>
      <c r="OU8" s="349"/>
      <c r="OV8" s="349"/>
      <c r="OW8" s="349"/>
      <c r="OX8" s="349"/>
      <c r="OY8" s="349"/>
      <c r="OZ8" s="349"/>
      <c r="PA8" s="349"/>
      <c r="PB8" s="349"/>
      <c r="PC8" s="349"/>
      <c r="PD8" s="349"/>
      <c r="PE8" s="349"/>
      <c r="PF8" s="349"/>
      <c r="PG8" s="349"/>
      <c r="PH8" s="349"/>
      <c r="PI8" s="349"/>
      <c r="PJ8" s="349"/>
      <c r="PK8" s="349"/>
      <c r="PL8" s="349"/>
      <c r="PM8" s="349"/>
      <c r="PN8" s="349"/>
      <c r="PO8" s="349"/>
      <c r="PP8" s="349"/>
      <c r="PQ8" s="349"/>
      <c r="PR8" s="349"/>
      <c r="PS8" s="349"/>
      <c r="PT8" s="349"/>
      <c r="PU8" s="349"/>
      <c r="PV8" s="349"/>
      <c r="PW8" s="349"/>
      <c r="PX8" s="349"/>
      <c r="PY8" s="349"/>
      <c r="PZ8" s="349"/>
      <c r="QA8" s="349"/>
      <c r="QB8" s="349"/>
      <c r="QC8" s="349"/>
      <c r="QD8" s="349"/>
    </row>
    <row r="10" spans="1:446" s="199" customFormat="1" ht="13.8">
      <c r="A10" s="196"/>
      <c r="J10" s="462"/>
      <c r="K10" s="314"/>
      <c r="L10" s="314"/>
      <c r="M10" s="314"/>
      <c r="N10" s="462"/>
      <c r="O10" s="314"/>
      <c r="P10" s="314"/>
      <c r="Q10" s="314"/>
      <c r="R10" s="314"/>
      <c r="S10" s="462"/>
      <c r="T10" s="314"/>
      <c r="U10" s="433"/>
      <c r="V10" s="314"/>
      <c r="W10" s="314"/>
      <c r="X10" s="433"/>
      <c r="Y10" s="314"/>
      <c r="Z10" s="314"/>
      <c r="AA10" s="434"/>
      <c r="AB10" s="196"/>
      <c r="AC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</row>
    <row r="11" spans="1:446" s="685" customFormat="1" ht="28.5" customHeight="1">
      <c r="B11" s="677"/>
      <c r="C11" s="677"/>
      <c r="D11" s="677"/>
      <c r="E11" s="677"/>
      <c r="F11" s="677"/>
      <c r="G11" s="677"/>
      <c r="H11" s="677"/>
      <c r="I11" s="243"/>
      <c r="J11" s="684"/>
      <c r="K11" s="681"/>
      <c r="L11" s="681"/>
      <c r="M11" s="1027" t="s">
        <v>979</v>
      </c>
      <c r="N11" s="677"/>
      <c r="O11" s="681"/>
      <c r="P11" s="681"/>
      <c r="Q11" s="681"/>
      <c r="R11" s="681"/>
      <c r="S11" s="681"/>
      <c r="T11" s="681"/>
      <c r="U11" s="681"/>
      <c r="V11" s="681"/>
      <c r="W11" s="681"/>
      <c r="X11" s="681"/>
      <c r="Y11" s="681"/>
      <c r="Z11" s="681"/>
      <c r="AA11" s="682"/>
      <c r="AB11" s="681"/>
      <c r="AC11" s="677"/>
      <c r="AD11" s="677"/>
    </row>
    <row r="12" spans="1:446" ht="19.5" customHeight="1">
      <c r="M12" s="1027"/>
      <c r="N12" s="677"/>
      <c r="O12" s="681" t="s">
        <v>1336</v>
      </c>
      <c r="P12" s="339" t="s">
        <v>1335</v>
      </c>
      <c r="Q12" s="339" t="s">
        <v>1334</v>
      </c>
      <c r="S12" s="339" t="s">
        <v>742</v>
      </c>
    </row>
    <row r="13" spans="1:446" ht="19.5" customHeight="1">
      <c r="H13" s="1063" t="s">
        <v>1280</v>
      </c>
      <c r="I13" s="1063" t="s">
        <v>1300</v>
      </c>
      <c r="J13" s="1063" t="s">
        <v>1281</v>
      </c>
      <c r="K13" s="1063" t="s">
        <v>1282</v>
      </c>
      <c r="M13" s="314" t="s">
        <v>975</v>
      </c>
      <c r="N13" s="314" t="s">
        <v>976</v>
      </c>
      <c r="O13" s="339">
        <v>117978.31</v>
      </c>
      <c r="P13" s="339">
        <v>23250.5</v>
      </c>
      <c r="Q13" s="339">
        <v>640014.82999999996</v>
      </c>
      <c r="S13" s="339">
        <f>SUM(O13:Q13)</f>
        <v>781243.6399999999</v>
      </c>
    </row>
    <row r="14" spans="1:446" ht="19.5" customHeight="1">
      <c r="H14" s="1051" t="s">
        <v>1340</v>
      </c>
      <c r="I14" s="1029">
        <v>11707067</v>
      </c>
      <c r="J14" s="1029">
        <v>420618.08</v>
      </c>
      <c r="K14" s="1029">
        <v>667572.72000000009</v>
      </c>
      <c r="M14" s="314"/>
      <c r="N14" s="314" t="s">
        <v>977</v>
      </c>
      <c r="O14" s="339">
        <v>10040.970000000001</v>
      </c>
      <c r="P14" s="339">
        <v>157.74</v>
      </c>
      <c r="Q14" s="339">
        <v>1114090.19</v>
      </c>
      <c r="S14" s="339">
        <f t="shared" ref="S14:S16" si="4">SUM(O14:Q14)</f>
        <v>1124288.8999999999</v>
      </c>
    </row>
    <row r="15" spans="1:446" ht="19.5" customHeight="1">
      <c r="H15" s="1051" t="s">
        <v>1341</v>
      </c>
      <c r="I15" s="1029">
        <v>1115973</v>
      </c>
      <c r="J15" s="1029">
        <v>23787</v>
      </c>
      <c r="K15" s="1029">
        <v>30400</v>
      </c>
      <c r="M15" s="314"/>
      <c r="N15" s="462" t="s">
        <v>770</v>
      </c>
      <c r="O15" s="339">
        <v>128019.28</v>
      </c>
      <c r="P15" s="339">
        <v>23408.239999999991</v>
      </c>
      <c r="Q15" s="339">
        <v>1754105.02</v>
      </c>
      <c r="S15" s="339">
        <f t="shared" si="4"/>
        <v>1905532.54</v>
      </c>
    </row>
    <row r="16" spans="1:446" ht="19.5" customHeight="1">
      <c r="H16" s="1064" t="s">
        <v>1331</v>
      </c>
      <c r="I16" s="1065">
        <v>12823040</v>
      </c>
      <c r="J16" s="1065">
        <v>444405.08</v>
      </c>
      <c r="K16" s="1065">
        <v>697972.72000000009</v>
      </c>
      <c r="M16" s="55"/>
      <c r="N16" s="462" t="s">
        <v>777</v>
      </c>
      <c r="O16" s="339">
        <v>0</v>
      </c>
      <c r="P16" s="1037">
        <v>1115973</v>
      </c>
      <c r="Q16" s="1037">
        <v>11707067</v>
      </c>
      <c r="R16" s="1037"/>
      <c r="S16" s="1037">
        <f t="shared" si="4"/>
        <v>12823040</v>
      </c>
    </row>
    <row r="17" spans="11:55" ht="19.5" customHeight="1">
      <c r="M17" s="55"/>
      <c r="N17" s="462"/>
    </row>
    <row r="18" spans="11:55" ht="19.5" customHeight="1">
      <c r="M18" s="314" t="s">
        <v>980</v>
      </c>
      <c r="N18" s="462" t="s">
        <v>981</v>
      </c>
      <c r="O18" s="339">
        <v>1905532.54</v>
      </c>
    </row>
    <row r="19" spans="11:55" ht="19.5" customHeight="1">
      <c r="M19" s="55"/>
      <c r="N19" s="462" t="s">
        <v>777</v>
      </c>
      <c r="O19" s="1037">
        <v>12823.04</v>
      </c>
    </row>
    <row r="20" spans="11:55" ht="19.5" customHeight="1"/>
    <row r="21" spans="11:55" ht="19.5" customHeight="1"/>
    <row r="22" spans="11:55" ht="19.5" customHeight="1"/>
    <row r="23" spans="11:55" ht="19.5" customHeight="1"/>
    <row r="24" spans="11:55" ht="19.5" customHeight="1">
      <c r="O24" s="339" t="s">
        <v>1337</v>
      </c>
      <c r="P24" s="339">
        <v>11707067</v>
      </c>
    </row>
    <row r="25" spans="11:55" ht="19.5" customHeight="1">
      <c r="O25" s="339" t="s">
        <v>1338</v>
      </c>
      <c r="P25" s="339">
        <v>1115973</v>
      </c>
    </row>
    <row r="26" spans="11:55" ht="19.5" customHeight="1">
      <c r="O26" s="339" t="s">
        <v>1339</v>
      </c>
      <c r="P26" s="339">
        <v>0</v>
      </c>
    </row>
    <row r="27" spans="11:55" ht="19.5" customHeight="1"/>
    <row r="28" spans="11:55" ht="19.5" customHeight="1">
      <c r="K28" s="339" t="s">
        <v>771</v>
      </c>
      <c r="L28" s="339" t="s">
        <v>1342</v>
      </c>
      <c r="M28" s="339" t="s">
        <v>1343</v>
      </c>
      <c r="N28" s="339"/>
      <c r="O28" s="339" t="s">
        <v>976</v>
      </c>
      <c r="P28" s="341" t="s">
        <v>1345</v>
      </c>
      <c r="Q28" s="340" t="s">
        <v>770</v>
      </c>
      <c r="R28" s="342"/>
      <c r="S28" s="243"/>
      <c r="T28" s="342"/>
      <c r="U28" s="342"/>
      <c r="V28" s="342"/>
      <c r="W28" s="342"/>
      <c r="X28" s="342"/>
      <c r="Y28" s="342"/>
      <c r="Z28" s="342"/>
      <c r="AA28" s="342"/>
      <c r="AB28" s="342"/>
      <c r="AD28" s="342"/>
      <c r="AS28" s="243"/>
      <c r="AT28" s="243"/>
      <c r="AU28" s="243"/>
      <c r="AV28" s="243"/>
      <c r="AW28" s="243"/>
      <c r="AX28" s="243"/>
      <c r="AY28" s="243"/>
      <c r="AZ28" s="243"/>
      <c r="BA28" s="243"/>
      <c r="BB28" s="243"/>
      <c r="BC28" s="243"/>
    </row>
    <row r="29" spans="11:55">
      <c r="K29" s="339" t="s">
        <v>1336</v>
      </c>
      <c r="L29" s="339" t="s">
        <v>1346</v>
      </c>
      <c r="M29" s="339" t="s">
        <v>75</v>
      </c>
      <c r="N29" s="339"/>
      <c r="O29" s="339">
        <v>117978.31</v>
      </c>
      <c r="P29" s="341">
        <v>10040.970000000001</v>
      </c>
      <c r="Q29" s="340">
        <v>128019.28</v>
      </c>
      <c r="R29" s="342"/>
      <c r="S29" s="243"/>
      <c r="T29" s="342"/>
      <c r="U29" s="342"/>
      <c r="V29" s="342"/>
      <c r="W29" s="342"/>
      <c r="X29" s="342"/>
      <c r="Y29" s="342"/>
      <c r="Z29" s="342"/>
      <c r="AA29" s="342"/>
      <c r="AB29" s="342"/>
      <c r="AD29" s="342"/>
      <c r="AS29" s="243"/>
      <c r="AT29" s="243"/>
      <c r="AU29" s="243"/>
      <c r="AV29" s="243"/>
      <c r="AW29" s="243"/>
      <c r="AX29" s="243"/>
      <c r="AY29" s="243"/>
      <c r="AZ29" s="243"/>
      <c r="BA29" s="243"/>
      <c r="BB29" s="243"/>
      <c r="BC29" s="243"/>
    </row>
    <row r="30" spans="11:55">
      <c r="K30" s="339" t="s">
        <v>1335</v>
      </c>
      <c r="L30" s="339" t="s">
        <v>1346</v>
      </c>
      <c r="M30" s="339" t="s">
        <v>75</v>
      </c>
      <c r="N30" s="339"/>
      <c r="O30" s="339">
        <v>23250.5</v>
      </c>
      <c r="P30" s="341">
        <v>157.74</v>
      </c>
      <c r="Q30" s="340">
        <v>23408.239999999991</v>
      </c>
      <c r="R30" s="342"/>
      <c r="S30" s="243"/>
      <c r="T30" s="342"/>
      <c r="U30" s="342"/>
      <c r="V30" s="342"/>
      <c r="W30" s="342"/>
      <c r="X30" s="342"/>
      <c r="Y30" s="342"/>
      <c r="Z30" s="342"/>
      <c r="AA30" s="342"/>
      <c r="AB30" s="342"/>
      <c r="AD30" s="342"/>
      <c r="AS30" s="243"/>
      <c r="AT30" s="243"/>
      <c r="AU30" s="243"/>
      <c r="AV30" s="243"/>
      <c r="AW30" s="243"/>
      <c r="AX30" s="243"/>
      <c r="AY30" s="243"/>
      <c r="AZ30" s="243"/>
      <c r="BA30" s="243"/>
      <c r="BB30" s="243"/>
      <c r="BC30" s="243"/>
    </row>
    <row r="31" spans="11:55">
      <c r="K31" s="339" t="s">
        <v>1334</v>
      </c>
      <c r="L31" s="339" t="s">
        <v>1346</v>
      </c>
      <c r="M31" s="339" t="s">
        <v>75</v>
      </c>
      <c r="N31" s="339"/>
      <c r="O31" s="339">
        <v>640014.82999999996</v>
      </c>
      <c r="P31" s="341">
        <v>1114090.19</v>
      </c>
      <c r="Q31" s="340">
        <v>1754105.02</v>
      </c>
      <c r="R31" s="342"/>
      <c r="S31" s="243"/>
      <c r="T31" s="342"/>
      <c r="U31" s="342"/>
      <c r="V31" s="342"/>
      <c r="W31" s="342"/>
      <c r="X31" s="342"/>
      <c r="Y31" s="342"/>
      <c r="Z31" s="342"/>
      <c r="AA31" s="342"/>
      <c r="AB31" s="342"/>
      <c r="AD31" s="342"/>
      <c r="AS31" s="243"/>
      <c r="AT31" s="243"/>
      <c r="AU31" s="243"/>
      <c r="AV31" s="243"/>
      <c r="AW31" s="243"/>
      <c r="AX31" s="243"/>
      <c r="AY31" s="243"/>
      <c r="AZ31" s="243"/>
      <c r="BA31" s="243"/>
      <c r="BB31" s="243"/>
      <c r="BC31" s="243"/>
    </row>
    <row r="33" spans="15:17">
      <c r="O33" s="339">
        <f>SUM(O29:O31)</f>
        <v>781243.6399999999</v>
      </c>
      <c r="P33" s="339">
        <f>SUM(P29:P31)</f>
        <v>1124288.8999999999</v>
      </c>
      <c r="Q33" s="339">
        <f>SUM(Q29:Q31)</f>
        <v>1905532.54</v>
      </c>
    </row>
  </sheetData>
  <sheetProtection password="C61B" sheet="1" objects="1" scenarios="1"/>
  <customSheetViews>
    <customSheetView guid="{9B4B0DAB-FAB9-4E24-9A0E-9A6ECAA72FED}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6">
    <dataValidation type="list" allowBlank="1" showInputMessage="1" showErrorMessage="1" sqref="H5:H7">
      <formula1>INDIRECT($H5)</formula1>
    </dataValidation>
    <dataValidation allowBlank="1" showErrorMessage="1" prompt="_x000a__x000a_" sqref="W5:W7"/>
    <dataValidation type="decimal" operator="greaterThan" allowBlank="1" showInputMessage="1" showErrorMessage="1" errorTitle="Measure Life" error="Measure Life must be greater than zero." sqref="F5:F7">
      <formula1>0</formula1>
    </dataValidation>
    <dataValidation allowBlank="1" showErrorMessage="1" sqref="L5 K7"/>
    <dataValidation type="decimal" operator="greaterThan" allowBlank="1" showInputMessage="1" showErrorMessage="1" errorTitle="Overhead" error="Overhead must be greater than zero." sqref="O5:O7">
      <formula1>0</formula1>
    </dataValidation>
    <dataValidation type="decimal" operator="greaterThanOrEqual" allowBlank="1" showInputMessage="1" sqref="I5:I7">
      <formula1>0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3"/>
  <legacy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P5"/>
  <sheetViews>
    <sheetView workbookViewId="0">
      <pane xSplit="1" ySplit="1" topLeftCell="B2" activePane="bottomRight" state="frozen"/>
      <selection activeCell="E14" sqref="E14"/>
      <selection pane="topRight" activeCell="E14" sqref="E14"/>
      <selection pane="bottomLeft" activeCell="E14" sqref="E14"/>
      <selection pane="bottomRight" activeCell="B2" sqref="B2"/>
    </sheetView>
  </sheetViews>
  <sheetFormatPr defaultColWidth="9.109375" defaultRowHeight="13.8"/>
  <cols>
    <col min="1" max="1" width="9.109375" style="54"/>
    <col min="2" max="2" width="12.88671875" style="55" customWidth="1"/>
    <col min="3" max="4" width="21.6640625" style="55" customWidth="1"/>
    <col min="5" max="5" width="24.33203125" style="55" customWidth="1"/>
    <col min="6" max="6" width="11.109375" style="55" customWidth="1"/>
    <col min="7" max="7" width="13.33203125" style="55" hidden="1" customWidth="1"/>
    <col min="8" max="8" width="18.6640625" style="55" customWidth="1"/>
    <col min="9" max="9" width="11.44140625" style="55" customWidth="1"/>
    <col min="10" max="10" width="16.33203125" style="55" customWidth="1"/>
    <col min="11" max="11" width="18.6640625" style="55" customWidth="1"/>
    <col min="12" max="12" width="17" style="55" customWidth="1"/>
    <col min="13" max="13" width="15.88671875" style="55" customWidth="1"/>
    <col min="14" max="14" width="16.6640625" style="55" customWidth="1"/>
    <col min="15" max="15" width="17.44140625" style="55" customWidth="1"/>
    <col min="16" max="16" width="18.6640625" style="55" customWidth="1"/>
    <col min="17" max="17" width="17" style="55" customWidth="1"/>
    <col min="18" max="18" width="16.88671875" style="55" customWidth="1"/>
    <col min="19" max="19" width="20.109375" style="55" customWidth="1"/>
    <col min="20" max="20" width="13.5546875" style="55" customWidth="1"/>
    <col min="21" max="21" width="17" style="54" customWidth="1"/>
    <col min="22" max="22" width="16.6640625" style="55" customWidth="1"/>
    <col min="23" max="23" width="16.88671875" style="55" customWidth="1"/>
    <col min="24" max="24" width="19.88671875" style="54" customWidth="1"/>
    <col min="25" max="25" width="18.6640625" style="55" customWidth="1"/>
    <col min="26" max="26" width="16" style="55" customWidth="1"/>
    <col min="27" max="27" width="12.88671875" style="54" customWidth="1"/>
    <col min="28" max="28" width="20.5546875" style="54" customWidth="1"/>
    <col min="29" max="29" width="13.109375" style="54" customWidth="1"/>
    <col min="30" max="30" width="12.33203125" style="55" customWidth="1"/>
    <col min="31" max="63" width="9.109375" style="54"/>
    <col min="64" max="16384" width="9.109375" style="55"/>
  </cols>
  <sheetData>
    <row r="1" spans="1:458" ht="26.4">
      <c r="A1" s="318" t="s">
        <v>206</v>
      </c>
      <c r="B1" s="243" t="s">
        <v>607</v>
      </c>
    </row>
    <row r="2" spans="1:458" ht="14.4" thickBot="1">
      <c r="B2" s="274" t="s">
        <v>176</v>
      </c>
      <c r="C2" s="275">
        <f>'Elec. CE'!C2</f>
        <v>7.8E-2</v>
      </c>
      <c r="D2" s="275"/>
      <c r="E2" s="275"/>
    </row>
    <row r="3" spans="1:458" ht="41.4">
      <c r="B3" s="332" t="s">
        <v>2</v>
      </c>
      <c r="C3" s="332" t="s">
        <v>212</v>
      </c>
      <c r="D3" s="332" t="s">
        <v>3</v>
      </c>
      <c r="E3" s="332" t="s">
        <v>161</v>
      </c>
      <c r="F3" s="332" t="s">
        <v>1</v>
      </c>
      <c r="G3" s="332" t="s">
        <v>96</v>
      </c>
      <c r="H3" s="332" t="s">
        <v>4</v>
      </c>
      <c r="I3" s="332" t="s">
        <v>170</v>
      </c>
      <c r="J3" s="332" t="s">
        <v>41</v>
      </c>
      <c r="K3" s="332" t="s">
        <v>45</v>
      </c>
      <c r="L3" s="332" t="s">
        <v>47</v>
      </c>
      <c r="M3" s="332" t="s">
        <v>79</v>
      </c>
      <c r="N3" s="332" t="s">
        <v>42</v>
      </c>
      <c r="O3" s="332" t="s">
        <v>146</v>
      </c>
      <c r="P3" s="332" t="s">
        <v>8</v>
      </c>
      <c r="Q3" s="332" t="s">
        <v>43</v>
      </c>
      <c r="R3" s="332" t="s">
        <v>44</v>
      </c>
      <c r="S3" s="332" t="s">
        <v>48</v>
      </c>
      <c r="T3" s="332" t="s">
        <v>9</v>
      </c>
      <c r="U3" s="332" t="s">
        <v>171</v>
      </c>
      <c r="V3" s="332" t="s">
        <v>5</v>
      </c>
      <c r="W3" s="332" t="s">
        <v>7</v>
      </c>
      <c r="X3" s="332" t="s">
        <v>153</v>
      </c>
      <c r="Y3" s="332" t="s">
        <v>10</v>
      </c>
      <c r="Z3" s="332" t="s">
        <v>11</v>
      </c>
      <c r="AA3" s="332" t="s">
        <v>84</v>
      </c>
      <c r="AB3" s="332" t="s">
        <v>147</v>
      </c>
      <c r="AC3" s="332" t="s">
        <v>83</v>
      </c>
      <c r="AD3" s="332" t="s">
        <v>6</v>
      </c>
    </row>
    <row r="4" spans="1:458" s="54" customFormat="1" ht="14.4" thickBot="1">
      <c r="B4" s="892"/>
      <c r="C4" s="892"/>
      <c r="D4" s="892"/>
      <c r="E4" s="893"/>
      <c r="F4" s="654"/>
      <c r="G4" s="374"/>
      <c r="H4" s="894"/>
      <c r="I4" s="346"/>
      <c r="J4" s="895"/>
      <c r="K4" s="896"/>
      <c r="L4" s="897"/>
      <c r="M4" s="898"/>
      <c r="N4" s="899"/>
      <c r="O4" s="898"/>
      <c r="P4" s="900"/>
      <c r="Q4" s="900"/>
      <c r="R4" s="900"/>
      <c r="S4" s="900"/>
      <c r="T4" s="898"/>
      <c r="U4" s="901"/>
      <c r="V4" s="900"/>
      <c r="W4" s="898"/>
      <c r="X4" s="901"/>
      <c r="Y4" s="900"/>
      <c r="Z4" s="898"/>
      <c r="AA4" s="459"/>
      <c r="AB4" s="460"/>
      <c r="AC4" s="348"/>
      <c r="AD4" s="348"/>
    </row>
    <row r="5" spans="1:458" s="69" customFormat="1" ht="14.4" thickBot="1">
      <c r="A5" s="54"/>
      <c r="B5" s="423"/>
      <c r="C5" s="424" t="s">
        <v>169</v>
      </c>
      <c r="D5" s="424"/>
      <c r="E5" s="424"/>
      <c r="F5" s="425"/>
      <c r="G5" s="426">
        <f>SUM(G4:G4)</f>
        <v>0</v>
      </c>
      <c r="H5" s="425"/>
      <c r="I5" s="425"/>
      <c r="J5" s="427">
        <f t="shared" ref="J5:AB5" si="0">SUM(J4:J4)</f>
        <v>0</v>
      </c>
      <c r="K5" s="428">
        <f t="shared" si="0"/>
        <v>0</v>
      </c>
      <c r="L5" s="428">
        <f t="shared" si="0"/>
        <v>0</v>
      </c>
      <c r="M5" s="428">
        <f t="shared" si="0"/>
        <v>0</v>
      </c>
      <c r="N5" s="427">
        <f t="shared" si="0"/>
        <v>0</v>
      </c>
      <c r="O5" s="428">
        <f t="shared" si="0"/>
        <v>0</v>
      </c>
      <c r="P5" s="428">
        <f t="shared" si="0"/>
        <v>0</v>
      </c>
      <c r="Q5" s="428">
        <f t="shared" si="0"/>
        <v>0</v>
      </c>
      <c r="R5" s="428">
        <f t="shared" si="0"/>
        <v>0</v>
      </c>
      <c r="S5" s="428">
        <f t="shared" si="0"/>
        <v>0</v>
      </c>
      <c r="T5" s="428">
        <f t="shared" si="0"/>
        <v>0</v>
      </c>
      <c r="U5" s="428">
        <f t="shared" si="0"/>
        <v>0</v>
      </c>
      <c r="V5" s="428">
        <f t="shared" si="0"/>
        <v>0</v>
      </c>
      <c r="W5" s="428">
        <f t="shared" si="0"/>
        <v>0</v>
      </c>
      <c r="X5" s="428">
        <f t="shared" si="0"/>
        <v>0</v>
      </c>
      <c r="Y5" s="428">
        <f t="shared" si="0"/>
        <v>0</v>
      </c>
      <c r="Z5" s="428">
        <f t="shared" si="0"/>
        <v>0</v>
      </c>
      <c r="AA5" s="428">
        <f t="shared" si="0"/>
        <v>0</v>
      </c>
      <c r="AB5" s="428">
        <f t="shared" si="0"/>
        <v>0</v>
      </c>
      <c r="AC5" s="429" t="e">
        <f>AB5/X5</f>
        <v>#DIV/0!</v>
      </c>
      <c r="AD5" s="429" t="e">
        <f>((AB5*1.1)+Z5)/Y5</f>
        <v>#DIV/0!</v>
      </c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  <c r="OO5" s="54"/>
      <c r="OP5" s="54"/>
      <c r="OQ5" s="54"/>
      <c r="OR5" s="54"/>
      <c r="OS5" s="54"/>
      <c r="OT5" s="54"/>
      <c r="OU5" s="54"/>
      <c r="OV5" s="54"/>
      <c r="OW5" s="54"/>
      <c r="OX5" s="54"/>
      <c r="OY5" s="54"/>
      <c r="OZ5" s="54"/>
      <c r="PA5" s="54"/>
      <c r="PB5" s="54"/>
      <c r="PC5" s="54"/>
      <c r="PD5" s="54"/>
      <c r="PE5" s="54"/>
      <c r="PF5" s="54"/>
      <c r="PG5" s="54"/>
      <c r="PH5" s="54"/>
      <c r="PI5" s="54"/>
      <c r="PJ5" s="54"/>
      <c r="PK5" s="54"/>
      <c r="PL5" s="54"/>
      <c r="PM5" s="54"/>
      <c r="PN5" s="54"/>
      <c r="PO5" s="54"/>
      <c r="PP5" s="54"/>
      <c r="PQ5" s="54"/>
      <c r="PR5" s="54"/>
      <c r="PS5" s="54"/>
      <c r="PT5" s="54"/>
      <c r="PU5" s="54"/>
      <c r="PV5" s="54"/>
      <c r="PW5" s="54"/>
      <c r="PX5" s="54"/>
      <c r="PY5" s="54"/>
      <c r="PZ5" s="54"/>
      <c r="QA5" s="54"/>
      <c r="QB5" s="54"/>
      <c r="QC5" s="54"/>
      <c r="QD5" s="54"/>
      <c r="QE5" s="54"/>
      <c r="QF5" s="54"/>
      <c r="QG5" s="54"/>
      <c r="QH5" s="54"/>
      <c r="QI5" s="54"/>
      <c r="QJ5" s="54"/>
      <c r="QK5" s="54"/>
      <c r="QL5" s="54"/>
      <c r="QM5" s="54"/>
      <c r="QN5" s="54"/>
      <c r="QO5" s="54"/>
      <c r="QP5" s="54"/>
    </row>
  </sheetData>
  <customSheetViews>
    <customSheetView guid="{9B4B0DAB-FAB9-4E24-9A0E-9A6ECAA72FED}" topLeftCell="C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6">
    <dataValidation type="list" allowBlank="1" showInputMessage="1" showErrorMessage="1" sqref="H4">
      <formula1>INDIRECT($H4)</formula1>
    </dataValidation>
    <dataValidation type="decimal" operator="greaterThanOrEqual" allowBlank="1" showInputMessage="1" sqref="I4">
      <formula1>0</formula1>
    </dataValidation>
    <dataValidation type="decimal" operator="greaterThan" allowBlank="1" showInputMessage="1" showErrorMessage="1" errorTitle="Overhead" error="Overhead must be greater than zero." sqref="O4">
      <formula1>0</formula1>
    </dataValidation>
    <dataValidation allowBlank="1" showErrorMessage="1" sqref="L4"/>
    <dataValidation type="decimal" operator="greaterThan" allowBlank="1" showInputMessage="1" showErrorMessage="1" errorTitle="Measure Life" error="Measure Life must be greater than zero." sqref="F4">
      <formula1>0</formula1>
    </dataValidation>
    <dataValidation allowBlank="1" showErrorMessage="1" prompt="_x000a__x000a_" sqref="W4"/>
  </dataValidations>
  <hyperlinks>
    <hyperlink ref="A1" location="'Electric CE'!A1" display="Rtn to Summary"/>
  </hyperlinks>
  <pageMargins left="0.42" right="0.21" top="0.75" bottom="0.75" header="0.31" footer="0.3"/>
  <pageSetup paperSize="3" scale="43" orientation="landscape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E18"/>
  <sheetViews>
    <sheetView workbookViewId="0">
      <pane xSplit="1" ySplit="1" topLeftCell="H2" activePane="bottomRight" state="frozen"/>
      <selection activeCell="E14" sqref="E14"/>
      <selection pane="topRight" activeCell="E14" sqref="E14"/>
      <selection pane="bottomLeft" activeCell="E14" sqref="E14"/>
      <selection pane="bottomRight" activeCell="K13" sqref="K13"/>
    </sheetView>
  </sheetViews>
  <sheetFormatPr defaultColWidth="9.109375" defaultRowHeight="13.2"/>
  <cols>
    <col min="1" max="1" width="9.109375" style="195"/>
    <col min="2" max="2" width="12.88671875" style="165" customWidth="1"/>
    <col min="3" max="4" width="26" style="165" customWidth="1"/>
    <col min="5" max="5" width="32.44140625" style="165" customWidth="1"/>
    <col min="6" max="6" width="9.109375" style="165" customWidth="1"/>
    <col min="7" max="7" width="15.33203125" style="165" customWidth="1"/>
    <col min="8" max="8" width="17" style="165" customWidth="1"/>
    <col min="9" max="9" width="11.44140625" style="165" customWidth="1"/>
    <col min="10" max="10" width="17.5546875" style="165" customWidth="1"/>
    <col min="11" max="11" width="22.44140625" style="394" customWidth="1"/>
    <col min="12" max="12" width="17" style="394" customWidth="1"/>
    <col min="13" max="13" width="15.88671875" style="394" customWidth="1"/>
    <col min="14" max="14" width="17.5546875" style="165" customWidth="1"/>
    <col min="15" max="15" width="14.109375" style="394" customWidth="1"/>
    <col min="16" max="16" width="18.6640625" style="394" customWidth="1"/>
    <col min="17" max="17" width="17" style="394" customWidth="1"/>
    <col min="18" max="18" width="16.88671875" style="395" customWidth="1"/>
    <col min="19" max="19" width="20.109375" style="394" customWidth="1"/>
    <col min="20" max="20" width="14.6640625" style="394" customWidth="1"/>
    <col min="21" max="21" width="15.44140625" style="396" customWidth="1"/>
    <col min="22" max="22" width="16.44140625" style="394" customWidth="1"/>
    <col min="23" max="23" width="13" style="394" customWidth="1"/>
    <col min="24" max="24" width="21.5546875" style="396" customWidth="1"/>
    <col min="25" max="25" width="18.6640625" style="394" customWidth="1"/>
    <col min="26" max="26" width="16" style="394" customWidth="1"/>
    <col min="27" max="27" width="11" style="396" customWidth="1"/>
    <col min="28" max="28" width="20.5546875" style="396" customWidth="1"/>
    <col min="29" max="29" width="13.5546875" style="195" customWidth="1"/>
    <col min="30" max="30" width="12" style="165" customWidth="1"/>
    <col min="31" max="65" width="9.109375" style="195"/>
    <col min="66" max="16384" width="9.109375" style="165"/>
  </cols>
  <sheetData>
    <row r="1" spans="1:447" ht="26.4">
      <c r="A1" s="318" t="s">
        <v>206</v>
      </c>
      <c r="B1" s="243" t="s">
        <v>941</v>
      </c>
    </row>
    <row r="2" spans="1:447">
      <c r="B2" s="343" t="s">
        <v>176</v>
      </c>
      <c r="C2" s="344">
        <f>'Elec. CE'!C2</f>
        <v>7.8E-2</v>
      </c>
      <c r="D2" s="344"/>
      <c r="E2" s="344"/>
    </row>
    <row r="3" spans="1:447" ht="14.4" thickBot="1">
      <c r="B3" s="75"/>
      <c r="C3" s="75"/>
      <c r="D3" s="75"/>
      <c r="E3" s="189" t="s">
        <v>906</v>
      </c>
      <c r="F3" s="189" t="s">
        <v>906</v>
      </c>
      <c r="G3" s="1002" t="s">
        <v>907</v>
      </c>
      <c r="H3" s="189" t="s">
        <v>906</v>
      </c>
      <c r="I3" s="189" t="s">
        <v>906</v>
      </c>
      <c r="J3" s="189" t="s">
        <v>906</v>
      </c>
      <c r="K3" s="189" t="s">
        <v>906</v>
      </c>
      <c r="L3" s="189" t="s">
        <v>906</v>
      </c>
      <c r="M3" s="1002" t="s">
        <v>907</v>
      </c>
      <c r="N3" s="1002" t="s">
        <v>907</v>
      </c>
      <c r="O3" s="408"/>
      <c r="P3" s="999" t="s">
        <v>908</v>
      </c>
      <c r="Q3" s="999" t="s">
        <v>908</v>
      </c>
      <c r="R3" s="1002" t="s">
        <v>909</v>
      </c>
      <c r="S3" s="1002" t="s">
        <v>907</v>
      </c>
      <c r="T3" s="409"/>
      <c r="U3" s="1002" t="s">
        <v>909</v>
      </c>
      <c r="V3" s="1002" t="s">
        <v>909</v>
      </c>
      <c r="W3" s="189" t="s">
        <v>914</v>
      </c>
      <c r="X3" s="1002" t="s">
        <v>907</v>
      </c>
      <c r="Y3" s="1002" t="s">
        <v>907</v>
      </c>
      <c r="Z3" s="1003" t="s">
        <v>907</v>
      </c>
      <c r="AA3" s="1002" t="s">
        <v>907</v>
      </c>
      <c r="AB3" s="1002" t="s">
        <v>907</v>
      </c>
      <c r="AC3" s="432"/>
      <c r="AD3" s="432"/>
    </row>
    <row r="4" spans="1:447" ht="55.2">
      <c r="A4" s="957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4</v>
      </c>
      <c r="I4" s="412" t="s">
        <v>40</v>
      </c>
      <c r="J4" s="430" t="s">
        <v>172</v>
      </c>
      <c r="K4" s="413" t="s">
        <v>45</v>
      </c>
      <c r="L4" s="413" t="s">
        <v>47</v>
      </c>
      <c r="M4" s="413" t="s">
        <v>79</v>
      </c>
      <c r="N4" s="430" t="s">
        <v>42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84</v>
      </c>
      <c r="AB4" s="412" t="s">
        <v>147</v>
      </c>
      <c r="AC4" s="412" t="s">
        <v>83</v>
      </c>
      <c r="AD4" s="412" t="s">
        <v>6</v>
      </c>
      <c r="BN4" s="195"/>
    </row>
    <row r="5" spans="1:447" s="397" customFormat="1" ht="13.8" thickBot="1">
      <c r="B5" s="826" t="s">
        <v>743</v>
      </c>
      <c r="C5" s="827"/>
      <c r="D5" s="828"/>
      <c r="E5" s="652" t="s">
        <v>744</v>
      </c>
      <c r="F5" s="963">
        <v>3</v>
      </c>
      <c r="G5" s="964">
        <f>(N5/$N$6)*F5</f>
        <v>3</v>
      </c>
      <c r="H5" s="421" t="s">
        <v>38</v>
      </c>
      <c r="I5" s="965">
        <v>1</v>
      </c>
      <c r="J5" s="829">
        <v>14081463</v>
      </c>
      <c r="K5" s="830">
        <v>481890</v>
      </c>
      <c r="L5" s="653">
        <v>1218018.6200000001</v>
      </c>
      <c r="M5" s="422">
        <f>IF(L5&gt;K5,L5-K5,0)</f>
        <v>736128.62000000011</v>
      </c>
      <c r="N5" s="831">
        <f>J5*I5</f>
        <v>14081463</v>
      </c>
      <c r="O5" s="1009"/>
      <c r="P5" s="1010"/>
      <c r="Q5" s="1010"/>
      <c r="R5" s="1010"/>
      <c r="S5" s="1022">
        <f>L5*I5</f>
        <v>1218018.6200000001</v>
      </c>
      <c r="T5" s="833"/>
      <c r="U5" s="834"/>
      <c r="V5" s="835"/>
      <c r="W5" s="422">
        <v>4701429</v>
      </c>
      <c r="X5" s="1012"/>
      <c r="Y5" s="1010"/>
      <c r="Z5" s="1011">
        <f>-PV(Discount_Rate,F5,W5)</f>
        <v>12159896.232514761</v>
      </c>
      <c r="AA5" s="836">
        <f>IF(N5=0,0,(HLOOKUP(H5,ACElectric_2014_2015,F5+1,FALSE)))</f>
        <v>0.18077493291569627</v>
      </c>
      <c r="AB5" s="832">
        <f>AA5*N5</f>
        <v>2545575.529179859</v>
      </c>
      <c r="AC5" s="1004"/>
      <c r="AD5" s="1004"/>
    </row>
    <row r="6" spans="1:447" s="399" customFormat="1" ht="13.8" thickBot="1">
      <c r="A6" s="398"/>
      <c r="B6" s="350"/>
      <c r="C6" s="351"/>
      <c r="D6" s="351"/>
      <c r="E6" s="352" t="s">
        <v>169</v>
      </c>
      <c r="F6" s="353">
        <v>3</v>
      </c>
      <c r="G6" s="354">
        <f>SUM(G5:G5)</f>
        <v>3</v>
      </c>
      <c r="H6" s="354"/>
      <c r="I6" s="354"/>
      <c r="J6" s="355"/>
      <c r="K6" s="356"/>
      <c r="L6" s="356"/>
      <c r="M6" s="356">
        <f t="shared" ref="M6:Z6" si="0">SUM(M5:M5)</f>
        <v>736128.62000000011</v>
      </c>
      <c r="N6" s="354">
        <f t="shared" si="0"/>
        <v>14081463</v>
      </c>
      <c r="O6" s="356"/>
      <c r="P6" s="356"/>
      <c r="Q6" s="356"/>
      <c r="R6" s="356">
        <f>S6-Q6</f>
        <v>1218018.6200000001</v>
      </c>
      <c r="S6" s="356">
        <f t="shared" si="0"/>
        <v>1218018.6200000001</v>
      </c>
      <c r="T6" s="356">
        <f t="shared" si="0"/>
        <v>0</v>
      </c>
      <c r="U6" s="356">
        <f>P6+Q6</f>
        <v>0</v>
      </c>
      <c r="V6" s="356">
        <f>P6+T6+S6</f>
        <v>1218018.6200000001</v>
      </c>
      <c r="W6" s="356">
        <f t="shared" si="0"/>
        <v>4701429</v>
      </c>
      <c r="X6" s="356">
        <f>U6/(1+Discount_Rate)^1</f>
        <v>0</v>
      </c>
      <c r="Y6" s="356">
        <f>V6/(1+Discount_Rate)^1</f>
        <v>1129887.4025974027</v>
      </c>
      <c r="Z6" s="356">
        <f t="shared" si="0"/>
        <v>12159896.232514761</v>
      </c>
      <c r="AA6" s="357"/>
      <c r="AB6" s="356">
        <f>SUM(AB5:AB5)</f>
        <v>2545575.529179859</v>
      </c>
      <c r="AC6" s="358" t="e">
        <f>AB6/X6</f>
        <v>#DIV/0!</v>
      </c>
      <c r="AD6" s="358">
        <f>((AB6*1.1)+Z6)/Y6</f>
        <v>13.240283306303141</v>
      </c>
      <c r="AE6" s="398"/>
      <c r="AF6" s="398"/>
      <c r="AG6" s="398"/>
      <c r="AH6" s="398"/>
      <c r="AI6" s="398"/>
      <c r="AJ6" s="398"/>
      <c r="AK6" s="398"/>
      <c r="AL6" s="398"/>
      <c r="AM6" s="398"/>
      <c r="AN6" s="398"/>
      <c r="AO6" s="398"/>
      <c r="AP6" s="398"/>
      <c r="AQ6" s="398"/>
      <c r="AR6" s="398"/>
      <c r="AS6" s="398"/>
      <c r="AT6" s="398"/>
      <c r="AU6" s="398"/>
      <c r="AV6" s="398"/>
      <c r="AW6" s="398"/>
      <c r="AX6" s="398"/>
      <c r="AY6" s="398"/>
      <c r="AZ6" s="398"/>
      <c r="BA6" s="398"/>
      <c r="BB6" s="398"/>
      <c r="BC6" s="398"/>
      <c r="BD6" s="398"/>
      <c r="BE6" s="398"/>
      <c r="BF6" s="398"/>
      <c r="BG6" s="398"/>
      <c r="BH6" s="398"/>
      <c r="BI6" s="398"/>
      <c r="BJ6" s="398"/>
      <c r="BK6" s="398"/>
      <c r="BL6" s="398"/>
      <c r="BM6" s="398"/>
      <c r="BN6" s="398"/>
      <c r="BO6" s="398"/>
      <c r="BP6" s="398"/>
      <c r="BQ6" s="398"/>
      <c r="BR6" s="398"/>
      <c r="BS6" s="398"/>
      <c r="BT6" s="398"/>
      <c r="BU6" s="398"/>
      <c r="BV6" s="398"/>
      <c r="BW6" s="398"/>
      <c r="BX6" s="398"/>
      <c r="BY6" s="398"/>
      <c r="BZ6" s="398"/>
      <c r="CA6" s="398"/>
      <c r="CB6" s="398"/>
      <c r="CC6" s="398"/>
      <c r="CD6" s="398"/>
      <c r="CE6" s="398"/>
      <c r="CF6" s="398"/>
      <c r="CG6" s="398"/>
      <c r="CH6" s="398"/>
      <c r="CI6" s="398"/>
      <c r="CJ6" s="398"/>
      <c r="CK6" s="398"/>
      <c r="CL6" s="398"/>
      <c r="CM6" s="398"/>
      <c r="CN6" s="398"/>
      <c r="CO6" s="398"/>
      <c r="CP6" s="398"/>
      <c r="CQ6" s="398"/>
      <c r="CR6" s="398"/>
      <c r="CS6" s="398"/>
      <c r="CT6" s="398"/>
      <c r="CU6" s="398"/>
      <c r="CV6" s="398"/>
      <c r="CW6" s="398"/>
      <c r="CX6" s="398"/>
      <c r="CY6" s="398"/>
      <c r="CZ6" s="398"/>
      <c r="DA6" s="398"/>
      <c r="DB6" s="398"/>
      <c r="DC6" s="398"/>
      <c r="DD6" s="398"/>
      <c r="DE6" s="398"/>
      <c r="DF6" s="398"/>
      <c r="DG6" s="398"/>
      <c r="DH6" s="398"/>
      <c r="DI6" s="398"/>
      <c r="DJ6" s="398"/>
      <c r="DK6" s="398"/>
      <c r="DL6" s="398"/>
      <c r="DM6" s="398"/>
      <c r="DN6" s="398"/>
      <c r="DO6" s="398"/>
      <c r="DP6" s="398"/>
      <c r="DQ6" s="398"/>
      <c r="DR6" s="398"/>
      <c r="DS6" s="398"/>
      <c r="DT6" s="398"/>
      <c r="DU6" s="398"/>
      <c r="DV6" s="398"/>
      <c r="DW6" s="398"/>
      <c r="DX6" s="398"/>
      <c r="DY6" s="398"/>
      <c r="DZ6" s="398"/>
      <c r="EA6" s="398"/>
      <c r="EB6" s="398"/>
      <c r="EC6" s="398"/>
      <c r="ED6" s="398"/>
      <c r="EE6" s="398"/>
      <c r="EF6" s="398"/>
      <c r="EG6" s="398"/>
      <c r="EH6" s="398"/>
      <c r="EI6" s="398"/>
      <c r="EJ6" s="398"/>
      <c r="EK6" s="398"/>
      <c r="EL6" s="398"/>
      <c r="EM6" s="398"/>
      <c r="EN6" s="398"/>
      <c r="EO6" s="398"/>
      <c r="EP6" s="398"/>
      <c r="EQ6" s="398"/>
      <c r="ER6" s="398"/>
      <c r="ES6" s="398"/>
      <c r="ET6" s="398"/>
      <c r="EU6" s="398"/>
      <c r="EV6" s="398"/>
      <c r="EW6" s="398"/>
      <c r="EX6" s="398"/>
      <c r="EY6" s="398"/>
      <c r="EZ6" s="398"/>
      <c r="FA6" s="398"/>
      <c r="FB6" s="398"/>
      <c r="FC6" s="398"/>
      <c r="FD6" s="398"/>
      <c r="FE6" s="398"/>
      <c r="FF6" s="398"/>
      <c r="FG6" s="398"/>
      <c r="FH6" s="398"/>
      <c r="FI6" s="398"/>
      <c r="FJ6" s="398"/>
      <c r="FK6" s="398"/>
      <c r="FL6" s="398"/>
      <c r="FM6" s="398"/>
      <c r="FN6" s="398"/>
      <c r="FO6" s="398"/>
      <c r="FP6" s="398"/>
      <c r="FQ6" s="398"/>
      <c r="FR6" s="398"/>
      <c r="FS6" s="398"/>
      <c r="FT6" s="398"/>
      <c r="FU6" s="398"/>
      <c r="FV6" s="398"/>
      <c r="FW6" s="398"/>
      <c r="FX6" s="398"/>
      <c r="FY6" s="398"/>
      <c r="FZ6" s="398"/>
      <c r="GA6" s="398"/>
      <c r="GB6" s="398"/>
      <c r="GC6" s="398"/>
      <c r="GD6" s="398"/>
      <c r="GE6" s="398"/>
      <c r="GF6" s="398"/>
      <c r="GG6" s="398"/>
      <c r="GH6" s="398"/>
      <c r="GI6" s="398"/>
      <c r="GJ6" s="398"/>
      <c r="GK6" s="398"/>
      <c r="GL6" s="398"/>
      <c r="GM6" s="398"/>
      <c r="GN6" s="398"/>
      <c r="GO6" s="398"/>
      <c r="GP6" s="398"/>
      <c r="GQ6" s="398"/>
      <c r="GR6" s="398"/>
      <c r="GS6" s="398"/>
      <c r="GT6" s="398"/>
      <c r="GU6" s="398"/>
      <c r="GV6" s="398"/>
      <c r="GW6" s="398"/>
      <c r="GX6" s="398"/>
      <c r="GY6" s="398"/>
      <c r="GZ6" s="398"/>
      <c r="HA6" s="398"/>
      <c r="HB6" s="398"/>
      <c r="HC6" s="398"/>
      <c r="HD6" s="398"/>
      <c r="HE6" s="398"/>
      <c r="HF6" s="398"/>
      <c r="HG6" s="398"/>
      <c r="HH6" s="398"/>
      <c r="HI6" s="398"/>
      <c r="HJ6" s="398"/>
      <c r="HK6" s="398"/>
      <c r="HL6" s="398"/>
      <c r="HM6" s="398"/>
      <c r="HN6" s="398"/>
      <c r="HO6" s="398"/>
      <c r="HP6" s="398"/>
      <c r="HQ6" s="398"/>
      <c r="HR6" s="398"/>
      <c r="HS6" s="398"/>
      <c r="HT6" s="398"/>
      <c r="HU6" s="398"/>
      <c r="HV6" s="398"/>
      <c r="HW6" s="398"/>
      <c r="HX6" s="398"/>
      <c r="HY6" s="398"/>
      <c r="HZ6" s="398"/>
      <c r="IA6" s="398"/>
      <c r="IB6" s="398"/>
      <c r="IC6" s="398"/>
      <c r="ID6" s="398"/>
      <c r="IE6" s="398"/>
      <c r="IF6" s="398"/>
      <c r="IG6" s="398"/>
      <c r="IH6" s="398"/>
      <c r="II6" s="398"/>
      <c r="IJ6" s="398"/>
      <c r="IK6" s="398"/>
      <c r="IL6" s="398"/>
      <c r="IM6" s="398"/>
      <c r="IN6" s="398"/>
      <c r="IO6" s="398"/>
      <c r="IP6" s="398"/>
      <c r="IQ6" s="398"/>
      <c r="IR6" s="398"/>
      <c r="IS6" s="398"/>
      <c r="IT6" s="398"/>
      <c r="IU6" s="398"/>
      <c r="IV6" s="398"/>
      <c r="IW6" s="398"/>
      <c r="IX6" s="398"/>
      <c r="IY6" s="398"/>
      <c r="IZ6" s="398"/>
      <c r="JA6" s="398"/>
      <c r="JB6" s="398"/>
      <c r="JC6" s="398"/>
      <c r="JD6" s="398"/>
      <c r="JE6" s="398"/>
      <c r="JF6" s="398"/>
      <c r="JG6" s="398"/>
      <c r="JH6" s="398"/>
      <c r="JI6" s="398"/>
      <c r="JJ6" s="398"/>
      <c r="JK6" s="398"/>
      <c r="JL6" s="398"/>
      <c r="JM6" s="398"/>
      <c r="JN6" s="398"/>
      <c r="JO6" s="398"/>
      <c r="JP6" s="398"/>
      <c r="JQ6" s="398"/>
      <c r="JR6" s="398"/>
      <c r="JS6" s="398"/>
      <c r="JT6" s="398"/>
      <c r="JU6" s="398"/>
      <c r="JV6" s="398"/>
      <c r="JW6" s="398"/>
      <c r="JX6" s="398"/>
      <c r="JY6" s="398"/>
      <c r="JZ6" s="398"/>
      <c r="KA6" s="398"/>
      <c r="KB6" s="398"/>
      <c r="KC6" s="398"/>
      <c r="KD6" s="398"/>
      <c r="KE6" s="398"/>
      <c r="KF6" s="398"/>
      <c r="KG6" s="398"/>
      <c r="KH6" s="398"/>
      <c r="KI6" s="398"/>
      <c r="KJ6" s="398"/>
      <c r="KK6" s="398"/>
      <c r="KL6" s="398"/>
      <c r="KM6" s="398"/>
      <c r="KN6" s="398"/>
      <c r="KO6" s="398"/>
      <c r="KP6" s="398"/>
      <c r="KQ6" s="398"/>
      <c r="KR6" s="398"/>
      <c r="KS6" s="398"/>
      <c r="KT6" s="398"/>
      <c r="KU6" s="398"/>
      <c r="KV6" s="398"/>
      <c r="KW6" s="398"/>
      <c r="KX6" s="398"/>
      <c r="KY6" s="398"/>
      <c r="KZ6" s="398"/>
      <c r="LA6" s="398"/>
      <c r="LB6" s="398"/>
      <c r="LC6" s="398"/>
      <c r="LD6" s="398"/>
      <c r="LE6" s="398"/>
      <c r="LF6" s="398"/>
      <c r="LG6" s="398"/>
      <c r="LH6" s="398"/>
      <c r="LI6" s="398"/>
      <c r="LJ6" s="398"/>
      <c r="LK6" s="398"/>
      <c r="LL6" s="398"/>
      <c r="LM6" s="398"/>
      <c r="LN6" s="398"/>
      <c r="LO6" s="398"/>
      <c r="LP6" s="398"/>
      <c r="LQ6" s="398"/>
      <c r="LR6" s="398"/>
      <c r="LS6" s="398"/>
      <c r="LT6" s="398"/>
      <c r="LU6" s="398"/>
      <c r="LV6" s="398"/>
      <c r="LW6" s="398"/>
      <c r="LX6" s="398"/>
      <c r="LY6" s="398"/>
      <c r="LZ6" s="398"/>
      <c r="MA6" s="398"/>
      <c r="MB6" s="398"/>
      <c r="MC6" s="398"/>
      <c r="MD6" s="398"/>
      <c r="ME6" s="398"/>
      <c r="MF6" s="398"/>
      <c r="MG6" s="398"/>
      <c r="MH6" s="398"/>
      <c r="MI6" s="398"/>
      <c r="MJ6" s="398"/>
      <c r="MK6" s="398"/>
      <c r="ML6" s="398"/>
      <c r="MM6" s="398"/>
      <c r="MN6" s="398"/>
      <c r="MO6" s="398"/>
      <c r="MP6" s="398"/>
      <c r="MQ6" s="398"/>
      <c r="MR6" s="398"/>
      <c r="MS6" s="398"/>
      <c r="MT6" s="398"/>
      <c r="MU6" s="398"/>
      <c r="MV6" s="398"/>
      <c r="MW6" s="398"/>
      <c r="MX6" s="398"/>
      <c r="MY6" s="398"/>
      <c r="MZ6" s="398"/>
      <c r="NA6" s="398"/>
      <c r="NB6" s="398"/>
      <c r="NC6" s="398"/>
      <c r="ND6" s="398"/>
      <c r="NE6" s="398"/>
      <c r="NF6" s="398"/>
      <c r="NG6" s="398"/>
      <c r="NH6" s="398"/>
      <c r="NI6" s="398"/>
      <c r="NJ6" s="398"/>
      <c r="NK6" s="398"/>
      <c r="NL6" s="398"/>
      <c r="NM6" s="398"/>
      <c r="NN6" s="398"/>
      <c r="NO6" s="398"/>
      <c r="NP6" s="398"/>
      <c r="NQ6" s="398"/>
      <c r="NR6" s="398"/>
      <c r="NS6" s="398"/>
      <c r="NT6" s="398"/>
      <c r="NU6" s="398"/>
      <c r="NV6" s="398"/>
      <c r="NW6" s="398"/>
      <c r="NX6" s="398"/>
      <c r="NY6" s="398"/>
      <c r="NZ6" s="398"/>
      <c r="OA6" s="398"/>
      <c r="OB6" s="398"/>
      <c r="OC6" s="398"/>
      <c r="OD6" s="398"/>
      <c r="OE6" s="398"/>
      <c r="OF6" s="398"/>
      <c r="OG6" s="398"/>
      <c r="OH6" s="398"/>
      <c r="OI6" s="398"/>
      <c r="OJ6" s="398"/>
      <c r="OK6" s="398"/>
      <c r="OL6" s="398"/>
      <c r="OM6" s="398"/>
      <c r="ON6" s="398"/>
      <c r="OO6" s="398"/>
      <c r="OP6" s="398"/>
      <c r="OQ6" s="398"/>
      <c r="OR6" s="398"/>
      <c r="OS6" s="398"/>
      <c r="OT6" s="398"/>
      <c r="OU6" s="398"/>
      <c r="OV6" s="398"/>
      <c r="OW6" s="398"/>
      <c r="OX6" s="398"/>
      <c r="OY6" s="398"/>
      <c r="OZ6" s="398"/>
      <c r="PA6" s="398"/>
      <c r="PB6" s="398"/>
      <c r="PC6" s="398"/>
      <c r="PD6" s="398"/>
      <c r="PE6" s="398"/>
      <c r="PF6" s="398"/>
      <c r="PG6" s="398"/>
      <c r="PH6" s="398"/>
      <c r="PI6" s="398"/>
      <c r="PJ6" s="398"/>
      <c r="PK6" s="398"/>
      <c r="PL6" s="398"/>
      <c r="PM6" s="398"/>
      <c r="PN6" s="398"/>
      <c r="PO6" s="398"/>
      <c r="PP6" s="398"/>
      <c r="PQ6" s="398"/>
      <c r="PR6" s="398"/>
      <c r="PS6" s="398"/>
      <c r="PT6" s="398"/>
      <c r="PU6" s="398"/>
      <c r="PV6" s="398"/>
      <c r="PW6" s="398"/>
      <c r="PX6" s="398"/>
      <c r="PY6" s="398"/>
      <c r="PZ6" s="398"/>
      <c r="QA6" s="398"/>
      <c r="QB6" s="398"/>
      <c r="QC6" s="398"/>
      <c r="QD6" s="398"/>
      <c r="QE6" s="398"/>
    </row>
    <row r="8" spans="1:447" s="199" customFormat="1" ht="13.8">
      <c r="A8" s="196"/>
      <c r="G8" s="199" t="s">
        <v>919</v>
      </c>
      <c r="J8" s="462"/>
      <c r="K8" s="314"/>
      <c r="L8" s="314"/>
      <c r="M8" s="314" t="s">
        <v>919</v>
      </c>
      <c r="N8" s="462" t="s">
        <v>919</v>
      </c>
      <c r="O8" s="314"/>
      <c r="P8" s="314" t="s">
        <v>906</v>
      </c>
      <c r="Q8" s="314" t="s">
        <v>906</v>
      </c>
      <c r="R8" s="314" t="s">
        <v>917</v>
      </c>
      <c r="S8" s="462" t="s">
        <v>919</v>
      </c>
      <c r="T8" s="314"/>
      <c r="U8" s="433" t="s">
        <v>912</v>
      </c>
      <c r="V8" s="314" t="s">
        <v>913</v>
      </c>
      <c r="W8" s="314" t="s">
        <v>919</v>
      </c>
      <c r="X8" s="433" t="s">
        <v>918</v>
      </c>
      <c r="Y8" s="314" t="s">
        <v>918</v>
      </c>
      <c r="Z8" s="314" t="s">
        <v>920</v>
      </c>
      <c r="AA8" s="434"/>
      <c r="AB8" s="196" t="s">
        <v>919</v>
      </c>
      <c r="AC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447" ht="12.75" customHeight="1">
      <c r="B9" s="1018"/>
      <c r="C9" s="1018"/>
      <c r="D9" s="363"/>
      <c r="E9" s="363"/>
      <c r="F9" s="363"/>
      <c r="G9" s="363"/>
      <c r="H9" s="363"/>
      <c r="I9" s="363"/>
      <c r="J9" s="363"/>
    </row>
    <row r="10" spans="1:447">
      <c r="B10" s="1018"/>
      <c r="C10" s="1018"/>
      <c r="D10" s="363"/>
      <c r="E10" s="363"/>
      <c r="F10" s="1013"/>
      <c r="G10" s="1014"/>
      <c r="H10" s="1015"/>
      <c r="I10" s="1016"/>
      <c r="J10" s="1017"/>
      <c r="K10" s="400"/>
      <c r="L10" s="401"/>
      <c r="M10" s="1019"/>
      <c r="N10" s="1020"/>
      <c r="O10" s="1021"/>
      <c r="Q10" s="664"/>
      <c r="R10" s="402"/>
      <c r="S10" s="402"/>
      <c r="T10" s="402"/>
      <c r="U10" s="403"/>
      <c r="V10" s="402"/>
      <c r="W10" s="402"/>
      <c r="X10" s="403"/>
      <c r="Y10" s="402"/>
      <c r="Z10" s="404"/>
      <c r="AA10" s="405"/>
      <c r="AB10" s="403"/>
      <c r="AC10" s="345"/>
      <c r="AD10" s="345"/>
    </row>
    <row r="11" spans="1:447" s="319" customFormat="1" ht="17.399999999999999">
      <c r="B11" s="1018"/>
      <c r="C11" s="1018"/>
      <c r="D11" s="474"/>
      <c r="E11" s="474"/>
      <c r="F11" s="474"/>
      <c r="G11" s="474"/>
      <c r="H11" s="474"/>
      <c r="I11" s="363"/>
      <c r="J11" s="474"/>
      <c r="K11" s="677"/>
      <c r="L11" s="677"/>
      <c r="M11" s="1027" t="s">
        <v>979</v>
      </c>
      <c r="N11" s="677"/>
      <c r="O11" s="677"/>
      <c r="P11" s="677"/>
      <c r="Q11" s="677"/>
      <c r="R11" s="678"/>
      <c r="S11" s="677"/>
      <c r="T11" s="677"/>
      <c r="U11" s="677"/>
      <c r="V11" s="677"/>
      <c r="W11" s="677"/>
      <c r="X11" s="677"/>
      <c r="Y11" s="677"/>
      <c r="Z11" s="677"/>
      <c r="AA11" s="677"/>
      <c r="AB11" s="677"/>
      <c r="AC11" s="474"/>
      <c r="AD11" s="474"/>
    </row>
    <row r="12" spans="1:447" ht="13.8">
      <c r="B12" s="363"/>
      <c r="C12" s="363"/>
      <c r="D12" s="363"/>
      <c r="E12" s="363"/>
      <c r="F12" s="363"/>
      <c r="G12" s="363"/>
      <c r="H12" s="363"/>
      <c r="I12" s="363"/>
      <c r="J12" s="363"/>
      <c r="M12" s="314" t="s">
        <v>975</v>
      </c>
      <c r="N12" s="314" t="s">
        <v>976</v>
      </c>
    </row>
    <row r="13" spans="1:447" ht="13.8">
      <c r="M13" s="314"/>
      <c r="N13" s="314" t="s">
        <v>977</v>
      </c>
      <c r="P13" s="750"/>
    </row>
    <row r="14" spans="1:447" ht="13.8">
      <c r="M14" s="314"/>
      <c r="N14" s="462" t="s">
        <v>770</v>
      </c>
    </row>
    <row r="15" spans="1:447" ht="13.8">
      <c r="M15" s="55"/>
      <c r="N15" s="462" t="s">
        <v>777</v>
      </c>
    </row>
    <row r="16" spans="1:447" ht="13.8">
      <c r="M16" s="55"/>
      <c r="N16" s="462"/>
    </row>
    <row r="17" spans="13:14" ht="13.8">
      <c r="M17" s="314" t="s">
        <v>980</v>
      </c>
      <c r="N17" s="462" t="s">
        <v>981</v>
      </c>
    </row>
    <row r="18" spans="13:14" ht="13.8">
      <c r="M18" s="55"/>
      <c r="N18" s="462" t="s">
        <v>777</v>
      </c>
    </row>
  </sheetData>
  <conditionalFormatting sqref="H5">
    <cfRule type="notContainsBlanks" dxfId="336" priority="2">
      <formula>LEN(TRIM(H5))&gt;0</formula>
    </cfRule>
  </conditionalFormatting>
  <conditionalFormatting sqref="H10">
    <cfRule type="notContainsBlanks" dxfId="335" priority="1">
      <formula>LEN(TRIM(H10))&gt;0</formula>
    </cfRule>
  </conditionalFormatting>
  <dataValidations count="7">
    <dataValidation allowBlank="1" showErrorMessage="1" prompt="_x000a__x000a_" sqref="W10 W5"/>
    <dataValidation type="decimal" operator="greaterThan" allowBlank="1" showInputMessage="1" showErrorMessage="1" errorTitle="Measure Life" error="Measure Life must be greater than zero." sqref="F10 F5">
      <formula1>0</formula1>
    </dataValidation>
    <dataValidation allowBlank="1" showErrorMessage="1" sqref="L10 L5"/>
    <dataValidation type="decimal" operator="greaterThan" allowBlank="1" showInputMessage="1" showErrorMessage="1" errorTitle="Overhead" error="Overhead must be greater than zero." sqref="O10 O5">
      <formula1>0</formula1>
    </dataValidation>
    <dataValidation type="decimal" operator="greaterThanOrEqual" allowBlank="1" showInputMessage="1" sqref="I10 I5">
      <formula1>0</formula1>
    </dataValidation>
    <dataValidation type="list" allowBlank="1" showInputMessage="1" showErrorMessage="1" sqref="H10">
      <formula1>INDIRECT($E10)</formula1>
    </dataValidation>
    <dataValidation type="list" allowBlank="1" showInputMessage="1" showErrorMessage="1" sqref="H5">
      <formula1>INDIRECT($H5)</formula1>
    </dataValidation>
  </dataValidations>
  <hyperlinks>
    <hyperlink ref="A1" location="'Electric CE'!A1" display="Rtn to Summary"/>
  </hyperlinks>
  <pageMargins left="0.5" right="0.21" top="0.75" bottom="0.75" header="0.3" footer="0.3"/>
  <pageSetup paperSize="3" scale="42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F29"/>
  <sheetViews>
    <sheetView workbookViewId="0">
      <pane xSplit="1" ySplit="1" topLeftCell="B2" activePane="bottomRight" state="frozen"/>
      <selection activeCell="E14" sqref="E14"/>
      <selection pane="topRight" activeCell="E14" sqref="E14"/>
      <selection pane="bottomLeft" activeCell="E14" sqref="E14"/>
      <selection pane="bottomRight" activeCell="AB27" sqref="AB27"/>
    </sheetView>
  </sheetViews>
  <sheetFormatPr defaultColWidth="9.109375" defaultRowHeight="13.2"/>
  <cols>
    <col min="1" max="1" width="9.109375" style="195"/>
    <col min="2" max="2" width="12.88671875" style="165" customWidth="1"/>
    <col min="3" max="4" width="26" style="165" customWidth="1"/>
    <col min="5" max="5" width="32.44140625" style="165" customWidth="1"/>
    <col min="6" max="6" width="15.33203125" style="165" customWidth="1"/>
    <col min="7" max="7" width="17" style="165" customWidth="1"/>
    <col min="8" max="8" width="11.44140625" style="165" customWidth="1"/>
    <col min="9" max="9" width="17.5546875" style="165" customWidth="1"/>
    <col min="10" max="10" width="22.44140625" style="394" customWidth="1"/>
    <col min="11" max="11" width="17" style="394" customWidth="1"/>
    <col min="12" max="12" width="15.88671875" style="394" customWidth="1"/>
    <col min="13" max="13" width="17.5546875" style="165" customWidth="1"/>
    <col min="14" max="14" width="14.109375" style="394" customWidth="1"/>
    <col min="15" max="15" width="18.6640625" style="394" customWidth="1"/>
    <col min="16" max="16" width="17" style="394" customWidth="1"/>
    <col min="17" max="17" width="16.88671875" style="395" customWidth="1"/>
    <col min="18" max="18" width="20.109375" style="394" customWidth="1"/>
    <col min="19" max="19" width="14.6640625" style="394" customWidth="1"/>
    <col min="20" max="20" width="15.44140625" style="396" customWidth="1"/>
    <col min="21" max="21" width="16.44140625" style="394" customWidth="1"/>
    <col min="22" max="22" width="13" style="394" customWidth="1"/>
    <col min="23" max="23" width="21.5546875" style="396" customWidth="1"/>
    <col min="24" max="24" width="18.6640625" style="394" customWidth="1"/>
    <col min="25" max="25" width="16" style="394" customWidth="1"/>
    <col min="26" max="26" width="15.5546875" style="396" customWidth="1"/>
    <col min="27" max="27" width="20.5546875" style="396" customWidth="1"/>
    <col min="28" max="28" width="13.5546875" style="195" customWidth="1"/>
    <col min="29" max="29" width="12" style="165" customWidth="1"/>
    <col min="30" max="64" width="9.109375" style="195"/>
    <col min="65" max="16384" width="9.109375" style="165"/>
  </cols>
  <sheetData>
    <row r="1" spans="1:448" ht="27">
      <c r="A1" s="318" t="s">
        <v>206</v>
      </c>
      <c r="B1" s="1192" t="s">
        <v>942</v>
      </c>
      <c r="C1" s="1193"/>
      <c r="D1" s="1193"/>
      <c r="E1" s="1193"/>
      <c r="F1" s="1193"/>
      <c r="G1" s="1193"/>
      <c r="H1" s="1193"/>
      <c r="I1" s="1193"/>
      <c r="J1" s="1709"/>
      <c r="K1" s="1709"/>
      <c r="L1" s="1709"/>
      <c r="M1" s="1193"/>
      <c r="N1" s="1709"/>
      <c r="O1" s="1709"/>
      <c r="P1" s="1709"/>
      <c r="Q1" s="1921"/>
      <c r="R1" s="1709"/>
      <c r="S1" s="1709"/>
      <c r="T1" s="1654"/>
      <c r="U1" s="1709"/>
      <c r="V1" s="1709"/>
      <c r="W1" s="1654"/>
      <c r="X1" s="1709"/>
      <c r="Y1" s="1709"/>
      <c r="Z1" s="1654"/>
      <c r="AA1" s="1654"/>
      <c r="AB1" s="1198"/>
      <c r="AC1" s="1193"/>
      <c r="AD1" s="1198"/>
    </row>
    <row r="2" spans="1:448" ht="14.4">
      <c r="B2" s="1199" t="s">
        <v>176</v>
      </c>
      <c r="C2" s="1200">
        <f>'Elec. CE'!C2</f>
        <v>7.8E-2</v>
      </c>
      <c r="D2" s="1200"/>
      <c r="E2" s="1200"/>
      <c r="F2" s="1193"/>
      <c r="G2" s="1193"/>
      <c r="H2" s="1193"/>
      <c r="I2" s="1193"/>
      <c r="J2" s="1709"/>
      <c r="K2" s="1709"/>
      <c r="L2" s="1709"/>
      <c r="M2" s="1193"/>
      <c r="N2" s="1709"/>
      <c r="O2" s="1709"/>
      <c r="P2" s="1709"/>
      <c r="Q2" s="1921"/>
      <c r="R2" s="1709"/>
      <c r="S2" s="1709"/>
      <c r="T2" s="1654"/>
      <c r="U2" s="1709"/>
      <c r="V2" s="1709"/>
      <c r="W2" s="1654"/>
      <c r="X2" s="1709"/>
      <c r="Y2" s="1709"/>
      <c r="Z2" s="1654"/>
      <c r="AA2" s="1654"/>
      <c r="AB2" s="1198"/>
      <c r="AC2" s="1193"/>
      <c r="AD2" s="1198"/>
    </row>
    <row r="3" spans="1:448" s="19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448" ht="43.2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BM4" s="195"/>
      <c r="BN4" s="195"/>
    </row>
    <row r="5" spans="1:448" s="397" customFormat="1" ht="15" thickBot="1">
      <c r="B5" s="1922" t="s">
        <v>76</v>
      </c>
      <c r="C5" s="1923"/>
      <c r="D5" s="1924"/>
      <c r="E5" s="1925" t="s">
        <v>922</v>
      </c>
      <c r="F5" s="1926">
        <v>15</v>
      </c>
      <c r="G5" s="1927">
        <f>(N5/$N$6)*F5</f>
        <v>15</v>
      </c>
      <c r="H5" s="1637" t="s">
        <v>38</v>
      </c>
      <c r="I5" s="1928">
        <v>4635950</v>
      </c>
      <c r="J5" s="1929">
        <v>1</v>
      </c>
      <c r="K5" s="1930">
        <v>2270850.66</v>
      </c>
      <c r="L5" s="1931"/>
      <c r="M5" s="1932">
        <f>IF(L5&gt;K5,L5-K5,0)</f>
        <v>0</v>
      </c>
      <c r="N5" s="1933">
        <f>J5*I5</f>
        <v>4635950</v>
      </c>
      <c r="O5" s="1934"/>
      <c r="P5" s="1935"/>
      <c r="Q5" s="1935"/>
      <c r="R5" s="1935"/>
      <c r="S5" s="1935">
        <v>2029537.6099999999</v>
      </c>
      <c r="T5" s="1936">
        <v>0</v>
      </c>
      <c r="U5" s="1937"/>
      <c r="V5" s="1938"/>
      <c r="W5" s="1932">
        <v>0</v>
      </c>
      <c r="X5" s="1939"/>
      <c r="Y5" s="1935"/>
      <c r="Z5" s="1940">
        <f>-PV(Discount_Rate,F5,W5)</f>
        <v>0</v>
      </c>
      <c r="AA5" s="1941">
        <f>IF(N5=0,0,(HLOOKUP(H5,ACElectric_2014_2015,F5+1,FALSE)))</f>
        <v>0.73292765517126757</v>
      </c>
      <c r="AB5" s="1935">
        <f>AA5*N5</f>
        <v>3397815.9629912381</v>
      </c>
      <c r="AC5" s="1286"/>
      <c r="AD5" s="1286"/>
    </row>
    <row r="6" spans="1:448" s="399" customFormat="1" ht="15" thickBot="1">
      <c r="A6" s="398"/>
      <c r="B6" s="1942"/>
      <c r="C6" s="1943"/>
      <c r="D6" s="1943"/>
      <c r="E6" s="1944" t="s">
        <v>169</v>
      </c>
      <c r="F6" s="1945"/>
      <c r="G6" s="1946">
        <f>SUM(G5:G5)</f>
        <v>15</v>
      </c>
      <c r="H6" s="1946"/>
      <c r="I6" s="1946"/>
      <c r="J6" s="1947"/>
      <c r="K6" s="1948">
        <f t="shared" ref="K6:Z6" si="0">SUM(K5:K5)</f>
        <v>2270850.66</v>
      </c>
      <c r="L6" s="1948">
        <f t="shared" si="0"/>
        <v>0</v>
      </c>
      <c r="M6" s="1948">
        <f t="shared" si="0"/>
        <v>0</v>
      </c>
      <c r="N6" s="1946">
        <f t="shared" si="0"/>
        <v>4635950</v>
      </c>
      <c r="O6" s="1948">
        <f t="shared" si="0"/>
        <v>0</v>
      </c>
      <c r="P6" s="1949">
        <v>391376.37</v>
      </c>
      <c r="Q6" s="1949">
        <v>2270850.66</v>
      </c>
      <c r="R6" s="1948">
        <f>IF(Q6&gt;S6,0,S6-Q6)</f>
        <v>0</v>
      </c>
      <c r="S6" s="1948">
        <f>S5</f>
        <v>2029537.6099999999</v>
      </c>
      <c r="T6" s="1948">
        <f t="shared" si="0"/>
        <v>0</v>
      </c>
      <c r="U6" s="1948">
        <f>P6+Q6</f>
        <v>2662227.0300000003</v>
      </c>
      <c r="V6" s="1948">
        <f>P6+T6+S6</f>
        <v>2420913.98</v>
      </c>
      <c r="W6" s="1948">
        <f t="shared" si="0"/>
        <v>0</v>
      </c>
      <c r="X6" s="1948">
        <f>U6/(1+Discount_Rate)^1</f>
        <v>2469598.3580705011</v>
      </c>
      <c r="Y6" s="1948">
        <f>V6/(1+Discount_Rate)^1</f>
        <v>2245745.8070500926</v>
      </c>
      <c r="Z6" s="1948">
        <f t="shared" si="0"/>
        <v>0</v>
      </c>
      <c r="AA6" s="1950"/>
      <c r="AB6" s="1948">
        <f>SUM(AB5:AB5)</f>
        <v>3397815.9629912381</v>
      </c>
      <c r="AC6" s="1951">
        <f>AB6/X6</f>
        <v>1.3758577186801964</v>
      </c>
      <c r="AD6" s="1951">
        <f>((AB6*1.1)+Z6)/Y6</f>
        <v>1.6643012524199685</v>
      </c>
      <c r="AE6" s="398"/>
      <c r="AF6" s="398"/>
      <c r="AG6" s="398"/>
      <c r="AH6" s="398"/>
      <c r="AI6" s="398"/>
      <c r="AJ6" s="398"/>
      <c r="AK6" s="398"/>
      <c r="AL6" s="398"/>
      <c r="AM6" s="398"/>
      <c r="AN6" s="398"/>
      <c r="AO6" s="398"/>
      <c r="AP6" s="398"/>
      <c r="AQ6" s="398"/>
      <c r="AR6" s="398"/>
      <c r="AS6" s="398"/>
      <c r="AT6" s="398"/>
      <c r="AU6" s="398"/>
      <c r="AV6" s="398"/>
      <c r="AW6" s="398"/>
      <c r="AX6" s="398"/>
      <c r="AY6" s="398"/>
      <c r="AZ6" s="398"/>
      <c r="BA6" s="398"/>
      <c r="BB6" s="398"/>
      <c r="BC6" s="398"/>
      <c r="BD6" s="398"/>
      <c r="BE6" s="398"/>
      <c r="BF6" s="398"/>
      <c r="BG6" s="398"/>
      <c r="BH6" s="398"/>
      <c r="BI6" s="398"/>
      <c r="BJ6" s="398"/>
      <c r="BK6" s="398"/>
      <c r="BL6" s="398"/>
      <c r="BM6" s="398"/>
      <c r="BN6" s="398"/>
      <c r="BO6" s="398"/>
      <c r="BP6" s="398"/>
      <c r="BQ6" s="398"/>
      <c r="BR6" s="398"/>
      <c r="BS6" s="398"/>
      <c r="BT6" s="398"/>
      <c r="BU6" s="398"/>
      <c r="BV6" s="398"/>
      <c r="BW6" s="398"/>
      <c r="BX6" s="398"/>
      <c r="BY6" s="398"/>
      <c r="BZ6" s="398"/>
      <c r="CA6" s="398"/>
      <c r="CB6" s="398"/>
      <c r="CC6" s="398"/>
      <c r="CD6" s="398"/>
      <c r="CE6" s="398"/>
      <c r="CF6" s="398"/>
      <c r="CG6" s="398"/>
      <c r="CH6" s="398"/>
      <c r="CI6" s="398"/>
      <c r="CJ6" s="398"/>
      <c r="CK6" s="398"/>
      <c r="CL6" s="398"/>
      <c r="CM6" s="398"/>
      <c r="CN6" s="398"/>
      <c r="CO6" s="398"/>
      <c r="CP6" s="398"/>
      <c r="CQ6" s="398"/>
      <c r="CR6" s="398"/>
      <c r="CS6" s="398"/>
      <c r="CT6" s="398"/>
      <c r="CU6" s="398"/>
      <c r="CV6" s="398"/>
      <c r="CW6" s="398"/>
      <c r="CX6" s="398"/>
      <c r="CY6" s="398"/>
      <c r="CZ6" s="398"/>
      <c r="DA6" s="398"/>
      <c r="DB6" s="398"/>
      <c r="DC6" s="398"/>
      <c r="DD6" s="398"/>
      <c r="DE6" s="398"/>
      <c r="DF6" s="398"/>
      <c r="DG6" s="398"/>
      <c r="DH6" s="398"/>
      <c r="DI6" s="398"/>
      <c r="DJ6" s="398"/>
      <c r="DK6" s="398"/>
      <c r="DL6" s="398"/>
      <c r="DM6" s="398"/>
      <c r="DN6" s="398"/>
      <c r="DO6" s="398"/>
      <c r="DP6" s="398"/>
      <c r="DQ6" s="398"/>
      <c r="DR6" s="398"/>
      <c r="DS6" s="398"/>
      <c r="DT6" s="398"/>
      <c r="DU6" s="398"/>
      <c r="DV6" s="398"/>
      <c r="DW6" s="398"/>
      <c r="DX6" s="398"/>
      <c r="DY6" s="398"/>
      <c r="DZ6" s="398"/>
      <c r="EA6" s="398"/>
      <c r="EB6" s="398"/>
      <c r="EC6" s="398"/>
      <c r="ED6" s="398"/>
      <c r="EE6" s="398"/>
      <c r="EF6" s="398"/>
      <c r="EG6" s="398"/>
      <c r="EH6" s="398"/>
      <c r="EI6" s="398"/>
      <c r="EJ6" s="398"/>
      <c r="EK6" s="398"/>
      <c r="EL6" s="398"/>
      <c r="EM6" s="398"/>
      <c r="EN6" s="398"/>
      <c r="EO6" s="398"/>
      <c r="EP6" s="398"/>
      <c r="EQ6" s="398"/>
      <c r="ER6" s="398"/>
      <c r="ES6" s="398"/>
      <c r="ET6" s="398"/>
      <c r="EU6" s="398"/>
      <c r="EV6" s="398"/>
      <c r="EW6" s="398"/>
      <c r="EX6" s="398"/>
      <c r="EY6" s="398"/>
      <c r="EZ6" s="398"/>
      <c r="FA6" s="398"/>
      <c r="FB6" s="398"/>
      <c r="FC6" s="398"/>
      <c r="FD6" s="398"/>
      <c r="FE6" s="398"/>
      <c r="FF6" s="398"/>
      <c r="FG6" s="398"/>
      <c r="FH6" s="398"/>
      <c r="FI6" s="398"/>
      <c r="FJ6" s="398"/>
      <c r="FK6" s="398"/>
      <c r="FL6" s="398"/>
      <c r="FM6" s="398"/>
      <c r="FN6" s="398"/>
      <c r="FO6" s="398"/>
      <c r="FP6" s="398"/>
      <c r="FQ6" s="398"/>
      <c r="FR6" s="398"/>
      <c r="FS6" s="398"/>
      <c r="FT6" s="398"/>
      <c r="FU6" s="398"/>
      <c r="FV6" s="398"/>
      <c r="FW6" s="398"/>
      <c r="FX6" s="398"/>
      <c r="FY6" s="398"/>
      <c r="FZ6" s="398"/>
      <c r="GA6" s="398"/>
      <c r="GB6" s="398"/>
      <c r="GC6" s="398"/>
      <c r="GD6" s="398"/>
      <c r="GE6" s="398"/>
      <c r="GF6" s="398"/>
      <c r="GG6" s="398"/>
      <c r="GH6" s="398"/>
      <c r="GI6" s="398"/>
      <c r="GJ6" s="398"/>
      <c r="GK6" s="398"/>
      <c r="GL6" s="398"/>
      <c r="GM6" s="398"/>
      <c r="GN6" s="398"/>
      <c r="GO6" s="398"/>
      <c r="GP6" s="398"/>
      <c r="GQ6" s="398"/>
      <c r="GR6" s="398"/>
      <c r="GS6" s="398"/>
      <c r="GT6" s="398"/>
      <c r="GU6" s="398"/>
      <c r="GV6" s="398"/>
      <c r="GW6" s="398"/>
      <c r="GX6" s="398"/>
      <c r="GY6" s="398"/>
      <c r="GZ6" s="398"/>
      <c r="HA6" s="398"/>
      <c r="HB6" s="398"/>
      <c r="HC6" s="398"/>
      <c r="HD6" s="398"/>
      <c r="HE6" s="398"/>
      <c r="HF6" s="398"/>
      <c r="HG6" s="398"/>
      <c r="HH6" s="398"/>
      <c r="HI6" s="398"/>
      <c r="HJ6" s="398"/>
      <c r="HK6" s="398"/>
      <c r="HL6" s="398"/>
      <c r="HM6" s="398"/>
      <c r="HN6" s="398"/>
      <c r="HO6" s="398"/>
      <c r="HP6" s="398"/>
      <c r="HQ6" s="398"/>
      <c r="HR6" s="398"/>
      <c r="HS6" s="398"/>
      <c r="HT6" s="398"/>
      <c r="HU6" s="398"/>
      <c r="HV6" s="398"/>
      <c r="HW6" s="398"/>
      <c r="HX6" s="398"/>
      <c r="HY6" s="398"/>
      <c r="HZ6" s="398"/>
      <c r="IA6" s="398"/>
      <c r="IB6" s="398"/>
      <c r="IC6" s="398"/>
      <c r="ID6" s="398"/>
      <c r="IE6" s="398"/>
      <c r="IF6" s="398"/>
      <c r="IG6" s="398"/>
      <c r="IH6" s="398"/>
      <c r="II6" s="398"/>
      <c r="IJ6" s="398"/>
      <c r="IK6" s="398"/>
      <c r="IL6" s="398"/>
      <c r="IM6" s="398"/>
      <c r="IN6" s="398"/>
      <c r="IO6" s="398"/>
      <c r="IP6" s="398"/>
      <c r="IQ6" s="398"/>
      <c r="IR6" s="398"/>
      <c r="IS6" s="398"/>
      <c r="IT6" s="398"/>
      <c r="IU6" s="398"/>
      <c r="IV6" s="398"/>
      <c r="IW6" s="398"/>
      <c r="IX6" s="398"/>
      <c r="IY6" s="398"/>
      <c r="IZ6" s="398"/>
      <c r="JA6" s="398"/>
      <c r="JB6" s="398"/>
      <c r="JC6" s="398"/>
      <c r="JD6" s="398"/>
      <c r="JE6" s="398"/>
      <c r="JF6" s="398"/>
      <c r="JG6" s="398"/>
      <c r="JH6" s="398"/>
      <c r="JI6" s="398"/>
      <c r="JJ6" s="398"/>
      <c r="JK6" s="398"/>
      <c r="JL6" s="398"/>
      <c r="JM6" s="398"/>
      <c r="JN6" s="398"/>
      <c r="JO6" s="398"/>
      <c r="JP6" s="398"/>
      <c r="JQ6" s="398"/>
      <c r="JR6" s="398"/>
      <c r="JS6" s="398"/>
      <c r="JT6" s="398"/>
      <c r="JU6" s="398"/>
      <c r="JV6" s="398"/>
      <c r="JW6" s="398"/>
      <c r="JX6" s="398"/>
      <c r="JY6" s="398"/>
      <c r="JZ6" s="398"/>
      <c r="KA6" s="398"/>
      <c r="KB6" s="398"/>
      <c r="KC6" s="398"/>
      <c r="KD6" s="398"/>
      <c r="KE6" s="398"/>
      <c r="KF6" s="398"/>
      <c r="KG6" s="398"/>
      <c r="KH6" s="398"/>
      <c r="KI6" s="398"/>
      <c r="KJ6" s="398"/>
      <c r="KK6" s="398"/>
      <c r="KL6" s="398"/>
      <c r="KM6" s="398"/>
      <c r="KN6" s="398"/>
      <c r="KO6" s="398"/>
      <c r="KP6" s="398"/>
      <c r="KQ6" s="398"/>
      <c r="KR6" s="398"/>
      <c r="KS6" s="398"/>
      <c r="KT6" s="398"/>
      <c r="KU6" s="398"/>
      <c r="KV6" s="398"/>
      <c r="KW6" s="398"/>
      <c r="KX6" s="398"/>
      <c r="KY6" s="398"/>
      <c r="KZ6" s="398"/>
      <c r="LA6" s="398"/>
      <c r="LB6" s="398"/>
      <c r="LC6" s="398"/>
      <c r="LD6" s="398"/>
      <c r="LE6" s="398"/>
      <c r="LF6" s="398"/>
      <c r="LG6" s="398"/>
      <c r="LH6" s="398"/>
      <c r="LI6" s="398"/>
      <c r="LJ6" s="398"/>
      <c r="LK6" s="398"/>
      <c r="LL6" s="398"/>
      <c r="LM6" s="398"/>
      <c r="LN6" s="398"/>
      <c r="LO6" s="398"/>
      <c r="LP6" s="398"/>
      <c r="LQ6" s="398"/>
      <c r="LR6" s="398"/>
      <c r="LS6" s="398"/>
      <c r="LT6" s="398"/>
      <c r="LU6" s="398"/>
      <c r="LV6" s="398"/>
      <c r="LW6" s="398"/>
      <c r="LX6" s="398"/>
      <c r="LY6" s="398"/>
      <c r="LZ6" s="398"/>
      <c r="MA6" s="398"/>
      <c r="MB6" s="398"/>
      <c r="MC6" s="398"/>
      <c r="MD6" s="398"/>
      <c r="ME6" s="398"/>
      <c r="MF6" s="398"/>
      <c r="MG6" s="398"/>
      <c r="MH6" s="398"/>
      <c r="MI6" s="398"/>
      <c r="MJ6" s="398"/>
      <c r="MK6" s="398"/>
      <c r="ML6" s="398"/>
      <c r="MM6" s="398"/>
      <c r="MN6" s="398"/>
      <c r="MO6" s="398"/>
      <c r="MP6" s="398"/>
      <c r="MQ6" s="398"/>
      <c r="MR6" s="398"/>
      <c r="MS6" s="398"/>
      <c r="MT6" s="398"/>
      <c r="MU6" s="398"/>
      <c r="MV6" s="398"/>
      <c r="MW6" s="398"/>
      <c r="MX6" s="398"/>
      <c r="MY6" s="398"/>
      <c r="MZ6" s="398"/>
      <c r="NA6" s="398"/>
      <c r="NB6" s="398"/>
      <c r="NC6" s="398"/>
      <c r="ND6" s="398"/>
      <c r="NE6" s="398"/>
      <c r="NF6" s="398"/>
      <c r="NG6" s="398"/>
      <c r="NH6" s="398"/>
      <c r="NI6" s="398"/>
      <c r="NJ6" s="398"/>
      <c r="NK6" s="398"/>
      <c r="NL6" s="398"/>
      <c r="NM6" s="398"/>
      <c r="NN6" s="398"/>
      <c r="NO6" s="398"/>
      <c r="NP6" s="398"/>
      <c r="NQ6" s="398"/>
      <c r="NR6" s="398"/>
      <c r="NS6" s="398"/>
      <c r="NT6" s="398"/>
      <c r="NU6" s="398"/>
      <c r="NV6" s="398"/>
      <c r="NW6" s="398"/>
      <c r="NX6" s="398"/>
      <c r="NY6" s="398"/>
      <c r="NZ6" s="398"/>
      <c r="OA6" s="398"/>
      <c r="OB6" s="398"/>
      <c r="OC6" s="398"/>
      <c r="OD6" s="398"/>
      <c r="OE6" s="398"/>
      <c r="OF6" s="398"/>
      <c r="OG6" s="398"/>
      <c r="OH6" s="398"/>
      <c r="OI6" s="398"/>
      <c r="OJ6" s="398"/>
      <c r="OK6" s="398"/>
      <c r="OL6" s="398"/>
      <c r="OM6" s="398"/>
      <c r="ON6" s="398"/>
      <c r="OO6" s="398"/>
      <c r="OP6" s="398"/>
      <c r="OQ6" s="398"/>
      <c r="OR6" s="398"/>
      <c r="OS6" s="398"/>
      <c r="OT6" s="398"/>
      <c r="OU6" s="398"/>
      <c r="OV6" s="398"/>
      <c r="OW6" s="398"/>
      <c r="OX6" s="398"/>
      <c r="OY6" s="398"/>
      <c r="OZ6" s="398"/>
      <c r="PA6" s="398"/>
      <c r="PB6" s="398"/>
      <c r="PC6" s="398"/>
      <c r="PD6" s="398"/>
      <c r="PE6" s="398"/>
      <c r="PF6" s="398"/>
      <c r="PG6" s="398"/>
      <c r="PH6" s="398"/>
      <c r="PI6" s="398"/>
      <c r="PJ6" s="398"/>
      <c r="PK6" s="398"/>
      <c r="PL6" s="398"/>
      <c r="PM6" s="398"/>
      <c r="PN6" s="398"/>
      <c r="PO6" s="398"/>
      <c r="PP6" s="398"/>
      <c r="PQ6" s="398"/>
      <c r="PR6" s="398"/>
      <c r="PS6" s="398"/>
      <c r="PT6" s="398"/>
      <c r="PU6" s="398"/>
      <c r="PV6" s="398"/>
      <c r="PW6" s="398"/>
      <c r="PX6" s="398"/>
      <c r="PY6" s="398"/>
      <c r="PZ6" s="398"/>
      <c r="QA6" s="398"/>
      <c r="QB6" s="398"/>
      <c r="QC6" s="398"/>
      <c r="QD6" s="398"/>
      <c r="QE6" s="398"/>
      <c r="QF6" s="398"/>
    </row>
    <row r="7" spans="1:448" ht="14.4">
      <c r="B7" s="1193"/>
      <c r="C7" s="1193"/>
      <c r="D7" s="1193"/>
      <c r="E7" s="1193"/>
      <c r="F7" s="1193"/>
      <c r="G7" s="1193"/>
      <c r="H7" s="1193"/>
      <c r="I7" s="1193"/>
      <c r="J7" s="1709"/>
      <c r="K7" s="1709"/>
      <c r="L7" s="1709"/>
      <c r="M7" s="1193"/>
      <c r="N7" s="1709"/>
      <c r="O7" s="1709"/>
      <c r="P7" s="1709"/>
      <c r="Q7" s="1921"/>
      <c r="R7" s="1709"/>
      <c r="S7" s="1709"/>
      <c r="T7" s="1654"/>
      <c r="U7" s="1709"/>
      <c r="V7" s="1709"/>
      <c r="W7" s="1654"/>
      <c r="X7" s="1709"/>
      <c r="Y7" s="1709"/>
      <c r="Z7" s="1654"/>
      <c r="AA7" s="1654"/>
      <c r="AB7" s="1198"/>
      <c r="AC7" s="1193"/>
      <c r="AD7" s="1198"/>
    </row>
    <row r="8" spans="1:448" s="199" customFormat="1" ht="14.4">
      <c r="A8" s="196"/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448" ht="12.75" customHeight="1">
      <c r="B9" s="1655"/>
      <c r="C9" s="1655"/>
      <c r="D9" s="1193"/>
      <c r="E9" s="1193"/>
      <c r="F9" s="1193"/>
      <c r="G9" s="1193"/>
      <c r="H9" s="1193"/>
      <c r="I9" s="1193"/>
      <c r="J9" s="1709"/>
      <c r="K9" s="1709"/>
      <c r="L9" s="1709"/>
      <c r="M9" s="1193"/>
      <c r="N9" s="1709"/>
      <c r="O9" s="1709"/>
      <c r="P9" s="1709"/>
      <c r="Q9" s="1921"/>
      <c r="R9" s="1709"/>
      <c r="S9" s="1709"/>
      <c r="T9" s="1654"/>
      <c r="U9" s="1709"/>
      <c r="V9" s="1709"/>
      <c r="W9" s="1654"/>
      <c r="X9" s="1709"/>
      <c r="Y9" s="1709"/>
      <c r="Z9" s="1654"/>
      <c r="AA9" s="1654"/>
      <c r="AB9" s="1952"/>
      <c r="AC9" s="1952"/>
      <c r="AD9" s="1198"/>
    </row>
    <row r="10" spans="1:448" ht="14.4">
      <c r="B10" s="1655"/>
      <c r="C10" s="1655"/>
      <c r="D10" s="1193"/>
      <c r="E10" s="1193"/>
      <c r="F10" s="1193"/>
      <c r="G10" s="1193"/>
      <c r="H10" s="1193"/>
      <c r="I10" s="1193"/>
      <c r="J10" s="1709"/>
      <c r="K10" s="1709"/>
      <c r="L10" s="1709"/>
      <c r="M10" s="1404" t="s">
        <v>979</v>
      </c>
      <c r="N10" s="1953"/>
      <c r="O10" s="1709"/>
      <c r="P10" s="1709"/>
      <c r="Q10" s="1921"/>
      <c r="R10" s="1709"/>
      <c r="S10" s="1709"/>
      <c r="T10" s="1709"/>
      <c r="U10" s="1709"/>
      <c r="V10" s="1709"/>
      <c r="W10" s="1654"/>
      <c r="X10" s="1709"/>
      <c r="Y10" s="1709"/>
      <c r="Z10" s="1654"/>
      <c r="AA10" s="1654"/>
      <c r="AB10" s="1952"/>
      <c r="AC10" s="1952"/>
      <c r="AD10" s="1198"/>
    </row>
    <row r="11" spans="1:448" s="319" customFormat="1" ht="14.4">
      <c r="B11" s="1655"/>
      <c r="C11" s="1655"/>
      <c r="D11" s="1451"/>
      <c r="E11" s="1451"/>
      <c r="F11" s="1451"/>
      <c r="G11" s="1451"/>
      <c r="H11" s="1193"/>
      <c r="I11" s="1451"/>
      <c r="J11" s="1953"/>
      <c r="K11" s="1953"/>
      <c r="L11" s="1953"/>
      <c r="M11" s="1195" t="s">
        <v>975</v>
      </c>
      <c r="N11" s="1195" t="s">
        <v>976</v>
      </c>
      <c r="O11" s="1453">
        <v>2270850.66</v>
      </c>
      <c r="P11" s="1953"/>
      <c r="Q11" s="1954"/>
      <c r="R11" s="1953"/>
      <c r="S11" s="1953"/>
      <c r="T11" s="1953"/>
      <c r="U11" s="1953"/>
      <c r="V11" s="1953"/>
      <c r="W11" s="1953"/>
      <c r="X11" s="1953"/>
      <c r="Y11" s="1953"/>
      <c r="Z11" s="1953"/>
      <c r="AA11" s="1953"/>
      <c r="AB11" s="1451"/>
      <c r="AC11" s="1451"/>
      <c r="AD11" s="1201"/>
    </row>
    <row r="12" spans="1:448" ht="14.4">
      <c r="B12" s="1193"/>
      <c r="C12" s="1193"/>
      <c r="D12" s="1193"/>
      <c r="E12" s="1193"/>
      <c r="F12" s="1193"/>
      <c r="G12" s="1193"/>
      <c r="H12" s="1193"/>
      <c r="I12" s="1193"/>
      <c r="J12" s="1709"/>
      <c r="K12" s="1709"/>
      <c r="L12" s="1709"/>
      <c r="M12" s="1195"/>
      <c r="N12" s="1195" t="s">
        <v>977</v>
      </c>
      <c r="O12" s="1195">
        <v>391376.37</v>
      </c>
      <c r="P12" s="1709"/>
      <c r="Q12" s="1921"/>
      <c r="R12" s="1709"/>
      <c r="S12" s="1709"/>
      <c r="T12" s="1654"/>
      <c r="U12" s="1709"/>
      <c r="V12" s="1709"/>
      <c r="W12" s="1654"/>
      <c r="X12" s="1709"/>
      <c r="Y12" s="1709"/>
      <c r="Z12" s="1654"/>
      <c r="AA12" s="1654"/>
      <c r="AB12" s="1198"/>
      <c r="AC12" s="1193"/>
      <c r="AD12" s="1198"/>
    </row>
    <row r="13" spans="1:448" ht="14.4">
      <c r="B13" s="1193"/>
      <c r="C13" s="1193"/>
      <c r="D13" s="1193"/>
      <c r="E13" s="1193"/>
      <c r="F13" s="1193"/>
      <c r="G13" s="1193"/>
      <c r="H13" s="1193"/>
      <c r="I13" s="1955" t="s">
        <v>1280</v>
      </c>
      <c r="J13" s="1955" t="s">
        <v>1300</v>
      </c>
      <c r="K13" s="1955" t="s">
        <v>1281</v>
      </c>
      <c r="L13" s="1955" t="s">
        <v>1282</v>
      </c>
      <c r="M13" s="1195"/>
      <c r="N13" s="1194" t="s">
        <v>770</v>
      </c>
      <c r="O13" s="1195">
        <v>2662227.0300000003</v>
      </c>
      <c r="P13" s="1709"/>
      <c r="Q13" s="1921"/>
      <c r="R13" s="1709"/>
      <c r="S13" s="1709"/>
      <c r="T13" s="1654"/>
      <c r="U13" s="1709"/>
      <c r="V13" s="1709"/>
      <c r="W13" s="1654"/>
      <c r="X13" s="1709"/>
      <c r="Y13" s="1709"/>
      <c r="Z13" s="1654"/>
      <c r="AA13" s="1654"/>
      <c r="AB13" s="1198"/>
      <c r="AC13" s="1193"/>
      <c r="AD13" s="1198"/>
    </row>
    <row r="14" spans="1:448" ht="14.4">
      <c r="B14" s="1193"/>
      <c r="C14" s="1193"/>
      <c r="D14" s="1193"/>
      <c r="E14" s="1193"/>
      <c r="F14" s="1193"/>
      <c r="G14" s="1193"/>
      <c r="H14" s="1193"/>
      <c r="I14" s="1956" t="s">
        <v>1347</v>
      </c>
      <c r="J14" s="1405">
        <v>4635950</v>
      </c>
      <c r="K14" s="1957">
        <v>1748880.5</v>
      </c>
      <c r="L14" s="1957">
        <v>2029537.6099999999</v>
      </c>
      <c r="M14" s="1193"/>
      <c r="N14" s="1194" t="s">
        <v>777</v>
      </c>
      <c r="O14" s="1406">
        <v>4635950</v>
      </c>
      <c r="P14" s="1709"/>
      <c r="Q14" s="1921"/>
      <c r="R14" s="1709"/>
      <c r="S14" s="1709"/>
      <c r="T14" s="1654"/>
      <c r="U14" s="1709"/>
      <c r="V14" s="1709"/>
      <c r="W14" s="1654"/>
      <c r="X14" s="1709"/>
      <c r="Y14" s="1709"/>
      <c r="Z14" s="1654"/>
      <c r="AA14" s="1654"/>
      <c r="AB14" s="1198"/>
      <c r="AC14" s="1193"/>
      <c r="AD14" s="1198"/>
    </row>
    <row r="15" spans="1:448" ht="14.4">
      <c r="B15" s="1193"/>
      <c r="C15" s="1193"/>
      <c r="D15" s="1193"/>
      <c r="E15" s="1193"/>
      <c r="F15" s="1193"/>
      <c r="G15" s="1193"/>
      <c r="H15" s="1193"/>
      <c r="I15" s="1958" t="s">
        <v>1331</v>
      </c>
      <c r="J15" s="1959">
        <v>4635950</v>
      </c>
      <c r="K15" s="1960">
        <v>1748880.5</v>
      </c>
      <c r="L15" s="1960">
        <v>2029537.6099999999</v>
      </c>
      <c r="M15" s="1193"/>
      <c r="N15" s="1194"/>
      <c r="O15" s="1709"/>
      <c r="P15" s="1709"/>
      <c r="Q15" s="1921"/>
      <c r="R15" s="1709"/>
      <c r="S15" s="1709"/>
      <c r="T15" s="1654"/>
      <c r="U15" s="1709"/>
      <c r="V15" s="1709"/>
      <c r="W15" s="1654"/>
      <c r="X15" s="1709"/>
      <c r="Y15" s="1709"/>
      <c r="Z15" s="1654"/>
      <c r="AA15" s="1654"/>
      <c r="AB15" s="1198"/>
      <c r="AC15" s="1193"/>
      <c r="AD15" s="1198"/>
    </row>
    <row r="16" spans="1:448" ht="14.4">
      <c r="B16" s="1193"/>
      <c r="C16" s="1193"/>
      <c r="D16" s="1193"/>
      <c r="E16" s="1193"/>
      <c r="F16" s="1193"/>
      <c r="G16" s="1193"/>
      <c r="H16" s="1193"/>
      <c r="I16" s="1193"/>
      <c r="J16" s="1709"/>
      <c r="K16" s="1709"/>
      <c r="L16" s="1709"/>
      <c r="M16" s="1195" t="s">
        <v>980</v>
      </c>
      <c r="N16" s="1194" t="s">
        <v>981</v>
      </c>
      <c r="O16" s="1709">
        <v>2662227.0300000003</v>
      </c>
      <c r="P16" s="1709"/>
      <c r="Q16" s="1921"/>
      <c r="R16" s="1709"/>
      <c r="S16" s="1709"/>
      <c r="T16" s="1654"/>
      <c r="U16" s="1709"/>
      <c r="V16" s="1709"/>
      <c r="W16" s="1654"/>
      <c r="X16" s="1709"/>
      <c r="Y16" s="1709"/>
      <c r="Z16" s="1654"/>
      <c r="AA16" s="1654"/>
      <c r="AB16" s="1198"/>
      <c r="AC16" s="1193"/>
      <c r="AD16" s="1198"/>
    </row>
    <row r="17" spans="2:64" ht="14.4">
      <c r="B17" s="1193"/>
      <c r="C17" s="1193"/>
      <c r="D17" s="1193"/>
      <c r="E17" s="1193"/>
      <c r="F17" s="1193"/>
      <c r="G17" s="1193"/>
      <c r="H17" s="1193"/>
      <c r="I17" s="1193"/>
      <c r="J17" s="1709"/>
      <c r="K17" s="1709"/>
      <c r="L17" s="1709"/>
      <c r="M17" s="1193"/>
      <c r="N17" s="1194" t="s">
        <v>777</v>
      </c>
      <c r="O17" s="1406">
        <v>4635.95</v>
      </c>
      <c r="P17" s="1709"/>
      <c r="Q17" s="1921"/>
      <c r="R17" s="1709"/>
      <c r="S17" s="1709"/>
      <c r="T17" s="1654"/>
      <c r="U17" s="1709"/>
      <c r="V17" s="1709"/>
      <c r="W17" s="1654"/>
      <c r="X17" s="1709"/>
      <c r="Y17" s="1709"/>
      <c r="Z17" s="1654"/>
      <c r="AA17" s="1654"/>
      <c r="AB17" s="1198"/>
      <c r="AC17" s="1193"/>
      <c r="AD17" s="1198"/>
    </row>
    <row r="18" spans="2:64" ht="14.4">
      <c r="B18" s="1193"/>
      <c r="C18" s="1193"/>
      <c r="D18" s="1193"/>
      <c r="E18" s="1193"/>
      <c r="F18" s="1193"/>
      <c r="G18" s="1193"/>
      <c r="H18" s="1193"/>
      <c r="I18" s="1193"/>
      <c r="J18" s="1709"/>
      <c r="K18" s="1709"/>
      <c r="L18" s="1709"/>
      <c r="M18" s="1193"/>
      <c r="N18" s="1709"/>
      <c r="O18" s="1709"/>
      <c r="P18" s="1709"/>
      <c r="Q18" s="1921"/>
      <c r="R18" s="1709"/>
      <c r="S18" s="1709"/>
      <c r="T18" s="1654"/>
      <c r="U18" s="1709"/>
      <c r="V18" s="1709"/>
      <c r="W18" s="1654"/>
      <c r="X18" s="1709"/>
      <c r="Y18" s="1709"/>
      <c r="Z18" s="1654"/>
      <c r="AA18" s="1654"/>
      <c r="AB18" s="1198"/>
      <c r="AC18" s="1193"/>
      <c r="AD18" s="1198"/>
    </row>
    <row r="19" spans="2:64" ht="14.4">
      <c r="B19" s="1193"/>
      <c r="C19" s="1193"/>
      <c r="D19" s="1193"/>
      <c r="E19" s="1193"/>
      <c r="F19" s="1193"/>
      <c r="G19" s="1193"/>
      <c r="H19" s="1193"/>
      <c r="I19" s="1193"/>
      <c r="J19" s="1709"/>
      <c r="K19" s="1709"/>
      <c r="L19" s="1709"/>
      <c r="M19" s="1193" t="s">
        <v>1350</v>
      </c>
      <c r="N19" s="1709" t="s">
        <v>778</v>
      </c>
      <c r="O19" s="1709"/>
      <c r="P19" s="1709"/>
      <c r="Q19" s="1921"/>
      <c r="R19" s="1709"/>
      <c r="S19" s="1709"/>
      <c r="T19" s="1654"/>
      <c r="U19" s="1709"/>
      <c r="V19" s="1709"/>
      <c r="W19" s="1654"/>
      <c r="X19" s="1709"/>
      <c r="Y19" s="1709"/>
      <c r="Z19" s="1654"/>
      <c r="AA19" s="1654"/>
      <c r="AB19" s="1198"/>
      <c r="AC19" s="1193"/>
      <c r="AD19" s="1198"/>
    </row>
    <row r="20" spans="2:64" ht="14.4">
      <c r="B20" s="1193"/>
      <c r="C20" s="1193"/>
      <c r="D20" s="1193"/>
      <c r="E20" s="1193"/>
      <c r="F20" s="1193"/>
      <c r="G20" s="1193"/>
      <c r="H20" s="1193"/>
      <c r="I20" s="1193" t="s">
        <v>1348</v>
      </c>
      <c r="J20" s="1709"/>
      <c r="K20" s="1709"/>
      <c r="L20" s="1709"/>
      <c r="M20" s="1193">
        <v>360133.55</v>
      </c>
      <c r="N20" s="1709">
        <v>0</v>
      </c>
      <c r="O20" s="1709"/>
      <c r="P20" s="1709"/>
      <c r="Q20" s="1921"/>
      <c r="R20" s="1709"/>
      <c r="S20" s="1709"/>
      <c r="T20" s="1654"/>
      <c r="U20" s="1709"/>
      <c r="V20" s="1709"/>
      <c r="W20" s="1654"/>
      <c r="X20" s="1709"/>
      <c r="Y20" s="1709"/>
      <c r="Z20" s="1654"/>
      <c r="AA20" s="1654"/>
      <c r="AB20" s="1198"/>
      <c r="AC20" s="1193"/>
      <c r="AD20" s="1198"/>
    </row>
    <row r="21" spans="2:64" ht="14.4">
      <c r="B21" s="1193"/>
      <c r="C21" s="1193"/>
      <c r="D21" s="1193"/>
      <c r="E21" s="1193"/>
      <c r="F21" s="1193"/>
      <c r="G21" s="1193"/>
      <c r="H21" s="1193"/>
      <c r="I21" s="1193" t="s">
        <v>1349</v>
      </c>
      <c r="J21" s="1709"/>
      <c r="K21" s="1709"/>
      <c r="L21" s="1709"/>
      <c r="M21" s="1193">
        <v>2662227.0300000003</v>
      </c>
      <c r="N21" s="1709">
        <v>4635.95</v>
      </c>
      <c r="O21" s="1709"/>
      <c r="P21" s="1709"/>
      <c r="Q21" s="1921"/>
      <c r="R21" s="1709"/>
      <c r="S21" s="1709"/>
      <c r="T21" s="1654"/>
      <c r="U21" s="1709"/>
      <c r="V21" s="1709"/>
      <c r="W21" s="1654"/>
      <c r="X21" s="1709"/>
      <c r="Y21" s="1709"/>
      <c r="Z21" s="1654"/>
      <c r="AA21" s="1654"/>
      <c r="AB21" s="1198"/>
      <c r="AC21" s="1193"/>
      <c r="AD21" s="1198"/>
    </row>
    <row r="22" spans="2:64" ht="14.4">
      <c r="B22" s="1193"/>
      <c r="C22" s="1193"/>
      <c r="D22" s="1193"/>
      <c r="E22" s="1193"/>
      <c r="F22" s="1193"/>
      <c r="G22" s="1193"/>
      <c r="H22" s="1193"/>
      <c r="I22" s="1193"/>
      <c r="J22" s="1709"/>
      <c r="K22" s="1709"/>
      <c r="L22" s="1709"/>
      <c r="M22" s="1193"/>
      <c r="N22" s="1709"/>
      <c r="O22" s="1709"/>
      <c r="P22" s="1709"/>
      <c r="Q22" s="1921"/>
      <c r="R22" s="1709"/>
      <c r="S22" s="1709"/>
      <c r="T22" s="1654"/>
      <c r="U22" s="1709"/>
      <c r="V22" s="1709"/>
      <c r="W22" s="1654"/>
      <c r="X22" s="1709"/>
      <c r="Y22" s="1709"/>
      <c r="Z22" s="1654"/>
      <c r="AA22" s="1654"/>
      <c r="AB22" s="1198"/>
      <c r="AC22" s="1193"/>
      <c r="AD22" s="1198"/>
    </row>
    <row r="23" spans="2:64" ht="14.4">
      <c r="B23" s="1193"/>
      <c r="C23" s="1193"/>
      <c r="D23" s="1193"/>
      <c r="E23" s="1193"/>
      <c r="F23" s="1193"/>
      <c r="G23" s="1193"/>
      <c r="H23" s="1193"/>
      <c r="I23" s="1193"/>
      <c r="J23" s="1709"/>
      <c r="K23" s="1709"/>
      <c r="L23" s="1709"/>
      <c r="M23" s="1193"/>
      <c r="N23" s="1709"/>
      <c r="O23" s="1709"/>
      <c r="P23" s="1709"/>
      <c r="Q23" s="1921"/>
      <c r="R23" s="1709"/>
      <c r="S23" s="1709"/>
      <c r="T23" s="1654"/>
      <c r="U23" s="1709"/>
      <c r="V23" s="1709"/>
      <c r="W23" s="1654"/>
      <c r="X23" s="1709"/>
      <c r="Y23" s="1709"/>
      <c r="Z23" s="1654"/>
      <c r="AA23" s="1654"/>
      <c r="AB23" s="1198"/>
      <c r="AC23" s="1193"/>
      <c r="AD23" s="1198"/>
    </row>
    <row r="24" spans="2:64" ht="14.4">
      <c r="B24" s="1193"/>
      <c r="C24" s="1193"/>
      <c r="D24" s="1193"/>
      <c r="E24" s="1193"/>
      <c r="F24" s="1193"/>
      <c r="G24" s="1193"/>
      <c r="H24" s="1193"/>
      <c r="I24" s="1193"/>
      <c r="J24" s="1709"/>
      <c r="K24" s="1709"/>
      <c r="L24" s="1709"/>
      <c r="M24" s="1193"/>
      <c r="N24" s="1709"/>
      <c r="O24" s="1709"/>
      <c r="P24" s="1709"/>
      <c r="Q24" s="1921"/>
      <c r="R24" s="1709"/>
      <c r="S24" s="1709"/>
      <c r="T24" s="1654"/>
      <c r="U24" s="1709"/>
      <c r="V24" s="1709"/>
      <c r="W24" s="1654"/>
      <c r="X24" s="1709"/>
      <c r="Y24" s="1709"/>
      <c r="Z24" s="1654"/>
      <c r="AA24" s="1654"/>
      <c r="AB24" s="1198"/>
      <c r="AC24" s="1193"/>
      <c r="AD24" s="1198"/>
    </row>
    <row r="25" spans="2:64" ht="14.4">
      <c r="B25" s="1193"/>
      <c r="C25" s="1193"/>
      <c r="D25" s="1193"/>
      <c r="E25" s="1193"/>
      <c r="F25" s="1193"/>
      <c r="G25" s="1193"/>
      <c r="H25" s="1193"/>
      <c r="I25" s="1193"/>
      <c r="J25" s="1709"/>
      <c r="K25" s="1709"/>
      <c r="L25" s="1709"/>
      <c r="M25" s="1193"/>
      <c r="N25" s="1709"/>
      <c r="O25" s="1709"/>
      <c r="P25" s="1709"/>
      <c r="Q25" s="1921"/>
      <c r="R25" s="1709"/>
      <c r="S25" s="1709"/>
      <c r="T25" s="1654"/>
      <c r="U25" s="1709"/>
      <c r="V25" s="1709"/>
      <c r="W25" s="1654"/>
      <c r="X25" s="1709"/>
      <c r="Y25" s="1709"/>
      <c r="Z25" s="1654"/>
      <c r="AA25" s="1654"/>
      <c r="AB25" s="1198"/>
      <c r="AC25" s="1193"/>
      <c r="AD25" s="1198"/>
    </row>
    <row r="26" spans="2:64" ht="14.4">
      <c r="B26" s="1193"/>
      <c r="C26" s="1193"/>
      <c r="D26" s="1193"/>
      <c r="E26" s="1193"/>
      <c r="F26" s="1193"/>
      <c r="G26" s="1193"/>
      <c r="H26" s="1193"/>
      <c r="I26" s="1066" t="s">
        <v>771</v>
      </c>
      <c r="J26" s="1066" t="s">
        <v>1344</v>
      </c>
      <c r="K26" s="1192"/>
      <c r="L26" s="1067" t="s">
        <v>976</v>
      </c>
      <c r="M26" s="1067" t="s">
        <v>1345</v>
      </c>
      <c r="N26" s="1067" t="s">
        <v>770</v>
      </c>
      <c r="O26" s="1654"/>
      <c r="P26" s="1198"/>
      <c r="Q26" s="1193"/>
      <c r="R26" s="1198"/>
      <c r="S26" s="1198"/>
      <c r="T26" s="1198"/>
      <c r="U26" s="1198"/>
      <c r="V26" s="1198"/>
      <c r="W26" s="1198"/>
      <c r="X26" s="1198"/>
      <c r="Y26" s="1198"/>
      <c r="Z26" s="1198"/>
      <c r="AA26" s="1198"/>
      <c r="AB26" s="1198"/>
      <c r="AC26" s="1198"/>
      <c r="AD26" s="1198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</row>
    <row r="27" spans="2:64" ht="28.8">
      <c r="B27" s="1193"/>
      <c r="C27" s="1193"/>
      <c r="D27" s="1193"/>
      <c r="E27" s="1193"/>
      <c r="F27" s="1193"/>
      <c r="G27" s="1193"/>
      <c r="H27" s="1193"/>
      <c r="I27" s="1061" t="s">
        <v>1351</v>
      </c>
      <c r="J27" s="1061" t="s">
        <v>1352</v>
      </c>
      <c r="K27" s="1192"/>
      <c r="L27" s="1192">
        <v>205790.6</v>
      </c>
      <c r="M27" s="1192">
        <v>154342.95000000001</v>
      </c>
      <c r="N27" s="1192">
        <v>360133.55000000005</v>
      </c>
      <c r="O27" s="1654"/>
      <c r="P27" s="1198"/>
      <c r="Q27" s="1193"/>
      <c r="R27" s="1198"/>
      <c r="S27" s="1198"/>
      <c r="T27" s="1198"/>
      <c r="U27" s="1198"/>
      <c r="V27" s="1198"/>
      <c r="W27" s="1198"/>
      <c r="X27" s="1198"/>
      <c r="Y27" s="1198"/>
      <c r="Z27" s="1198"/>
      <c r="AA27" s="1198"/>
      <c r="AB27" s="1198"/>
      <c r="AC27" s="1198"/>
      <c r="AD27" s="1198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</row>
    <row r="28" spans="2:64" ht="43.2">
      <c r="B28" s="1193"/>
      <c r="C28" s="1193"/>
      <c r="D28" s="1193"/>
      <c r="E28" s="1193"/>
      <c r="F28" s="1193"/>
      <c r="G28" s="1193"/>
      <c r="H28" s="1193"/>
      <c r="I28" s="1061" t="s">
        <v>1353</v>
      </c>
      <c r="J28" s="1061" t="s">
        <v>1352</v>
      </c>
      <c r="K28" s="1192"/>
      <c r="L28" s="1192">
        <v>2270850.66</v>
      </c>
      <c r="M28" s="1192">
        <v>391376.37</v>
      </c>
      <c r="N28" s="1192">
        <v>2662227.0300000003</v>
      </c>
      <c r="O28" s="1654"/>
      <c r="P28" s="1198"/>
      <c r="Q28" s="1193"/>
      <c r="R28" s="1198"/>
      <c r="S28" s="1198"/>
      <c r="T28" s="1198"/>
      <c r="U28" s="1198"/>
      <c r="V28" s="1198"/>
      <c r="W28" s="1198"/>
      <c r="X28" s="1198"/>
      <c r="Y28" s="1198"/>
      <c r="Z28" s="1198"/>
      <c r="AA28" s="1198"/>
      <c r="AB28" s="1198"/>
      <c r="AC28" s="1198"/>
      <c r="AD28" s="1198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</row>
    <row r="29" spans="2:64" ht="14.4">
      <c r="B29" s="1193"/>
      <c r="C29" s="1193"/>
      <c r="D29" s="1193"/>
      <c r="E29" s="1193"/>
      <c r="F29" s="1193"/>
      <c r="G29" s="1193"/>
      <c r="H29" s="1193"/>
      <c r="I29" s="1193"/>
      <c r="J29" s="1709"/>
      <c r="K29" s="1709"/>
      <c r="L29" s="1709"/>
      <c r="M29" s="1193"/>
      <c r="N29" s="1709"/>
      <c r="O29" s="1709"/>
      <c r="P29" s="1709"/>
      <c r="Q29" s="1921"/>
      <c r="R29" s="1709"/>
      <c r="S29" s="1709"/>
      <c r="T29" s="1654"/>
      <c r="U29" s="1709"/>
      <c r="V29" s="1709"/>
      <c r="W29" s="1654"/>
      <c r="X29" s="1709"/>
      <c r="Y29" s="1709"/>
      <c r="Z29" s="1654"/>
      <c r="AA29" s="1654"/>
      <c r="AB29" s="1198"/>
      <c r="AC29" s="1193"/>
      <c r="AD29" s="1198"/>
    </row>
  </sheetData>
  <sheetProtection password="C61B" sheet="1" objects="1" scenarios="1"/>
  <customSheetViews>
    <customSheetView guid="{9B4B0DAB-FAB9-4E24-9A0E-9A6ECAA72FED}" topLeftCell="E1">
      <selection activeCell="J34" sqref="J34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H5">
    <cfRule type="notContainsBlanks" dxfId="334" priority="1">
      <formula>LEN(TRIM(H5))&gt;0</formula>
    </cfRule>
  </conditionalFormatting>
  <dataValidations count="6">
    <dataValidation type="decimal" operator="greaterThanOrEqual" allowBlank="1" showInputMessage="1" sqref="I5">
      <formula1>0</formula1>
    </dataValidation>
    <dataValidation type="decimal" operator="greaterThan" allowBlank="1" showInputMessage="1" showErrorMessage="1" errorTitle="Overhead" error="Overhead must be greater than zero." sqref="O5">
      <formula1>0</formula1>
    </dataValidation>
    <dataValidation allowBlank="1" showErrorMessage="1" sqref="L5"/>
    <dataValidation type="decimal" operator="greaterThan" allowBlank="1" showInputMessage="1" showErrorMessage="1" errorTitle="Measure Life" error="Measure Life must be greater than zero." sqref="F5">
      <formula1>0</formula1>
    </dataValidation>
    <dataValidation allowBlank="1" showErrorMessage="1" prompt="_x000a__x000a_" sqref="W5"/>
    <dataValidation type="list" allowBlank="1" showInputMessage="1" showErrorMessage="1" sqref="H5">
      <formula1>INDIRECT($H5)</formula1>
    </dataValidation>
  </dataValidations>
  <hyperlinks>
    <hyperlink ref="A1" location="'Electric CE'!A1" display="Rtn to Summary"/>
  </hyperlinks>
  <pageMargins left="0.5" right="0.21" top="0.75" bottom="0.75" header="0.3" footer="0.3"/>
  <pageSetup paperSize="3" scale="42" orientation="landscape"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F26"/>
  <sheetViews>
    <sheetView workbookViewId="0">
      <pane xSplit="1" ySplit="1" topLeftCell="B2" activePane="bottomRight" state="frozen"/>
      <selection activeCell="E14" sqref="E14"/>
      <selection pane="topRight" activeCell="E14" sqref="E14"/>
      <selection pane="bottomLeft" activeCell="E14" sqref="E14"/>
      <selection pane="bottomRight" activeCell="AI23" sqref="AI23"/>
    </sheetView>
  </sheetViews>
  <sheetFormatPr defaultColWidth="9.109375" defaultRowHeight="13.2"/>
  <cols>
    <col min="1" max="1" width="9.109375" style="195"/>
    <col min="2" max="2" width="12.88671875" style="165" customWidth="1"/>
    <col min="3" max="4" width="26" style="165" customWidth="1"/>
    <col min="5" max="5" width="32.44140625" style="165" customWidth="1"/>
    <col min="6" max="6" width="15.33203125" style="165" customWidth="1"/>
    <col min="7" max="7" width="17" style="165" customWidth="1"/>
    <col min="8" max="8" width="11.44140625" style="165" customWidth="1"/>
    <col min="9" max="9" width="17.5546875" style="165" customWidth="1"/>
    <col min="10" max="10" width="22.44140625" style="394" customWidth="1"/>
    <col min="11" max="11" width="17" style="394" customWidth="1"/>
    <col min="12" max="12" width="15.88671875" style="394" customWidth="1"/>
    <col min="13" max="13" width="17.5546875" style="165" customWidth="1"/>
    <col min="14" max="14" width="14.109375" style="394" customWidth="1"/>
    <col min="15" max="15" width="18.6640625" style="394" customWidth="1"/>
    <col min="16" max="16" width="17" style="394" customWidth="1"/>
    <col min="17" max="17" width="16.88671875" style="395" customWidth="1"/>
    <col min="18" max="18" width="20.109375" style="394" customWidth="1"/>
    <col min="19" max="19" width="14.6640625" style="394" customWidth="1"/>
    <col min="20" max="20" width="15.44140625" style="396" customWidth="1"/>
    <col min="21" max="21" width="16.44140625" style="394" customWidth="1"/>
    <col min="22" max="22" width="13" style="394" customWidth="1"/>
    <col min="23" max="23" width="21.5546875" style="396" customWidth="1"/>
    <col min="24" max="24" width="18.6640625" style="394" customWidth="1"/>
    <col min="25" max="25" width="16" style="394" customWidth="1"/>
    <col min="26" max="26" width="15.5546875" style="396" customWidth="1"/>
    <col min="27" max="27" width="20.5546875" style="396" customWidth="1"/>
    <col min="28" max="28" width="13.5546875" style="195" customWidth="1"/>
    <col min="29" max="29" width="12" style="165" customWidth="1"/>
    <col min="30" max="64" width="9.109375" style="195"/>
    <col min="65" max="16384" width="9.109375" style="165"/>
  </cols>
  <sheetData>
    <row r="1" spans="1:448" ht="27">
      <c r="A1" s="318" t="s">
        <v>206</v>
      </c>
      <c r="B1" s="1192" t="s">
        <v>942</v>
      </c>
      <c r="C1" s="1193"/>
      <c r="D1" s="1193"/>
      <c r="E1" s="1193"/>
      <c r="F1" s="1193"/>
      <c r="G1" s="1193"/>
      <c r="H1" s="1193"/>
      <c r="I1" s="1193"/>
      <c r="J1" s="1709"/>
      <c r="K1" s="1709"/>
      <c r="L1" s="1709"/>
      <c r="M1" s="1193"/>
      <c r="N1" s="1709"/>
      <c r="O1" s="1709"/>
      <c r="P1" s="1709"/>
      <c r="Q1" s="1921"/>
      <c r="R1" s="1709"/>
      <c r="S1" s="1709"/>
      <c r="T1" s="1654"/>
      <c r="U1" s="1709"/>
      <c r="V1" s="1709"/>
      <c r="W1" s="1654"/>
      <c r="X1" s="1709"/>
      <c r="Y1" s="1709"/>
      <c r="Z1" s="1654"/>
      <c r="AA1" s="1654"/>
      <c r="AB1" s="1198"/>
      <c r="AC1" s="1193"/>
      <c r="AD1" s="1198"/>
      <c r="AE1" s="1198"/>
      <c r="AF1" s="1198"/>
    </row>
    <row r="2" spans="1:448" ht="14.4">
      <c r="B2" s="1199" t="s">
        <v>176</v>
      </c>
      <c r="C2" s="1200">
        <f>'Elec. CE'!C2</f>
        <v>7.8E-2</v>
      </c>
      <c r="D2" s="1200"/>
      <c r="E2" s="1200"/>
      <c r="F2" s="1193"/>
      <c r="G2" s="1193"/>
      <c r="H2" s="1193"/>
      <c r="I2" s="1193"/>
      <c r="J2" s="1709"/>
      <c r="K2" s="1709"/>
      <c r="L2" s="1709"/>
      <c r="M2" s="1193"/>
      <c r="N2" s="1709"/>
      <c r="O2" s="1709"/>
      <c r="P2" s="1709"/>
      <c r="Q2" s="1921"/>
      <c r="R2" s="1709"/>
      <c r="S2" s="1709"/>
      <c r="T2" s="1654"/>
      <c r="U2" s="1709"/>
      <c r="V2" s="1709"/>
      <c r="W2" s="1654"/>
      <c r="X2" s="1709"/>
      <c r="Y2" s="1709"/>
      <c r="Z2" s="1654"/>
      <c r="AA2" s="1654"/>
      <c r="AB2" s="1198"/>
      <c r="AC2" s="1193"/>
      <c r="AD2" s="1198"/>
      <c r="AE2" s="1198"/>
      <c r="AF2" s="1198"/>
    </row>
    <row r="3" spans="1:448" s="19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198"/>
      <c r="AF3" s="1198"/>
    </row>
    <row r="4" spans="1:448" ht="43.2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1198"/>
      <c r="BM4" s="195"/>
      <c r="BN4" s="195"/>
    </row>
    <row r="5" spans="1:448" s="397" customFormat="1" ht="15" thickBot="1">
      <c r="B5" s="1922" t="s">
        <v>76</v>
      </c>
      <c r="C5" s="1923"/>
      <c r="D5" s="1924"/>
      <c r="E5" s="1925" t="s">
        <v>922</v>
      </c>
      <c r="F5" s="1926">
        <v>15</v>
      </c>
      <c r="G5" s="1927">
        <v>15</v>
      </c>
      <c r="H5" s="1637" t="s">
        <v>38</v>
      </c>
      <c r="I5" s="1928">
        <v>1</v>
      </c>
      <c r="J5" s="1929">
        <v>0</v>
      </c>
      <c r="K5" s="1709"/>
      <c r="L5" s="1931"/>
      <c r="M5" s="1932">
        <f>IF(L5&gt;K5,L5-K5,0)</f>
        <v>0</v>
      </c>
      <c r="N5" s="1933">
        <f>J5*I5</f>
        <v>0</v>
      </c>
      <c r="O5" s="1934"/>
      <c r="P5" s="1935"/>
      <c r="Q5" s="1935"/>
      <c r="R5" s="1935"/>
      <c r="S5" s="1935">
        <f>L5*I5</f>
        <v>0</v>
      </c>
      <c r="T5" s="1936">
        <v>0</v>
      </c>
      <c r="U5" s="1937"/>
      <c r="V5" s="1938"/>
      <c r="W5" s="1932"/>
      <c r="X5" s="1939"/>
      <c r="Y5" s="1935"/>
      <c r="Z5" s="1940">
        <f>-PV(Discount_Rate,F5,W5)</f>
        <v>0</v>
      </c>
      <c r="AA5" s="1941">
        <f>IF(N5=0,0,(HLOOKUP(H5,ACElectric_2014_2015,F5+1,FALSE)))</f>
        <v>0</v>
      </c>
      <c r="AB5" s="1935">
        <f>AA5*N5</f>
        <v>0</v>
      </c>
      <c r="AC5" s="1286"/>
      <c r="AD5" s="1286"/>
      <c r="AE5" s="1961"/>
      <c r="AF5" s="1961"/>
    </row>
    <row r="6" spans="1:448" s="399" customFormat="1" ht="15" thickBot="1">
      <c r="A6" s="398"/>
      <c r="B6" s="1942"/>
      <c r="C6" s="1943"/>
      <c r="D6" s="1943"/>
      <c r="E6" s="1944" t="s">
        <v>169</v>
      </c>
      <c r="F6" s="1945">
        <v>15</v>
      </c>
      <c r="G6" s="1946">
        <f>SUM(G5:G5)</f>
        <v>15</v>
      </c>
      <c r="H6" s="1946"/>
      <c r="I6" s="1946"/>
      <c r="J6" s="1947"/>
      <c r="K6" s="1948"/>
      <c r="L6" s="1948"/>
      <c r="M6" s="1948">
        <f t="shared" ref="M6:Z6" si="0">SUM(M5:M5)</f>
        <v>0</v>
      </c>
      <c r="N6" s="1946">
        <f t="shared" si="0"/>
        <v>0</v>
      </c>
      <c r="O6" s="1948">
        <f t="shared" si="0"/>
        <v>0</v>
      </c>
      <c r="P6" s="1949">
        <v>154342.95000000001</v>
      </c>
      <c r="Q6" s="1949">
        <v>205790.6</v>
      </c>
      <c r="R6" s="1948">
        <v>0</v>
      </c>
      <c r="S6" s="1948">
        <f t="shared" si="0"/>
        <v>0</v>
      </c>
      <c r="T6" s="1948">
        <f t="shared" si="0"/>
        <v>0</v>
      </c>
      <c r="U6" s="1948">
        <f>P6+Q6</f>
        <v>360133.55000000005</v>
      </c>
      <c r="V6" s="1948">
        <f>P6+T6+S6</f>
        <v>154342.95000000001</v>
      </c>
      <c r="W6" s="1948">
        <f t="shared" si="0"/>
        <v>0</v>
      </c>
      <c r="X6" s="1948">
        <f>U6/(1+Discount_Rate)^1</f>
        <v>334075.64935064939</v>
      </c>
      <c r="Y6" s="1948">
        <f>V6/(1+Discount_Rate)^1</f>
        <v>143175.27829313543</v>
      </c>
      <c r="Z6" s="1948">
        <f t="shared" si="0"/>
        <v>0</v>
      </c>
      <c r="AA6" s="1950"/>
      <c r="AB6" s="1948">
        <f>SUM(AB5:AB5)</f>
        <v>0</v>
      </c>
      <c r="AC6" s="1951">
        <f>AB6/X6</f>
        <v>0</v>
      </c>
      <c r="AD6" s="1951">
        <f>((AB6*1.1)+Z6)/Y6</f>
        <v>0</v>
      </c>
      <c r="AE6" s="1962"/>
      <c r="AF6" s="1962"/>
      <c r="AG6" s="398"/>
      <c r="AH6" s="398"/>
      <c r="AI6" s="398"/>
      <c r="AJ6" s="398"/>
      <c r="AK6" s="398"/>
      <c r="AL6" s="398"/>
      <c r="AM6" s="398"/>
      <c r="AN6" s="398"/>
      <c r="AO6" s="398"/>
      <c r="AP6" s="398"/>
      <c r="AQ6" s="398"/>
      <c r="AR6" s="398"/>
      <c r="AS6" s="398"/>
      <c r="AT6" s="398"/>
      <c r="AU6" s="398"/>
      <c r="AV6" s="398"/>
      <c r="AW6" s="398"/>
      <c r="AX6" s="398"/>
      <c r="AY6" s="398"/>
      <c r="AZ6" s="398"/>
      <c r="BA6" s="398"/>
      <c r="BB6" s="398"/>
      <c r="BC6" s="398"/>
      <c r="BD6" s="398"/>
      <c r="BE6" s="398"/>
      <c r="BF6" s="398"/>
      <c r="BG6" s="398"/>
      <c r="BH6" s="398"/>
      <c r="BI6" s="398"/>
      <c r="BJ6" s="398"/>
      <c r="BK6" s="398"/>
      <c r="BL6" s="398"/>
      <c r="BM6" s="398"/>
      <c r="BN6" s="398"/>
      <c r="BO6" s="398"/>
      <c r="BP6" s="398"/>
      <c r="BQ6" s="398"/>
      <c r="BR6" s="398"/>
      <c r="BS6" s="398"/>
      <c r="BT6" s="398"/>
      <c r="BU6" s="398"/>
      <c r="BV6" s="398"/>
      <c r="BW6" s="398"/>
      <c r="BX6" s="398"/>
      <c r="BY6" s="398"/>
      <c r="BZ6" s="398"/>
      <c r="CA6" s="398"/>
      <c r="CB6" s="398"/>
      <c r="CC6" s="398"/>
      <c r="CD6" s="398"/>
      <c r="CE6" s="398"/>
      <c r="CF6" s="398"/>
      <c r="CG6" s="398"/>
      <c r="CH6" s="398"/>
      <c r="CI6" s="398"/>
      <c r="CJ6" s="398"/>
      <c r="CK6" s="398"/>
      <c r="CL6" s="398"/>
      <c r="CM6" s="398"/>
      <c r="CN6" s="398"/>
      <c r="CO6" s="398"/>
      <c r="CP6" s="398"/>
      <c r="CQ6" s="398"/>
      <c r="CR6" s="398"/>
      <c r="CS6" s="398"/>
      <c r="CT6" s="398"/>
      <c r="CU6" s="398"/>
      <c r="CV6" s="398"/>
      <c r="CW6" s="398"/>
      <c r="CX6" s="398"/>
      <c r="CY6" s="398"/>
      <c r="CZ6" s="398"/>
      <c r="DA6" s="398"/>
      <c r="DB6" s="398"/>
      <c r="DC6" s="398"/>
      <c r="DD6" s="398"/>
      <c r="DE6" s="398"/>
      <c r="DF6" s="398"/>
      <c r="DG6" s="398"/>
      <c r="DH6" s="398"/>
      <c r="DI6" s="398"/>
      <c r="DJ6" s="398"/>
      <c r="DK6" s="398"/>
      <c r="DL6" s="398"/>
      <c r="DM6" s="398"/>
      <c r="DN6" s="398"/>
      <c r="DO6" s="398"/>
      <c r="DP6" s="398"/>
      <c r="DQ6" s="398"/>
      <c r="DR6" s="398"/>
      <c r="DS6" s="398"/>
      <c r="DT6" s="398"/>
      <c r="DU6" s="398"/>
      <c r="DV6" s="398"/>
      <c r="DW6" s="398"/>
      <c r="DX6" s="398"/>
      <c r="DY6" s="398"/>
      <c r="DZ6" s="398"/>
      <c r="EA6" s="398"/>
      <c r="EB6" s="398"/>
      <c r="EC6" s="398"/>
      <c r="ED6" s="398"/>
      <c r="EE6" s="398"/>
      <c r="EF6" s="398"/>
      <c r="EG6" s="398"/>
      <c r="EH6" s="398"/>
      <c r="EI6" s="398"/>
      <c r="EJ6" s="398"/>
      <c r="EK6" s="398"/>
      <c r="EL6" s="398"/>
      <c r="EM6" s="398"/>
      <c r="EN6" s="398"/>
      <c r="EO6" s="398"/>
      <c r="EP6" s="398"/>
      <c r="EQ6" s="398"/>
      <c r="ER6" s="398"/>
      <c r="ES6" s="398"/>
      <c r="ET6" s="398"/>
      <c r="EU6" s="398"/>
      <c r="EV6" s="398"/>
      <c r="EW6" s="398"/>
      <c r="EX6" s="398"/>
      <c r="EY6" s="398"/>
      <c r="EZ6" s="398"/>
      <c r="FA6" s="398"/>
      <c r="FB6" s="398"/>
      <c r="FC6" s="398"/>
      <c r="FD6" s="398"/>
      <c r="FE6" s="398"/>
      <c r="FF6" s="398"/>
      <c r="FG6" s="398"/>
      <c r="FH6" s="398"/>
      <c r="FI6" s="398"/>
      <c r="FJ6" s="398"/>
      <c r="FK6" s="398"/>
      <c r="FL6" s="398"/>
      <c r="FM6" s="398"/>
      <c r="FN6" s="398"/>
      <c r="FO6" s="398"/>
      <c r="FP6" s="398"/>
      <c r="FQ6" s="398"/>
      <c r="FR6" s="398"/>
      <c r="FS6" s="398"/>
      <c r="FT6" s="398"/>
      <c r="FU6" s="398"/>
      <c r="FV6" s="398"/>
      <c r="FW6" s="398"/>
      <c r="FX6" s="398"/>
      <c r="FY6" s="398"/>
      <c r="FZ6" s="398"/>
      <c r="GA6" s="398"/>
      <c r="GB6" s="398"/>
      <c r="GC6" s="398"/>
      <c r="GD6" s="398"/>
      <c r="GE6" s="398"/>
      <c r="GF6" s="398"/>
      <c r="GG6" s="398"/>
      <c r="GH6" s="398"/>
      <c r="GI6" s="398"/>
      <c r="GJ6" s="398"/>
      <c r="GK6" s="398"/>
      <c r="GL6" s="398"/>
      <c r="GM6" s="398"/>
      <c r="GN6" s="398"/>
      <c r="GO6" s="398"/>
      <c r="GP6" s="398"/>
      <c r="GQ6" s="398"/>
      <c r="GR6" s="398"/>
      <c r="GS6" s="398"/>
      <c r="GT6" s="398"/>
      <c r="GU6" s="398"/>
      <c r="GV6" s="398"/>
      <c r="GW6" s="398"/>
      <c r="GX6" s="398"/>
      <c r="GY6" s="398"/>
      <c r="GZ6" s="398"/>
      <c r="HA6" s="398"/>
      <c r="HB6" s="398"/>
      <c r="HC6" s="398"/>
      <c r="HD6" s="398"/>
      <c r="HE6" s="398"/>
      <c r="HF6" s="398"/>
      <c r="HG6" s="398"/>
      <c r="HH6" s="398"/>
      <c r="HI6" s="398"/>
      <c r="HJ6" s="398"/>
      <c r="HK6" s="398"/>
      <c r="HL6" s="398"/>
      <c r="HM6" s="398"/>
      <c r="HN6" s="398"/>
      <c r="HO6" s="398"/>
      <c r="HP6" s="398"/>
      <c r="HQ6" s="398"/>
      <c r="HR6" s="398"/>
      <c r="HS6" s="398"/>
      <c r="HT6" s="398"/>
      <c r="HU6" s="398"/>
      <c r="HV6" s="398"/>
      <c r="HW6" s="398"/>
      <c r="HX6" s="398"/>
      <c r="HY6" s="398"/>
      <c r="HZ6" s="398"/>
      <c r="IA6" s="398"/>
      <c r="IB6" s="398"/>
      <c r="IC6" s="398"/>
      <c r="ID6" s="398"/>
      <c r="IE6" s="398"/>
      <c r="IF6" s="398"/>
      <c r="IG6" s="398"/>
      <c r="IH6" s="398"/>
      <c r="II6" s="398"/>
      <c r="IJ6" s="398"/>
      <c r="IK6" s="398"/>
      <c r="IL6" s="398"/>
      <c r="IM6" s="398"/>
      <c r="IN6" s="398"/>
      <c r="IO6" s="398"/>
      <c r="IP6" s="398"/>
      <c r="IQ6" s="398"/>
      <c r="IR6" s="398"/>
      <c r="IS6" s="398"/>
      <c r="IT6" s="398"/>
      <c r="IU6" s="398"/>
      <c r="IV6" s="398"/>
      <c r="IW6" s="398"/>
      <c r="IX6" s="398"/>
      <c r="IY6" s="398"/>
      <c r="IZ6" s="398"/>
      <c r="JA6" s="398"/>
      <c r="JB6" s="398"/>
      <c r="JC6" s="398"/>
      <c r="JD6" s="398"/>
      <c r="JE6" s="398"/>
      <c r="JF6" s="398"/>
      <c r="JG6" s="398"/>
      <c r="JH6" s="398"/>
      <c r="JI6" s="398"/>
      <c r="JJ6" s="398"/>
      <c r="JK6" s="398"/>
      <c r="JL6" s="398"/>
      <c r="JM6" s="398"/>
      <c r="JN6" s="398"/>
      <c r="JO6" s="398"/>
      <c r="JP6" s="398"/>
      <c r="JQ6" s="398"/>
      <c r="JR6" s="398"/>
      <c r="JS6" s="398"/>
      <c r="JT6" s="398"/>
      <c r="JU6" s="398"/>
      <c r="JV6" s="398"/>
      <c r="JW6" s="398"/>
      <c r="JX6" s="398"/>
      <c r="JY6" s="398"/>
      <c r="JZ6" s="398"/>
      <c r="KA6" s="398"/>
      <c r="KB6" s="398"/>
      <c r="KC6" s="398"/>
      <c r="KD6" s="398"/>
      <c r="KE6" s="398"/>
      <c r="KF6" s="398"/>
      <c r="KG6" s="398"/>
      <c r="KH6" s="398"/>
      <c r="KI6" s="398"/>
      <c r="KJ6" s="398"/>
      <c r="KK6" s="398"/>
      <c r="KL6" s="398"/>
      <c r="KM6" s="398"/>
      <c r="KN6" s="398"/>
      <c r="KO6" s="398"/>
      <c r="KP6" s="398"/>
      <c r="KQ6" s="398"/>
      <c r="KR6" s="398"/>
      <c r="KS6" s="398"/>
      <c r="KT6" s="398"/>
      <c r="KU6" s="398"/>
      <c r="KV6" s="398"/>
      <c r="KW6" s="398"/>
      <c r="KX6" s="398"/>
      <c r="KY6" s="398"/>
      <c r="KZ6" s="398"/>
      <c r="LA6" s="398"/>
      <c r="LB6" s="398"/>
      <c r="LC6" s="398"/>
      <c r="LD6" s="398"/>
      <c r="LE6" s="398"/>
      <c r="LF6" s="398"/>
      <c r="LG6" s="398"/>
      <c r="LH6" s="398"/>
      <c r="LI6" s="398"/>
      <c r="LJ6" s="398"/>
      <c r="LK6" s="398"/>
      <c r="LL6" s="398"/>
      <c r="LM6" s="398"/>
      <c r="LN6" s="398"/>
      <c r="LO6" s="398"/>
      <c r="LP6" s="398"/>
      <c r="LQ6" s="398"/>
      <c r="LR6" s="398"/>
      <c r="LS6" s="398"/>
      <c r="LT6" s="398"/>
      <c r="LU6" s="398"/>
      <c r="LV6" s="398"/>
      <c r="LW6" s="398"/>
      <c r="LX6" s="398"/>
      <c r="LY6" s="398"/>
      <c r="LZ6" s="398"/>
      <c r="MA6" s="398"/>
      <c r="MB6" s="398"/>
      <c r="MC6" s="398"/>
      <c r="MD6" s="398"/>
      <c r="ME6" s="398"/>
      <c r="MF6" s="398"/>
      <c r="MG6" s="398"/>
      <c r="MH6" s="398"/>
      <c r="MI6" s="398"/>
      <c r="MJ6" s="398"/>
      <c r="MK6" s="398"/>
      <c r="ML6" s="398"/>
      <c r="MM6" s="398"/>
      <c r="MN6" s="398"/>
      <c r="MO6" s="398"/>
      <c r="MP6" s="398"/>
      <c r="MQ6" s="398"/>
      <c r="MR6" s="398"/>
      <c r="MS6" s="398"/>
      <c r="MT6" s="398"/>
      <c r="MU6" s="398"/>
      <c r="MV6" s="398"/>
      <c r="MW6" s="398"/>
      <c r="MX6" s="398"/>
      <c r="MY6" s="398"/>
      <c r="MZ6" s="398"/>
      <c r="NA6" s="398"/>
      <c r="NB6" s="398"/>
      <c r="NC6" s="398"/>
      <c r="ND6" s="398"/>
      <c r="NE6" s="398"/>
      <c r="NF6" s="398"/>
      <c r="NG6" s="398"/>
      <c r="NH6" s="398"/>
      <c r="NI6" s="398"/>
      <c r="NJ6" s="398"/>
      <c r="NK6" s="398"/>
      <c r="NL6" s="398"/>
      <c r="NM6" s="398"/>
      <c r="NN6" s="398"/>
      <c r="NO6" s="398"/>
      <c r="NP6" s="398"/>
      <c r="NQ6" s="398"/>
      <c r="NR6" s="398"/>
      <c r="NS6" s="398"/>
      <c r="NT6" s="398"/>
      <c r="NU6" s="398"/>
      <c r="NV6" s="398"/>
      <c r="NW6" s="398"/>
      <c r="NX6" s="398"/>
      <c r="NY6" s="398"/>
      <c r="NZ6" s="398"/>
      <c r="OA6" s="398"/>
      <c r="OB6" s="398"/>
      <c r="OC6" s="398"/>
      <c r="OD6" s="398"/>
      <c r="OE6" s="398"/>
      <c r="OF6" s="398"/>
      <c r="OG6" s="398"/>
      <c r="OH6" s="398"/>
      <c r="OI6" s="398"/>
      <c r="OJ6" s="398"/>
      <c r="OK6" s="398"/>
      <c r="OL6" s="398"/>
      <c r="OM6" s="398"/>
      <c r="ON6" s="398"/>
      <c r="OO6" s="398"/>
      <c r="OP6" s="398"/>
      <c r="OQ6" s="398"/>
      <c r="OR6" s="398"/>
      <c r="OS6" s="398"/>
      <c r="OT6" s="398"/>
      <c r="OU6" s="398"/>
      <c r="OV6" s="398"/>
      <c r="OW6" s="398"/>
      <c r="OX6" s="398"/>
      <c r="OY6" s="398"/>
      <c r="OZ6" s="398"/>
      <c r="PA6" s="398"/>
      <c r="PB6" s="398"/>
      <c r="PC6" s="398"/>
      <c r="PD6" s="398"/>
      <c r="PE6" s="398"/>
      <c r="PF6" s="398"/>
      <c r="PG6" s="398"/>
      <c r="PH6" s="398"/>
      <c r="PI6" s="398"/>
      <c r="PJ6" s="398"/>
      <c r="PK6" s="398"/>
      <c r="PL6" s="398"/>
      <c r="PM6" s="398"/>
      <c r="PN6" s="398"/>
      <c r="PO6" s="398"/>
      <c r="PP6" s="398"/>
      <c r="PQ6" s="398"/>
      <c r="PR6" s="398"/>
      <c r="PS6" s="398"/>
      <c r="PT6" s="398"/>
      <c r="PU6" s="398"/>
      <c r="PV6" s="398"/>
      <c r="PW6" s="398"/>
      <c r="PX6" s="398"/>
      <c r="PY6" s="398"/>
      <c r="PZ6" s="398"/>
      <c r="QA6" s="398"/>
      <c r="QB6" s="398"/>
      <c r="QC6" s="398"/>
      <c r="QD6" s="398"/>
      <c r="QE6" s="398"/>
      <c r="QF6" s="398"/>
    </row>
    <row r="7" spans="1:448" ht="14.4">
      <c r="B7" s="1193"/>
      <c r="C7" s="1193"/>
      <c r="D7" s="1193"/>
      <c r="E7" s="1193"/>
      <c r="F7" s="1193"/>
      <c r="G7" s="1193"/>
      <c r="H7" s="1193"/>
      <c r="I7" s="1193"/>
      <c r="J7" s="1709"/>
      <c r="K7" s="1709"/>
      <c r="L7" s="1709"/>
      <c r="M7" s="1193"/>
      <c r="N7" s="1709"/>
      <c r="O7" s="1709"/>
      <c r="P7" s="1709"/>
      <c r="Q7" s="1921"/>
      <c r="R7" s="1709"/>
      <c r="S7" s="1709"/>
      <c r="T7" s="1654"/>
      <c r="U7" s="1709"/>
      <c r="V7" s="1709"/>
      <c r="W7" s="1654"/>
      <c r="X7" s="1709"/>
      <c r="Y7" s="1709"/>
      <c r="Z7" s="1654"/>
      <c r="AA7" s="1654"/>
      <c r="AB7" s="1198"/>
      <c r="AC7" s="1193"/>
      <c r="AD7" s="1198"/>
      <c r="AE7" s="1198"/>
      <c r="AF7" s="1198"/>
    </row>
    <row r="8" spans="1:448" s="199" customFormat="1" ht="14.4">
      <c r="A8" s="196"/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198"/>
      <c r="AF8" s="1198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448" ht="12.75" customHeight="1">
      <c r="B9" s="1655"/>
      <c r="C9" s="1655"/>
      <c r="D9" s="1193"/>
      <c r="E9" s="1193"/>
      <c r="F9" s="1193"/>
      <c r="G9" s="1193"/>
      <c r="H9" s="1193"/>
      <c r="I9" s="1193"/>
      <c r="J9" s="1709"/>
      <c r="K9" s="1709"/>
      <c r="L9" s="1709"/>
      <c r="M9" s="1193"/>
      <c r="N9" s="1709"/>
      <c r="O9" s="1709"/>
      <c r="P9" s="1709"/>
      <c r="Q9" s="1921"/>
      <c r="R9" s="1709"/>
      <c r="S9" s="1709"/>
      <c r="T9" s="1654"/>
      <c r="U9" s="1709"/>
      <c r="V9" s="1709"/>
      <c r="W9" s="1654"/>
      <c r="X9" s="1709"/>
      <c r="Y9" s="1709"/>
      <c r="Z9" s="1654"/>
      <c r="AA9" s="1654"/>
      <c r="AB9" s="1952"/>
      <c r="AC9" s="1952"/>
      <c r="AD9" s="1198"/>
      <c r="AE9" s="1198"/>
      <c r="AF9" s="1198"/>
    </row>
    <row r="10" spans="1:448" ht="14.4">
      <c r="B10" s="1655"/>
      <c r="C10" s="1655"/>
      <c r="D10" s="1193"/>
      <c r="E10" s="1193"/>
      <c r="F10" s="1193"/>
      <c r="G10" s="1193"/>
      <c r="H10" s="1193"/>
      <c r="I10" s="1193"/>
      <c r="J10" s="1709"/>
      <c r="K10" s="1709"/>
      <c r="L10" s="1709"/>
      <c r="M10" s="1193"/>
      <c r="N10" s="1709"/>
      <c r="O10" s="1709"/>
      <c r="P10" s="1709"/>
      <c r="Q10" s="1921"/>
      <c r="R10" s="1709"/>
      <c r="S10" s="1709"/>
      <c r="T10" s="1709"/>
      <c r="U10" s="1709"/>
      <c r="V10" s="1709"/>
      <c r="W10" s="1654"/>
      <c r="X10" s="1709"/>
      <c r="Y10" s="1709"/>
      <c r="Z10" s="1654"/>
      <c r="AA10" s="1654"/>
      <c r="AB10" s="1952"/>
      <c r="AC10" s="1952"/>
      <c r="AD10" s="1198"/>
      <c r="AE10" s="1198"/>
      <c r="AF10" s="1198"/>
    </row>
    <row r="11" spans="1:448" s="319" customFormat="1" ht="14.4">
      <c r="B11" s="1655"/>
      <c r="C11" s="1655"/>
      <c r="D11" s="1451"/>
      <c r="E11" s="1451"/>
      <c r="F11" s="1451"/>
      <c r="G11" s="1451"/>
      <c r="H11" s="1193"/>
      <c r="I11" s="1451"/>
      <c r="J11" s="1953"/>
      <c r="K11" s="1953"/>
      <c r="L11" s="1953"/>
      <c r="M11" s="1404" t="s">
        <v>979</v>
      </c>
      <c r="N11" s="1953"/>
      <c r="O11" s="1953"/>
      <c r="P11" s="1953"/>
      <c r="Q11" s="1954"/>
      <c r="R11" s="1953"/>
      <c r="S11" s="1953"/>
      <c r="T11" s="1953"/>
      <c r="U11" s="1953"/>
      <c r="V11" s="1953"/>
      <c r="W11" s="1953"/>
      <c r="X11" s="1953"/>
      <c r="Y11" s="1953"/>
      <c r="Z11" s="1953"/>
      <c r="AA11" s="1953"/>
      <c r="AB11" s="1451"/>
      <c r="AC11" s="1451"/>
      <c r="AD11" s="1201"/>
      <c r="AE11" s="1201"/>
      <c r="AF11" s="1201"/>
    </row>
    <row r="12" spans="1:448" ht="14.4">
      <c r="B12" s="1193"/>
      <c r="C12" s="1193"/>
      <c r="D12" s="1193"/>
      <c r="E12" s="1193"/>
      <c r="F12" s="1193"/>
      <c r="G12" s="1193"/>
      <c r="H12" s="1193"/>
      <c r="I12" s="1193"/>
      <c r="J12" s="1709"/>
      <c r="K12" s="1709"/>
      <c r="L12" s="1709"/>
      <c r="M12" s="1195" t="s">
        <v>975</v>
      </c>
      <c r="N12" s="1195" t="s">
        <v>976</v>
      </c>
      <c r="O12" s="1709">
        <v>205790.6</v>
      </c>
      <c r="P12" s="1709"/>
      <c r="Q12" s="1921"/>
      <c r="R12" s="1709"/>
      <c r="S12" s="1709"/>
      <c r="T12" s="1654"/>
      <c r="U12" s="1709"/>
      <c r="V12" s="1709"/>
      <c r="W12" s="1654"/>
      <c r="X12" s="1709"/>
      <c r="Y12" s="1709"/>
      <c r="Z12" s="1654"/>
      <c r="AA12" s="1654"/>
      <c r="AB12" s="1198"/>
      <c r="AC12" s="1193"/>
      <c r="AD12" s="1198"/>
      <c r="AE12" s="1198"/>
      <c r="AF12" s="1198"/>
    </row>
    <row r="13" spans="1:448" ht="14.4">
      <c r="B13" s="1193"/>
      <c r="C13" s="1193"/>
      <c r="D13" s="1193"/>
      <c r="E13" s="1193"/>
      <c r="F13" s="1193"/>
      <c r="G13" s="1193"/>
      <c r="H13" s="1193"/>
      <c r="I13" s="1193"/>
      <c r="J13" s="1709"/>
      <c r="K13" s="1709"/>
      <c r="L13" s="1709"/>
      <c r="M13" s="1195"/>
      <c r="N13" s="1195" t="s">
        <v>977</v>
      </c>
      <c r="O13" s="1709">
        <v>154342.95000000001</v>
      </c>
      <c r="P13" s="1709"/>
      <c r="Q13" s="1921"/>
      <c r="R13" s="1709"/>
      <c r="S13" s="1709"/>
      <c r="T13" s="1654"/>
      <c r="U13" s="1709"/>
      <c r="V13" s="1709"/>
      <c r="W13" s="1654"/>
      <c r="X13" s="1709"/>
      <c r="Y13" s="1709"/>
      <c r="Z13" s="1654"/>
      <c r="AA13" s="1654"/>
      <c r="AB13" s="1198"/>
      <c r="AC13" s="1193"/>
      <c r="AD13" s="1198"/>
      <c r="AE13" s="1198"/>
      <c r="AF13" s="1198"/>
    </row>
    <row r="14" spans="1:448" ht="14.4">
      <c r="B14" s="1193"/>
      <c r="C14" s="1193"/>
      <c r="D14" s="1193"/>
      <c r="E14" s="1193"/>
      <c r="F14" s="1193"/>
      <c r="G14" s="1193"/>
      <c r="H14" s="1193"/>
      <c r="I14" s="1193"/>
      <c r="J14" s="1709"/>
      <c r="K14" s="1709"/>
      <c r="L14" s="1709"/>
      <c r="M14" s="1195"/>
      <c r="N14" s="1194" t="s">
        <v>770</v>
      </c>
      <c r="O14" s="1709">
        <v>360133.55000000005</v>
      </c>
      <c r="P14" s="1709"/>
      <c r="Q14" s="1921"/>
      <c r="R14" s="1709"/>
      <c r="S14" s="1709"/>
      <c r="T14" s="1654"/>
      <c r="U14" s="1709"/>
      <c r="V14" s="1709"/>
      <c r="W14" s="1654"/>
      <c r="X14" s="1709"/>
      <c r="Y14" s="1709"/>
      <c r="Z14" s="1654"/>
      <c r="AA14" s="1654"/>
      <c r="AB14" s="1198"/>
      <c r="AC14" s="1193"/>
      <c r="AD14" s="1198"/>
      <c r="AE14" s="1198"/>
      <c r="AF14" s="1198"/>
    </row>
    <row r="15" spans="1:448" ht="14.4">
      <c r="B15" s="1193"/>
      <c r="C15" s="1193"/>
      <c r="D15" s="1193"/>
      <c r="E15" s="1193"/>
      <c r="F15" s="1193"/>
      <c r="G15" s="1193"/>
      <c r="H15" s="1193"/>
      <c r="I15" s="1193"/>
      <c r="J15" s="1709"/>
      <c r="K15" s="1709"/>
      <c r="L15" s="1709"/>
      <c r="M15" s="1193"/>
      <c r="N15" s="1194" t="s">
        <v>777</v>
      </c>
      <c r="O15" s="1709">
        <v>0</v>
      </c>
      <c r="P15" s="1709"/>
      <c r="Q15" s="1921"/>
      <c r="R15" s="1709"/>
      <c r="S15" s="1709"/>
      <c r="T15" s="1654"/>
      <c r="U15" s="1709"/>
      <c r="V15" s="1709"/>
      <c r="W15" s="1654"/>
      <c r="X15" s="1709"/>
      <c r="Y15" s="1709"/>
      <c r="Z15" s="1654"/>
      <c r="AA15" s="1654"/>
      <c r="AB15" s="1198"/>
      <c r="AC15" s="1193"/>
      <c r="AD15" s="1198"/>
      <c r="AE15" s="1198"/>
      <c r="AF15" s="1198"/>
    </row>
    <row r="16" spans="1:448" ht="14.4">
      <c r="B16" s="1193"/>
      <c r="C16" s="1193"/>
      <c r="D16" s="1193"/>
      <c r="E16" s="1193"/>
      <c r="F16" s="1193"/>
      <c r="G16" s="1193"/>
      <c r="H16" s="1193"/>
      <c r="I16" s="1193"/>
      <c r="J16" s="1709"/>
      <c r="K16" s="1709"/>
      <c r="L16" s="1709"/>
      <c r="M16" s="1193"/>
      <c r="N16" s="1194"/>
      <c r="O16" s="1709"/>
      <c r="P16" s="1709"/>
      <c r="Q16" s="1921"/>
      <c r="R16" s="1709"/>
      <c r="S16" s="1709"/>
      <c r="T16" s="1654"/>
      <c r="U16" s="1709"/>
      <c r="V16" s="1709"/>
      <c r="W16" s="1654"/>
      <c r="X16" s="1709"/>
      <c r="Y16" s="1709"/>
      <c r="Z16" s="1654"/>
      <c r="AA16" s="1654"/>
      <c r="AB16" s="1198"/>
      <c r="AC16" s="1193"/>
      <c r="AD16" s="1198"/>
      <c r="AE16" s="1198"/>
      <c r="AF16" s="1198"/>
    </row>
    <row r="17" spans="2:32" ht="14.4">
      <c r="B17" s="1193"/>
      <c r="C17" s="1193"/>
      <c r="D17" s="1193"/>
      <c r="E17" s="1193"/>
      <c r="F17" s="1193"/>
      <c r="G17" s="1193"/>
      <c r="H17" s="1193"/>
      <c r="I17" s="1193"/>
      <c r="J17" s="1709"/>
      <c r="K17" s="1709"/>
      <c r="L17" s="1709"/>
      <c r="M17" s="1195" t="s">
        <v>980</v>
      </c>
      <c r="N17" s="1194" t="s">
        <v>981</v>
      </c>
      <c r="O17" s="1709">
        <v>360133.55</v>
      </c>
      <c r="P17" s="1709"/>
      <c r="Q17" s="1921"/>
      <c r="R17" s="1709"/>
      <c r="S17" s="1709"/>
      <c r="T17" s="1654"/>
      <c r="U17" s="1709"/>
      <c r="V17" s="1709"/>
      <c r="W17" s="1654"/>
      <c r="X17" s="1709"/>
      <c r="Y17" s="1709"/>
      <c r="Z17" s="1654"/>
      <c r="AA17" s="1654"/>
      <c r="AB17" s="1198"/>
      <c r="AC17" s="1193"/>
      <c r="AD17" s="1198"/>
      <c r="AE17" s="1198"/>
      <c r="AF17" s="1198"/>
    </row>
    <row r="18" spans="2:32" ht="14.4">
      <c r="B18" s="1193"/>
      <c r="C18" s="1193"/>
      <c r="D18" s="1193"/>
      <c r="E18" s="1193"/>
      <c r="F18" s="1193"/>
      <c r="G18" s="1193"/>
      <c r="H18" s="1193"/>
      <c r="I18" s="1193"/>
      <c r="J18" s="1709"/>
      <c r="K18" s="1709"/>
      <c r="L18" s="1709"/>
      <c r="M18" s="1193"/>
      <c r="N18" s="1194" t="s">
        <v>777</v>
      </c>
      <c r="O18" s="1709">
        <v>0</v>
      </c>
      <c r="P18" s="1709"/>
      <c r="Q18" s="1921"/>
      <c r="R18" s="1709"/>
      <c r="S18" s="1709"/>
      <c r="T18" s="1654"/>
      <c r="U18" s="1709"/>
      <c r="V18" s="1709"/>
      <c r="W18" s="1654"/>
      <c r="X18" s="1709"/>
      <c r="Y18" s="1709"/>
      <c r="Z18" s="1654"/>
      <c r="AA18" s="1654"/>
      <c r="AB18" s="1198"/>
      <c r="AC18" s="1193"/>
      <c r="AD18" s="1198"/>
      <c r="AE18" s="1198"/>
      <c r="AF18" s="1198"/>
    </row>
    <row r="19" spans="2:32" ht="14.4">
      <c r="B19" s="1193"/>
      <c r="C19" s="1193"/>
      <c r="D19" s="1193"/>
      <c r="E19" s="1193"/>
      <c r="F19" s="1193"/>
      <c r="G19" s="1193"/>
      <c r="H19" s="1193"/>
      <c r="I19" s="1193"/>
      <c r="J19" s="1709"/>
      <c r="K19" s="1709"/>
      <c r="L19" s="1709"/>
      <c r="M19" s="1193"/>
      <c r="N19" s="1709"/>
      <c r="O19" s="1709"/>
      <c r="P19" s="1709"/>
      <c r="Q19" s="1921"/>
      <c r="R19" s="1709"/>
      <c r="S19" s="1709"/>
      <c r="T19" s="1654"/>
      <c r="U19" s="1709"/>
      <c r="V19" s="1709"/>
      <c r="W19" s="1654"/>
      <c r="X19" s="1709"/>
      <c r="Y19" s="1709"/>
      <c r="Z19" s="1654"/>
      <c r="AA19" s="1654"/>
      <c r="AB19" s="1198"/>
      <c r="AC19" s="1193"/>
      <c r="AD19" s="1198"/>
      <c r="AE19" s="1198"/>
      <c r="AF19" s="1198"/>
    </row>
    <row r="20" spans="2:32" ht="14.4">
      <c r="B20" s="1193"/>
      <c r="C20" s="1193"/>
      <c r="D20" s="1193"/>
      <c r="E20" s="1193"/>
      <c r="F20" s="1193"/>
      <c r="G20" s="1193"/>
      <c r="H20" s="1193"/>
      <c r="I20" s="1193"/>
      <c r="J20" s="1709"/>
      <c r="K20" s="1709"/>
      <c r="L20" s="1709"/>
      <c r="M20" s="1193"/>
      <c r="N20" s="1709"/>
      <c r="O20" s="1709"/>
      <c r="P20" s="1709"/>
      <c r="Q20" s="1921"/>
      <c r="R20" s="1709"/>
      <c r="S20" s="1709"/>
      <c r="T20" s="1654"/>
      <c r="U20" s="1709"/>
      <c r="V20" s="1709"/>
      <c r="W20" s="1654"/>
      <c r="X20" s="1709"/>
      <c r="Y20" s="1709"/>
      <c r="Z20" s="1654"/>
      <c r="AA20" s="1654"/>
      <c r="AB20" s="1198"/>
      <c r="AC20" s="1193"/>
      <c r="AD20" s="1198"/>
      <c r="AE20" s="1198"/>
      <c r="AF20" s="1198"/>
    </row>
    <row r="21" spans="2:32" ht="14.4">
      <c r="B21" s="1193"/>
      <c r="C21" s="1193"/>
      <c r="D21" s="1193"/>
      <c r="E21" s="1193"/>
      <c r="F21" s="1193"/>
      <c r="G21" s="1193"/>
      <c r="H21" s="1193"/>
      <c r="I21" s="1193"/>
      <c r="J21" s="1709"/>
      <c r="K21" s="1709"/>
      <c r="L21" s="1709"/>
      <c r="M21" s="1193"/>
      <c r="N21" s="1709"/>
      <c r="O21" s="1709"/>
      <c r="P21" s="1709"/>
      <c r="Q21" s="1921"/>
      <c r="R21" s="1709"/>
      <c r="S21" s="1709"/>
      <c r="T21" s="1654"/>
      <c r="U21" s="1709"/>
      <c r="V21" s="1709"/>
      <c r="W21" s="1654"/>
      <c r="X21" s="1709"/>
      <c r="Y21" s="1709"/>
      <c r="Z21" s="1654"/>
      <c r="AA21" s="1654"/>
      <c r="AB21" s="1198"/>
      <c r="AC21" s="1193"/>
      <c r="AD21" s="1198"/>
      <c r="AE21" s="1198"/>
      <c r="AF21" s="1198"/>
    </row>
    <row r="22" spans="2:32" ht="14.4">
      <c r="B22" s="1193"/>
      <c r="C22" s="1193"/>
      <c r="D22" s="1193"/>
      <c r="E22" s="1193"/>
      <c r="F22" s="1193"/>
      <c r="G22" s="1193"/>
      <c r="H22" s="1193"/>
      <c r="I22" s="1193"/>
      <c r="J22" s="1709"/>
      <c r="K22" s="1066" t="s">
        <v>771</v>
      </c>
      <c r="L22" s="1066" t="s">
        <v>1344</v>
      </c>
      <c r="M22" s="1192"/>
      <c r="N22" s="1067" t="s">
        <v>976</v>
      </c>
      <c r="O22" s="1067" t="s">
        <v>1345</v>
      </c>
      <c r="P22" s="1067" t="s">
        <v>770</v>
      </c>
      <c r="Q22" s="1921"/>
      <c r="R22" s="1709"/>
      <c r="S22" s="1709"/>
      <c r="T22" s="1654"/>
      <c r="U22" s="1709"/>
      <c r="V22" s="1709"/>
      <c r="W22" s="1654"/>
      <c r="X22" s="1709"/>
      <c r="Y22" s="1709"/>
      <c r="Z22" s="1654"/>
      <c r="AA22" s="1654"/>
      <c r="AB22" s="1198"/>
      <c r="AC22" s="1193"/>
      <c r="AD22" s="1198"/>
      <c r="AE22" s="1198"/>
      <c r="AF22" s="1198"/>
    </row>
    <row r="23" spans="2:32" ht="28.8">
      <c r="B23" s="1193"/>
      <c r="C23" s="1193"/>
      <c r="D23" s="1193"/>
      <c r="E23" s="1193"/>
      <c r="F23" s="1193"/>
      <c r="G23" s="1193"/>
      <c r="H23" s="1193"/>
      <c r="I23" s="1193"/>
      <c r="J23" s="1709"/>
      <c r="K23" s="1061" t="s">
        <v>1351</v>
      </c>
      <c r="L23" s="1061" t="s">
        <v>1352</v>
      </c>
      <c r="M23" s="1192"/>
      <c r="N23" s="1192">
        <v>205790.6</v>
      </c>
      <c r="O23" s="1192">
        <v>154342.95000000001</v>
      </c>
      <c r="P23" s="1192">
        <v>360133.55000000005</v>
      </c>
      <c r="Q23" s="1921"/>
      <c r="R23" s="1709"/>
      <c r="S23" s="1709"/>
      <c r="T23" s="1654"/>
      <c r="U23" s="1709"/>
      <c r="V23" s="1709"/>
      <c r="W23" s="1654"/>
      <c r="X23" s="1709"/>
      <c r="Y23" s="1709"/>
      <c r="Z23" s="1654"/>
      <c r="AA23" s="1654"/>
      <c r="AB23" s="1198"/>
      <c r="AC23" s="1193"/>
      <c r="AD23" s="1198"/>
      <c r="AE23" s="1198"/>
      <c r="AF23" s="1198"/>
    </row>
    <row r="24" spans="2:32" ht="14.4">
      <c r="B24" s="1193"/>
      <c r="C24" s="1193"/>
      <c r="D24" s="1193"/>
      <c r="E24" s="1193"/>
      <c r="F24" s="1193"/>
      <c r="G24" s="1193"/>
      <c r="H24" s="1193"/>
      <c r="I24" s="1193"/>
      <c r="J24" s="1709"/>
      <c r="K24" s="1709"/>
      <c r="L24" s="1709"/>
      <c r="M24" s="1193"/>
      <c r="N24" s="1709"/>
      <c r="O24" s="1709"/>
      <c r="P24" s="1709"/>
      <c r="Q24" s="1921"/>
      <c r="R24" s="1709"/>
      <c r="S24" s="1709"/>
      <c r="T24" s="1654"/>
      <c r="U24" s="1709"/>
      <c r="V24" s="1709"/>
      <c r="W24" s="1654"/>
      <c r="X24" s="1709"/>
      <c r="Y24" s="1709"/>
      <c r="Z24" s="1654"/>
      <c r="AA24" s="1654"/>
      <c r="AB24" s="1198"/>
      <c r="AC24" s="1193"/>
      <c r="AD24" s="1198"/>
      <c r="AE24" s="1198"/>
      <c r="AF24" s="1198"/>
    </row>
    <row r="25" spans="2:32" ht="14.4">
      <c r="B25" s="1193"/>
      <c r="C25" s="1193"/>
      <c r="D25" s="1193"/>
      <c r="E25" s="1193"/>
      <c r="F25" s="1193"/>
      <c r="G25" s="1193"/>
      <c r="H25" s="1193"/>
      <c r="I25" s="1193"/>
      <c r="J25" s="1709"/>
      <c r="K25" s="1709"/>
      <c r="L25" s="1709"/>
      <c r="M25" s="1193"/>
      <c r="N25" s="1709"/>
      <c r="O25" s="1709"/>
      <c r="P25" s="1709"/>
      <c r="Q25" s="1921"/>
      <c r="R25" s="1709"/>
      <c r="S25" s="1709"/>
      <c r="T25" s="1654"/>
      <c r="U25" s="1709"/>
      <c r="V25" s="1709"/>
      <c r="W25" s="1654"/>
      <c r="X25" s="1709"/>
      <c r="Y25" s="1709"/>
      <c r="Z25" s="1654"/>
      <c r="AA25" s="1654"/>
      <c r="AB25" s="1198"/>
      <c r="AC25" s="1193"/>
      <c r="AD25" s="1198"/>
      <c r="AE25" s="1198"/>
      <c r="AF25" s="1198"/>
    </row>
    <row r="26" spans="2:32" ht="14.4">
      <c r="B26" s="1193"/>
      <c r="C26" s="1193"/>
      <c r="D26" s="1193"/>
      <c r="E26" s="1193"/>
      <c r="F26" s="1193"/>
      <c r="G26" s="1193"/>
      <c r="H26" s="1193"/>
      <c r="I26" s="1193"/>
      <c r="J26" s="1709"/>
      <c r="K26" s="1709"/>
      <c r="L26" s="1709"/>
      <c r="M26" s="1193"/>
      <c r="N26" s="1709"/>
      <c r="O26" s="1709"/>
      <c r="P26" s="1709"/>
      <c r="Q26" s="1921"/>
      <c r="R26" s="1709"/>
      <c r="S26" s="1709"/>
      <c r="T26" s="1654"/>
      <c r="U26" s="1709"/>
      <c r="V26" s="1709"/>
      <c r="W26" s="1654"/>
      <c r="X26" s="1709"/>
      <c r="Y26" s="1709"/>
      <c r="Z26" s="1654"/>
      <c r="AA26" s="1654"/>
      <c r="AB26" s="1198"/>
      <c r="AC26" s="1193"/>
      <c r="AD26" s="1198"/>
      <c r="AE26" s="1198"/>
      <c r="AF26" s="1198"/>
    </row>
  </sheetData>
  <sheetProtection password="C61B" sheet="1" objects="1" scenarios="1"/>
  <conditionalFormatting sqref="H5">
    <cfRule type="notContainsBlanks" dxfId="333" priority="1">
      <formula>LEN(TRIM(H5))&gt;0</formula>
    </cfRule>
  </conditionalFormatting>
  <dataValidations count="6">
    <dataValidation type="list" allowBlank="1" showInputMessage="1" showErrorMessage="1" sqref="H5">
      <formula1>INDIRECT($H5)</formula1>
    </dataValidation>
    <dataValidation allowBlank="1" showErrorMessage="1" prompt="_x000a__x000a_" sqref="W5"/>
    <dataValidation type="decimal" operator="greaterThan" allowBlank="1" showInputMessage="1" showErrorMessage="1" errorTitle="Measure Life" error="Measure Life must be greater than zero." sqref="F5">
      <formula1>0</formula1>
    </dataValidation>
    <dataValidation allowBlank="1" showErrorMessage="1" sqref="L5"/>
    <dataValidation type="decimal" operator="greaterThan" allowBlank="1" showInputMessage="1" showErrorMessage="1" errorTitle="Overhead" error="Overhead must be greater than zero." sqref="O5">
      <formula1>0</formula1>
    </dataValidation>
    <dataValidation type="decimal" operator="greaterThanOrEqual" allowBlank="1" showInputMessage="1" sqref="I5">
      <formula1>0</formula1>
    </dataValidation>
  </dataValidations>
  <hyperlinks>
    <hyperlink ref="A1" location="'Electric CE'!A1" display="Rtn to Summary"/>
  </hyperlinks>
  <pageMargins left="0.5" right="0.21" top="0.75" bottom="0.75" header="0.3" footer="0.3"/>
  <pageSetup paperSize="3" scale="42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RN35"/>
  <sheetViews>
    <sheetView workbookViewId="0">
      <pane xSplit="1" ySplit="1" topLeftCell="B2" activePane="bottomRight" state="frozen"/>
      <selection pane="topRight"/>
      <selection pane="bottomLeft"/>
      <selection pane="bottomRight" activeCell="AA25" sqref="AA25"/>
    </sheetView>
  </sheetViews>
  <sheetFormatPr defaultColWidth="9.109375" defaultRowHeight="13.2"/>
  <cols>
    <col min="1" max="1" width="9.109375" style="23"/>
    <col min="2" max="4" width="18" style="160" customWidth="1"/>
    <col min="5" max="5" width="45.88671875" style="160" customWidth="1"/>
    <col min="6" max="6" width="10.6640625" style="160" customWidth="1"/>
    <col min="7" max="7" width="17.5546875" style="160" customWidth="1"/>
    <col min="8" max="8" width="11.44140625" style="160" customWidth="1"/>
    <col min="9" max="9" width="12" style="160" customWidth="1"/>
    <col min="10" max="10" width="16" style="160" customWidth="1"/>
    <col min="11" max="11" width="14" style="160" customWidth="1"/>
    <col min="12" max="12" width="14.44140625" style="160" customWidth="1"/>
    <col min="13" max="13" width="14.6640625" style="160" customWidth="1"/>
    <col min="14" max="14" width="11.109375" style="160" customWidth="1"/>
    <col min="15" max="16" width="14.6640625" style="160" customWidth="1"/>
    <col min="17" max="17" width="16.88671875" style="160" customWidth="1"/>
    <col min="18" max="19" width="14.6640625" style="160" customWidth="1"/>
    <col min="20" max="20" width="17.109375" style="23" customWidth="1"/>
    <col min="21" max="21" width="14.6640625" style="160" customWidth="1"/>
    <col min="22" max="22" width="12.88671875" style="160" customWidth="1"/>
    <col min="23" max="23" width="18.44140625" style="23" customWidth="1"/>
    <col min="24" max="25" width="14.109375" style="160" customWidth="1"/>
    <col min="26" max="26" width="10.5546875" style="23" customWidth="1"/>
    <col min="27" max="27" width="16.88671875" style="23" customWidth="1"/>
    <col min="28" max="28" width="11.88671875" style="23" customWidth="1"/>
    <col min="29" max="52" width="9.109375" style="23"/>
    <col min="53" max="16384" width="9.109375" style="160"/>
  </cols>
  <sheetData>
    <row r="1" spans="1:482" ht="27">
      <c r="A1" s="318" t="s">
        <v>206</v>
      </c>
      <c r="B1" s="1192" t="s">
        <v>933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8"/>
      <c r="U1" s="1193"/>
      <c r="V1" s="1193"/>
      <c r="W1" s="1198"/>
      <c r="X1" s="1193"/>
      <c r="Y1" s="1193"/>
      <c r="Z1" s="1198"/>
      <c r="AA1" s="1198"/>
      <c r="AB1" s="1198"/>
      <c r="AC1" s="1198"/>
      <c r="AD1" s="1198"/>
      <c r="AE1" s="1198"/>
    </row>
    <row r="2" spans="1:482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8"/>
      <c r="U2" s="1193"/>
      <c r="V2" s="1193"/>
      <c r="W2" s="1198"/>
      <c r="X2" s="1193"/>
      <c r="Y2" s="1193"/>
      <c r="Z2" s="1198"/>
      <c r="AA2" s="1198"/>
      <c r="AB2" s="1198"/>
      <c r="AC2" s="1198"/>
      <c r="AD2" s="1198"/>
      <c r="AE2" s="1198"/>
    </row>
    <row r="3" spans="1:482" s="62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</row>
    <row r="4" spans="1:482" s="55" customFormat="1" ht="57.6">
      <c r="A4" s="54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</row>
    <row r="5" spans="1:482" s="80" customFormat="1" ht="14.4">
      <c r="A5" s="303"/>
      <c r="B5" s="1236" t="s">
        <v>403</v>
      </c>
      <c r="C5" s="1238"/>
      <c r="D5" s="1238"/>
      <c r="E5" s="1311" t="s">
        <v>775</v>
      </c>
      <c r="F5" s="1972">
        <v>2</v>
      </c>
      <c r="G5" s="1973">
        <f>(N5/$N$8)*F5</f>
        <v>0.7406496338122659</v>
      </c>
      <c r="H5" s="1974" t="s">
        <v>38</v>
      </c>
      <c r="I5" s="1428">
        <v>26496</v>
      </c>
      <c r="J5" s="1314">
        <v>45</v>
      </c>
      <c r="K5" s="1429">
        <v>6</v>
      </c>
      <c r="L5" s="1429">
        <v>6</v>
      </c>
      <c r="M5" s="1246">
        <f>IF(L5&gt;K5,L5-K5,0)</f>
        <v>0</v>
      </c>
      <c r="N5" s="1363">
        <f>J5*I5</f>
        <v>1192320</v>
      </c>
      <c r="O5" s="1246"/>
      <c r="P5" s="1246"/>
      <c r="Q5" s="1975"/>
      <c r="R5" s="1249">
        <f>M5*I5</f>
        <v>0</v>
      </c>
      <c r="S5" s="1249"/>
      <c r="T5" s="1246"/>
      <c r="U5" s="1249"/>
      <c r="V5" s="1249"/>
      <c r="W5" s="1249">
        <v>0</v>
      </c>
      <c r="X5" s="1249"/>
      <c r="Y5" s="1249"/>
      <c r="Z5" s="1249">
        <f>-PV(Discount_Rate,F5,W5)*F5</f>
        <v>0</v>
      </c>
      <c r="AA5" s="1246">
        <f>IF(N5=0,0,(HLOOKUP(H5,ACElectric_2014_2015,F5+1,FALSE)))</f>
        <v>0.12376220411523595</v>
      </c>
      <c r="AB5" s="1249">
        <f t="shared" ref="AB5" si="0">AA5*N5</f>
        <v>147564.15121067813</v>
      </c>
      <c r="AC5" s="1976" t="str">
        <f>IFERROR(AB5/X5,"")</f>
        <v/>
      </c>
      <c r="AD5" s="1977" t="str">
        <f>IFERROR(((AB5*1.1)+Z5)/Y5,"")</f>
        <v/>
      </c>
      <c r="AE5" s="1201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  <c r="NV5" s="75"/>
      <c r="NW5" s="75"/>
      <c r="NX5" s="75"/>
      <c r="NY5" s="75"/>
      <c r="NZ5" s="75"/>
      <c r="OA5" s="75"/>
      <c r="OB5" s="75"/>
      <c r="OC5" s="75"/>
      <c r="OD5" s="75"/>
      <c r="OE5" s="75"/>
      <c r="OF5" s="75"/>
      <c r="OG5" s="75"/>
      <c r="OH5" s="75"/>
      <c r="OI5" s="75"/>
      <c r="OJ5" s="75"/>
      <c r="OK5" s="75"/>
      <c r="OL5" s="75"/>
      <c r="OM5" s="75"/>
      <c r="ON5" s="75"/>
      <c r="OO5" s="75"/>
      <c r="OP5" s="75"/>
      <c r="OQ5" s="75"/>
      <c r="OR5" s="75"/>
      <c r="OS5" s="75"/>
      <c r="OT5" s="75"/>
      <c r="OU5" s="75"/>
      <c r="OV5" s="75"/>
      <c r="OW5" s="75"/>
      <c r="OX5" s="75"/>
      <c r="OY5" s="75"/>
      <c r="OZ5" s="75"/>
      <c r="PA5" s="75"/>
      <c r="PB5" s="75"/>
      <c r="PC5" s="75"/>
      <c r="PD5" s="75"/>
      <c r="PE5" s="75"/>
      <c r="PF5" s="75"/>
      <c r="PG5" s="75"/>
      <c r="PH5" s="75"/>
      <c r="PI5" s="75"/>
      <c r="PJ5" s="75"/>
      <c r="PK5" s="75"/>
      <c r="PL5" s="75"/>
      <c r="PM5" s="75"/>
      <c r="PN5" s="75"/>
      <c r="PO5" s="75"/>
      <c r="PP5" s="75"/>
      <c r="PQ5" s="75"/>
      <c r="PR5" s="75"/>
      <c r="PS5" s="75"/>
      <c r="PT5" s="75"/>
      <c r="PU5" s="75"/>
      <c r="PV5" s="75"/>
      <c r="PW5" s="75"/>
      <c r="PX5" s="75"/>
      <c r="PY5" s="75"/>
      <c r="PZ5" s="75"/>
      <c r="QA5" s="75"/>
      <c r="QB5" s="75"/>
      <c r="QC5" s="75"/>
      <c r="QD5" s="75"/>
      <c r="QE5" s="75"/>
      <c r="QF5" s="75"/>
      <c r="QG5" s="75"/>
      <c r="QH5" s="75"/>
      <c r="QI5" s="75"/>
      <c r="QJ5" s="75"/>
      <c r="QK5" s="75"/>
      <c r="QL5" s="75"/>
      <c r="QM5" s="75"/>
      <c r="QN5" s="75"/>
      <c r="QO5" s="75"/>
      <c r="QP5" s="75"/>
      <c r="QQ5" s="75"/>
      <c r="QR5" s="75"/>
      <c r="QS5" s="75"/>
      <c r="QT5" s="75"/>
      <c r="QU5" s="75"/>
      <c r="QV5" s="75"/>
      <c r="QW5" s="75"/>
      <c r="QX5" s="75"/>
      <c r="QY5" s="75"/>
      <c r="QZ5" s="75"/>
      <c r="RA5" s="75"/>
      <c r="RB5" s="75"/>
      <c r="RC5" s="75"/>
      <c r="RD5" s="75"/>
      <c r="RE5" s="75"/>
      <c r="RF5" s="75"/>
      <c r="RG5" s="75"/>
      <c r="RH5" s="75"/>
      <c r="RI5" s="75"/>
      <c r="RJ5" s="75"/>
      <c r="RK5" s="75"/>
      <c r="RL5" s="75"/>
      <c r="RM5" s="75"/>
      <c r="RN5" s="303"/>
    </row>
    <row r="6" spans="1:482" s="80" customFormat="1" ht="14.4">
      <c r="A6" s="303"/>
      <c r="B6" s="1252" t="s">
        <v>403</v>
      </c>
      <c r="C6" s="1213"/>
      <c r="D6" s="1213"/>
      <c r="E6" s="1322" t="s">
        <v>773</v>
      </c>
      <c r="F6" s="1978">
        <v>2</v>
      </c>
      <c r="G6" s="1979">
        <f t="shared" ref="G6:G7" si="1">(N6/$N$8)*F6</f>
        <v>0.54423137846853398</v>
      </c>
      <c r="H6" s="1980" t="s">
        <v>38</v>
      </c>
      <c r="I6" s="1433">
        <v>25032</v>
      </c>
      <c r="J6" s="1324">
        <v>35</v>
      </c>
      <c r="K6" s="1377">
        <v>4.6900000000000004</v>
      </c>
      <c r="L6" s="1377">
        <v>4.6900000000000004</v>
      </c>
      <c r="M6" s="1218">
        <f t="shared" ref="M6:M7" si="2">IF(L6&gt;K6,L6-K6,0)</f>
        <v>0</v>
      </c>
      <c r="N6" s="1344">
        <f t="shared" ref="N6:N7" si="3">J6*I6</f>
        <v>876120</v>
      </c>
      <c r="O6" s="1218"/>
      <c r="P6" s="1218"/>
      <c r="Q6" s="1963"/>
      <c r="R6" s="1221">
        <f t="shared" ref="R6:R7" si="4">M6*I6</f>
        <v>0</v>
      </c>
      <c r="S6" s="1221"/>
      <c r="T6" s="1218"/>
      <c r="U6" s="1221"/>
      <c r="V6" s="1221"/>
      <c r="W6" s="1221">
        <v>0</v>
      </c>
      <c r="X6" s="1221"/>
      <c r="Y6" s="1221"/>
      <c r="Z6" s="1221">
        <f>-PV(Discount_Rate,F6,W6)*F6</f>
        <v>0</v>
      </c>
      <c r="AA6" s="1218">
        <f>IF(N6=0,0,(HLOOKUP(H6,ACElectric_2014_2015,F6+1,FALSE)))</f>
        <v>0.12376220411523595</v>
      </c>
      <c r="AB6" s="1221">
        <f t="shared" ref="AB6:AB7" si="5">AA6*N6</f>
        <v>108430.54226944051</v>
      </c>
      <c r="AC6" s="1964"/>
      <c r="AD6" s="1981"/>
      <c r="AE6" s="1201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303"/>
    </row>
    <row r="7" spans="1:482" s="80" customFormat="1" ht="14.4">
      <c r="A7" s="75"/>
      <c r="B7" s="1258" t="s">
        <v>403</v>
      </c>
      <c r="C7" s="1260"/>
      <c r="D7" s="1260"/>
      <c r="E7" s="1330" t="s">
        <v>774</v>
      </c>
      <c r="F7" s="1982">
        <v>2</v>
      </c>
      <c r="G7" s="1983">
        <f t="shared" si="1"/>
        <v>0.71511898771920013</v>
      </c>
      <c r="H7" s="1984" t="s">
        <v>38</v>
      </c>
      <c r="I7" s="1439">
        <v>32892</v>
      </c>
      <c r="J7" s="1333">
        <v>35</v>
      </c>
      <c r="K7" s="1387">
        <v>4.6900000000000004</v>
      </c>
      <c r="L7" s="1387">
        <v>4.6900000000000004</v>
      </c>
      <c r="M7" s="1268">
        <f t="shared" si="2"/>
        <v>0</v>
      </c>
      <c r="N7" s="1389">
        <f t="shared" si="3"/>
        <v>1151220</v>
      </c>
      <c r="O7" s="1268"/>
      <c r="P7" s="1268"/>
      <c r="Q7" s="1985"/>
      <c r="R7" s="1271">
        <f t="shared" si="4"/>
        <v>0</v>
      </c>
      <c r="S7" s="1271"/>
      <c r="T7" s="1268"/>
      <c r="U7" s="1271"/>
      <c r="V7" s="1271"/>
      <c r="W7" s="1271">
        <v>0</v>
      </c>
      <c r="X7" s="1271"/>
      <c r="Y7" s="1271"/>
      <c r="Z7" s="1271">
        <f>-PV(Discount_Rate,F7,W7)*F7</f>
        <v>0</v>
      </c>
      <c r="AA7" s="1268">
        <f>IF(N7=0,0,(HLOOKUP(H7,ACElectric_2014_2015,F7+1,FALSE)))</f>
        <v>0.12376220411523595</v>
      </c>
      <c r="AB7" s="1271">
        <f t="shared" si="5"/>
        <v>142477.52462154193</v>
      </c>
      <c r="AC7" s="1986"/>
      <c r="AD7" s="1987"/>
      <c r="AE7" s="1201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  <c r="LH7" s="75"/>
      <c r="LI7" s="75"/>
      <c r="LJ7" s="75"/>
      <c r="LK7" s="75"/>
      <c r="LL7" s="75"/>
      <c r="LM7" s="75"/>
      <c r="LN7" s="75"/>
      <c r="LO7" s="75"/>
      <c r="LP7" s="75"/>
      <c r="LQ7" s="75"/>
      <c r="LR7" s="75"/>
      <c r="LS7" s="75"/>
      <c r="LT7" s="75"/>
      <c r="LU7" s="75"/>
      <c r="LV7" s="75"/>
      <c r="LW7" s="75"/>
      <c r="LX7" s="75"/>
      <c r="LY7" s="75"/>
      <c r="LZ7" s="75"/>
      <c r="MA7" s="75"/>
      <c r="MB7" s="75"/>
      <c r="MC7" s="75"/>
      <c r="MD7" s="75"/>
      <c r="ME7" s="75"/>
      <c r="MF7" s="75"/>
      <c r="MG7" s="75"/>
      <c r="MH7" s="75"/>
      <c r="MI7" s="75"/>
      <c r="MJ7" s="75"/>
      <c r="MK7" s="75"/>
      <c r="ML7" s="75"/>
      <c r="MM7" s="75"/>
      <c r="MN7" s="75"/>
      <c r="MO7" s="75"/>
      <c r="MP7" s="75"/>
      <c r="MQ7" s="75"/>
      <c r="MR7" s="75"/>
      <c r="MS7" s="75"/>
      <c r="MT7" s="75"/>
      <c r="MU7" s="75"/>
      <c r="MV7" s="75"/>
      <c r="MW7" s="75"/>
      <c r="MX7" s="75"/>
      <c r="MY7" s="75"/>
      <c r="MZ7" s="75"/>
      <c r="NA7" s="75"/>
      <c r="NB7" s="75"/>
      <c r="NC7" s="75"/>
      <c r="ND7" s="75"/>
      <c r="NE7" s="75"/>
      <c r="NF7" s="75"/>
      <c r="NG7" s="75"/>
      <c r="NH7" s="75"/>
      <c r="NI7" s="75"/>
      <c r="NJ7" s="75"/>
      <c r="NK7" s="75"/>
      <c r="NL7" s="75"/>
      <c r="NM7" s="75"/>
      <c r="NN7" s="75"/>
      <c r="NO7" s="75"/>
      <c r="NP7" s="75"/>
      <c r="NQ7" s="75"/>
      <c r="NR7" s="75"/>
      <c r="NS7" s="75"/>
      <c r="NT7" s="75"/>
      <c r="NU7" s="75"/>
      <c r="NV7" s="75"/>
      <c r="NW7" s="75"/>
      <c r="NX7" s="75"/>
      <c r="NY7" s="75"/>
      <c r="NZ7" s="75"/>
      <c r="OA7" s="75"/>
      <c r="OB7" s="75"/>
      <c r="OC7" s="75"/>
      <c r="OD7" s="75"/>
      <c r="OE7" s="75"/>
      <c r="OF7" s="75"/>
      <c r="OG7" s="75"/>
      <c r="OH7" s="75"/>
      <c r="OI7" s="75"/>
      <c r="OJ7" s="75"/>
      <c r="OK7" s="75"/>
      <c r="OL7" s="75"/>
      <c r="OM7" s="75"/>
      <c r="ON7" s="75"/>
      <c r="OO7" s="75"/>
      <c r="OP7" s="75"/>
      <c r="OQ7" s="75"/>
      <c r="OR7" s="75"/>
      <c r="OS7" s="75"/>
      <c r="OT7" s="75"/>
      <c r="OU7" s="75"/>
      <c r="OV7" s="75"/>
      <c r="OW7" s="75"/>
      <c r="OX7" s="75"/>
      <c r="OY7" s="75"/>
      <c r="OZ7" s="75"/>
      <c r="PA7" s="75"/>
      <c r="PB7" s="75"/>
      <c r="PC7" s="75"/>
      <c r="PD7" s="75"/>
      <c r="PE7" s="75"/>
      <c r="PF7" s="75"/>
      <c r="PG7" s="75"/>
      <c r="PH7" s="75"/>
      <c r="PI7" s="75"/>
      <c r="PJ7" s="75"/>
      <c r="PK7" s="75"/>
      <c r="PL7" s="75"/>
      <c r="PM7" s="75"/>
      <c r="PN7" s="75"/>
      <c r="PO7" s="75"/>
      <c r="PP7" s="75"/>
      <c r="PQ7" s="75"/>
      <c r="PR7" s="75"/>
      <c r="PS7" s="75"/>
      <c r="PT7" s="75"/>
      <c r="PU7" s="75"/>
      <c r="PV7" s="75"/>
      <c r="PW7" s="75"/>
      <c r="PX7" s="75"/>
      <c r="PY7" s="75"/>
      <c r="PZ7" s="75"/>
      <c r="QA7" s="75"/>
      <c r="QB7" s="75"/>
      <c r="QC7" s="75"/>
      <c r="QD7" s="75"/>
      <c r="QE7" s="75"/>
      <c r="QF7" s="75"/>
      <c r="QG7" s="75"/>
      <c r="QH7" s="75"/>
      <c r="QI7" s="75"/>
      <c r="QJ7" s="75"/>
      <c r="QK7" s="75"/>
      <c r="QL7" s="75"/>
      <c r="QM7" s="75"/>
      <c r="QN7" s="75"/>
      <c r="QO7" s="75"/>
      <c r="QP7" s="75"/>
      <c r="QQ7" s="75"/>
      <c r="QR7" s="75"/>
      <c r="QS7" s="75"/>
      <c r="QT7" s="75"/>
      <c r="QU7" s="75"/>
      <c r="QV7" s="75"/>
      <c r="QW7" s="75"/>
      <c r="QX7" s="75"/>
      <c r="QY7" s="75"/>
      <c r="QZ7" s="75"/>
      <c r="RA7" s="75"/>
      <c r="RB7" s="75"/>
      <c r="RC7" s="75"/>
      <c r="RD7" s="75"/>
      <c r="RE7" s="75"/>
      <c r="RF7" s="75"/>
      <c r="RG7" s="75"/>
      <c r="RH7" s="75"/>
      <c r="RI7" s="75"/>
      <c r="RJ7" s="75"/>
      <c r="RK7" s="75"/>
      <c r="RL7" s="75"/>
      <c r="RM7" s="75"/>
      <c r="RN7" s="303"/>
    </row>
    <row r="8" spans="1:482" s="80" customFormat="1" ht="15" thickBot="1">
      <c r="A8" s="56"/>
      <c r="B8" s="1223"/>
      <c r="C8" s="1224"/>
      <c r="D8" s="1224"/>
      <c r="E8" s="1226"/>
      <c r="F8" s="1226"/>
      <c r="G8" s="1226">
        <f>SUM(G5:G7)</f>
        <v>2</v>
      </c>
      <c r="H8" s="1226"/>
      <c r="I8" s="1226"/>
      <c r="J8" s="1226"/>
      <c r="K8" s="1226"/>
      <c r="L8" s="1228"/>
      <c r="M8" s="1228">
        <f>SUM(M5:M7)</f>
        <v>0</v>
      </c>
      <c r="N8" s="1351">
        <f>SUM(N5:N7)</f>
        <v>3219660</v>
      </c>
      <c r="O8" s="1351">
        <f t="shared" ref="O8:T8" si="6">SUM(O5:O6)</f>
        <v>0</v>
      </c>
      <c r="P8" s="1970">
        <v>389770.72</v>
      </c>
      <c r="Q8" s="1970">
        <v>289633.64</v>
      </c>
      <c r="R8" s="1351">
        <f>S8-Q8</f>
        <v>0</v>
      </c>
      <c r="S8" s="1971">
        <v>289633.64</v>
      </c>
      <c r="T8" s="1971">
        <f t="shared" si="6"/>
        <v>0</v>
      </c>
      <c r="U8" s="1971">
        <f>P8+Q8</f>
        <v>679404.36</v>
      </c>
      <c r="V8" s="1971">
        <f>T8+S8+P8</f>
        <v>679404.36</v>
      </c>
      <c r="W8" s="1971"/>
      <c r="X8" s="1971">
        <f>U8/(1+Discount_Rate^1)</f>
        <v>630245.2319109462</v>
      </c>
      <c r="Y8" s="1971">
        <f>V8/(1+Discount_Rate)^1</f>
        <v>630245.2319109462</v>
      </c>
      <c r="Z8" s="1971">
        <f>SUM(Z5:Z7)</f>
        <v>0</v>
      </c>
      <c r="AA8" s="1971"/>
      <c r="AB8" s="1971">
        <f>SUM(AB5:AB7)</f>
        <v>398472.2181016606</v>
      </c>
      <c r="AC8" s="1969">
        <f>AB8/X8</f>
        <v>0.63224947675282817</v>
      </c>
      <c r="AD8" s="1969">
        <f>((AB8*1.1)+Z8)/Y8</f>
        <v>0.69547442442811103</v>
      </c>
      <c r="AE8" s="1201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  <c r="NV8" s="75"/>
      <c r="NW8" s="75"/>
      <c r="NX8" s="75"/>
      <c r="NY8" s="75"/>
      <c r="NZ8" s="75"/>
      <c r="OA8" s="75"/>
      <c r="OB8" s="75"/>
      <c r="OC8" s="75"/>
      <c r="OD8" s="75"/>
      <c r="OE8" s="75"/>
      <c r="OF8" s="75"/>
      <c r="OG8" s="75"/>
      <c r="OH8" s="75"/>
      <c r="OI8" s="75"/>
      <c r="OJ8" s="75"/>
      <c r="OK8" s="75"/>
      <c r="OL8" s="75"/>
      <c r="OM8" s="75"/>
      <c r="ON8" s="75"/>
      <c r="OO8" s="75"/>
      <c r="OP8" s="75"/>
      <c r="OQ8" s="75"/>
      <c r="OR8" s="75"/>
      <c r="OS8" s="75"/>
      <c r="OT8" s="75"/>
      <c r="OU8" s="75"/>
      <c r="OV8" s="75"/>
      <c r="OW8" s="75"/>
      <c r="OX8" s="75"/>
      <c r="OY8" s="75"/>
      <c r="OZ8" s="75"/>
      <c r="PA8" s="75"/>
      <c r="PB8" s="75"/>
      <c r="PC8" s="75"/>
      <c r="PD8" s="75"/>
      <c r="PE8" s="75"/>
      <c r="PF8" s="75"/>
      <c r="PG8" s="75"/>
      <c r="PH8" s="75"/>
      <c r="PI8" s="75"/>
      <c r="PJ8" s="75"/>
      <c r="PK8" s="75"/>
      <c r="PL8" s="75"/>
      <c r="PM8" s="75"/>
      <c r="PN8" s="75"/>
      <c r="PO8" s="75"/>
      <c r="PP8" s="75"/>
      <c r="PQ8" s="75"/>
      <c r="PR8" s="75"/>
      <c r="PS8" s="75"/>
      <c r="PT8" s="75"/>
      <c r="PU8" s="75"/>
      <c r="PV8" s="75"/>
      <c r="PW8" s="75"/>
      <c r="PX8" s="75"/>
      <c r="PY8" s="75"/>
      <c r="PZ8" s="75"/>
      <c r="QA8" s="75"/>
      <c r="QB8" s="75"/>
      <c r="QC8" s="75"/>
      <c r="QD8" s="75"/>
      <c r="QE8" s="75"/>
      <c r="QF8" s="75"/>
      <c r="QG8" s="75"/>
      <c r="QH8" s="75"/>
      <c r="QI8" s="75"/>
      <c r="QJ8" s="75"/>
      <c r="QK8" s="75"/>
      <c r="QL8" s="75"/>
      <c r="QM8" s="75"/>
      <c r="QN8" s="75"/>
      <c r="QO8" s="75"/>
      <c r="QP8" s="75"/>
      <c r="QQ8" s="75"/>
      <c r="QR8" s="75"/>
      <c r="QS8" s="75"/>
      <c r="QT8" s="75"/>
      <c r="QU8" s="75"/>
      <c r="QV8" s="75"/>
      <c r="QW8" s="75"/>
      <c r="QX8" s="75"/>
      <c r="QY8" s="75"/>
      <c r="QZ8" s="75"/>
      <c r="RA8" s="75"/>
      <c r="RB8" s="75"/>
      <c r="RC8" s="75"/>
      <c r="RD8" s="75"/>
      <c r="RE8" s="75"/>
      <c r="RF8" s="75"/>
      <c r="RG8" s="75"/>
      <c r="RH8" s="75"/>
      <c r="RI8" s="75"/>
      <c r="RJ8" s="75"/>
      <c r="RK8" s="75"/>
      <c r="RL8" s="75"/>
      <c r="RM8" s="75"/>
      <c r="RN8" s="303"/>
    </row>
    <row r="9" spans="1:482" s="60" customFormat="1" ht="14.4">
      <c r="A9" s="23"/>
      <c r="B9" s="1193"/>
      <c r="C9" s="1193"/>
      <c r="D9" s="1193"/>
      <c r="E9" s="1198"/>
      <c r="F9" s="1198"/>
      <c r="G9" s="1198"/>
      <c r="H9" s="1198"/>
      <c r="I9" s="1198"/>
      <c r="J9" s="1198"/>
      <c r="K9" s="1193"/>
      <c r="L9" s="1193"/>
      <c r="M9" s="1193"/>
      <c r="N9" s="1193"/>
      <c r="O9" s="1193"/>
      <c r="P9" s="1193"/>
      <c r="Q9" s="1193"/>
      <c r="R9" s="1193"/>
      <c r="S9" s="1193"/>
      <c r="T9" s="1198"/>
      <c r="U9" s="1193"/>
      <c r="V9" s="1193"/>
      <c r="W9" s="1198"/>
      <c r="X9" s="1193"/>
      <c r="Y9" s="1193"/>
      <c r="Z9" s="1198"/>
      <c r="AA9" s="1198"/>
      <c r="AB9" s="1198"/>
      <c r="AC9" s="1198"/>
      <c r="AD9" s="1636"/>
      <c r="AE9" s="1636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  <c r="HV9" s="81"/>
      <c r="HW9" s="81"/>
      <c r="HX9" s="81"/>
      <c r="HY9" s="81"/>
      <c r="HZ9" s="81"/>
      <c r="IA9" s="81"/>
      <c r="IB9" s="81"/>
      <c r="IC9" s="81"/>
      <c r="ID9" s="81"/>
      <c r="IE9" s="81"/>
      <c r="IF9" s="81"/>
      <c r="IG9" s="81"/>
      <c r="IH9" s="81"/>
      <c r="II9" s="81"/>
      <c r="IJ9" s="81"/>
      <c r="IK9" s="81"/>
      <c r="IL9" s="81"/>
      <c r="IM9" s="81"/>
      <c r="IN9" s="81"/>
      <c r="IO9" s="81"/>
      <c r="IP9" s="81"/>
      <c r="IQ9" s="81"/>
      <c r="IR9" s="81"/>
      <c r="IS9" s="81"/>
      <c r="IT9" s="81"/>
      <c r="IU9" s="81"/>
      <c r="IV9" s="81"/>
      <c r="IW9" s="81"/>
      <c r="IX9" s="81"/>
      <c r="IY9" s="81"/>
      <c r="IZ9" s="81"/>
      <c r="JA9" s="81"/>
      <c r="JB9" s="81"/>
      <c r="JC9" s="81"/>
      <c r="JD9" s="81"/>
      <c r="JE9" s="81"/>
      <c r="JF9" s="81"/>
      <c r="JG9" s="81"/>
      <c r="JH9" s="81"/>
      <c r="JI9" s="81"/>
      <c r="JJ9" s="81"/>
      <c r="JK9" s="81"/>
      <c r="JL9" s="81"/>
      <c r="JM9" s="81"/>
      <c r="JN9" s="81"/>
      <c r="JO9" s="81"/>
      <c r="JP9" s="81"/>
      <c r="JQ9" s="81"/>
      <c r="JR9" s="81"/>
      <c r="JS9" s="81"/>
      <c r="JT9" s="81"/>
      <c r="JU9" s="81"/>
      <c r="JV9" s="81"/>
      <c r="JW9" s="81"/>
      <c r="JX9" s="81"/>
      <c r="JY9" s="81"/>
      <c r="JZ9" s="81"/>
      <c r="KA9" s="81"/>
      <c r="KB9" s="81"/>
      <c r="KC9" s="81"/>
      <c r="KD9" s="81"/>
      <c r="KE9" s="81"/>
      <c r="KF9" s="81"/>
      <c r="KG9" s="81"/>
      <c r="KH9" s="81"/>
      <c r="KI9" s="81"/>
      <c r="KJ9" s="81"/>
      <c r="KK9" s="81"/>
      <c r="KL9" s="81"/>
      <c r="KM9" s="81"/>
      <c r="KN9" s="81"/>
      <c r="KO9" s="81"/>
      <c r="KP9" s="81"/>
      <c r="KQ9" s="81"/>
      <c r="KR9" s="81"/>
      <c r="KS9" s="81"/>
      <c r="KT9" s="81"/>
      <c r="KU9" s="81"/>
      <c r="KV9" s="81"/>
      <c r="KW9" s="81"/>
      <c r="KX9" s="81"/>
      <c r="KY9" s="81"/>
      <c r="KZ9" s="81"/>
      <c r="LA9" s="81"/>
      <c r="LB9" s="81"/>
      <c r="LC9" s="81"/>
      <c r="LD9" s="81"/>
      <c r="LE9" s="81"/>
      <c r="LF9" s="81"/>
      <c r="LG9" s="81"/>
      <c r="LH9" s="81"/>
      <c r="LI9" s="81"/>
      <c r="LJ9" s="81"/>
      <c r="LK9" s="81"/>
      <c r="LL9" s="81"/>
      <c r="LM9" s="81"/>
      <c r="LN9" s="81"/>
      <c r="LO9" s="81"/>
      <c r="LP9" s="81"/>
      <c r="LQ9" s="81"/>
      <c r="LR9" s="81"/>
      <c r="LS9" s="81"/>
      <c r="LT9" s="81"/>
      <c r="LU9" s="81"/>
      <c r="LV9" s="81"/>
      <c r="LW9" s="81"/>
      <c r="LX9" s="81"/>
      <c r="LY9" s="81"/>
      <c r="LZ9" s="81"/>
      <c r="MA9" s="81"/>
      <c r="MB9" s="81"/>
      <c r="MC9" s="81"/>
      <c r="MD9" s="81"/>
      <c r="ME9" s="81"/>
      <c r="MF9" s="81"/>
      <c r="MG9" s="81"/>
      <c r="MH9" s="81"/>
      <c r="MI9" s="81"/>
      <c r="MJ9" s="81"/>
      <c r="MK9" s="81"/>
      <c r="ML9" s="81"/>
      <c r="MM9" s="81"/>
      <c r="MN9" s="81"/>
      <c r="MO9" s="81"/>
      <c r="MP9" s="81"/>
      <c r="MQ9" s="81"/>
      <c r="MR9" s="81"/>
      <c r="MS9" s="81"/>
      <c r="MT9" s="81"/>
      <c r="MU9" s="81"/>
      <c r="MV9" s="81"/>
      <c r="MW9" s="81"/>
      <c r="MX9" s="81"/>
      <c r="MY9" s="81"/>
      <c r="MZ9" s="81"/>
      <c r="NA9" s="81"/>
      <c r="NB9" s="81"/>
      <c r="NC9" s="81"/>
      <c r="ND9" s="81"/>
      <c r="NE9" s="81"/>
      <c r="NF9" s="81"/>
      <c r="NG9" s="81"/>
      <c r="NH9" s="81"/>
      <c r="NI9" s="81"/>
      <c r="NJ9" s="81"/>
      <c r="NK9" s="81"/>
      <c r="NL9" s="81"/>
      <c r="NM9" s="81"/>
      <c r="NN9" s="81"/>
      <c r="NO9" s="81"/>
      <c r="NP9" s="81"/>
      <c r="NQ9" s="81"/>
      <c r="NR9" s="81"/>
      <c r="NS9" s="81"/>
      <c r="NT9" s="81"/>
      <c r="NU9" s="81"/>
      <c r="NV9" s="81"/>
      <c r="NW9" s="81"/>
      <c r="NX9" s="81"/>
      <c r="NY9" s="81"/>
      <c r="NZ9" s="81"/>
      <c r="OA9" s="81"/>
      <c r="OB9" s="81"/>
      <c r="OC9" s="81"/>
      <c r="OD9" s="81"/>
      <c r="OE9" s="81"/>
      <c r="OF9" s="81"/>
      <c r="OG9" s="81"/>
      <c r="OH9" s="81"/>
      <c r="OI9" s="81"/>
      <c r="OJ9" s="81"/>
      <c r="OK9" s="81"/>
      <c r="OL9" s="81"/>
      <c r="OM9" s="81"/>
      <c r="ON9" s="81"/>
      <c r="OO9" s="81"/>
      <c r="OP9" s="81"/>
      <c r="OQ9" s="81"/>
      <c r="OR9" s="81"/>
      <c r="OS9" s="81"/>
      <c r="OT9" s="81"/>
      <c r="OU9" s="81"/>
      <c r="OV9" s="81"/>
      <c r="OW9" s="81"/>
      <c r="OX9" s="81"/>
      <c r="OY9" s="81"/>
      <c r="OZ9" s="81"/>
      <c r="PA9" s="81"/>
      <c r="PB9" s="81"/>
      <c r="PC9" s="81"/>
      <c r="PD9" s="81"/>
      <c r="PE9" s="81"/>
      <c r="PF9" s="81"/>
      <c r="PG9" s="81"/>
      <c r="PH9" s="81"/>
      <c r="PI9" s="81"/>
      <c r="PJ9" s="81"/>
      <c r="PK9" s="81"/>
      <c r="PL9" s="81"/>
      <c r="PM9" s="81"/>
      <c r="PN9" s="81"/>
      <c r="PO9" s="81"/>
      <c r="PP9" s="81"/>
      <c r="PQ9" s="81"/>
      <c r="PR9" s="81"/>
      <c r="PS9" s="81"/>
      <c r="PT9" s="81"/>
      <c r="PU9" s="81"/>
      <c r="PV9" s="81"/>
      <c r="PW9" s="81"/>
      <c r="PX9" s="81"/>
      <c r="PY9" s="81"/>
      <c r="PZ9" s="81"/>
      <c r="QA9" s="81"/>
      <c r="QB9" s="81"/>
      <c r="QC9" s="81"/>
      <c r="QD9" s="81"/>
      <c r="QE9" s="81"/>
      <c r="QF9" s="81"/>
      <c r="QG9" s="81"/>
      <c r="QH9" s="81"/>
      <c r="QI9" s="81"/>
      <c r="QJ9" s="81"/>
      <c r="QK9" s="81"/>
      <c r="QL9" s="81"/>
      <c r="QM9" s="81"/>
      <c r="QN9" s="81"/>
      <c r="QO9" s="81"/>
      <c r="QP9" s="81"/>
      <c r="QQ9" s="81"/>
      <c r="QR9" s="81"/>
      <c r="QS9" s="81"/>
      <c r="QT9" s="81"/>
      <c r="QU9" s="81"/>
      <c r="QV9" s="81"/>
      <c r="QW9" s="81"/>
      <c r="QX9" s="81"/>
      <c r="QY9" s="81"/>
      <c r="QZ9" s="81"/>
      <c r="RA9" s="81"/>
      <c r="RB9" s="81"/>
      <c r="RC9" s="81"/>
      <c r="RD9" s="81"/>
      <c r="RE9" s="81"/>
      <c r="RF9" s="81"/>
      <c r="RG9" s="81"/>
      <c r="RH9" s="81"/>
      <c r="RI9" s="81"/>
      <c r="RJ9" s="81"/>
      <c r="RK9" s="81"/>
      <c r="RL9" s="81"/>
    </row>
    <row r="10" spans="1:482" s="199" customFormat="1" ht="14.4">
      <c r="A10" s="196"/>
      <c r="B10" s="1193"/>
      <c r="C10" s="1193"/>
      <c r="D10" s="1193"/>
      <c r="E10" s="1193"/>
      <c r="F10" s="1193"/>
      <c r="G10" s="1193"/>
      <c r="H10" s="1193"/>
      <c r="I10" s="1193"/>
      <c r="J10" s="1194"/>
      <c r="K10" s="1195"/>
      <c r="L10" s="1195"/>
      <c r="M10" s="1195"/>
      <c r="N10" s="1194"/>
      <c r="O10" s="1195"/>
      <c r="P10" s="1195"/>
      <c r="Q10" s="1195"/>
      <c r="R10" s="1195"/>
      <c r="S10" s="1194"/>
      <c r="T10" s="1195"/>
      <c r="U10" s="1196"/>
      <c r="V10" s="1195"/>
      <c r="W10" s="1195"/>
      <c r="X10" s="1196"/>
      <c r="Y10" s="1195"/>
      <c r="Z10" s="1195"/>
      <c r="AA10" s="1197"/>
      <c r="AB10" s="1198"/>
      <c r="AC10" s="1198"/>
      <c r="AD10" s="1193"/>
      <c r="AE10" s="1198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</row>
    <row r="11" spans="1:482" ht="14.4">
      <c r="B11" s="1193"/>
      <c r="C11" s="1193"/>
      <c r="D11" s="1193"/>
      <c r="E11" s="1193"/>
      <c r="F11" s="1193"/>
      <c r="G11" s="1193"/>
      <c r="H11" s="1193"/>
      <c r="I11" s="1193"/>
      <c r="J11" s="1193"/>
      <c r="K11" s="1193"/>
      <c r="L11" s="1193"/>
      <c r="M11" s="1193"/>
      <c r="N11" s="1193"/>
      <c r="O11" s="1193"/>
      <c r="P11" s="1193"/>
      <c r="Q11" s="1195"/>
      <c r="R11" s="1193"/>
      <c r="S11" s="1193"/>
      <c r="T11" s="1198"/>
      <c r="U11" s="1193"/>
      <c r="V11" s="1193"/>
      <c r="W11" s="1198"/>
      <c r="X11" s="1193"/>
      <c r="Y11" s="1193"/>
      <c r="Z11" s="1198"/>
      <c r="AA11" s="1198"/>
      <c r="AB11" s="1198"/>
      <c r="AC11" s="1198"/>
      <c r="AD11" s="1198"/>
      <c r="AE11" s="1198"/>
    </row>
    <row r="12" spans="1:482" ht="14.4">
      <c r="B12" s="1193"/>
      <c r="C12" s="1193"/>
      <c r="D12" s="1193"/>
      <c r="E12" s="1193"/>
      <c r="F12" s="1193"/>
      <c r="G12" s="1193"/>
      <c r="H12" s="1193"/>
      <c r="I12" s="1193"/>
      <c r="J12" s="1193"/>
      <c r="K12" s="1193"/>
      <c r="L12" s="1193"/>
      <c r="M12" s="1404" t="s">
        <v>979</v>
      </c>
      <c r="N12" s="1194"/>
      <c r="O12" s="1193"/>
      <c r="P12" s="1193"/>
      <c r="Q12" s="1193"/>
      <c r="R12" s="1193"/>
      <c r="S12" s="1193"/>
      <c r="T12" s="1198"/>
      <c r="U12" s="1193"/>
      <c r="V12" s="1193"/>
      <c r="W12" s="1198"/>
      <c r="X12" s="1193"/>
      <c r="Y12" s="1193"/>
      <c r="Z12" s="1198"/>
      <c r="AA12" s="1198"/>
      <c r="AB12" s="1198"/>
      <c r="AC12" s="1198"/>
      <c r="AD12" s="1198"/>
      <c r="AE12" s="1198"/>
    </row>
    <row r="13" spans="1:482" ht="14.4">
      <c r="B13" s="1193"/>
      <c r="C13" s="1193"/>
      <c r="D13" s="1193"/>
      <c r="E13" s="1193"/>
      <c r="F13" s="1193"/>
      <c r="G13" s="1193"/>
      <c r="H13" s="1193"/>
      <c r="I13" s="1193"/>
      <c r="J13" s="1193"/>
      <c r="K13" s="1193"/>
      <c r="L13" s="1193"/>
      <c r="M13" s="1193"/>
      <c r="N13" s="1194"/>
      <c r="O13" s="1193"/>
      <c r="P13" s="1193"/>
      <c r="Q13" s="1193"/>
      <c r="R13" s="1193"/>
      <c r="S13" s="1193"/>
      <c r="T13" s="1198"/>
      <c r="U13" s="1193"/>
      <c r="V13" s="1193"/>
      <c r="W13" s="1198"/>
      <c r="X13" s="1193"/>
      <c r="Y13" s="1193"/>
      <c r="Z13" s="1198"/>
      <c r="AA13" s="1198"/>
      <c r="AB13" s="1198"/>
      <c r="AC13" s="1198"/>
      <c r="AD13" s="1198"/>
      <c r="AE13" s="1198"/>
    </row>
    <row r="14" spans="1:482" ht="14.4">
      <c r="B14" s="1193"/>
      <c r="C14" s="1193"/>
      <c r="D14" s="1193"/>
      <c r="E14" s="1193"/>
      <c r="F14" s="1193"/>
      <c r="G14" s="1193"/>
      <c r="H14" s="1193"/>
      <c r="I14" s="1193"/>
      <c r="J14" s="1193"/>
      <c r="K14" s="1193"/>
      <c r="L14" s="1193"/>
      <c r="M14" s="1195" t="s">
        <v>975</v>
      </c>
      <c r="N14" s="1195" t="s">
        <v>976</v>
      </c>
      <c r="O14" s="1712">
        <v>289633.64</v>
      </c>
      <c r="P14" s="1193"/>
      <c r="Q14" s="1193"/>
      <c r="R14" s="1193"/>
      <c r="S14" s="1193"/>
      <c r="T14" s="1198"/>
      <c r="U14" s="1193"/>
      <c r="V14" s="1193"/>
      <c r="W14" s="1198"/>
      <c r="X14" s="1193"/>
      <c r="Y14" s="1193"/>
      <c r="Z14" s="1198"/>
      <c r="AA14" s="1198"/>
      <c r="AB14" s="1198"/>
      <c r="AC14" s="1198"/>
      <c r="AD14" s="1198"/>
      <c r="AE14" s="1198"/>
    </row>
    <row r="15" spans="1:482" ht="14.4">
      <c r="B15" s="1193"/>
      <c r="C15" s="1193"/>
      <c r="D15" s="1193"/>
      <c r="E15" s="1193"/>
      <c r="F15" s="1193"/>
      <c r="G15" s="1193"/>
      <c r="H15" s="1193"/>
      <c r="I15" s="1193"/>
      <c r="J15" s="1193"/>
      <c r="K15" s="1193"/>
      <c r="L15" s="1193"/>
      <c r="M15" s="1195"/>
      <c r="N15" s="1195" t="s">
        <v>977</v>
      </c>
      <c r="O15" s="1712">
        <v>389770.72</v>
      </c>
      <c r="P15" s="1193"/>
      <c r="Q15" s="1193"/>
      <c r="R15" s="1193"/>
      <c r="S15" s="1193"/>
      <c r="T15" s="1198"/>
      <c r="U15" s="1193"/>
      <c r="V15" s="1193"/>
      <c r="W15" s="1198"/>
      <c r="X15" s="1193"/>
      <c r="Y15" s="1193"/>
      <c r="Z15" s="1198"/>
      <c r="AA15" s="1198"/>
      <c r="AB15" s="1198"/>
      <c r="AC15" s="1198"/>
      <c r="AD15" s="1198"/>
      <c r="AE15" s="1198"/>
    </row>
    <row r="16" spans="1:482" ht="14.4">
      <c r="B16" s="1193"/>
      <c r="C16" s="1193"/>
      <c r="D16" s="1193"/>
      <c r="E16" s="1193"/>
      <c r="F16" s="1193"/>
      <c r="G16" s="1193"/>
      <c r="H16" s="1193"/>
      <c r="I16" s="1193"/>
      <c r="J16" s="1193"/>
      <c r="K16" s="1193"/>
      <c r="L16" s="1193"/>
      <c r="M16" s="1195"/>
      <c r="N16" s="1194" t="s">
        <v>770</v>
      </c>
      <c r="O16" s="1712">
        <v>679404.36</v>
      </c>
      <c r="P16" s="1193"/>
      <c r="Q16" s="1193"/>
      <c r="R16" s="1193"/>
      <c r="S16" s="1193"/>
      <c r="T16" s="1198"/>
      <c r="U16" s="1193"/>
      <c r="V16" s="1193"/>
      <c r="W16" s="1198"/>
      <c r="X16" s="1193"/>
      <c r="Y16" s="1193"/>
      <c r="Z16" s="1198"/>
      <c r="AA16" s="1198"/>
      <c r="AB16" s="1198"/>
      <c r="AC16" s="1198"/>
      <c r="AD16" s="1198"/>
      <c r="AE16" s="1198"/>
    </row>
    <row r="17" spans="2:31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3"/>
      <c r="L17" s="1193"/>
      <c r="M17" s="1193"/>
      <c r="N17" s="1194" t="s">
        <v>777</v>
      </c>
      <c r="O17" s="1193">
        <v>3219660</v>
      </c>
      <c r="P17" s="1193"/>
      <c r="Q17" s="1193"/>
      <c r="R17" s="1193"/>
      <c r="S17" s="1193"/>
      <c r="T17" s="1198"/>
      <c r="U17" s="1193"/>
      <c r="V17" s="1193"/>
      <c r="W17" s="1198"/>
      <c r="X17" s="1193"/>
      <c r="Y17" s="1193"/>
      <c r="Z17" s="1198"/>
      <c r="AA17" s="1198"/>
      <c r="AB17" s="1198"/>
      <c r="AC17" s="1198"/>
      <c r="AD17" s="1198"/>
      <c r="AE17" s="1198"/>
    </row>
    <row r="18" spans="2:31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3"/>
      <c r="L18" s="1193"/>
      <c r="M18" s="1193"/>
      <c r="N18" s="1194"/>
      <c r="O18" s="1193"/>
      <c r="P18" s="1193"/>
      <c r="Q18" s="1193"/>
      <c r="R18" s="1193"/>
      <c r="S18" s="1193"/>
      <c r="T18" s="1198"/>
      <c r="U18" s="1193"/>
      <c r="V18" s="1193"/>
      <c r="W18" s="1198"/>
      <c r="X18" s="1193"/>
      <c r="Y18" s="1193"/>
      <c r="Z18" s="1198"/>
      <c r="AA18" s="1198"/>
      <c r="AB18" s="1198"/>
      <c r="AC18" s="1198"/>
      <c r="AD18" s="1198"/>
      <c r="AE18" s="1198"/>
    </row>
    <row r="19" spans="2:31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3"/>
      <c r="L19" s="1193"/>
      <c r="M19" s="1195" t="s">
        <v>980</v>
      </c>
      <c r="N19" s="1194" t="s">
        <v>981</v>
      </c>
      <c r="O19" s="1712">
        <v>679404.36</v>
      </c>
      <c r="P19" s="1193"/>
      <c r="Q19" s="1193"/>
      <c r="R19" s="1193"/>
      <c r="S19" s="1193"/>
      <c r="T19" s="1198"/>
      <c r="U19" s="1193"/>
      <c r="V19" s="1193"/>
      <c r="W19" s="1198"/>
      <c r="X19" s="1193"/>
      <c r="Y19" s="1193"/>
      <c r="Z19" s="1198"/>
      <c r="AA19" s="1198"/>
      <c r="AB19" s="1198"/>
      <c r="AC19" s="1198"/>
      <c r="AD19" s="1198"/>
      <c r="AE19" s="1198"/>
    </row>
    <row r="20" spans="2:31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  <c r="N20" s="1194" t="s">
        <v>777</v>
      </c>
      <c r="O20" s="1193">
        <v>3219.66</v>
      </c>
      <c r="P20" s="1193"/>
      <c r="Q20" s="1193"/>
      <c r="R20" s="1193"/>
      <c r="S20" s="1193"/>
      <c r="T20" s="1198"/>
      <c r="U20" s="1193"/>
      <c r="V20" s="1193"/>
      <c r="W20" s="1198"/>
      <c r="X20" s="1193"/>
      <c r="Y20" s="1193"/>
      <c r="Z20" s="1198"/>
      <c r="AA20" s="1198"/>
      <c r="AB20" s="1198"/>
      <c r="AC20" s="1198"/>
      <c r="AD20" s="1198"/>
      <c r="AE20" s="1198"/>
    </row>
    <row r="21" spans="2:31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3"/>
      <c r="L21" s="1193"/>
      <c r="M21" s="1193"/>
      <c r="N21" s="1193"/>
      <c r="O21" s="1193"/>
      <c r="P21" s="1193"/>
      <c r="Q21" s="1193"/>
      <c r="R21" s="1193"/>
      <c r="S21" s="1193"/>
      <c r="T21" s="1198"/>
      <c r="U21" s="1193"/>
      <c r="V21" s="1193"/>
      <c r="W21" s="1198"/>
      <c r="X21" s="1193"/>
      <c r="Y21" s="1193"/>
      <c r="Z21" s="1198"/>
      <c r="AA21" s="1198"/>
      <c r="AB21" s="1198"/>
      <c r="AC21" s="1198"/>
      <c r="AD21" s="1198"/>
      <c r="AE21" s="1198"/>
    </row>
    <row r="22" spans="2:31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3"/>
      <c r="L22" s="1193"/>
      <c r="M22" s="1193"/>
      <c r="N22" s="1193"/>
      <c r="O22" s="1193"/>
      <c r="P22" s="1193"/>
      <c r="Q22" s="1193"/>
      <c r="R22" s="1193"/>
      <c r="S22" s="1193"/>
      <c r="T22" s="1198"/>
      <c r="U22" s="1193"/>
      <c r="V22" s="1193"/>
      <c r="W22" s="1198"/>
      <c r="X22" s="1193"/>
      <c r="Y22" s="1193"/>
      <c r="Z22" s="1198"/>
      <c r="AA22" s="1198"/>
      <c r="AB22" s="1198"/>
      <c r="AC22" s="1198"/>
      <c r="AD22" s="1198"/>
      <c r="AE22" s="1198"/>
    </row>
    <row r="23" spans="2:31" ht="14.4">
      <c r="B23" s="1193"/>
      <c r="C23" s="1193"/>
      <c r="D23" s="1193"/>
      <c r="E23" s="1193"/>
      <c r="F23" s="1193"/>
      <c r="G23" s="1193"/>
      <c r="H23" s="1193"/>
      <c r="I23" s="1193"/>
      <c r="J23" s="1193"/>
      <c r="K23" s="1193"/>
      <c r="L23" s="1193"/>
      <c r="M23" s="1193"/>
      <c r="N23" s="1193"/>
      <c r="O23" s="1193"/>
      <c r="P23" s="1193"/>
      <c r="Q23" s="1193"/>
      <c r="R23" s="1193"/>
      <c r="S23" s="1193"/>
      <c r="T23" s="1198"/>
      <c r="U23" s="1193"/>
      <c r="V23" s="1193"/>
      <c r="W23" s="1198"/>
      <c r="X23" s="1193"/>
      <c r="Y23" s="1193"/>
      <c r="Z23" s="1198"/>
      <c r="AA23" s="1198"/>
      <c r="AB23" s="1198"/>
      <c r="AC23" s="1198"/>
      <c r="AD23" s="1198"/>
      <c r="AE23" s="1198"/>
    </row>
    <row r="26" spans="2:31" hidden="1">
      <c r="L26" s="160" t="s">
        <v>771</v>
      </c>
      <c r="M26" s="160" t="s">
        <v>759</v>
      </c>
      <c r="N26" s="160" t="s">
        <v>760</v>
      </c>
      <c r="O26" s="160" t="s">
        <v>761</v>
      </c>
      <c r="P26" s="160" t="s">
        <v>762</v>
      </c>
      <c r="Q26" s="160" t="s">
        <v>763</v>
      </c>
      <c r="R26" s="160" t="s">
        <v>764</v>
      </c>
      <c r="S26" s="160" t="s">
        <v>765</v>
      </c>
      <c r="T26" s="23" t="s">
        <v>766</v>
      </c>
      <c r="U26" s="160" t="s">
        <v>767</v>
      </c>
      <c r="V26" s="160" t="s">
        <v>768</v>
      </c>
      <c r="W26" s="23" t="s">
        <v>769</v>
      </c>
      <c r="X26" s="160" t="s">
        <v>770</v>
      </c>
    </row>
    <row r="27" spans="2:31" hidden="1">
      <c r="L27" s="160" t="s">
        <v>772</v>
      </c>
      <c r="M27" s="160">
        <v>137507.72</v>
      </c>
      <c r="N27" s="160">
        <v>1772.7</v>
      </c>
      <c r="O27" s="160">
        <v>61242.48</v>
      </c>
      <c r="P27" s="160">
        <v>2769.93</v>
      </c>
      <c r="Q27" s="160">
        <v>0</v>
      </c>
      <c r="R27" s="160">
        <v>1453.62</v>
      </c>
      <c r="S27" s="160">
        <v>183.35</v>
      </c>
      <c r="T27" s="23">
        <v>138457.51</v>
      </c>
      <c r="U27" s="160">
        <v>44296.84</v>
      </c>
      <c r="V27" s="160">
        <v>0</v>
      </c>
      <c r="W27" s="23">
        <v>250176.43000000002</v>
      </c>
      <c r="X27" s="160">
        <v>387684.15</v>
      </c>
    </row>
    <row r="28" spans="2:31" hidden="1"/>
    <row r="29" spans="2:31" hidden="1"/>
    <row r="30" spans="2:31" hidden="1"/>
    <row r="31" spans="2:31" hidden="1"/>
    <row r="32" spans="2:31" hidden="1">
      <c r="L32" s="160" t="s">
        <v>745</v>
      </c>
      <c r="M32" s="160" t="s">
        <v>746</v>
      </c>
      <c r="N32" s="160" t="s">
        <v>747</v>
      </c>
      <c r="O32" s="160" t="s">
        <v>748</v>
      </c>
      <c r="P32" s="160" t="s">
        <v>749</v>
      </c>
      <c r="Q32" s="160" t="s">
        <v>750</v>
      </c>
      <c r="R32" s="160" t="s">
        <v>751</v>
      </c>
      <c r="S32" s="160" t="s">
        <v>752</v>
      </c>
      <c r="T32" s="23" t="s">
        <v>753</v>
      </c>
      <c r="U32" s="160" t="s">
        <v>754</v>
      </c>
      <c r="V32" s="160" t="s">
        <v>755</v>
      </c>
      <c r="W32" s="23" t="s">
        <v>756</v>
      </c>
    </row>
    <row r="33" spans="12:23" hidden="1">
      <c r="L33" s="160" t="s">
        <v>773</v>
      </c>
      <c r="M33" s="160">
        <v>2</v>
      </c>
      <c r="N33" s="160" t="s">
        <v>32</v>
      </c>
      <c r="O33" s="160">
        <v>30000</v>
      </c>
      <c r="P33" s="160">
        <v>237</v>
      </c>
      <c r="Q33" s="160">
        <v>4.6900000000000004</v>
      </c>
      <c r="R33" s="160">
        <v>4.6900000000000004</v>
      </c>
      <c r="S33" s="160">
        <v>0</v>
      </c>
      <c r="T33" s="23">
        <v>2014</v>
      </c>
      <c r="U33" s="160">
        <v>2014</v>
      </c>
      <c r="V33" s="160" t="s">
        <v>757</v>
      </c>
      <c r="W33" s="23">
        <v>0</v>
      </c>
    </row>
    <row r="34" spans="12:23" hidden="1">
      <c r="L34" s="160" t="s">
        <v>774</v>
      </c>
      <c r="M34" s="160">
        <v>2</v>
      </c>
      <c r="N34" s="160" t="s">
        <v>32</v>
      </c>
      <c r="O34" s="160">
        <v>39996</v>
      </c>
      <c r="P34" s="160">
        <v>180</v>
      </c>
      <c r="Q34" s="160">
        <v>4.6900000000000004</v>
      </c>
      <c r="R34" s="160">
        <v>4.6900000000000004</v>
      </c>
      <c r="S34" s="160">
        <v>0</v>
      </c>
      <c r="T34" s="23">
        <v>2014</v>
      </c>
      <c r="U34" s="160">
        <v>2014</v>
      </c>
      <c r="V34" s="160" t="s">
        <v>757</v>
      </c>
      <c r="W34" s="23">
        <v>0</v>
      </c>
    </row>
    <row r="35" spans="12:23" hidden="1">
      <c r="L35" s="160" t="s">
        <v>775</v>
      </c>
      <c r="M35" s="160">
        <v>2</v>
      </c>
      <c r="N35" s="160" t="s">
        <v>32</v>
      </c>
      <c r="O35" s="160">
        <v>30000</v>
      </c>
      <c r="P35" s="160">
        <v>415</v>
      </c>
      <c r="Q35" s="160">
        <v>6</v>
      </c>
      <c r="R35" s="160">
        <v>6</v>
      </c>
      <c r="S35" s="160">
        <v>0</v>
      </c>
      <c r="T35" s="23">
        <v>2014</v>
      </c>
      <c r="U35" s="160">
        <v>2014</v>
      </c>
      <c r="V35" s="160" t="s">
        <v>757</v>
      </c>
      <c r="W35" s="23">
        <v>0</v>
      </c>
    </row>
  </sheetData>
  <sheetProtection password="C61B" sheet="1" objects="1" scenarios="1"/>
  <conditionalFormatting sqref="F5:G7">
    <cfRule type="notContainsBlanks" dxfId="332" priority="50">
      <formula>LEN(TRIM(F5))&gt;0</formula>
    </cfRule>
  </conditionalFormatting>
  <conditionalFormatting sqref="F5:F7">
    <cfRule type="notContainsBlanks" dxfId="331" priority="49">
      <formula>LEN(TRIM(F5))&gt;0</formula>
    </cfRule>
  </conditionalFormatting>
  <conditionalFormatting sqref="E5:E7">
    <cfRule type="notContainsBlanks" dxfId="330" priority="34">
      <formula>LEN(TRIM(E5))&gt;0</formula>
    </cfRule>
  </conditionalFormatting>
  <conditionalFormatting sqref="J5:J7">
    <cfRule type="expression" dxfId="329" priority="26">
      <formula>ISTEXT(J5)</formula>
    </cfRule>
    <cfRule type="notContainsBlanks" dxfId="328" priority="27">
      <formula>LEN(TRIM(J5))&gt;0</formula>
    </cfRule>
  </conditionalFormatting>
  <conditionalFormatting sqref="L5:L7">
    <cfRule type="expression" dxfId="327" priority="22">
      <formula>ISTEXT(L5)</formula>
    </cfRule>
  </conditionalFormatting>
  <conditionalFormatting sqref="K5:K7">
    <cfRule type="notContainsBlanks" dxfId="326" priority="25">
      <formula>LEN(TRIM(K5))&gt;0</formula>
    </cfRule>
  </conditionalFormatting>
  <conditionalFormatting sqref="K5:K7">
    <cfRule type="expression" dxfId="325" priority="24">
      <formula>ISTEXT(K5)</formula>
    </cfRule>
  </conditionalFormatting>
  <conditionalFormatting sqref="L5:L7">
    <cfRule type="notContainsBlanks" dxfId="324" priority="23">
      <formula>LEN(TRIM(L5))&gt;0</formula>
    </cfRule>
  </conditionalFormatting>
  <dataValidations count="3">
    <dataValidation allowBlank="1" showErrorMessage="1" promptTitle="DECIMAL PLACE WARNING:" prompt="Maximum number of numbers to the right of any decimal place can be 4._x000a__x000a_Example 1.2345 and NOT 1.23456" sqref="J5:J7"/>
    <dataValidation allowBlank="1" showErrorMessage="1" sqref="K5:L7"/>
    <dataValidation type="list" allowBlank="1" showErrorMessage="1" errorTitle="DATA ENTRY ERROR!" error="Only values from the drop-down menu may be selected._x000a__x000a_Click CANCEL and re-attempt." sqref="F5:F7">
      <formula1>lu_m_life</formula1>
    </dataValidation>
  </dataValidations>
  <hyperlinks>
    <hyperlink ref="A1" location="'Electric CE'!A1" display="Rtn to Summary"/>
  </hyperlinks>
  <pageMargins left="0.67" right="0.23" top="0.75" bottom="0.75" header="0.3" footer="0.3"/>
  <pageSetup paperSize="17" scale="41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RF230"/>
  <sheetViews>
    <sheetView zoomScaleNormal="100" workbookViewId="0">
      <pane ySplit="4" topLeftCell="A5" activePane="bottomLeft" state="frozen"/>
      <selection pane="bottomLeft" activeCell="Z195" sqref="Z195"/>
    </sheetView>
  </sheetViews>
  <sheetFormatPr defaultColWidth="9.109375" defaultRowHeight="13.2"/>
  <cols>
    <col min="1" max="1" width="9.109375" style="195"/>
    <col min="2" max="2" width="40" style="165" customWidth="1"/>
    <col min="3" max="3" width="12.88671875" style="165" customWidth="1"/>
    <col min="4" max="4" width="17.33203125" style="165" customWidth="1"/>
    <col min="5" max="5" width="53.33203125" style="165" customWidth="1"/>
    <col min="6" max="6" width="17.6640625" style="360" customWidth="1"/>
    <col min="7" max="7" width="12.5546875" style="165" customWidth="1"/>
    <col min="8" max="8" width="26.88671875" style="165" customWidth="1"/>
    <col min="9" max="9" width="12" style="594" customWidth="1"/>
    <col min="10" max="10" width="15.332031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7.33203125" style="595" customWidth="1"/>
    <col min="15" max="15" width="17.55468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36.6640625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32" width="9.109375" style="195" customWidth="1"/>
    <col min="33" max="61" width="9.109375" style="195"/>
    <col min="62" max="16384" width="9.109375" style="165"/>
  </cols>
  <sheetData>
    <row r="1" spans="1:474" ht="26.4">
      <c r="A1" s="318" t="s">
        <v>206</v>
      </c>
      <c r="B1" s="243" t="s">
        <v>943</v>
      </c>
      <c r="C1" s="243"/>
      <c r="D1" s="243"/>
      <c r="W1" s="362"/>
    </row>
    <row r="2" spans="1:474">
      <c r="B2" s="343" t="s">
        <v>176</v>
      </c>
      <c r="C2" s="343"/>
      <c r="D2" s="343"/>
      <c r="E2" s="344">
        <f>'Elec. CE'!C2</f>
        <v>7.8E-2</v>
      </c>
    </row>
    <row r="3" spans="1:474" s="319" customFormat="1" ht="13.8" thickBot="1">
      <c r="F3" s="364"/>
      <c r="G3" s="72"/>
      <c r="H3" s="982"/>
      <c r="I3" s="596"/>
      <c r="J3" s="364"/>
      <c r="K3" s="365"/>
      <c r="L3" s="365"/>
      <c r="M3" s="365"/>
      <c r="N3" s="596"/>
      <c r="O3" s="365"/>
      <c r="P3" s="596"/>
      <c r="Q3" s="596"/>
      <c r="R3" s="367"/>
      <c r="S3" s="596"/>
      <c r="T3" s="596"/>
      <c r="U3" s="596"/>
      <c r="V3" s="596"/>
      <c r="W3" s="596"/>
      <c r="X3" s="596"/>
      <c r="Y3" s="596"/>
      <c r="Z3" s="596"/>
      <c r="AA3" s="616"/>
      <c r="AB3" s="369"/>
      <c r="AD3" s="370"/>
    </row>
    <row r="4" spans="1:474" ht="39.6">
      <c r="A4" s="957"/>
      <c r="B4" s="456" t="s">
        <v>173</v>
      </c>
      <c r="C4" s="509" t="s">
        <v>215</v>
      </c>
      <c r="D4" s="509" t="s">
        <v>1056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1241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4" s="602" customFormat="1" ht="14.4">
      <c r="A5" s="319"/>
      <c r="B5" s="1988" t="s">
        <v>77</v>
      </c>
      <c r="C5" s="1989">
        <v>18230714</v>
      </c>
      <c r="D5" s="1990"/>
      <c r="E5" s="1991" t="s">
        <v>1058</v>
      </c>
      <c r="F5" s="1992">
        <v>5</v>
      </c>
      <c r="G5" s="1993">
        <f t="shared" ref="G5:G36" si="0">(N5/$N$203)*F5</f>
        <v>3.7259667533381131E-3</v>
      </c>
      <c r="H5" s="1993" t="s">
        <v>37</v>
      </c>
      <c r="I5" s="1991">
        <v>42</v>
      </c>
      <c r="J5" s="1994">
        <f>N5/I5</f>
        <v>271</v>
      </c>
      <c r="K5" s="1995">
        <f>Q5/I5</f>
        <v>5</v>
      </c>
      <c r="L5" s="1995">
        <f t="shared" ref="L5:L9" si="1">S5/I5</f>
        <v>13.857142857142858</v>
      </c>
      <c r="M5" s="1996"/>
      <c r="N5" s="1991">
        <v>11382</v>
      </c>
      <c r="O5" s="1997"/>
      <c r="P5" s="1998"/>
      <c r="Q5" s="1998">
        <v>210</v>
      </c>
      <c r="R5" s="1998">
        <f>S5-Q5</f>
        <v>372</v>
      </c>
      <c r="S5" s="1991">
        <v>582</v>
      </c>
      <c r="T5" s="1998">
        <v>0</v>
      </c>
      <c r="U5" s="1998"/>
      <c r="V5" s="1998"/>
      <c r="W5" s="1998">
        <v>0</v>
      </c>
      <c r="X5" s="1998"/>
      <c r="Y5" s="1998"/>
      <c r="Z5" s="1999">
        <f t="shared" ref="Z5:Z36" si="2">-PV(Discount_Rate,F5,W5)*I5</f>
        <v>0</v>
      </c>
      <c r="AA5" s="2000">
        <f t="shared" ref="AA5:AA9" si="3">IF(J5=0,0,(HLOOKUP(H5,ACElectric_2014_2015,F5+1,FALSE)))</f>
        <v>0.3175879546338175</v>
      </c>
      <c r="AB5" s="1998">
        <f>AA5*N5</f>
        <v>3614.7860996421109</v>
      </c>
      <c r="AC5" s="2001" t="str">
        <f>IFERROR(AB5/X5,"")</f>
        <v/>
      </c>
      <c r="AD5" s="2002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</row>
    <row r="6" spans="1:474" s="602" customFormat="1" ht="14.4">
      <c r="A6" s="319"/>
      <c r="B6" s="2003" t="s">
        <v>77</v>
      </c>
      <c r="C6" s="2004">
        <v>18230714</v>
      </c>
      <c r="D6" s="2005"/>
      <c r="E6" s="2006" t="s">
        <v>1059</v>
      </c>
      <c r="F6" s="2007">
        <v>5</v>
      </c>
      <c r="G6" s="612">
        <f t="shared" si="0"/>
        <v>8.5164954362014021E-3</v>
      </c>
      <c r="H6" s="612" t="s">
        <v>37</v>
      </c>
      <c r="I6" s="2006">
        <v>96</v>
      </c>
      <c r="J6" s="2008">
        <f t="shared" ref="J6:J69" si="4">N6/I6</f>
        <v>271</v>
      </c>
      <c r="K6" s="2009">
        <f t="shared" ref="K6:K9" si="5">Q6/I6</f>
        <v>5</v>
      </c>
      <c r="L6" s="2009">
        <f t="shared" si="1"/>
        <v>17.5</v>
      </c>
      <c r="M6" s="600"/>
      <c r="N6" s="2006">
        <v>26016</v>
      </c>
      <c r="O6" s="375"/>
      <c r="P6" s="601"/>
      <c r="Q6" s="601">
        <v>480</v>
      </c>
      <c r="R6" s="601">
        <f t="shared" ref="R6:R69" si="6">S6-Q6</f>
        <v>1200</v>
      </c>
      <c r="S6" s="2006">
        <v>1680</v>
      </c>
      <c r="T6" s="601">
        <v>0</v>
      </c>
      <c r="U6" s="601"/>
      <c r="V6" s="601"/>
      <c r="W6" s="601">
        <v>0</v>
      </c>
      <c r="X6" s="601"/>
      <c r="Y6" s="601"/>
      <c r="Z6" s="1006">
        <f t="shared" si="2"/>
        <v>0</v>
      </c>
      <c r="AA6" s="614">
        <f t="shared" si="3"/>
        <v>0.3175879546338175</v>
      </c>
      <c r="AB6" s="601">
        <f t="shared" ref="AB6:AB9" si="7">AA6*N6</f>
        <v>8262.3682277533953</v>
      </c>
      <c r="AC6" s="618" t="str">
        <f t="shared" ref="AC6" si="8">IFERROR(AB6/X6,"")</f>
        <v/>
      </c>
      <c r="AD6" s="2010" t="str">
        <f t="shared" ref="AD6" si="9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</row>
    <row r="7" spans="1:474" s="602" customFormat="1" ht="14.4">
      <c r="A7" s="319"/>
      <c r="B7" s="2003" t="s">
        <v>77</v>
      </c>
      <c r="C7" s="2004">
        <v>18230714</v>
      </c>
      <c r="D7" s="2005"/>
      <c r="E7" s="2006" t="s">
        <v>1060</v>
      </c>
      <c r="F7" s="2007">
        <v>5</v>
      </c>
      <c r="G7" s="612">
        <f t="shared" si="0"/>
        <v>1.0529080535439035E-2</v>
      </c>
      <c r="H7" s="612" t="s">
        <v>37</v>
      </c>
      <c r="I7" s="2006">
        <v>172</v>
      </c>
      <c r="J7" s="2008">
        <f t="shared" si="4"/>
        <v>187</v>
      </c>
      <c r="K7" s="2009">
        <f t="shared" si="5"/>
        <v>5</v>
      </c>
      <c r="L7" s="2009">
        <f t="shared" si="1"/>
        <v>8.0581395348837201</v>
      </c>
      <c r="M7" s="600"/>
      <c r="N7" s="2006">
        <v>32164</v>
      </c>
      <c r="O7" s="375"/>
      <c r="P7" s="601"/>
      <c r="Q7" s="601">
        <v>860</v>
      </c>
      <c r="R7" s="601">
        <f t="shared" si="6"/>
        <v>526</v>
      </c>
      <c r="S7" s="2006">
        <v>1386</v>
      </c>
      <c r="T7" s="601"/>
      <c r="U7" s="601"/>
      <c r="V7" s="601"/>
      <c r="W7" s="601"/>
      <c r="X7" s="601"/>
      <c r="Y7" s="601"/>
      <c r="Z7" s="1006">
        <f t="shared" si="2"/>
        <v>0</v>
      </c>
      <c r="AA7" s="614">
        <f t="shared" si="3"/>
        <v>0.3175879546338175</v>
      </c>
      <c r="AB7" s="601">
        <f t="shared" si="7"/>
        <v>10214.898972842106</v>
      </c>
      <c r="AC7" s="618"/>
      <c r="AD7" s="2010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</row>
    <row r="8" spans="1:474" s="602" customFormat="1" ht="14.4">
      <c r="A8" s="319"/>
      <c r="B8" s="2003" t="s">
        <v>77</v>
      </c>
      <c r="C8" s="2004">
        <v>18230714</v>
      </c>
      <c r="D8" s="2005"/>
      <c r="E8" s="2006" t="s">
        <v>1061</v>
      </c>
      <c r="F8" s="2007">
        <v>5</v>
      </c>
      <c r="G8" s="612">
        <f t="shared" si="0"/>
        <v>2.7648493409500709E-3</v>
      </c>
      <c r="H8" s="612" t="s">
        <v>37</v>
      </c>
      <c r="I8" s="2006">
        <v>41</v>
      </c>
      <c r="J8" s="2008">
        <f t="shared" si="4"/>
        <v>206</v>
      </c>
      <c r="K8" s="2009">
        <f t="shared" si="5"/>
        <v>5</v>
      </c>
      <c r="L8" s="2009">
        <f t="shared" si="1"/>
        <v>12.280487804878049</v>
      </c>
      <c r="M8" s="600"/>
      <c r="N8" s="2006">
        <v>8446</v>
      </c>
      <c r="O8" s="375"/>
      <c r="P8" s="601"/>
      <c r="Q8" s="601">
        <v>205</v>
      </c>
      <c r="R8" s="601">
        <f t="shared" si="6"/>
        <v>298.5</v>
      </c>
      <c r="S8" s="2006">
        <v>503.5</v>
      </c>
      <c r="T8" s="601"/>
      <c r="U8" s="601"/>
      <c r="V8" s="601"/>
      <c r="W8" s="601"/>
      <c r="X8" s="601"/>
      <c r="Y8" s="601"/>
      <c r="Z8" s="1006">
        <f t="shared" si="2"/>
        <v>0</v>
      </c>
      <c r="AA8" s="614">
        <f t="shared" si="3"/>
        <v>0.3175879546338175</v>
      </c>
      <c r="AB8" s="601">
        <f t="shared" si="7"/>
        <v>2682.3478648372225</v>
      </c>
      <c r="AC8" s="618"/>
      <c r="AD8" s="2010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</row>
    <row r="9" spans="1:474" s="602" customFormat="1" ht="14.4">
      <c r="A9" s="319"/>
      <c r="B9" s="2003" t="s">
        <v>77</v>
      </c>
      <c r="C9" s="2004">
        <v>18230714</v>
      </c>
      <c r="D9" s="2005"/>
      <c r="E9" s="2006" t="s">
        <v>1062</v>
      </c>
      <c r="F9" s="2007">
        <v>5</v>
      </c>
      <c r="G9" s="612">
        <f t="shared" si="0"/>
        <v>4.4258540243482072E-4</v>
      </c>
      <c r="H9" s="612" t="s">
        <v>37</v>
      </c>
      <c r="I9" s="2006">
        <v>8</v>
      </c>
      <c r="J9" s="2008">
        <f t="shared" si="4"/>
        <v>169</v>
      </c>
      <c r="K9" s="2009">
        <f t="shared" si="5"/>
        <v>5</v>
      </c>
      <c r="L9" s="2009">
        <f t="shared" si="1"/>
        <v>15</v>
      </c>
      <c r="M9" s="600"/>
      <c r="N9" s="2006">
        <v>1352</v>
      </c>
      <c r="O9" s="375"/>
      <c r="P9" s="601"/>
      <c r="Q9" s="601">
        <v>40</v>
      </c>
      <c r="R9" s="601">
        <f t="shared" si="6"/>
        <v>80</v>
      </c>
      <c r="S9" s="2006">
        <v>120</v>
      </c>
      <c r="T9" s="601"/>
      <c r="U9" s="601"/>
      <c r="V9" s="601"/>
      <c r="W9" s="601"/>
      <c r="X9" s="601"/>
      <c r="Y9" s="601"/>
      <c r="Z9" s="1006">
        <f t="shared" si="2"/>
        <v>0</v>
      </c>
      <c r="AA9" s="614">
        <f t="shared" si="3"/>
        <v>0.3175879546338175</v>
      </c>
      <c r="AB9" s="601">
        <f t="shared" si="7"/>
        <v>429.37891466492124</v>
      </c>
      <c r="AC9" s="618"/>
      <c r="AD9" s="2010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</row>
    <row r="10" spans="1:474" s="602" customFormat="1" ht="14.4">
      <c r="A10" s="319"/>
      <c r="B10" s="2003" t="s">
        <v>77</v>
      </c>
      <c r="C10" s="2004">
        <v>18230714</v>
      </c>
      <c r="D10" s="2005"/>
      <c r="E10" s="2006" t="s">
        <v>1063</v>
      </c>
      <c r="F10" s="2007">
        <v>5</v>
      </c>
      <c r="G10" s="612">
        <f t="shared" si="0"/>
        <v>3.7796531483080178E-3</v>
      </c>
      <c r="H10" s="612" t="s">
        <v>37</v>
      </c>
      <c r="I10" s="2006">
        <v>251</v>
      </c>
      <c r="J10" s="2008">
        <f t="shared" si="4"/>
        <v>46</v>
      </c>
      <c r="K10" s="2009">
        <f t="shared" ref="K10:K73" si="10">Q10/I10</f>
        <v>6.095617529880478</v>
      </c>
      <c r="L10" s="2009">
        <f t="shared" ref="L10:L73" si="11">S10/I10</f>
        <v>12.117928286852591</v>
      </c>
      <c r="M10" s="600"/>
      <c r="N10" s="2006">
        <v>11546</v>
      </c>
      <c r="O10" s="375"/>
      <c r="P10" s="601"/>
      <c r="Q10" s="601">
        <v>1530</v>
      </c>
      <c r="R10" s="601">
        <f t="shared" si="6"/>
        <v>1511.6000000000004</v>
      </c>
      <c r="S10" s="2006">
        <v>3041.6000000000004</v>
      </c>
      <c r="T10" s="601"/>
      <c r="U10" s="601"/>
      <c r="V10" s="601"/>
      <c r="W10" s="601"/>
      <c r="X10" s="601"/>
      <c r="Y10" s="601"/>
      <c r="Z10" s="1006">
        <f t="shared" si="2"/>
        <v>0</v>
      </c>
      <c r="AA10" s="614">
        <f t="shared" ref="AA10:AA73" si="12">IF(J10=0,0,(HLOOKUP(H10,ACElectric_2014_2015,F10+1,FALSE)))</f>
        <v>0.3175879546338175</v>
      </c>
      <c r="AB10" s="601">
        <f t="shared" ref="AB10:AB73" si="13">AA10*N10</f>
        <v>3666.8705242020569</v>
      </c>
      <c r="AC10" s="618"/>
      <c r="AD10" s="2010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</row>
    <row r="11" spans="1:474" s="602" customFormat="1" ht="14.4">
      <c r="A11" s="319"/>
      <c r="B11" s="2003" t="s">
        <v>77</v>
      </c>
      <c r="C11" s="2004">
        <v>18230714</v>
      </c>
      <c r="D11" s="2005"/>
      <c r="E11" s="2006" t="s">
        <v>1064</v>
      </c>
      <c r="F11" s="2007">
        <v>5</v>
      </c>
      <c r="G11" s="612">
        <f t="shared" si="0"/>
        <v>1.4475685277860776E-3</v>
      </c>
      <c r="H11" s="612" t="s">
        <v>37</v>
      </c>
      <c r="I11" s="2006">
        <v>33</v>
      </c>
      <c r="J11" s="2008">
        <f t="shared" si="4"/>
        <v>134</v>
      </c>
      <c r="K11" s="2009">
        <f t="shared" si="10"/>
        <v>5</v>
      </c>
      <c r="L11" s="2009">
        <f t="shared" si="11"/>
        <v>10.368181818181817</v>
      </c>
      <c r="M11" s="600"/>
      <c r="N11" s="2006">
        <v>4422</v>
      </c>
      <c r="O11" s="375"/>
      <c r="P11" s="601"/>
      <c r="Q11" s="601">
        <v>165</v>
      </c>
      <c r="R11" s="601">
        <f t="shared" si="6"/>
        <v>177.14999999999998</v>
      </c>
      <c r="S11" s="2006">
        <v>342.15</v>
      </c>
      <c r="T11" s="601"/>
      <c r="U11" s="601"/>
      <c r="V11" s="601"/>
      <c r="W11" s="601"/>
      <c r="X11" s="601"/>
      <c r="Y11" s="601"/>
      <c r="Z11" s="1006">
        <f t="shared" si="2"/>
        <v>0</v>
      </c>
      <c r="AA11" s="614">
        <f t="shared" si="12"/>
        <v>0.3175879546338175</v>
      </c>
      <c r="AB11" s="601">
        <f t="shared" si="13"/>
        <v>1404.3739353907411</v>
      </c>
      <c r="AC11" s="618"/>
      <c r="AD11" s="2010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</row>
    <row r="12" spans="1:474" s="602" customFormat="1" ht="14.4">
      <c r="A12" s="319"/>
      <c r="B12" s="2003" t="s">
        <v>77</v>
      </c>
      <c r="C12" s="2004">
        <v>18230714</v>
      </c>
      <c r="D12" s="2005"/>
      <c r="E12" s="2006" t="s">
        <v>1065</v>
      </c>
      <c r="F12" s="2007">
        <v>5</v>
      </c>
      <c r="G12" s="612">
        <f t="shared" si="0"/>
        <v>3.3082604119869068E-2</v>
      </c>
      <c r="H12" s="612" t="s">
        <v>37</v>
      </c>
      <c r="I12" s="2006">
        <v>652</v>
      </c>
      <c r="J12" s="2008">
        <f t="shared" si="4"/>
        <v>155</v>
      </c>
      <c r="K12" s="2009">
        <f t="shared" si="10"/>
        <v>5.7148466257668709</v>
      </c>
      <c r="L12" s="2009">
        <f t="shared" si="11"/>
        <v>13.293328220858896</v>
      </c>
      <c r="M12" s="600"/>
      <c r="N12" s="2006">
        <v>101060</v>
      </c>
      <c r="O12" s="375"/>
      <c r="P12" s="601"/>
      <c r="Q12" s="601">
        <v>3726.08</v>
      </c>
      <c r="R12" s="601">
        <f t="shared" si="6"/>
        <v>4941.17</v>
      </c>
      <c r="S12" s="2006">
        <v>8667.25</v>
      </c>
      <c r="T12" s="601"/>
      <c r="U12" s="601"/>
      <c r="V12" s="601"/>
      <c r="W12" s="601"/>
      <c r="X12" s="601"/>
      <c r="Y12" s="601"/>
      <c r="Z12" s="1006">
        <f t="shared" si="2"/>
        <v>0</v>
      </c>
      <c r="AA12" s="614">
        <f t="shared" si="12"/>
        <v>0.3175879546338175</v>
      </c>
      <c r="AB12" s="601">
        <f t="shared" si="13"/>
        <v>32095.438695293597</v>
      </c>
      <c r="AC12" s="618"/>
      <c r="AD12" s="2010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</row>
    <row r="13" spans="1:474" s="602" customFormat="1" ht="14.4">
      <c r="A13" s="319"/>
      <c r="B13" s="2003" t="s">
        <v>77</v>
      </c>
      <c r="C13" s="2004">
        <v>18230714</v>
      </c>
      <c r="D13" s="2005"/>
      <c r="E13" s="2006" t="s">
        <v>1066</v>
      </c>
      <c r="F13" s="2007">
        <v>5</v>
      </c>
      <c r="G13" s="612">
        <f t="shared" si="0"/>
        <v>6.1096754256085531E-2</v>
      </c>
      <c r="H13" s="612" t="s">
        <v>37</v>
      </c>
      <c r="I13" s="2006">
        <v>893</v>
      </c>
      <c r="J13" s="2008">
        <f t="shared" si="4"/>
        <v>209</v>
      </c>
      <c r="K13" s="2009">
        <f t="shared" si="10"/>
        <v>9.8040313549832021</v>
      </c>
      <c r="L13" s="2009">
        <f t="shared" si="11"/>
        <v>15.652015677491601</v>
      </c>
      <c r="M13" s="600"/>
      <c r="N13" s="2006">
        <v>186637</v>
      </c>
      <c r="O13" s="375"/>
      <c r="P13" s="601"/>
      <c r="Q13" s="601">
        <v>8755</v>
      </c>
      <c r="R13" s="601">
        <f t="shared" si="6"/>
        <v>5222.25</v>
      </c>
      <c r="S13" s="2006">
        <v>13977.25</v>
      </c>
      <c r="T13" s="601"/>
      <c r="U13" s="601"/>
      <c r="V13" s="601"/>
      <c r="W13" s="601"/>
      <c r="X13" s="601"/>
      <c r="Y13" s="601"/>
      <c r="Z13" s="1006">
        <f t="shared" si="2"/>
        <v>0</v>
      </c>
      <c r="AA13" s="614">
        <f t="shared" si="12"/>
        <v>0.3175879546338175</v>
      </c>
      <c r="AB13" s="601">
        <f t="shared" si="13"/>
        <v>59273.663088991794</v>
      </c>
      <c r="AC13" s="618"/>
      <c r="AD13" s="2010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</row>
    <row r="14" spans="1:474" s="602" customFormat="1" ht="14.4">
      <c r="A14" s="319"/>
      <c r="B14" s="2003" t="s">
        <v>77</v>
      </c>
      <c r="C14" s="2004">
        <v>18230714</v>
      </c>
      <c r="D14" s="2005"/>
      <c r="E14" s="2006" t="s">
        <v>1067</v>
      </c>
      <c r="F14" s="2007">
        <v>5</v>
      </c>
      <c r="G14" s="612">
        <f t="shared" si="0"/>
        <v>4.4520425096993797E-3</v>
      </c>
      <c r="H14" s="612" t="s">
        <v>37</v>
      </c>
      <c r="I14" s="2006">
        <v>400</v>
      </c>
      <c r="J14" s="2008">
        <f t="shared" si="4"/>
        <v>34</v>
      </c>
      <c r="K14" s="2009">
        <f t="shared" si="10"/>
        <v>10</v>
      </c>
      <c r="L14" s="2009">
        <f t="shared" si="11"/>
        <v>15.5</v>
      </c>
      <c r="M14" s="600"/>
      <c r="N14" s="2006">
        <v>13600</v>
      </c>
      <c r="O14" s="375"/>
      <c r="P14" s="601"/>
      <c r="Q14" s="601">
        <v>4000</v>
      </c>
      <c r="R14" s="601">
        <f t="shared" si="6"/>
        <v>2200</v>
      </c>
      <c r="S14" s="2006">
        <v>6200</v>
      </c>
      <c r="T14" s="601"/>
      <c r="U14" s="601"/>
      <c r="V14" s="601"/>
      <c r="W14" s="601"/>
      <c r="X14" s="601"/>
      <c r="Y14" s="601"/>
      <c r="Z14" s="1006">
        <f t="shared" si="2"/>
        <v>0</v>
      </c>
      <c r="AA14" s="614">
        <f t="shared" si="12"/>
        <v>0.3175879546338175</v>
      </c>
      <c r="AB14" s="601">
        <f t="shared" si="13"/>
        <v>4319.196183019918</v>
      </c>
      <c r="AC14" s="618"/>
      <c r="AD14" s="2010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</row>
    <row r="15" spans="1:474" s="602" customFormat="1" ht="14.4">
      <c r="A15" s="319"/>
      <c r="B15" s="2003" t="s">
        <v>77</v>
      </c>
      <c r="C15" s="2004">
        <v>18230714</v>
      </c>
      <c r="D15" s="2005"/>
      <c r="E15" s="2006" t="s">
        <v>1068</v>
      </c>
      <c r="F15" s="2007">
        <v>5</v>
      </c>
      <c r="G15" s="612">
        <f t="shared" si="0"/>
        <v>1.5997236276763919E-2</v>
      </c>
      <c r="H15" s="612" t="s">
        <v>37</v>
      </c>
      <c r="I15" s="2006">
        <v>643</v>
      </c>
      <c r="J15" s="2008">
        <f t="shared" si="4"/>
        <v>76</v>
      </c>
      <c r="K15" s="2009">
        <f t="shared" si="10"/>
        <v>5.0933125972006223</v>
      </c>
      <c r="L15" s="2009">
        <f t="shared" si="11"/>
        <v>11.923639191290823</v>
      </c>
      <c r="M15" s="600"/>
      <c r="N15" s="2006">
        <v>48868</v>
      </c>
      <c r="O15" s="375"/>
      <c r="P15" s="601"/>
      <c r="Q15" s="601">
        <v>3275</v>
      </c>
      <c r="R15" s="601">
        <f t="shared" si="6"/>
        <v>4391.8999999999996</v>
      </c>
      <c r="S15" s="2006">
        <v>7666.9</v>
      </c>
      <c r="T15" s="601"/>
      <c r="U15" s="601"/>
      <c r="V15" s="601"/>
      <c r="W15" s="601"/>
      <c r="X15" s="601"/>
      <c r="Y15" s="601"/>
      <c r="Z15" s="1006">
        <f t="shared" si="2"/>
        <v>0</v>
      </c>
      <c r="AA15" s="614">
        <f t="shared" si="12"/>
        <v>0.3175879546338175</v>
      </c>
      <c r="AB15" s="601">
        <f t="shared" si="13"/>
        <v>15519.888167045394</v>
      </c>
      <c r="AC15" s="618"/>
      <c r="AD15" s="2010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</row>
    <row r="16" spans="1:474" s="602" customFormat="1" ht="14.4">
      <c r="A16" s="319"/>
      <c r="B16" s="2003" t="s">
        <v>77</v>
      </c>
      <c r="C16" s="2004">
        <v>18230714</v>
      </c>
      <c r="D16" s="2005"/>
      <c r="E16" s="2006" t="s">
        <v>1069</v>
      </c>
      <c r="F16" s="2007">
        <v>5</v>
      </c>
      <c r="G16" s="612">
        <f t="shared" si="0"/>
        <v>4.5528681783013952E-3</v>
      </c>
      <c r="H16" s="612" t="s">
        <v>37</v>
      </c>
      <c r="I16" s="2006">
        <v>244</v>
      </c>
      <c r="J16" s="2008">
        <f t="shared" si="4"/>
        <v>57</v>
      </c>
      <c r="K16" s="2009">
        <f t="shared" si="10"/>
        <v>5</v>
      </c>
      <c r="L16" s="2009">
        <f t="shared" si="11"/>
        <v>14.535327868852461</v>
      </c>
      <c r="M16" s="600"/>
      <c r="N16" s="2006">
        <v>13908</v>
      </c>
      <c r="O16" s="375"/>
      <c r="P16" s="601"/>
      <c r="Q16" s="601">
        <v>1220</v>
      </c>
      <c r="R16" s="601">
        <f t="shared" si="6"/>
        <v>2326.6200000000003</v>
      </c>
      <c r="S16" s="2006">
        <v>3546.6200000000003</v>
      </c>
      <c r="T16" s="601"/>
      <c r="U16" s="601"/>
      <c r="V16" s="601"/>
      <c r="W16" s="601"/>
      <c r="X16" s="601"/>
      <c r="Y16" s="601"/>
      <c r="Z16" s="1006">
        <f t="shared" si="2"/>
        <v>0</v>
      </c>
      <c r="AA16" s="614">
        <f t="shared" si="12"/>
        <v>0.3175879546338175</v>
      </c>
      <c r="AB16" s="601">
        <f t="shared" si="13"/>
        <v>4417.0132730471341</v>
      </c>
      <c r="AC16" s="618"/>
      <c r="AD16" s="2010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</row>
    <row r="17" spans="1:474" s="602" customFormat="1" ht="14.4">
      <c r="A17" s="319"/>
      <c r="B17" s="2003" t="s">
        <v>77</v>
      </c>
      <c r="C17" s="2004">
        <v>18230714</v>
      </c>
      <c r="D17" s="2005"/>
      <c r="E17" s="2006" t="s">
        <v>1070</v>
      </c>
      <c r="F17" s="2007">
        <v>5</v>
      </c>
      <c r="G17" s="612">
        <f t="shared" si="0"/>
        <v>1.0009239101218252E-2</v>
      </c>
      <c r="H17" s="612" t="s">
        <v>37</v>
      </c>
      <c r="I17" s="2006">
        <v>273</v>
      </c>
      <c r="J17" s="2008">
        <f t="shared" si="4"/>
        <v>112</v>
      </c>
      <c r="K17" s="2009">
        <f t="shared" si="10"/>
        <v>5</v>
      </c>
      <c r="L17" s="2009">
        <f t="shared" si="11"/>
        <v>16.922161172161172</v>
      </c>
      <c r="M17" s="600"/>
      <c r="N17" s="2006">
        <v>30576</v>
      </c>
      <c r="O17" s="375"/>
      <c r="P17" s="601"/>
      <c r="Q17" s="601">
        <v>1365</v>
      </c>
      <c r="R17" s="601">
        <f t="shared" si="6"/>
        <v>3254.75</v>
      </c>
      <c r="S17" s="2006">
        <v>4619.75</v>
      </c>
      <c r="T17" s="601"/>
      <c r="U17" s="601"/>
      <c r="V17" s="601"/>
      <c r="W17" s="601"/>
      <c r="X17" s="601"/>
      <c r="Y17" s="601"/>
      <c r="Z17" s="1006">
        <f t="shared" si="2"/>
        <v>0</v>
      </c>
      <c r="AA17" s="614">
        <f t="shared" si="12"/>
        <v>0.3175879546338175</v>
      </c>
      <c r="AB17" s="601">
        <f t="shared" si="13"/>
        <v>9710.5693008836042</v>
      </c>
      <c r="AC17" s="618"/>
      <c r="AD17" s="2010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</row>
    <row r="18" spans="1:474" s="602" customFormat="1" ht="14.4">
      <c r="A18" s="319"/>
      <c r="B18" s="2003" t="s">
        <v>77</v>
      </c>
      <c r="C18" s="2004">
        <v>18230714</v>
      </c>
      <c r="D18" s="2005"/>
      <c r="E18" s="2006" t="s">
        <v>1071</v>
      </c>
      <c r="F18" s="2007">
        <v>5</v>
      </c>
      <c r="G18" s="612">
        <f t="shared" si="0"/>
        <v>4.8789148209234974E-3</v>
      </c>
      <c r="H18" s="612" t="s">
        <v>37</v>
      </c>
      <c r="I18" s="2006">
        <v>162</v>
      </c>
      <c r="J18" s="2008">
        <f t="shared" si="4"/>
        <v>92</v>
      </c>
      <c r="K18" s="2009">
        <f t="shared" si="10"/>
        <v>5.2777777777777777</v>
      </c>
      <c r="L18" s="2009">
        <f t="shared" si="11"/>
        <v>15.131358024691357</v>
      </c>
      <c r="M18" s="600"/>
      <c r="N18" s="2006">
        <v>14904</v>
      </c>
      <c r="O18" s="375"/>
      <c r="P18" s="601"/>
      <c r="Q18" s="601">
        <v>855</v>
      </c>
      <c r="R18" s="601">
        <f t="shared" si="6"/>
        <v>1596.2799999999997</v>
      </c>
      <c r="S18" s="2006">
        <v>2451.2799999999997</v>
      </c>
      <c r="T18" s="601"/>
      <c r="U18" s="601"/>
      <c r="V18" s="601"/>
      <c r="W18" s="601"/>
      <c r="X18" s="601"/>
      <c r="Y18" s="601"/>
      <c r="Z18" s="1006">
        <f t="shared" si="2"/>
        <v>0</v>
      </c>
      <c r="AA18" s="614">
        <f t="shared" si="12"/>
        <v>0.3175879546338175</v>
      </c>
      <c r="AB18" s="601">
        <f t="shared" si="13"/>
        <v>4733.3308758624162</v>
      </c>
      <c r="AC18" s="618"/>
      <c r="AD18" s="2010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</row>
    <row r="19" spans="1:474" s="602" customFormat="1" ht="14.4">
      <c r="A19" s="319"/>
      <c r="B19" s="2003" t="s">
        <v>77</v>
      </c>
      <c r="C19" s="2004">
        <v>18230714</v>
      </c>
      <c r="D19" s="2005"/>
      <c r="E19" s="2006" t="s">
        <v>1072</v>
      </c>
      <c r="F19" s="2007">
        <v>5</v>
      </c>
      <c r="G19" s="612">
        <f t="shared" si="0"/>
        <v>1.8616084811881203E-2</v>
      </c>
      <c r="H19" s="612" t="s">
        <v>37</v>
      </c>
      <c r="I19" s="2006">
        <v>677</v>
      </c>
      <c r="J19" s="2008">
        <f t="shared" si="4"/>
        <v>84</v>
      </c>
      <c r="K19" s="2009">
        <f t="shared" si="10"/>
        <v>6.9276218611521418</v>
      </c>
      <c r="L19" s="2009">
        <f t="shared" si="11"/>
        <v>13.285347119645495</v>
      </c>
      <c r="M19" s="600"/>
      <c r="N19" s="2006">
        <v>56868</v>
      </c>
      <c r="O19" s="375"/>
      <c r="P19" s="601"/>
      <c r="Q19" s="601">
        <v>4690</v>
      </c>
      <c r="R19" s="601">
        <f t="shared" si="6"/>
        <v>4304.18</v>
      </c>
      <c r="S19" s="2006">
        <v>8994.18</v>
      </c>
      <c r="T19" s="601"/>
      <c r="U19" s="601"/>
      <c r="V19" s="601"/>
      <c r="W19" s="601"/>
      <c r="X19" s="601"/>
      <c r="Y19" s="601"/>
      <c r="Z19" s="1006">
        <f t="shared" si="2"/>
        <v>0</v>
      </c>
      <c r="AA19" s="614">
        <f t="shared" si="12"/>
        <v>0.3175879546338175</v>
      </c>
      <c r="AB19" s="601">
        <f t="shared" si="13"/>
        <v>18060.591804115935</v>
      </c>
      <c r="AC19" s="618"/>
      <c r="AD19" s="2010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</row>
    <row r="20" spans="1:474" s="602" customFormat="1" ht="14.4">
      <c r="A20" s="319"/>
      <c r="B20" s="2003" t="s">
        <v>77</v>
      </c>
      <c r="C20" s="2004">
        <v>18230714</v>
      </c>
      <c r="D20" s="2005"/>
      <c r="E20" s="2006" t="s">
        <v>1073</v>
      </c>
      <c r="F20" s="2007">
        <v>5</v>
      </c>
      <c r="G20" s="612">
        <f t="shared" si="0"/>
        <v>2.8669844338196451E-3</v>
      </c>
      <c r="H20" s="612" t="s">
        <v>37</v>
      </c>
      <c r="I20" s="2006">
        <v>151</v>
      </c>
      <c r="J20" s="2008">
        <f t="shared" si="4"/>
        <v>58</v>
      </c>
      <c r="K20" s="2009">
        <f t="shared" si="10"/>
        <v>9.8807947019867548</v>
      </c>
      <c r="L20" s="2009">
        <f t="shared" si="11"/>
        <v>15.033112582781458</v>
      </c>
      <c r="M20" s="600"/>
      <c r="N20" s="2006">
        <v>8758</v>
      </c>
      <c r="O20" s="375"/>
      <c r="P20" s="601"/>
      <c r="Q20" s="601">
        <v>1492</v>
      </c>
      <c r="R20" s="601">
        <f t="shared" si="6"/>
        <v>778</v>
      </c>
      <c r="S20" s="2006">
        <v>2270</v>
      </c>
      <c r="T20" s="601"/>
      <c r="U20" s="601"/>
      <c r="V20" s="601"/>
      <c r="W20" s="601"/>
      <c r="X20" s="601"/>
      <c r="Y20" s="601"/>
      <c r="Z20" s="1006">
        <f t="shared" si="2"/>
        <v>0</v>
      </c>
      <c r="AA20" s="614">
        <f t="shared" si="12"/>
        <v>0.3175879546338175</v>
      </c>
      <c r="AB20" s="601">
        <f t="shared" si="13"/>
        <v>2781.4353066829735</v>
      </c>
      <c r="AC20" s="618"/>
      <c r="AD20" s="2010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</row>
    <row r="21" spans="1:474" s="602" customFormat="1" ht="14.4">
      <c r="A21" s="319"/>
      <c r="B21" s="2003" t="s">
        <v>77</v>
      </c>
      <c r="C21" s="2004">
        <v>18230714</v>
      </c>
      <c r="D21" s="2005"/>
      <c r="E21" s="2006" t="s">
        <v>1074</v>
      </c>
      <c r="F21" s="2007">
        <v>5</v>
      </c>
      <c r="G21" s="612">
        <f t="shared" si="0"/>
        <v>0.32383928066306467</v>
      </c>
      <c r="H21" s="612" t="s">
        <v>37</v>
      </c>
      <c r="I21" s="2006">
        <v>6301</v>
      </c>
      <c r="J21" s="2008">
        <f t="shared" si="4"/>
        <v>157</v>
      </c>
      <c r="K21" s="2009">
        <f t="shared" si="10"/>
        <v>5</v>
      </c>
      <c r="L21" s="2009">
        <f t="shared" si="11"/>
        <v>15.502975718139977</v>
      </c>
      <c r="M21" s="600"/>
      <c r="N21" s="2006">
        <v>989257</v>
      </c>
      <c r="O21" s="375"/>
      <c r="P21" s="601"/>
      <c r="Q21" s="601">
        <v>31505</v>
      </c>
      <c r="R21" s="601">
        <f t="shared" si="6"/>
        <v>66179.25</v>
      </c>
      <c r="S21" s="2006">
        <v>97684.25</v>
      </c>
      <c r="T21" s="601"/>
      <c r="U21" s="601"/>
      <c r="V21" s="601"/>
      <c r="W21" s="601"/>
      <c r="X21" s="601"/>
      <c r="Y21" s="601"/>
      <c r="Z21" s="1006">
        <f t="shared" si="2"/>
        <v>0</v>
      </c>
      <c r="AA21" s="614">
        <f t="shared" si="12"/>
        <v>0.3175879546338175</v>
      </c>
      <c r="AB21" s="601">
        <f t="shared" si="13"/>
        <v>314176.1072371864</v>
      </c>
      <c r="AC21" s="618"/>
      <c r="AD21" s="2010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</row>
    <row r="22" spans="1:474" s="602" customFormat="1" ht="14.4">
      <c r="A22" s="319"/>
      <c r="B22" s="2003" t="s">
        <v>77</v>
      </c>
      <c r="C22" s="2004">
        <v>18230714</v>
      </c>
      <c r="D22" s="2005"/>
      <c r="E22" s="2006" t="s">
        <v>1075</v>
      </c>
      <c r="F22" s="2007">
        <v>5</v>
      </c>
      <c r="G22" s="612">
        <f t="shared" si="0"/>
        <v>6.4299278658467079E-3</v>
      </c>
      <c r="H22" s="612" t="s">
        <v>37</v>
      </c>
      <c r="I22" s="2006">
        <v>322</v>
      </c>
      <c r="J22" s="2008">
        <f t="shared" si="4"/>
        <v>61</v>
      </c>
      <c r="K22" s="2009">
        <f t="shared" si="10"/>
        <v>5.2795031055900621</v>
      </c>
      <c r="L22" s="2009">
        <f t="shared" si="11"/>
        <v>10.912857142857144</v>
      </c>
      <c r="M22" s="600"/>
      <c r="N22" s="2006">
        <v>19642</v>
      </c>
      <c r="O22" s="375"/>
      <c r="P22" s="601"/>
      <c r="Q22" s="601">
        <v>1700</v>
      </c>
      <c r="R22" s="601">
        <f t="shared" si="6"/>
        <v>1813.94</v>
      </c>
      <c r="S22" s="2006">
        <v>3513.94</v>
      </c>
      <c r="T22" s="601"/>
      <c r="U22" s="601"/>
      <c r="V22" s="601"/>
      <c r="W22" s="601"/>
      <c r="X22" s="601"/>
      <c r="Y22" s="601"/>
      <c r="Z22" s="1006">
        <f t="shared" si="2"/>
        <v>0</v>
      </c>
      <c r="AA22" s="614">
        <f t="shared" si="12"/>
        <v>0.3175879546338175</v>
      </c>
      <c r="AB22" s="601">
        <f t="shared" si="13"/>
        <v>6238.0626049174434</v>
      </c>
      <c r="AC22" s="618"/>
      <c r="AD22" s="2010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</row>
    <row r="23" spans="1:474" s="602" customFormat="1" ht="14.4">
      <c r="A23" s="319"/>
      <c r="B23" s="2003" t="s">
        <v>77</v>
      </c>
      <c r="C23" s="2004">
        <v>18230714</v>
      </c>
      <c r="D23" s="2005"/>
      <c r="E23" s="2006" t="s">
        <v>1076</v>
      </c>
      <c r="F23" s="2007">
        <v>5</v>
      </c>
      <c r="G23" s="612">
        <f t="shared" si="0"/>
        <v>6.9137601327096251E-4</v>
      </c>
      <c r="H23" s="612" t="s">
        <v>37</v>
      </c>
      <c r="I23" s="2006">
        <v>32</v>
      </c>
      <c r="J23" s="2008">
        <f t="shared" si="4"/>
        <v>66</v>
      </c>
      <c r="K23" s="2009">
        <f t="shared" si="10"/>
        <v>20.59</v>
      </c>
      <c r="L23" s="2009">
        <f t="shared" si="11"/>
        <v>26.206250000000001</v>
      </c>
      <c r="M23" s="600"/>
      <c r="N23" s="2006">
        <v>2112</v>
      </c>
      <c r="O23" s="375"/>
      <c r="P23" s="601"/>
      <c r="Q23" s="601">
        <v>658.88</v>
      </c>
      <c r="R23" s="601">
        <f t="shared" si="6"/>
        <v>179.72000000000003</v>
      </c>
      <c r="S23" s="2006">
        <v>838.6</v>
      </c>
      <c r="T23" s="601"/>
      <c r="U23" s="601"/>
      <c r="V23" s="601"/>
      <c r="W23" s="601"/>
      <c r="X23" s="601"/>
      <c r="Y23" s="601"/>
      <c r="Z23" s="1006">
        <f t="shared" si="2"/>
        <v>0</v>
      </c>
      <c r="AA23" s="614">
        <f t="shared" si="12"/>
        <v>0.3175879546338175</v>
      </c>
      <c r="AB23" s="601">
        <f t="shared" si="13"/>
        <v>670.74576018662253</v>
      </c>
      <c r="AC23" s="618"/>
      <c r="AD23" s="2010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  <c r="MF23" s="319"/>
      <c r="MG23" s="319"/>
      <c r="MH23" s="319"/>
      <c r="MI23" s="319"/>
      <c r="MJ23" s="319"/>
      <c r="MK23" s="319"/>
      <c r="ML23" s="319"/>
      <c r="MM23" s="319"/>
      <c r="MN23" s="319"/>
      <c r="MO23" s="319"/>
      <c r="MP23" s="319"/>
      <c r="MQ23" s="319"/>
      <c r="MR23" s="319"/>
      <c r="MS23" s="319"/>
      <c r="MT23" s="319"/>
      <c r="MU23" s="319"/>
      <c r="MV23" s="319"/>
      <c r="MW23" s="319"/>
      <c r="MX23" s="319"/>
      <c r="MY23" s="319"/>
      <c r="MZ23" s="319"/>
      <c r="NA23" s="319"/>
      <c r="NB23" s="319"/>
      <c r="NC23" s="319"/>
      <c r="ND23" s="319"/>
      <c r="NE23" s="319"/>
      <c r="NF23" s="319"/>
      <c r="NG23" s="319"/>
      <c r="NH23" s="319"/>
      <c r="NI23" s="319"/>
      <c r="NJ23" s="319"/>
      <c r="NK23" s="319"/>
      <c r="NL23" s="319"/>
      <c r="NM23" s="319"/>
      <c r="NN23" s="319"/>
      <c r="NO23" s="319"/>
      <c r="NP23" s="319"/>
      <c r="NQ23" s="319"/>
      <c r="NR23" s="319"/>
      <c r="NS23" s="319"/>
      <c r="NT23" s="319"/>
      <c r="NU23" s="319"/>
      <c r="NV23" s="319"/>
      <c r="NW23" s="319"/>
      <c r="NX23" s="319"/>
      <c r="NY23" s="319"/>
      <c r="NZ23" s="319"/>
      <c r="OA23" s="319"/>
      <c r="OB23" s="319"/>
      <c r="OC23" s="319"/>
      <c r="OD23" s="319"/>
      <c r="OE23" s="319"/>
      <c r="OF23" s="319"/>
      <c r="OG23" s="319"/>
      <c r="OH23" s="319"/>
      <c r="OI23" s="319"/>
      <c r="OJ23" s="319"/>
      <c r="OK23" s="319"/>
      <c r="OL23" s="319"/>
      <c r="OM23" s="319"/>
      <c r="ON23" s="319"/>
      <c r="OO23" s="319"/>
      <c r="OP23" s="319"/>
      <c r="OQ23" s="319"/>
      <c r="OR23" s="319"/>
      <c r="OS23" s="319"/>
      <c r="OT23" s="319"/>
      <c r="OU23" s="319"/>
      <c r="OV23" s="319"/>
      <c r="OW23" s="319"/>
      <c r="OX23" s="319"/>
      <c r="OY23" s="319"/>
      <c r="OZ23" s="319"/>
      <c r="PA23" s="319"/>
      <c r="PB23" s="319"/>
      <c r="PC23" s="319"/>
      <c r="PD23" s="319"/>
      <c r="PE23" s="319"/>
      <c r="PF23" s="319"/>
      <c r="PG23" s="319"/>
      <c r="PH23" s="319"/>
      <c r="PI23" s="319"/>
      <c r="PJ23" s="319"/>
      <c r="PK23" s="319"/>
      <c r="PL23" s="319"/>
      <c r="PM23" s="319"/>
      <c r="PN23" s="319"/>
      <c r="PO23" s="319"/>
      <c r="PP23" s="319"/>
      <c r="PQ23" s="319"/>
      <c r="PR23" s="319"/>
      <c r="PS23" s="319"/>
      <c r="PT23" s="319"/>
      <c r="PU23" s="319"/>
      <c r="PV23" s="319"/>
      <c r="PW23" s="319"/>
      <c r="PX23" s="319"/>
      <c r="PY23" s="319"/>
      <c r="PZ23" s="319"/>
      <c r="QA23" s="319"/>
      <c r="QB23" s="319"/>
      <c r="QC23" s="319"/>
      <c r="QD23" s="319"/>
      <c r="QE23" s="319"/>
      <c r="QF23" s="319"/>
      <c r="QG23" s="319"/>
      <c r="QH23" s="319"/>
      <c r="QI23" s="319"/>
      <c r="QJ23" s="319"/>
      <c r="QK23" s="319"/>
      <c r="QL23" s="319"/>
      <c r="QM23" s="319"/>
      <c r="QN23" s="319"/>
      <c r="QO23" s="319"/>
      <c r="QP23" s="319"/>
      <c r="QQ23" s="319"/>
      <c r="QR23" s="319"/>
      <c r="QS23" s="319"/>
      <c r="QT23" s="319"/>
      <c r="QU23" s="319"/>
      <c r="QV23" s="319"/>
      <c r="QW23" s="319"/>
      <c r="QX23" s="319"/>
      <c r="QY23" s="319"/>
      <c r="QZ23" s="319"/>
      <c r="RA23" s="319"/>
      <c r="RB23" s="319"/>
      <c r="RC23" s="319"/>
      <c r="RD23" s="319"/>
      <c r="RE23" s="319"/>
      <c r="RF23" s="319"/>
    </row>
    <row r="24" spans="1:474" s="602" customFormat="1" ht="14.4">
      <c r="A24" s="319"/>
      <c r="B24" s="2003" t="s">
        <v>77</v>
      </c>
      <c r="C24" s="2004">
        <v>18230714</v>
      </c>
      <c r="D24" s="2005"/>
      <c r="E24" s="2006" t="s">
        <v>1077</v>
      </c>
      <c r="F24" s="2007">
        <v>5</v>
      </c>
      <c r="G24" s="612">
        <f t="shared" si="0"/>
        <v>3.0169135124551091E-3</v>
      </c>
      <c r="H24" s="612" t="s">
        <v>37</v>
      </c>
      <c r="I24" s="2006">
        <v>48</v>
      </c>
      <c r="J24" s="2008">
        <f t="shared" si="4"/>
        <v>192</v>
      </c>
      <c r="K24" s="2009">
        <f t="shared" si="10"/>
        <v>18.580000000000002</v>
      </c>
      <c r="L24" s="2009">
        <f t="shared" si="11"/>
        <v>23.23</v>
      </c>
      <c r="M24" s="600"/>
      <c r="N24" s="2006">
        <v>9216</v>
      </c>
      <c r="O24" s="375"/>
      <c r="P24" s="601"/>
      <c r="Q24" s="601">
        <v>891.84</v>
      </c>
      <c r="R24" s="601">
        <f t="shared" si="6"/>
        <v>223.19999999999993</v>
      </c>
      <c r="S24" s="2006">
        <v>1115.04</v>
      </c>
      <c r="T24" s="601"/>
      <c r="U24" s="601"/>
      <c r="V24" s="601"/>
      <c r="W24" s="601"/>
      <c r="X24" s="601"/>
      <c r="Y24" s="601"/>
      <c r="Z24" s="1006">
        <f t="shared" si="2"/>
        <v>0</v>
      </c>
      <c r="AA24" s="614">
        <f t="shared" si="12"/>
        <v>0.3175879546338175</v>
      </c>
      <c r="AB24" s="601">
        <f t="shared" si="13"/>
        <v>2926.890589905262</v>
      </c>
      <c r="AC24" s="618"/>
      <c r="AD24" s="2010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  <c r="KO24" s="319"/>
      <c r="KP24" s="319"/>
      <c r="KQ24" s="319"/>
      <c r="KR24" s="319"/>
      <c r="KS24" s="319"/>
      <c r="KT24" s="319"/>
      <c r="KU24" s="319"/>
      <c r="KV24" s="319"/>
      <c r="KW24" s="319"/>
      <c r="KX24" s="319"/>
      <c r="KY24" s="319"/>
      <c r="KZ24" s="319"/>
      <c r="LA24" s="319"/>
      <c r="LB24" s="319"/>
      <c r="LC24" s="319"/>
      <c r="LD24" s="319"/>
      <c r="LE24" s="319"/>
      <c r="LF24" s="319"/>
      <c r="LG24" s="319"/>
      <c r="LH24" s="319"/>
      <c r="LI24" s="319"/>
      <c r="LJ24" s="319"/>
      <c r="LK24" s="319"/>
      <c r="LL24" s="319"/>
      <c r="LM24" s="319"/>
      <c r="LN24" s="319"/>
      <c r="LO24" s="319"/>
      <c r="LP24" s="319"/>
      <c r="LQ24" s="319"/>
      <c r="LR24" s="319"/>
      <c r="LS24" s="319"/>
      <c r="LT24" s="319"/>
      <c r="LU24" s="319"/>
      <c r="LV24" s="319"/>
      <c r="LW24" s="319"/>
      <c r="LX24" s="319"/>
      <c r="LY24" s="319"/>
      <c r="LZ24" s="319"/>
      <c r="MA24" s="319"/>
      <c r="MB24" s="319"/>
      <c r="MC24" s="319"/>
      <c r="MD24" s="319"/>
      <c r="ME24" s="319"/>
      <c r="MF24" s="319"/>
      <c r="MG24" s="319"/>
      <c r="MH24" s="319"/>
      <c r="MI24" s="319"/>
      <c r="MJ24" s="319"/>
      <c r="MK24" s="319"/>
      <c r="ML24" s="319"/>
      <c r="MM24" s="319"/>
      <c r="MN24" s="319"/>
      <c r="MO24" s="319"/>
      <c r="MP24" s="319"/>
      <c r="MQ24" s="319"/>
      <c r="MR24" s="319"/>
      <c r="MS24" s="319"/>
      <c r="MT24" s="319"/>
      <c r="MU24" s="319"/>
      <c r="MV24" s="319"/>
      <c r="MW24" s="319"/>
      <c r="MX24" s="319"/>
      <c r="MY24" s="319"/>
      <c r="MZ24" s="319"/>
      <c r="NA24" s="319"/>
      <c r="NB24" s="319"/>
      <c r="NC24" s="319"/>
      <c r="ND24" s="319"/>
      <c r="NE24" s="319"/>
      <c r="NF24" s="319"/>
      <c r="NG24" s="319"/>
      <c r="NH24" s="319"/>
      <c r="NI24" s="319"/>
      <c r="NJ24" s="319"/>
      <c r="NK24" s="319"/>
      <c r="NL24" s="319"/>
      <c r="NM24" s="319"/>
      <c r="NN24" s="319"/>
      <c r="NO24" s="319"/>
      <c r="NP24" s="319"/>
      <c r="NQ24" s="319"/>
      <c r="NR24" s="319"/>
      <c r="NS24" s="319"/>
      <c r="NT24" s="319"/>
      <c r="NU24" s="319"/>
      <c r="NV24" s="319"/>
      <c r="NW24" s="319"/>
      <c r="NX24" s="319"/>
      <c r="NY24" s="319"/>
      <c r="NZ24" s="319"/>
      <c r="OA24" s="319"/>
      <c r="OB24" s="319"/>
      <c r="OC24" s="319"/>
      <c r="OD24" s="319"/>
      <c r="OE24" s="319"/>
      <c r="OF24" s="319"/>
      <c r="OG24" s="319"/>
      <c r="OH24" s="319"/>
      <c r="OI24" s="319"/>
      <c r="OJ24" s="319"/>
      <c r="OK24" s="319"/>
      <c r="OL24" s="319"/>
      <c r="OM24" s="319"/>
      <c r="ON24" s="319"/>
      <c r="OO24" s="319"/>
      <c r="OP24" s="319"/>
      <c r="OQ24" s="319"/>
      <c r="OR24" s="319"/>
      <c r="OS24" s="319"/>
      <c r="OT24" s="319"/>
      <c r="OU24" s="319"/>
      <c r="OV24" s="319"/>
      <c r="OW24" s="319"/>
      <c r="OX24" s="319"/>
      <c r="OY24" s="319"/>
      <c r="OZ24" s="319"/>
      <c r="PA24" s="319"/>
      <c r="PB24" s="319"/>
      <c r="PC24" s="319"/>
      <c r="PD24" s="319"/>
      <c r="PE24" s="319"/>
      <c r="PF24" s="319"/>
      <c r="PG24" s="319"/>
      <c r="PH24" s="319"/>
      <c r="PI24" s="319"/>
      <c r="PJ24" s="319"/>
      <c r="PK24" s="319"/>
      <c r="PL24" s="319"/>
      <c r="PM24" s="319"/>
      <c r="PN24" s="319"/>
      <c r="PO24" s="319"/>
      <c r="PP24" s="319"/>
      <c r="PQ24" s="319"/>
      <c r="PR24" s="319"/>
      <c r="PS24" s="319"/>
      <c r="PT24" s="319"/>
      <c r="PU24" s="319"/>
      <c r="PV24" s="319"/>
      <c r="PW24" s="319"/>
      <c r="PX24" s="319"/>
      <c r="PY24" s="319"/>
      <c r="PZ24" s="319"/>
      <c r="QA24" s="319"/>
      <c r="QB24" s="319"/>
      <c r="QC24" s="319"/>
      <c r="QD24" s="319"/>
      <c r="QE24" s="319"/>
      <c r="QF24" s="319"/>
      <c r="QG24" s="319"/>
      <c r="QH24" s="319"/>
      <c r="QI24" s="319"/>
      <c r="QJ24" s="319"/>
      <c r="QK24" s="319"/>
      <c r="QL24" s="319"/>
      <c r="QM24" s="319"/>
      <c r="QN24" s="319"/>
      <c r="QO24" s="319"/>
      <c r="QP24" s="319"/>
      <c r="QQ24" s="319"/>
      <c r="QR24" s="319"/>
      <c r="QS24" s="319"/>
      <c r="QT24" s="319"/>
      <c r="QU24" s="319"/>
      <c r="QV24" s="319"/>
      <c r="QW24" s="319"/>
      <c r="QX24" s="319"/>
      <c r="QY24" s="319"/>
      <c r="QZ24" s="319"/>
      <c r="RA24" s="319"/>
      <c r="RB24" s="319"/>
      <c r="RC24" s="319"/>
      <c r="RD24" s="319"/>
      <c r="RE24" s="319"/>
      <c r="RF24" s="319"/>
    </row>
    <row r="25" spans="1:474" s="602" customFormat="1" ht="14.4">
      <c r="A25" s="319"/>
      <c r="B25" s="2003" t="s">
        <v>77</v>
      </c>
      <c r="C25" s="2004">
        <v>18230714</v>
      </c>
      <c r="D25" s="2005"/>
      <c r="E25" s="2006" t="s">
        <v>1078</v>
      </c>
      <c r="F25" s="2007">
        <v>5</v>
      </c>
      <c r="G25" s="612">
        <f t="shared" si="0"/>
        <v>3.3580185341541354E-3</v>
      </c>
      <c r="H25" s="612" t="s">
        <v>37</v>
      </c>
      <c r="I25" s="2006">
        <v>46</v>
      </c>
      <c r="J25" s="2008">
        <f t="shared" si="4"/>
        <v>223</v>
      </c>
      <c r="K25" s="2009">
        <f t="shared" si="10"/>
        <v>16.869565217391305</v>
      </c>
      <c r="L25" s="2009">
        <f t="shared" si="11"/>
        <v>21.956521739130434</v>
      </c>
      <c r="M25" s="600"/>
      <c r="N25" s="2006">
        <v>10258</v>
      </c>
      <c r="O25" s="375"/>
      <c r="P25" s="601"/>
      <c r="Q25" s="601">
        <v>776</v>
      </c>
      <c r="R25" s="601">
        <f t="shared" si="6"/>
        <v>234</v>
      </c>
      <c r="S25" s="2006">
        <v>1010</v>
      </c>
      <c r="T25" s="601"/>
      <c r="U25" s="601"/>
      <c r="V25" s="601"/>
      <c r="W25" s="601"/>
      <c r="X25" s="601"/>
      <c r="Y25" s="601"/>
      <c r="Z25" s="1006">
        <f t="shared" si="2"/>
        <v>0</v>
      </c>
      <c r="AA25" s="614">
        <f t="shared" si="12"/>
        <v>0.3175879546338175</v>
      </c>
      <c r="AB25" s="601">
        <f t="shared" si="13"/>
        <v>3257.8172386337001</v>
      </c>
      <c r="AC25" s="618"/>
      <c r="AD25" s="2010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  <c r="KO25" s="319"/>
      <c r="KP25" s="319"/>
      <c r="KQ25" s="319"/>
      <c r="KR25" s="319"/>
      <c r="KS25" s="319"/>
      <c r="KT25" s="319"/>
      <c r="KU25" s="319"/>
      <c r="KV25" s="319"/>
      <c r="KW25" s="319"/>
      <c r="KX25" s="319"/>
      <c r="KY25" s="319"/>
      <c r="KZ25" s="319"/>
      <c r="LA25" s="319"/>
      <c r="LB25" s="319"/>
      <c r="LC25" s="319"/>
      <c r="LD25" s="319"/>
      <c r="LE25" s="319"/>
      <c r="LF25" s="319"/>
      <c r="LG25" s="319"/>
      <c r="LH25" s="319"/>
      <c r="LI25" s="319"/>
      <c r="LJ25" s="319"/>
      <c r="LK25" s="319"/>
      <c r="LL25" s="319"/>
      <c r="LM25" s="319"/>
      <c r="LN25" s="319"/>
      <c r="LO25" s="319"/>
      <c r="LP25" s="319"/>
      <c r="LQ25" s="319"/>
      <c r="LR25" s="319"/>
      <c r="LS25" s="319"/>
      <c r="LT25" s="319"/>
      <c r="LU25" s="319"/>
      <c r="LV25" s="319"/>
      <c r="LW25" s="319"/>
      <c r="LX25" s="319"/>
      <c r="LY25" s="319"/>
      <c r="LZ25" s="319"/>
      <c r="MA25" s="319"/>
      <c r="MB25" s="319"/>
      <c r="MC25" s="319"/>
      <c r="MD25" s="319"/>
      <c r="ME25" s="319"/>
      <c r="MF25" s="319"/>
      <c r="MG25" s="319"/>
      <c r="MH25" s="319"/>
      <c r="MI25" s="319"/>
      <c r="MJ25" s="319"/>
      <c r="MK25" s="319"/>
      <c r="ML25" s="319"/>
      <c r="MM25" s="319"/>
      <c r="MN25" s="319"/>
      <c r="MO25" s="319"/>
      <c r="MP25" s="319"/>
      <c r="MQ25" s="319"/>
      <c r="MR25" s="319"/>
      <c r="MS25" s="319"/>
      <c r="MT25" s="319"/>
      <c r="MU25" s="319"/>
      <c r="MV25" s="319"/>
      <c r="MW25" s="319"/>
      <c r="MX25" s="319"/>
      <c r="MY25" s="319"/>
      <c r="MZ25" s="319"/>
      <c r="NA25" s="319"/>
      <c r="NB25" s="319"/>
      <c r="NC25" s="319"/>
      <c r="ND25" s="319"/>
      <c r="NE25" s="319"/>
      <c r="NF25" s="319"/>
      <c r="NG25" s="319"/>
      <c r="NH25" s="319"/>
      <c r="NI25" s="319"/>
      <c r="NJ25" s="319"/>
      <c r="NK25" s="319"/>
      <c r="NL25" s="319"/>
      <c r="NM25" s="319"/>
      <c r="NN25" s="319"/>
      <c r="NO25" s="319"/>
      <c r="NP25" s="319"/>
      <c r="NQ25" s="319"/>
      <c r="NR25" s="319"/>
      <c r="NS25" s="319"/>
      <c r="NT25" s="319"/>
      <c r="NU25" s="319"/>
      <c r="NV25" s="319"/>
      <c r="NW25" s="319"/>
      <c r="NX25" s="319"/>
      <c r="NY25" s="319"/>
      <c r="NZ25" s="319"/>
      <c r="OA25" s="319"/>
      <c r="OB25" s="319"/>
      <c r="OC25" s="319"/>
      <c r="OD25" s="319"/>
      <c r="OE25" s="319"/>
      <c r="OF25" s="319"/>
      <c r="OG25" s="319"/>
      <c r="OH25" s="319"/>
      <c r="OI25" s="319"/>
      <c r="OJ25" s="319"/>
      <c r="OK25" s="319"/>
      <c r="OL25" s="319"/>
      <c r="OM25" s="319"/>
      <c r="ON25" s="319"/>
      <c r="OO25" s="319"/>
      <c r="OP25" s="319"/>
      <c r="OQ25" s="319"/>
      <c r="OR25" s="319"/>
      <c r="OS25" s="319"/>
      <c r="OT25" s="319"/>
      <c r="OU25" s="319"/>
      <c r="OV25" s="319"/>
      <c r="OW25" s="319"/>
      <c r="OX25" s="319"/>
      <c r="OY25" s="319"/>
      <c r="OZ25" s="319"/>
      <c r="PA25" s="319"/>
      <c r="PB25" s="319"/>
      <c r="PC25" s="319"/>
      <c r="PD25" s="319"/>
      <c r="PE25" s="319"/>
      <c r="PF25" s="319"/>
      <c r="PG25" s="319"/>
      <c r="PH25" s="319"/>
      <c r="PI25" s="319"/>
      <c r="PJ25" s="319"/>
      <c r="PK25" s="319"/>
      <c r="PL25" s="319"/>
      <c r="PM25" s="319"/>
      <c r="PN25" s="319"/>
      <c r="PO25" s="319"/>
      <c r="PP25" s="319"/>
      <c r="PQ25" s="319"/>
      <c r="PR25" s="319"/>
      <c r="PS25" s="319"/>
      <c r="PT25" s="319"/>
      <c r="PU25" s="319"/>
      <c r="PV25" s="319"/>
      <c r="PW25" s="319"/>
      <c r="PX25" s="319"/>
      <c r="PY25" s="319"/>
      <c r="PZ25" s="319"/>
      <c r="QA25" s="319"/>
      <c r="QB25" s="319"/>
      <c r="QC25" s="319"/>
      <c r="QD25" s="319"/>
      <c r="QE25" s="319"/>
      <c r="QF25" s="319"/>
      <c r="QG25" s="319"/>
      <c r="QH25" s="319"/>
      <c r="QI25" s="319"/>
      <c r="QJ25" s="319"/>
      <c r="QK25" s="319"/>
      <c r="QL25" s="319"/>
      <c r="QM25" s="319"/>
      <c r="QN25" s="319"/>
      <c r="QO25" s="319"/>
      <c r="QP25" s="319"/>
      <c r="QQ25" s="319"/>
      <c r="QR25" s="319"/>
      <c r="QS25" s="319"/>
      <c r="QT25" s="319"/>
      <c r="QU25" s="319"/>
      <c r="QV25" s="319"/>
      <c r="QW25" s="319"/>
      <c r="QX25" s="319"/>
      <c r="QY25" s="319"/>
      <c r="QZ25" s="319"/>
      <c r="RA25" s="319"/>
      <c r="RB25" s="319"/>
      <c r="RC25" s="319"/>
      <c r="RD25" s="319"/>
      <c r="RE25" s="319"/>
      <c r="RF25" s="319"/>
    </row>
    <row r="26" spans="1:474" s="602" customFormat="1" ht="14.4">
      <c r="A26" s="319"/>
      <c r="B26" s="2003" t="s">
        <v>77</v>
      </c>
      <c r="C26" s="2004">
        <v>18230714</v>
      </c>
      <c r="D26" s="2005"/>
      <c r="E26" s="2006" t="s">
        <v>1079</v>
      </c>
      <c r="F26" s="2007">
        <v>5</v>
      </c>
      <c r="G26" s="612">
        <f t="shared" si="0"/>
        <v>2.1435602616001848E-2</v>
      </c>
      <c r="H26" s="612" t="s">
        <v>37</v>
      </c>
      <c r="I26" s="2006">
        <v>219</v>
      </c>
      <c r="J26" s="2008">
        <f t="shared" si="4"/>
        <v>299</v>
      </c>
      <c r="K26" s="2009">
        <f t="shared" si="10"/>
        <v>19.284931506849315</v>
      </c>
      <c r="L26" s="2009">
        <f t="shared" si="11"/>
        <v>24.245205479452054</v>
      </c>
      <c r="M26" s="600"/>
      <c r="N26" s="2006">
        <v>65481</v>
      </c>
      <c r="O26" s="375"/>
      <c r="P26" s="601"/>
      <c r="Q26" s="601">
        <v>4223.3999999999996</v>
      </c>
      <c r="R26" s="601">
        <f t="shared" si="6"/>
        <v>1086.3000000000002</v>
      </c>
      <c r="S26" s="2006">
        <v>5309.7</v>
      </c>
      <c r="T26" s="601"/>
      <c r="U26" s="601"/>
      <c r="V26" s="601"/>
      <c r="W26" s="601"/>
      <c r="X26" s="601"/>
      <c r="Y26" s="601"/>
      <c r="Z26" s="1006">
        <f t="shared" si="2"/>
        <v>0</v>
      </c>
      <c r="AA26" s="614">
        <f t="shared" si="12"/>
        <v>0.3175879546338175</v>
      </c>
      <c r="AB26" s="601">
        <f t="shared" si="13"/>
        <v>20795.976857377005</v>
      </c>
      <c r="AC26" s="618"/>
      <c r="AD26" s="2010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  <c r="KO26" s="319"/>
      <c r="KP26" s="319"/>
      <c r="KQ26" s="319"/>
      <c r="KR26" s="319"/>
      <c r="KS26" s="319"/>
      <c r="KT26" s="319"/>
      <c r="KU26" s="319"/>
      <c r="KV26" s="319"/>
      <c r="KW26" s="319"/>
      <c r="KX26" s="319"/>
      <c r="KY26" s="319"/>
      <c r="KZ26" s="319"/>
      <c r="LA26" s="319"/>
      <c r="LB26" s="319"/>
      <c r="LC26" s="319"/>
      <c r="LD26" s="319"/>
      <c r="LE26" s="319"/>
      <c r="LF26" s="319"/>
      <c r="LG26" s="319"/>
      <c r="LH26" s="319"/>
      <c r="LI26" s="319"/>
      <c r="LJ26" s="319"/>
      <c r="LK26" s="319"/>
      <c r="LL26" s="319"/>
      <c r="LM26" s="319"/>
      <c r="LN26" s="319"/>
      <c r="LO26" s="319"/>
      <c r="LP26" s="319"/>
      <c r="LQ26" s="319"/>
      <c r="LR26" s="319"/>
      <c r="LS26" s="319"/>
      <c r="LT26" s="319"/>
      <c r="LU26" s="319"/>
      <c r="LV26" s="319"/>
      <c r="LW26" s="319"/>
      <c r="LX26" s="319"/>
      <c r="LY26" s="319"/>
      <c r="LZ26" s="319"/>
      <c r="MA26" s="319"/>
      <c r="MB26" s="319"/>
      <c r="MC26" s="319"/>
      <c r="MD26" s="319"/>
      <c r="ME26" s="319"/>
      <c r="MF26" s="319"/>
      <c r="MG26" s="319"/>
      <c r="MH26" s="319"/>
      <c r="MI26" s="319"/>
      <c r="MJ26" s="319"/>
      <c r="MK26" s="319"/>
      <c r="ML26" s="319"/>
      <c r="MM26" s="319"/>
      <c r="MN26" s="319"/>
      <c r="MO26" s="319"/>
      <c r="MP26" s="319"/>
      <c r="MQ26" s="319"/>
      <c r="MR26" s="319"/>
      <c r="MS26" s="319"/>
      <c r="MT26" s="319"/>
      <c r="MU26" s="319"/>
      <c r="MV26" s="319"/>
      <c r="MW26" s="319"/>
      <c r="MX26" s="319"/>
      <c r="MY26" s="319"/>
      <c r="MZ26" s="319"/>
      <c r="NA26" s="319"/>
      <c r="NB26" s="319"/>
      <c r="NC26" s="319"/>
      <c r="ND26" s="319"/>
      <c r="NE26" s="319"/>
      <c r="NF26" s="319"/>
      <c r="NG26" s="319"/>
      <c r="NH26" s="319"/>
      <c r="NI26" s="319"/>
      <c r="NJ26" s="319"/>
      <c r="NK26" s="319"/>
      <c r="NL26" s="319"/>
      <c r="NM26" s="319"/>
      <c r="NN26" s="319"/>
      <c r="NO26" s="319"/>
      <c r="NP26" s="319"/>
      <c r="NQ26" s="319"/>
      <c r="NR26" s="319"/>
      <c r="NS26" s="319"/>
      <c r="NT26" s="319"/>
      <c r="NU26" s="319"/>
      <c r="NV26" s="319"/>
      <c r="NW26" s="319"/>
      <c r="NX26" s="319"/>
      <c r="NY26" s="319"/>
      <c r="NZ26" s="319"/>
      <c r="OA26" s="319"/>
      <c r="OB26" s="319"/>
      <c r="OC26" s="319"/>
      <c r="OD26" s="319"/>
      <c r="OE26" s="319"/>
      <c r="OF26" s="319"/>
      <c r="OG26" s="319"/>
      <c r="OH26" s="319"/>
      <c r="OI26" s="319"/>
      <c r="OJ26" s="319"/>
      <c r="OK26" s="319"/>
      <c r="OL26" s="319"/>
      <c r="OM26" s="319"/>
      <c r="ON26" s="319"/>
      <c r="OO26" s="319"/>
      <c r="OP26" s="319"/>
      <c r="OQ26" s="319"/>
      <c r="OR26" s="319"/>
      <c r="OS26" s="319"/>
      <c r="OT26" s="319"/>
      <c r="OU26" s="319"/>
      <c r="OV26" s="319"/>
      <c r="OW26" s="319"/>
      <c r="OX26" s="319"/>
      <c r="OY26" s="319"/>
      <c r="OZ26" s="319"/>
      <c r="PA26" s="319"/>
      <c r="PB26" s="319"/>
      <c r="PC26" s="319"/>
      <c r="PD26" s="319"/>
      <c r="PE26" s="319"/>
      <c r="PF26" s="319"/>
      <c r="PG26" s="319"/>
      <c r="PH26" s="319"/>
      <c r="PI26" s="319"/>
      <c r="PJ26" s="319"/>
      <c r="PK26" s="319"/>
      <c r="PL26" s="319"/>
      <c r="PM26" s="319"/>
      <c r="PN26" s="319"/>
      <c r="PO26" s="319"/>
      <c r="PP26" s="319"/>
      <c r="PQ26" s="319"/>
      <c r="PR26" s="319"/>
      <c r="PS26" s="319"/>
      <c r="PT26" s="319"/>
      <c r="PU26" s="319"/>
      <c r="PV26" s="319"/>
      <c r="PW26" s="319"/>
      <c r="PX26" s="319"/>
      <c r="PY26" s="319"/>
      <c r="PZ26" s="319"/>
      <c r="QA26" s="319"/>
      <c r="QB26" s="319"/>
      <c r="QC26" s="319"/>
      <c r="QD26" s="319"/>
      <c r="QE26" s="319"/>
      <c r="QF26" s="319"/>
      <c r="QG26" s="319"/>
      <c r="QH26" s="319"/>
      <c r="QI26" s="319"/>
      <c r="QJ26" s="319"/>
      <c r="QK26" s="319"/>
      <c r="QL26" s="319"/>
      <c r="QM26" s="319"/>
      <c r="QN26" s="319"/>
      <c r="QO26" s="319"/>
      <c r="QP26" s="319"/>
      <c r="QQ26" s="319"/>
      <c r="QR26" s="319"/>
      <c r="QS26" s="319"/>
      <c r="QT26" s="319"/>
      <c r="QU26" s="319"/>
      <c r="QV26" s="319"/>
      <c r="QW26" s="319"/>
      <c r="QX26" s="319"/>
      <c r="QY26" s="319"/>
      <c r="QZ26" s="319"/>
      <c r="RA26" s="319"/>
      <c r="RB26" s="319"/>
      <c r="RC26" s="319"/>
      <c r="RD26" s="319"/>
      <c r="RE26" s="319"/>
      <c r="RF26" s="319"/>
    </row>
    <row r="27" spans="1:474" s="602" customFormat="1" ht="14.4">
      <c r="A27" s="319"/>
      <c r="B27" s="2003" t="s">
        <v>77</v>
      </c>
      <c r="C27" s="2004">
        <v>18230714</v>
      </c>
      <c r="D27" s="2005"/>
      <c r="E27" s="2006" t="s">
        <v>1080</v>
      </c>
      <c r="F27" s="2007">
        <v>5</v>
      </c>
      <c r="G27" s="612">
        <f t="shared" si="0"/>
        <v>8.2663954010977012E-3</v>
      </c>
      <c r="H27" s="612" t="s">
        <v>37</v>
      </c>
      <c r="I27" s="2006">
        <v>230</v>
      </c>
      <c r="J27" s="2008">
        <f t="shared" si="4"/>
        <v>109.79130434782608</v>
      </c>
      <c r="K27" s="2009">
        <f t="shared" si="10"/>
        <v>18.375130434782609</v>
      </c>
      <c r="L27" s="2009">
        <f t="shared" si="11"/>
        <v>23.312391304347827</v>
      </c>
      <c r="M27" s="600"/>
      <c r="N27" s="2006">
        <v>25252</v>
      </c>
      <c r="O27" s="375"/>
      <c r="P27" s="601"/>
      <c r="Q27" s="601">
        <v>4226.28</v>
      </c>
      <c r="R27" s="601">
        <f t="shared" si="6"/>
        <v>1135.5700000000006</v>
      </c>
      <c r="S27" s="2006">
        <v>5361.85</v>
      </c>
      <c r="T27" s="601"/>
      <c r="U27" s="601"/>
      <c r="V27" s="601"/>
      <c r="W27" s="601"/>
      <c r="X27" s="601"/>
      <c r="Y27" s="601"/>
      <c r="Z27" s="1006">
        <f t="shared" si="2"/>
        <v>0</v>
      </c>
      <c r="AA27" s="614">
        <f t="shared" si="12"/>
        <v>0.3175879546338175</v>
      </c>
      <c r="AB27" s="601">
        <f t="shared" si="13"/>
        <v>8019.7310304131597</v>
      </c>
      <c r="AC27" s="618"/>
      <c r="AD27" s="2010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  <c r="KO27" s="319"/>
      <c r="KP27" s="319"/>
      <c r="KQ27" s="319"/>
      <c r="KR27" s="319"/>
      <c r="KS27" s="319"/>
      <c r="KT27" s="319"/>
      <c r="KU27" s="319"/>
      <c r="KV27" s="319"/>
      <c r="KW27" s="319"/>
      <c r="KX27" s="319"/>
      <c r="KY27" s="319"/>
      <c r="KZ27" s="319"/>
      <c r="LA27" s="319"/>
      <c r="LB27" s="319"/>
      <c r="LC27" s="319"/>
      <c r="LD27" s="319"/>
      <c r="LE27" s="319"/>
      <c r="LF27" s="319"/>
      <c r="LG27" s="319"/>
      <c r="LH27" s="319"/>
      <c r="LI27" s="319"/>
      <c r="LJ27" s="319"/>
      <c r="LK27" s="319"/>
      <c r="LL27" s="319"/>
      <c r="LM27" s="319"/>
      <c r="LN27" s="319"/>
      <c r="LO27" s="319"/>
      <c r="LP27" s="319"/>
      <c r="LQ27" s="319"/>
      <c r="LR27" s="319"/>
      <c r="LS27" s="319"/>
      <c r="LT27" s="319"/>
      <c r="LU27" s="319"/>
      <c r="LV27" s="319"/>
      <c r="LW27" s="319"/>
      <c r="LX27" s="319"/>
      <c r="LY27" s="319"/>
      <c r="LZ27" s="319"/>
      <c r="MA27" s="319"/>
      <c r="MB27" s="319"/>
      <c r="MC27" s="319"/>
      <c r="MD27" s="319"/>
      <c r="ME27" s="319"/>
      <c r="MF27" s="319"/>
      <c r="MG27" s="319"/>
      <c r="MH27" s="319"/>
      <c r="MI27" s="319"/>
      <c r="MJ27" s="319"/>
      <c r="MK27" s="319"/>
      <c r="ML27" s="319"/>
      <c r="MM27" s="319"/>
      <c r="MN27" s="319"/>
      <c r="MO27" s="319"/>
      <c r="MP27" s="319"/>
      <c r="MQ27" s="319"/>
      <c r="MR27" s="319"/>
      <c r="MS27" s="319"/>
      <c r="MT27" s="319"/>
      <c r="MU27" s="319"/>
      <c r="MV27" s="319"/>
      <c r="MW27" s="319"/>
      <c r="MX27" s="319"/>
      <c r="MY27" s="319"/>
      <c r="MZ27" s="319"/>
      <c r="NA27" s="319"/>
      <c r="NB27" s="319"/>
      <c r="NC27" s="319"/>
      <c r="ND27" s="319"/>
      <c r="NE27" s="319"/>
      <c r="NF27" s="319"/>
      <c r="NG27" s="319"/>
      <c r="NH27" s="319"/>
      <c r="NI27" s="319"/>
      <c r="NJ27" s="319"/>
      <c r="NK27" s="319"/>
      <c r="NL27" s="319"/>
      <c r="NM27" s="319"/>
      <c r="NN27" s="319"/>
      <c r="NO27" s="319"/>
      <c r="NP27" s="319"/>
      <c r="NQ27" s="319"/>
      <c r="NR27" s="319"/>
      <c r="NS27" s="319"/>
      <c r="NT27" s="319"/>
      <c r="NU27" s="319"/>
      <c r="NV27" s="319"/>
      <c r="NW27" s="319"/>
      <c r="NX27" s="319"/>
      <c r="NY27" s="319"/>
      <c r="NZ27" s="319"/>
      <c r="OA27" s="319"/>
      <c r="OB27" s="319"/>
      <c r="OC27" s="319"/>
      <c r="OD27" s="319"/>
      <c r="OE27" s="319"/>
      <c r="OF27" s="319"/>
      <c r="OG27" s="319"/>
      <c r="OH27" s="319"/>
      <c r="OI27" s="319"/>
      <c r="OJ27" s="319"/>
      <c r="OK27" s="319"/>
      <c r="OL27" s="319"/>
      <c r="OM27" s="319"/>
      <c r="ON27" s="319"/>
      <c r="OO27" s="319"/>
      <c r="OP27" s="319"/>
      <c r="OQ27" s="319"/>
      <c r="OR27" s="319"/>
      <c r="OS27" s="319"/>
      <c r="OT27" s="319"/>
      <c r="OU27" s="319"/>
      <c r="OV27" s="319"/>
      <c r="OW27" s="319"/>
      <c r="OX27" s="319"/>
      <c r="OY27" s="319"/>
      <c r="OZ27" s="319"/>
      <c r="PA27" s="319"/>
      <c r="PB27" s="319"/>
      <c r="PC27" s="319"/>
      <c r="PD27" s="319"/>
      <c r="PE27" s="319"/>
      <c r="PF27" s="319"/>
      <c r="PG27" s="319"/>
      <c r="PH27" s="319"/>
      <c r="PI27" s="319"/>
      <c r="PJ27" s="319"/>
      <c r="PK27" s="319"/>
      <c r="PL27" s="319"/>
      <c r="PM27" s="319"/>
      <c r="PN27" s="319"/>
      <c r="PO27" s="319"/>
      <c r="PP27" s="319"/>
      <c r="PQ27" s="319"/>
      <c r="PR27" s="319"/>
      <c r="PS27" s="319"/>
      <c r="PT27" s="319"/>
      <c r="PU27" s="319"/>
      <c r="PV27" s="319"/>
      <c r="PW27" s="319"/>
      <c r="PX27" s="319"/>
      <c r="PY27" s="319"/>
      <c r="PZ27" s="319"/>
      <c r="QA27" s="319"/>
      <c r="QB27" s="319"/>
      <c r="QC27" s="319"/>
      <c r="QD27" s="319"/>
      <c r="QE27" s="319"/>
      <c r="QF27" s="319"/>
      <c r="QG27" s="319"/>
      <c r="QH27" s="319"/>
      <c r="QI27" s="319"/>
      <c r="QJ27" s="319"/>
      <c r="QK27" s="319"/>
      <c r="QL27" s="319"/>
      <c r="QM27" s="319"/>
      <c r="QN27" s="319"/>
      <c r="QO27" s="319"/>
      <c r="QP27" s="319"/>
      <c r="QQ27" s="319"/>
      <c r="QR27" s="319"/>
      <c r="QS27" s="319"/>
      <c r="QT27" s="319"/>
      <c r="QU27" s="319"/>
      <c r="QV27" s="319"/>
      <c r="QW27" s="319"/>
      <c r="QX27" s="319"/>
      <c r="QY27" s="319"/>
      <c r="QZ27" s="319"/>
      <c r="RA27" s="319"/>
      <c r="RB27" s="319"/>
      <c r="RC27" s="319"/>
      <c r="RD27" s="319"/>
      <c r="RE27" s="319"/>
      <c r="RF27" s="319"/>
    </row>
    <row r="28" spans="1:474" s="602" customFormat="1" ht="14.4">
      <c r="A28" s="319"/>
      <c r="B28" s="2003" t="s">
        <v>77</v>
      </c>
      <c r="C28" s="2004">
        <v>18230714</v>
      </c>
      <c r="D28" s="2005"/>
      <c r="E28" s="2006" t="s">
        <v>1081</v>
      </c>
      <c r="F28" s="2007">
        <v>5</v>
      </c>
      <c r="G28" s="612">
        <f t="shared" si="0"/>
        <v>5.7100718747563443E-3</v>
      </c>
      <c r="H28" s="612" t="s">
        <v>37</v>
      </c>
      <c r="I28" s="2006">
        <v>121</v>
      </c>
      <c r="J28" s="2008">
        <f t="shared" si="4"/>
        <v>144.15702479338842</v>
      </c>
      <c r="K28" s="2009">
        <f t="shared" si="10"/>
        <v>19.682644628099172</v>
      </c>
      <c r="L28" s="2009">
        <f t="shared" si="11"/>
        <v>25.272066115702479</v>
      </c>
      <c r="M28" s="600"/>
      <c r="N28" s="2006">
        <v>17443</v>
      </c>
      <c r="O28" s="375"/>
      <c r="P28" s="601"/>
      <c r="Q28" s="601">
        <v>2381.6</v>
      </c>
      <c r="R28" s="601">
        <f t="shared" si="6"/>
        <v>676.32000000000016</v>
      </c>
      <c r="S28" s="2006">
        <v>3057.92</v>
      </c>
      <c r="T28" s="601"/>
      <c r="U28" s="601"/>
      <c r="V28" s="601"/>
      <c r="W28" s="601"/>
      <c r="X28" s="601"/>
      <c r="Y28" s="601"/>
      <c r="Z28" s="1006">
        <f t="shared" si="2"/>
        <v>0</v>
      </c>
      <c r="AA28" s="614">
        <f t="shared" si="12"/>
        <v>0.3175879546338175</v>
      </c>
      <c r="AB28" s="601">
        <f t="shared" si="13"/>
        <v>5539.6866926776784</v>
      </c>
      <c r="AC28" s="618"/>
      <c r="AD28" s="2010"/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  <c r="KO28" s="319"/>
      <c r="KP28" s="319"/>
      <c r="KQ28" s="319"/>
      <c r="KR28" s="319"/>
      <c r="KS28" s="319"/>
      <c r="KT28" s="319"/>
      <c r="KU28" s="319"/>
      <c r="KV28" s="319"/>
      <c r="KW28" s="319"/>
      <c r="KX28" s="319"/>
      <c r="KY28" s="319"/>
      <c r="KZ28" s="319"/>
      <c r="LA28" s="319"/>
      <c r="LB28" s="319"/>
      <c r="LC28" s="319"/>
      <c r="LD28" s="319"/>
      <c r="LE28" s="319"/>
      <c r="LF28" s="319"/>
      <c r="LG28" s="319"/>
      <c r="LH28" s="319"/>
      <c r="LI28" s="319"/>
      <c r="LJ28" s="319"/>
      <c r="LK28" s="319"/>
      <c r="LL28" s="319"/>
      <c r="LM28" s="319"/>
      <c r="LN28" s="319"/>
      <c r="LO28" s="319"/>
      <c r="LP28" s="319"/>
      <c r="LQ28" s="319"/>
      <c r="LR28" s="319"/>
      <c r="LS28" s="319"/>
      <c r="LT28" s="319"/>
      <c r="LU28" s="319"/>
      <c r="LV28" s="319"/>
      <c r="LW28" s="319"/>
      <c r="LX28" s="319"/>
      <c r="LY28" s="319"/>
      <c r="LZ28" s="319"/>
      <c r="MA28" s="319"/>
      <c r="MB28" s="319"/>
      <c r="MC28" s="319"/>
      <c r="MD28" s="319"/>
      <c r="ME28" s="319"/>
      <c r="MF28" s="319"/>
      <c r="MG28" s="319"/>
      <c r="MH28" s="319"/>
      <c r="MI28" s="319"/>
      <c r="MJ28" s="319"/>
      <c r="MK28" s="319"/>
      <c r="ML28" s="319"/>
      <c r="MM28" s="319"/>
      <c r="MN28" s="319"/>
      <c r="MO28" s="319"/>
      <c r="MP28" s="319"/>
      <c r="MQ28" s="319"/>
      <c r="MR28" s="319"/>
      <c r="MS28" s="319"/>
      <c r="MT28" s="319"/>
      <c r="MU28" s="319"/>
      <c r="MV28" s="319"/>
      <c r="MW28" s="319"/>
      <c r="MX28" s="319"/>
      <c r="MY28" s="319"/>
      <c r="MZ28" s="319"/>
      <c r="NA28" s="319"/>
      <c r="NB28" s="319"/>
      <c r="NC28" s="319"/>
      <c r="ND28" s="319"/>
      <c r="NE28" s="319"/>
      <c r="NF28" s="319"/>
      <c r="NG28" s="319"/>
      <c r="NH28" s="319"/>
      <c r="NI28" s="319"/>
      <c r="NJ28" s="319"/>
      <c r="NK28" s="319"/>
      <c r="NL28" s="319"/>
      <c r="NM28" s="319"/>
      <c r="NN28" s="319"/>
      <c r="NO28" s="319"/>
      <c r="NP28" s="319"/>
      <c r="NQ28" s="319"/>
      <c r="NR28" s="319"/>
      <c r="NS28" s="319"/>
      <c r="NT28" s="319"/>
      <c r="NU28" s="319"/>
      <c r="NV28" s="319"/>
      <c r="NW28" s="319"/>
      <c r="NX28" s="319"/>
      <c r="NY28" s="319"/>
      <c r="NZ28" s="319"/>
      <c r="OA28" s="319"/>
      <c r="OB28" s="319"/>
      <c r="OC28" s="319"/>
      <c r="OD28" s="319"/>
      <c r="OE28" s="319"/>
      <c r="OF28" s="319"/>
      <c r="OG28" s="319"/>
      <c r="OH28" s="319"/>
      <c r="OI28" s="319"/>
      <c r="OJ28" s="319"/>
      <c r="OK28" s="319"/>
      <c r="OL28" s="319"/>
      <c r="OM28" s="319"/>
      <c r="ON28" s="319"/>
      <c r="OO28" s="319"/>
      <c r="OP28" s="319"/>
      <c r="OQ28" s="319"/>
      <c r="OR28" s="319"/>
      <c r="OS28" s="319"/>
      <c r="OT28" s="319"/>
      <c r="OU28" s="319"/>
      <c r="OV28" s="319"/>
      <c r="OW28" s="319"/>
      <c r="OX28" s="319"/>
      <c r="OY28" s="319"/>
      <c r="OZ28" s="319"/>
      <c r="PA28" s="319"/>
      <c r="PB28" s="319"/>
      <c r="PC28" s="319"/>
      <c r="PD28" s="319"/>
      <c r="PE28" s="319"/>
      <c r="PF28" s="319"/>
      <c r="PG28" s="319"/>
      <c r="PH28" s="319"/>
      <c r="PI28" s="319"/>
      <c r="PJ28" s="319"/>
      <c r="PK28" s="319"/>
      <c r="PL28" s="319"/>
      <c r="PM28" s="319"/>
      <c r="PN28" s="319"/>
      <c r="PO28" s="319"/>
      <c r="PP28" s="319"/>
      <c r="PQ28" s="319"/>
      <c r="PR28" s="319"/>
      <c r="PS28" s="319"/>
      <c r="PT28" s="319"/>
      <c r="PU28" s="319"/>
      <c r="PV28" s="319"/>
      <c r="PW28" s="319"/>
      <c r="PX28" s="319"/>
      <c r="PY28" s="319"/>
      <c r="PZ28" s="319"/>
      <c r="QA28" s="319"/>
      <c r="QB28" s="319"/>
      <c r="QC28" s="319"/>
      <c r="QD28" s="319"/>
      <c r="QE28" s="319"/>
      <c r="QF28" s="319"/>
      <c r="QG28" s="319"/>
      <c r="QH28" s="319"/>
      <c r="QI28" s="319"/>
      <c r="QJ28" s="319"/>
      <c r="QK28" s="319"/>
      <c r="QL28" s="319"/>
      <c r="QM28" s="319"/>
      <c r="QN28" s="319"/>
      <c r="QO28" s="319"/>
      <c r="QP28" s="319"/>
      <c r="QQ28" s="319"/>
      <c r="QR28" s="319"/>
      <c r="QS28" s="319"/>
      <c r="QT28" s="319"/>
      <c r="QU28" s="319"/>
      <c r="QV28" s="319"/>
      <c r="QW28" s="319"/>
      <c r="QX28" s="319"/>
      <c r="QY28" s="319"/>
      <c r="QZ28" s="319"/>
      <c r="RA28" s="319"/>
      <c r="RB28" s="319"/>
      <c r="RC28" s="319"/>
      <c r="RD28" s="319"/>
      <c r="RE28" s="319"/>
      <c r="RF28" s="319"/>
    </row>
    <row r="29" spans="1:474" s="602" customFormat="1" ht="14.4">
      <c r="A29" s="319"/>
      <c r="B29" s="2003" t="s">
        <v>77</v>
      </c>
      <c r="C29" s="2004">
        <v>18230714</v>
      </c>
      <c r="D29" s="2005"/>
      <c r="E29" s="2006" t="s">
        <v>1082</v>
      </c>
      <c r="F29" s="2007">
        <v>5</v>
      </c>
      <c r="G29" s="612">
        <f t="shared" si="0"/>
        <v>1.0540865353847063E-3</v>
      </c>
      <c r="H29" s="612" t="s">
        <v>37</v>
      </c>
      <c r="I29" s="2006">
        <v>20</v>
      </c>
      <c r="J29" s="2008">
        <f t="shared" si="4"/>
        <v>161</v>
      </c>
      <c r="K29" s="2009">
        <f t="shared" si="10"/>
        <v>16</v>
      </c>
      <c r="L29" s="2009">
        <f t="shared" si="11"/>
        <v>20</v>
      </c>
      <c r="M29" s="600"/>
      <c r="N29" s="2006">
        <v>3220</v>
      </c>
      <c r="O29" s="375"/>
      <c r="P29" s="601"/>
      <c r="Q29" s="601">
        <v>320</v>
      </c>
      <c r="R29" s="601">
        <f t="shared" si="6"/>
        <v>80</v>
      </c>
      <c r="S29" s="2006">
        <v>400</v>
      </c>
      <c r="T29" s="601"/>
      <c r="U29" s="601"/>
      <c r="V29" s="601"/>
      <c r="W29" s="601"/>
      <c r="X29" s="601"/>
      <c r="Y29" s="601"/>
      <c r="Z29" s="1006">
        <f t="shared" si="2"/>
        <v>0</v>
      </c>
      <c r="AA29" s="614">
        <f t="shared" si="12"/>
        <v>0.3175879546338175</v>
      </c>
      <c r="AB29" s="601">
        <f t="shared" si="13"/>
        <v>1022.6332139208923</v>
      </c>
      <c r="AC29" s="618"/>
      <c r="AD29" s="2010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  <c r="KO29" s="319"/>
      <c r="KP29" s="319"/>
      <c r="KQ29" s="319"/>
      <c r="KR29" s="319"/>
      <c r="KS29" s="319"/>
      <c r="KT29" s="319"/>
      <c r="KU29" s="319"/>
      <c r="KV29" s="319"/>
      <c r="KW29" s="319"/>
      <c r="KX29" s="319"/>
      <c r="KY29" s="319"/>
      <c r="KZ29" s="319"/>
      <c r="LA29" s="319"/>
      <c r="LB29" s="319"/>
      <c r="LC29" s="319"/>
      <c r="LD29" s="319"/>
      <c r="LE29" s="319"/>
      <c r="LF29" s="319"/>
      <c r="LG29" s="319"/>
      <c r="LH29" s="319"/>
      <c r="LI29" s="319"/>
      <c r="LJ29" s="319"/>
      <c r="LK29" s="319"/>
      <c r="LL29" s="319"/>
      <c r="LM29" s="319"/>
      <c r="LN29" s="319"/>
      <c r="LO29" s="319"/>
      <c r="LP29" s="319"/>
      <c r="LQ29" s="319"/>
      <c r="LR29" s="319"/>
      <c r="LS29" s="319"/>
      <c r="LT29" s="319"/>
      <c r="LU29" s="319"/>
      <c r="LV29" s="319"/>
      <c r="LW29" s="319"/>
      <c r="LX29" s="319"/>
      <c r="LY29" s="319"/>
      <c r="LZ29" s="319"/>
      <c r="MA29" s="319"/>
      <c r="MB29" s="319"/>
      <c r="MC29" s="319"/>
      <c r="MD29" s="319"/>
      <c r="ME29" s="319"/>
      <c r="MF29" s="319"/>
      <c r="MG29" s="319"/>
      <c r="MH29" s="319"/>
      <c r="MI29" s="319"/>
      <c r="MJ29" s="319"/>
      <c r="MK29" s="319"/>
      <c r="ML29" s="319"/>
      <c r="MM29" s="319"/>
      <c r="MN29" s="319"/>
      <c r="MO29" s="319"/>
      <c r="MP29" s="319"/>
      <c r="MQ29" s="319"/>
      <c r="MR29" s="319"/>
      <c r="MS29" s="319"/>
      <c r="MT29" s="319"/>
      <c r="MU29" s="319"/>
      <c r="MV29" s="319"/>
      <c r="MW29" s="319"/>
      <c r="MX29" s="319"/>
      <c r="MY29" s="319"/>
      <c r="MZ29" s="319"/>
      <c r="NA29" s="319"/>
      <c r="NB29" s="319"/>
      <c r="NC29" s="319"/>
      <c r="ND29" s="319"/>
      <c r="NE29" s="319"/>
      <c r="NF29" s="319"/>
      <c r="NG29" s="319"/>
      <c r="NH29" s="319"/>
      <c r="NI29" s="319"/>
      <c r="NJ29" s="319"/>
      <c r="NK29" s="319"/>
      <c r="NL29" s="319"/>
      <c r="NM29" s="319"/>
      <c r="NN29" s="319"/>
      <c r="NO29" s="319"/>
      <c r="NP29" s="319"/>
      <c r="NQ29" s="319"/>
      <c r="NR29" s="319"/>
      <c r="NS29" s="319"/>
      <c r="NT29" s="319"/>
      <c r="NU29" s="319"/>
      <c r="NV29" s="319"/>
      <c r="NW29" s="319"/>
      <c r="NX29" s="319"/>
      <c r="NY29" s="319"/>
      <c r="NZ29" s="319"/>
      <c r="OA29" s="319"/>
      <c r="OB29" s="319"/>
      <c r="OC29" s="319"/>
      <c r="OD29" s="319"/>
      <c r="OE29" s="319"/>
      <c r="OF29" s="319"/>
      <c r="OG29" s="319"/>
      <c r="OH29" s="319"/>
      <c r="OI29" s="319"/>
      <c r="OJ29" s="319"/>
      <c r="OK29" s="319"/>
      <c r="OL29" s="319"/>
      <c r="OM29" s="319"/>
      <c r="ON29" s="319"/>
      <c r="OO29" s="319"/>
      <c r="OP29" s="319"/>
      <c r="OQ29" s="319"/>
      <c r="OR29" s="319"/>
      <c r="OS29" s="319"/>
      <c r="OT29" s="319"/>
      <c r="OU29" s="319"/>
      <c r="OV29" s="319"/>
      <c r="OW29" s="319"/>
      <c r="OX29" s="319"/>
      <c r="OY29" s="319"/>
      <c r="OZ29" s="319"/>
      <c r="PA29" s="319"/>
      <c r="PB29" s="319"/>
      <c r="PC29" s="319"/>
      <c r="PD29" s="319"/>
      <c r="PE29" s="319"/>
      <c r="PF29" s="319"/>
      <c r="PG29" s="319"/>
      <c r="PH29" s="319"/>
      <c r="PI29" s="319"/>
      <c r="PJ29" s="319"/>
      <c r="PK29" s="319"/>
      <c r="PL29" s="319"/>
      <c r="PM29" s="319"/>
      <c r="PN29" s="319"/>
      <c r="PO29" s="319"/>
      <c r="PP29" s="319"/>
      <c r="PQ29" s="319"/>
      <c r="PR29" s="319"/>
      <c r="PS29" s="319"/>
      <c r="PT29" s="319"/>
      <c r="PU29" s="319"/>
      <c r="PV29" s="319"/>
      <c r="PW29" s="319"/>
      <c r="PX29" s="319"/>
      <c r="PY29" s="319"/>
      <c r="PZ29" s="319"/>
      <c r="QA29" s="319"/>
      <c r="QB29" s="319"/>
      <c r="QC29" s="319"/>
      <c r="QD29" s="319"/>
      <c r="QE29" s="319"/>
      <c r="QF29" s="319"/>
      <c r="QG29" s="319"/>
      <c r="QH29" s="319"/>
      <c r="QI29" s="319"/>
      <c r="QJ29" s="319"/>
      <c r="QK29" s="319"/>
      <c r="QL29" s="319"/>
      <c r="QM29" s="319"/>
      <c r="QN29" s="319"/>
      <c r="QO29" s="319"/>
      <c r="QP29" s="319"/>
      <c r="QQ29" s="319"/>
      <c r="QR29" s="319"/>
      <c r="QS29" s="319"/>
      <c r="QT29" s="319"/>
      <c r="QU29" s="319"/>
      <c r="QV29" s="319"/>
      <c r="QW29" s="319"/>
      <c r="QX29" s="319"/>
      <c r="QY29" s="319"/>
      <c r="QZ29" s="319"/>
      <c r="RA29" s="319"/>
      <c r="RB29" s="319"/>
      <c r="RC29" s="319"/>
      <c r="RD29" s="319"/>
      <c r="RE29" s="319"/>
      <c r="RF29" s="319"/>
    </row>
    <row r="30" spans="1:474" s="602" customFormat="1" ht="14.4">
      <c r="A30" s="319"/>
      <c r="B30" s="2003" t="s">
        <v>77</v>
      </c>
      <c r="C30" s="2004">
        <v>18230714</v>
      </c>
      <c r="D30" s="2005"/>
      <c r="E30" s="2006" t="s">
        <v>1083</v>
      </c>
      <c r="F30" s="2007">
        <v>5</v>
      </c>
      <c r="G30" s="612">
        <f t="shared" si="0"/>
        <v>6.0037102667563702E-3</v>
      </c>
      <c r="H30" s="612" t="s">
        <v>37</v>
      </c>
      <c r="I30" s="2006">
        <v>140</v>
      </c>
      <c r="J30" s="2008">
        <f t="shared" si="4"/>
        <v>131</v>
      </c>
      <c r="K30" s="2009">
        <f t="shared" si="10"/>
        <v>20.377714285714287</v>
      </c>
      <c r="L30" s="2009">
        <f t="shared" si="11"/>
        <v>26.14</v>
      </c>
      <c r="M30" s="600"/>
      <c r="N30" s="2006">
        <v>18340</v>
      </c>
      <c r="O30" s="375"/>
      <c r="P30" s="601"/>
      <c r="Q30" s="601">
        <v>2852.88</v>
      </c>
      <c r="R30" s="601">
        <f t="shared" si="6"/>
        <v>806.7199999999998</v>
      </c>
      <c r="S30" s="2006">
        <v>3659.6</v>
      </c>
      <c r="T30" s="601"/>
      <c r="U30" s="601"/>
      <c r="V30" s="601"/>
      <c r="W30" s="601"/>
      <c r="X30" s="601"/>
      <c r="Y30" s="601"/>
      <c r="Z30" s="1006">
        <f t="shared" si="2"/>
        <v>0</v>
      </c>
      <c r="AA30" s="614">
        <f t="shared" si="12"/>
        <v>0.3175879546338175</v>
      </c>
      <c r="AB30" s="601">
        <f t="shared" si="13"/>
        <v>5824.5630879842129</v>
      </c>
      <c r="AC30" s="618"/>
      <c r="AD30" s="2010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  <c r="KO30" s="319"/>
      <c r="KP30" s="319"/>
      <c r="KQ30" s="319"/>
      <c r="KR30" s="319"/>
      <c r="KS30" s="319"/>
      <c r="KT30" s="319"/>
      <c r="KU30" s="319"/>
      <c r="KV30" s="319"/>
      <c r="KW30" s="319"/>
      <c r="KX30" s="319"/>
      <c r="KY30" s="319"/>
      <c r="KZ30" s="319"/>
      <c r="LA30" s="319"/>
      <c r="LB30" s="319"/>
      <c r="LC30" s="319"/>
      <c r="LD30" s="319"/>
      <c r="LE30" s="319"/>
      <c r="LF30" s="319"/>
      <c r="LG30" s="319"/>
      <c r="LH30" s="319"/>
      <c r="LI30" s="319"/>
      <c r="LJ30" s="319"/>
      <c r="LK30" s="319"/>
      <c r="LL30" s="319"/>
      <c r="LM30" s="319"/>
      <c r="LN30" s="319"/>
      <c r="LO30" s="319"/>
      <c r="LP30" s="319"/>
      <c r="LQ30" s="319"/>
      <c r="LR30" s="319"/>
      <c r="LS30" s="319"/>
      <c r="LT30" s="319"/>
      <c r="LU30" s="319"/>
      <c r="LV30" s="319"/>
      <c r="LW30" s="319"/>
      <c r="LX30" s="319"/>
      <c r="LY30" s="319"/>
      <c r="LZ30" s="319"/>
      <c r="MA30" s="319"/>
      <c r="MB30" s="319"/>
      <c r="MC30" s="319"/>
      <c r="MD30" s="319"/>
      <c r="ME30" s="319"/>
      <c r="MF30" s="319"/>
      <c r="MG30" s="319"/>
      <c r="MH30" s="319"/>
      <c r="MI30" s="319"/>
      <c r="MJ30" s="319"/>
      <c r="MK30" s="319"/>
      <c r="ML30" s="319"/>
      <c r="MM30" s="319"/>
      <c r="MN30" s="319"/>
      <c r="MO30" s="319"/>
      <c r="MP30" s="319"/>
      <c r="MQ30" s="319"/>
      <c r="MR30" s="319"/>
      <c r="MS30" s="319"/>
      <c r="MT30" s="319"/>
      <c r="MU30" s="319"/>
      <c r="MV30" s="319"/>
      <c r="MW30" s="319"/>
      <c r="MX30" s="319"/>
      <c r="MY30" s="319"/>
      <c r="MZ30" s="319"/>
      <c r="NA30" s="319"/>
      <c r="NB30" s="319"/>
      <c r="NC30" s="319"/>
      <c r="ND30" s="319"/>
      <c r="NE30" s="319"/>
      <c r="NF30" s="319"/>
      <c r="NG30" s="319"/>
      <c r="NH30" s="319"/>
      <c r="NI30" s="319"/>
      <c r="NJ30" s="319"/>
      <c r="NK30" s="319"/>
      <c r="NL30" s="319"/>
      <c r="NM30" s="319"/>
      <c r="NN30" s="319"/>
      <c r="NO30" s="319"/>
      <c r="NP30" s="319"/>
      <c r="NQ30" s="319"/>
      <c r="NR30" s="319"/>
      <c r="NS30" s="319"/>
      <c r="NT30" s="319"/>
      <c r="NU30" s="319"/>
      <c r="NV30" s="319"/>
      <c r="NW30" s="319"/>
      <c r="NX30" s="319"/>
      <c r="NY30" s="319"/>
      <c r="NZ30" s="319"/>
      <c r="OA30" s="319"/>
      <c r="OB30" s="319"/>
      <c r="OC30" s="319"/>
      <c r="OD30" s="319"/>
      <c r="OE30" s="319"/>
      <c r="OF30" s="319"/>
      <c r="OG30" s="319"/>
      <c r="OH30" s="319"/>
      <c r="OI30" s="319"/>
      <c r="OJ30" s="319"/>
      <c r="OK30" s="319"/>
      <c r="OL30" s="319"/>
      <c r="OM30" s="319"/>
      <c r="ON30" s="319"/>
      <c r="OO30" s="319"/>
      <c r="OP30" s="319"/>
      <c r="OQ30" s="319"/>
      <c r="OR30" s="319"/>
      <c r="OS30" s="319"/>
      <c r="OT30" s="319"/>
      <c r="OU30" s="319"/>
      <c r="OV30" s="319"/>
      <c r="OW30" s="319"/>
      <c r="OX30" s="319"/>
      <c r="OY30" s="319"/>
      <c r="OZ30" s="319"/>
      <c r="PA30" s="319"/>
      <c r="PB30" s="319"/>
      <c r="PC30" s="319"/>
      <c r="PD30" s="319"/>
      <c r="PE30" s="319"/>
      <c r="PF30" s="319"/>
      <c r="PG30" s="319"/>
      <c r="PH30" s="319"/>
      <c r="PI30" s="319"/>
      <c r="PJ30" s="319"/>
      <c r="PK30" s="319"/>
      <c r="PL30" s="319"/>
      <c r="PM30" s="319"/>
      <c r="PN30" s="319"/>
      <c r="PO30" s="319"/>
      <c r="PP30" s="319"/>
      <c r="PQ30" s="319"/>
      <c r="PR30" s="319"/>
      <c r="PS30" s="319"/>
      <c r="PT30" s="319"/>
      <c r="PU30" s="319"/>
      <c r="PV30" s="319"/>
      <c r="PW30" s="319"/>
      <c r="PX30" s="319"/>
      <c r="PY30" s="319"/>
      <c r="PZ30" s="319"/>
      <c r="QA30" s="319"/>
      <c r="QB30" s="319"/>
      <c r="QC30" s="319"/>
      <c r="QD30" s="319"/>
      <c r="QE30" s="319"/>
      <c r="QF30" s="319"/>
      <c r="QG30" s="319"/>
      <c r="QH30" s="319"/>
      <c r="QI30" s="319"/>
      <c r="QJ30" s="319"/>
      <c r="QK30" s="319"/>
      <c r="QL30" s="319"/>
      <c r="QM30" s="319"/>
      <c r="QN30" s="319"/>
      <c r="QO30" s="319"/>
      <c r="QP30" s="319"/>
      <c r="QQ30" s="319"/>
      <c r="QR30" s="319"/>
      <c r="QS30" s="319"/>
      <c r="QT30" s="319"/>
      <c r="QU30" s="319"/>
      <c r="QV30" s="319"/>
      <c r="QW30" s="319"/>
      <c r="QX30" s="319"/>
      <c r="QY30" s="319"/>
      <c r="QZ30" s="319"/>
      <c r="RA30" s="319"/>
      <c r="RB30" s="319"/>
      <c r="RC30" s="319"/>
      <c r="RD30" s="319"/>
      <c r="RE30" s="319"/>
      <c r="RF30" s="319"/>
    </row>
    <row r="31" spans="1:474" s="602" customFormat="1" ht="14.4">
      <c r="A31" s="319"/>
      <c r="B31" s="2003" t="s">
        <v>77</v>
      </c>
      <c r="C31" s="2004">
        <v>18230714</v>
      </c>
      <c r="D31" s="2005"/>
      <c r="E31" s="2006" t="s">
        <v>1084</v>
      </c>
      <c r="F31" s="2007">
        <v>5</v>
      </c>
      <c r="G31" s="612">
        <f t="shared" si="0"/>
        <v>1.7794421083988154E-2</v>
      </c>
      <c r="H31" s="612" t="s">
        <v>37</v>
      </c>
      <c r="I31" s="2006">
        <v>444</v>
      </c>
      <c r="J31" s="2008">
        <f t="shared" si="4"/>
        <v>122.42792792792793</v>
      </c>
      <c r="K31" s="2009">
        <f t="shared" si="10"/>
        <v>19.192342342342346</v>
      </c>
      <c r="L31" s="2009">
        <f t="shared" si="11"/>
        <v>25.249662162162164</v>
      </c>
      <c r="M31" s="600"/>
      <c r="N31" s="2006">
        <v>54358</v>
      </c>
      <c r="O31" s="375"/>
      <c r="P31" s="601"/>
      <c r="Q31" s="601">
        <v>8521.4000000000015</v>
      </c>
      <c r="R31" s="601">
        <f t="shared" si="6"/>
        <v>2689.4499999999989</v>
      </c>
      <c r="S31" s="2006">
        <v>11210.85</v>
      </c>
      <c r="T31" s="601"/>
      <c r="U31" s="601"/>
      <c r="V31" s="601"/>
      <c r="W31" s="601"/>
      <c r="X31" s="601"/>
      <c r="Y31" s="601"/>
      <c r="Z31" s="1006">
        <f t="shared" si="2"/>
        <v>0</v>
      </c>
      <c r="AA31" s="614">
        <f t="shared" si="12"/>
        <v>0.3175879546338175</v>
      </c>
      <c r="AB31" s="601">
        <f t="shared" si="13"/>
        <v>17263.446037985053</v>
      </c>
      <c r="AC31" s="618"/>
      <c r="AD31" s="2010"/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  <c r="KO31" s="319"/>
      <c r="KP31" s="319"/>
      <c r="KQ31" s="319"/>
      <c r="KR31" s="319"/>
      <c r="KS31" s="319"/>
      <c r="KT31" s="319"/>
      <c r="KU31" s="319"/>
      <c r="KV31" s="319"/>
      <c r="KW31" s="319"/>
      <c r="KX31" s="319"/>
      <c r="KY31" s="319"/>
      <c r="KZ31" s="319"/>
      <c r="LA31" s="319"/>
      <c r="LB31" s="319"/>
      <c r="LC31" s="319"/>
      <c r="LD31" s="319"/>
      <c r="LE31" s="319"/>
      <c r="LF31" s="319"/>
      <c r="LG31" s="319"/>
      <c r="LH31" s="319"/>
      <c r="LI31" s="319"/>
      <c r="LJ31" s="319"/>
      <c r="LK31" s="319"/>
      <c r="LL31" s="319"/>
      <c r="LM31" s="319"/>
      <c r="LN31" s="319"/>
      <c r="LO31" s="319"/>
      <c r="LP31" s="319"/>
      <c r="LQ31" s="319"/>
      <c r="LR31" s="319"/>
      <c r="LS31" s="319"/>
      <c r="LT31" s="319"/>
      <c r="LU31" s="319"/>
      <c r="LV31" s="319"/>
      <c r="LW31" s="319"/>
      <c r="LX31" s="319"/>
      <c r="LY31" s="319"/>
      <c r="LZ31" s="319"/>
      <c r="MA31" s="319"/>
      <c r="MB31" s="319"/>
      <c r="MC31" s="319"/>
      <c r="MD31" s="319"/>
      <c r="ME31" s="319"/>
      <c r="MF31" s="319"/>
      <c r="MG31" s="319"/>
      <c r="MH31" s="319"/>
      <c r="MI31" s="319"/>
      <c r="MJ31" s="319"/>
      <c r="MK31" s="319"/>
      <c r="ML31" s="319"/>
      <c r="MM31" s="319"/>
      <c r="MN31" s="319"/>
      <c r="MO31" s="319"/>
      <c r="MP31" s="319"/>
      <c r="MQ31" s="319"/>
      <c r="MR31" s="319"/>
      <c r="MS31" s="319"/>
      <c r="MT31" s="319"/>
      <c r="MU31" s="319"/>
      <c r="MV31" s="319"/>
      <c r="MW31" s="319"/>
      <c r="MX31" s="319"/>
      <c r="MY31" s="319"/>
      <c r="MZ31" s="319"/>
      <c r="NA31" s="319"/>
      <c r="NB31" s="319"/>
      <c r="NC31" s="319"/>
      <c r="ND31" s="319"/>
      <c r="NE31" s="319"/>
      <c r="NF31" s="319"/>
      <c r="NG31" s="319"/>
      <c r="NH31" s="319"/>
      <c r="NI31" s="319"/>
      <c r="NJ31" s="319"/>
      <c r="NK31" s="319"/>
      <c r="NL31" s="319"/>
      <c r="NM31" s="319"/>
      <c r="NN31" s="319"/>
      <c r="NO31" s="319"/>
      <c r="NP31" s="319"/>
      <c r="NQ31" s="319"/>
      <c r="NR31" s="319"/>
      <c r="NS31" s="319"/>
      <c r="NT31" s="319"/>
      <c r="NU31" s="319"/>
      <c r="NV31" s="319"/>
      <c r="NW31" s="319"/>
      <c r="NX31" s="319"/>
      <c r="NY31" s="319"/>
      <c r="NZ31" s="319"/>
      <c r="OA31" s="319"/>
      <c r="OB31" s="319"/>
      <c r="OC31" s="319"/>
      <c r="OD31" s="319"/>
      <c r="OE31" s="319"/>
      <c r="OF31" s="319"/>
      <c r="OG31" s="319"/>
      <c r="OH31" s="319"/>
      <c r="OI31" s="319"/>
      <c r="OJ31" s="319"/>
      <c r="OK31" s="319"/>
      <c r="OL31" s="319"/>
      <c r="OM31" s="319"/>
      <c r="ON31" s="319"/>
      <c r="OO31" s="319"/>
      <c r="OP31" s="319"/>
      <c r="OQ31" s="319"/>
      <c r="OR31" s="319"/>
      <c r="OS31" s="319"/>
      <c r="OT31" s="319"/>
      <c r="OU31" s="319"/>
      <c r="OV31" s="319"/>
      <c r="OW31" s="319"/>
      <c r="OX31" s="319"/>
      <c r="OY31" s="319"/>
      <c r="OZ31" s="319"/>
      <c r="PA31" s="319"/>
      <c r="PB31" s="319"/>
      <c r="PC31" s="319"/>
      <c r="PD31" s="319"/>
      <c r="PE31" s="319"/>
      <c r="PF31" s="319"/>
      <c r="PG31" s="319"/>
      <c r="PH31" s="319"/>
      <c r="PI31" s="319"/>
      <c r="PJ31" s="319"/>
      <c r="PK31" s="319"/>
      <c r="PL31" s="319"/>
      <c r="PM31" s="319"/>
      <c r="PN31" s="319"/>
      <c r="PO31" s="319"/>
      <c r="PP31" s="319"/>
      <c r="PQ31" s="319"/>
      <c r="PR31" s="319"/>
      <c r="PS31" s="319"/>
      <c r="PT31" s="319"/>
      <c r="PU31" s="319"/>
      <c r="PV31" s="319"/>
      <c r="PW31" s="319"/>
      <c r="PX31" s="319"/>
      <c r="PY31" s="319"/>
      <c r="PZ31" s="319"/>
      <c r="QA31" s="319"/>
      <c r="QB31" s="319"/>
      <c r="QC31" s="319"/>
      <c r="QD31" s="319"/>
      <c r="QE31" s="319"/>
      <c r="QF31" s="319"/>
      <c r="QG31" s="319"/>
      <c r="QH31" s="319"/>
      <c r="QI31" s="319"/>
      <c r="QJ31" s="319"/>
      <c r="QK31" s="319"/>
      <c r="QL31" s="319"/>
      <c r="QM31" s="319"/>
      <c r="QN31" s="319"/>
      <c r="QO31" s="319"/>
      <c r="QP31" s="319"/>
      <c r="QQ31" s="319"/>
      <c r="QR31" s="319"/>
      <c r="QS31" s="319"/>
      <c r="QT31" s="319"/>
      <c r="QU31" s="319"/>
      <c r="QV31" s="319"/>
      <c r="QW31" s="319"/>
      <c r="QX31" s="319"/>
      <c r="QY31" s="319"/>
      <c r="QZ31" s="319"/>
      <c r="RA31" s="319"/>
      <c r="RB31" s="319"/>
      <c r="RC31" s="319"/>
      <c r="RD31" s="319"/>
      <c r="RE31" s="319"/>
      <c r="RF31" s="319"/>
    </row>
    <row r="32" spans="1:474" s="602" customFormat="1" ht="14.4">
      <c r="A32" s="319"/>
      <c r="B32" s="2003" t="s">
        <v>77</v>
      </c>
      <c r="C32" s="2004">
        <v>18230714</v>
      </c>
      <c r="D32" s="2005"/>
      <c r="E32" s="2006" t="s">
        <v>1085</v>
      </c>
      <c r="F32" s="2007">
        <v>5</v>
      </c>
      <c r="G32" s="612">
        <f t="shared" si="0"/>
        <v>1.8331939745820976E-3</v>
      </c>
      <c r="H32" s="612" t="s">
        <v>37</v>
      </c>
      <c r="I32" s="2006">
        <v>25</v>
      </c>
      <c r="J32" s="2008">
        <f t="shared" si="4"/>
        <v>224</v>
      </c>
      <c r="K32" s="2009">
        <f t="shared" si="10"/>
        <v>20</v>
      </c>
      <c r="L32" s="2009">
        <f t="shared" si="11"/>
        <v>25.5</v>
      </c>
      <c r="M32" s="600"/>
      <c r="N32" s="2006">
        <v>5600</v>
      </c>
      <c r="O32" s="375"/>
      <c r="P32" s="601"/>
      <c r="Q32" s="601">
        <v>500</v>
      </c>
      <c r="R32" s="601">
        <f t="shared" si="6"/>
        <v>137.5</v>
      </c>
      <c r="S32" s="2006">
        <v>637.5</v>
      </c>
      <c r="T32" s="601"/>
      <c r="U32" s="601"/>
      <c r="V32" s="601"/>
      <c r="W32" s="601"/>
      <c r="X32" s="601"/>
      <c r="Y32" s="601"/>
      <c r="Z32" s="1006">
        <f t="shared" si="2"/>
        <v>0</v>
      </c>
      <c r="AA32" s="614">
        <f t="shared" si="12"/>
        <v>0.3175879546338175</v>
      </c>
      <c r="AB32" s="601">
        <f t="shared" si="13"/>
        <v>1778.4925459493779</v>
      </c>
      <c r="AC32" s="618"/>
      <c r="AD32" s="2010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  <c r="KO32" s="319"/>
      <c r="KP32" s="319"/>
      <c r="KQ32" s="319"/>
      <c r="KR32" s="319"/>
      <c r="KS32" s="319"/>
      <c r="KT32" s="319"/>
      <c r="KU32" s="319"/>
      <c r="KV32" s="319"/>
      <c r="KW32" s="319"/>
      <c r="KX32" s="319"/>
      <c r="KY32" s="319"/>
      <c r="KZ32" s="319"/>
      <c r="LA32" s="319"/>
      <c r="LB32" s="319"/>
      <c r="LC32" s="319"/>
      <c r="LD32" s="319"/>
      <c r="LE32" s="319"/>
      <c r="LF32" s="319"/>
      <c r="LG32" s="319"/>
      <c r="LH32" s="319"/>
      <c r="LI32" s="319"/>
      <c r="LJ32" s="319"/>
      <c r="LK32" s="319"/>
      <c r="LL32" s="319"/>
      <c r="LM32" s="319"/>
      <c r="LN32" s="319"/>
      <c r="LO32" s="319"/>
      <c r="LP32" s="319"/>
      <c r="LQ32" s="319"/>
      <c r="LR32" s="319"/>
      <c r="LS32" s="319"/>
      <c r="LT32" s="319"/>
      <c r="LU32" s="319"/>
      <c r="LV32" s="319"/>
      <c r="LW32" s="319"/>
      <c r="LX32" s="319"/>
      <c r="LY32" s="319"/>
      <c r="LZ32" s="319"/>
      <c r="MA32" s="319"/>
      <c r="MB32" s="319"/>
      <c r="MC32" s="319"/>
      <c r="MD32" s="319"/>
      <c r="ME32" s="319"/>
      <c r="MF32" s="319"/>
      <c r="MG32" s="319"/>
      <c r="MH32" s="319"/>
      <c r="MI32" s="319"/>
      <c r="MJ32" s="319"/>
      <c r="MK32" s="319"/>
      <c r="ML32" s="319"/>
      <c r="MM32" s="319"/>
      <c r="MN32" s="319"/>
      <c r="MO32" s="319"/>
      <c r="MP32" s="319"/>
      <c r="MQ32" s="319"/>
      <c r="MR32" s="319"/>
      <c r="MS32" s="319"/>
      <c r="MT32" s="319"/>
      <c r="MU32" s="319"/>
      <c r="MV32" s="319"/>
      <c r="MW32" s="319"/>
      <c r="MX32" s="319"/>
      <c r="MY32" s="319"/>
      <c r="MZ32" s="319"/>
      <c r="NA32" s="319"/>
      <c r="NB32" s="319"/>
      <c r="NC32" s="319"/>
      <c r="ND32" s="319"/>
      <c r="NE32" s="319"/>
      <c r="NF32" s="319"/>
      <c r="NG32" s="319"/>
      <c r="NH32" s="319"/>
      <c r="NI32" s="319"/>
      <c r="NJ32" s="319"/>
      <c r="NK32" s="319"/>
      <c r="NL32" s="319"/>
      <c r="NM32" s="319"/>
      <c r="NN32" s="319"/>
      <c r="NO32" s="319"/>
      <c r="NP32" s="319"/>
      <c r="NQ32" s="319"/>
      <c r="NR32" s="319"/>
      <c r="NS32" s="319"/>
      <c r="NT32" s="319"/>
      <c r="NU32" s="319"/>
      <c r="NV32" s="319"/>
      <c r="NW32" s="319"/>
      <c r="NX32" s="319"/>
      <c r="NY32" s="319"/>
      <c r="NZ32" s="319"/>
      <c r="OA32" s="319"/>
      <c r="OB32" s="319"/>
      <c r="OC32" s="319"/>
      <c r="OD32" s="319"/>
      <c r="OE32" s="319"/>
      <c r="OF32" s="319"/>
      <c r="OG32" s="319"/>
      <c r="OH32" s="319"/>
      <c r="OI32" s="319"/>
      <c r="OJ32" s="319"/>
      <c r="OK32" s="319"/>
      <c r="OL32" s="319"/>
      <c r="OM32" s="319"/>
      <c r="ON32" s="319"/>
      <c r="OO32" s="319"/>
      <c r="OP32" s="319"/>
      <c r="OQ32" s="319"/>
      <c r="OR32" s="319"/>
      <c r="OS32" s="319"/>
      <c r="OT32" s="319"/>
      <c r="OU32" s="319"/>
      <c r="OV32" s="319"/>
      <c r="OW32" s="319"/>
      <c r="OX32" s="319"/>
      <c r="OY32" s="319"/>
      <c r="OZ32" s="319"/>
      <c r="PA32" s="319"/>
      <c r="PB32" s="319"/>
      <c r="PC32" s="319"/>
      <c r="PD32" s="319"/>
      <c r="PE32" s="319"/>
      <c r="PF32" s="319"/>
      <c r="PG32" s="319"/>
      <c r="PH32" s="319"/>
      <c r="PI32" s="319"/>
      <c r="PJ32" s="319"/>
      <c r="PK32" s="319"/>
      <c r="PL32" s="319"/>
      <c r="PM32" s="319"/>
      <c r="PN32" s="319"/>
      <c r="PO32" s="319"/>
      <c r="PP32" s="319"/>
      <c r="PQ32" s="319"/>
      <c r="PR32" s="319"/>
      <c r="PS32" s="319"/>
      <c r="PT32" s="319"/>
      <c r="PU32" s="319"/>
      <c r="PV32" s="319"/>
      <c r="PW32" s="319"/>
      <c r="PX32" s="319"/>
      <c r="PY32" s="319"/>
      <c r="PZ32" s="319"/>
      <c r="QA32" s="319"/>
      <c r="QB32" s="319"/>
      <c r="QC32" s="319"/>
      <c r="QD32" s="319"/>
      <c r="QE32" s="319"/>
      <c r="QF32" s="319"/>
      <c r="QG32" s="319"/>
      <c r="QH32" s="319"/>
      <c r="QI32" s="319"/>
      <c r="QJ32" s="319"/>
      <c r="QK32" s="319"/>
      <c r="QL32" s="319"/>
      <c r="QM32" s="319"/>
      <c r="QN32" s="319"/>
      <c r="QO32" s="319"/>
      <c r="QP32" s="319"/>
      <c r="QQ32" s="319"/>
      <c r="QR32" s="319"/>
      <c r="QS32" s="319"/>
      <c r="QT32" s="319"/>
      <c r="QU32" s="319"/>
      <c r="QV32" s="319"/>
      <c r="QW32" s="319"/>
      <c r="QX32" s="319"/>
      <c r="QY32" s="319"/>
      <c r="QZ32" s="319"/>
      <c r="RA32" s="319"/>
      <c r="RB32" s="319"/>
      <c r="RC32" s="319"/>
      <c r="RD32" s="319"/>
      <c r="RE32" s="319"/>
      <c r="RF32" s="319"/>
    </row>
    <row r="33" spans="1:474" s="602" customFormat="1" ht="14.4">
      <c r="A33" s="319"/>
      <c r="B33" s="2003" t="s">
        <v>77</v>
      </c>
      <c r="C33" s="2004">
        <v>18230714</v>
      </c>
      <c r="D33" s="2005"/>
      <c r="E33" s="2006" t="s">
        <v>1086</v>
      </c>
      <c r="F33" s="2007">
        <v>5</v>
      </c>
      <c r="G33" s="612">
        <f t="shared" si="0"/>
        <v>1.4524788687894227E-3</v>
      </c>
      <c r="H33" s="612" t="s">
        <v>37</v>
      </c>
      <c r="I33" s="2006">
        <v>51</v>
      </c>
      <c r="J33" s="2008">
        <f t="shared" si="4"/>
        <v>87</v>
      </c>
      <c r="K33" s="2009">
        <f t="shared" si="10"/>
        <v>19.937254901960785</v>
      </c>
      <c r="L33" s="2009">
        <f t="shared" si="11"/>
        <v>24.949803921568627</v>
      </c>
      <c r="M33" s="600"/>
      <c r="N33" s="2006">
        <v>4437</v>
      </c>
      <c r="O33" s="375"/>
      <c r="P33" s="601"/>
      <c r="Q33" s="601">
        <v>1016.8</v>
      </c>
      <c r="R33" s="601">
        <f t="shared" si="6"/>
        <v>255.6400000000001</v>
      </c>
      <c r="S33" s="2006">
        <v>1272.44</v>
      </c>
      <c r="T33" s="601"/>
      <c r="U33" s="601"/>
      <c r="V33" s="601"/>
      <c r="W33" s="601"/>
      <c r="X33" s="601"/>
      <c r="Y33" s="601"/>
      <c r="Z33" s="1006">
        <f t="shared" si="2"/>
        <v>0</v>
      </c>
      <c r="AA33" s="614">
        <f t="shared" si="12"/>
        <v>0.3175879546338175</v>
      </c>
      <c r="AB33" s="601">
        <f t="shared" si="13"/>
        <v>1409.1377547102484</v>
      </c>
      <c r="AC33" s="618"/>
      <c r="AD33" s="2010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  <c r="KO33" s="319"/>
      <c r="KP33" s="319"/>
      <c r="KQ33" s="319"/>
      <c r="KR33" s="319"/>
      <c r="KS33" s="319"/>
      <c r="KT33" s="319"/>
      <c r="KU33" s="319"/>
      <c r="KV33" s="319"/>
      <c r="KW33" s="319"/>
      <c r="KX33" s="319"/>
      <c r="KY33" s="319"/>
      <c r="KZ33" s="319"/>
      <c r="LA33" s="319"/>
      <c r="LB33" s="319"/>
      <c r="LC33" s="319"/>
      <c r="LD33" s="319"/>
      <c r="LE33" s="319"/>
      <c r="LF33" s="319"/>
      <c r="LG33" s="319"/>
      <c r="LH33" s="319"/>
      <c r="LI33" s="319"/>
      <c r="LJ33" s="319"/>
      <c r="LK33" s="319"/>
      <c r="LL33" s="319"/>
      <c r="LM33" s="319"/>
      <c r="LN33" s="319"/>
      <c r="LO33" s="319"/>
      <c r="LP33" s="319"/>
      <c r="LQ33" s="319"/>
      <c r="LR33" s="319"/>
      <c r="LS33" s="319"/>
      <c r="LT33" s="319"/>
      <c r="LU33" s="319"/>
      <c r="LV33" s="319"/>
      <c r="LW33" s="319"/>
      <c r="LX33" s="319"/>
      <c r="LY33" s="319"/>
      <c r="LZ33" s="319"/>
      <c r="MA33" s="319"/>
      <c r="MB33" s="319"/>
      <c r="MC33" s="319"/>
      <c r="MD33" s="319"/>
      <c r="ME33" s="319"/>
      <c r="MF33" s="319"/>
      <c r="MG33" s="319"/>
      <c r="MH33" s="319"/>
      <c r="MI33" s="319"/>
      <c r="MJ33" s="319"/>
      <c r="MK33" s="319"/>
      <c r="ML33" s="319"/>
      <c r="MM33" s="319"/>
      <c r="MN33" s="319"/>
      <c r="MO33" s="319"/>
      <c r="MP33" s="319"/>
      <c r="MQ33" s="319"/>
      <c r="MR33" s="319"/>
      <c r="MS33" s="319"/>
      <c r="MT33" s="319"/>
      <c r="MU33" s="319"/>
      <c r="MV33" s="319"/>
      <c r="MW33" s="319"/>
      <c r="MX33" s="319"/>
      <c r="MY33" s="319"/>
      <c r="MZ33" s="319"/>
      <c r="NA33" s="319"/>
      <c r="NB33" s="319"/>
      <c r="NC33" s="319"/>
      <c r="ND33" s="319"/>
      <c r="NE33" s="319"/>
      <c r="NF33" s="319"/>
      <c r="NG33" s="319"/>
      <c r="NH33" s="319"/>
      <c r="NI33" s="319"/>
      <c r="NJ33" s="319"/>
      <c r="NK33" s="319"/>
      <c r="NL33" s="319"/>
      <c r="NM33" s="319"/>
      <c r="NN33" s="319"/>
      <c r="NO33" s="319"/>
      <c r="NP33" s="319"/>
      <c r="NQ33" s="319"/>
      <c r="NR33" s="319"/>
      <c r="NS33" s="319"/>
      <c r="NT33" s="319"/>
      <c r="NU33" s="319"/>
      <c r="NV33" s="319"/>
      <c r="NW33" s="319"/>
      <c r="NX33" s="319"/>
      <c r="NY33" s="319"/>
      <c r="NZ33" s="319"/>
      <c r="OA33" s="319"/>
      <c r="OB33" s="319"/>
      <c r="OC33" s="319"/>
      <c r="OD33" s="319"/>
      <c r="OE33" s="319"/>
      <c r="OF33" s="319"/>
      <c r="OG33" s="319"/>
      <c r="OH33" s="319"/>
      <c r="OI33" s="319"/>
      <c r="OJ33" s="319"/>
      <c r="OK33" s="319"/>
      <c r="OL33" s="319"/>
      <c r="OM33" s="319"/>
      <c r="ON33" s="319"/>
      <c r="OO33" s="319"/>
      <c r="OP33" s="319"/>
      <c r="OQ33" s="319"/>
      <c r="OR33" s="319"/>
      <c r="OS33" s="319"/>
      <c r="OT33" s="319"/>
      <c r="OU33" s="319"/>
      <c r="OV33" s="319"/>
      <c r="OW33" s="319"/>
      <c r="OX33" s="319"/>
      <c r="OY33" s="319"/>
      <c r="OZ33" s="319"/>
      <c r="PA33" s="319"/>
      <c r="PB33" s="319"/>
      <c r="PC33" s="319"/>
      <c r="PD33" s="319"/>
      <c r="PE33" s="319"/>
      <c r="PF33" s="319"/>
      <c r="PG33" s="319"/>
      <c r="PH33" s="319"/>
      <c r="PI33" s="319"/>
      <c r="PJ33" s="319"/>
      <c r="PK33" s="319"/>
      <c r="PL33" s="319"/>
      <c r="PM33" s="319"/>
      <c r="PN33" s="319"/>
      <c r="PO33" s="319"/>
      <c r="PP33" s="319"/>
      <c r="PQ33" s="319"/>
      <c r="PR33" s="319"/>
      <c r="PS33" s="319"/>
      <c r="PT33" s="319"/>
      <c r="PU33" s="319"/>
      <c r="PV33" s="319"/>
      <c r="PW33" s="319"/>
      <c r="PX33" s="319"/>
      <c r="PY33" s="319"/>
      <c r="PZ33" s="319"/>
      <c r="QA33" s="319"/>
      <c r="QB33" s="319"/>
      <c r="QC33" s="319"/>
      <c r="QD33" s="319"/>
      <c r="QE33" s="319"/>
      <c r="QF33" s="319"/>
      <c r="QG33" s="319"/>
      <c r="QH33" s="319"/>
      <c r="QI33" s="319"/>
      <c r="QJ33" s="319"/>
      <c r="QK33" s="319"/>
      <c r="QL33" s="319"/>
      <c r="QM33" s="319"/>
      <c r="QN33" s="319"/>
      <c r="QO33" s="319"/>
      <c r="QP33" s="319"/>
      <c r="QQ33" s="319"/>
      <c r="QR33" s="319"/>
      <c r="QS33" s="319"/>
      <c r="QT33" s="319"/>
      <c r="QU33" s="319"/>
      <c r="QV33" s="319"/>
      <c r="QW33" s="319"/>
      <c r="QX33" s="319"/>
      <c r="QY33" s="319"/>
      <c r="QZ33" s="319"/>
      <c r="RA33" s="319"/>
      <c r="RB33" s="319"/>
      <c r="RC33" s="319"/>
      <c r="RD33" s="319"/>
      <c r="RE33" s="319"/>
      <c r="RF33" s="319"/>
    </row>
    <row r="34" spans="1:474" s="602" customFormat="1" ht="14.4">
      <c r="A34" s="319"/>
      <c r="B34" s="2003" t="s">
        <v>77</v>
      </c>
      <c r="C34" s="2004">
        <v>18230714</v>
      </c>
      <c r="D34" s="2005"/>
      <c r="E34" s="2006" t="s">
        <v>1087</v>
      </c>
      <c r="F34" s="2007">
        <v>14</v>
      </c>
      <c r="G34" s="612">
        <f t="shared" si="0"/>
        <v>1.3565635411907521E-4</v>
      </c>
      <c r="H34" s="612" t="s">
        <v>37</v>
      </c>
      <c r="I34" s="2006">
        <v>4</v>
      </c>
      <c r="J34" s="2008">
        <f t="shared" si="4"/>
        <v>37</v>
      </c>
      <c r="K34" s="2009">
        <f t="shared" si="10"/>
        <v>6</v>
      </c>
      <c r="L34" s="2009">
        <f t="shared" si="11"/>
        <v>20</v>
      </c>
      <c r="M34" s="600"/>
      <c r="N34" s="2006">
        <v>148</v>
      </c>
      <c r="O34" s="375"/>
      <c r="P34" s="601"/>
      <c r="Q34" s="601">
        <v>24</v>
      </c>
      <c r="R34" s="601">
        <f t="shared" si="6"/>
        <v>56</v>
      </c>
      <c r="S34" s="2006">
        <v>80</v>
      </c>
      <c r="T34" s="601"/>
      <c r="U34" s="601"/>
      <c r="V34" s="601"/>
      <c r="W34" s="601"/>
      <c r="X34" s="601"/>
      <c r="Y34" s="601"/>
      <c r="Z34" s="1006">
        <f t="shared" si="2"/>
        <v>0</v>
      </c>
      <c r="AA34" s="614">
        <f t="shared" si="12"/>
        <v>0.74901085881433183</v>
      </c>
      <c r="AB34" s="601">
        <f t="shared" si="13"/>
        <v>110.8536071045211</v>
      </c>
      <c r="AC34" s="618"/>
      <c r="AD34" s="2010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  <c r="KO34" s="319"/>
      <c r="KP34" s="319"/>
      <c r="KQ34" s="319"/>
      <c r="KR34" s="319"/>
      <c r="KS34" s="319"/>
      <c r="KT34" s="319"/>
      <c r="KU34" s="319"/>
      <c r="KV34" s="319"/>
      <c r="KW34" s="319"/>
      <c r="KX34" s="319"/>
      <c r="KY34" s="319"/>
      <c r="KZ34" s="319"/>
      <c r="LA34" s="319"/>
      <c r="LB34" s="319"/>
      <c r="LC34" s="319"/>
      <c r="LD34" s="319"/>
      <c r="LE34" s="319"/>
      <c r="LF34" s="319"/>
      <c r="LG34" s="319"/>
      <c r="LH34" s="319"/>
      <c r="LI34" s="319"/>
      <c r="LJ34" s="319"/>
      <c r="LK34" s="319"/>
      <c r="LL34" s="319"/>
      <c r="LM34" s="319"/>
      <c r="LN34" s="319"/>
      <c r="LO34" s="319"/>
      <c r="LP34" s="319"/>
      <c r="LQ34" s="319"/>
      <c r="LR34" s="319"/>
      <c r="LS34" s="319"/>
      <c r="LT34" s="319"/>
      <c r="LU34" s="319"/>
      <c r="LV34" s="319"/>
      <c r="LW34" s="319"/>
      <c r="LX34" s="319"/>
      <c r="LY34" s="319"/>
      <c r="LZ34" s="319"/>
      <c r="MA34" s="319"/>
      <c r="MB34" s="319"/>
      <c r="MC34" s="319"/>
      <c r="MD34" s="319"/>
      <c r="ME34" s="319"/>
      <c r="MF34" s="319"/>
      <c r="MG34" s="319"/>
      <c r="MH34" s="319"/>
      <c r="MI34" s="319"/>
      <c r="MJ34" s="319"/>
      <c r="MK34" s="319"/>
      <c r="ML34" s="319"/>
      <c r="MM34" s="319"/>
      <c r="MN34" s="319"/>
      <c r="MO34" s="319"/>
      <c r="MP34" s="319"/>
      <c r="MQ34" s="319"/>
      <c r="MR34" s="319"/>
      <c r="MS34" s="319"/>
      <c r="MT34" s="319"/>
      <c r="MU34" s="319"/>
      <c r="MV34" s="319"/>
      <c r="MW34" s="319"/>
      <c r="MX34" s="319"/>
      <c r="MY34" s="319"/>
      <c r="MZ34" s="319"/>
      <c r="NA34" s="319"/>
      <c r="NB34" s="319"/>
      <c r="NC34" s="319"/>
      <c r="ND34" s="319"/>
      <c r="NE34" s="319"/>
      <c r="NF34" s="319"/>
      <c r="NG34" s="319"/>
      <c r="NH34" s="319"/>
      <c r="NI34" s="319"/>
      <c r="NJ34" s="319"/>
      <c r="NK34" s="319"/>
      <c r="NL34" s="319"/>
      <c r="NM34" s="319"/>
      <c r="NN34" s="319"/>
      <c r="NO34" s="319"/>
      <c r="NP34" s="319"/>
      <c r="NQ34" s="319"/>
      <c r="NR34" s="319"/>
      <c r="NS34" s="319"/>
      <c r="NT34" s="319"/>
      <c r="NU34" s="319"/>
      <c r="NV34" s="319"/>
      <c r="NW34" s="319"/>
      <c r="NX34" s="319"/>
      <c r="NY34" s="319"/>
      <c r="NZ34" s="319"/>
      <c r="OA34" s="319"/>
      <c r="OB34" s="319"/>
      <c r="OC34" s="319"/>
      <c r="OD34" s="319"/>
      <c r="OE34" s="319"/>
      <c r="OF34" s="319"/>
      <c r="OG34" s="319"/>
      <c r="OH34" s="319"/>
      <c r="OI34" s="319"/>
      <c r="OJ34" s="319"/>
      <c r="OK34" s="319"/>
      <c r="OL34" s="319"/>
      <c r="OM34" s="319"/>
      <c r="ON34" s="319"/>
      <c r="OO34" s="319"/>
      <c r="OP34" s="319"/>
      <c r="OQ34" s="319"/>
      <c r="OR34" s="319"/>
      <c r="OS34" s="319"/>
      <c r="OT34" s="319"/>
      <c r="OU34" s="319"/>
      <c r="OV34" s="319"/>
      <c r="OW34" s="319"/>
      <c r="OX34" s="319"/>
      <c r="OY34" s="319"/>
      <c r="OZ34" s="319"/>
      <c r="PA34" s="319"/>
      <c r="PB34" s="319"/>
      <c r="PC34" s="319"/>
      <c r="PD34" s="319"/>
      <c r="PE34" s="319"/>
      <c r="PF34" s="319"/>
      <c r="PG34" s="319"/>
      <c r="PH34" s="319"/>
      <c r="PI34" s="319"/>
      <c r="PJ34" s="319"/>
      <c r="PK34" s="319"/>
      <c r="PL34" s="319"/>
      <c r="PM34" s="319"/>
      <c r="PN34" s="319"/>
      <c r="PO34" s="319"/>
      <c r="PP34" s="319"/>
      <c r="PQ34" s="319"/>
      <c r="PR34" s="319"/>
      <c r="PS34" s="319"/>
      <c r="PT34" s="319"/>
      <c r="PU34" s="319"/>
      <c r="PV34" s="319"/>
      <c r="PW34" s="319"/>
      <c r="PX34" s="319"/>
      <c r="PY34" s="319"/>
      <c r="PZ34" s="319"/>
      <c r="QA34" s="319"/>
      <c r="QB34" s="319"/>
      <c r="QC34" s="319"/>
      <c r="QD34" s="319"/>
      <c r="QE34" s="319"/>
      <c r="QF34" s="319"/>
      <c r="QG34" s="319"/>
      <c r="QH34" s="319"/>
      <c r="QI34" s="319"/>
      <c r="QJ34" s="319"/>
      <c r="QK34" s="319"/>
      <c r="QL34" s="319"/>
      <c r="QM34" s="319"/>
      <c r="QN34" s="319"/>
      <c r="QO34" s="319"/>
      <c r="QP34" s="319"/>
      <c r="QQ34" s="319"/>
      <c r="QR34" s="319"/>
      <c r="QS34" s="319"/>
      <c r="QT34" s="319"/>
      <c r="QU34" s="319"/>
      <c r="QV34" s="319"/>
      <c r="QW34" s="319"/>
      <c r="QX34" s="319"/>
      <c r="QY34" s="319"/>
      <c r="QZ34" s="319"/>
      <c r="RA34" s="319"/>
      <c r="RB34" s="319"/>
      <c r="RC34" s="319"/>
      <c r="RD34" s="319"/>
      <c r="RE34" s="319"/>
      <c r="RF34" s="319"/>
    </row>
    <row r="35" spans="1:474" s="602" customFormat="1" ht="14.4">
      <c r="A35" s="319"/>
      <c r="B35" s="2003" t="s">
        <v>77</v>
      </c>
      <c r="C35" s="2004">
        <v>18230714</v>
      </c>
      <c r="D35" s="2005"/>
      <c r="E35" s="2006" t="s">
        <v>1088</v>
      </c>
      <c r="F35" s="2007">
        <v>14</v>
      </c>
      <c r="G35" s="612">
        <f t="shared" si="0"/>
        <v>2.066009609354024E-3</v>
      </c>
      <c r="H35" s="612" t="s">
        <v>37</v>
      </c>
      <c r="I35" s="2006">
        <v>49</v>
      </c>
      <c r="J35" s="2008">
        <f t="shared" si="4"/>
        <v>46</v>
      </c>
      <c r="K35" s="2009">
        <f t="shared" si="10"/>
        <v>6</v>
      </c>
      <c r="L35" s="2009">
        <f t="shared" si="11"/>
        <v>19.5</v>
      </c>
      <c r="M35" s="600"/>
      <c r="N35" s="2006">
        <v>2254</v>
      </c>
      <c r="O35" s="375"/>
      <c r="P35" s="601"/>
      <c r="Q35" s="601">
        <v>294</v>
      </c>
      <c r="R35" s="601">
        <f t="shared" si="6"/>
        <v>661.5</v>
      </c>
      <c r="S35" s="2006">
        <v>955.5</v>
      </c>
      <c r="T35" s="601"/>
      <c r="U35" s="601"/>
      <c r="V35" s="601"/>
      <c r="W35" s="601"/>
      <c r="X35" s="601"/>
      <c r="Y35" s="601"/>
      <c r="Z35" s="1006">
        <f t="shared" si="2"/>
        <v>0</v>
      </c>
      <c r="AA35" s="614">
        <f t="shared" si="12"/>
        <v>0.74901085881433183</v>
      </c>
      <c r="AB35" s="601">
        <f t="shared" si="13"/>
        <v>1688.270475767504</v>
      </c>
      <c r="AC35" s="618"/>
      <c r="AD35" s="2010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  <c r="KO35" s="319"/>
      <c r="KP35" s="319"/>
      <c r="KQ35" s="319"/>
      <c r="KR35" s="319"/>
      <c r="KS35" s="319"/>
      <c r="KT35" s="319"/>
      <c r="KU35" s="319"/>
      <c r="KV35" s="319"/>
      <c r="KW35" s="319"/>
      <c r="KX35" s="319"/>
      <c r="KY35" s="319"/>
      <c r="KZ35" s="319"/>
      <c r="LA35" s="319"/>
      <c r="LB35" s="319"/>
      <c r="LC35" s="319"/>
      <c r="LD35" s="319"/>
      <c r="LE35" s="319"/>
      <c r="LF35" s="319"/>
      <c r="LG35" s="319"/>
      <c r="LH35" s="319"/>
      <c r="LI35" s="319"/>
      <c r="LJ35" s="319"/>
      <c r="LK35" s="319"/>
      <c r="LL35" s="319"/>
      <c r="LM35" s="319"/>
      <c r="LN35" s="319"/>
      <c r="LO35" s="319"/>
      <c r="LP35" s="319"/>
      <c r="LQ35" s="319"/>
      <c r="LR35" s="319"/>
      <c r="LS35" s="319"/>
      <c r="LT35" s="319"/>
      <c r="LU35" s="319"/>
      <c r="LV35" s="319"/>
      <c r="LW35" s="319"/>
      <c r="LX35" s="319"/>
      <c r="LY35" s="319"/>
      <c r="LZ35" s="319"/>
      <c r="MA35" s="319"/>
      <c r="MB35" s="319"/>
      <c r="MC35" s="319"/>
      <c r="MD35" s="319"/>
      <c r="ME35" s="319"/>
      <c r="MF35" s="319"/>
      <c r="MG35" s="319"/>
      <c r="MH35" s="319"/>
      <c r="MI35" s="319"/>
      <c r="MJ35" s="319"/>
      <c r="MK35" s="319"/>
      <c r="ML35" s="319"/>
      <c r="MM35" s="319"/>
      <c r="MN35" s="319"/>
      <c r="MO35" s="319"/>
      <c r="MP35" s="319"/>
      <c r="MQ35" s="319"/>
      <c r="MR35" s="319"/>
      <c r="MS35" s="319"/>
      <c r="MT35" s="319"/>
      <c r="MU35" s="319"/>
      <c r="MV35" s="319"/>
      <c r="MW35" s="319"/>
      <c r="MX35" s="319"/>
      <c r="MY35" s="319"/>
      <c r="MZ35" s="319"/>
      <c r="NA35" s="319"/>
      <c r="NB35" s="319"/>
      <c r="NC35" s="319"/>
      <c r="ND35" s="319"/>
      <c r="NE35" s="319"/>
      <c r="NF35" s="319"/>
      <c r="NG35" s="319"/>
      <c r="NH35" s="319"/>
      <c r="NI35" s="319"/>
      <c r="NJ35" s="319"/>
      <c r="NK35" s="319"/>
      <c r="NL35" s="319"/>
      <c r="NM35" s="319"/>
      <c r="NN35" s="319"/>
      <c r="NO35" s="319"/>
      <c r="NP35" s="319"/>
      <c r="NQ35" s="319"/>
      <c r="NR35" s="319"/>
      <c r="NS35" s="319"/>
      <c r="NT35" s="319"/>
      <c r="NU35" s="319"/>
      <c r="NV35" s="319"/>
      <c r="NW35" s="319"/>
      <c r="NX35" s="319"/>
      <c r="NY35" s="319"/>
      <c r="NZ35" s="319"/>
      <c r="OA35" s="319"/>
      <c r="OB35" s="319"/>
      <c r="OC35" s="319"/>
      <c r="OD35" s="319"/>
      <c r="OE35" s="319"/>
      <c r="OF35" s="319"/>
      <c r="OG35" s="319"/>
      <c r="OH35" s="319"/>
      <c r="OI35" s="319"/>
      <c r="OJ35" s="319"/>
      <c r="OK35" s="319"/>
      <c r="OL35" s="319"/>
      <c r="OM35" s="319"/>
      <c r="ON35" s="319"/>
      <c r="OO35" s="319"/>
      <c r="OP35" s="319"/>
      <c r="OQ35" s="319"/>
      <c r="OR35" s="319"/>
      <c r="OS35" s="319"/>
      <c r="OT35" s="319"/>
      <c r="OU35" s="319"/>
      <c r="OV35" s="319"/>
      <c r="OW35" s="319"/>
      <c r="OX35" s="319"/>
      <c r="OY35" s="319"/>
      <c r="OZ35" s="319"/>
      <c r="PA35" s="319"/>
      <c r="PB35" s="319"/>
      <c r="PC35" s="319"/>
      <c r="PD35" s="319"/>
      <c r="PE35" s="319"/>
      <c r="PF35" s="319"/>
      <c r="PG35" s="319"/>
      <c r="PH35" s="319"/>
      <c r="PI35" s="319"/>
      <c r="PJ35" s="319"/>
      <c r="PK35" s="319"/>
      <c r="PL35" s="319"/>
      <c r="PM35" s="319"/>
      <c r="PN35" s="319"/>
      <c r="PO35" s="319"/>
      <c r="PP35" s="319"/>
      <c r="PQ35" s="319"/>
      <c r="PR35" s="319"/>
      <c r="PS35" s="319"/>
      <c r="PT35" s="319"/>
      <c r="PU35" s="319"/>
      <c r="PV35" s="319"/>
      <c r="PW35" s="319"/>
      <c r="PX35" s="319"/>
      <c r="PY35" s="319"/>
      <c r="PZ35" s="319"/>
      <c r="QA35" s="319"/>
      <c r="QB35" s="319"/>
      <c r="QC35" s="319"/>
      <c r="QD35" s="319"/>
      <c r="QE35" s="319"/>
      <c r="QF35" s="319"/>
      <c r="QG35" s="319"/>
      <c r="QH35" s="319"/>
      <c r="QI35" s="319"/>
      <c r="QJ35" s="319"/>
      <c r="QK35" s="319"/>
      <c r="QL35" s="319"/>
      <c r="QM35" s="319"/>
      <c r="QN35" s="319"/>
      <c r="QO35" s="319"/>
      <c r="QP35" s="319"/>
      <c r="QQ35" s="319"/>
      <c r="QR35" s="319"/>
      <c r="QS35" s="319"/>
      <c r="QT35" s="319"/>
      <c r="QU35" s="319"/>
      <c r="QV35" s="319"/>
      <c r="QW35" s="319"/>
      <c r="QX35" s="319"/>
      <c r="QY35" s="319"/>
      <c r="QZ35" s="319"/>
      <c r="RA35" s="319"/>
      <c r="RB35" s="319"/>
      <c r="RC35" s="319"/>
      <c r="RD35" s="319"/>
      <c r="RE35" s="319"/>
      <c r="RF35" s="319"/>
    </row>
    <row r="36" spans="1:474" s="602" customFormat="1" ht="14.4">
      <c r="A36" s="319"/>
      <c r="B36" s="2003" t="s">
        <v>77</v>
      </c>
      <c r="C36" s="2004">
        <v>18230714</v>
      </c>
      <c r="D36" s="2005"/>
      <c r="E36" s="2006" t="s">
        <v>1089</v>
      </c>
      <c r="F36" s="2007">
        <v>14</v>
      </c>
      <c r="G36" s="612">
        <f t="shared" si="0"/>
        <v>2.1481366994153022E-2</v>
      </c>
      <c r="H36" s="612" t="s">
        <v>37</v>
      </c>
      <c r="I36" s="2006">
        <v>434</v>
      </c>
      <c r="J36" s="2008">
        <f t="shared" si="4"/>
        <v>54</v>
      </c>
      <c r="K36" s="2009">
        <f t="shared" si="10"/>
        <v>6</v>
      </c>
      <c r="L36" s="2009">
        <f t="shared" si="11"/>
        <v>20</v>
      </c>
      <c r="M36" s="600"/>
      <c r="N36" s="2006">
        <v>23436</v>
      </c>
      <c r="O36" s="375"/>
      <c r="P36" s="601"/>
      <c r="Q36" s="601">
        <v>2604</v>
      </c>
      <c r="R36" s="601">
        <f t="shared" si="6"/>
        <v>6076</v>
      </c>
      <c r="S36" s="2006">
        <v>8680</v>
      </c>
      <c r="T36" s="601"/>
      <c r="U36" s="601"/>
      <c r="V36" s="601"/>
      <c r="W36" s="601"/>
      <c r="X36" s="601"/>
      <c r="Y36" s="601"/>
      <c r="Z36" s="1006">
        <f t="shared" si="2"/>
        <v>0</v>
      </c>
      <c r="AA36" s="614">
        <f t="shared" si="12"/>
        <v>0.74901085881433183</v>
      </c>
      <c r="AB36" s="601">
        <f t="shared" si="13"/>
        <v>17553.818487172681</v>
      </c>
      <c r="AC36" s="618"/>
      <c r="AD36" s="2010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  <c r="GQ36" s="319"/>
      <c r="GR36" s="319"/>
      <c r="GS36" s="319"/>
      <c r="GT36" s="319"/>
      <c r="GU36" s="319"/>
      <c r="GV36" s="319"/>
      <c r="GW36" s="319"/>
      <c r="GX36" s="319"/>
      <c r="GY36" s="319"/>
      <c r="GZ36" s="319"/>
      <c r="HA36" s="319"/>
      <c r="HB36" s="319"/>
      <c r="HC36" s="319"/>
      <c r="HD36" s="319"/>
      <c r="HE36" s="319"/>
      <c r="HF36" s="319"/>
      <c r="HG36" s="319"/>
      <c r="HH36" s="319"/>
      <c r="HI36" s="319"/>
      <c r="HJ36" s="319"/>
      <c r="HK36" s="319"/>
      <c r="HL36" s="319"/>
      <c r="HM36" s="319"/>
      <c r="HN36" s="319"/>
      <c r="HO36" s="319"/>
      <c r="HP36" s="319"/>
      <c r="HQ36" s="319"/>
      <c r="HR36" s="319"/>
      <c r="HS36" s="319"/>
      <c r="HT36" s="319"/>
      <c r="HU36" s="319"/>
      <c r="HV36" s="319"/>
      <c r="HW36" s="319"/>
      <c r="HX36" s="319"/>
      <c r="HY36" s="319"/>
      <c r="HZ36" s="319"/>
      <c r="IA36" s="319"/>
      <c r="IB36" s="319"/>
      <c r="IC36" s="319"/>
      <c r="ID36" s="319"/>
      <c r="IE36" s="319"/>
      <c r="IF36" s="319"/>
      <c r="IG36" s="319"/>
      <c r="IH36" s="319"/>
      <c r="II36" s="319"/>
      <c r="IJ36" s="319"/>
      <c r="IK36" s="319"/>
      <c r="IL36" s="319"/>
      <c r="IM36" s="319"/>
      <c r="IN36" s="319"/>
      <c r="IO36" s="319"/>
      <c r="IP36" s="319"/>
      <c r="IQ36" s="319"/>
      <c r="IR36" s="319"/>
      <c r="IS36" s="319"/>
      <c r="IT36" s="319"/>
      <c r="IU36" s="319"/>
      <c r="IV36" s="319"/>
      <c r="IW36" s="319"/>
      <c r="IX36" s="319"/>
      <c r="IY36" s="319"/>
      <c r="IZ36" s="319"/>
      <c r="JA36" s="319"/>
      <c r="JB36" s="319"/>
      <c r="JC36" s="319"/>
      <c r="JD36" s="319"/>
      <c r="JE36" s="319"/>
      <c r="JF36" s="319"/>
      <c r="JG36" s="319"/>
      <c r="JH36" s="319"/>
      <c r="JI36" s="319"/>
      <c r="JJ36" s="319"/>
      <c r="JK36" s="319"/>
      <c r="JL36" s="319"/>
      <c r="JM36" s="319"/>
      <c r="JN36" s="319"/>
      <c r="JO36" s="319"/>
      <c r="JP36" s="319"/>
      <c r="JQ36" s="319"/>
      <c r="JR36" s="319"/>
      <c r="JS36" s="319"/>
      <c r="JT36" s="319"/>
      <c r="JU36" s="319"/>
      <c r="JV36" s="319"/>
      <c r="JW36" s="319"/>
      <c r="JX36" s="319"/>
      <c r="JY36" s="319"/>
      <c r="JZ36" s="319"/>
      <c r="KA36" s="319"/>
      <c r="KB36" s="319"/>
      <c r="KC36" s="319"/>
      <c r="KD36" s="319"/>
      <c r="KE36" s="319"/>
      <c r="KF36" s="319"/>
      <c r="KG36" s="319"/>
      <c r="KH36" s="319"/>
      <c r="KI36" s="319"/>
      <c r="KJ36" s="319"/>
      <c r="KK36" s="319"/>
      <c r="KL36" s="319"/>
      <c r="KM36" s="319"/>
      <c r="KN36" s="319"/>
      <c r="KO36" s="319"/>
      <c r="KP36" s="319"/>
      <c r="KQ36" s="319"/>
      <c r="KR36" s="319"/>
      <c r="KS36" s="319"/>
      <c r="KT36" s="319"/>
      <c r="KU36" s="319"/>
      <c r="KV36" s="319"/>
      <c r="KW36" s="319"/>
      <c r="KX36" s="319"/>
      <c r="KY36" s="319"/>
      <c r="KZ36" s="319"/>
      <c r="LA36" s="319"/>
      <c r="LB36" s="319"/>
      <c r="LC36" s="319"/>
      <c r="LD36" s="319"/>
      <c r="LE36" s="319"/>
      <c r="LF36" s="319"/>
      <c r="LG36" s="319"/>
      <c r="LH36" s="319"/>
      <c r="LI36" s="319"/>
      <c r="LJ36" s="319"/>
      <c r="LK36" s="319"/>
      <c r="LL36" s="319"/>
      <c r="LM36" s="319"/>
      <c r="LN36" s="319"/>
      <c r="LO36" s="319"/>
      <c r="LP36" s="319"/>
      <c r="LQ36" s="319"/>
      <c r="LR36" s="319"/>
      <c r="LS36" s="319"/>
      <c r="LT36" s="319"/>
      <c r="LU36" s="319"/>
      <c r="LV36" s="319"/>
      <c r="LW36" s="319"/>
      <c r="LX36" s="319"/>
      <c r="LY36" s="319"/>
      <c r="LZ36" s="319"/>
      <c r="MA36" s="319"/>
      <c r="MB36" s="319"/>
      <c r="MC36" s="319"/>
      <c r="MD36" s="319"/>
      <c r="ME36" s="319"/>
      <c r="MF36" s="319"/>
      <c r="MG36" s="319"/>
      <c r="MH36" s="319"/>
      <c r="MI36" s="319"/>
      <c r="MJ36" s="319"/>
      <c r="MK36" s="319"/>
      <c r="ML36" s="319"/>
      <c r="MM36" s="319"/>
      <c r="MN36" s="319"/>
      <c r="MO36" s="319"/>
      <c r="MP36" s="319"/>
      <c r="MQ36" s="319"/>
      <c r="MR36" s="319"/>
      <c r="MS36" s="319"/>
      <c r="MT36" s="319"/>
      <c r="MU36" s="319"/>
      <c r="MV36" s="319"/>
      <c r="MW36" s="319"/>
      <c r="MX36" s="319"/>
      <c r="MY36" s="319"/>
      <c r="MZ36" s="319"/>
      <c r="NA36" s="319"/>
      <c r="NB36" s="319"/>
      <c r="NC36" s="319"/>
      <c r="ND36" s="319"/>
      <c r="NE36" s="319"/>
      <c r="NF36" s="319"/>
      <c r="NG36" s="319"/>
      <c r="NH36" s="319"/>
      <c r="NI36" s="319"/>
      <c r="NJ36" s="319"/>
      <c r="NK36" s="319"/>
      <c r="NL36" s="319"/>
      <c r="NM36" s="319"/>
      <c r="NN36" s="319"/>
      <c r="NO36" s="319"/>
      <c r="NP36" s="319"/>
      <c r="NQ36" s="319"/>
      <c r="NR36" s="319"/>
      <c r="NS36" s="319"/>
      <c r="NT36" s="319"/>
      <c r="NU36" s="319"/>
      <c r="NV36" s="319"/>
      <c r="NW36" s="319"/>
      <c r="NX36" s="319"/>
      <c r="NY36" s="319"/>
      <c r="NZ36" s="319"/>
      <c r="OA36" s="319"/>
      <c r="OB36" s="319"/>
      <c r="OC36" s="319"/>
      <c r="OD36" s="319"/>
      <c r="OE36" s="319"/>
      <c r="OF36" s="319"/>
      <c r="OG36" s="319"/>
      <c r="OH36" s="319"/>
      <c r="OI36" s="319"/>
      <c r="OJ36" s="319"/>
      <c r="OK36" s="319"/>
      <c r="OL36" s="319"/>
      <c r="OM36" s="319"/>
      <c r="ON36" s="319"/>
      <c r="OO36" s="319"/>
      <c r="OP36" s="319"/>
      <c r="OQ36" s="319"/>
      <c r="OR36" s="319"/>
      <c r="OS36" s="319"/>
      <c r="OT36" s="319"/>
      <c r="OU36" s="319"/>
      <c r="OV36" s="319"/>
      <c r="OW36" s="319"/>
      <c r="OX36" s="319"/>
      <c r="OY36" s="319"/>
      <c r="OZ36" s="319"/>
      <c r="PA36" s="319"/>
      <c r="PB36" s="319"/>
      <c r="PC36" s="319"/>
      <c r="PD36" s="319"/>
      <c r="PE36" s="319"/>
      <c r="PF36" s="319"/>
      <c r="PG36" s="319"/>
      <c r="PH36" s="319"/>
      <c r="PI36" s="319"/>
      <c r="PJ36" s="319"/>
      <c r="PK36" s="319"/>
      <c r="PL36" s="319"/>
      <c r="PM36" s="319"/>
      <c r="PN36" s="319"/>
      <c r="PO36" s="319"/>
      <c r="PP36" s="319"/>
      <c r="PQ36" s="319"/>
      <c r="PR36" s="319"/>
      <c r="PS36" s="319"/>
      <c r="PT36" s="319"/>
      <c r="PU36" s="319"/>
      <c r="PV36" s="319"/>
      <c r="PW36" s="319"/>
      <c r="PX36" s="319"/>
      <c r="PY36" s="319"/>
      <c r="PZ36" s="319"/>
      <c r="QA36" s="319"/>
      <c r="QB36" s="319"/>
      <c r="QC36" s="319"/>
      <c r="QD36" s="319"/>
      <c r="QE36" s="319"/>
      <c r="QF36" s="319"/>
      <c r="QG36" s="319"/>
      <c r="QH36" s="319"/>
      <c r="QI36" s="319"/>
      <c r="QJ36" s="319"/>
      <c r="QK36" s="319"/>
      <c r="QL36" s="319"/>
      <c r="QM36" s="319"/>
      <c r="QN36" s="319"/>
      <c r="QO36" s="319"/>
      <c r="QP36" s="319"/>
      <c r="QQ36" s="319"/>
      <c r="QR36" s="319"/>
      <c r="QS36" s="319"/>
      <c r="QT36" s="319"/>
      <c r="QU36" s="319"/>
      <c r="QV36" s="319"/>
      <c r="QW36" s="319"/>
      <c r="QX36" s="319"/>
      <c r="QY36" s="319"/>
      <c r="QZ36" s="319"/>
      <c r="RA36" s="319"/>
      <c r="RB36" s="319"/>
      <c r="RC36" s="319"/>
      <c r="RD36" s="319"/>
      <c r="RE36" s="319"/>
      <c r="RF36" s="319"/>
    </row>
    <row r="37" spans="1:474" s="602" customFormat="1" ht="14.4">
      <c r="A37" s="319"/>
      <c r="B37" s="2003" t="s">
        <v>77</v>
      </c>
      <c r="C37" s="2004">
        <v>18230714</v>
      </c>
      <c r="D37" s="2005"/>
      <c r="E37" s="2006" t="s">
        <v>1090</v>
      </c>
      <c r="F37" s="2007">
        <v>14</v>
      </c>
      <c r="G37" s="612">
        <f t="shared" ref="G37:G68" si="14">(N37/$N$203)*F37</f>
        <v>2.2584949766851444E-3</v>
      </c>
      <c r="H37" s="612" t="s">
        <v>37</v>
      </c>
      <c r="I37" s="2006">
        <v>154</v>
      </c>
      <c r="J37" s="2008">
        <f t="shared" si="4"/>
        <v>16</v>
      </c>
      <c r="K37" s="2009">
        <f t="shared" si="10"/>
        <v>6</v>
      </c>
      <c r="L37" s="2009">
        <f t="shared" si="11"/>
        <v>21.549480519480518</v>
      </c>
      <c r="M37" s="600"/>
      <c r="N37" s="2006">
        <v>2464</v>
      </c>
      <c r="O37" s="375"/>
      <c r="P37" s="601"/>
      <c r="Q37" s="601">
        <v>924</v>
      </c>
      <c r="R37" s="601">
        <f t="shared" si="6"/>
        <v>2394.62</v>
      </c>
      <c r="S37" s="2006">
        <v>3318.62</v>
      </c>
      <c r="T37" s="601"/>
      <c r="U37" s="601"/>
      <c r="V37" s="601"/>
      <c r="W37" s="601"/>
      <c r="X37" s="601"/>
      <c r="Y37" s="601"/>
      <c r="Z37" s="1006">
        <f t="shared" ref="Z37:Z68" si="15">-PV(Discount_Rate,F37,W37)*I37</f>
        <v>0</v>
      </c>
      <c r="AA37" s="614">
        <f t="shared" si="12"/>
        <v>0.74901085881433183</v>
      </c>
      <c r="AB37" s="601">
        <f t="shared" si="13"/>
        <v>1845.5627561185136</v>
      </c>
      <c r="AC37" s="618"/>
      <c r="AD37" s="2010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  <c r="GQ37" s="319"/>
      <c r="GR37" s="319"/>
      <c r="GS37" s="319"/>
      <c r="GT37" s="319"/>
      <c r="GU37" s="319"/>
      <c r="GV37" s="319"/>
      <c r="GW37" s="319"/>
      <c r="GX37" s="319"/>
      <c r="GY37" s="319"/>
      <c r="GZ37" s="319"/>
      <c r="HA37" s="319"/>
      <c r="HB37" s="319"/>
      <c r="HC37" s="319"/>
      <c r="HD37" s="319"/>
      <c r="HE37" s="319"/>
      <c r="HF37" s="319"/>
      <c r="HG37" s="319"/>
      <c r="HH37" s="319"/>
      <c r="HI37" s="319"/>
      <c r="HJ37" s="319"/>
      <c r="HK37" s="319"/>
      <c r="HL37" s="319"/>
      <c r="HM37" s="319"/>
      <c r="HN37" s="319"/>
      <c r="HO37" s="319"/>
      <c r="HP37" s="319"/>
      <c r="HQ37" s="319"/>
      <c r="HR37" s="319"/>
      <c r="HS37" s="319"/>
      <c r="HT37" s="319"/>
      <c r="HU37" s="319"/>
      <c r="HV37" s="319"/>
      <c r="HW37" s="319"/>
      <c r="HX37" s="319"/>
      <c r="HY37" s="319"/>
      <c r="HZ37" s="319"/>
      <c r="IA37" s="319"/>
      <c r="IB37" s="319"/>
      <c r="IC37" s="319"/>
      <c r="ID37" s="319"/>
      <c r="IE37" s="319"/>
      <c r="IF37" s="319"/>
      <c r="IG37" s="319"/>
      <c r="IH37" s="319"/>
      <c r="II37" s="319"/>
      <c r="IJ37" s="319"/>
      <c r="IK37" s="319"/>
      <c r="IL37" s="319"/>
      <c r="IM37" s="319"/>
      <c r="IN37" s="319"/>
      <c r="IO37" s="319"/>
      <c r="IP37" s="319"/>
      <c r="IQ37" s="319"/>
      <c r="IR37" s="319"/>
      <c r="IS37" s="319"/>
      <c r="IT37" s="319"/>
      <c r="IU37" s="319"/>
      <c r="IV37" s="319"/>
      <c r="IW37" s="319"/>
      <c r="IX37" s="319"/>
      <c r="IY37" s="319"/>
      <c r="IZ37" s="319"/>
      <c r="JA37" s="319"/>
      <c r="JB37" s="319"/>
      <c r="JC37" s="319"/>
      <c r="JD37" s="319"/>
      <c r="JE37" s="319"/>
      <c r="JF37" s="319"/>
      <c r="JG37" s="319"/>
      <c r="JH37" s="319"/>
      <c r="JI37" s="319"/>
      <c r="JJ37" s="319"/>
      <c r="JK37" s="319"/>
      <c r="JL37" s="319"/>
      <c r="JM37" s="319"/>
      <c r="JN37" s="319"/>
      <c r="JO37" s="319"/>
      <c r="JP37" s="319"/>
      <c r="JQ37" s="319"/>
      <c r="JR37" s="319"/>
      <c r="JS37" s="319"/>
      <c r="JT37" s="319"/>
      <c r="JU37" s="319"/>
      <c r="JV37" s="319"/>
      <c r="JW37" s="319"/>
      <c r="JX37" s="319"/>
      <c r="JY37" s="319"/>
      <c r="JZ37" s="319"/>
      <c r="KA37" s="319"/>
      <c r="KB37" s="319"/>
      <c r="KC37" s="319"/>
      <c r="KD37" s="319"/>
      <c r="KE37" s="319"/>
      <c r="KF37" s="319"/>
      <c r="KG37" s="319"/>
      <c r="KH37" s="319"/>
      <c r="KI37" s="319"/>
      <c r="KJ37" s="319"/>
      <c r="KK37" s="319"/>
      <c r="KL37" s="319"/>
      <c r="KM37" s="319"/>
      <c r="KN37" s="319"/>
      <c r="KO37" s="319"/>
      <c r="KP37" s="319"/>
      <c r="KQ37" s="319"/>
      <c r="KR37" s="319"/>
      <c r="KS37" s="319"/>
      <c r="KT37" s="319"/>
      <c r="KU37" s="319"/>
      <c r="KV37" s="319"/>
      <c r="KW37" s="319"/>
      <c r="KX37" s="319"/>
      <c r="KY37" s="319"/>
      <c r="KZ37" s="319"/>
      <c r="LA37" s="319"/>
      <c r="LB37" s="319"/>
      <c r="LC37" s="319"/>
      <c r="LD37" s="319"/>
      <c r="LE37" s="319"/>
      <c r="LF37" s="319"/>
      <c r="LG37" s="319"/>
      <c r="LH37" s="319"/>
      <c r="LI37" s="319"/>
      <c r="LJ37" s="319"/>
      <c r="LK37" s="319"/>
      <c r="LL37" s="319"/>
      <c r="LM37" s="319"/>
      <c r="LN37" s="319"/>
      <c r="LO37" s="319"/>
      <c r="LP37" s="319"/>
      <c r="LQ37" s="319"/>
      <c r="LR37" s="319"/>
      <c r="LS37" s="319"/>
      <c r="LT37" s="319"/>
      <c r="LU37" s="319"/>
      <c r="LV37" s="319"/>
      <c r="LW37" s="319"/>
      <c r="LX37" s="319"/>
      <c r="LY37" s="319"/>
      <c r="LZ37" s="319"/>
      <c r="MA37" s="319"/>
      <c r="MB37" s="319"/>
      <c r="MC37" s="319"/>
      <c r="MD37" s="319"/>
      <c r="ME37" s="319"/>
      <c r="MF37" s="319"/>
      <c r="MG37" s="319"/>
      <c r="MH37" s="319"/>
      <c r="MI37" s="319"/>
      <c r="MJ37" s="319"/>
      <c r="MK37" s="319"/>
      <c r="ML37" s="319"/>
      <c r="MM37" s="319"/>
      <c r="MN37" s="319"/>
      <c r="MO37" s="319"/>
      <c r="MP37" s="319"/>
      <c r="MQ37" s="319"/>
      <c r="MR37" s="319"/>
      <c r="MS37" s="319"/>
      <c r="MT37" s="319"/>
      <c r="MU37" s="319"/>
      <c r="MV37" s="319"/>
      <c r="MW37" s="319"/>
      <c r="MX37" s="319"/>
      <c r="MY37" s="319"/>
      <c r="MZ37" s="319"/>
      <c r="NA37" s="319"/>
      <c r="NB37" s="319"/>
      <c r="NC37" s="319"/>
      <c r="ND37" s="319"/>
      <c r="NE37" s="319"/>
      <c r="NF37" s="319"/>
      <c r="NG37" s="319"/>
      <c r="NH37" s="319"/>
      <c r="NI37" s="319"/>
      <c r="NJ37" s="319"/>
      <c r="NK37" s="319"/>
      <c r="NL37" s="319"/>
      <c r="NM37" s="319"/>
      <c r="NN37" s="319"/>
      <c r="NO37" s="319"/>
      <c r="NP37" s="319"/>
      <c r="NQ37" s="319"/>
      <c r="NR37" s="319"/>
      <c r="NS37" s="319"/>
      <c r="NT37" s="319"/>
      <c r="NU37" s="319"/>
      <c r="NV37" s="319"/>
      <c r="NW37" s="319"/>
      <c r="NX37" s="319"/>
      <c r="NY37" s="319"/>
      <c r="NZ37" s="319"/>
      <c r="OA37" s="319"/>
      <c r="OB37" s="319"/>
      <c r="OC37" s="319"/>
      <c r="OD37" s="319"/>
      <c r="OE37" s="319"/>
      <c r="OF37" s="319"/>
      <c r="OG37" s="319"/>
      <c r="OH37" s="319"/>
      <c r="OI37" s="319"/>
      <c r="OJ37" s="319"/>
      <c r="OK37" s="319"/>
      <c r="OL37" s="319"/>
      <c r="OM37" s="319"/>
      <c r="ON37" s="319"/>
      <c r="OO37" s="319"/>
      <c r="OP37" s="319"/>
      <c r="OQ37" s="319"/>
      <c r="OR37" s="319"/>
      <c r="OS37" s="319"/>
      <c r="OT37" s="319"/>
      <c r="OU37" s="319"/>
      <c r="OV37" s="319"/>
      <c r="OW37" s="319"/>
      <c r="OX37" s="319"/>
      <c r="OY37" s="319"/>
      <c r="OZ37" s="319"/>
      <c r="PA37" s="319"/>
      <c r="PB37" s="319"/>
      <c r="PC37" s="319"/>
      <c r="PD37" s="319"/>
      <c r="PE37" s="319"/>
      <c r="PF37" s="319"/>
      <c r="PG37" s="319"/>
      <c r="PH37" s="319"/>
      <c r="PI37" s="319"/>
      <c r="PJ37" s="319"/>
      <c r="PK37" s="319"/>
      <c r="PL37" s="319"/>
      <c r="PM37" s="319"/>
      <c r="PN37" s="319"/>
      <c r="PO37" s="319"/>
      <c r="PP37" s="319"/>
      <c r="PQ37" s="319"/>
      <c r="PR37" s="319"/>
      <c r="PS37" s="319"/>
      <c r="PT37" s="319"/>
      <c r="PU37" s="319"/>
      <c r="PV37" s="319"/>
      <c r="PW37" s="319"/>
      <c r="PX37" s="319"/>
      <c r="PY37" s="319"/>
      <c r="PZ37" s="319"/>
      <c r="QA37" s="319"/>
      <c r="QB37" s="319"/>
      <c r="QC37" s="319"/>
      <c r="QD37" s="319"/>
      <c r="QE37" s="319"/>
      <c r="QF37" s="319"/>
      <c r="QG37" s="319"/>
      <c r="QH37" s="319"/>
      <c r="QI37" s="319"/>
      <c r="QJ37" s="319"/>
      <c r="QK37" s="319"/>
      <c r="QL37" s="319"/>
      <c r="QM37" s="319"/>
      <c r="QN37" s="319"/>
      <c r="QO37" s="319"/>
      <c r="QP37" s="319"/>
      <c r="QQ37" s="319"/>
      <c r="QR37" s="319"/>
      <c r="QS37" s="319"/>
      <c r="QT37" s="319"/>
      <c r="QU37" s="319"/>
      <c r="QV37" s="319"/>
      <c r="QW37" s="319"/>
      <c r="QX37" s="319"/>
      <c r="QY37" s="319"/>
      <c r="QZ37" s="319"/>
      <c r="RA37" s="319"/>
      <c r="RB37" s="319"/>
      <c r="RC37" s="319"/>
      <c r="RD37" s="319"/>
      <c r="RE37" s="319"/>
      <c r="RF37" s="319"/>
    </row>
    <row r="38" spans="1:474" s="602" customFormat="1" ht="14.4">
      <c r="A38" s="319"/>
      <c r="B38" s="2003" t="s">
        <v>77</v>
      </c>
      <c r="C38" s="2004">
        <v>18230714</v>
      </c>
      <c r="D38" s="2005"/>
      <c r="E38" s="2006" t="s">
        <v>1091</v>
      </c>
      <c r="F38" s="2007">
        <v>14</v>
      </c>
      <c r="G38" s="612">
        <f t="shared" si="14"/>
        <v>3.0027717303654756E-2</v>
      </c>
      <c r="H38" s="612" t="s">
        <v>37</v>
      </c>
      <c r="I38" s="2006">
        <v>455</v>
      </c>
      <c r="J38" s="2008">
        <f t="shared" si="4"/>
        <v>72</v>
      </c>
      <c r="K38" s="2009">
        <f t="shared" si="10"/>
        <v>9.8241758241758248</v>
      </c>
      <c r="L38" s="2009">
        <f t="shared" si="11"/>
        <v>19.861208791208792</v>
      </c>
      <c r="M38" s="600"/>
      <c r="N38" s="2006">
        <v>32760</v>
      </c>
      <c r="O38" s="375"/>
      <c r="P38" s="601"/>
      <c r="Q38" s="601">
        <v>4470</v>
      </c>
      <c r="R38" s="601">
        <f t="shared" si="6"/>
        <v>4566.8500000000004</v>
      </c>
      <c r="S38" s="2006">
        <v>9036.85</v>
      </c>
      <c r="T38" s="601"/>
      <c r="U38" s="601"/>
      <c r="V38" s="601"/>
      <c r="W38" s="601"/>
      <c r="X38" s="601"/>
      <c r="Y38" s="601"/>
      <c r="Z38" s="1006">
        <f t="shared" si="15"/>
        <v>0</v>
      </c>
      <c r="AA38" s="614">
        <f t="shared" si="12"/>
        <v>0.74901085881433183</v>
      </c>
      <c r="AB38" s="601">
        <f t="shared" si="13"/>
        <v>24537.595734757509</v>
      </c>
      <c r="AC38" s="618"/>
      <c r="AD38" s="2010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  <c r="GQ38" s="319"/>
      <c r="GR38" s="319"/>
      <c r="GS38" s="319"/>
      <c r="GT38" s="319"/>
      <c r="GU38" s="319"/>
      <c r="GV38" s="319"/>
      <c r="GW38" s="319"/>
      <c r="GX38" s="319"/>
      <c r="GY38" s="319"/>
      <c r="GZ38" s="319"/>
      <c r="HA38" s="319"/>
      <c r="HB38" s="319"/>
      <c r="HC38" s="319"/>
      <c r="HD38" s="319"/>
      <c r="HE38" s="319"/>
      <c r="HF38" s="319"/>
      <c r="HG38" s="319"/>
      <c r="HH38" s="319"/>
      <c r="HI38" s="319"/>
      <c r="HJ38" s="319"/>
      <c r="HK38" s="319"/>
      <c r="HL38" s="319"/>
      <c r="HM38" s="319"/>
      <c r="HN38" s="319"/>
      <c r="HO38" s="319"/>
      <c r="HP38" s="319"/>
      <c r="HQ38" s="319"/>
      <c r="HR38" s="319"/>
      <c r="HS38" s="319"/>
      <c r="HT38" s="319"/>
      <c r="HU38" s="319"/>
      <c r="HV38" s="319"/>
      <c r="HW38" s="319"/>
      <c r="HX38" s="319"/>
      <c r="HY38" s="319"/>
      <c r="HZ38" s="319"/>
      <c r="IA38" s="319"/>
      <c r="IB38" s="319"/>
      <c r="IC38" s="319"/>
      <c r="ID38" s="319"/>
      <c r="IE38" s="319"/>
      <c r="IF38" s="319"/>
      <c r="IG38" s="319"/>
      <c r="IH38" s="319"/>
      <c r="II38" s="319"/>
      <c r="IJ38" s="319"/>
      <c r="IK38" s="319"/>
      <c r="IL38" s="319"/>
      <c r="IM38" s="319"/>
      <c r="IN38" s="319"/>
      <c r="IO38" s="319"/>
      <c r="IP38" s="319"/>
      <c r="IQ38" s="319"/>
      <c r="IR38" s="319"/>
      <c r="IS38" s="319"/>
      <c r="IT38" s="319"/>
      <c r="IU38" s="319"/>
      <c r="IV38" s="319"/>
      <c r="IW38" s="319"/>
      <c r="IX38" s="319"/>
      <c r="IY38" s="319"/>
      <c r="IZ38" s="319"/>
      <c r="JA38" s="319"/>
      <c r="JB38" s="319"/>
      <c r="JC38" s="319"/>
      <c r="JD38" s="319"/>
      <c r="JE38" s="319"/>
      <c r="JF38" s="319"/>
      <c r="JG38" s="319"/>
      <c r="JH38" s="319"/>
      <c r="JI38" s="319"/>
      <c r="JJ38" s="319"/>
      <c r="JK38" s="319"/>
      <c r="JL38" s="319"/>
      <c r="JM38" s="319"/>
      <c r="JN38" s="319"/>
      <c r="JO38" s="319"/>
      <c r="JP38" s="319"/>
      <c r="JQ38" s="319"/>
      <c r="JR38" s="319"/>
      <c r="JS38" s="319"/>
      <c r="JT38" s="319"/>
      <c r="JU38" s="319"/>
      <c r="JV38" s="319"/>
      <c r="JW38" s="319"/>
      <c r="JX38" s="319"/>
      <c r="JY38" s="319"/>
      <c r="JZ38" s="319"/>
      <c r="KA38" s="319"/>
      <c r="KB38" s="319"/>
      <c r="KC38" s="319"/>
      <c r="KD38" s="319"/>
      <c r="KE38" s="319"/>
      <c r="KF38" s="319"/>
      <c r="KG38" s="319"/>
      <c r="KH38" s="319"/>
      <c r="KI38" s="319"/>
      <c r="KJ38" s="319"/>
      <c r="KK38" s="319"/>
      <c r="KL38" s="319"/>
      <c r="KM38" s="319"/>
      <c r="KN38" s="319"/>
      <c r="KO38" s="319"/>
      <c r="KP38" s="319"/>
      <c r="KQ38" s="319"/>
      <c r="KR38" s="319"/>
      <c r="KS38" s="319"/>
      <c r="KT38" s="319"/>
      <c r="KU38" s="319"/>
      <c r="KV38" s="319"/>
      <c r="KW38" s="319"/>
      <c r="KX38" s="319"/>
      <c r="KY38" s="319"/>
      <c r="KZ38" s="319"/>
      <c r="LA38" s="319"/>
      <c r="LB38" s="319"/>
      <c r="LC38" s="319"/>
      <c r="LD38" s="319"/>
      <c r="LE38" s="319"/>
      <c r="LF38" s="319"/>
      <c r="LG38" s="319"/>
      <c r="LH38" s="319"/>
      <c r="LI38" s="319"/>
      <c r="LJ38" s="319"/>
      <c r="LK38" s="319"/>
      <c r="LL38" s="319"/>
      <c r="LM38" s="319"/>
      <c r="LN38" s="319"/>
      <c r="LO38" s="319"/>
      <c r="LP38" s="319"/>
      <c r="LQ38" s="319"/>
      <c r="LR38" s="319"/>
      <c r="LS38" s="319"/>
      <c r="LT38" s="319"/>
      <c r="LU38" s="319"/>
      <c r="LV38" s="319"/>
      <c r="LW38" s="319"/>
      <c r="LX38" s="319"/>
      <c r="LY38" s="319"/>
      <c r="LZ38" s="319"/>
      <c r="MA38" s="319"/>
      <c r="MB38" s="319"/>
      <c r="MC38" s="319"/>
      <c r="MD38" s="319"/>
      <c r="ME38" s="319"/>
      <c r="MF38" s="319"/>
      <c r="MG38" s="319"/>
      <c r="MH38" s="319"/>
      <c r="MI38" s="319"/>
      <c r="MJ38" s="319"/>
      <c r="MK38" s="319"/>
      <c r="ML38" s="319"/>
      <c r="MM38" s="319"/>
      <c r="MN38" s="319"/>
      <c r="MO38" s="319"/>
      <c r="MP38" s="319"/>
      <c r="MQ38" s="319"/>
      <c r="MR38" s="319"/>
      <c r="MS38" s="319"/>
      <c r="MT38" s="319"/>
      <c r="MU38" s="319"/>
      <c r="MV38" s="319"/>
      <c r="MW38" s="319"/>
      <c r="MX38" s="319"/>
      <c r="MY38" s="319"/>
      <c r="MZ38" s="319"/>
      <c r="NA38" s="319"/>
      <c r="NB38" s="319"/>
      <c r="NC38" s="319"/>
      <c r="ND38" s="319"/>
      <c r="NE38" s="319"/>
      <c r="NF38" s="319"/>
      <c r="NG38" s="319"/>
      <c r="NH38" s="319"/>
      <c r="NI38" s="319"/>
      <c r="NJ38" s="319"/>
      <c r="NK38" s="319"/>
      <c r="NL38" s="319"/>
      <c r="NM38" s="319"/>
      <c r="NN38" s="319"/>
      <c r="NO38" s="319"/>
      <c r="NP38" s="319"/>
      <c r="NQ38" s="319"/>
      <c r="NR38" s="319"/>
      <c r="NS38" s="319"/>
      <c r="NT38" s="319"/>
      <c r="NU38" s="319"/>
      <c r="NV38" s="319"/>
      <c r="NW38" s="319"/>
      <c r="NX38" s="319"/>
      <c r="NY38" s="319"/>
      <c r="NZ38" s="319"/>
      <c r="OA38" s="319"/>
      <c r="OB38" s="319"/>
      <c r="OC38" s="319"/>
      <c r="OD38" s="319"/>
      <c r="OE38" s="319"/>
      <c r="OF38" s="319"/>
      <c r="OG38" s="319"/>
      <c r="OH38" s="319"/>
      <c r="OI38" s="319"/>
      <c r="OJ38" s="319"/>
      <c r="OK38" s="319"/>
      <c r="OL38" s="319"/>
      <c r="OM38" s="319"/>
      <c r="ON38" s="319"/>
      <c r="OO38" s="319"/>
      <c r="OP38" s="319"/>
      <c r="OQ38" s="319"/>
      <c r="OR38" s="319"/>
      <c r="OS38" s="319"/>
      <c r="OT38" s="319"/>
      <c r="OU38" s="319"/>
      <c r="OV38" s="319"/>
      <c r="OW38" s="319"/>
      <c r="OX38" s="319"/>
      <c r="OY38" s="319"/>
      <c r="OZ38" s="319"/>
      <c r="PA38" s="319"/>
      <c r="PB38" s="319"/>
      <c r="PC38" s="319"/>
      <c r="PD38" s="319"/>
      <c r="PE38" s="319"/>
      <c r="PF38" s="319"/>
      <c r="PG38" s="319"/>
      <c r="PH38" s="319"/>
      <c r="PI38" s="319"/>
      <c r="PJ38" s="319"/>
      <c r="PK38" s="319"/>
      <c r="PL38" s="319"/>
      <c r="PM38" s="319"/>
      <c r="PN38" s="319"/>
      <c r="PO38" s="319"/>
      <c r="PP38" s="319"/>
      <c r="PQ38" s="319"/>
      <c r="PR38" s="319"/>
      <c r="PS38" s="319"/>
      <c r="PT38" s="319"/>
      <c r="PU38" s="319"/>
      <c r="PV38" s="319"/>
      <c r="PW38" s="319"/>
      <c r="PX38" s="319"/>
      <c r="PY38" s="319"/>
      <c r="PZ38" s="319"/>
      <c r="QA38" s="319"/>
      <c r="QB38" s="319"/>
      <c r="QC38" s="319"/>
      <c r="QD38" s="319"/>
      <c r="QE38" s="319"/>
      <c r="QF38" s="319"/>
      <c r="QG38" s="319"/>
      <c r="QH38" s="319"/>
      <c r="QI38" s="319"/>
      <c r="QJ38" s="319"/>
      <c r="QK38" s="319"/>
      <c r="QL38" s="319"/>
      <c r="QM38" s="319"/>
      <c r="QN38" s="319"/>
      <c r="QO38" s="319"/>
      <c r="QP38" s="319"/>
      <c r="QQ38" s="319"/>
      <c r="QR38" s="319"/>
      <c r="QS38" s="319"/>
      <c r="QT38" s="319"/>
      <c r="QU38" s="319"/>
      <c r="QV38" s="319"/>
      <c r="QW38" s="319"/>
      <c r="QX38" s="319"/>
      <c r="QY38" s="319"/>
      <c r="QZ38" s="319"/>
      <c r="RA38" s="319"/>
      <c r="RB38" s="319"/>
      <c r="RC38" s="319"/>
      <c r="RD38" s="319"/>
      <c r="RE38" s="319"/>
      <c r="RF38" s="319"/>
    </row>
    <row r="39" spans="1:474" s="602" customFormat="1" ht="14.4">
      <c r="A39" s="319"/>
      <c r="B39" s="2003" t="s">
        <v>77</v>
      </c>
      <c r="C39" s="2004">
        <v>18230714</v>
      </c>
      <c r="D39" s="2005"/>
      <c r="E39" s="2006" t="s">
        <v>1092</v>
      </c>
      <c r="F39" s="2007">
        <v>14</v>
      </c>
      <c r="G39" s="612">
        <f t="shared" si="14"/>
        <v>2.6214673836523993E-4</v>
      </c>
      <c r="H39" s="612" t="s">
        <v>37</v>
      </c>
      <c r="I39" s="2006">
        <v>11</v>
      </c>
      <c r="J39" s="2008">
        <f t="shared" si="4"/>
        <v>26</v>
      </c>
      <c r="K39" s="2009">
        <f t="shared" si="10"/>
        <v>6</v>
      </c>
      <c r="L39" s="2009">
        <f t="shared" si="11"/>
        <v>22.90909090909091</v>
      </c>
      <c r="M39" s="600"/>
      <c r="N39" s="2006">
        <v>286</v>
      </c>
      <c r="O39" s="375"/>
      <c r="P39" s="601"/>
      <c r="Q39" s="601">
        <v>66</v>
      </c>
      <c r="R39" s="601">
        <f t="shared" si="6"/>
        <v>186</v>
      </c>
      <c r="S39" s="2006">
        <v>252</v>
      </c>
      <c r="T39" s="601"/>
      <c r="U39" s="601"/>
      <c r="V39" s="601"/>
      <c r="W39" s="601"/>
      <c r="X39" s="601"/>
      <c r="Y39" s="601"/>
      <c r="Z39" s="1006">
        <f t="shared" si="15"/>
        <v>0</v>
      </c>
      <c r="AA39" s="614">
        <f t="shared" si="12"/>
        <v>0.74901085881433183</v>
      </c>
      <c r="AB39" s="601">
        <f t="shared" si="13"/>
        <v>214.21710562089891</v>
      </c>
      <c r="AC39" s="618"/>
      <c r="AD39" s="2010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  <c r="GP39" s="319"/>
      <c r="GQ39" s="319"/>
      <c r="GR39" s="319"/>
      <c r="GS39" s="319"/>
      <c r="GT39" s="319"/>
      <c r="GU39" s="319"/>
      <c r="GV39" s="319"/>
      <c r="GW39" s="319"/>
      <c r="GX39" s="319"/>
      <c r="GY39" s="319"/>
      <c r="GZ39" s="319"/>
      <c r="HA39" s="319"/>
      <c r="HB39" s="319"/>
      <c r="HC39" s="319"/>
      <c r="HD39" s="319"/>
      <c r="HE39" s="319"/>
      <c r="HF39" s="319"/>
      <c r="HG39" s="319"/>
      <c r="HH39" s="319"/>
      <c r="HI39" s="319"/>
      <c r="HJ39" s="319"/>
      <c r="HK39" s="319"/>
      <c r="HL39" s="319"/>
      <c r="HM39" s="319"/>
      <c r="HN39" s="319"/>
      <c r="HO39" s="319"/>
      <c r="HP39" s="319"/>
      <c r="HQ39" s="319"/>
      <c r="HR39" s="319"/>
      <c r="HS39" s="319"/>
      <c r="HT39" s="319"/>
      <c r="HU39" s="319"/>
      <c r="HV39" s="319"/>
      <c r="HW39" s="319"/>
      <c r="HX39" s="319"/>
      <c r="HY39" s="319"/>
      <c r="HZ39" s="319"/>
      <c r="IA39" s="319"/>
      <c r="IB39" s="319"/>
      <c r="IC39" s="319"/>
      <c r="ID39" s="319"/>
      <c r="IE39" s="319"/>
      <c r="IF39" s="319"/>
      <c r="IG39" s="319"/>
      <c r="IH39" s="319"/>
      <c r="II39" s="319"/>
      <c r="IJ39" s="319"/>
      <c r="IK39" s="319"/>
      <c r="IL39" s="319"/>
      <c r="IM39" s="319"/>
      <c r="IN39" s="319"/>
      <c r="IO39" s="319"/>
      <c r="IP39" s="319"/>
      <c r="IQ39" s="319"/>
      <c r="IR39" s="319"/>
      <c r="IS39" s="319"/>
      <c r="IT39" s="319"/>
      <c r="IU39" s="319"/>
      <c r="IV39" s="319"/>
      <c r="IW39" s="319"/>
      <c r="IX39" s="319"/>
      <c r="IY39" s="319"/>
      <c r="IZ39" s="319"/>
      <c r="JA39" s="319"/>
      <c r="JB39" s="319"/>
      <c r="JC39" s="319"/>
      <c r="JD39" s="319"/>
      <c r="JE39" s="319"/>
      <c r="JF39" s="319"/>
      <c r="JG39" s="319"/>
      <c r="JH39" s="319"/>
      <c r="JI39" s="319"/>
      <c r="JJ39" s="319"/>
      <c r="JK39" s="319"/>
      <c r="JL39" s="319"/>
      <c r="JM39" s="319"/>
      <c r="JN39" s="319"/>
      <c r="JO39" s="319"/>
      <c r="JP39" s="319"/>
      <c r="JQ39" s="319"/>
      <c r="JR39" s="319"/>
      <c r="JS39" s="319"/>
      <c r="JT39" s="319"/>
      <c r="JU39" s="319"/>
      <c r="JV39" s="319"/>
      <c r="JW39" s="319"/>
      <c r="JX39" s="319"/>
      <c r="JY39" s="319"/>
      <c r="JZ39" s="319"/>
      <c r="KA39" s="319"/>
      <c r="KB39" s="319"/>
      <c r="KC39" s="319"/>
      <c r="KD39" s="319"/>
      <c r="KE39" s="319"/>
      <c r="KF39" s="319"/>
      <c r="KG39" s="319"/>
      <c r="KH39" s="319"/>
      <c r="KI39" s="319"/>
      <c r="KJ39" s="319"/>
      <c r="KK39" s="319"/>
      <c r="KL39" s="319"/>
      <c r="KM39" s="319"/>
      <c r="KN39" s="319"/>
      <c r="KO39" s="319"/>
      <c r="KP39" s="319"/>
      <c r="KQ39" s="319"/>
      <c r="KR39" s="319"/>
      <c r="KS39" s="319"/>
      <c r="KT39" s="319"/>
      <c r="KU39" s="319"/>
      <c r="KV39" s="319"/>
      <c r="KW39" s="319"/>
      <c r="KX39" s="319"/>
      <c r="KY39" s="319"/>
      <c r="KZ39" s="319"/>
      <c r="LA39" s="319"/>
      <c r="LB39" s="319"/>
      <c r="LC39" s="319"/>
      <c r="LD39" s="319"/>
      <c r="LE39" s="319"/>
      <c r="LF39" s="319"/>
      <c r="LG39" s="319"/>
      <c r="LH39" s="319"/>
      <c r="LI39" s="319"/>
      <c r="LJ39" s="319"/>
      <c r="LK39" s="319"/>
      <c r="LL39" s="319"/>
      <c r="LM39" s="319"/>
      <c r="LN39" s="319"/>
      <c r="LO39" s="319"/>
      <c r="LP39" s="319"/>
      <c r="LQ39" s="319"/>
      <c r="LR39" s="319"/>
      <c r="LS39" s="319"/>
      <c r="LT39" s="319"/>
      <c r="LU39" s="319"/>
      <c r="LV39" s="319"/>
      <c r="LW39" s="319"/>
      <c r="LX39" s="319"/>
      <c r="LY39" s="319"/>
      <c r="LZ39" s="319"/>
      <c r="MA39" s="319"/>
      <c r="MB39" s="319"/>
      <c r="MC39" s="319"/>
      <c r="MD39" s="319"/>
      <c r="ME39" s="319"/>
      <c r="MF39" s="319"/>
      <c r="MG39" s="319"/>
      <c r="MH39" s="319"/>
      <c r="MI39" s="319"/>
      <c r="MJ39" s="319"/>
      <c r="MK39" s="319"/>
      <c r="ML39" s="319"/>
      <c r="MM39" s="319"/>
      <c r="MN39" s="319"/>
      <c r="MO39" s="319"/>
      <c r="MP39" s="319"/>
      <c r="MQ39" s="319"/>
      <c r="MR39" s="319"/>
      <c r="MS39" s="319"/>
      <c r="MT39" s="319"/>
      <c r="MU39" s="319"/>
      <c r="MV39" s="319"/>
      <c r="MW39" s="319"/>
      <c r="MX39" s="319"/>
      <c r="MY39" s="319"/>
      <c r="MZ39" s="319"/>
      <c r="NA39" s="319"/>
      <c r="NB39" s="319"/>
      <c r="NC39" s="319"/>
      <c r="ND39" s="319"/>
      <c r="NE39" s="319"/>
      <c r="NF39" s="319"/>
      <c r="NG39" s="319"/>
      <c r="NH39" s="319"/>
      <c r="NI39" s="319"/>
      <c r="NJ39" s="319"/>
      <c r="NK39" s="319"/>
      <c r="NL39" s="319"/>
      <c r="NM39" s="319"/>
      <c r="NN39" s="319"/>
      <c r="NO39" s="319"/>
      <c r="NP39" s="319"/>
      <c r="NQ39" s="319"/>
      <c r="NR39" s="319"/>
      <c r="NS39" s="319"/>
      <c r="NT39" s="319"/>
      <c r="NU39" s="319"/>
      <c r="NV39" s="319"/>
      <c r="NW39" s="319"/>
      <c r="NX39" s="319"/>
      <c r="NY39" s="319"/>
      <c r="NZ39" s="319"/>
      <c r="OA39" s="319"/>
      <c r="OB39" s="319"/>
      <c r="OC39" s="319"/>
      <c r="OD39" s="319"/>
      <c r="OE39" s="319"/>
      <c r="OF39" s="319"/>
      <c r="OG39" s="319"/>
      <c r="OH39" s="319"/>
      <c r="OI39" s="319"/>
      <c r="OJ39" s="319"/>
      <c r="OK39" s="319"/>
      <c r="OL39" s="319"/>
      <c r="OM39" s="319"/>
      <c r="ON39" s="319"/>
      <c r="OO39" s="319"/>
      <c r="OP39" s="319"/>
      <c r="OQ39" s="319"/>
      <c r="OR39" s="319"/>
      <c r="OS39" s="319"/>
      <c r="OT39" s="319"/>
      <c r="OU39" s="319"/>
      <c r="OV39" s="319"/>
      <c r="OW39" s="319"/>
      <c r="OX39" s="319"/>
      <c r="OY39" s="319"/>
      <c r="OZ39" s="319"/>
      <c r="PA39" s="319"/>
      <c r="PB39" s="319"/>
      <c r="PC39" s="319"/>
      <c r="PD39" s="319"/>
      <c r="PE39" s="319"/>
      <c r="PF39" s="319"/>
      <c r="PG39" s="319"/>
      <c r="PH39" s="319"/>
      <c r="PI39" s="319"/>
      <c r="PJ39" s="319"/>
      <c r="PK39" s="319"/>
      <c r="PL39" s="319"/>
      <c r="PM39" s="319"/>
      <c r="PN39" s="319"/>
      <c r="PO39" s="319"/>
      <c r="PP39" s="319"/>
      <c r="PQ39" s="319"/>
      <c r="PR39" s="319"/>
      <c r="PS39" s="319"/>
      <c r="PT39" s="319"/>
      <c r="PU39" s="319"/>
      <c r="PV39" s="319"/>
      <c r="PW39" s="319"/>
      <c r="PX39" s="319"/>
      <c r="PY39" s="319"/>
      <c r="PZ39" s="319"/>
      <c r="QA39" s="319"/>
      <c r="QB39" s="319"/>
      <c r="QC39" s="319"/>
      <c r="QD39" s="319"/>
      <c r="QE39" s="319"/>
      <c r="QF39" s="319"/>
      <c r="QG39" s="319"/>
      <c r="QH39" s="319"/>
      <c r="QI39" s="319"/>
      <c r="QJ39" s="319"/>
      <c r="QK39" s="319"/>
      <c r="QL39" s="319"/>
      <c r="QM39" s="319"/>
      <c r="QN39" s="319"/>
      <c r="QO39" s="319"/>
      <c r="QP39" s="319"/>
      <c r="QQ39" s="319"/>
      <c r="QR39" s="319"/>
      <c r="QS39" s="319"/>
      <c r="QT39" s="319"/>
      <c r="QU39" s="319"/>
      <c r="QV39" s="319"/>
      <c r="QW39" s="319"/>
      <c r="QX39" s="319"/>
      <c r="QY39" s="319"/>
      <c r="QZ39" s="319"/>
      <c r="RA39" s="319"/>
      <c r="RB39" s="319"/>
      <c r="RC39" s="319"/>
      <c r="RD39" s="319"/>
      <c r="RE39" s="319"/>
      <c r="RF39" s="319"/>
    </row>
    <row r="40" spans="1:474" s="602" customFormat="1" ht="14.4">
      <c r="A40" s="319"/>
      <c r="B40" s="2003" t="s">
        <v>77</v>
      </c>
      <c r="C40" s="2004">
        <v>18230714</v>
      </c>
      <c r="D40" s="2005"/>
      <c r="E40" s="2006" t="s">
        <v>1093</v>
      </c>
      <c r="F40" s="2007">
        <v>14</v>
      </c>
      <c r="G40" s="612">
        <f t="shared" si="14"/>
        <v>0.14121276505603356</v>
      </c>
      <c r="H40" s="612" t="s">
        <v>37</v>
      </c>
      <c r="I40" s="2006">
        <v>5706</v>
      </c>
      <c r="J40" s="2008">
        <f t="shared" si="4"/>
        <v>27</v>
      </c>
      <c r="K40" s="2009">
        <f t="shared" si="10"/>
        <v>7.3880126182965302</v>
      </c>
      <c r="L40" s="2009">
        <f t="shared" si="11"/>
        <v>20.015210304942165</v>
      </c>
      <c r="M40" s="600"/>
      <c r="N40" s="2006">
        <v>154062</v>
      </c>
      <c r="O40" s="375"/>
      <c r="P40" s="601"/>
      <c r="Q40" s="601">
        <v>42156</v>
      </c>
      <c r="R40" s="601">
        <f t="shared" si="6"/>
        <v>72050.789999999994</v>
      </c>
      <c r="S40" s="2006">
        <v>114206.79</v>
      </c>
      <c r="T40" s="601"/>
      <c r="U40" s="601"/>
      <c r="V40" s="601"/>
      <c r="W40" s="601"/>
      <c r="X40" s="601"/>
      <c r="Y40" s="601"/>
      <c r="Z40" s="1006">
        <f t="shared" si="15"/>
        <v>0</v>
      </c>
      <c r="AA40" s="614">
        <f t="shared" si="12"/>
        <v>0.74901085881433183</v>
      </c>
      <c r="AB40" s="601">
        <f t="shared" si="13"/>
        <v>115394.11093065359</v>
      </c>
      <c r="AC40" s="618"/>
      <c r="AD40" s="2010"/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19"/>
      <c r="IB40" s="319"/>
      <c r="IC40" s="319"/>
      <c r="ID40" s="319"/>
      <c r="IE40" s="319"/>
      <c r="IF40" s="319"/>
      <c r="IG40" s="319"/>
      <c r="IH40" s="319"/>
      <c r="II40" s="319"/>
      <c r="IJ40" s="319"/>
      <c r="IK40" s="319"/>
      <c r="IL40" s="319"/>
      <c r="IM40" s="319"/>
      <c r="IN40" s="319"/>
      <c r="IO40" s="319"/>
      <c r="IP40" s="319"/>
      <c r="IQ40" s="319"/>
      <c r="IR40" s="319"/>
      <c r="IS40" s="319"/>
      <c r="IT40" s="319"/>
      <c r="IU40" s="319"/>
      <c r="IV40" s="319"/>
      <c r="IW40" s="319"/>
      <c r="IX40" s="319"/>
      <c r="IY40" s="319"/>
      <c r="IZ40" s="319"/>
      <c r="JA40" s="319"/>
      <c r="JB40" s="319"/>
      <c r="JC40" s="319"/>
      <c r="JD40" s="319"/>
      <c r="JE40" s="319"/>
      <c r="JF40" s="319"/>
      <c r="JG40" s="319"/>
      <c r="JH40" s="319"/>
      <c r="JI40" s="319"/>
      <c r="JJ40" s="319"/>
      <c r="JK40" s="319"/>
      <c r="JL40" s="319"/>
      <c r="JM40" s="319"/>
      <c r="JN40" s="319"/>
      <c r="JO40" s="319"/>
      <c r="JP40" s="319"/>
      <c r="JQ40" s="319"/>
      <c r="JR40" s="319"/>
      <c r="JS40" s="319"/>
      <c r="JT40" s="319"/>
      <c r="JU40" s="319"/>
      <c r="JV40" s="319"/>
      <c r="JW40" s="319"/>
      <c r="JX40" s="319"/>
      <c r="JY40" s="319"/>
      <c r="JZ40" s="319"/>
      <c r="KA40" s="319"/>
      <c r="KB40" s="319"/>
      <c r="KC40" s="319"/>
      <c r="KD40" s="319"/>
      <c r="KE40" s="319"/>
      <c r="KF40" s="319"/>
      <c r="KG40" s="319"/>
      <c r="KH40" s="319"/>
      <c r="KI40" s="319"/>
      <c r="KJ40" s="319"/>
      <c r="KK40" s="319"/>
      <c r="KL40" s="319"/>
      <c r="KM40" s="319"/>
      <c r="KN40" s="319"/>
      <c r="KO40" s="319"/>
      <c r="KP40" s="319"/>
      <c r="KQ40" s="319"/>
      <c r="KR40" s="319"/>
      <c r="KS40" s="319"/>
      <c r="KT40" s="319"/>
      <c r="KU40" s="319"/>
      <c r="KV40" s="319"/>
      <c r="KW40" s="319"/>
      <c r="KX40" s="319"/>
      <c r="KY40" s="319"/>
      <c r="KZ40" s="319"/>
      <c r="LA40" s="319"/>
      <c r="LB40" s="319"/>
      <c r="LC40" s="319"/>
      <c r="LD40" s="319"/>
      <c r="LE40" s="319"/>
      <c r="LF40" s="319"/>
      <c r="LG40" s="319"/>
      <c r="LH40" s="319"/>
      <c r="LI40" s="319"/>
      <c r="LJ40" s="319"/>
      <c r="LK40" s="319"/>
      <c r="LL40" s="319"/>
      <c r="LM40" s="319"/>
      <c r="LN40" s="319"/>
      <c r="LO40" s="319"/>
      <c r="LP40" s="319"/>
      <c r="LQ40" s="319"/>
      <c r="LR40" s="319"/>
      <c r="LS40" s="319"/>
      <c r="LT40" s="319"/>
      <c r="LU40" s="319"/>
      <c r="LV40" s="319"/>
      <c r="LW40" s="319"/>
      <c r="LX40" s="319"/>
      <c r="LY40" s="319"/>
      <c r="LZ40" s="319"/>
      <c r="MA40" s="319"/>
      <c r="MB40" s="319"/>
      <c r="MC40" s="319"/>
      <c r="MD40" s="319"/>
      <c r="ME40" s="319"/>
      <c r="MF40" s="319"/>
      <c r="MG40" s="319"/>
      <c r="MH40" s="319"/>
      <c r="MI40" s="319"/>
      <c r="MJ40" s="319"/>
      <c r="MK40" s="319"/>
      <c r="ML40" s="319"/>
      <c r="MM40" s="319"/>
      <c r="MN40" s="319"/>
      <c r="MO40" s="319"/>
      <c r="MP40" s="319"/>
      <c r="MQ40" s="319"/>
      <c r="MR40" s="319"/>
      <c r="MS40" s="319"/>
      <c r="MT40" s="319"/>
      <c r="MU40" s="319"/>
      <c r="MV40" s="319"/>
      <c r="MW40" s="319"/>
      <c r="MX40" s="319"/>
      <c r="MY40" s="319"/>
      <c r="MZ40" s="319"/>
      <c r="NA40" s="319"/>
      <c r="NB40" s="319"/>
      <c r="NC40" s="319"/>
      <c r="ND40" s="319"/>
      <c r="NE40" s="319"/>
      <c r="NF40" s="319"/>
      <c r="NG40" s="319"/>
      <c r="NH40" s="319"/>
      <c r="NI40" s="319"/>
      <c r="NJ40" s="319"/>
      <c r="NK40" s="319"/>
      <c r="NL40" s="319"/>
      <c r="NM40" s="319"/>
      <c r="NN40" s="319"/>
      <c r="NO40" s="319"/>
      <c r="NP40" s="319"/>
      <c r="NQ40" s="319"/>
      <c r="NR40" s="319"/>
      <c r="NS40" s="319"/>
      <c r="NT40" s="319"/>
      <c r="NU40" s="319"/>
      <c r="NV40" s="319"/>
      <c r="NW40" s="319"/>
      <c r="NX40" s="319"/>
      <c r="NY40" s="319"/>
      <c r="NZ40" s="319"/>
      <c r="OA40" s="319"/>
      <c r="OB40" s="319"/>
      <c r="OC40" s="319"/>
      <c r="OD40" s="319"/>
      <c r="OE40" s="319"/>
      <c r="OF40" s="319"/>
      <c r="OG40" s="319"/>
      <c r="OH40" s="319"/>
      <c r="OI40" s="319"/>
      <c r="OJ40" s="319"/>
      <c r="OK40" s="319"/>
      <c r="OL40" s="319"/>
      <c r="OM40" s="319"/>
      <c r="ON40" s="319"/>
      <c r="OO40" s="319"/>
      <c r="OP40" s="319"/>
      <c r="OQ40" s="319"/>
      <c r="OR40" s="319"/>
      <c r="OS40" s="319"/>
      <c r="OT40" s="319"/>
      <c r="OU40" s="319"/>
      <c r="OV40" s="319"/>
      <c r="OW40" s="319"/>
      <c r="OX40" s="319"/>
      <c r="OY40" s="319"/>
      <c r="OZ40" s="319"/>
      <c r="PA40" s="319"/>
      <c r="PB40" s="319"/>
      <c r="PC40" s="319"/>
      <c r="PD40" s="319"/>
      <c r="PE40" s="319"/>
      <c r="PF40" s="319"/>
      <c r="PG40" s="319"/>
      <c r="PH40" s="319"/>
      <c r="PI40" s="319"/>
      <c r="PJ40" s="319"/>
      <c r="PK40" s="319"/>
      <c r="PL40" s="319"/>
      <c r="PM40" s="319"/>
      <c r="PN40" s="319"/>
      <c r="PO40" s="319"/>
      <c r="PP40" s="319"/>
      <c r="PQ40" s="319"/>
      <c r="PR40" s="319"/>
      <c r="PS40" s="319"/>
      <c r="PT40" s="319"/>
      <c r="PU40" s="319"/>
      <c r="PV40" s="319"/>
      <c r="PW40" s="319"/>
      <c r="PX40" s="319"/>
      <c r="PY40" s="319"/>
      <c r="PZ40" s="319"/>
      <c r="QA40" s="319"/>
      <c r="QB40" s="319"/>
      <c r="QC40" s="319"/>
      <c r="QD40" s="319"/>
      <c r="QE40" s="319"/>
      <c r="QF40" s="319"/>
      <c r="QG40" s="319"/>
      <c r="QH40" s="319"/>
      <c r="QI40" s="319"/>
      <c r="QJ40" s="319"/>
      <c r="QK40" s="319"/>
      <c r="QL40" s="319"/>
      <c r="QM40" s="319"/>
      <c r="QN40" s="319"/>
      <c r="QO40" s="319"/>
      <c r="QP40" s="319"/>
      <c r="QQ40" s="319"/>
      <c r="QR40" s="319"/>
      <c r="QS40" s="319"/>
      <c r="QT40" s="319"/>
      <c r="QU40" s="319"/>
      <c r="QV40" s="319"/>
      <c r="QW40" s="319"/>
      <c r="QX40" s="319"/>
      <c r="QY40" s="319"/>
      <c r="QZ40" s="319"/>
      <c r="RA40" s="319"/>
      <c r="RB40" s="319"/>
      <c r="RC40" s="319"/>
      <c r="RD40" s="319"/>
      <c r="RE40" s="319"/>
      <c r="RF40" s="319"/>
    </row>
    <row r="41" spans="1:474" s="602" customFormat="1" ht="14.4">
      <c r="A41" s="319"/>
      <c r="B41" s="2003" t="s">
        <v>77</v>
      </c>
      <c r="C41" s="2004">
        <v>18230714</v>
      </c>
      <c r="D41" s="2005"/>
      <c r="E41" s="2006" t="s">
        <v>1094</v>
      </c>
      <c r="F41" s="2007">
        <v>14</v>
      </c>
      <c r="G41" s="612">
        <f t="shared" si="14"/>
        <v>2.5096425512028918E-3</v>
      </c>
      <c r="H41" s="612" t="s">
        <v>37</v>
      </c>
      <c r="I41" s="2006">
        <v>74</v>
      </c>
      <c r="J41" s="2008">
        <f t="shared" si="4"/>
        <v>37</v>
      </c>
      <c r="K41" s="2009">
        <f t="shared" si="10"/>
        <v>6</v>
      </c>
      <c r="L41" s="2009">
        <f t="shared" si="11"/>
        <v>21</v>
      </c>
      <c r="M41" s="600"/>
      <c r="N41" s="2006">
        <v>2738</v>
      </c>
      <c r="O41" s="375"/>
      <c r="P41" s="601"/>
      <c r="Q41" s="601">
        <v>444</v>
      </c>
      <c r="R41" s="601">
        <f t="shared" si="6"/>
        <v>1110</v>
      </c>
      <c r="S41" s="2006">
        <v>1554</v>
      </c>
      <c r="T41" s="601"/>
      <c r="U41" s="601"/>
      <c r="V41" s="601"/>
      <c r="W41" s="601"/>
      <c r="X41" s="601"/>
      <c r="Y41" s="601"/>
      <c r="Z41" s="1006">
        <f t="shared" si="15"/>
        <v>0</v>
      </c>
      <c r="AA41" s="614">
        <f t="shared" si="12"/>
        <v>0.74901085881433183</v>
      </c>
      <c r="AB41" s="601">
        <f t="shared" si="13"/>
        <v>2050.7917314336405</v>
      </c>
      <c r="AC41" s="618"/>
      <c r="AD41" s="2010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  <c r="GQ41" s="319"/>
      <c r="GR41" s="319"/>
      <c r="GS41" s="319"/>
      <c r="GT41" s="319"/>
      <c r="GU41" s="319"/>
      <c r="GV41" s="319"/>
      <c r="GW41" s="319"/>
      <c r="GX41" s="319"/>
      <c r="GY41" s="319"/>
      <c r="GZ41" s="319"/>
      <c r="HA41" s="319"/>
      <c r="HB41" s="319"/>
      <c r="HC41" s="319"/>
      <c r="HD41" s="319"/>
      <c r="HE41" s="319"/>
      <c r="HF41" s="319"/>
      <c r="HG41" s="319"/>
      <c r="HH41" s="319"/>
      <c r="HI41" s="319"/>
      <c r="HJ41" s="319"/>
      <c r="HK41" s="319"/>
      <c r="HL41" s="319"/>
      <c r="HM41" s="319"/>
      <c r="HN41" s="319"/>
      <c r="HO41" s="319"/>
      <c r="HP41" s="319"/>
      <c r="HQ41" s="319"/>
      <c r="HR41" s="319"/>
      <c r="HS41" s="319"/>
      <c r="HT41" s="319"/>
      <c r="HU41" s="319"/>
      <c r="HV41" s="319"/>
      <c r="HW41" s="319"/>
      <c r="HX41" s="319"/>
      <c r="HY41" s="319"/>
      <c r="HZ41" s="319"/>
      <c r="IA41" s="319"/>
      <c r="IB41" s="319"/>
      <c r="IC41" s="319"/>
      <c r="ID41" s="319"/>
      <c r="IE41" s="319"/>
      <c r="IF41" s="319"/>
      <c r="IG41" s="319"/>
      <c r="IH41" s="319"/>
      <c r="II41" s="319"/>
      <c r="IJ41" s="319"/>
      <c r="IK41" s="319"/>
      <c r="IL41" s="319"/>
      <c r="IM41" s="319"/>
      <c r="IN41" s="319"/>
      <c r="IO41" s="319"/>
      <c r="IP41" s="319"/>
      <c r="IQ41" s="319"/>
      <c r="IR41" s="319"/>
      <c r="IS41" s="319"/>
      <c r="IT41" s="319"/>
      <c r="IU41" s="319"/>
      <c r="IV41" s="319"/>
      <c r="IW41" s="319"/>
      <c r="IX41" s="319"/>
      <c r="IY41" s="319"/>
      <c r="IZ41" s="319"/>
      <c r="JA41" s="319"/>
      <c r="JB41" s="319"/>
      <c r="JC41" s="319"/>
      <c r="JD41" s="319"/>
      <c r="JE41" s="319"/>
      <c r="JF41" s="319"/>
      <c r="JG41" s="319"/>
      <c r="JH41" s="319"/>
      <c r="JI41" s="319"/>
      <c r="JJ41" s="319"/>
      <c r="JK41" s="319"/>
      <c r="JL41" s="319"/>
      <c r="JM41" s="319"/>
      <c r="JN41" s="319"/>
      <c r="JO41" s="319"/>
      <c r="JP41" s="319"/>
      <c r="JQ41" s="319"/>
      <c r="JR41" s="319"/>
      <c r="JS41" s="319"/>
      <c r="JT41" s="319"/>
      <c r="JU41" s="319"/>
      <c r="JV41" s="319"/>
      <c r="JW41" s="319"/>
      <c r="JX41" s="319"/>
      <c r="JY41" s="319"/>
      <c r="JZ41" s="319"/>
      <c r="KA41" s="319"/>
      <c r="KB41" s="319"/>
      <c r="KC41" s="319"/>
      <c r="KD41" s="319"/>
      <c r="KE41" s="319"/>
      <c r="KF41" s="319"/>
      <c r="KG41" s="319"/>
      <c r="KH41" s="319"/>
      <c r="KI41" s="319"/>
      <c r="KJ41" s="319"/>
      <c r="KK41" s="319"/>
      <c r="KL41" s="319"/>
      <c r="KM41" s="319"/>
      <c r="KN41" s="319"/>
      <c r="KO41" s="319"/>
      <c r="KP41" s="319"/>
      <c r="KQ41" s="319"/>
      <c r="KR41" s="319"/>
      <c r="KS41" s="319"/>
      <c r="KT41" s="319"/>
      <c r="KU41" s="319"/>
      <c r="KV41" s="319"/>
      <c r="KW41" s="319"/>
      <c r="KX41" s="319"/>
      <c r="KY41" s="319"/>
      <c r="KZ41" s="319"/>
      <c r="LA41" s="319"/>
      <c r="LB41" s="319"/>
      <c r="LC41" s="319"/>
      <c r="LD41" s="319"/>
      <c r="LE41" s="319"/>
      <c r="LF41" s="319"/>
      <c r="LG41" s="319"/>
      <c r="LH41" s="319"/>
      <c r="LI41" s="319"/>
      <c r="LJ41" s="319"/>
      <c r="LK41" s="319"/>
      <c r="LL41" s="319"/>
      <c r="LM41" s="319"/>
      <c r="LN41" s="319"/>
      <c r="LO41" s="319"/>
      <c r="LP41" s="319"/>
      <c r="LQ41" s="319"/>
      <c r="LR41" s="319"/>
      <c r="LS41" s="319"/>
      <c r="LT41" s="319"/>
      <c r="LU41" s="319"/>
      <c r="LV41" s="319"/>
      <c r="LW41" s="319"/>
      <c r="LX41" s="319"/>
      <c r="LY41" s="319"/>
      <c r="LZ41" s="319"/>
      <c r="MA41" s="319"/>
      <c r="MB41" s="319"/>
      <c r="MC41" s="319"/>
      <c r="MD41" s="319"/>
      <c r="ME41" s="319"/>
      <c r="MF41" s="319"/>
      <c r="MG41" s="319"/>
      <c r="MH41" s="319"/>
      <c r="MI41" s="319"/>
      <c r="MJ41" s="319"/>
      <c r="MK41" s="319"/>
      <c r="ML41" s="319"/>
      <c r="MM41" s="319"/>
      <c r="MN41" s="319"/>
      <c r="MO41" s="319"/>
      <c r="MP41" s="319"/>
      <c r="MQ41" s="319"/>
      <c r="MR41" s="319"/>
      <c r="MS41" s="319"/>
      <c r="MT41" s="319"/>
      <c r="MU41" s="319"/>
      <c r="MV41" s="319"/>
      <c r="MW41" s="319"/>
      <c r="MX41" s="319"/>
      <c r="MY41" s="319"/>
      <c r="MZ41" s="319"/>
      <c r="NA41" s="319"/>
      <c r="NB41" s="319"/>
      <c r="NC41" s="319"/>
      <c r="ND41" s="319"/>
      <c r="NE41" s="319"/>
      <c r="NF41" s="319"/>
      <c r="NG41" s="319"/>
      <c r="NH41" s="319"/>
      <c r="NI41" s="319"/>
      <c r="NJ41" s="319"/>
      <c r="NK41" s="319"/>
      <c r="NL41" s="319"/>
      <c r="NM41" s="319"/>
      <c r="NN41" s="319"/>
      <c r="NO41" s="319"/>
      <c r="NP41" s="319"/>
      <c r="NQ41" s="319"/>
      <c r="NR41" s="319"/>
      <c r="NS41" s="319"/>
      <c r="NT41" s="319"/>
      <c r="NU41" s="319"/>
      <c r="NV41" s="319"/>
      <c r="NW41" s="319"/>
      <c r="NX41" s="319"/>
      <c r="NY41" s="319"/>
      <c r="NZ41" s="319"/>
      <c r="OA41" s="319"/>
      <c r="OB41" s="319"/>
      <c r="OC41" s="319"/>
      <c r="OD41" s="319"/>
      <c r="OE41" s="319"/>
      <c r="OF41" s="319"/>
      <c r="OG41" s="319"/>
      <c r="OH41" s="319"/>
      <c r="OI41" s="319"/>
      <c r="OJ41" s="319"/>
      <c r="OK41" s="319"/>
      <c r="OL41" s="319"/>
      <c r="OM41" s="319"/>
      <c r="ON41" s="319"/>
      <c r="OO41" s="319"/>
      <c r="OP41" s="319"/>
      <c r="OQ41" s="319"/>
      <c r="OR41" s="319"/>
      <c r="OS41" s="319"/>
      <c r="OT41" s="319"/>
      <c r="OU41" s="319"/>
      <c r="OV41" s="319"/>
      <c r="OW41" s="319"/>
      <c r="OX41" s="319"/>
      <c r="OY41" s="319"/>
      <c r="OZ41" s="319"/>
      <c r="PA41" s="319"/>
      <c r="PB41" s="319"/>
      <c r="PC41" s="319"/>
      <c r="PD41" s="319"/>
      <c r="PE41" s="319"/>
      <c r="PF41" s="319"/>
      <c r="PG41" s="319"/>
      <c r="PH41" s="319"/>
      <c r="PI41" s="319"/>
      <c r="PJ41" s="319"/>
      <c r="PK41" s="319"/>
      <c r="PL41" s="319"/>
      <c r="PM41" s="319"/>
      <c r="PN41" s="319"/>
      <c r="PO41" s="319"/>
      <c r="PP41" s="319"/>
      <c r="PQ41" s="319"/>
      <c r="PR41" s="319"/>
      <c r="PS41" s="319"/>
      <c r="PT41" s="319"/>
      <c r="PU41" s="319"/>
      <c r="PV41" s="319"/>
      <c r="PW41" s="319"/>
      <c r="PX41" s="319"/>
      <c r="PY41" s="319"/>
      <c r="PZ41" s="319"/>
      <c r="QA41" s="319"/>
      <c r="QB41" s="319"/>
      <c r="QC41" s="319"/>
      <c r="QD41" s="319"/>
      <c r="QE41" s="319"/>
      <c r="QF41" s="319"/>
      <c r="QG41" s="319"/>
      <c r="QH41" s="319"/>
      <c r="QI41" s="319"/>
      <c r="QJ41" s="319"/>
      <c r="QK41" s="319"/>
      <c r="QL41" s="319"/>
      <c r="QM41" s="319"/>
      <c r="QN41" s="319"/>
      <c r="QO41" s="319"/>
      <c r="QP41" s="319"/>
      <c r="QQ41" s="319"/>
      <c r="QR41" s="319"/>
      <c r="QS41" s="319"/>
      <c r="QT41" s="319"/>
      <c r="QU41" s="319"/>
      <c r="QV41" s="319"/>
      <c r="QW41" s="319"/>
      <c r="QX41" s="319"/>
      <c r="QY41" s="319"/>
      <c r="QZ41" s="319"/>
      <c r="RA41" s="319"/>
      <c r="RB41" s="319"/>
      <c r="RC41" s="319"/>
      <c r="RD41" s="319"/>
      <c r="RE41" s="319"/>
      <c r="RF41" s="319"/>
    </row>
    <row r="42" spans="1:474" s="602" customFormat="1" ht="14.4">
      <c r="A42" s="319"/>
      <c r="B42" s="2003" t="s">
        <v>77</v>
      </c>
      <c r="C42" s="2004">
        <v>18230714</v>
      </c>
      <c r="D42" s="2005"/>
      <c r="E42" s="2006" t="s">
        <v>1095</v>
      </c>
      <c r="F42" s="2007">
        <v>14</v>
      </c>
      <c r="G42" s="612">
        <f t="shared" si="14"/>
        <v>2.9697742388229979E-3</v>
      </c>
      <c r="H42" s="612" t="s">
        <v>37</v>
      </c>
      <c r="I42" s="2006">
        <v>162</v>
      </c>
      <c r="J42" s="2008">
        <f t="shared" si="4"/>
        <v>20</v>
      </c>
      <c r="K42" s="2009">
        <f t="shared" si="10"/>
        <v>6</v>
      </c>
      <c r="L42" s="2009">
        <f t="shared" si="11"/>
        <v>20</v>
      </c>
      <c r="M42" s="600"/>
      <c r="N42" s="2006">
        <v>3240</v>
      </c>
      <c r="O42" s="375"/>
      <c r="P42" s="601"/>
      <c r="Q42" s="601">
        <v>972</v>
      </c>
      <c r="R42" s="601">
        <f t="shared" si="6"/>
        <v>2268</v>
      </c>
      <c r="S42" s="2006">
        <v>3240</v>
      </c>
      <c r="T42" s="601"/>
      <c r="U42" s="601"/>
      <c r="V42" s="601"/>
      <c r="W42" s="601"/>
      <c r="X42" s="601"/>
      <c r="Y42" s="601"/>
      <c r="Z42" s="1006">
        <f t="shared" si="15"/>
        <v>0</v>
      </c>
      <c r="AA42" s="614">
        <f t="shared" si="12"/>
        <v>0.74901085881433183</v>
      </c>
      <c r="AB42" s="601">
        <f t="shared" si="13"/>
        <v>2426.795182558435</v>
      </c>
      <c r="AC42" s="618"/>
      <c r="AD42" s="2010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  <c r="GQ42" s="319"/>
      <c r="GR42" s="319"/>
      <c r="GS42" s="319"/>
      <c r="GT42" s="319"/>
      <c r="GU42" s="319"/>
      <c r="GV42" s="319"/>
      <c r="GW42" s="319"/>
      <c r="GX42" s="319"/>
      <c r="GY42" s="319"/>
      <c r="GZ42" s="319"/>
      <c r="HA42" s="319"/>
      <c r="HB42" s="319"/>
      <c r="HC42" s="319"/>
      <c r="HD42" s="319"/>
      <c r="HE42" s="319"/>
      <c r="HF42" s="319"/>
      <c r="HG42" s="319"/>
      <c r="HH42" s="319"/>
      <c r="HI42" s="319"/>
      <c r="HJ42" s="319"/>
      <c r="HK42" s="319"/>
      <c r="HL42" s="319"/>
      <c r="HM42" s="319"/>
      <c r="HN42" s="319"/>
      <c r="HO42" s="319"/>
      <c r="HP42" s="319"/>
      <c r="HQ42" s="319"/>
      <c r="HR42" s="319"/>
      <c r="HS42" s="319"/>
      <c r="HT42" s="319"/>
      <c r="HU42" s="319"/>
      <c r="HV42" s="319"/>
      <c r="HW42" s="319"/>
      <c r="HX42" s="319"/>
      <c r="HY42" s="319"/>
      <c r="HZ42" s="319"/>
      <c r="IA42" s="319"/>
      <c r="IB42" s="319"/>
      <c r="IC42" s="319"/>
      <c r="ID42" s="319"/>
      <c r="IE42" s="319"/>
      <c r="IF42" s="319"/>
      <c r="IG42" s="319"/>
      <c r="IH42" s="319"/>
      <c r="II42" s="319"/>
      <c r="IJ42" s="319"/>
      <c r="IK42" s="319"/>
      <c r="IL42" s="319"/>
      <c r="IM42" s="319"/>
      <c r="IN42" s="319"/>
      <c r="IO42" s="319"/>
      <c r="IP42" s="319"/>
      <c r="IQ42" s="319"/>
      <c r="IR42" s="319"/>
      <c r="IS42" s="319"/>
      <c r="IT42" s="319"/>
      <c r="IU42" s="319"/>
      <c r="IV42" s="319"/>
      <c r="IW42" s="319"/>
      <c r="IX42" s="319"/>
      <c r="IY42" s="319"/>
      <c r="IZ42" s="319"/>
      <c r="JA42" s="319"/>
      <c r="JB42" s="319"/>
      <c r="JC42" s="319"/>
      <c r="JD42" s="319"/>
      <c r="JE42" s="319"/>
      <c r="JF42" s="319"/>
      <c r="JG42" s="319"/>
      <c r="JH42" s="319"/>
      <c r="JI42" s="319"/>
      <c r="JJ42" s="319"/>
      <c r="JK42" s="319"/>
      <c r="JL42" s="319"/>
      <c r="JM42" s="319"/>
      <c r="JN42" s="319"/>
      <c r="JO42" s="319"/>
      <c r="JP42" s="319"/>
      <c r="JQ42" s="319"/>
      <c r="JR42" s="319"/>
      <c r="JS42" s="319"/>
      <c r="JT42" s="319"/>
      <c r="JU42" s="319"/>
      <c r="JV42" s="319"/>
      <c r="JW42" s="319"/>
      <c r="JX42" s="319"/>
      <c r="JY42" s="319"/>
      <c r="JZ42" s="319"/>
      <c r="KA42" s="319"/>
      <c r="KB42" s="319"/>
      <c r="KC42" s="319"/>
      <c r="KD42" s="319"/>
      <c r="KE42" s="319"/>
      <c r="KF42" s="319"/>
      <c r="KG42" s="319"/>
      <c r="KH42" s="319"/>
      <c r="KI42" s="319"/>
      <c r="KJ42" s="319"/>
      <c r="KK42" s="319"/>
      <c r="KL42" s="319"/>
      <c r="KM42" s="319"/>
      <c r="KN42" s="319"/>
      <c r="KO42" s="319"/>
      <c r="KP42" s="319"/>
      <c r="KQ42" s="319"/>
      <c r="KR42" s="319"/>
      <c r="KS42" s="319"/>
      <c r="KT42" s="319"/>
      <c r="KU42" s="319"/>
      <c r="KV42" s="319"/>
      <c r="KW42" s="319"/>
      <c r="KX42" s="319"/>
      <c r="KY42" s="319"/>
      <c r="KZ42" s="319"/>
      <c r="LA42" s="319"/>
      <c r="LB42" s="319"/>
      <c r="LC42" s="319"/>
      <c r="LD42" s="319"/>
      <c r="LE42" s="319"/>
      <c r="LF42" s="319"/>
      <c r="LG42" s="319"/>
      <c r="LH42" s="319"/>
      <c r="LI42" s="319"/>
      <c r="LJ42" s="319"/>
      <c r="LK42" s="319"/>
      <c r="LL42" s="319"/>
      <c r="LM42" s="319"/>
      <c r="LN42" s="319"/>
      <c r="LO42" s="319"/>
      <c r="LP42" s="319"/>
      <c r="LQ42" s="319"/>
      <c r="LR42" s="319"/>
      <c r="LS42" s="319"/>
      <c r="LT42" s="319"/>
      <c r="LU42" s="319"/>
      <c r="LV42" s="319"/>
      <c r="LW42" s="319"/>
      <c r="LX42" s="319"/>
      <c r="LY42" s="319"/>
      <c r="LZ42" s="319"/>
      <c r="MA42" s="319"/>
      <c r="MB42" s="319"/>
      <c r="MC42" s="319"/>
      <c r="MD42" s="319"/>
      <c r="ME42" s="319"/>
      <c r="MF42" s="319"/>
      <c r="MG42" s="319"/>
      <c r="MH42" s="319"/>
      <c r="MI42" s="319"/>
      <c r="MJ42" s="319"/>
      <c r="MK42" s="319"/>
      <c r="ML42" s="319"/>
      <c r="MM42" s="319"/>
      <c r="MN42" s="319"/>
      <c r="MO42" s="319"/>
      <c r="MP42" s="319"/>
      <c r="MQ42" s="319"/>
      <c r="MR42" s="319"/>
      <c r="MS42" s="319"/>
      <c r="MT42" s="319"/>
      <c r="MU42" s="319"/>
      <c r="MV42" s="319"/>
      <c r="MW42" s="319"/>
      <c r="MX42" s="319"/>
      <c r="MY42" s="319"/>
      <c r="MZ42" s="319"/>
      <c r="NA42" s="319"/>
      <c r="NB42" s="319"/>
      <c r="NC42" s="319"/>
      <c r="ND42" s="319"/>
      <c r="NE42" s="319"/>
      <c r="NF42" s="319"/>
      <c r="NG42" s="319"/>
      <c r="NH42" s="319"/>
      <c r="NI42" s="319"/>
      <c r="NJ42" s="319"/>
      <c r="NK42" s="319"/>
      <c r="NL42" s="319"/>
      <c r="NM42" s="319"/>
      <c r="NN42" s="319"/>
      <c r="NO42" s="319"/>
      <c r="NP42" s="319"/>
      <c r="NQ42" s="319"/>
      <c r="NR42" s="319"/>
      <c r="NS42" s="319"/>
      <c r="NT42" s="319"/>
      <c r="NU42" s="319"/>
      <c r="NV42" s="319"/>
      <c r="NW42" s="319"/>
      <c r="NX42" s="319"/>
      <c r="NY42" s="319"/>
      <c r="NZ42" s="319"/>
      <c r="OA42" s="319"/>
      <c r="OB42" s="319"/>
      <c r="OC42" s="319"/>
      <c r="OD42" s="319"/>
      <c r="OE42" s="319"/>
      <c r="OF42" s="319"/>
      <c r="OG42" s="319"/>
      <c r="OH42" s="319"/>
      <c r="OI42" s="319"/>
      <c r="OJ42" s="319"/>
      <c r="OK42" s="319"/>
      <c r="OL42" s="319"/>
      <c r="OM42" s="319"/>
      <c r="ON42" s="319"/>
      <c r="OO42" s="319"/>
      <c r="OP42" s="319"/>
      <c r="OQ42" s="319"/>
      <c r="OR42" s="319"/>
      <c r="OS42" s="319"/>
      <c r="OT42" s="319"/>
      <c r="OU42" s="319"/>
      <c r="OV42" s="319"/>
      <c r="OW42" s="319"/>
      <c r="OX42" s="319"/>
      <c r="OY42" s="319"/>
      <c r="OZ42" s="319"/>
      <c r="PA42" s="319"/>
      <c r="PB42" s="319"/>
      <c r="PC42" s="319"/>
      <c r="PD42" s="319"/>
      <c r="PE42" s="319"/>
      <c r="PF42" s="319"/>
      <c r="PG42" s="319"/>
      <c r="PH42" s="319"/>
      <c r="PI42" s="319"/>
      <c r="PJ42" s="319"/>
      <c r="PK42" s="319"/>
      <c r="PL42" s="319"/>
      <c r="PM42" s="319"/>
      <c r="PN42" s="319"/>
      <c r="PO42" s="319"/>
      <c r="PP42" s="319"/>
      <c r="PQ42" s="319"/>
      <c r="PR42" s="319"/>
      <c r="PS42" s="319"/>
      <c r="PT42" s="319"/>
      <c r="PU42" s="319"/>
      <c r="PV42" s="319"/>
      <c r="PW42" s="319"/>
      <c r="PX42" s="319"/>
      <c r="PY42" s="319"/>
      <c r="PZ42" s="319"/>
      <c r="QA42" s="319"/>
      <c r="QB42" s="319"/>
      <c r="QC42" s="319"/>
      <c r="QD42" s="319"/>
      <c r="QE42" s="319"/>
      <c r="QF42" s="319"/>
      <c r="QG42" s="319"/>
      <c r="QH42" s="319"/>
      <c r="QI42" s="319"/>
      <c r="QJ42" s="319"/>
      <c r="QK42" s="319"/>
      <c r="QL42" s="319"/>
      <c r="QM42" s="319"/>
      <c r="QN42" s="319"/>
      <c r="QO42" s="319"/>
      <c r="QP42" s="319"/>
      <c r="QQ42" s="319"/>
      <c r="QR42" s="319"/>
      <c r="QS42" s="319"/>
      <c r="QT42" s="319"/>
      <c r="QU42" s="319"/>
      <c r="QV42" s="319"/>
      <c r="QW42" s="319"/>
      <c r="QX42" s="319"/>
      <c r="QY42" s="319"/>
      <c r="QZ42" s="319"/>
      <c r="RA42" s="319"/>
      <c r="RB42" s="319"/>
      <c r="RC42" s="319"/>
      <c r="RD42" s="319"/>
      <c r="RE42" s="319"/>
      <c r="RF42" s="319"/>
    </row>
    <row r="43" spans="1:474" s="602" customFormat="1" ht="14.4">
      <c r="A43" s="319"/>
      <c r="B43" s="2003" t="s">
        <v>77</v>
      </c>
      <c r="C43" s="2004">
        <v>18230714</v>
      </c>
      <c r="D43" s="2005"/>
      <c r="E43" s="2006" t="s">
        <v>1096</v>
      </c>
      <c r="F43" s="2007">
        <v>14</v>
      </c>
      <c r="G43" s="612">
        <f t="shared" si="14"/>
        <v>3.6533722719446625E-2</v>
      </c>
      <c r="H43" s="612" t="s">
        <v>37</v>
      </c>
      <c r="I43" s="2006">
        <v>1022</v>
      </c>
      <c r="J43" s="2008">
        <f t="shared" si="4"/>
        <v>39</v>
      </c>
      <c r="K43" s="2009">
        <f t="shared" si="10"/>
        <v>6.8375733855185912</v>
      </c>
      <c r="L43" s="2009">
        <f t="shared" si="11"/>
        <v>21.567573385518592</v>
      </c>
      <c r="M43" s="600"/>
      <c r="N43" s="2006">
        <v>39858</v>
      </c>
      <c r="O43" s="375"/>
      <c r="P43" s="601"/>
      <c r="Q43" s="601">
        <v>6988</v>
      </c>
      <c r="R43" s="601">
        <f t="shared" si="6"/>
        <v>15054.060000000001</v>
      </c>
      <c r="S43" s="2006">
        <v>22042.06</v>
      </c>
      <c r="T43" s="601"/>
      <c r="U43" s="601"/>
      <c r="V43" s="601"/>
      <c r="W43" s="601"/>
      <c r="X43" s="601"/>
      <c r="Y43" s="601"/>
      <c r="Z43" s="1006">
        <f t="shared" si="15"/>
        <v>0</v>
      </c>
      <c r="AA43" s="614">
        <f t="shared" si="12"/>
        <v>0.74901085881433183</v>
      </c>
      <c r="AB43" s="601">
        <f t="shared" si="13"/>
        <v>29854.074810621638</v>
      </c>
      <c r="AC43" s="618"/>
      <c r="AD43" s="2010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  <c r="GQ43" s="319"/>
      <c r="GR43" s="319"/>
      <c r="GS43" s="319"/>
      <c r="GT43" s="319"/>
      <c r="GU43" s="319"/>
      <c r="GV43" s="319"/>
      <c r="GW43" s="319"/>
      <c r="GX43" s="319"/>
      <c r="GY43" s="319"/>
      <c r="GZ43" s="319"/>
      <c r="HA43" s="319"/>
      <c r="HB43" s="319"/>
      <c r="HC43" s="319"/>
      <c r="HD43" s="319"/>
      <c r="HE43" s="319"/>
      <c r="HF43" s="319"/>
      <c r="HG43" s="319"/>
      <c r="HH43" s="319"/>
      <c r="HI43" s="319"/>
      <c r="HJ43" s="319"/>
      <c r="HK43" s="319"/>
      <c r="HL43" s="319"/>
      <c r="HM43" s="319"/>
      <c r="HN43" s="319"/>
      <c r="HO43" s="319"/>
      <c r="HP43" s="319"/>
      <c r="HQ43" s="319"/>
      <c r="HR43" s="319"/>
      <c r="HS43" s="319"/>
      <c r="HT43" s="319"/>
      <c r="HU43" s="319"/>
      <c r="HV43" s="319"/>
      <c r="HW43" s="319"/>
      <c r="HX43" s="319"/>
      <c r="HY43" s="319"/>
      <c r="HZ43" s="319"/>
      <c r="IA43" s="319"/>
      <c r="IB43" s="319"/>
      <c r="IC43" s="319"/>
      <c r="ID43" s="319"/>
      <c r="IE43" s="319"/>
      <c r="IF43" s="319"/>
      <c r="IG43" s="319"/>
      <c r="IH43" s="319"/>
      <c r="II43" s="319"/>
      <c r="IJ43" s="319"/>
      <c r="IK43" s="319"/>
      <c r="IL43" s="319"/>
      <c r="IM43" s="319"/>
      <c r="IN43" s="319"/>
      <c r="IO43" s="319"/>
      <c r="IP43" s="319"/>
      <c r="IQ43" s="319"/>
      <c r="IR43" s="319"/>
      <c r="IS43" s="319"/>
      <c r="IT43" s="319"/>
      <c r="IU43" s="319"/>
      <c r="IV43" s="319"/>
      <c r="IW43" s="319"/>
      <c r="IX43" s="319"/>
      <c r="IY43" s="319"/>
      <c r="IZ43" s="319"/>
      <c r="JA43" s="319"/>
      <c r="JB43" s="319"/>
      <c r="JC43" s="319"/>
      <c r="JD43" s="319"/>
      <c r="JE43" s="319"/>
      <c r="JF43" s="319"/>
      <c r="JG43" s="319"/>
      <c r="JH43" s="319"/>
      <c r="JI43" s="319"/>
      <c r="JJ43" s="319"/>
      <c r="JK43" s="319"/>
      <c r="JL43" s="319"/>
      <c r="JM43" s="319"/>
      <c r="JN43" s="319"/>
      <c r="JO43" s="319"/>
      <c r="JP43" s="319"/>
      <c r="JQ43" s="319"/>
      <c r="JR43" s="319"/>
      <c r="JS43" s="319"/>
      <c r="JT43" s="319"/>
      <c r="JU43" s="319"/>
      <c r="JV43" s="319"/>
      <c r="JW43" s="319"/>
      <c r="JX43" s="319"/>
      <c r="JY43" s="319"/>
      <c r="JZ43" s="319"/>
      <c r="KA43" s="319"/>
      <c r="KB43" s="319"/>
      <c r="KC43" s="319"/>
      <c r="KD43" s="319"/>
      <c r="KE43" s="319"/>
      <c r="KF43" s="319"/>
      <c r="KG43" s="319"/>
      <c r="KH43" s="319"/>
      <c r="KI43" s="319"/>
      <c r="KJ43" s="319"/>
      <c r="KK43" s="319"/>
      <c r="KL43" s="319"/>
      <c r="KM43" s="319"/>
      <c r="KN43" s="319"/>
      <c r="KO43" s="319"/>
      <c r="KP43" s="319"/>
      <c r="KQ43" s="319"/>
      <c r="KR43" s="319"/>
      <c r="KS43" s="319"/>
      <c r="KT43" s="319"/>
      <c r="KU43" s="319"/>
      <c r="KV43" s="319"/>
      <c r="KW43" s="319"/>
      <c r="KX43" s="319"/>
      <c r="KY43" s="319"/>
      <c r="KZ43" s="319"/>
      <c r="LA43" s="319"/>
      <c r="LB43" s="319"/>
      <c r="LC43" s="319"/>
      <c r="LD43" s="319"/>
      <c r="LE43" s="319"/>
      <c r="LF43" s="319"/>
      <c r="LG43" s="319"/>
      <c r="LH43" s="319"/>
      <c r="LI43" s="319"/>
      <c r="LJ43" s="319"/>
      <c r="LK43" s="319"/>
      <c r="LL43" s="319"/>
      <c r="LM43" s="319"/>
      <c r="LN43" s="319"/>
      <c r="LO43" s="319"/>
      <c r="LP43" s="319"/>
      <c r="LQ43" s="319"/>
      <c r="LR43" s="319"/>
      <c r="LS43" s="319"/>
      <c r="LT43" s="319"/>
      <c r="LU43" s="319"/>
      <c r="LV43" s="319"/>
      <c r="LW43" s="319"/>
      <c r="LX43" s="319"/>
      <c r="LY43" s="319"/>
      <c r="LZ43" s="319"/>
      <c r="MA43" s="319"/>
      <c r="MB43" s="319"/>
      <c r="MC43" s="319"/>
      <c r="MD43" s="319"/>
      <c r="ME43" s="319"/>
      <c r="MF43" s="319"/>
      <c r="MG43" s="319"/>
      <c r="MH43" s="319"/>
      <c r="MI43" s="319"/>
      <c r="MJ43" s="319"/>
      <c r="MK43" s="319"/>
      <c r="ML43" s="319"/>
      <c r="MM43" s="319"/>
      <c r="MN43" s="319"/>
      <c r="MO43" s="319"/>
      <c r="MP43" s="319"/>
      <c r="MQ43" s="319"/>
      <c r="MR43" s="319"/>
      <c r="MS43" s="319"/>
      <c r="MT43" s="319"/>
      <c r="MU43" s="319"/>
      <c r="MV43" s="319"/>
      <c r="MW43" s="319"/>
      <c r="MX43" s="319"/>
      <c r="MY43" s="319"/>
      <c r="MZ43" s="319"/>
      <c r="NA43" s="319"/>
      <c r="NB43" s="319"/>
      <c r="NC43" s="319"/>
      <c r="ND43" s="319"/>
      <c r="NE43" s="319"/>
      <c r="NF43" s="319"/>
      <c r="NG43" s="319"/>
      <c r="NH43" s="319"/>
      <c r="NI43" s="319"/>
      <c r="NJ43" s="319"/>
      <c r="NK43" s="319"/>
      <c r="NL43" s="319"/>
      <c r="NM43" s="319"/>
      <c r="NN43" s="319"/>
      <c r="NO43" s="319"/>
      <c r="NP43" s="319"/>
      <c r="NQ43" s="319"/>
      <c r="NR43" s="319"/>
      <c r="NS43" s="319"/>
      <c r="NT43" s="319"/>
      <c r="NU43" s="319"/>
      <c r="NV43" s="319"/>
      <c r="NW43" s="319"/>
      <c r="NX43" s="319"/>
      <c r="NY43" s="319"/>
      <c r="NZ43" s="319"/>
      <c r="OA43" s="319"/>
      <c r="OB43" s="319"/>
      <c r="OC43" s="319"/>
      <c r="OD43" s="319"/>
      <c r="OE43" s="319"/>
      <c r="OF43" s="319"/>
      <c r="OG43" s="319"/>
      <c r="OH43" s="319"/>
      <c r="OI43" s="319"/>
      <c r="OJ43" s="319"/>
      <c r="OK43" s="319"/>
      <c r="OL43" s="319"/>
      <c r="OM43" s="319"/>
      <c r="ON43" s="319"/>
      <c r="OO43" s="319"/>
      <c r="OP43" s="319"/>
      <c r="OQ43" s="319"/>
      <c r="OR43" s="319"/>
      <c r="OS43" s="319"/>
      <c r="OT43" s="319"/>
      <c r="OU43" s="319"/>
      <c r="OV43" s="319"/>
      <c r="OW43" s="319"/>
      <c r="OX43" s="319"/>
      <c r="OY43" s="319"/>
      <c r="OZ43" s="319"/>
      <c r="PA43" s="319"/>
      <c r="PB43" s="319"/>
      <c r="PC43" s="319"/>
      <c r="PD43" s="319"/>
      <c r="PE43" s="319"/>
      <c r="PF43" s="319"/>
      <c r="PG43" s="319"/>
      <c r="PH43" s="319"/>
      <c r="PI43" s="319"/>
      <c r="PJ43" s="319"/>
      <c r="PK43" s="319"/>
      <c r="PL43" s="319"/>
      <c r="PM43" s="319"/>
      <c r="PN43" s="319"/>
      <c r="PO43" s="319"/>
      <c r="PP43" s="319"/>
      <c r="PQ43" s="319"/>
      <c r="PR43" s="319"/>
      <c r="PS43" s="319"/>
      <c r="PT43" s="319"/>
      <c r="PU43" s="319"/>
      <c r="PV43" s="319"/>
      <c r="PW43" s="319"/>
      <c r="PX43" s="319"/>
      <c r="PY43" s="319"/>
      <c r="PZ43" s="319"/>
      <c r="QA43" s="319"/>
      <c r="QB43" s="319"/>
      <c r="QC43" s="319"/>
      <c r="QD43" s="319"/>
      <c r="QE43" s="319"/>
      <c r="QF43" s="319"/>
      <c r="QG43" s="319"/>
      <c r="QH43" s="319"/>
      <c r="QI43" s="319"/>
      <c r="QJ43" s="319"/>
      <c r="QK43" s="319"/>
      <c r="QL43" s="319"/>
      <c r="QM43" s="319"/>
      <c r="QN43" s="319"/>
      <c r="QO43" s="319"/>
      <c r="QP43" s="319"/>
      <c r="QQ43" s="319"/>
      <c r="QR43" s="319"/>
      <c r="QS43" s="319"/>
      <c r="QT43" s="319"/>
      <c r="QU43" s="319"/>
      <c r="QV43" s="319"/>
      <c r="QW43" s="319"/>
      <c r="QX43" s="319"/>
      <c r="QY43" s="319"/>
      <c r="QZ43" s="319"/>
      <c r="RA43" s="319"/>
      <c r="RB43" s="319"/>
      <c r="RC43" s="319"/>
      <c r="RD43" s="319"/>
      <c r="RE43" s="319"/>
      <c r="RF43" s="319"/>
    </row>
    <row r="44" spans="1:474" s="602" customFormat="1" ht="14.4">
      <c r="A44" s="319"/>
      <c r="B44" s="2003" t="s">
        <v>77</v>
      </c>
      <c r="C44" s="2004">
        <v>18230714</v>
      </c>
      <c r="D44" s="2005"/>
      <c r="E44" s="2006" t="s">
        <v>1097</v>
      </c>
      <c r="F44" s="2007">
        <v>14</v>
      </c>
      <c r="G44" s="612">
        <f t="shared" si="14"/>
        <v>8.4473578348743059E-3</v>
      </c>
      <c r="H44" s="612" t="s">
        <v>37</v>
      </c>
      <c r="I44" s="2006">
        <v>288</v>
      </c>
      <c r="J44" s="2008">
        <f t="shared" si="4"/>
        <v>32</v>
      </c>
      <c r="K44" s="2009">
        <f t="shared" si="10"/>
        <v>6.2222222222222223</v>
      </c>
      <c r="L44" s="2009">
        <f t="shared" si="11"/>
        <v>20.767708333333335</v>
      </c>
      <c r="M44" s="600"/>
      <c r="N44" s="2006">
        <v>9216</v>
      </c>
      <c r="O44" s="375"/>
      <c r="P44" s="601"/>
      <c r="Q44" s="601">
        <v>1792</v>
      </c>
      <c r="R44" s="601">
        <f t="shared" si="6"/>
        <v>4189.1000000000004</v>
      </c>
      <c r="S44" s="2006">
        <v>5981.1</v>
      </c>
      <c r="T44" s="601"/>
      <c r="U44" s="601"/>
      <c r="V44" s="601"/>
      <c r="W44" s="601"/>
      <c r="X44" s="601"/>
      <c r="Y44" s="601"/>
      <c r="Z44" s="1006">
        <f t="shared" si="15"/>
        <v>0</v>
      </c>
      <c r="AA44" s="614">
        <f t="shared" si="12"/>
        <v>0.74901085881433183</v>
      </c>
      <c r="AB44" s="601">
        <f t="shared" si="13"/>
        <v>6902.8840748328821</v>
      </c>
      <c r="AC44" s="618"/>
      <c r="AD44" s="2010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  <c r="GQ44" s="319"/>
      <c r="GR44" s="319"/>
      <c r="GS44" s="319"/>
      <c r="GT44" s="319"/>
      <c r="GU44" s="319"/>
      <c r="GV44" s="319"/>
      <c r="GW44" s="319"/>
      <c r="GX44" s="319"/>
      <c r="GY44" s="319"/>
      <c r="GZ44" s="319"/>
      <c r="HA44" s="319"/>
      <c r="HB44" s="319"/>
      <c r="HC44" s="319"/>
      <c r="HD44" s="319"/>
      <c r="HE44" s="319"/>
      <c r="HF44" s="319"/>
      <c r="HG44" s="319"/>
      <c r="HH44" s="319"/>
      <c r="HI44" s="319"/>
      <c r="HJ44" s="319"/>
      <c r="HK44" s="319"/>
      <c r="HL44" s="319"/>
      <c r="HM44" s="319"/>
      <c r="HN44" s="319"/>
      <c r="HO44" s="319"/>
      <c r="HP44" s="319"/>
      <c r="HQ44" s="319"/>
      <c r="HR44" s="319"/>
      <c r="HS44" s="319"/>
      <c r="HT44" s="319"/>
      <c r="HU44" s="319"/>
      <c r="HV44" s="319"/>
      <c r="HW44" s="319"/>
      <c r="HX44" s="319"/>
      <c r="HY44" s="319"/>
      <c r="HZ44" s="319"/>
      <c r="IA44" s="319"/>
      <c r="IB44" s="319"/>
      <c r="IC44" s="319"/>
      <c r="ID44" s="319"/>
      <c r="IE44" s="319"/>
      <c r="IF44" s="319"/>
      <c r="IG44" s="319"/>
      <c r="IH44" s="319"/>
      <c r="II44" s="319"/>
      <c r="IJ44" s="319"/>
      <c r="IK44" s="319"/>
      <c r="IL44" s="319"/>
      <c r="IM44" s="319"/>
      <c r="IN44" s="319"/>
      <c r="IO44" s="319"/>
      <c r="IP44" s="319"/>
      <c r="IQ44" s="319"/>
      <c r="IR44" s="319"/>
      <c r="IS44" s="319"/>
      <c r="IT44" s="319"/>
      <c r="IU44" s="319"/>
      <c r="IV44" s="319"/>
      <c r="IW44" s="319"/>
      <c r="IX44" s="319"/>
      <c r="IY44" s="319"/>
      <c r="IZ44" s="319"/>
      <c r="JA44" s="319"/>
      <c r="JB44" s="319"/>
      <c r="JC44" s="319"/>
      <c r="JD44" s="319"/>
      <c r="JE44" s="319"/>
      <c r="JF44" s="319"/>
      <c r="JG44" s="319"/>
      <c r="JH44" s="319"/>
      <c r="JI44" s="319"/>
      <c r="JJ44" s="319"/>
      <c r="JK44" s="319"/>
      <c r="JL44" s="319"/>
      <c r="JM44" s="319"/>
      <c r="JN44" s="319"/>
      <c r="JO44" s="319"/>
      <c r="JP44" s="319"/>
      <c r="JQ44" s="319"/>
      <c r="JR44" s="319"/>
      <c r="JS44" s="319"/>
      <c r="JT44" s="319"/>
      <c r="JU44" s="319"/>
      <c r="JV44" s="319"/>
      <c r="JW44" s="319"/>
      <c r="JX44" s="319"/>
      <c r="JY44" s="319"/>
      <c r="JZ44" s="319"/>
      <c r="KA44" s="319"/>
      <c r="KB44" s="319"/>
      <c r="KC44" s="319"/>
      <c r="KD44" s="319"/>
      <c r="KE44" s="319"/>
      <c r="KF44" s="319"/>
      <c r="KG44" s="319"/>
      <c r="KH44" s="319"/>
      <c r="KI44" s="319"/>
      <c r="KJ44" s="319"/>
      <c r="KK44" s="319"/>
      <c r="KL44" s="319"/>
      <c r="KM44" s="319"/>
      <c r="KN44" s="319"/>
      <c r="KO44" s="319"/>
      <c r="KP44" s="319"/>
      <c r="KQ44" s="319"/>
      <c r="KR44" s="319"/>
      <c r="KS44" s="319"/>
      <c r="KT44" s="319"/>
      <c r="KU44" s="319"/>
      <c r="KV44" s="319"/>
      <c r="KW44" s="319"/>
      <c r="KX44" s="319"/>
      <c r="KY44" s="319"/>
      <c r="KZ44" s="319"/>
      <c r="LA44" s="319"/>
      <c r="LB44" s="319"/>
      <c r="LC44" s="319"/>
      <c r="LD44" s="319"/>
      <c r="LE44" s="319"/>
      <c r="LF44" s="319"/>
      <c r="LG44" s="319"/>
      <c r="LH44" s="319"/>
      <c r="LI44" s="319"/>
      <c r="LJ44" s="319"/>
      <c r="LK44" s="319"/>
      <c r="LL44" s="319"/>
      <c r="LM44" s="319"/>
      <c r="LN44" s="319"/>
      <c r="LO44" s="319"/>
      <c r="LP44" s="319"/>
      <c r="LQ44" s="319"/>
      <c r="LR44" s="319"/>
      <c r="LS44" s="319"/>
      <c r="LT44" s="319"/>
      <c r="LU44" s="319"/>
      <c r="LV44" s="319"/>
      <c r="LW44" s="319"/>
      <c r="LX44" s="319"/>
      <c r="LY44" s="319"/>
      <c r="LZ44" s="319"/>
      <c r="MA44" s="319"/>
      <c r="MB44" s="319"/>
      <c r="MC44" s="319"/>
      <c r="MD44" s="319"/>
      <c r="ME44" s="319"/>
      <c r="MF44" s="319"/>
      <c r="MG44" s="319"/>
      <c r="MH44" s="319"/>
      <c r="MI44" s="319"/>
      <c r="MJ44" s="319"/>
      <c r="MK44" s="319"/>
      <c r="ML44" s="319"/>
      <c r="MM44" s="319"/>
      <c r="MN44" s="319"/>
      <c r="MO44" s="319"/>
      <c r="MP44" s="319"/>
      <c r="MQ44" s="319"/>
      <c r="MR44" s="319"/>
      <c r="MS44" s="319"/>
      <c r="MT44" s="319"/>
      <c r="MU44" s="319"/>
      <c r="MV44" s="319"/>
      <c r="MW44" s="319"/>
      <c r="MX44" s="319"/>
      <c r="MY44" s="319"/>
      <c r="MZ44" s="319"/>
      <c r="NA44" s="319"/>
      <c r="NB44" s="319"/>
      <c r="NC44" s="319"/>
      <c r="ND44" s="319"/>
      <c r="NE44" s="319"/>
      <c r="NF44" s="319"/>
      <c r="NG44" s="319"/>
      <c r="NH44" s="319"/>
      <c r="NI44" s="319"/>
      <c r="NJ44" s="319"/>
      <c r="NK44" s="319"/>
      <c r="NL44" s="319"/>
      <c r="NM44" s="319"/>
      <c r="NN44" s="319"/>
      <c r="NO44" s="319"/>
      <c r="NP44" s="319"/>
      <c r="NQ44" s="319"/>
      <c r="NR44" s="319"/>
      <c r="NS44" s="319"/>
      <c r="NT44" s="319"/>
      <c r="NU44" s="319"/>
      <c r="NV44" s="319"/>
      <c r="NW44" s="319"/>
      <c r="NX44" s="319"/>
      <c r="NY44" s="319"/>
      <c r="NZ44" s="319"/>
      <c r="OA44" s="319"/>
      <c r="OB44" s="319"/>
      <c r="OC44" s="319"/>
      <c r="OD44" s="319"/>
      <c r="OE44" s="319"/>
      <c r="OF44" s="319"/>
      <c r="OG44" s="319"/>
      <c r="OH44" s="319"/>
      <c r="OI44" s="319"/>
      <c r="OJ44" s="319"/>
      <c r="OK44" s="319"/>
      <c r="OL44" s="319"/>
      <c r="OM44" s="319"/>
      <c r="ON44" s="319"/>
      <c r="OO44" s="319"/>
      <c r="OP44" s="319"/>
      <c r="OQ44" s="319"/>
      <c r="OR44" s="319"/>
      <c r="OS44" s="319"/>
      <c r="OT44" s="319"/>
      <c r="OU44" s="319"/>
      <c r="OV44" s="319"/>
      <c r="OW44" s="319"/>
      <c r="OX44" s="319"/>
      <c r="OY44" s="319"/>
      <c r="OZ44" s="319"/>
      <c r="PA44" s="319"/>
      <c r="PB44" s="319"/>
      <c r="PC44" s="319"/>
      <c r="PD44" s="319"/>
      <c r="PE44" s="319"/>
      <c r="PF44" s="319"/>
      <c r="PG44" s="319"/>
      <c r="PH44" s="319"/>
      <c r="PI44" s="319"/>
      <c r="PJ44" s="319"/>
      <c r="PK44" s="319"/>
      <c r="PL44" s="319"/>
      <c r="PM44" s="319"/>
      <c r="PN44" s="319"/>
      <c r="PO44" s="319"/>
      <c r="PP44" s="319"/>
      <c r="PQ44" s="319"/>
      <c r="PR44" s="319"/>
      <c r="PS44" s="319"/>
      <c r="PT44" s="319"/>
      <c r="PU44" s="319"/>
      <c r="PV44" s="319"/>
      <c r="PW44" s="319"/>
      <c r="PX44" s="319"/>
      <c r="PY44" s="319"/>
      <c r="PZ44" s="319"/>
      <c r="QA44" s="319"/>
      <c r="QB44" s="319"/>
      <c r="QC44" s="319"/>
      <c r="QD44" s="319"/>
      <c r="QE44" s="319"/>
      <c r="QF44" s="319"/>
      <c r="QG44" s="319"/>
      <c r="QH44" s="319"/>
      <c r="QI44" s="319"/>
      <c r="QJ44" s="319"/>
      <c r="QK44" s="319"/>
      <c r="QL44" s="319"/>
      <c r="QM44" s="319"/>
      <c r="QN44" s="319"/>
      <c r="QO44" s="319"/>
      <c r="QP44" s="319"/>
      <c r="QQ44" s="319"/>
      <c r="QR44" s="319"/>
      <c r="QS44" s="319"/>
      <c r="QT44" s="319"/>
      <c r="QU44" s="319"/>
      <c r="QV44" s="319"/>
      <c r="QW44" s="319"/>
      <c r="QX44" s="319"/>
      <c r="QY44" s="319"/>
      <c r="QZ44" s="319"/>
      <c r="RA44" s="319"/>
      <c r="RB44" s="319"/>
      <c r="RC44" s="319"/>
      <c r="RD44" s="319"/>
      <c r="RE44" s="319"/>
      <c r="RF44" s="319"/>
    </row>
    <row r="45" spans="1:474" s="602" customFormat="1" ht="14.4">
      <c r="A45" s="319"/>
      <c r="B45" s="2003" t="s">
        <v>77</v>
      </c>
      <c r="C45" s="2004">
        <v>18230714</v>
      </c>
      <c r="D45" s="2005"/>
      <c r="E45" s="2006" t="s">
        <v>1098</v>
      </c>
      <c r="F45" s="2007">
        <v>14</v>
      </c>
      <c r="G45" s="612">
        <f t="shared" si="14"/>
        <v>5.8053586787065861E-2</v>
      </c>
      <c r="H45" s="612" t="s">
        <v>37</v>
      </c>
      <c r="I45" s="2006">
        <v>2184</v>
      </c>
      <c r="J45" s="2008">
        <f t="shared" si="4"/>
        <v>29</v>
      </c>
      <c r="K45" s="2009">
        <f t="shared" si="10"/>
        <v>7.5952380952380949</v>
      </c>
      <c r="L45" s="2009">
        <f t="shared" si="11"/>
        <v>19.554899267399268</v>
      </c>
      <c r="M45" s="600"/>
      <c r="N45" s="2006">
        <v>63336</v>
      </c>
      <c r="O45" s="375"/>
      <c r="P45" s="601"/>
      <c r="Q45" s="601">
        <v>16588</v>
      </c>
      <c r="R45" s="601">
        <f t="shared" si="6"/>
        <v>26119.9</v>
      </c>
      <c r="S45" s="2006">
        <v>42707.9</v>
      </c>
      <c r="T45" s="601"/>
      <c r="U45" s="601"/>
      <c r="V45" s="601"/>
      <c r="W45" s="601"/>
      <c r="X45" s="601"/>
      <c r="Y45" s="601"/>
      <c r="Z45" s="1006">
        <f t="shared" si="15"/>
        <v>0</v>
      </c>
      <c r="AA45" s="614">
        <f t="shared" si="12"/>
        <v>0.74901085881433183</v>
      </c>
      <c r="AB45" s="601">
        <f t="shared" si="13"/>
        <v>47439.351753864517</v>
      </c>
      <c r="AC45" s="618"/>
      <c r="AD45" s="2010"/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19"/>
      <c r="CV45" s="319"/>
      <c r="CW45" s="319"/>
      <c r="CX45" s="319"/>
      <c r="CY45" s="319"/>
      <c r="CZ45" s="319"/>
      <c r="DA45" s="319"/>
      <c r="DB45" s="319"/>
      <c r="DC45" s="319"/>
      <c r="DD45" s="319"/>
      <c r="DE45" s="319"/>
      <c r="DF45" s="319"/>
      <c r="DG45" s="319"/>
      <c r="DH45" s="319"/>
      <c r="DI45" s="319"/>
      <c r="DJ45" s="319"/>
      <c r="DK45" s="319"/>
      <c r="DL45" s="319"/>
      <c r="DM45" s="319"/>
      <c r="DN45" s="319"/>
      <c r="DO45" s="319"/>
      <c r="DP45" s="319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  <c r="EE45" s="319"/>
      <c r="EF45" s="319"/>
      <c r="EG45" s="319"/>
      <c r="EH45" s="319"/>
      <c r="EI45" s="319"/>
      <c r="EJ45" s="319"/>
      <c r="EK45" s="319"/>
      <c r="EL45" s="319"/>
      <c r="EM45" s="319"/>
      <c r="EN45" s="319"/>
      <c r="EO45" s="319"/>
      <c r="EP45" s="319"/>
      <c r="EQ45" s="319"/>
      <c r="ER45" s="319"/>
      <c r="ES45" s="319"/>
      <c r="ET45" s="319"/>
      <c r="EU45" s="319"/>
      <c r="EV45" s="319"/>
      <c r="EW45" s="319"/>
      <c r="EX45" s="319"/>
      <c r="EY45" s="319"/>
      <c r="EZ45" s="319"/>
      <c r="FA45" s="319"/>
      <c r="FB45" s="319"/>
      <c r="FC45" s="319"/>
      <c r="FD45" s="319"/>
      <c r="FE45" s="319"/>
      <c r="FF45" s="319"/>
      <c r="FG45" s="319"/>
      <c r="FH45" s="319"/>
      <c r="FI45" s="319"/>
      <c r="FJ45" s="319"/>
      <c r="FK45" s="319"/>
      <c r="FL45" s="319"/>
      <c r="FM45" s="319"/>
      <c r="FN45" s="319"/>
      <c r="FO45" s="319"/>
      <c r="FP45" s="319"/>
      <c r="FQ45" s="319"/>
      <c r="FR45" s="319"/>
      <c r="FS45" s="319"/>
      <c r="FT45" s="319"/>
      <c r="FU45" s="319"/>
      <c r="FV45" s="319"/>
      <c r="FW45" s="319"/>
      <c r="FX45" s="319"/>
      <c r="FY45" s="319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19"/>
      <c r="IB45" s="319"/>
      <c r="IC45" s="319"/>
      <c r="ID45" s="319"/>
      <c r="IE45" s="319"/>
      <c r="IF45" s="319"/>
      <c r="IG45" s="319"/>
      <c r="IH45" s="319"/>
      <c r="II45" s="319"/>
      <c r="IJ45" s="319"/>
      <c r="IK45" s="319"/>
      <c r="IL45" s="319"/>
      <c r="IM45" s="319"/>
      <c r="IN45" s="319"/>
      <c r="IO45" s="319"/>
      <c r="IP45" s="319"/>
      <c r="IQ45" s="319"/>
      <c r="IR45" s="319"/>
      <c r="IS45" s="319"/>
      <c r="IT45" s="319"/>
      <c r="IU45" s="319"/>
      <c r="IV45" s="319"/>
      <c r="IW45" s="319"/>
      <c r="IX45" s="319"/>
      <c r="IY45" s="319"/>
      <c r="IZ45" s="319"/>
      <c r="JA45" s="319"/>
      <c r="JB45" s="319"/>
      <c r="JC45" s="319"/>
      <c r="JD45" s="319"/>
      <c r="JE45" s="319"/>
      <c r="JF45" s="319"/>
      <c r="JG45" s="319"/>
      <c r="JH45" s="319"/>
      <c r="JI45" s="319"/>
      <c r="JJ45" s="319"/>
      <c r="JK45" s="319"/>
      <c r="JL45" s="319"/>
      <c r="JM45" s="319"/>
      <c r="JN45" s="319"/>
      <c r="JO45" s="319"/>
      <c r="JP45" s="319"/>
      <c r="JQ45" s="319"/>
      <c r="JR45" s="319"/>
      <c r="JS45" s="319"/>
      <c r="JT45" s="319"/>
      <c r="JU45" s="319"/>
      <c r="JV45" s="319"/>
      <c r="JW45" s="319"/>
      <c r="JX45" s="319"/>
      <c r="JY45" s="319"/>
      <c r="JZ45" s="319"/>
      <c r="KA45" s="319"/>
      <c r="KB45" s="319"/>
      <c r="KC45" s="319"/>
      <c r="KD45" s="319"/>
      <c r="KE45" s="319"/>
      <c r="KF45" s="319"/>
      <c r="KG45" s="319"/>
      <c r="KH45" s="319"/>
      <c r="KI45" s="319"/>
      <c r="KJ45" s="319"/>
      <c r="KK45" s="319"/>
      <c r="KL45" s="319"/>
      <c r="KM45" s="319"/>
      <c r="KN45" s="319"/>
      <c r="KO45" s="319"/>
      <c r="KP45" s="319"/>
      <c r="KQ45" s="319"/>
      <c r="KR45" s="319"/>
      <c r="KS45" s="319"/>
      <c r="KT45" s="319"/>
      <c r="KU45" s="319"/>
      <c r="KV45" s="319"/>
      <c r="KW45" s="319"/>
      <c r="KX45" s="319"/>
      <c r="KY45" s="319"/>
      <c r="KZ45" s="319"/>
      <c r="LA45" s="319"/>
      <c r="LB45" s="319"/>
      <c r="LC45" s="319"/>
      <c r="LD45" s="319"/>
      <c r="LE45" s="319"/>
      <c r="LF45" s="319"/>
      <c r="LG45" s="319"/>
      <c r="LH45" s="319"/>
      <c r="LI45" s="319"/>
      <c r="LJ45" s="319"/>
      <c r="LK45" s="319"/>
      <c r="LL45" s="319"/>
      <c r="LM45" s="319"/>
      <c r="LN45" s="319"/>
      <c r="LO45" s="319"/>
      <c r="LP45" s="319"/>
      <c r="LQ45" s="319"/>
      <c r="LR45" s="319"/>
      <c r="LS45" s="319"/>
      <c r="LT45" s="319"/>
      <c r="LU45" s="319"/>
      <c r="LV45" s="319"/>
      <c r="LW45" s="319"/>
      <c r="LX45" s="319"/>
      <c r="LY45" s="319"/>
      <c r="LZ45" s="319"/>
      <c r="MA45" s="319"/>
      <c r="MB45" s="319"/>
      <c r="MC45" s="319"/>
      <c r="MD45" s="319"/>
      <c r="ME45" s="319"/>
      <c r="MF45" s="319"/>
      <c r="MG45" s="319"/>
      <c r="MH45" s="319"/>
      <c r="MI45" s="319"/>
      <c r="MJ45" s="319"/>
      <c r="MK45" s="319"/>
      <c r="ML45" s="319"/>
      <c r="MM45" s="319"/>
      <c r="MN45" s="319"/>
      <c r="MO45" s="319"/>
      <c r="MP45" s="319"/>
      <c r="MQ45" s="319"/>
      <c r="MR45" s="319"/>
      <c r="MS45" s="319"/>
      <c r="MT45" s="319"/>
      <c r="MU45" s="319"/>
      <c r="MV45" s="319"/>
      <c r="MW45" s="319"/>
      <c r="MX45" s="319"/>
      <c r="MY45" s="319"/>
      <c r="MZ45" s="319"/>
      <c r="NA45" s="319"/>
      <c r="NB45" s="319"/>
      <c r="NC45" s="319"/>
      <c r="ND45" s="319"/>
      <c r="NE45" s="319"/>
      <c r="NF45" s="319"/>
      <c r="NG45" s="319"/>
      <c r="NH45" s="319"/>
      <c r="NI45" s="319"/>
      <c r="NJ45" s="319"/>
      <c r="NK45" s="319"/>
      <c r="NL45" s="319"/>
      <c r="NM45" s="319"/>
      <c r="NN45" s="319"/>
      <c r="NO45" s="319"/>
      <c r="NP45" s="319"/>
      <c r="NQ45" s="319"/>
      <c r="NR45" s="319"/>
      <c r="NS45" s="319"/>
      <c r="NT45" s="319"/>
      <c r="NU45" s="319"/>
      <c r="NV45" s="319"/>
      <c r="NW45" s="319"/>
      <c r="NX45" s="319"/>
      <c r="NY45" s="319"/>
      <c r="NZ45" s="319"/>
      <c r="OA45" s="319"/>
      <c r="OB45" s="319"/>
      <c r="OC45" s="319"/>
      <c r="OD45" s="319"/>
      <c r="OE45" s="319"/>
      <c r="OF45" s="319"/>
      <c r="OG45" s="319"/>
      <c r="OH45" s="319"/>
      <c r="OI45" s="319"/>
      <c r="OJ45" s="319"/>
      <c r="OK45" s="319"/>
      <c r="OL45" s="319"/>
      <c r="OM45" s="319"/>
      <c r="ON45" s="319"/>
      <c r="OO45" s="319"/>
      <c r="OP45" s="319"/>
      <c r="OQ45" s="319"/>
      <c r="OR45" s="319"/>
      <c r="OS45" s="319"/>
      <c r="OT45" s="319"/>
      <c r="OU45" s="319"/>
      <c r="OV45" s="319"/>
      <c r="OW45" s="319"/>
      <c r="OX45" s="319"/>
      <c r="OY45" s="319"/>
      <c r="OZ45" s="319"/>
      <c r="PA45" s="319"/>
      <c r="PB45" s="319"/>
      <c r="PC45" s="319"/>
      <c r="PD45" s="319"/>
      <c r="PE45" s="319"/>
      <c r="PF45" s="319"/>
      <c r="PG45" s="319"/>
      <c r="PH45" s="319"/>
      <c r="PI45" s="319"/>
      <c r="PJ45" s="319"/>
      <c r="PK45" s="319"/>
      <c r="PL45" s="319"/>
      <c r="PM45" s="319"/>
      <c r="PN45" s="319"/>
      <c r="PO45" s="319"/>
      <c r="PP45" s="319"/>
      <c r="PQ45" s="319"/>
      <c r="PR45" s="319"/>
      <c r="PS45" s="319"/>
      <c r="PT45" s="319"/>
      <c r="PU45" s="319"/>
      <c r="PV45" s="319"/>
      <c r="PW45" s="319"/>
      <c r="PX45" s="319"/>
      <c r="PY45" s="319"/>
      <c r="PZ45" s="319"/>
      <c r="QA45" s="319"/>
      <c r="QB45" s="319"/>
      <c r="QC45" s="319"/>
      <c r="QD45" s="319"/>
      <c r="QE45" s="319"/>
      <c r="QF45" s="319"/>
      <c r="QG45" s="319"/>
      <c r="QH45" s="319"/>
      <c r="QI45" s="319"/>
      <c r="QJ45" s="319"/>
      <c r="QK45" s="319"/>
      <c r="QL45" s="319"/>
      <c r="QM45" s="319"/>
      <c r="QN45" s="319"/>
      <c r="QO45" s="319"/>
      <c r="QP45" s="319"/>
      <c r="QQ45" s="319"/>
      <c r="QR45" s="319"/>
      <c r="QS45" s="319"/>
      <c r="QT45" s="319"/>
      <c r="QU45" s="319"/>
      <c r="QV45" s="319"/>
      <c r="QW45" s="319"/>
      <c r="QX45" s="319"/>
      <c r="QY45" s="319"/>
      <c r="QZ45" s="319"/>
      <c r="RA45" s="319"/>
      <c r="RB45" s="319"/>
      <c r="RC45" s="319"/>
      <c r="RD45" s="319"/>
      <c r="RE45" s="319"/>
      <c r="RF45" s="319"/>
    </row>
    <row r="46" spans="1:474" s="602" customFormat="1" ht="14.4">
      <c r="A46" s="319"/>
      <c r="B46" s="2003" t="s">
        <v>77</v>
      </c>
      <c r="C46" s="2004">
        <v>18230714</v>
      </c>
      <c r="D46" s="2005"/>
      <c r="E46" s="2006" t="s">
        <v>1099</v>
      </c>
      <c r="F46" s="2007">
        <v>14</v>
      </c>
      <c r="G46" s="612">
        <f t="shared" si="14"/>
        <v>2.9697742388229979E-3</v>
      </c>
      <c r="H46" s="612" t="s">
        <v>37</v>
      </c>
      <c r="I46" s="2006">
        <v>162</v>
      </c>
      <c r="J46" s="2008">
        <f t="shared" si="4"/>
        <v>20</v>
      </c>
      <c r="K46" s="2009">
        <f t="shared" si="10"/>
        <v>8.6666666666666661</v>
      </c>
      <c r="L46" s="2009">
        <f t="shared" si="11"/>
        <v>19.743703703703705</v>
      </c>
      <c r="M46" s="600"/>
      <c r="N46" s="2006">
        <v>3240</v>
      </c>
      <c r="O46" s="375"/>
      <c r="P46" s="601"/>
      <c r="Q46" s="601">
        <v>1404</v>
      </c>
      <c r="R46" s="601">
        <f t="shared" si="6"/>
        <v>1794.48</v>
      </c>
      <c r="S46" s="2006">
        <v>3198.48</v>
      </c>
      <c r="T46" s="601"/>
      <c r="U46" s="601"/>
      <c r="V46" s="601"/>
      <c r="W46" s="601"/>
      <c r="X46" s="601"/>
      <c r="Y46" s="601"/>
      <c r="Z46" s="1006">
        <f t="shared" si="15"/>
        <v>0</v>
      </c>
      <c r="AA46" s="614">
        <f t="shared" si="12"/>
        <v>0.74901085881433183</v>
      </c>
      <c r="AB46" s="601">
        <f t="shared" si="13"/>
        <v>2426.795182558435</v>
      </c>
      <c r="AC46" s="618"/>
      <c r="AD46" s="2010"/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  <c r="GQ46" s="319"/>
      <c r="GR46" s="319"/>
      <c r="GS46" s="319"/>
      <c r="GT46" s="319"/>
      <c r="GU46" s="319"/>
      <c r="GV46" s="319"/>
      <c r="GW46" s="319"/>
      <c r="GX46" s="319"/>
      <c r="GY46" s="319"/>
      <c r="GZ46" s="319"/>
      <c r="HA46" s="319"/>
      <c r="HB46" s="319"/>
      <c r="HC46" s="319"/>
      <c r="HD46" s="319"/>
      <c r="HE46" s="319"/>
      <c r="HF46" s="319"/>
      <c r="HG46" s="319"/>
      <c r="HH46" s="319"/>
      <c r="HI46" s="319"/>
      <c r="HJ46" s="319"/>
      <c r="HK46" s="319"/>
      <c r="HL46" s="319"/>
      <c r="HM46" s="319"/>
      <c r="HN46" s="319"/>
      <c r="HO46" s="319"/>
      <c r="HP46" s="319"/>
      <c r="HQ46" s="319"/>
      <c r="HR46" s="319"/>
      <c r="HS46" s="319"/>
      <c r="HT46" s="319"/>
      <c r="HU46" s="319"/>
      <c r="HV46" s="319"/>
      <c r="HW46" s="319"/>
      <c r="HX46" s="319"/>
      <c r="HY46" s="319"/>
      <c r="HZ46" s="319"/>
      <c r="IA46" s="319"/>
      <c r="IB46" s="319"/>
      <c r="IC46" s="319"/>
      <c r="ID46" s="319"/>
      <c r="IE46" s="319"/>
      <c r="IF46" s="319"/>
      <c r="IG46" s="319"/>
      <c r="IH46" s="319"/>
      <c r="II46" s="319"/>
      <c r="IJ46" s="319"/>
      <c r="IK46" s="319"/>
      <c r="IL46" s="319"/>
      <c r="IM46" s="319"/>
      <c r="IN46" s="319"/>
      <c r="IO46" s="319"/>
      <c r="IP46" s="319"/>
      <c r="IQ46" s="319"/>
      <c r="IR46" s="319"/>
      <c r="IS46" s="319"/>
      <c r="IT46" s="319"/>
      <c r="IU46" s="319"/>
      <c r="IV46" s="319"/>
      <c r="IW46" s="319"/>
      <c r="IX46" s="319"/>
      <c r="IY46" s="319"/>
      <c r="IZ46" s="319"/>
      <c r="JA46" s="319"/>
      <c r="JB46" s="319"/>
      <c r="JC46" s="319"/>
      <c r="JD46" s="319"/>
      <c r="JE46" s="319"/>
      <c r="JF46" s="319"/>
      <c r="JG46" s="319"/>
      <c r="JH46" s="319"/>
      <c r="JI46" s="319"/>
      <c r="JJ46" s="319"/>
      <c r="JK46" s="319"/>
      <c r="JL46" s="319"/>
      <c r="JM46" s="319"/>
      <c r="JN46" s="319"/>
      <c r="JO46" s="319"/>
      <c r="JP46" s="319"/>
      <c r="JQ46" s="319"/>
      <c r="JR46" s="319"/>
      <c r="JS46" s="319"/>
      <c r="JT46" s="319"/>
      <c r="JU46" s="319"/>
      <c r="JV46" s="319"/>
      <c r="JW46" s="319"/>
      <c r="JX46" s="319"/>
      <c r="JY46" s="319"/>
      <c r="JZ46" s="319"/>
      <c r="KA46" s="319"/>
      <c r="KB46" s="319"/>
      <c r="KC46" s="319"/>
      <c r="KD46" s="319"/>
      <c r="KE46" s="319"/>
      <c r="KF46" s="319"/>
      <c r="KG46" s="319"/>
      <c r="KH46" s="319"/>
      <c r="KI46" s="319"/>
      <c r="KJ46" s="319"/>
      <c r="KK46" s="319"/>
      <c r="KL46" s="319"/>
      <c r="KM46" s="319"/>
      <c r="KN46" s="319"/>
      <c r="KO46" s="319"/>
      <c r="KP46" s="319"/>
      <c r="KQ46" s="319"/>
      <c r="KR46" s="319"/>
      <c r="KS46" s="319"/>
      <c r="KT46" s="319"/>
      <c r="KU46" s="319"/>
      <c r="KV46" s="319"/>
      <c r="KW46" s="319"/>
      <c r="KX46" s="319"/>
      <c r="KY46" s="319"/>
      <c r="KZ46" s="319"/>
      <c r="LA46" s="319"/>
      <c r="LB46" s="319"/>
      <c r="LC46" s="319"/>
      <c r="LD46" s="319"/>
      <c r="LE46" s="319"/>
      <c r="LF46" s="319"/>
      <c r="LG46" s="319"/>
      <c r="LH46" s="319"/>
      <c r="LI46" s="319"/>
      <c r="LJ46" s="319"/>
      <c r="LK46" s="319"/>
      <c r="LL46" s="319"/>
      <c r="LM46" s="319"/>
      <c r="LN46" s="319"/>
      <c r="LO46" s="319"/>
      <c r="LP46" s="319"/>
      <c r="LQ46" s="319"/>
      <c r="LR46" s="319"/>
      <c r="LS46" s="319"/>
      <c r="LT46" s="319"/>
      <c r="LU46" s="319"/>
      <c r="LV46" s="319"/>
      <c r="LW46" s="319"/>
      <c r="LX46" s="319"/>
      <c r="LY46" s="319"/>
      <c r="LZ46" s="319"/>
      <c r="MA46" s="319"/>
      <c r="MB46" s="319"/>
      <c r="MC46" s="319"/>
      <c r="MD46" s="319"/>
      <c r="ME46" s="319"/>
      <c r="MF46" s="319"/>
      <c r="MG46" s="319"/>
      <c r="MH46" s="319"/>
      <c r="MI46" s="319"/>
      <c r="MJ46" s="319"/>
      <c r="MK46" s="319"/>
      <c r="ML46" s="319"/>
      <c r="MM46" s="319"/>
      <c r="MN46" s="319"/>
      <c r="MO46" s="319"/>
      <c r="MP46" s="319"/>
      <c r="MQ46" s="319"/>
      <c r="MR46" s="319"/>
      <c r="MS46" s="319"/>
      <c r="MT46" s="319"/>
      <c r="MU46" s="319"/>
      <c r="MV46" s="319"/>
      <c r="MW46" s="319"/>
      <c r="MX46" s="319"/>
      <c r="MY46" s="319"/>
      <c r="MZ46" s="319"/>
      <c r="NA46" s="319"/>
      <c r="NB46" s="319"/>
      <c r="NC46" s="319"/>
      <c r="ND46" s="319"/>
      <c r="NE46" s="319"/>
      <c r="NF46" s="319"/>
      <c r="NG46" s="319"/>
      <c r="NH46" s="319"/>
      <c r="NI46" s="319"/>
      <c r="NJ46" s="319"/>
      <c r="NK46" s="319"/>
      <c r="NL46" s="319"/>
      <c r="NM46" s="319"/>
      <c r="NN46" s="319"/>
      <c r="NO46" s="319"/>
      <c r="NP46" s="319"/>
      <c r="NQ46" s="319"/>
      <c r="NR46" s="319"/>
      <c r="NS46" s="319"/>
      <c r="NT46" s="319"/>
      <c r="NU46" s="319"/>
      <c r="NV46" s="319"/>
      <c r="NW46" s="319"/>
      <c r="NX46" s="319"/>
      <c r="NY46" s="319"/>
      <c r="NZ46" s="319"/>
      <c r="OA46" s="319"/>
      <c r="OB46" s="319"/>
      <c r="OC46" s="319"/>
      <c r="OD46" s="319"/>
      <c r="OE46" s="319"/>
      <c r="OF46" s="319"/>
      <c r="OG46" s="319"/>
      <c r="OH46" s="319"/>
      <c r="OI46" s="319"/>
      <c r="OJ46" s="319"/>
      <c r="OK46" s="319"/>
      <c r="OL46" s="319"/>
      <c r="OM46" s="319"/>
      <c r="ON46" s="319"/>
      <c r="OO46" s="319"/>
      <c r="OP46" s="319"/>
      <c r="OQ46" s="319"/>
      <c r="OR46" s="319"/>
      <c r="OS46" s="319"/>
      <c r="OT46" s="319"/>
      <c r="OU46" s="319"/>
      <c r="OV46" s="319"/>
      <c r="OW46" s="319"/>
      <c r="OX46" s="319"/>
      <c r="OY46" s="319"/>
      <c r="OZ46" s="319"/>
      <c r="PA46" s="319"/>
      <c r="PB46" s="319"/>
      <c r="PC46" s="319"/>
      <c r="PD46" s="319"/>
      <c r="PE46" s="319"/>
      <c r="PF46" s="319"/>
      <c r="PG46" s="319"/>
      <c r="PH46" s="319"/>
      <c r="PI46" s="319"/>
      <c r="PJ46" s="319"/>
      <c r="PK46" s="319"/>
      <c r="PL46" s="319"/>
      <c r="PM46" s="319"/>
      <c r="PN46" s="319"/>
      <c r="PO46" s="319"/>
      <c r="PP46" s="319"/>
      <c r="PQ46" s="319"/>
      <c r="PR46" s="319"/>
      <c r="PS46" s="319"/>
      <c r="PT46" s="319"/>
      <c r="PU46" s="319"/>
      <c r="PV46" s="319"/>
      <c r="PW46" s="319"/>
      <c r="PX46" s="319"/>
      <c r="PY46" s="319"/>
      <c r="PZ46" s="319"/>
      <c r="QA46" s="319"/>
      <c r="QB46" s="319"/>
      <c r="QC46" s="319"/>
      <c r="QD46" s="319"/>
      <c r="QE46" s="319"/>
      <c r="QF46" s="319"/>
      <c r="QG46" s="319"/>
      <c r="QH46" s="319"/>
      <c r="QI46" s="319"/>
      <c r="QJ46" s="319"/>
      <c r="QK46" s="319"/>
      <c r="QL46" s="319"/>
      <c r="QM46" s="319"/>
      <c r="QN46" s="319"/>
      <c r="QO46" s="319"/>
      <c r="QP46" s="319"/>
      <c r="QQ46" s="319"/>
      <c r="QR46" s="319"/>
      <c r="QS46" s="319"/>
      <c r="QT46" s="319"/>
      <c r="QU46" s="319"/>
      <c r="QV46" s="319"/>
      <c r="QW46" s="319"/>
      <c r="QX46" s="319"/>
      <c r="QY46" s="319"/>
      <c r="QZ46" s="319"/>
      <c r="RA46" s="319"/>
      <c r="RB46" s="319"/>
      <c r="RC46" s="319"/>
      <c r="RD46" s="319"/>
      <c r="RE46" s="319"/>
      <c r="RF46" s="319"/>
    </row>
    <row r="47" spans="1:474" s="602" customFormat="1" ht="14.4">
      <c r="A47" s="319"/>
      <c r="B47" s="2003" t="s">
        <v>77</v>
      </c>
      <c r="C47" s="2004">
        <v>18230714</v>
      </c>
      <c r="D47" s="2005"/>
      <c r="E47" s="2006" t="s">
        <v>1100</v>
      </c>
      <c r="F47" s="2007">
        <v>14</v>
      </c>
      <c r="G47" s="612">
        <f t="shared" si="14"/>
        <v>2.3637203108261565E-2</v>
      </c>
      <c r="H47" s="612" t="s">
        <v>37</v>
      </c>
      <c r="I47" s="2006">
        <v>1228</v>
      </c>
      <c r="J47" s="2008">
        <f t="shared" si="4"/>
        <v>21</v>
      </c>
      <c r="K47" s="2009">
        <f t="shared" si="10"/>
        <v>7.4332247557003255</v>
      </c>
      <c r="L47" s="2009">
        <f t="shared" si="11"/>
        <v>21.098371335504886</v>
      </c>
      <c r="M47" s="600"/>
      <c r="N47" s="2006">
        <v>25788</v>
      </c>
      <c r="O47" s="375"/>
      <c r="P47" s="601"/>
      <c r="Q47" s="601">
        <v>9128</v>
      </c>
      <c r="R47" s="601">
        <f t="shared" si="6"/>
        <v>16780.8</v>
      </c>
      <c r="S47" s="2006">
        <v>25908.799999999999</v>
      </c>
      <c r="T47" s="601"/>
      <c r="U47" s="601"/>
      <c r="V47" s="601"/>
      <c r="W47" s="601"/>
      <c r="X47" s="601"/>
      <c r="Y47" s="601"/>
      <c r="Z47" s="1006">
        <f t="shared" si="15"/>
        <v>0</v>
      </c>
      <c r="AA47" s="614">
        <f t="shared" si="12"/>
        <v>0.74901085881433183</v>
      </c>
      <c r="AB47" s="601">
        <f t="shared" si="13"/>
        <v>19315.492027103988</v>
      </c>
      <c r="AC47" s="618"/>
      <c r="AD47" s="2010"/>
      <c r="AE47" s="319"/>
      <c r="AF47" s="319"/>
      <c r="AG47" s="319"/>
      <c r="AH47" s="319"/>
      <c r="AI47" s="319"/>
      <c r="AJ47" s="319"/>
      <c r="AK47" s="319"/>
      <c r="AL47" s="319"/>
      <c r="AM47" s="319"/>
      <c r="AN47" s="319"/>
      <c r="AO47" s="319"/>
      <c r="AP47" s="319"/>
      <c r="AQ47" s="319"/>
      <c r="AR47" s="319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L47" s="319"/>
      <c r="DM47" s="319"/>
      <c r="DN47" s="319"/>
      <c r="DO47" s="319"/>
      <c r="DP47" s="319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  <c r="EE47" s="319"/>
      <c r="EF47" s="319"/>
      <c r="EG47" s="319"/>
      <c r="EH47" s="319"/>
      <c r="EI47" s="319"/>
      <c r="EJ47" s="319"/>
      <c r="EK47" s="319"/>
      <c r="EL47" s="319"/>
      <c r="EM47" s="319"/>
      <c r="EN47" s="319"/>
      <c r="EO47" s="319"/>
      <c r="EP47" s="319"/>
      <c r="EQ47" s="319"/>
      <c r="ER47" s="319"/>
      <c r="ES47" s="319"/>
      <c r="ET47" s="319"/>
      <c r="EU47" s="319"/>
      <c r="EV47" s="319"/>
      <c r="EW47" s="319"/>
      <c r="EX47" s="319"/>
      <c r="EY47" s="319"/>
      <c r="EZ47" s="319"/>
      <c r="FA47" s="319"/>
      <c r="FB47" s="319"/>
      <c r="FC47" s="319"/>
      <c r="FD47" s="319"/>
      <c r="FE47" s="319"/>
      <c r="FF47" s="319"/>
      <c r="FG47" s="319"/>
      <c r="FH47" s="319"/>
      <c r="FI47" s="319"/>
      <c r="FJ47" s="319"/>
      <c r="FK47" s="319"/>
      <c r="FL47" s="319"/>
      <c r="FM47" s="319"/>
      <c r="FN47" s="319"/>
      <c r="FO47" s="319"/>
      <c r="FP47" s="319"/>
      <c r="FQ47" s="319"/>
      <c r="FR47" s="319"/>
      <c r="FS47" s="319"/>
      <c r="FT47" s="319"/>
      <c r="FU47" s="319"/>
      <c r="FV47" s="319"/>
      <c r="FW47" s="319"/>
      <c r="FX47" s="319"/>
      <c r="FY47" s="319"/>
      <c r="FZ47" s="319"/>
      <c r="GA47" s="319"/>
      <c r="GB47" s="319"/>
      <c r="GC47" s="319"/>
      <c r="GD47" s="319"/>
      <c r="GE47" s="319"/>
      <c r="GF47" s="319"/>
      <c r="GG47" s="319"/>
      <c r="GH47" s="319"/>
      <c r="GI47" s="319"/>
      <c r="GJ47" s="319"/>
      <c r="GK47" s="319"/>
      <c r="GL47" s="319"/>
      <c r="GM47" s="319"/>
      <c r="GN47" s="319"/>
      <c r="GO47" s="319"/>
      <c r="GP47" s="319"/>
      <c r="GQ47" s="319"/>
      <c r="GR47" s="319"/>
      <c r="GS47" s="319"/>
      <c r="GT47" s="319"/>
      <c r="GU47" s="319"/>
      <c r="GV47" s="319"/>
      <c r="GW47" s="319"/>
      <c r="GX47" s="319"/>
      <c r="GY47" s="319"/>
      <c r="GZ47" s="319"/>
      <c r="HA47" s="319"/>
      <c r="HB47" s="319"/>
      <c r="HC47" s="319"/>
      <c r="HD47" s="319"/>
      <c r="HE47" s="319"/>
      <c r="HF47" s="319"/>
      <c r="HG47" s="319"/>
      <c r="HH47" s="319"/>
      <c r="HI47" s="319"/>
      <c r="HJ47" s="319"/>
      <c r="HK47" s="319"/>
      <c r="HL47" s="319"/>
      <c r="HM47" s="319"/>
      <c r="HN47" s="319"/>
      <c r="HO47" s="319"/>
      <c r="HP47" s="319"/>
      <c r="HQ47" s="319"/>
      <c r="HR47" s="319"/>
      <c r="HS47" s="319"/>
      <c r="HT47" s="319"/>
      <c r="HU47" s="319"/>
      <c r="HV47" s="319"/>
      <c r="HW47" s="319"/>
      <c r="HX47" s="319"/>
      <c r="HY47" s="319"/>
      <c r="HZ47" s="319"/>
      <c r="IA47" s="319"/>
      <c r="IB47" s="319"/>
      <c r="IC47" s="319"/>
      <c r="ID47" s="319"/>
      <c r="IE47" s="319"/>
      <c r="IF47" s="319"/>
      <c r="IG47" s="319"/>
      <c r="IH47" s="319"/>
      <c r="II47" s="319"/>
      <c r="IJ47" s="319"/>
      <c r="IK47" s="319"/>
      <c r="IL47" s="319"/>
      <c r="IM47" s="319"/>
      <c r="IN47" s="319"/>
      <c r="IO47" s="319"/>
      <c r="IP47" s="319"/>
      <c r="IQ47" s="319"/>
      <c r="IR47" s="319"/>
      <c r="IS47" s="319"/>
      <c r="IT47" s="319"/>
      <c r="IU47" s="319"/>
      <c r="IV47" s="319"/>
      <c r="IW47" s="319"/>
      <c r="IX47" s="319"/>
      <c r="IY47" s="319"/>
      <c r="IZ47" s="319"/>
      <c r="JA47" s="319"/>
      <c r="JB47" s="319"/>
      <c r="JC47" s="319"/>
      <c r="JD47" s="319"/>
      <c r="JE47" s="319"/>
      <c r="JF47" s="319"/>
      <c r="JG47" s="319"/>
      <c r="JH47" s="319"/>
      <c r="JI47" s="319"/>
      <c r="JJ47" s="319"/>
      <c r="JK47" s="319"/>
      <c r="JL47" s="319"/>
      <c r="JM47" s="319"/>
      <c r="JN47" s="319"/>
      <c r="JO47" s="319"/>
      <c r="JP47" s="319"/>
      <c r="JQ47" s="319"/>
      <c r="JR47" s="319"/>
      <c r="JS47" s="319"/>
      <c r="JT47" s="319"/>
      <c r="JU47" s="319"/>
      <c r="JV47" s="319"/>
      <c r="JW47" s="319"/>
      <c r="JX47" s="319"/>
      <c r="JY47" s="319"/>
      <c r="JZ47" s="319"/>
      <c r="KA47" s="319"/>
      <c r="KB47" s="319"/>
      <c r="KC47" s="319"/>
      <c r="KD47" s="319"/>
      <c r="KE47" s="319"/>
      <c r="KF47" s="319"/>
      <c r="KG47" s="319"/>
      <c r="KH47" s="319"/>
      <c r="KI47" s="319"/>
      <c r="KJ47" s="319"/>
      <c r="KK47" s="319"/>
      <c r="KL47" s="319"/>
      <c r="KM47" s="319"/>
      <c r="KN47" s="319"/>
      <c r="KO47" s="319"/>
      <c r="KP47" s="319"/>
      <c r="KQ47" s="319"/>
      <c r="KR47" s="319"/>
      <c r="KS47" s="319"/>
      <c r="KT47" s="319"/>
      <c r="KU47" s="319"/>
      <c r="KV47" s="319"/>
      <c r="KW47" s="319"/>
      <c r="KX47" s="319"/>
      <c r="KY47" s="319"/>
      <c r="KZ47" s="319"/>
      <c r="LA47" s="319"/>
      <c r="LB47" s="319"/>
      <c r="LC47" s="319"/>
      <c r="LD47" s="319"/>
      <c r="LE47" s="319"/>
      <c r="LF47" s="319"/>
      <c r="LG47" s="319"/>
      <c r="LH47" s="319"/>
      <c r="LI47" s="319"/>
      <c r="LJ47" s="319"/>
      <c r="LK47" s="319"/>
      <c r="LL47" s="319"/>
      <c r="LM47" s="319"/>
      <c r="LN47" s="319"/>
      <c r="LO47" s="319"/>
      <c r="LP47" s="319"/>
      <c r="LQ47" s="319"/>
      <c r="LR47" s="319"/>
      <c r="LS47" s="319"/>
      <c r="LT47" s="319"/>
      <c r="LU47" s="319"/>
      <c r="LV47" s="319"/>
      <c r="LW47" s="319"/>
      <c r="LX47" s="319"/>
      <c r="LY47" s="319"/>
      <c r="LZ47" s="319"/>
      <c r="MA47" s="319"/>
      <c r="MB47" s="319"/>
      <c r="MC47" s="319"/>
      <c r="MD47" s="319"/>
      <c r="ME47" s="319"/>
      <c r="MF47" s="319"/>
      <c r="MG47" s="319"/>
      <c r="MH47" s="319"/>
      <c r="MI47" s="319"/>
      <c r="MJ47" s="319"/>
      <c r="MK47" s="319"/>
      <c r="ML47" s="319"/>
      <c r="MM47" s="319"/>
      <c r="MN47" s="319"/>
      <c r="MO47" s="319"/>
      <c r="MP47" s="319"/>
      <c r="MQ47" s="319"/>
      <c r="MR47" s="319"/>
      <c r="MS47" s="319"/>
      <c r="MT47" s="319"/>
      <c r="MU47" s="319"/>
      <c r="MV47" s="319"/>
      <c r="MW47" s="319"/>
      <c r="MX47" s="319"/>
      <c r="MY47" s="319"/>
      <c r="MZ47" s="319"/>
      <c r="NA47" s="319"/>
      <c r="NB47" s="319"/>
      <c r="NC47" s="319"/>
      <c r="ND47" s="319"/>
      <c r="NE47" s="319"/>
      <c r="NF47" s="319"/>
      <c r="NG47" s="319"/>
      <c r="NH47" s="319"/>
      <c r="NI47" s="319"/>
      <c r="NJ47" s="319"/>
      <c r="NK47" s="319"/>
      <c r="NL47" s="319"/>
      <c r="NM47" s="319"/>
      <c r="NN47" s="319"/>
      <c r="NO47" s="319"/>
      <c r="NP47" s="319"/>
      <c r="NQ47" s="319"/>
      <c r="NR47" s="319"/>
      <c r="NS47" s="319"/>
      <c r="NT47" s="319"/>
      <c r="NU47" s="319"/>
      <c r="NV47" s="319"/>
      <c r="NW47" s="319"/>
      <c r="NX47" s="319"/>
      <c r="NY47" s="319"/>
      <c r="NZ47" s="319"/>
      <c r="OA47" s="319"/>
      <c r="OB47" s="319"/>
      <c r="OC47" s="319"/>
      <c r="OD47" s="319"/>
      <c r="OE47" s="319"/>
      <c r="OF47" s="319"/>
      <c r="OG47" s="319"/>
      <c r="OH47" s="319"/>
      <c r="OI47" s="319"/>
      <c r="OJ47" s="319"/>
      <c r="OK47" s="319"/>
      <c r="OL47" s="319"/>
      <c r="OM47" s="319"/>
      <c r="ON47" s="319"/>
      <c r="OO47" s="319"/>
      <c r="OP47" s="319"/>
      <c r="OQ47" s="319"/>
      <c r="OR47" s="319"/>
      <c r="OS47" s="319"/>
      <c r="OT47" s="319"/>
      <c r="OU47" s="319"/>
      <c r="OV47" s="319"/>
      <c r="OW47" s="319"/>
      <c r="OX47" s="319"/>
      <c r="OY47" s="319"/>
      <c r="OZ47" s="319"/>
      <c r="PA47" s="319"/>
      <c r="PB47" s="319"/>
      <c r="PC47" s="319"/>
      <c r="PD47" s="319"/>
      <c r="PE47" s="319"/>
      <c r="PF47" s="319"/>
      <c r="PG47" s="319"/>
      <c r="PH47" s="319"/>
      <c r="PI47" s="319"/>
      <c r="PJ47" s="319"/>
      <c r="PK47" s="319"/>
      <c r="PL47" s="319"/>
      <c r="PM47" s="319"/>
      <c r="PN47" s="319"/>
      <c r="PO47" s="319"/>
      <c r="PP47" s="319"/>
      <c r="PQ47" s="319"/>
      <c r="PR47" s="319"/>
      <c r="PS47" s="319"/>
      <c r="PT47" s="319"/>
      <c r="PU47" s="319"/>
      <c r="PV47" s="319"/>
      <c r="PW47" s="319"/>
      <c r="PX47" s="319"/>
      <c r="PY47" s="319"/>
      <c r="PZ47" s="319"/>
      <c r="QA47" s="319"/>
      <c r="QB47" s="319"/>
      <c r="QC47" s="319"/>
      <c r="QD47" s="319"/>
      <c r="QE47" s="319"/>
      <c r="QF47" s="319"/>
      <c r="QG47" s="319"/>
      <c r="QH47" s="319"/>
      <c r="QI47" s="319"/>
      <c r="QJ47" s="319"/>
      <c r="QK47" s="319"/>
      <c r="QL47" s="319"/>
      <c r="QM47" s="319"/>
      <c r="QN47" s="319"/>
      <c r="QO47" s="319"/>
      <c r="QP47" s="319"/>
      <c r="QQ47" s="319"/>
      <c r="QR47" s="319"/>
      <c r="QS47" s="319"/>
      <c r="QT47" s="319"/>
      <c r="QU47" s="319"/>
      <c r="QV47" s="319"/>
      <c r="QW47" s="319"/>
      <c r="QX47" s="319"/>
      <c r="QY47" s="319"/>
      <c r="QZ47" s="319"/>
      <c r="RA47" s="319"/>
      <c r="RB47" s="319"/>
      <c r="RC47" s="319"/>
      <c r="RD47" s="319"/>
      <c r="RE47" s="319"/>
      <c r="RF47" s="319"/>
    </row>
    <row r="48" spans="1:474" s="602" customFormat="1" ht="14.4">
      <c r="A48" s="319"/>
      <c r="B48" s="2003" t="s">
        <v>77</v>
      </c>
      <c r="C48" s="2004">
        <v>18230714</v>
      </c>
      <c r="D48" s="2005"/>
      <c r="E48" s="2006" t="s">
        <v>1101</v>
      </c>
      <c r="F48" s="2007">
        <v>3</v>
      </c>
      <c r="G48" s="612">
        <f t="shared" si="14"/>
        <v>8.249372885619439E-5</v>
      </c>
      <c r="H48" s="612" t="s">
        <v>37</v>
      </c>
      <c r="I48" s="2006">
        <v>12</v>
      </c>
      <c r="J48" s="2008">
        <f t="shared" si="4"/>
        <v>35</v>
      </c>
      <c r="K48" s="2009">
        <f t="shared" si="10"/>
        <v>5</v>
      </c>
      <c r="L48" s="2009">
        <f t="shared" si="11"/>
        <v>11.5</v>
      </c>
      <c r="M48" s="600"/>
      <c r="N48" s="2006">
        <v>420</v>
      </c>
      <c r="O48" s="375"/>
      <c r="P48" s="601"/>
      <c r="Q48" s="601">
        <v>60</v>
      </c>
      <c r="R48" s="601">
        <f t="shared" si="6"/>
        <v>78</v>
      </c>
      <c r="S48" s="2006">
        <v>138</v>
      </c>
      <c r="T48" s="601"/>
      <c r="U48" s="601"/>
      <c r="V48" s="601"/>
      <c r="W48" s="601"/>
      <c r="X48" s="601"/>
      <c r="Y48" s="601"/>
      <c r="Z48" s="1006">
        <f t="shared" si="15"/>
        <v>0</v>
      </c>
      <c r="AA48" s="614">
        <f t="shared" si="12"/>
        <v>0.19548753686510606</v>
      </c>
      <c r="AB48" s="601">
        <f t="shared" si="13"/>
        <v>82.104765483344551</v>
      </c>
      <c r="AC48" s="618"/>
      <c r="AD48" s="2010"/>
      <c r="AE48" s="319"/>
      <c r="AF48" s="319"/>
      <c r="AG48" s="319"/>
      <c r="AH48" s="319"/>
      <c r="AI48" s="319"/>
      <c r="AJ48" s="319"/>
      <c r="AK48" s="319"/>
      <c r="AL48" s="319"/>
      <c r="AM48" s="319"/>
      <c r="AN48" s="319"/>
      <c r="AO48" s="319"/>
      <c r="AP48" s="319"/>
      <c r="AQ48" s="319"/>
      <c r="AR48" s="319"/>
      <c r="AS48" s="319"/>
      <c r="AT48" s="319"/>
      <c r="AU48" s="319"/>
      <c r="AV48" s="319"/>
      <c r="AW48" s="319"/>
      <c r="AX48" s="319"/>
      <c r="AY48" s="319"/>
      <c r="AZ48" s="319"/>
      <c r="BA48" s="319"/>
      <c r="BB48" s="319"/>
      <c r="BC48" s="319"/>
      <c r="BD48" s="319"/>
      <c r="BE48" s="319"/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19"/>
      <c r="CV48" s="319"/>
      <c r="CW48" s="319"/>
      <c r="CX48" s="319"/>
      <c r="CY48" s="319"/>
      <c r="CZ48" s="319"/>
      <c r="DA48" s="319"/>
      <c r="DB48" s="319"/>
      <c r="DC48" s="319"/>
      <c r="DD48" s="319"/>
      <c r="DE48" s="319"/>
      <c r="DF48" s="319"/>
      <c r="DG48" s="319"/>
      <c r="DH48" s="319"/>
      <c r="DI48" s="319"/>
      <c r="DJ48" s="319"/>
      <c r="DK48" s="319"/>
      <c r="DL48" s="319"/>
      <c r="DM48" s="319"/>
      <c r="DN48" s="319"/>
      <c r="DO48" s="319"/>
      <c r="DP48" s="319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  <c r="EE48" s="319"/>
      <c r="EF48" s="319"/>
      <c r="EG48" s="319"/>
      <c r="EH48" s="319"/>
      <c r="EI48" s="319"/>
      <c r="EJ48" s="319"/>
      <c r="EK48" s="319"/>
      <c r="EL48" s="319"/>
      <c r="EM48" s="319"/>
      <c r="EN48" s="319"/>
      <c r="EO48" s="319"/>
      <c r="EP48" s="319"/>
      <c r="EQ48" s="319"/>
      <c r="ER48" s="319"/>
      <c r="ES48" s="319"/>
      <c r="ET48" s="319"/>
      <c r="EU48" s="319"/>
      <c r="EV48" s="319"/>
      <c r="EW48" s="319"/>
      <c r="EX48" s="319"/>
      <c r="EY48" s="319"/>
      <c r="EZ48" s="319"/>
      <c r="FA48" s="319"/>
      <c r="FB48" s="319"/>
      <c r="FC48" s="319"/>
      <c r="FD48" s="319"/>
      <c r="FE48" s="319"/>
      <c r="FF48" s="319"/>
      <c r="FG48" s="319"/>
      <c r="FH48" s="319"/>
      <c r="FI48" s="319"/>
      <c r="FJ48" s="319"/>
      <c r="FK48" s="319"/>
      <c r="FL48" s="319"/>
      <c r="FM48" s="319"/>
      <c r="FN48" s="319"/>
      <c r="FO48" s="319"/>
      <c r="FP48" s="319"/>
      <c r="FQ48" s="319"/>
      <c r="FR48" s="319"/>
      <c r="FS48" s="319"/>
      <c r="FT48" s="319"/>
      <c r="FU48" s="319"/>
      <c r="FV48" s="319"/>
      <c r="FW48" s="319"/>
      <c r="FX48" s="319"/>
      <c r="FY48" s="319"/>
      <c r="FZ48" s="319"/>
      <c r="GA48" s="319"/>
      <c r="GB48" s="319"/>
      <c r="GC48" s="319"/>
      <c r="GD48" s="319"/>
      <c r="GE48" s="319"/>
      <c r="GF48" s="319"/>
      <c r="GG48" s="319"/>
      <c r="GH48" s="319"/>
      <c r="GI48" s="319"/>
      <c r="GJ48" s="319"/>
      <c r="GK48" s="319"/>
      <c r="GL48" s="319"/>
      <c r="GM48" s="319"/>
      <c r="GN48" s="319"/>
      <c r="GO48" s="319"/>
      <c r="GP48" s="319"/>
      <c r="GQ48" s="319"/>
      <c r="GR48" s="319"/>
      <c r="GS48" s="319"/>
      <c r="GT48" s="319"/>
      <c r="GU48" s="319"/>
      <c r="GV48" s="319"/>
      <c r="GW48" s="319"/>
      <c r="GX48" s="319"/>
      <c r="GY48" s="319"/>
      <c r="GZ48" s="319"/>
      <c r="HA48" s="319"/>
      <c r="HB48" s="319"/>
      <c r="HC48" s="319"/>
      <c r="HD48" s="319"/>
      <c r="HE48" s="319"/>
      <c r="HF48" s="319"/>
      <c r="HG48" s="319"/>
      <c r="HH48" s="319"/>
      <c r="HI48" s="319"/>
      <c r="HJ48" s="319"/>
      <c r="HK48" s="319"/>
      <c r="HL48" s="319"/>
      <c r="HM48" s="319"/>
      <c r="HN48" s="319"/>
      <c r="HO48" s="319"/>
      <c r="HP48" s="319"/>
      <c r="HQ48" s="319"/>
      <c r="HR48" s="319"/>
      <c r="HS48" s="319"/>
      <c r="HT48" s="319"/>
      <c r="HU48" s="319"/>
      <c r="HV48" s="319"/>
      <c r="HW48" s="319"/>
      <c r="HX48" s="319"/>
      <c r="HY48" s="319"/>
      <c r="HZ48" s="319"/>
      <c r="IA48" s="319"/>
      <c r="IB48" s="319"/>
      <c r="IC48" s="319"/>
      <c r="ID48" s="319"/>
      <c r="IE48" s="319"/>
      <c r="IF48" s="319"/>
      <c r="IG48" s="319"/>
      <c r="IH48" s="319"/>
      <c r="II48" s="319"/>
      <c r="IJ48" s="319"/>
      <c r="IK48" s="319"/>
      <c r="IL48" s="319"/>
      <c r="IM48" s="319"/>
      <c r="IN48" s="319"/>
      <c r="IO48" s="319"/>
      <c r="IP48" s="319"/>
      <c r="IQ48" s="319"/>
      <c r="IR48" s="319"/>
      <c r="IS48" s="319"/>
      <c r="IT48" s="319"/>
      <c r="IU48" s="319"/>
      <c r="IV48" s="319"/>
      <c r="IW48" s="319"/>
      <c r="IX48" s="319"/>
      <c r="IY48" s="319"/>
      <c r="IZ48" s="319"/>
      <c r="JA48" s="319"/>
      <c r="JB48" s="319"/>
      <c r="JC48" s="319"/>
      <c r="JD48" s="319"/>
      <c r="JE48" s="319"/>
      <c r="JF48" s="319"/>
      <c r="JG48" s="319"/>
      <c r="JH48" s="319"/>
      <c r="JI48" s="319"/>
      <c r="JJ48" s="319"/>
      <c r="JK48" s="319"/>
      <c r="JL48" s="319"/>
      <c r="JM48" s="319"/>
      <c r="JN48" s="319"/>
      <c r="JO48" s="319"/>
      <c r="JP48" s="319"/>
      <c r="JQ48" s="319"/>
      <c r="JR48" s="319"/>
      <c r="JS48" s="319"/>
      <c r="JT48" s="319"/>
      <c r="JU48" s="319"/>
      <c r="JV48" s="319"/>
      <c r="JW48" s="319"/>
      <c r="JX48" s="319"/>
      <c r="JY48" s="319"/>
      <c r="JZ48" s="319"/>
      <c r="KA48" s="319"/>
      <c r="KB48" s="319"/>
      <c r="KC48" s="319"/>
      <c r="KD48" s="319"/>
      <c r="KE48" s="319"/>
      <c r="KF48" s="319"/>
      <c r="KG48" s="319"/>
      <c r="KH48" s="319"/>
      <c r="KI48" s="319"/>
      <c r="KJ48" s="319"/>
      <c r="KK48" s="319"/>
      <c r="KL48" s="319"/>
      <c r="KM48" s="319"/>
      <c r="KN48" s="319"/>
      <c r="KO48" s="319"/>
      <c r="KP48" s="319"/>
      <c r="KQ48" s="319"/>
      <c r="KR48" s="319"/>
      <c r="KS48" s="319"/>
      <c r="KT48" s="319"/>
      <c r="KU48" s="319"/>
      <c r="KV48" s="319"/>
      <c r="KW48" s="319"/>
      <c r="KX48" s="319"/>
      <c r="KY48" s="319"/>
      <c r="KZ48" s="319"/>
      <c r="LA48" s="319"/>
      <c r="LB48" s="319"/>
      <c r="LC48" s="319"/>
      <c r="LD48" s="319"/>
      <c r="LE48" s="319"/>
      <c r="LF48" s="319"/>
      <c r="LG48" s="319"/>
      <c r="LH48" s="319"/>
      <c r="LI48" s="319"/>
      <c r="LJ48" s="319"/>
      <c r="LK48" s="319"/>
      <c r="LL48" s="319"/>
      <c r="LM48" s="319"/>
      <c r="LN48" s="319"/>
      <c r="LO48" s="319"/>
      <c r="LP48" s="319"/>
      <c r="LQ48" s="319"/>
      <c r="LR48" s="319"/>
      <c r="LS48" s="319"/>
      <c r="LT48" s="319"/>
      <c r="LU48" s="319"/>
      <c r="LV48" s="319"/>
      <c r="LW48" s="319"/>
      <c r="LX48" s="319"/>
      <c r="LY48" s="319"/>
      <c r="LZ48" s="319"/>
      <c r="MA48" s="319"/>
      <c r="MB48" s="319"/>
      <c r="MC48" s="319"/>
      <c r="MD48" s="319"/>
      <c r="ME48" s="319"/>
      <c r="MF48" s="319"/>
      <c r="MG48" s="319"/>
      <c r="MH48" s="319"/>
      <c r="MI48" s="319"/>
      <c r="MJ48" s="319"/>
      <c r="MK48" s="319"/>
      <c r="ML48" s="319"/>
      <c r="MM48" s="319"/>
      <c r="MN48" s="319"/>
      <c r="MO48" s="319"/>
      <c r="MP48" s="319"/>
      <c r="MQ48" s="319"/>
      <c r="MR48" s="319"/>
      <c r="MS48" s="319"/>
      <c r="MT48" s="319"/>
      <c r="MU48" s="319"/>
      <c r="MV48" s="319"/>
      <c r="MW48" s="319"/>
      <c r="MX48" s="319"/>
      <c r="MY48" s="319"/>
      <c r="MZ48" s="319"/>
      <c r="NA48" s="319"/>
      <c r="NB48" s="319"/>
      <c r="NC48" s="319"/>
      <c r="ND48" s="319"/>
      <c r="NE48" s="319"/>
      <c r="NF48" s="319"/>
      <c r="NG48" s="319"/>
      <c r="NH48" s="319"/>
      <c r="NI48" s="319"/>
      <c r="NJ48" s="319"/>
      <c r="NK48" s="319"/>
      <c r="NL48" s="319"/>
      <c r="NM48" s="319"/>
      <c r="NN48" s="319"/>
      <c r="NO48" s="319"/>
      <c r="NP48" s="319"/>
      <c r="NQ48" s="319"/>
      <c r="NR48" s="319"/>
      <c r="NS48" s="319"/>
      <c r="NT48" s="319"/>
      <c r="NU48" s="319"/>
      <c r="NV48" s="319"/>
      <c r="NW48" s="319"/>
      <c r="NX48" s="319"/>
      <c r="NY48" s="319"/>
      <c r="NZ48" s="319"/>
      <c r="OA48" s="319"/>
      <c r="OB48" s="319"/>
      <c r="OC48" s="319"/>
      <c r="OD48" s="319"/>
      <c r="OE48" s="319"/>
      <c r="OF48" s="319"/>
      <c r="OG48" s="319"/>
      <c r="OH48" s="319"/>
      <c r="OI48" s="319"/>
      <c r="OJ48" s="319"/>
      <c r="OK48" s="319"/>
      <c r="OL48" s="319"/>
      <c r="OM48" s="319"/>
      <c r="ON48" s="319"/>
      <c r="OO48" s="319"/>
      <c r="OP48" s="319"/>
      <c r="OQ48" s="319"/>
      <c r="OR48" s="319"/>
      <c r="OS48" s="319"/>
      <c r="OT48" s="319"/>
      <c r="OU48" s="319"/>
      <c r="OV48" s="319"/>
      <c r="OW48" s="319"/>
      <c r="OX48" s="319"/>
      <c r="OY48" s="319"/>
      <c r="OZ48" s="319"/>
      <c r="PA48" s="319"/>
      <c r="PB48" s="319"/>
      <c r="PC48" s="319"/>
      <c r="PD48" s="319"/>
      <c r="PE48" s="319"/>
      <c r="PF48" s="319"/>
      <c r="PG48" s="319"/>
      <c r="PH48" s="319"/>
      <c r="PI48" s="319"/>
      <c r="PJ48" s="319"/>
      <c r="PK48" s="319"/>
      <c r="PL48" s="319"/>
      <c r="PM48" s="319"/>
      <c r="PN48" s="319"/>
      <c r="PO48" s="319"/>
      <c r="PP48" s="319"/>
      <c r="PQ48" s="319"/>
      <c r="PR48" s="319"/>
      <c r="PS48" s="319"/>
      <c r="PT48" s="319"/>
      <c r="PU48" s="319"/>
      <c r="PV48" s="319"/>
      <c r="PW48" s="319"/>
      <c r="PX48" s="319"/>
      <c r="PY48" s="319"/>
      <c r="PZ48" s="319"/>
      <c r="QA48" s="319"/>
      <c r="QB48" s="319"/>
      <c r="QC48" s="319"/>
      <c r="QD48" s="319"/>
      <c r="QE48" s="319"/>
      <c r="QF48" s="319"/>
      <c r="QG48" s="319"/>
      <c r="QH48" s="319"/>
      <c r="QI48" s="319"/>
      <c r="QJ48" s="319"/>
      <c r="QK48" s="319"/>
      <c r="QL48" s="319"/>
      <c r="QM48" s="319"/>
      <c r="QN48" s="319"/>
      <c r="QO48" s="319"/>
      <c r="QP48" s="319"/>
      <c r="QQ48" s="319"/>
      <c r="QR48" s="319"/>
      <c r="QS48" s="319"/>
      <c r="QT48" s="319"/>
      <c r="QU48" s="319"/>
      <c r="QV48" s="319"/>
      <c r="QW48" s="319"/>
      <c r="QX48" s="319"/>
      <c r="QY48" s="319"/>
      <c r="QZ48" s="319"/>
      <c r="RA48" s="319"/>
      <c r="RB48" s="319"/>
      <c r="RC48" s="319"/>
      <c r="RD48" s="319"/>
      <c r="RE48" s="319"/>
      <c r="RF48" s="319"/>
    </row>
    <row r="49" spans="1:474" s="602" customFormat="1" ht="14.4">
      <c r="A49" s="319"/>
      <c r="B49" s="2003" t="s">
        <v>77</v>
      </c>
      <c r="C49" s="2004">
        <v>18230714</v>
      </c>
      <c r="D49" s="2005"/>
      <c r="E49" s="2006" t="s">
        <v>1102</v>
      </c>
      <c r="F49" s="2007">
        <v>3</v>
      </c>
      <c r="G49" s="612">
        <f t="shared" si="14"/>
        <v>1.6903357869914497E-3</v>
      </c>
      <c r="H49" s="612" t="s">
        <v>37</v>
      </c>
      <c r="I49" s="2006">
        <v>66</v>
      </c>
      <c r="J49" s="2008">
        <f t="shared" si="4"/>
        <v>130.39393939393941</v>
      </c>
      <c r="K49" s="2009">
        <f t="shared" si="10"/>
        <v>5</v>
      </c>
      <c r="L49" s="2009">
        <f t="shared" si="11"/>
        <v>11.956060606060607</v>
      </c>
      <c r="M49" s="600"/>
      <c r="N49" s="2006">
        <v>8606</v>
      </c>
      <c r="O49" s="375"/>
      <c r="P49" s="601"/>
      <c r="Q49" s="601">
        <v>330</v>
      </c>
      <c r="R49" s="601">
        <f t="shared" si="6"/>
        <v>459.1</v>
      </c>
      <c r="S49" s="2006">
        <v>789.1</v>
      </c>
      <c r="T49" s="601"/>
      <c r="U49" s="601"/>
      <c r="V49" s="601"/>
      <c r="W49" s="601"/>
      <c r="X49" s="601"/>
      <c r="Y49" s="601"/>
      <c r="Z49" s="1006">
        <f t="shared" si="15"/>
        <v>0</v>
      </c>
      <c r="AA49" s="614">
        <f t="shared" si="12"/>
        <v>0.19548753686510606</v>
      </c>
      <c r="AB49" s="601">
        <f t="shared" si="13"/>
        <v>1682.3657422611027</v>
      </c>
      <c r="AC49" s="618"/>
      <c r="AD49" s="2010"/>
      <c r="AE49" s="319"/>
      <c r="AF49" s="319"/>
      <c r="AG49" s="319"/>
      <c r="AH49" s="319"/>
      <c r="AI49" s="319"/>
      <c r="AJ49" s="319"/>
      <c r="AK49" s="319"/>
      <c r="AL49" s="319"/>
      <c r="AM49" s="319"/>
      <c r="AN49" s="319"/>
      <c r="AO49" s="319"/>
      <c r="AP49" s="319"/>
      <c r="AQ49" s="319"/>
      <c r="AR49" s="319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  <c r="EE49" s="319"/>
      <c r="EF49" s="319"/>
      <c r="EG49" s="319"/>
      <c r="EH49" s="319"/>
      <c r="EI49" s="319"/>
      <c r="EJ49" s="319"/>
      <c r="EK49" s="319"/>
      <c r="EL49" s="319"/>
      <c r="EM49" s="319"/>
      <c r="EN49" s="319"/>
      <c r="EO49" s="319"/>
      <c r="EP49" s="319"/>
      <c r="EQ49" s="319"/>
      <c r="ER49" s="319"/>
      <c r="ES49" s="319"/>
      <c r="ET49" s="319"/>
      <c r="EU49" s="319"/>
      <c r="EV49" s="319"/>
      <c r="EW49" s="319"/>
      <c r="EX49" s="319"/>
      <c r="EY49" s="319"/>
      <c r="EZ49" s="319"/>
      <c r="FA49" s="319"/>
      <c r="FB49" s="319"/>
      <c r="FC49" s="319"/>
      <c r="FD49" s="319"/>
      <c r="FE49" s="319"/>
      <c r="FF49" s="319"/>
      <c r="FG49" s="319"/>
      <c r="FH49" s="319"/>
      <c r="FI49" s="319"/>
      <c r="FJ49" s="319"/>
      <c r="FK49" s="319"/>
      <c r="FL49" s="319"/>
      <c r="FM49" s="319"/>
      <c r="FN49" s="319"/>
      <c r="FO49" s="319"/>
      <c r="FP49" s="319"/>
      <c r="FQ49" s="319"/>
      <c r="FR49" s="319"/>
      <c r="FS49" s="319"/>
      <c r="FT49" s="319"/>
      <c r="FU49" s="319"/>
      <c r="FV49" s="319"/>
      <c r="FW49" s="319"/>
      <c r="FX49" s="319"/>
      <c r="FY49" s="319"/>
      <c r="FZ49" s="319"/>
      <c r="GA49" s="319"/>
      <c r="GB49" s="319"/>
      <c r="GC49" s="319"/>
      <c r="GD49" s="319"/>
      <c r="GE49" s="319"/>
      <c r="GF49" s="319"/>
      <c r="GG49" s="319"/>
      <c r="GH49" s="319"/>
      <c r="GI49" s="319"/>
      <c r="GJ49" s="319"/>
      <c r="GK49" s="319"/>
      <c r="GL49" s="319"/>
      <c r="GM49" s="319"/>
      <c r="GN49" s="319"/>
      <c r="GO49" s="319"/>
      <c r="GP49" s="319"/>
      <c r="GQ49" s="319"/>
      <c r="GR49" s="319"/>
      <c r="GS49" s="319"/>
      <c r="GT49" s="319"/>
      <c r="GU49" s="319"/>
      <c r="GV49" s="319"/>
      <c r="GW49" s="319"/>
      <c r="GX49" s="319"/>
      <c r="GY49" s="319"/>
      <c r="GZ49" s="319"/>
      <c r="HA49" s="319"/>
      <c r="HB49" s="319"/>
      <c r="HC49" s="319"/>
      <c r="HD49" s="319"/>
      <c r="HE49" s="319"/>
      <c r="HF49" s="319"/>
      <c r="HG49" s="319"/>
      <c r="HH49" s="319"/>
      <c r="HI49" s="319"/>
      <c r="HJ49" s="319"/>
      <c r="HK49" s="319"/>
      <c r="HL49" s="319"/>
      <c r="HM49" s="319"/>
      <c r="HN49" s="319"/>
      <c r="HO49" s="319"/>
      <c r="HP49" s="319"/>
      <c r="HQ49" s="319"/>
      <c r="HR49" s="319"/>
      <c r="HS49" s="319"/>
      <c r="HT49" s="319"/>
      <c r="HU49" s="319"/>
      <c r="HV49" s="319"/>
      <c r="HW49" s="319"/>
      <c r="HX49" s="319"/>
      <c r="HY49" s="319"/>
      <c r="HZ49" s="319"/>
      <c r="IA49" s="319"/>
      <c r="IB49" s="319"/>
      <c r="IC49" s="319"/>
      <c r="ID49" s="319"/>
      <c r="IE49" s="319"/>
      <c r="IF49" s="319"/>
      <c r="IG49" s="319"/>
      <c r="IH49" s="319"/>
      <c r="II49" s="319"/>
      <c r="IJ49" s="319"/>
      <c r="IK49" s="319"/>
      <c r="IL49" s="319"/>
      <c r="IM49" s="319"/>
      <c r="IN49" s="319"/>
      <c r="IO49" s="319"/>
      <c r="IP49" s="319"/>
      <c r="IQ49" s="319"/>
      <c r="IR49" s="319"/>
      <c r="IS49" s="319"/>
      <c r="IT49" s="319"/>
      <c r="IU49" s="319"/>
      <c r="IV49" s="319"/>
      <c r="IW49" s="319"/>
      <c r="IX49" s="319"/>
      <c r="IY49" s="319"/>
      <c r="IZ49" s="319"/>
      <c r="JA49" s="319"/>
      <c r="JB49" s="319"/>
      <c r="JC49" s="319"/>
      <c r="JD49" s="319"/>
      <c r="JE49" s="319"/>
      <c r="JF49" s="319"/>
      <c r="JG49" s="319"/>
      <c r="JH49" s="319"/>
      <c r="JI49" s="319"/>
      <c r="JJ49" s="319"/>
      <c r="JK49" s="319"/>
      <c r="JL49" s="319"/>
      <c r="JM49" s="319"/>
      <c r="JN49" s="319"/>
      <c r="JO49" s="319"/>
      <c r="JP49" s="319"/>
      <c r="JQ49" s="319"/>
      <c r="JR49" s="319"/>
      <c r="JS49" s="319"/>
      <c r="JT49" s="319"/>
      <c r="JU49" s="319"/>
      <c r="JV49" s="319"/>
      <c r="JW49" s="319"/>
      <c r="JX49" s="319"/>
      <c r="JY49" s="319"/>
      <c r="JZ49" s="319"/>
      <c r="KA49" s="319"/>
      <c r="KB49" s="319"/>
      <c r="KC49" s="319"/>
      <c r="KD49" s="319"/>
      <c r="KE49" s="319"/>
      <c r="KF49" s="319"/>
      <c r="KG49" s="319"/>
      <c r="KH49" s="319"/>
      <c r="KI49" s="319"/>
      <c r="KJ49" s="319"/>
      <c r="KK49" s="319"/>
      <c r="KL49" s="319"/>
      <c r="KM49" s="319"/>
      <c r="KN49" s="319"/>
      <c r="KO49" s="319"/>
      <c r="KP49" s="319"/>
      <c r="KQ49" s="319"/>
      <c r="KR49" s="319"/>
      <c r="KS49" s="319"/>
      <c r="KT49" s="319"/>
      <c r="KU49" s="319"/>
      <c r="KV49" s="319"/>
      <c r="KW49" s="319"/>
      <c r="KX49" s="319"/>
      <c r="KY49" s="319"/>
      <c r="KZ49" s="319"/>
      <c r="LA49" s="319"/>
      <c r="LB49" s="319"/>
      <c r="LC49" s="319"/>
      <c r="LD49" s="319"/>
      <c r="LE49" s="319"/>
      <c r="LF49" s="319"/>
      <c r="LG49" s="319"/>
      <c r="LH49" s="319"/>
      <c r="LI49" s="319"/>
      <c r="LJ49" s="319"/>
      <c r="LK49" s="319"/>
      <c r="LL49" s="319"/>
      <c r="LM49" s="319"/>
      <c r="LN49" s="319"/>
      <c r="LO49" s="319"/>
      <c r="LP49" s="319"/>
      <c r="LQ49" s="319"/>
      <c r="LR49" s="319"/>
      <c r="LS49" s="319"/>
      <c r="LT49" s="319"/>
      <c r="LU49" s="319"/>
      <c r="LV49" s="319"/>
      <c r="LW49" s="319"/>
      <c r="LX49" s="319"/>
      <c r="LY49" s="319"/>
      <c r="LZ49" s="319"/>
      <c r="MA49" s="319"/>
      <c r="MB49" s="319"/>
      <c r="MC49" s="319"/>
      <c r="MD49" s="319"/>
      <c r="ME49" s="319"/>
      <c r="MF49" s="319"/>
      <c r="MG49" s="319"/>
      <c r="MH49" s="319"/>
      <c r="MI49" s="319"/>
      <c r="MJ49" s="319"/>
      <c r="MK49" s="319"/>
      <c r="ML49" s="319"/>
      <c r="MM49" s="319"/>
      <c r="MN49" s="319"/>
      <c r="MO49" s="319"/>
      <c r="MP49" s="319"/>
      <c r="MQ49" s="319"/>
      <c r="MR49" s="319"/>
      <c r="MS49" s="319"/>
      <c r="MT49" s="319"/>
      <c r="MU49" s="319"/>
      <c r="MV49" s="319"/>
      <c r="MW49" s="319"/>
      <c r="MX49" s="319"/>
      <c r="MY49" s="319"/>
      <c r="MZ49" s="319"/>
      <c r="NA49" s="319"/>
      <c r="NB49" s="319"/>
      <c r="NC49" s="319"/>
      <c r="ND49" s="319"/>
      <c r="NE49" s="319"/>
      <c r="NF49" s="319"/>
      <c r="NG49" s="319"/>
      <c r="NH49" s="319"/>
      <c r="NI49" s="319"/>
      <c r="NJ49" s="319"/>
      <c r="NK49" s="319"/>
      <c r="NL49" s="319"/>
      <c r="NM49" s="319"/>
      <c r="NN49" s="319"/>
      <c r="NO49" s="319"/>
      <c r="NP49" s="319"/>
      <c r="NQ49" s="319"/>
      <c r="NR49" s="319"/>
      <c r="NS49" s="319"/>
      <c r="NT49" s="319"/>
      <c r="NU49" s="319"/>
      <c r="NV49" s="319"/>
      <c r="NW49" s="319"/>
      <c r="NX49" s="319"/>
      <c r="NY49" s="319"/>
      <c r="NZ49" s="319"/>
      <c r="OA49" s="319"/>
      <c r="OB49" s="319"/>
      <c r="OC49" s="319"/>
      <c r="OD49" s="319"/>
      <c r="OE49" s="319"/>
      <c r="OF49" s="319"/>
      <c r="OG49" s="319"/>
      <c r="OH49" s="319"/>
      <c r="OI49" s="319"/>
      <c r="OJ49" s="319"/>
      <c r="OK49" s="319"/>
      <c r="OL49" s="319"/>
      <c r="OM49" s="319"/>
      <c r="ON49" s="319"/>
      <c r="OO49" s="319"/>
      <c r="OP49" s="319"/>
      <c r="OQ49" s="319"/>
      <c r="OR49" s="319"/>
      <c r="OS49" s="319"/>
      <c r="OT49" s="319"/>
      <c r="OU49" s="319"/>
      <c r="OV49" s="319"/>
      <c r="OW49" s="319"/>
      <c r="OX49" s="319"/>
      <c r="OY49" s="319"/>
      <c r="OZ49" s="319"/>
      <c r="PA49" s="319"/>
      <c r="PB49" s="319"/>
      <c r="PC49" s="319"/>
      <c r="PD49" s="319"/>
      <c r="PE49" s="319"/>
      <c r="PF49" s="319"/>
      <c r="PG49" s="319"/>
      <c r="PH49" s="319"/>
      <c r="PI49" s="319"/>
      <c r="PJ49" s="319"/>
      <c r="PK49" s="319"/>
      <c r="PL49" s="319"/>
      <c r="PM49" s="319"/>
      <c r="PN49" s="319"/>
      <c r="PO49" s="319"/>
      <c r="PP49" s="319"/>
      <c r="PQ49" s="319"/>
      <c r="PR49" s="319"/>
      <c r="PS49" s="319"/>
      <c r="PT49" s="319"/>
      <c r="PU49" s="319"/>
      <c r="PV49" s="319"/>
      <c r="PW49" s="319"/>
      <c r="PX49" s="319"/>
      <c r="PY49" s="319"/>
      <c r="PZ49" s="319"/>
      <c r="QA49" s="319"/>
      <c r="QB49" s="319"/>
      <c r="QC49" s="319"/>
      <c r="QD49" s="319"/>
      <c r="QE49" s="319"/>
      <c r="QF49" s="319"/>
      <c r="QG49" s="319"/>
      <c r="QH49" s="319"/>
      <c r="QI49" s="319"/>
      <c r="QJ49" s="319"/>
      <c r="QK49" s="319"/>
      <c r="QL49" s="319"/>
      <c r="QM49" s="319"/>
      <c r="QN49" s="319"/>
      <c r="QO49" s="319"/>
      <c r="QP49" s="319"/>
      <c r="QQ49" s="319"/>
      <c r="QR49" s="319"/>
      <c r="QS49" s="319"/>
      <c r="QT49" s="319"/>
      <c r="QU49" s="319"/>
      <c r="QV49" s="319"/>
      <c r="QW49" s="319"/>
      <c r="QX49" s="319"/>
      <c r="QY49" s="319"/>
      <c r="QZ49" s="319"/>
      <c r="RA49" s="319"/>
      <c r="RB49" s="319"/>
      <c r="RC49" s="319"/>
      <c r="RD49" s="319"/>
      <c r="RE49" s="319"/>
      <c r="RF49" s="319"/>
    </row>
    <row r="50" spans="1:474" s="602" customFormat="1" ht="14.4">
      <c r="A50" s="319"/>
      <c r="B50" s="2003" t="s">
        <v>77</v>
      </c>
      <c r="C50" s="2004">
        <v>18230714</v>
      </c>
      <c r="D50" s="2005"/>
      <c r="E50" s="2006" t="s">
        <v>1103</v>
      </c>
      <c r="F50" s="2007">
        <v>3</v>
      </c>
      <c r="G50" s="612">
        <f t="shared" si="14"/>
        <v>2.4686444773856304E-2</v>
      </c>
      <c r="H50" s="612" t="s">
        <v>37</v>
      </c>
      <c r="I50" s="2006">
        <v>694</v>
      </c>
      <c r="J50" s="2008">
        <f t="shared" si="4"/>
        <v>181.10374639769452</v>
      </c>
      <c r="K50" s="2009">
        <f t="shared" si="10"/>
        <v>6.4409221902017295</v>
      </c>
      <c r="L50" s="2009">
        <f t="shared" si="11"/>
        <v>12.712608069164265</v>
      </c>
      <c r="M50" s="600"/>
      <c r="N50" s="2006">
        <v>125686</v>
      </c>
      <c r="O50" s="375"/>
      <c r="P50" s="601"/>
      <c r="Q50" s="601">
        <v>4470</v>
      </c>
      <c r="R50" s="601">
        <f t="shared" si="6"/>
        <v>4352.5499999999993</v>
      </c>
      <c r="S50" s="2006">
        <v>8822.5499999999993</v>
      </c>
      <c r="T50" s="601"/>
      <c r="U50" s="601"/>
      <c r="V50" s="601"/>
      <c r="W50" s="601"/>
      <c r="X50" s="601"/>
      <c r="Y50" s="601"/>
      <c r="Z50" s="1006">
        <f t="shared" si="15"/>
        <v>0</v>
      </c>
      <c r="AA50" s="614">
        <f t="shared" si="12"/>
        <v>0.19548753686510606</v>
      </c>
      <c r="AB50" s="601">
        <f t="shared" si="13"/>
        <v>24570.046558427719</v>
      </c>
      <c r="AC50" s="618"/>
      <c r="AD50" s="2010"/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  <c r="EE50" s="319"/>
      <c r="EF50" s="319"/>
      <c r="EG50" s="319"/>
      <c r="EH50" s="319"/>
      <c r="EI50" s="319"/>
      <c r="EJ50" s="319"/>
      <c r="EK50" s="319"/>
      <c r="EL50" s="319"/>
      <c r="EM50" s="319"/>
      <c r="EN50" s="319"/>
      <c r="EO50" s="319"/>
      <c r="EP50" s="319"/>
      <c r="EQ50" s="319"/>
      <c r="ER50" s="319"/>
      <c r="ES50" s="319"/>
      <c r="ET50" s="319"/>
      <c r="EU50" s="319"/>
      <c r="EV50" s="319"/>
      <c r="EW50" s="319"/>
      <c r="EX50" s="319"/>
      <c r="EY50" s="319"/>
      <c r="EZ50" s="319"/>
      <c r="FA50" s="319"/>
      <c r="FB50" s="319"/>
      <c r="FC50" s="319"/>
      <c r="FD50" s="319"/>
      <c r="FE50" s="319"/>
      <c r="FF50" s="319"/>
      <c r="FG50" s="319"/>
      <c r="FH50" s="319"/>
      <c r="FI50" s="319"/>
      <c r="FJ50" s="319"/>
      <c r="FK50" s="319"/>
      <c r="FL50" s="319"/>
      <c r="FM50" s="319"/>
      <c r="FN50" s="319"/>
      <c r="FO50" s="319"/>
      <c r="FP50" s="319"/>
      <c r="FQ50" s="319"/>
      <c r="FR50" s="319"/>
      <c r="FS50" s="319"/>
      <c r="FT50" s="319"/>
      <c r="FU50" s="319"/>
      <c r="FV50" s="319"/>
      <c r="FW50" s="319"/>
      <c r="FX50" s="319"/>
      <c r="FY50" s="319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19"/>
      <c r="IB50" s="319"/>
      <c r="IC50" s="319"/>
      <c r="ID50" s="319"/>
      <c r="IE50" s="319"/>
      <c r="IF50" s="319"/>
      <c r="IG50" s="319"/>
      <c r="IH50" s="319"/>
      <c r="II50" s="319"/>
      <c r="IJ50" s="319"/>
      <c r="IK50" s="319"/>
      <c r="IL50" s="319"/>
      <c r="IM50" s="319"/>
      <c r="IN50" s="319"/>
      <c r="IO50" s="319"/>
      <c r="IP50" s="319"/>
      <c r="IQ50" s="319"/>
      <c r="IR50" s="319"/>
      <c r="IS50" s="319"/>
      <c r="IT50" s="319"/>
      <c r="IU50" s="319"/>
      <c r="IV50" s="319"/>
      <c r="IW50" s="319"/>
      <c r="IX50" s="319"/>
      <c r="IY50" s="319"/>
      <c r="IZ50" s="319"/>
      <c r="JA50" s="319"/>
      <c r="JB50" s="319"/>
      <c r="JC50" s="319"/>
      <c r="JD50" s="319"/>
      <c r="JE50" s="319"/>
      <c r="JF50" s="319"/>
      <c r="JG50" s="319"/>
      <c r="JH50" s="319"/>
      <c r="JI50" s="319"/>
      <c r="JJ50" s="319"/>
      <c r="JK50" s="319"/>
      <c r="JL50" s="319"/>
      <c r="JM50" s="319"/>
      <c r="JN50" s="319"/>
      <c r="JO50" s="319"/>
      <c r="JP50" s="319"/>
      <c r="JQ50" s="319"/>
      <c r="JR50" s="319"/>
      <c r="JS50" s="319"/>
      <c r="JT50" s="319"/>
      <c r="JU50" s="319"/>
      <c r="JV50" s="319"/>
      <c r="JW50" s="319"/>
      <c r="JX50" s="319"/>
      <c r="JY50" s="319"/>
      <c r="JZ50" s="319"/>
      <c r="KA50" s="319"/>
      <c r="KB50" s="319"/>
      <c r="KC50" s="319"/>
      <c r="KD50" s="319"/>
      <c r="KE50" s="319"/>
      <c r="KF50" s="319"/>
      <c r="KG50" s="319"/>
      <c r="KH50" s="319"/>
      <c r="KI50" s="319"/>
      <c r="KJ50" s="319"/>
      <c r="KK50" s="319"/>
      <c r="KL50" s="319"/>
      <c r="KM50" s="319"/>
      <c r="KN50" s="319"/>
      <c r="KO50" s="319"/>
      <c r="KP50" s="319"/>
      <c r="KQ50" s="319"/>
      <c r="KR50" s="319"/>
      <c r="KS50" s="319"/>
      <c r="KT50" s="319"/>
      <c r="KU50" s="319"/>
      <c r="KV50" s="319"/>
      <c r="KW50" s="319"/>
      <c r="KX50" s="319"/>
      <c r="KY50" s="319"/>
      <c r="KZ50" s="319"/>
      <c r="LA50" s="319"/>
      <c r="LB50" s="319"/>
      <c r="LC50" s="319"/>
      <c r="LD50" s="319"/>
      <c r="LE50" s="319"/>
      <c r="LF50" s="319"/>
      <c r="LG50" s="319"/>
      <c r="LH50" s="319"/>
      <c r="LI50" s="319"/>
      <c r="LJ50" s="319"/>
      <c r="LK50" s="319"/>
      <c r="LL50" s="319"/>
      <c r="LM50" s="319"/>
      <c r="LN50" s="319"/>
      <c r="LO50" s="319"/>
      <c r="LP50" s="319"/>
      <c r="LQ50" s="319"/>
      <c r="LR50" s="319"/>
      <c r="LS50" s="319"/>
      <c r="LT50" s="319"/>
      <c r="LU50" s="319"/>
      <c r="LV50" s="319"/>
      <c r="LW50" s="319"/>
      <c r="LX50" s="319"/>
      <c r="LY50" s="319"/>
      <c r="LZ50" s="319"/>
      <c r="MA50" s="319"/>
      <c r="MB50" s="319"/>
      <c r="MC50" s="319"/>
      <c r="MD50" s="319"/>
      <c r="ME50" s="319"/>
      <c r="MF50" s="319"/>
      <c r="MG50" s="319"/>
      <c r="MH50" s="319"/>
      <c r="MI50" s="319"/>
      <c r="MJ50" s="319"/>
      <c r="MK50" s="319"/>
      <c r="ML50" s="319"/>
      <c r="MM50" s="319"/>
      <c r="MN50" s="319"/>
      <c r="MO50" s="319"/>
      <c r="MP50" s="319"/>
      <c r="MQ50" s="319"/>
      <c r="MR50" s="319"/>
      <c r="MS50" s="319"/>
      <c r="MT50" s="319"/>
      <c r="MU50" s="319"/>
      <c r="MV50" s="319"/>
      <c r="MW50" s="319"/>
      <c r="MX50" s="319"/>
      <c r="MY50" s="319"/>
      <c r="MZ50" s="319"/>
      <c r="NA50" s="319"/>
      <c r="NB50" s="319"/>
      <c r="NC50" s="319"/>
      <c r="ND50" s="319"/>
      <c r="NE50" s="319"/>
      <c r="NF50" s="319"/>
      <c r="NG50" s="319"/>
      <c r="NH50" s="319"/>
      <c r="NI50" s="319"/>
      <c r="NJ50" s="319"/>
      <c r="NK50" s="319"/>
      <c r="NL50" s="319"/>
      <c r="NM50" s="319"/>
      <c r="NN50" s="319"/>
      <c r="NO50" s="319"/>
      <c r="NP50" s="319"/>
      <c r="NQ50" s="319"/>
      <c r="NR50" s="319"/>
      <c r="NS50" s="319"/>
      <c r="NT50" s="319"/>
      <c r="NU50" s="319"/>
      <c r="NV50" s="319"/>
      <c r="NW50" s="319"/>
      <c r="NX50" s="319"/>
      <c r="NY50" s="319"/>
      <c r="NZ50" s="319"/>
      <c r="OA50" s="319"/>
      <c r="OB50" s="319"/>
      <c r="OC50" s="319"/>
      <c r="OD50" s="319"/>
      <c r="OE50" s="319"/>
      <c r="OF50" s="319"/>
      <c r="OG50" s="319"/>
      <c r="OH50" s="319"/>
      <c r="OI50" s="319"/>
      <c r="OJ50" s="319"/>
      <c r="OK50" s="319"/>
      <c r="OL50" s="319"/>
      <c r="OM50" s="319"/>
      <c r="ON50" s="319"/>
      <c r="OO50" s="319"/>
      <c r="OP50" s="319"/>
      <c r="OQ50" s="319"/>
      <c r="OR50" s="319"/>
      <c r="OS50" s="319"/>
      <c r="OT50" s="319"/>
      <c r="OU50" s="319"/>
      <c r="OV50" s="319"/>
      <c r="OW50" s="319"/>
      <c r="OX50" s="319"/>
      <c r="OY50" s="319"/>
      <c r="OZ50" s="319"/>
      <c r="PA50" s="319"/>
      <c r="PB50" s="319"/>
      <c r="PC50" s="319"/>
      <c r="PD50" s="319"/>
      <c r="PE50" s="319"/>
      <c r="PF50" s="319"/>
      <c r="PG50" s="319"/>
      <c r="PH50" s="319"/>
      <c r="PI50" s="319"/>
      <c r="PJ50" s="319"/>
      <c r="PK50" s="319"/>
      <c r="PL50" s="319"/>
      <c r="PM50" s="319"/>
      <c r="PN50" s="319"/>
      <c r="PO50" s="319"/>
      <c r="PP50" s="319"/>
      <c r="PQ50" s="319"/>
      <c r="PR50" s="319"/>
      <c r="PS50" s="319"/>
      <c r="PT50" s="319"/>
      <c r="PU50" s="319"/>
      <c r="PV50" s="319"/>
      <c r="PW50" s="319"/>
      <c r="PX50" s="319"/>
      <c r="PY50" s="319"/>
      <c r="PZ50" s="319"/>
      <c r="QA50" s="319"/>
      <c r="QB50" s="319"/>
      <c r="QC50" s="319"/>
      <c r="QD50" s="319"/>
      <c r="QE50" s="319"/>
      <c r="QF50" s="319"/>
      <c r="QG50" s="319"/>
      <c r="QH50" s="319"/>
      <c r="QI50" s="319"/>
      <c r="QJ50" s="319"/>
      <c r="QK50" s="319"/>
      <c r="QL50" s="319"/>
      <c r="QM50" s="319"/>
      <c r="QN50" s="319"/>
      <c r="QO50" s="319"/>
      <c r="QP50" s="319"/>
      <c r="QQ50" s="319"/>
      <c r="QR50" s="319"/>
      <c r="QS50" s="319"/>
      <c r="QT50" s="319"/>
      <c r="QU50" s="319"/>
      <c r="QV50" s="319"/>
      <c r="QW50" s="319"/>
      <c r="QX50" s="319"/>
      <c r="QY50" s="319"/>
      <c r="QZ50" s="319"/>
      <c r="RA50" s="319"/>
      <c r="RB50" s="319"/>
      <c r="RC50" s="319"/>
      <c r="RD50" s="319"/>
      <c r="RE50" s="319"/>
      <c r="RF50" s="319"/>
    </row>
    <row r="51" spans="1:474" s="602" customFormat="1" ht="14.4">
      <c r="A51" s="319"/>
      <c r="B51" s="2003" t="s">
        <v>77</v>
      </c>
      <c r="C51" s="2004">
        <v>18230714</v>
      </c>
      <c r="D51" s="2005"/>
      <c r="E51" s="2006" t="s">
        <v>1104</v>
      </c>
      <c r="F51" s="2007">
        <v>3</v>
      </c>
      <c r="G51" s="612">
        <f t="shared" si="14"/>
        <v>1.3890372630262066E-3</v>
      </c>
      <c r="H51" s="612" t="s">
        <v>37</v>
      </c>
      <c r="I51" s="2006">
        <v>272</v>
      </c>
      <c r="J51" s="2008">
        <f t="shared" si="4"/>
        <v>26</v>
      </c>
      <c r="K51" s="2009">
        <f t="shared" si="10"/>
        <v>5</v>
      </c>
      <c r="L51" s="2009">
        <f t="shared" si="11"/>
        <v>10.5</v>
      </c>
      <c r="M51" s="600"/>
      <c r="N51" s="2006">
        <v>7072</v>
      </c>
      <c r="O51" s="375"/>
      <c r="P51" s="601"/>
      <c r="Q51" s="601">
        <v>1360</v>
      </c>
      <c r="R51" s="601">
        <f t="shared" si="6"/>
        <v>1496</v>
      </c>
      <c r="S51" s="2006">
        <v>2856</v>
      </c>
      <c r="T51" s="601"/>
      <c r="U51" s="601"/>
      <c r="V51" s="601"/>
      <c r="W51" s="601"/>
      <c r="X51" s="601"/>
      <c r="Y51" s="601"/>
      <c r="Z51" s="1006">
        <f t="shared" si="15"/>
        <v>0</v>
      </c>
      <c r="AA51" s="614">
        <f t="shared" si="12"/>
        <v>0.19548753686510606</v>
      </c>
      <c r="AB51" s="601">
        <f t="shared" si="13"/>
        <v>1382.48786071003</v>
      </c>
      <c r="AC51" s="618"/>
      <c r="AD51" s="2010"/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L51" s="319"/>
      <c r="DM51" s="319"/>
      <c r="DN51" s="319"/>
      <c r="DO51" s="319"/>
      <c r="DP51" s="319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  <c r="EE51" s="319"/>
      <c r="EF51" s="319"/>
      <c r="EG51" s="319"/>
      <c r="EH51" s="319"/>
      <c r="EI51" s="319"/>
      <c r="EJ51" s="319"/>
      <c r="EK51" s="319"/>
      <c r="EL51" s="319"/>
      <c r="EM51" s="319"/>
      <c r="EN51" s="319"/>
      <c r="EO51" s="319"/>
      <c r="EP51" s="319"/>
      <c r="EQ51" s="319"/>
      <c r="ER51" s="319"/>
      <c r="ES51" s="319"/>
      <c r="ET51" s="319"/>
      <c r="EU51" s="319"/>
      <c r="EV51" s="319"/>
      <c r="EW51" s="319"/>
      <c r="EX51" s="319"/>
      <c r="EY51" s="319"/>
      <c r="EZ51" s="319"/>
      <c r="FA51" s="319"/>
      <c r="FB51" s="319"/>
      <c r="FC51" s="319"/>
      <c r="FD51" s="319"/>
      <c r="FE51" s="319"/>
      <c r="FF51" s="319"/>
      <c r="FG51" s="319"/>
      <c r="FH51" s="319"/>
      <c r="FI51" s="319"/>
      <c r="FJ51" s="319"/>
      <c r="FK51" s="319"/>
      <c r="FL51" s="319"/>
      <c r="FM51" s="319"/>
      <c r="FN51" s="319"/>
      <c r="FO51" s="319"/>
      <c r="FP51" s="319"/>
      <c r="FQ51" s="319"/>
      <c r="FR51" s="319"/>
      <c r="FS51" s="319"/>
      <c r="FT51" s="319"/>
      <c r="FU51" s="319"/>
      <c r="FV51" s="319"/>
      <c r="FW51" s="319"/>
      <c r="FX51" s="319"/>
      <c r="FY51" s="319"/>
      <c r="FZ51" s="319"/>
      <c r="GA51" s="319"/>
      <c r="GB51" s="319"/>
      <c r="GC51" s="319"/>
      <c r="GD51" s="319"/>
      <c r="GE51" s="319"/>
      <c r="GF51" s="319"/>
      <c r="GG51" s="319"/>
      <c r="GH51" s="319"/>
      <c r="GI51" s="319"/>
      <c r="GJ51" s="319"/>
      <c r="GK51" s="319"/>
      <c r="GL51" s="319"/>
      <c r="GM51" s="319"/>
      <c r="GN51" s="319"/>
      <c r="GO51" s="319"/>
      <c r="GP51" s="319"/>
      <c r="GQ51" s="319"/>
      <c r="GR51" s="319"/>
      <c r="GS51" s="319"/>
      <c r="GT51" s="319"/>
      <c r="GU51" s="319"/>
      <c r="GV51" s="319"/>
      <c r="GW51" s="319"/>
      <c r="GX51" s="319"/>
      <c r="GY51" s="319"/>
      <c r="GZ51" s="319"/>
      <c r="HA51" s="319"/>
      <c r="HB51" s="319"/>
      <c r="HC51" s="319"/>
      <c r="HD51" s="319"/>
      <c r="HE51" s="319"/>
      <c r="HF51" s="319"/>
      <c r="HG51" s="319"/>
      <c r="HH51" s="319"/>
      <c r="HI51" s="319"/>
      <c r="HJ51" s="319"/>
      <c r="HK51" s="319"/>
      <c r="HL51" s="319"/>
      <c r="HM51" s="319"/>
      <c r="HN51" s="319"/>
      <c r="HO51" s="319"/>
      <c r="HP51" s="319"/>
      <c r="HQ51" s="319"/>
      <c r="HR51" s="319"/>
      <c r="HS51" s="319"/>
      <c r="HT51" s="319"/>
      <c r="HU51" s="319"/>
      <c r="HV51" s="319"/>
      <c r="HW51" s="319"/>
      <c r="HX51" s="319"/>
      <c r="HY51" s="319"/>
      <c r="HZ51" s="319"/>
      <c r="IA51" s="319"/>
      <c r="IB51" s="319"/>
      <c r="IC51" s="319"/>
      <c r="ID51" s="319"/>
      <c r="IE51" s="319"/>
      <c r="IF51" s="319"/>
      <c r="IG51" s="319"/>
      <c r="IH51" s="319"/>
      <c r="II51" s="319"/>
      <c r="IJ51" s="319"/>
      <c r="IK51" s="319"/>
      <c r="IL51" s="319"/>
      <c r="IM51" s="319"/>
      <c r="IN51" s="319"/>
      <c r="IO51" s="319"/>
      <c r="IP51" s="319"/>
      <c r="IQ51" s="319"/>
      <c r="IR51" s="319"/>
      <c r="IS51" s="319"/>
      <c r="IT51" s="319"/>
      <c r="IU51" s="319"/>
      <c r="IV51" s="319"/>
      <c r="IW51" s="319"/>
      <c r="IX51" s="319"/>
      <c r="IY51" s="319"/>
      <c r="IZ51" s="319"/>
      <c r="JA51" s="319"/>
      <c r="JB51" s="319"/>
      <c r="JC51" s="319"/>
      <c r="JD51" s="319"/>
      <c r="JE51" s="319"/>
      <c r="JF51" s="319"/>
      <c r="JG51" s="319"/>
      <c r="JH51" s="319"/>
      <c r="JI51" s="319"/>
      <c r="JJ51" s="319"/>
      <c r="JK51" s="319"/>
      <c r="JL51" s="319"/>
      <c r="JM51" s="319"/>
      <c r="JN51" s="319"/>
      <c r="JO51" s="319"/>
      <c r="JP51" s="319"/>
      <c r="JQ51" s="319"/>
      <c r="JR51" s="319"/>
      <c r="JS51" s="319"/>
      <c r="JT51" s="319"/>
      <c r="JU51" s="319"/>
      <c r="JV51" s="319"/>
      <c r="JW51" s="319"/>
      <c r="JX51" s="319"/>
      <c r="JY51" s="319"/>
      <c r="JZ51" s="319"/>
      <c r="KA51" s="319"/>
      <c r="KB51" s="319"/>
      <c r="KC51" s="319"/>
      <c r="KD51" s="319"/>
      <c r="KE51" s="319"/>
      <c r="KF51" s="319"/>
      <c r="KG51" s="319"/>
      <c r="KH51" s="319"/>
      <c r="KI51" s="319"/>
      <c r="KJ51" s="319"/>
      <c r="KK51" s="319"/>
      <c r="KL51" s="319"/>
      <c r="KM51" s="319"/>
      <c r="KN51" s="319"/>
      <c r="KO51" s="319"/>
      <c r="KP51" s="319"/>
      <c r="KQ51" s="319"/>
      <c r="KR51" s="319"/>
      <c r="KS51" s="319"/>
      <c r="KT51" s="319"/>
      <c r="KU51" s="319"/>
      <c r="KV51" s="319"/>
      <c r="KW51" s="319"/>
      <c r="KX51" s="319"/>
      <c r="KY51" s="319"/>
      <c r="KZ51" s="319"/>
      <c r="LA51" s="319"/>
      <c r="LB51" s="319"/>
      <c r="LC51" s="319"/>
      <c r="LD51" s="319"/>
      <c r="LE51" s="319"/>
      <c r="LF51" s="319"/>
      <c r="LG51" s="319"/>
      <c r="LH51" s="319"/>
      <c r="LI51" s="319"/>
      <c r="LJ51" s="319"/>
      <c r="LK51" s="319"/>
      <c r="LL51" s="319"/>
      <c r="LM51" s="319"/>
      <c r="LN51" s="319"/>
      <c r="LO51" s="319"/>
      <c r="LP51" s="319"/>
      <c r="LQ51" s="319"/>
      <c r="LR51" s="319"/>
      <c r="LS51" s="319"/>
      <c r="LT51" s="319"/>
      <c r="LU51" s="319"/>
      <c r="LV51" s="319"/>
      <c r="LW51" s="319"/>
      <c r="LX51" s="319"/>
      <c r="LY51" s="319"/>
      <c r="LZ51" s="319"/>
      <c r="MA51" s="319"/>
      <c r="MB51" s="319"/>
      <c r="MC51" s="319"/>
      <c r="MD51" s="319"/>
      <c r="ME51" s="319"/>
      <c r="MF51" s="319"/>
      <c r="MG51" s="319"/>
      <c r="MH51" s="319"/>
      <c r="MI51" s="319"/>
      <c r="MJ51" s="319"/>
      <c r="MK51" s="319"/>
      <c r="ML51" s="319"/>
      <c r="MM51" s="319"/>
      <c r="MN51" s="319"/>
      <c r="MO51" s="319"/>
      <c r="MP51" s="319"/>
      <c r="MQ51" s="319"/>
      <c r="MR51" s="319"/>
      <c r="MS51" s="319"/>
      <c r="MT51" s="319"/>
      <c r="MU51" s="319"/>
      <c r="MV51" s="319"/>
      <c r="MW51" s="319"/>
      <c r="MX51" s="319"/>
      <c r="MY51" s="319"/>
      <c r="MZ51" s="319"/>
      <c r="NA51" s="319"/>
      <c r="NB51" s="319"/>
      <c r="NC51" s="319"/>
      <c r="ND51" s="319"/>
      <c r="NE51" s="319"/>
      <c r="NF51" s="319"/>
      <c r="NG51" s="319"/>
      <c r="NH51" s="319"/>
      <c r="NI51" s="319"/>
      <c r="NJ51" s="319"/>
      <c r="NK51" s="319"/>
      <c r="NL51" s="319"/>
      <c r="NM51" s="319"/>
      <c r="NN51" s="319"/>
      <c r="NO51" s="319"/>
      <c r="NP51" s="319"/>
      <c r="NQ51" s="319"/>
      <c r="NR51" s="319"/>
      <c r="NS51" s="319"/>
      <c r="NT51" s="319"/>
      <c r="NU51" s="319"/>
      <c r="NV51" s="319"/>
      <c r="NW51" s="319"/>
      <c r="NX51" s="319"/>
      <c r="NY51" s="319"/>
      <c r="NZ51" s="319"/>
      <c r="OA51" s="319"/>
      <c r="OB51" s="319"/>
      <c r="OC51" s="319"/>
      <c r="OD51" s="319"/>
      <c r="OE51" s="319"/>
      <c r="OF51" s="319"/>
      <c r="OG51" s="319"/>
      <c r="OH51" s="319"/>
      <c r="OI51" s="319"/>
      <c r="OJ51" s="319"/>
      <c r="OK51" s="319"/>
      <c r="OL51" s="319"/>
      <c r="OM51" s="319"/>
      <c r="ON51" s="319"/>
      <c r="OO51" s="319"/>
      <c r="OP51" s="319"/>
      <c r="OQ51" s="319"/>
      <c r="OR51" s="319"/>
      <c r="OS51" s="319"/>
      <c r="OT51" s="319"/>
      <c r="OU51" s="319"/>
      <c r="OV51" s="319"/>
      <c r="OW51" s="319"/>
      <c r="OX51" s="319"/>
      <c r="OY51" s="319"/>
      <c r="OZ51" s="319"/>
      <c r="PA51" s="319"/>
      <c r="PB51" s="319"/>
      <c r="PC51" s="319"/>
      <c r="PD51" s="319"/>
      <c r="PE51" s="319"/>
      <c r="PF51" s="319"/>
      <c r="PG51" s="319"/>
      <c r="PH51" s="319"/>
      <c r="PI51" s="319"/>
      <c r="PJ51" s="319"/>
      <c r="PK51" s="319"/>
      <c r="PL51" s="319"/>
      <c r="PM51" s="319"/>
      <c r="PN51" s="319"/>
      <c r="PO51" s="319"/>
      <c r="PP51" s="319"/>
      <c r="PQ51" s="319"/>
      <c r="PR51" s="319"/>
      <c r="PS51" s="319"/>
      <c r="PT51" s="319"/>
      <c r="PU51" s="319"/>
      <c r="PV51" s="319"/>
      <c r="PW51" s="319"/>
      <c r="PX51" s="319"/>
      <c r="PY51" s="319"/>
      <c r="PZ51" s="319"/>
      <c r="QA51" s="319"/>
      <c r="QB51" s="319"/>
      <c r="QC51" s="319"/>
      <c r="QD51" s="319"/>
      <c r="QE51" s="319"/>
      <c r="QF51" s="319"/>
      <c r="QG51" s="319"/>
      <c r="QH51" s="319"/>
      <c r="QI51" s="319"/>
      <c r="QJ51" s="319"/>
      <c r="QK51" s="319"/>
      <c r="QL51" s="319"/>
      <c r="QM51" s="319"/>
      <c r="QN51" s="319"/>
      <c r="QO51" s="319"/>
      <c r="QP51" s="319"/>
      <c r="QQ51" s="319"/>
      <c r="QR51" s="319"/>
      <c r="QS51" s="319"/>
      <c r="QT51" s="319"/>
      <c r="QU51" s="319"/>
      <c r="QV51" s="319"/>
      <c r="QW51" s="319"/>
      <c r="QX51" s="319"/>
      <c r="QY51" s="319"/>
      <c r="QZ51" s="319"/>
      <c r="RA51" s="319"/>
      <c r="RB51" s="319"/>
      <c r="RC51" s="319"/>
      <c r="RD51" s="319"/>
      <c r="RE51" s="319"/>
      <c r="RF51" s="319"/>
    </row>
    <row r="52" spans="1:474" s="602" customFormat="1" ht="14.4">
      <c r="A52" s="319"/>
      <c r="B52" s="2003" t="s">
        <v>77</v>
      </c>
      <c r="C52" s="2004">
        <v>18230714</v>
      </c>
      <c r="D52" s="2005"/>
      <c r="E52" s="2006" t="s">
        <v>1105</v>
      </c>
      <c r="F52" s="2007">
        <v>3</v>
      </c>
      <c r="G52" s="612">
        <f t="shared" si="14"/>
        <v>8.4300734345425321E-4</v>
      </c>
      <c r="H52" s="612" t="s">
        <v>37</v>
      </c>
      <c r="I52" s="2006">
        <v>74</v>
      </c>
      <c r="J52" s="2008">
        <f t="shared" si="4"/>
        <v>58</v>
      </c>
      <c r="K52" s="2009">
        <f t="shared" si="10"/>
        <v>5</v>
      </c>
      <c r="L52" s="2009">
        <f t="shared" si="11"/>
        <v>14.722432432432432</v>
      </c>
      <c r="M52" s="600"/>
      <c r="N52" s="2006">
        <v>4292</v>
      </c>
      <c r="O52" s="375"/>
      <c r="P52" s="601"/>
      <c r="Q52" s="601">
        <v>370</v>
      </c>
      <c r="R52" s="601">
        <f t="shared" si="6"/>
        <v>719.46</v>
      </c>
      <c r="S52" s="2006">
        <v>1089.46</v>
      </c>
      <c r="T52" s="601"/>
      <c r="U52" s="601"/>
      <c r="V52" s="601"/>
      <c r="W52" s="601"/>
      <c r="X52" s="601"/>
      <c r="Y52" s="601"/>
      <c r="Z52" s="1006">
        <f t="shared" si="15"/>
        <v>0</v>
      </c>
      <c r="AA52" s="614">
        <f t="shared" si="12"/>
        <v>0.19548753686510606</v>
      </c>
      <c r="AB52" s="601">
        <f t="shared" si="13"/>
        <v>839.03250822503526</v>
      </c>
      <c r="AC52" s="618"/>
      <c r="AD52" s="2010"/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19"/>
      <c r="CV52" s="319"/>
      <c r="CW52" s="319"/>
      <c r="CX52" s="319"/>
      <c r="CY52" s="319"/>
      <c r="CZ52" s="319"/>
      <c r="DA52" s="319"/>
      <c r="DB52" s="319"/>
      <c r="DC52" s="319"/>
      <c r="DD52" s="319"/>
      <c r="DE52" s="319"/>
      <c r="DF52" s="319"/>
      <c r="DG52" s="319"/>
      <c r="DH52" s="319"/>
      <c r="DI52" s="319"/>
      <c r="DJ52" s="319"/>
      <c r="DK52" s="319"/>
      <c r="DL52" s="319"/>
      <c r="DM52" s="319"/>
      <c r="DN52" s="319"/>
      <c r="DO52" s="319"/>
      <c r="DP52" s="319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  <c r="EE52" s="319"/>
      <c r="EF52" s="319"/>
      <c r="EG52" s="319"/>
      <c r="EH52" s="319"/>
      <c r="EI52" s="319"/>
      <c r="EJ52" s="319"/>
      <c r="EK52" s="319"/>
      <c r="EL52" s="319"/>
      <c r="EM52" s="319"/>
      <c r="EN52" s="319"/>
      <c r="EO52" s="319"/>
      <c r="EP52" s="319"/>
      <c r="EQ52" s="319"/>
      <c r="ER52" s="319"/>
      <c r="ES52" s="319"/>
      <c r="ET52" s="319"/>
      <c r="EU52" s="319"/>
      <c r="EV52" s="319"/>
      <c r="EW52" s="319"/>
      <c r="EX52" s="319"/>
      <c r="EY52" s="319"/>
      <c r="EZ52" s="319"/>
      <c r="FA52" s="319"/>
      <c r="FB52" s="319"/>
      <c r="FC52" s="319"/>
      <c r="FD52" s="319"/>
      <c r="FE52" s="319"/>
      <c r="FF52" s="319"/>
      <c r="FG52" s="319"/>
      <c r="FH52" s="319"/>
      <c r="FI52" s="319"/>
      <c r="FJ52" s="319"/>
      <c r="FK52" s="319"/>
      <c r="FL52" s="319"/>
      <c r="FM52" s="319"/>
      <c r="FN52" s="319"/>
      <c r="FO52" s="319"/>
      <c r="FP52" s="319"/>
      <c r="FQ52" s="319"/>
      <c r="FR52" s="319"/>
      <c r="FS52" s="319"/>
      <c r="FT52" s="319"/>
      <c r="FU52" s="319"/>
      <c r="FV52" s="319"/>
      <c r="FW52" s="319"/>
      <c r="FX52" s="319"/>
      <c r="FY52" s="319"/>
      <c r="FZ52" s="319"/>
      <c r="GA52" s="319"/>
      <c r="GB52" s="319"/>
      <c r="GC52" s="319"/>
      <c r="GD52" s="319"/>
      <c r="GE52" s="319"/>
      <c r="GF52" s="319"/>
      <c r="GG52" s="319"/>
      <c r="GH52" s="319"/>
      <c r="GI52" s="319"/>
      <c r="GJ52" s="319"/>
      <c r="GK52" s="319"/>
      <c r="GL52" s="319"/>
      <c r="GM52" s="319"/>
      <c r="GN52" s="319"/>
      <c r="GO52" s="319"/>
      <c r="GP52" s="319"/>
      <c r="GQ52" s="319"/>
      <c r="GR52" s="319"/>
      <c r="GS52" s="319"/>
      <c r="GT52" s="319"/>
      <c r="GU52" s="319"/>
      <c r="GV52" s="319"/>
      <c r="GW52" s="319"/>
      <c r="GX52" s="319"/>
      <c r="GY52" s="319"/>
      <c r="GZ52" s="319"/>
      <c r="HA52" s="319"/>
      <c r="HB52" s="319"/>
      <c r="HC52" s="319"/>
      <c r="HD52" s="319"/>
      <c r="HE52" s="319"/>
      <c r="HF52" s="319"/>
      <c r="HG52" s="319"/>
      <c r="HH52" s="319"/>
      <c r="HI52" s="319"/>
      <c r="HJ52" s="319"/>
      <c r="HK52" s="319"/>
      <c r="HL52" s="319"/>
      <c r="HM52" s="319"/>
      <c r="HN52" s="319"/>
      <c r="HO52" s="319"/>
      <c r="HP52" s="319"/>
      <c r="HQ52" s="319"/>
      <c r="HR52" s="319"/>
      <c r="HS52" s="319"/>
      <c r="HT52" s="319"/>
      <c r="HU52" s="319"/>
      <c r="HV52" s="319"/>
      <c r="HW52" s="319"/>
      <c r="HX52" s="319"/>
      <c r="HY52" s="319"/>
      <c r="HZ52" s="319"/>
      <c r="IA52" s="319"/>
      <c r="IB52" s="319"/>
      <c r="IC52" s="319"/>
      <c r="ID52" s="319"/>
      <c r="IE52" s="319"/>
      <c r="IF52" s="319"/>
      <c r="IG52" s="319"/>
      <c r="IH52" s="319"/>
      <c r="II52" s="319"/>
      <c r="IJ52" s="319"/>
      <c r="IK52" s="319"/>
      <c r="IL52" s="319"/>
      <c r="IM52" s="319"/>
      <c r="IN52" s="319"/>
      <c r="IO52" s="319"/>
      <c r="IP52" s="319"/>
      <c r="IQ52" s="319"/>
      <c r="IR52" s="319"/>
      <c r="IS52" s="319"/>
      <c r="IT52" s="319"/>
      <c r="IU52" s="319"/>
      <c r="IV52" s="319"/>
      <c r="IW52" s="319"/>
      <c r="IX52" s="319"/>
      <c r="IY52" s="319"/>
      <c r="IZ52" s="319"/>
      <c r="JA52" s="319"/>
      <c r="JB52" s="319"/>
      <c r="JC52" s="319"/>
      <c r="JD52" s="319"/>
      <c r="JE52" s="319"/>
      <c r="JF52" s="319"/>
      <c r="JG52" s="319"/>
      <c r="JH52" s="319"/>
      <c r="JI52" s="319"/>
      <c r="JJ52" s="319"/>
      <c r="JK52" s="319"/>
      <c r="JL52" s="319"/>
      <c r="JM52" s="319"/>
      <c r="JN52" s="319"/>
      <c r="JO52" s="319"/>
      <c r="JP52" s="319"/>
      <c r="JQ52" s="319"/>
      <c r="JR52" s="319"/>
      <c r="JS52" s="319"/>
      <c r="JT52" s="319"/>
      <c r="JU52" s="319"/>
      <c r="JV52" s="319"/>
      <c r="JW52" s="319"/>
      <c r="JX52" s="319"/>
      <c r="JY52" s="319"/>
      <c r="JZ52" s="319"/>
      <c r="KA52" s="319"/>
      <c r="KB52" s="319"/>
      <c r="KC52" s="319"/>
      <c r="KD52" s="319"/>
      <c r="KE52" s="319"/>
      <c r="KF52" s="319"/>
      <c r="KG52" s="319"/>
      <c r="KH52" s="319"/>
      <c r="KI52" s="319"/>
      <c r="KJ52" s="319"/>
      <c r="KK52" s="319"/>
      <c r="KL52" s="319"/>
      <c r="KM52" s="319"/>
      <c r="KN52" s="319"/>
      <c r="KO52" s="319"/>
      <c r="KP52" s="319"/>
      <c r="KQ52" s="319"/>
      <c r="KR52" s="319"/>
      <c r="KS52" s="319"/>
      <c r="KT52" s="319"/>
      <c r="KU52" s="319"/>
      <c r="KV52" s="319"/>
      <c r="KW52" s="319"/>
      <c r="KX52" s="319"/>
      <c r="KY52" s="319"/>
      <c r="KZ52" s="319"/>
      <c r="LA52" s="319"/>
      <c r="LB52" s="319"/>
      <c r="LC52" s="319"/>
      <c r="LD52" s="319"/>
      <c r="LE52" s="319"/>
      <c r="LF52" s="319"/>
      <c r="LG52" s="319"/>
      <c r="LH52" s="319"/>
      <c r="LI52" s="319"/>
      <c r="LJ52" s="319"/>
      <c r="LK52" s="319"/>
      <c r="LL52" s="319"/>
      <c r="LM52" s="319"/>
      <c r="LN52" s="319"/>
      <c r="LO52" s="319"/>
      <c r="LP52" s="319"/>
      <c r="LQ52" s="319"/>
      <c r="LR52" s="319"/>
      <c r="LS52" s="319"/>
      <c r="LT52" s="319"/>
      <c r="LU52" s="319"/>
      <c r="LV52" s="319"/>
      <c r="LW52" s="319"/>
      <c r="LX52" s="319"/>
      <c r="LY52" s="319"/>
      <c r="LZ52" s="319"/>
      <c r="MA52" s="319"/>
      <c r="MB52" s="319"/>
      <c r="MC52" s="319"/>
      <c r="MD52" s="319"/>
      <c r="ME52" s="319"/>
      <c r="MF52" s="319"/>
      <c r="MG52" s="319"/>
      <c r="MH52" s="319"/>
      <c r="MI52" s="319"/>
      <c r="MJ52" s="319"/>
      <c r="MK52" s="319"/>
      <c r="ML52" s="319"/>
      <c r="MM52" s="319"/>
      <c r="MN52" s="319"/>
      <c r="MO52" s="319"/>
      <c r="MP52" s="319"/>
      <c r="MQ52" s="319"/>
      <c r="MR52" s="319"/>
      <c r="MS52" s="319"/>
      <c r="MT52" s="319"/>
      <c r="MU52" s="319"/>
      <c r="MV52" s="319"/>
      <c r="MW52" s="319"/>
      <c r="MX52" s="319"/>
      <c r="MY52" s="319"/>
      <c r="MZ52" s="319"/>
      <c r="NA52" s="319"/>
      <c r="NB52" s="319"/>
      <c r="NC52" s="319"/>
      <c r="ND52" s="319"/>
      <c r="NE52" s="319"/>
      <c r="NF52" s="319"/>
      <c r="NG52" s="319"/>
      <c r="NH52" s="319"/>
      <c r="NI52" s="319"/>
      <c r="NJ52" s="319"/>
      <c r="NK52" s="319"/>
      <c r="NL52" s="319"/>
      <c r="NM52" s="319"/>
      <c r="NN52" s="319"/>
      <c r="NO52" s="319"/>
      <c r="NP52" s="319"/>
      <c r="NQ52" s="319"/>
      <c r="NR52" s="319"/>
      <c r="NS52" s="319"/>
      <c r="NT52" s="319"/>
      <c r="NU52" s="319"/>
      <c r="NV52" s="319"/>
      <c r="NW52" s="319"/>
      <c r="NX52" s="319"/>
      <c r="NY52" s="319"/>
      <c r="NZ52" s="319"/>
      <c r="OA52" s="319"/>
      <c r="OB52" s="319"/>
      <c r="OC52" s="319"/>
      <c r="OD52" s="319"/>
      <c r="OE52" s="319"/>
      <c r="OF52" s="319"/>
      <c r="OG52" s="319"/>
      <c r="OH52" s="319"/>
      <c r="OI52" s="319"/>
      <c r="OJ52" s="319"/>
      <c r="OK52" s="319"/>
      <c r="OL52" s="319"/>
      <c r="OM52" s="319"/>
      <c r="ON52" s="319"/>
      <c r="OO52" s="319"/>
      <c r="OP52" s="319"/>
      <c r="OQ52" s="319"/>
      <c r="OR52" s="319"/>
      <c r="OS52" s="319"/>
      <c r="OT52" s="319"/>
      <c r="OU52" s="319"/>
      <c r="OV52" s="319"/>
      <c r="OW52" s="319"/>
      <c r="OX52" s="319"/>
      <c r="OY52" s="319"/>
      <c r="OZ52" s="319"/>
      <c r="PA52" s="319"/>
      <c r="PB52" s="319"/>
      <c r="PC52" s="319"/>
      <c r="PD52" s="319"/>
      <c r="PE52" s="319"/>
      <c r="PF52" s="319"/>
      <c r="PG52" s="319"/>
      <c r="PH52" s="319"/>
      <c r="PI52" s="319"/>
      <c r="PJ52" s="319"/>
      <c r="PK52" s="319"/>
      <c r="PL52" s="319"/>
      <c r="PM52" s="319"/>
      <c r="PN52" s="319"/>
      <c r="PO52" s="319"/>
      <c r="PP52" s="319"/>
      <c r="PQ52" s="319"/>
      <c r="PR52" s="319"/>
      <c r="PS52" s="319"/>
      <c r="PT52" s="319"/>
      <c r="PU52" s="319"/>
      <c r="PV52" s="319"/>
      <c r="PW52" s="319"/>
      <c r="PX52" s="319"/>
      <c r="PY52" s="319"/>
      <c r="PZ52" s="319"/>
      <c r="QA52" s="319"/>
      <c r="QB52" s="319"/>
      <c r="QC52" s="319"/>
      <c r="QD52" s="319"/>
      <c r="QE52" s="319"/>
      <c r="QF52" s="319"/>
      <c r="QG52" s="319"/>
      <c r="QH52" s="319"/>
      <c r="QI52" s="319"/>
      <c r="QJ52" s="319"/>
      <c r="QK52" s="319"/>
      <c r="QL52" s="319"/>
      <c r="QM52" s="319"/>
      <c r="QN52" s="319"/>
      <c r="QO52" s="319"/>
      <c r="QP52" s="319"/>
      <c r="QQ52" s="319"/>
      <c r="QR52" s="319"/>
      <c r="QS52" s="319"/>
      <c r="QT52" s="319"/>
      <c r="QU52" s="319"/>
      <c r="QV52" s="319"/>
      <c r="QW52" s="319"/>
      <c r="QX52" s="319"/>
      <c r="QY52" s="319"/>
      <c r="QZ52" s="319"/>
      <c r="RA52" s="319"/>
      <c r="RB52" s="319"/>
      <c r="RC52" s="319"/>
      <c r="RD52" s="319"/>
      <c r="RE52" s="319"/>
      <c r="RF52" s="319"/>
    </row>
    <row r="53" spans="1:474" s="602" customFormat="1" ht="14.4">
      <c r="A53" s="319"/>
      <c r="B53" s="2003" t="s">
        <v>77</v>
      </c>
      <c r="C53" s="2004">
        <v>18230714</v>
      </c>
      <c r="D53" s="2005"/>
      <c r="E53" s="2006" t="s">
        <v>1106</v>
      </c>
      <c r="F53" s="2007">
        <v>3</v>
      </c>
      <c r="G53" s="612">
        <f t="shared" si="14"/>
        <v>3.1738872936500392E-2</v>
      </c>
      <c r="H53" s="612" t="s">
        <v>37</v>
      </c>
      <c r="I53" s="2006">
        <v>1423</v>
      </c>
      <c r="J53" s="2008">
        <f t="shared" si="4"/>
        <v>113.5572733661279</v>
      </c>
      <c r="K53" s="2009">
        <f t="shared" si="10"/>
        <v>4.3408292340126495</v>
      </c>
      <c r="L53" s="2009">
        <f t="shared" si="11"/>
        <v>5.5604356992269857</v>
      </c>
      <c r="M53" s="600"/>
      <c r="N53" s="2006">
        <v>161592</v>
      </c>
      <c r="O53" s="375"/>
      <c r="P53" s="601"/>
      <c r="Q53" s="601">
        <v>6177</v>
      </c>
      <c r="R53" s="601">
        <f t="shared" si="6"/>
        <v>1735.5</v>
      </c>
      <c r="S53" s="2006">
        <v>7912.5</v>
      </c>
      <c r="T53" s="601"/>
      <c r="U53" s="601"/>
      <c r="V53" s="601"/>
      <c r="W53" s="601"/>
      <c r="X53" s="601"/>
      <c r="Y53" s="601"/>
      <c r="Z53" s="1006">
        <f t="shared" si="15"/>
        <v>0</v>
      </c>
      <c r="AA53" s="614">
        <f t="shared" si="12"/>
        <v>0.19548753686510606</v>
      </c>
      <c r="AB53" s="601">
        <f t="shared" si="13"/>
        <v>31589.222057106217</v>
      </c>
      <c r="AC53" s="618"/>
      <c r="AD53" s="2010"/>
      <c r="AE53" s="319"/>
      <c r="AF53" s="319"/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19"/>
      <c r="CV53" s="319"/>
      <c r="CW53" s="319"/>
      <c r="CX53" s="319"/>
      <c r="CY53" s="319"/>
      <c r="CZ53" s="319"/>
      <c r="DA53" s="319"/>
      <c r="DB53" s="319"/>
      <c r="DC53" s="319"/>
      <c r="DD53" s="319"/>
      <c r="DE53" s="319"/>
      <c r="DF53" s="319"/>
      <c r="DG53" s="319"/>
      <c r="DH53" s="319"/>
      <c r="DI53" s="319"/>
      <c r="DJ53" s="319"/>
      <c r="DK53" s="319"/>
      <c r="DL53" s="319"/>
      <c r="DM53" s="319"/>
      <c r="DN53" s="319"/>
      <c r="DO53" s="319"/>
      <c r="DP53" s="319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  <c r="EE53" s="319"/>
      <c r="EF53" s="319"/>
      <c r="EG53" s="319"/>
      <c r="EH53" s="319"/>
      <c r="EI53" s="319"/>
      <c r="EJ53" s="319"/>
      <c r="EK53" s="319"/>
      <c r="EL53" s="319"/>
      <c r="EM53" s="319"/>
      <c r="EN53" s="319"/>
      <c r="EO53" s="319"/>
      <c r="EP53" s="319"/>
      <c r="EQ53" s="319"/>
      <c r="ER53" s="319"/>
      <c r="ES53" s="319"/>
      <c r="ET53" s="319"/>
      <c r="EU53" s="319"/>
      <c r="EV53" s="319"/>
      <c r="EW53" s="319"/>
      <c r="EX53" s="319"/>
      <c r="EY53" s="319"/>
      <c r="EZ53" s="319"/>
      <c r="FA53" s="319"/>
      <c r="FB53" s="319"/>
      <c r="FC53" s="319"/>
      <c r="FD53" s="319"/>
      <c r="FE53" s="319"/>
      <c r="FF53" s="319"/>
      <c r="FG53" s="319"/>
      <c r="FH53" s="319"/>
      <c r="FI53" s="319"/>
      <c r="FJ53" s="319"/>
      <c r="FK53" s="319"/>
      <c r="FL53" s="319"/>
      <c r="FM53" s="319"/>
      <c r="FN53" s="319"/>
      <c r="FO53" s="319"/>
      <c r="FP53" s="319"/>
      <c r="FQ53" s="319"/>
      <c r="FR53" s="319"/>
      <c r="FS53" s="319"/>
      <c r="FT53" s="319"/>
      <c r="FU53" s="319"/>
      <c r="FV53" s="319"/>
      <c r="FW53" s="319"/>
      <c r="FX53" s="319"/>
      <c r="FY53" s="319"/>
      <c r="FZ53" s="319"/>
      <c r="GA53" s="319"/>
      <c r="GB53" s="319"/>
      <c r="GC53" s="319"/>
      <c r="GD53" s="319"/>
      <c r="GE53" s="319"/>
      <c r="GF53" s="319"/>
      <c r="GG53" s="319"/>
      <c r="GH53" s="319"/>
      <c r="GI53" s="319"/>
      <c r="GJ53" s="319"/>
      <c r="GK53" s="319"/>
      <c r="GL53" s="319"/>
      <c r="GM53" s="319"/>
      <c r="GN53" s="319"/>
      <c r="GO53" s="319"/>
      <c r="GP53" s="319"/>
      <c r="GQ53" s="319"/>
      <c r="GR53" s="319"/>
      <c r="GS53" s="319"/>
      <c r="GT53" s="319"/>
      <c r="GU53" s="319"/>
      <c r="GV53" s="319"/>
      <c r="GW53" s="319"/>
      <c r="GX53" s="319"/>
      <c r="GY53" s="319"/>
      <c r="GZ53" s="319"/>
      <c r="HA53" s="319"/>
      <c r="HB53" s="319"/>
      <c r="HC53" s="319"/>
      <c r="HD53" s="319"/>
      <c r="HE53" s="319"/>
      <c r="HF53" s="319"/>
      <c r="HG53" s="319"/>
      <c r="HH53" s="319"/>
      <c r="HI53" s="319"/>
      <c r="HJ53" s="319"/>
      <c r="HK53" s="319"/>
      <c r="HL53" s="319"/>
      <c r="HM53" s="319"/>
      <c r="HN53" s="319"/>
      <c r="HO53" s="319"/>
      <c r="HP53" s="319"/>
      <c r="HQ53" s="319"/>
      <c r="HR53" s="319"/>
      <c r="HS53" s="319"/>
      <c r="HT53" s="319"/>
      <c r="HU53" s="319"/>
      <c r="HV53" s="319"/>
      <c r="HW53" s="319"/>
      <c r="HX53" s="319"/>
      <c r="HY53" s="319"/>
      <c r="HZ53" s="319"/>
      <c r="IA53" s="319"/>
      <c r="IB53" s="319"/>
      <c r="IC53" s="319"/>
      <c r="ID53" s="319"/>
      <c r="IE53" s="319"/>
      <c r="IF53" s="319"/>
      <c r="IG53" s="319"/>
      <c r="IH53" s="319"/>
      <c r="II53" s="319"/>
      <c r="IJ53" s="319"/>
      <c r="IK53" s="319"/>
      <c r="IL53" s="319"/>
      <c r="IM53" s="319"/>
      <c r="IN53" s="319"/>
      <c r="IO53" s="319"/>
      <c r="IP53" s="319"/>
      <c r="IQ53" s="319"/>
      <c r="IR53" s="319"/>
      <c r="IS53" s="319"/>
      <c r="IT53" s="319"/>
      <c r="IU53" s="319"/>
      <c r="IV53" s="319"/>
      <c r="IW53" s="319"/>
      <c r="IX53" s="319"/>
      <c r="IY53" s="319"/>
      <c r="IZ53" s="319"/>
      <c r="JA53" s="319"/>
      <c r="JB53" s="319"/>
      <c r="JC53" s="319"/>
      <c r="JD53" s="319"/>
      <c r="JE53" s="319"/>
      <c r="JF53" s="319"/>
      <c r="JG53" s="319"/>
      <c r="JH53" s="319"/>
      <c r="JI53" s="319"/>
      <c r="JJ53" s="319"/>
      <c r="JK53" s="319"/>
      <c r="JL53" s="319"/>
      <c r="JM53" s="319"/>
      <c r="JN53" s="319"/>
      <c r="JO53" s="319"/>
      <c r="JP53" s="319"/>
      <c r="JQ53" s="319"/>
      <c r="JR53" s="319"/>
      <c r="JS53" s="319"/>
      <c r="JT53" s="319"/>
      <c r="JU53" s="319"/>
      <c r="JV53" s="319"/>
      <c r="JW53" s="319"/>
      <c r="JX53" s="319"/>
      <c r="JY53" s="319"/>
      <c r="JZ53" s="319"/>
      <c r="KA53" s="319"/>
      <c r="KB53" s="319"/>
      <c r="KC53" s="319"/>
      <c r="KD53" s="319"/>
      <c r="KE53" s="319"/>
      <c r="KF53" s="319"/>
      <c r="KG53" s="319"/>
      <c r="KH53" s="319"/>
      <c r="KI53" s="319"/>
      <c r="KJ53" s="319"/>
      <c r="KK53" s="319"/>
      <c r="KL53" s="319"/>
      <c r="KM53" s="319"/>
      <c r="KN53" s="319"/>
      <c r="KO53" s="319"/>
      <c r="KP53" s="319"/>
      <c r="KQ53" s="319"/>
      <c r="KR53" s="319"/>
      <c r="KS53" s="319"/>
      <c r="KT53" s="319"/>
      <c r="KU53" s="319"/>
      <c r="KV53" s="319"/>
      <c r="KW53" s="319"/>
      <c r="KX53" s="319"/>
      <c r="KY53" s="319"/>
      <c r="KZ53" s="319"/>
      <c r="LA53" s="319"/>
      <c r="LB53" s="319"/>
      <c r="LC53" s="319"/>
      <c r="LD53" s="319"/>
      <c r="LE53" s="319"/>
      <c r="LF53" s="319"/>
      <c r="LG53" s="319"/>
      <c r="LH53" s="319"/>
      <c r="LI53" s="319"/>
      <c r="LJ53" s="319"/>
      <c r="LK53" s="319"/>
      <c r="LL53" s="319"/>
      <c r="LM53" s="319"/>
      <c r="LN53" s="319"/>
      <c r="LO53" s="319"/>
      <c r="LP53" s="319"/>
      <c r="LQ53" s="319"/>
      <c r="LR53" s="319"/>
      <c r="LS53" s="319"/>
      <c r="LT53" s="319"/>
      <c r="LU53" s="319"/>
      <c r="LV53" s="319"/>
      <c r="LW53" s="319"/>
      <c r="LX53" s="319"/>
      <c r="LY53" s="319"/>
      <c r="LZ53" s="319"/>
      <c r="MA53" s="319"/>
      <c r="MB53" s="319"/>
      <c r="MC53" s="319"/>
      <c r="MD53" s="319"/>
      <c r="ME53" s="319"/>
      <c r="MF53" s="319"/>
      <c r="MG53" s="319"/>
      <c r="MH53" s="319"/>
      <c r="MI53" s="319"/>
      <c r="MJ53" s="319"/>
      <c r="MK53" s="319"/>
      <c r="ML53" s="319"/>
      <c r="MM53" s="319"/>
      <c r="MN53" s="319"/>
      <c r="MO53" s="319"/>
      <c r="MP53" s="319"/>
      <c r="MQ53" s="319"/>
      <c r="MR53" s="319"/>
      <c r="MS53" s="319"/>
      <c r="MT53" s="319"/>
      <c r="MU53" s="319"/>
      <c r="MV53" s="319"/>
      <c r="MW53" s="319"/>
      <c r="MX53" s="319"/>
      <c r="MY53" s="319"/>
      <c r="MZ53" s="319"/>
      <c r="NA53" s="319"/>
      <c r="NB53" s="319"/>
      <c r="NC53" s="319"/>
      <c r="ND53" s="319"/>
      <c r="NE53" s="319"/>
      <c r="NF53" s="319"/>
      <c r="NG53" s="319"/>
      <c r="NH53" s="319"/>
      <c r="NI53" s="319"/>
      <c r="NJ53" s="319"/>
      <c r="NK53" s="319"/>
      <c r="NL53" s="319"/>
      <c r="NM53" s="319"/>
      <c r="NN53" s="319"/>
      <c r="NO53" s="319"/>
      <c r="NP53" s="319"/>
      <c r="NQ53" s="319"/>
      <c r="NR53" s="319"/>
      <c r="NS53" s="319"/>
      <c r="NT53" s="319"/>
      <c r="NU53" s="319"/>
      <c r="NV53" s="319"/>
      <c r="NW53" s="319"/>
      <c r="NX53" s="319"/>
      <c r="NY53" s="319"/>
      <c r="NZ53" s="319"/>
      <c r="OA53" s="319"/>
      <c r="OB53" s="319"/>
      <c r="OC53" s="319"/>
      <c r="OD53" s="319"/>
      <c r="OE53" s="319"/>
      <c r="OF53" s="319"/>
      <c r="OG53" s="319"/>
      <c r="OH53" s="319"/>
      <c r="OI53" s="319"/>
      <c r="OJ53" s="319"/>
      <c r="OK53" s="319"/>
      <c r="OL53" s="319"/>
      <c r="OM53" s="319"/>
      <c r="ON53" s="319"/>
      <c r="OO53" s="319"/>
      <c r="OP53" s="319"/>
      <c r="OQ53" s="319"/>
      <c r="OR53" s="319"/>
      <c r="OS53" s="319"/>
      <c r="OT53" s="319"/>
      <c r="OU53" s="319"/>
      <c r="OV53" s="319"/>
      <c r="OW53" s="319"/>
      <c r="OX53" s="319"/>
      <c r="OY53" s="319"/>
      <c r="OZ53" s="319"/>
      <c r="PA53" s="319"/>
      <c r="PB53" s="319"/>
      <c r="PC53" s="319"/>
      <c r="PD53" s="319"/>
      <c r="PE53" s="319"/>
      <c r="PF53" s="319"/>
      <c r="PG53" s="319"/>
      <c r="PH53" s="319"/>
      <c r="PI53" s="319"/>
      <c r="PJ53" s="319"/>
      <c r="PK53" s="319"/>
      <c r="PL53" s="319"/>
      <c r="PM53" s="319"/>
      <c r="PN53" s="319"/>
      <c r="PO53" s="319"/>
      <c r="PP53" s="319"/>
      <c r="PQ53" s="319"/>
      <c r="PR53" s="319"/>
      <c r="PS53" s="319"/>
      <c r="PT53" s="319"/>
      <c r="PU53" s="319"/>
      <c r="PV53" s="319"/>
      <c r="PW53" s="319"/>
      <c r="PX53" s="319"/>
      <c r="PY53" s="319"/>
      <c r="PZ53" s="319"/>
      <c r="QA53" s="319"/>
      <c r="QB53" s="319"/>
      <c r="QC53" s="319"/>
      <c r="QD53" s="319"/>
      <c r="QE53" s="319"/>
      <c r="QF53" s="319"/>
      <c r="QG53" s="319"/>
      <c r="QH53" s="319"/>
      <c r="QI53" s="319"/>
      <c r="QJ53" s="319"/>
      <c r="QK53" s="319"/>
      <c r="QL53" s="319"/>
      <c r="QM53" s="319"/>
      <c r="QN53" s="319"/>
      <c r="QO53" s="319"/>
      <c r="QP53" s="319"/>
      <c r="QQ53" s="319"/>
      <c r="QR53" s="319"/>
      <c r="QS53" s="319"/>
      <c r="QT53" s="319"/>
      <c r="QU53" s="319"/>
      <c r="QV53" s="319"/>
      <c r="QW53" s="319"/>
      <c r="QX53" s="319"/>
      <c r="QY53" s="319"/>
      <c r="QZ53" s="319"/>
      <c r="RA53" s="319"/>
      <c r="RB53" s="319"/>
      <c r="RC53" s="319"/>
      <c r="RD53" s="319"/>
      <c r="RE53" s="319"/>
      <c r="RF53" s="319"/>
    </row>
    <row r="54" spans="1:474" s="602" customFormat="1" ht="14.4">
      <c r="A54" s="319"/>
      <c r="B54" s="2003" t="s">
        <v>77</v>
      </c>
      <c r="C54" s="2004">
        <v>18230714</v>
      </c>
      <c r="D54" s="2005"/>
      <c r="E54" s="2006" t="s">
        <v>1107</v>
      </c>
      <c r="F54" s="2007">
        <v>3</v>
      </c>
      <c r="G54" s="612">
        <f t="shared" si="14"/>
        <v>1.3094897387720191E-3</v>
      </c>
      <c r="H54" s="612" t="s">
        <v>37</v>
      </c>
      <c r="I54" s="2006">
        <v>70</v>
      </c>
      <c r="J54" s="2008">
        <f t="shared" si="4"/>
        <v>95.242857142857147</v>
      </c>
      <c r="K54" s="2009">
        <f t="shared" si="10"/>
        <v>5</v>
      </c>
      <c r="L54" s="2009">
        <f t="shared" si="11"/>
        <v>14.485142857142858</v>
      </c>
      <c r="M54" s="600"/>
      <c r="N54" s="2006">
        <v>6667</v>
      </c>
      <c r="O54" s="375"/>
      <c r="P54" s="601"/>
      <c r="Q54" s="601">
        <v>350</v>
      </c>
      <c r="R54" s="601">
        <f t="shared" si="6"/>
        <v>663.96</v>
      </c>
      <c r="S54" s="2006">
        <v>1013.96</v>
      </c>
      <c r="T54" s="601"/>
      <c r="U54" s="601"/>
      <c r="V54" s="601"/>
      <c r="W54" s="601"/>
      <c r="X54" s="601"/>
      <c r="Y54" s="601"/>
      <c r="Z54" s="1006">
        <f t="shared" si="15"/>
        <v>0</v>
      </c>
      <c r="AA54" s="614">
        <f t="shared" si="12"/>
        <v>0.19548753686510606</v>
      </c>
      <c r="AB54" s="601">
        <f t="shared" si="13"/>
        <v>1303.3154082796621</v>
      </c>
      <c r="AC54" s="618"/>
      <c r="AD54" s="2010"/>
      <c r="AE54" s="319"/>
      <c r="AF54" s="319"/>
      <c r="AG54" s="319"/>
      <c r="AH54" s="319"/>
      <c r="AI54" s="319"/>
      <c r="AJ54" s="319"/>
      <c r="AK54" s="319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19"/>
      <c r="CV54" s="319"/>
      <c r="CW54" s="319"/>
      <c r="CX54" s="319"/>
      <c r="CY54" s="319"/>
      <c r="CZ54" s="319"/>
      <c r="DA54" s="319"/>
      <c r="DB54" s="319"/>
      <c r="DC54" s="319"/>
      <c r="DD54" s="319"/>
      <c r="DE54" s="319"/>
      <c r="DF54" s="319"/>
      <c r="DG54" s="319"/>
      <c r="DH54" s="319"/>
      <c r="DI54" s="319"/>
      <c r="DJ54" s="319"/>
      <c r="DK54" s="319"/>
      <c r="DL54" s="319"/>
      <c r="DM54" s="319"/>
      <c r="DN54" s="319"/>
      <c r="DO54" s="319"/>
      <c r="DP54" s="319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  <c r="EE54" s="319"/>
      <c r="EF54" s="319"/>
      <c r="EG54" s="319"/>
      <c r="EH54" s="319"/>
      <c r="EI54" s="319"/>
      <c r="EJ54" s="319"/>
      <c r="EK54" s="319"/>
      <c r="EL54" s="319"/>
      <c r="EM54" s="319"/>
      <c r="EN54" s="319"/>
      <c r="EO54" s="319"/>
      <c r="EP54" s="319"/>
      <c r="EQ54" s="319"/>
      <c r="ER54" s="319"/>
      <c r="ES54" s="319"/>
      <c r="ET54" s="319"/>
      <c r="EU54" s="319"/>
      <c r="EV54" s="319"/>
      <c r="EW54" s="319"/>
      <c r="EX54" s="319"/>
      <c r="EY54" s="319"/>
      <c r="EZ54" s="319"/>
      <c r="FA54" s="319"/>
      <c r="FB54" s="319"/>
      <c r="FC54" s="319"/>
      <c r="FD54" s="319"/>
      <c r="FE54" s="319"/>
      <c r="FF54" s="319"/>
      <c r="FG54" s="319"/>
      <c r="FH54" s="319"/>
      <c r="FI54" s="319"/>
      <c r="FJ54" s="319"/>
      <c r="FK54" s="319"/>
      <c r="FL54" s="319"/>
      <c r="FM54" s="319"/>
      <c r="FN54" s="319"/>
      <c r="FO54" s="319"/>
      <c r="FP54" s="319"/>
      <c r="FQ54" s="319"/>
      <c r="FR54" s="319"/>
      <c r="FS54" s="319"/>
      <c r="FT54" s="319"/>
      <c r="FU54" s="319"/>
      <c r="FV54" s="319"/>
      <c r="FW54" s="319"/>
      <c r="FX54" s="319"/>
      <c r="FY54" s="319"/>
      <c r="FZ54" s="319"/>
      <c r="GA54" s="319"/>
      <c r="GB54" s="319"/>
      <c r="GC54" s="319"/>
      <c r="GD54" s="319"/>
      <c r="GE54" s="319"/>
      <c r="GF54" s="319"/>
      <c r="GG54" s="319"/>
      <c r="GH54" s="319"/>
      <c r="GI54" s="319"/>
      <c r="GJ54" s="319"/>
      <c r="GK54" s="319"/>
      <c r="GL54" s="319"/>
      <c r="GM54" s="319"/>
      <c r="GN54" s="319"/>
      <c r="GO54" s="319"/>
      <c r="GP54" s="319"/>
      <c r="GQ54" s="319"/>
      <c r="GR54" s="319"/>
      <c r="GS54" s="319"/>
      <c r="GT54" s="319"/>
      <c r="GU54" s="319"/>
      <c r="GV54" s="319"/>
      <c r="GW54" s="319"/>
      <c r="GX54" s="319"/>
      <c r="GY54" s="319"/>
      <c r="GZ54" s="319"/>
      <c r="HA54" s="319"/>
      <c r="HB54" s="319"/>
      <c r="HC54" s="319"/>
      <c r="HD54" s="319"/>
      <c r="HE54" s="319"/>
      <c r="HF54" s="319"/>
      <c r="HG54" s="319"/>
      <c r="HH54" s="319"/>
      <c r="HI54" s="319"/>
      <c r="HJ54" s="319"/>
      <c r="HK54" s="319"/>
      <c r="HL54" s="319"/>
      <c r="HM54" s="319"/>
      <c r="HN54" s="319"/>
      <c r="HO54" s="319"/>
      <c r="HP54" s="319"/>
      <c r="HQ54" s="319"/>
      <c r="HR54" s="319"/>
      <c r="HS54" s="319"/>
      <c r="HT54" s="319"/>
      <c r="HU54" s="319"/>
      <c r="HV54" s="319"/>
      <c r="HW54" s="319"/>
      <c r="HX54" s="319"/>
      <c r="HY54" s="319"/>
      <c r="HZ54" s="319"/>
      <c r="IA54" s="319"/>
      <c r="IB54" s="319"/>
      <c r="IC54" s="319"/>
      <c r="ID54" s="319"/>
      <c r="IE54" s="319"/>
      <c r="IF54" s="319"/>
      <c r="IG54" s="319"/>
      <c r="IH54" s="319"/>
      <c r="II54" s="319"/>
      <c r="IJ54" s="319"/>
      <c r="IK54" s="319"/>
      <c r="IL54" s="319"/>
      <c r="IM54" s="319"/>
      <c r="IN54" s="319"/>
      <c r="IO54" s="319"/>
      <c r="IP54" s="319"/>
      <c r="IQ54" s="319"/>
      <c r="IR54" s="319"/>
      <c r="IS54" s="319"/>
      <c r="IT54" s="319"/>
      <c r="IU54" s="319"/>
      <c r="IV54" s="319"/>
      <c r="IW54" s="319"/>
      <c r="IX54" s="319"/>
      <c r="IY54" s="319"/>
      <c r="IZ54" s="319"/>
      <c r="JA54" s="319"/>
      <c r="JB54" s="319"/>
      <c r="JC54" s="319"/>
      <c r="JD54" s="319"/>
      <c r="JE54" s="319"/>
      <c r="JF54" s="319"/>
      <c r="JG54" s="319"/>
      <c r="JH54" s="319"/>
      <c r="JI54" s="319"/>
      <c r="JJ54" s="319"/>
      <c r="JK54" s="319"/>
      <c r="JL54" s="319"/>
      <c r="JM54" s="319"/>
      <c r="JN54" s="319"/>
      <c r="JO54" s="319"/>
      <c r="JP54" s="319"/>
      <c r="JQ54" s="319"/>
      <c r="JR54" s="319"/>
      <c r="JS54" s="319"/>
      <c r="JT54" s="319"/>
      <c r="JU54" s="319"/>
      <c r="JV54" s="319"/>
      <c r="JW54" s="319"/>
      <c r="JX54" s="319"/>
      <c r="JY54" s="319"/>
      <c r="JZ54" s="319"/>
      <c r="KA54" s="319"/>
      <c r="KB54" s="319"/>
      <c r="KC54" s="319"/>
      <c r="KD54" s="319"/>
      <c r="KE54" s="319"/>
      <c r="KF54" s="319"/>
      <c r="KG54" s="319"/>
      <c r="KH54" s="319"/>
      <c r="KI54" s="319"/>
      <c r="KJ54" s="319"/>
      <c r="KK54" s="319"/>
      <c r="KL54" s="319"/>
      <c r="KM54" s="319"/>
      <c r="KN54" s="319"/>
      <c r="KO54" s="319"/>
      <c r="KP54" s="319"/>
      <c r="KQ54" s="319"/>
      <c r="KR54" s="319"/>
      <c r="KS54" s="319"/>
      <c r="KT54" s="319"/>
      <c r="KU54" s="319"/>
      <c r="KV54" s="319"/>
      <c r="KW54" s="319"/>
      <c r="KX54" s="319"/>
      <c r="KY54" s="319"/>
      <c r="KZ54" s="319"/>
      <c r="LA54" s="319"/>
      <c r="LB54" s="319"/>
      <c r="LC54" s="319"/>
      <c r="LD54" s="319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19"/>
      <c r="LQ54" s="319"/>
      <c r="LR54" s="319"/>
      <c r="LS54" s="319"/>
      <c r="LT54" s="319"/>
      <c r="LU54" s="319"/>
      <c r="LV54" s="319"/>
      <c r="LW54" s="319"/>
      <c r="LX54" s="319"/>
      <c r="LY54" s="319"/>
      <c r="LZ54" s="319"/>
      <c r="MA54" s="319"/>
      <c r="MB54" s="319"/>
      <c r="MC54" s="319"/>
      <c r="MD54" s="319"/>
      <c r="ME54" s="319"/>
      <c r="MF54" s="319"/>
      <c r="MG54" s="319"/>
      <c r="MH54" s="319"/>
      <c r="MI54" s="319"/>
      <c r="MJ54" s="319"/>
      <c r="MK54" s="319"/>
      <c r="ML54" s="319"/>
      <c r="MM54" s="319"/>
      <c r="MN54" s="319"/>
      <c r="MO54" s="319"/>
      <c r="MP54" s="319"/>
      <c r="MQ54" s="319"/>
      <c r="MR54" s="319"/>
      <c r="MS54" s="319"/>
      <c r="MT54" s="319"/>
      <c r="MU54" s="319"/>
      <c r="MV54" s="319"/>
      <c r="MW54" s="319"/>
      <c r="MX54" s="319"/>
      <c r="MY54" s="319"/>
      <c r="MZ54" s="319"/>
      <c r="NA54" s="319"/>
      <c r="NB54" s="319"/>
      <c r="NC54" s="319"/>
      <c r="ND54" s="319"/>
      <c r="NE54" s="319"/>
      <c r="NF54" s="319"/>
      <c r="NG54" s="319"/>
      <c r="NH54" s="319"/>
      <c r="NI54" s="319"/>
      <c r="NJ54" s="319"/>
      <c r="NK54" s="319"/>
      <c r="NL54" s="319"/>
      <c r="NM54" s="319"/>
      <c r="NN54" s="319"/>
      <c r="NO54" s="319"/>
      <c r="NP54" s="319"/>
      <c r="NQ54" s="319"/>
      <c r="NR54" s="319"/>
      <c r="NS54" s="319"/>
      <c r="NT54" s="319"/>
      <c r="NU54" s="319"/>
      <c r="NV54" s="319"/>
      <c r="NW54" s="319"/>
      <c r="NX54" s="319"/>
      <c r="NY54" s="319"/>
      <c r="NZ54" s="319"/>
      <c r="OA54" s="319"/>
      <c r="OB54" s="319"/>
      <c r="OC54" s="319"/>
      <c r="OD54" s="319"/>
      <c r="OE54" s="319"/>
      <c r="OF54" s="319"/>
      <c r="OG54" s="319"/>
      <c r="OH54" s="319"/>
      <c r="OI54" s="319"/>
      <c r="OJ54" s="319"/>
      <c r="OK54" s="319"/>
      <c r="OL54" s="319"/>
      <c r="OM54" s="319"/>
      <c r="ON54" s="319"/>
      <c r="OO54" s="319"/>
      <c r="OP54" s="319"/>
      <c r="OQ54" s="319"/>
      <c r="OR54" s="319"/>
      <c r="OS54" s="319"/>
      <c r="OT54" s="319"/>
      <c r="OU54" s="319"/>
      <c r="OV54" s="319"/>
      <c r="OW54" s="319"/>
      <c r="OX54" s="319"/>
      <c r="OY54" s="319"/>
      <c r="OZ54" s="319"/>
      <c r="PA54" s="319"/>
      <c r="PB54" s="319"/>
      <c r="PC54" s="319"/>
      <c r="PD54" s="319"/>
      <c r="PE54" s="319"/>
      <c r="PF54" s="319"/>
      <c r="PG54" s="319"/>
      <c r="PH54" s="319"/>
      <c r="PI54" s="319"/>
      <c r="PJ54" s="319"/>
      <c r="PK54" s="319"/>
      <c r="PL54" s="319"/>
      <c r="PM54" s="319"/>
      <c r="PN54" s="319"/>
      <c r="PO54" s="319"/>
      <c r="PP54" s="319"/>
      <c r="PQ54" s="319"/>
      <c r="PR54" s="319"/>
      <c r="PS54" s="319"/>
      <c r="PT54" s="319"/>
      <c r="PU54" s="319"/>
      <c r="PV54" s="319"/>
      <c r="PW54" s="319"/>
      <c r="PX54" s="319"/>
      <c r="PY54" s="319"/>
      <c r="PZ54" s="319"/>
      <c r="QA54" s="319"/>
      <c r="QB54" s="319"/>
      <c r="QC54" s="319"/>
      <c r="QD54" s="319"/>
      <c r="QE54" s="319"/>
      <c r="QF54" s="319"/>
      <c r="QG54" s="319"/>
      <c r="QH54" s="319"/>
      <c r="QI54" s="319"/>
      <c r="QJ54" s="319"/>
      <c r="QK54" s="319"/>
      <c r="QL54" s="319"/>
      <c r="QM54" s="319"/>
      <c r="QN54" s="319"/>
      <c r="QO54" s="319"/>
      <c r="QP54" s="319"/>
      <c r="QQ54" s="319"/>
      <c r="QR54" s="319"/>
      <c r="QS54" s="319"/>
      <c r="QT54" s="319"/>
      <c r="QU54" s="319"/>
      <c r="QV54" s="319"/>
      <c r="QW54" s="319"/>
      <c r="QX54" s="319"/>
      <c r="QY54" s="319"/>
      <c r="QZ54" s="319"/>
      <c r="RA54" s="319"/>
      <c r="RB54" s="319"/>
      <c r="RC54" s="319"/>
      <c r="RD54" s="319"/>
      <c r="RE54" s="319"/>
      <c r="RF54" s="319"/>
    </row>
    <row r="55" spans="1:474" s="602" customFormat="1" ht="14.4">
      <c r="A55" s="319"/>
      <c r="B55" s="2003" t="s">
        <v>77</v>
      </c>
      <c r="C55" s="2004">
        <v>18230714</v>
      </c>
      <c r="D55" s="2005"/>
      <c r="E55" s="2006" t="s">
        <v>1108</v>
      </c>
      <c r="F55" s="2007">
        <v>3</v>
      </c>
      <c r="G55" s="612">
        <f t="shared" si="14"/>
        <v>4.5002293227455383E-3</v>
      </c>
      <c r="H55" s="612" t="s">
        <v>37</v>
      </c>
      <c r="I55" s="2006">
        <v>358</v>
      </c>
      <c r="J55" s="2008">
        <f t="shared" si="4"/>
        <v>64</v>
      </c>
      <c r="K55" s="2009">
        <f t="shared" si="10"/>
        <v>5.7821229050279328</v>
      </c>
      <c r="L55" s="2009">
        <f t="shared" si="11"/>
        <v>12.896648044692737</v>
      </c>
      <c r="M55" s="600"/>
      <c r="N55" s="2006">
        <v>22912</v>
      </c>
      <c r="O55" s="375"/>
      <c r="P55" s="601"/>
      <c r="Q55" s="601">
        <v>2070</v>
      </c>
      <c r="R55" s="601">
        <f t="shared" si="6"/>
        <v>2547</v>
      </c>
      <c r="S55" s="2006">
        <v>4617</v>
      </c>
      <c r="T55" s="601"/>
      <c r="U55" s="601"/>
      <c r="V55" s="601"/>
      <c r="W55" s="601"/>
      <c r="X55" s="601"/>
      <c r="Y55" s="601"/>
      <c r="Z55" s="1006">
        <f t="shared" si="15"/>
        <v>0</v>
      </c>
      <c r="AA55" s="614">
        <f t="shared" si="12"/>
        <v>0.19548753686510606</v>
      </c>
      <c r="AB55" s="601">
        <f t="shared" si="13"/>
        <v>4479.0104446533096</v>
      </c>
      <c r="AC55" s="618"/>
      <c r="AD55" s="2010"/>
      <c r="AE55" s="319"/>
      <c r="AF55" s="319"/>
      <c r="AG55" s="319"/>
      <c r="AH55" s="319"/>
      <c r="AI55" s="319"/>
      <c r="AJ55" s="319"/>
      <c r="AK55" s="319"/>
      <c r="AL55" s="319"/>
      <c r="AM55" s="319"/>
      <c r="AN55" s="319"/>
      <c r="AO55" s="319"/>
      <c r="AP55" s="319"/>
      <c r="AQ55" s="319"/>
      <c r="AR55" s="319"/>
      <c r="AS55" s="319"/>
      <c r="AT55" s="319"/>
      <c r="AU55" s="319"/>
      <c r="AV55" s="319"/>
      <c r="AW55" s="319"/>
      <c r="AX55" s="319"/>
      <c r="AY55" s="319"/>
      <c r="AZ55" s="319"/>
      <c r="BA55" s="319"/>
      <c r="BB55" s="319"/>
      <c r="BC55" s="319"/>
      <c r="BD55" s="319"/>
      <c r="BE55" s="319"/>
      <c r="BF55" s="319"/>
      <c r="BG55" s="319"/>
      <c r="BH55" s="319"/>
      <c r="BI55" s="319"/>
      <c r="BJ55" s="319"/>
      <c r="BK55" s="319"/>
      <c r="BL55" s="319"/>
      <c r="BM55" s="319"/>
      <c r="BN55" s="319"/>
      <c r="BO55" s="319"/>
      <c r="BP55" s="319"/>
      <c r="BQ55" s="319"/>
      <c r="BR55" s="319"/>
      <c r="BS55" s="319"/>
      <c r="BT55" s="319"/>
      <c r="BU55" s="319"/>
      <c r="BV55" s="319"/>
      <c r="BW55" s="319"/>
      <c r="BX55" s="319"/>
      <c r="BY55" s="319"/>
      <c r="BZ55" s="319"/>
      <c r="CA55" s="319"/>
      <c r="CB55" s="319"/>
      <c r="CC55" s="319"/>
      <c r="CD55" s="319"/>
      <c r="CE55" s="319"/>
      <c r="CF55" s="319"/>
      <c r="CG55" s="319"/>
      <c r="CH55" s="319"/>
      <c r="CI55" s="319"/>
      <c r="CJ55" s="319"/>
      <c r="CK55" s="319"/>
      <c r="CL55" s="319"/>
      <c r="CM55" s="319"/>
      <c r="CN55" s="319"/>
      <c r="CO55" s="319"/>
      <c r="CP55" s="319"/>
      <c r="CQ55" s="319"/>
      <c r="CR55" s="319"/>
      <c r="CS55" s="319"/>
      <c r="CT55" s="319"/>
      <c r="CU55" s="319"/>
      <c r="CV55" s="319"/>
      <c r="CW55" s="319"/>
      <c r="CX55" s="319"/>
      <c r="CY55" s="319"/>
      <c r="CZ55" s="319"/>
      <c r="DA55" s="319"/>
      <c r="DB55" s="319"/>
      <c r="DC55" s="319"/>
      <c r="DD55" s="319"/>
      <c r="DE55" s="319"/>
      <c r="DF55" s="319"/>
      <c r="DG55" s="319"/>
      <c r="DH55" s="319"/>
      <c r="DI55" s="319"/>
      <c r="DJ55" s="319"/>
      <c r="DK55" s="319"/>
      <c r="DL55" s="319"/>
      <c r="DM55" s="319"/>
      <c r="DN55" s="319"/>
      <c r="DO55" s="319"/>
      <c r="DP55" s="319"/>
      <c r="DQ55" s="319"/>
      <c r="DR55" s="319"/>
      <c r="DS55" s="319"/>
      <c r="DT55" s="319"/>
      <c r="DU55" s="319"/>
      <c r="DV55" s="319"/>
      <c r="DW55" s="319"/>
      <c r="DX55" s="319"/>
      <c r="DY55" s="319"/>
      <c r="DZ55" s="319"/>
      <c r="EA55" s="319"/>
      <c r="EB55" s="319"/>
      <c r="EC55" s="319"/>
      <c r="ED55" s="319"/>
      <c r="EE55" s="319"/>
      <c r="EF55" s="319"/>
      <c r="EG55" s="319"/>
      <c r="EH55" s="319"/>
      <c r="EI55" s="319"/>
      <c r="EJ55" s="319"/>
      <c r="EK55" s="319"/>
      <c r="EL55" s="319"/>
      <c r="EM55" s="319"/>
      <c r="EN55" s="319"/>
      <c r="EO55" s="319"/>
      <c r="EP55" s="319"/>
      <c r="EQ55" s="319"/>
      <c r="ER55" s="319"/>
      <c r="ES55" s="319"/>
      <c r="ET55" s="319"/>
      <c r="EU55" s="319"/>
      <c r="EV55" s="319"/>
      <c r="EW55" s="319"/>
      <c r="EX55" s="319"/>
      <c r="EY55" s="319"/>
      <c r="EZ55" s="319"/>
      <c r="FA55" s="319"/>
      <c r="FB55" s="319"/>
      <c r="FC55" s="319"/>
      <c r="FD55" s="319"/>
      <c r="FE55" s="319"/>
      <c r="FF55" s="319"/>
      <c r="FG55" s="319"/>
      <c r="FH55" s="319"/>
      <c r="FI55" s="319"/>
      <c r="FJ55" s="319"/>
      <c r="FK55" s="319"/>
      <c r="FL55" s="319"/>
      <c r="FM55" s="319"/>
      <c r="FN55" s="319"/>
      <c r="FO55" s="319"/>
      <c r="FP55" s="319"/>
      <c r="FQ55" s="319"/>
      <c r="FR55" s="319"/>
      <c r="FS55" s="319"/>
      <c r="FT55" s="319"/>
      <c r="FU55" s="319"/>
      <c r="FV55" s="319"/>
      <c r="FW55" s="319"/>
      <c r="FX55" s="319"/>
      <c r="FY55" s="319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19"/>
      <c r="IB55" s="319"/>
      <c r="IC55" s="319"/>
      <c r="ID55" s="319"/>
      <c r="IE55" s="319"/>
      <c r="IF55" s="319"/>
      <c r="IG55" s="319"/>
      <c r="IH55" s="319"/>
      <c r="II55" s="319"/>
      <c r="IJ55" s="319"/>
      <c r="IK55" s="319"/>
      <c r="IL55" s="319"/>
      <c r="IM55" s="319"/>
      <c r="IN55" s="319"/>
      <c r="IO55" s="319"/>
      <c r="IP55" s="319"/>
      <c r="IQ55" s="319"/>
      <c r="IR55" s="319"/>
      <c r="IS55" s="319"/>
      <c r="IT55" s="319"/>
      <c r="IU55" s="319"/>
      <c r="IV55" s="319"/>
      <c r="IW55" s="319"/>
      <c r="IX55" s="319"/>
      <c r="IY55" s="319"/>
      <c r="IZ55" s="319"/>
      <c r="JA55" s="319"/>
      <c r="JB55" s="319"/>
      <c r="JC55" s="319"/>
      <c r="JD55" s="319"/>
      <c r="JE55" s="319"/>
      <c r="JF55" s="319"/>
      <c r="JG55" s="319"/>
      <c r="JH55" s="319"/>
      <c r="JI55" s="319"/>
      <c r="JJ55" s="319"/>
      <c r="JK55" s="319"/>
      <c r="JL55" s="319"/>
      <c r="JM55" s="319"/>
      <c r="JN55" s="319"/>
      <c r="JO55" s="319"/>
      <c r="JP55" s="319"/>
      <c r="JQ55" s="319"/>
      <c r="JR55" s="319"/>
      <c r="JS55" s="319"/>
      <c r="JT55" s="319"/>
      <c r="JU55" s="319"/>
      <c r="JV55" s="319"/>
      <c r="JW55" s="319"/>
      <c r="JX55" s="319"/>
      <c r="JY55" s="319"/>
      <c r="JZ55" s="319"/>
      <c r="KA55" s="319"/>
      <c r="KB55" s="319"/>
      <c r="KC55" s="319"/>
      <c r="KD55" s="319"/>
      <c r="KE55" s="319"/>
      <c r="KF55" s="319"/>
      <c r="KG55" s="319"/>
      <c r="KH55" s="319"/>
      <c r="KI55" s="319"/>
      <c r="KJ55" s="319"/>
      <c r="KK55" s="319"/>
      <c r="KL55" s="319"/>
      <c r="KM55" s="319"/>
      <c r="KN55" s="319"/>
      <c r="KO55" s="319"/>
      <c r="KP55" s="319"/>
      <c r="KQ55" s="319"/>
      <c r="KR55" s="319"/>
      <c r="KS55" s="319"/>
      <c r="KT55" s="319"/>
      <c r="KU55" s="319"/>
      <c r="KV55" s="319"/>
      <c r="KW55" s="319"/>
      <c r="KX55" s="319"/>
      <c r="KY55" s="319"/>
      <c r="KZ55" s="319"/>
      <c r="LA55" s="319"/>
      <c r="LB55" s="319"/>
      <c r="LC55" s="319"/>
      <c r="LD55" s="319"/>
      <c r="LE55" s="319"/>
      <c r="LF55" s="319"/>
      <c r="LG55" s="319"/>
      <c r="LH55" s="319"/>
      <c r="LI55" s="319"/>
      <c r="LJ55" s="319"/>
      <c r="LK55" s="319"/>
      <c r="LL55" s="319"/>
      <c r="LM55" s="319"/>
      <c r="LN55" s="319"/>
      <c r="LO55" s="319"/>
      <c r="LP55" s="319"/>
      <c r="LQ55" s="319"/>
      <c r="LR55" s="319"/>
      <c r="LS55" s="319"/>
      <c r="LT55" s="319"/>
      <c r="LU55" s="319"/>
      <c r="LV55" s="319"/>
      <c r="LW55" s="319"/>
      <c r="LX55" s="319"/>
      <c r="LY55" s="319"/>
      <c r="LZ55" s="319"/>
      <c r="MA55" s="319"/>
      <c r="MB55" s="319"/>
      <c r="MC55" s="319"/>
      <c r="MD55" s="319"/>
      <c r="ME55" s="319"/>
      <c r="MF55" s="319"/>
      <c r="MG55" s="319"/>
      <c r="MH55" s="319"/>
      <c r="MI55" s="319"/>
      <c r="MJ55" s="319"/>
      <c r="MK55" s="319"/>
      <c r="ML55" s="319"/>
      <c r="MM55" s="319"/>
      <c r="MN55" s="319"/>
      <c r="MO55" s="319"/>
      <c r="MP55" s="319"/>
      <c r="MQ55" s="319"/>
      <c r="MR55" s="319"/>
      <c r="MS55" s="319"/>
      <c r="MT55" s="319"/>
      <c r="MU55" s="319"/>
      <c r="MV55" s="319"/>
      <c r="MW55" s="319"/>
      <c r="MX55" s="319"/>
      <c r="MY55" s="319"/>
      <c r="MZ55" s="319"/>
      <c r="NA55" s="319"/>
      <c r="NB55" s="319"/>
      <c r="NC55" s="319"/>
      <c r="ND55" s="319"/>
      <c r="NE55" s="319"/>
      <c r="NF55" s="319"/>
      <c r="NG55" s="319"/>
      <c r="NH55" s="319"/>
      <c r="NI55" s="319"/>
      <c r="NJ55" s="319"/>
      <c r="NK55" s="319"/>
      <c r="NL55" s="319"/>
      <c r="NM55" s="319"/>
      <c r="NN55" s="319"/>
      <c r="NO55" s="319"/>
      <c r="NP55" s="319"/>
      <c r="NQ55" s="319"/>
      <c r="NR55" s="319"/>
      <c r="NS55" s="319"/>
      <c r="NT55" s="319"/>
      <c r="NU55" s="319"/>
      <c r="NV55" s="319"/>
      <c r="NW55" s="319"/>
      <c r="NX55" s="319"/>
      <c r="NY55" s="319"/>
      <c r="NZ55" s="319"/>
      <c r="OA55" s="319"/>
      <c r="OB55" s="319"/>
      <c r="OC55" s="319"/>
      <c r="OD55" s="319"/>
      <c r="OE55" s="319"/>
      <c r="OF55" s="319"/>
      <c r="OG55" s="319"/>
      <c r="OH55" s="319"/>
      <c r="OI55" s="319"/>
      <c r="OJ55" s="319"/>
      <c r="OK55" s="319"/>
      <c r="OL55" s="319"/>
      <c r="OM55" s="319"/>
      <c r="ON55" s="319"/>
      <c r="OO55" s="319"/>
      <c r="OP55" s="319"/>
      <c r="OQ55" s="319"/>
      <c r="OR55" s="319"/>
      <c r="OS55" s="319"/>
      <c r="OT55" s="319"/>
      <c r="OU55" s="319"/>
      <c r="OV55" s="319"/>
      <c r="OW55" s="319"/>
      <c r="OX55" s="319"/>
      <c r="OY55" s="319"/>
      <c r="OZ55" s="319"/>
      <c r="PA55" s="319"/>
      <c r="PB55" s="319"/>
      <c r="PC55" s="319"/>
      <c r="PD55" s="319"/>
      <c r="PE55" s="319"/>
      <c r="PF55" s="319"/>
      <c r="PG55" s="319"/>
      <c r="PH55" s="319"/>
      <c r="PI55" s="319"/>
      <c r="PJ55" s="319"/>
      <c r="PK55" s="319"/>
      <c r="PL55" s="319"/>
      <c r="PM55" s="319"/>
      <c r="PN55" s="319"/>
      <c r="PO55" s="319"/>
      <c r="PP55" s="319"/>
      <c r="PQ55" s="319"/>
      <c r="PR55" s="319"/>
      <c r="PS55" s="319"/>
      <c r="PT55" s="319"/>
      <c r="PU55" s="319"/>
      <c r="PV55" s="319"/>
      <c r="PW55" s="319"/>
      <c r="PX55" s="319"/>
      <c r="PY55" s="319"/>
      <c r="PZ55" s="319"/>
      <c r="QA55" s="319"/>
      <c r="QB55" s="319"/>
      <c r="QC55" s="319"/>
      <c r="QD55" s="319"/>
      <c r="QE55" s="319"/>
      <c r="QF55" s="319"/>
      <c r="QG55" s="319"/>
      <c r="QH55" s="319"/>
      <c r="QI55" s="319"/>
      <c r="QJ55" s="319"/>
      <c r="QK55" s="319"/>
      <c r="QL55" s="319"/>
      <c r="QM55" s="319"/>
      <c r="QN55" s="319"/>
      <c r="QO55" s="319"/>
      <c r="QP55" s="319"/>
      <c r="QQ55" s="319"/>
      <c r="QR55" s="319"/>
      <c r="QS55" s="319"/>
      <c r="QT55" s="319"/>
      <c r="QU55" s="319"/>
      <c r="QV55" s="319"/>
      <c r="QW55" s="319"/>
      <c r="QX55" s="319"/>
      <c r="QY55" s="319"/>
      <c r="QZ55" s="319"/>
      <c r="RA55" s="319"/>
      <c r="RB55" s="319"/>
      <c r="RC55" s="319"/>
      <c r="RD55" s="319"/>
      <c r="RE55" s="319"/>
      <c r="RF55" s="319"/>
    </row>
    <row r="56" spans="1:474" s="602" customFormat="1" ht="14.4">
      <c r="A56" s="319"/>
      <c r="B56" s="2003" t="s">
        <v>77</v>
      </c>
      <c r="C56" s="2004">
        <v>18230714</v>
      </c>
      <c r="D56" s="2005"/>
      <c r="E56" s="2006" t="s">
        <v>1109</v>
      </c>
      <c r="F56" s="2007">
        <v>3</v>
      </c>
      <c r="G56" s="612">
        <f t="shared" si="14"/>
        <v>3.535445522408331E-4</v>
      </c>
      <c r="H56" s="612" t="s">
        <v>37</v>
      </c>
      <c r="I56" s="2006">
        <v>40</v>
      </c>
      <c r="J56" s="2008">
        <f t="shared" si="4"/>
        <v>45</v>
      </c>
      <c r="K56" s="2009">
        <f t="shared" si="10"/>
        <v>10</v>
      </c>
      <c r="L56" s="2009">
        <f t="shared" si="11"/>
        <v>13</v>
      </c>
      <c r="M56" s="600"/>
      <c r="N56" s="2006">
        <v>1800</v>
      </c>
      <c r="O56" s="375"/>
      <c r="P56" s="601"/>
      <c r="Q56" s="601">
        <v>400</v>
      </c>
      <c r="R56" s="601">
        <f t="shared" si="6"/>
        <v>120</v>
      </c>
      <c r="S56" s="2006">
        <v>520</v>
      </c>
      <c r="T56" s="601"/>
      <c r="U56" s="601"/>
      <c r="V56" s="601"/>
      <c r="W56" s="601"/>
      <c r="X56" s="601"/>
      <c r="Y56" s="601"/>
      <c r="Z56" s="1006">
        <f t="shared" si="15"/>
        <v>0</v>
      </c>
      <c r="AA56" s="614">
        <f t="shared" si="12"/>
        <v>0.19548753686510606</v>
      </c>
      <c r="AB56" s="601">
        <f t="shared" si="13"/>
        <v>351.87756635719091</v>
      </c>
      <c r="AC56" s="618"/>
      <c r="AD56" s="2010"/>
      <c r="AE56" s="319"/>
      <c r="AF56" s="319"/>
      <c r="AG56" s="319"/>
      <c r="AH56" s="319"/>
      <c r="AI56" s="319"/>
      <c r="AJ56" s="319"/>
      <c r="AK56" s="319"/>
      <c r="AL56" s="319"/>
      <c r="AM56" s="319"/>
      <c r="AN56" s="319"/>
      <c r="AO56" s="319"/>
      <c r="AP56" s="319"/>
      <c r="AQ56" s="319"/>
      <c r="AR56" s="319"/>
      <c r="AS56" s="319"/>
      <c r="AT56" s="319"/>
      <c r="AU56" s="319"/>
      <c r="AV56" s="319"/>
      <c r="AW56" s="319"/>
      <c r="AX56" s="319"/>
      <c r="AY56" s="319"/>
      <c r="AZ56" s="319"/>
      <c r="BA56" s="319"/>
      <c r="BB56" s="319"/>
      <c r="BC56" s="319"/>
      <c r="BD56" s="319"/>
      <c r="BE56" s="319"/>
      <c r="BF56" s="319"/>
      <c r="BG56" s="319"/>
      <c r="BH56" s="319"/>
      <c r="BI56" s="319"/>
      <c r="BJ56" s="319"/>
      <c r="BK56" s="319"/>
      <c r="BL56" s="319"/>
      <c r="BM56" s="319"/>
      <c r="BN56" s="319"/>
      <c r="BO56" s="319"/>
      <c r="BP56" s="319"/>
      <c r="BQ56" s="319"/>
      <c r="BR56" s="319"/>
      <c r="BS56" s="319"/>
      <c r="BT56" s="319"/>
      <c r="BU56" s="319"/>
      <c r="BV56" s="319"/>
      <c r="BW56" s="319"/>
      <c r="BX56" s="319"/>
      <c r="BY56" s="319"/>
      <c r="BZ56" s="319"/>
      <c r="CA56" s="319"/>
      <c r="CB56" s="319"/>
      <c r="CC56" s="319"/>
      <c r="CD56" s="319"/>
      <c r="CE56" s="319"/>
      <c r="CF56" s="319"/>
      <c r="CG56" s="319"/>
      <c r="CH56" s="319"/>
      <c r="CI56" s="319"/>
      <c r="CJ56" s="319"/>
      <c r="CK56" s="319"/>
      <c r="CL56" s="319"/>
      <c r="CM56" s="319"/>
      <c r="CN56" s="319"/>
      <c r="CO56" s="319"/>
      <c r="CP56" s="319"/>
      <c r="CQ56" s="319"/>
      <c r="CR56" s="319"/>
      <c r="CS56" s="319"/>
      <c r="CT56" s="319"/>
      <c r="CU56" s="319"/>
      <c r="CV56" s="319"/>
      <c r="CW56" s="319"/>
      <c r="CX56" s="319"/>
      <c r="CY56" s="319"/>
      <c r="CZ56" s="319"/>
      <c r="DA56" s="319"/>
      <c r="DB56" s="319"/>
      <c r="DC56" s="319"/>
      <c r="DD56" s="319"/>
      <c r="DE56" s="319"/>
      <c r="DF56" s="319"/>
      <c r="DG56" s="319"/>
      <c r="DH56" s="319"/>
      <c r="DI56" s="319"/>
      <c r="DJ56" s="319"/>
      <c r="DK56" s="319"/>
      <c r="DL56" s="319"/>
      <c r="DM56" s="319"/>
      <c r="DN56" s="319"/>
      <c r="DO56" s="319"/>
      <c r="DP56" s="319"/>
      <c r="DQ56" s="319"/>
      <c r="DR56" s="319"/>
      <c r="DS56" s="319"/>
      <c r="DT56" s="319"/>
      <c r="DU56" s="319"/>
      <c r="DV56" s="319"/>
      <c r="DW56" s="319"/>
      <c r="DX56" s="319"/>
      <c r="DY56" s="319"/>
      <c r="DZ56" s="319"/>
      <c r="EA56" s="319"/>
      <c r="EB56" s="319"/>
      <c r="EC56" s="319"/>
      <c r="ED56" s="319"/>
      <c r="EE56" s="319"/>
      <c r="EF56" s="319"/>
      <c r="EG56" s="319"/>
      <c r="EH56" s="319"/>
      <c r="EI56" s="319"/>
      <c r="EJ56" s="319"/>
      <c r="EK56" s="319"/>
      <c r="EL56" s="319"/>
      <c r="EM56" s="319"/>
      <c r="EN56" s="319"/>
      <c r="EO56" s="319"/>
      <c r="EP56" s="319"/>
      <c r="EQ56" s="319"/>
      <c r="ER56" s="319"/>
      <c r="ES56" s="319"/>
      <c r="ET56" s="319"/>
      <c r="EU56" s="319"/>
      <c r="EV56" s="319"/>
      <c r="EW56" s="319"/>
      <c r="EX56" s="319"/>
      <c r="EY56" s="319"/>
      <c r="EZ56" s="319"/>
      <c r="FA56" s="319"/>
      <c r="FB56" s="319"/>
      <c r="FC56" s="319"/>
      <c r="FD56" s="319"/>
      <c r="FE56" s="319"/>
      <c r="FF56" s="319"/>
      <c r="FG56" s="319"/>
      <c r="FH56" s="319"/>
      <c r="FI56" s="319"/>
      <c r="FJ56" s="319"/>
      <c r="FK56" s="319"/>
      <c r="FL56" s="319"/>
      <c r="FM56" s="319"/>
      <c r="FN56" s="319"/>
      <c r="FO56" s="319"/>
      <c r="FP56" s="319"/>
      <c r="FQ56" s="319"/>
      <c r="FR56" s="319"/>
      <c r="FS56" s="319"/>
      <c r="FT56" s="319"/>
      <c r="FU56" s="319"/>
      <c r="FV56" s="319"/>
      <c r="FW56" s="319"/>
      <c r="FX56" s="319"/>
      <c r="FY56" s="319"/>
      <c r="FZ56" s="319"/>
      <c r="GA56" s="319"/>
      <c r="GB56" s="319"/>
      <c r="GC56" s="319"/>
      <c r="GD56" s="319"/>
      <c r="GE56" s="319"/>
      <c r="GF56" s="319"/>
      <c r="GG56" s="319"/>
      <c r="GH56" s="319"/>
      <c r="GI56" s="319"/>
      <c r="GJ56" s="319"/>
      <c r="GK56" s="319"/>
      <c r="GL56" s="319"/>
      <c r="GM56" s="319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  <c r="IV56" s="319"/>
      <c r="IW56" s="319"/>
      <c r="IX56" s="319"/>
      <c r="IY56" s="319"/>
      <c r="IZ56" s="319"/>
      <c r="JA56" s="319"/>
      <c r="JB56" s="319"/>
      <c r="JC56" s="319"/>
      <c r="JD56" s="319"/>
      <c r="JE56" s="319"/>
      <c r="JF56" s="319"/>
      <c r="JG56" s="319"/>
      <c r="JH56" s="319"/>
      <c r="JI56" s="319"/>
      <c r="JJ56" s="319"/>
      <c r="JK56" s="319"/>
      <c r="JL56" s="319"/>
      <c r="JM56" s="319"/>
      <c r="JN56" s="319"/>
      <c r="JO56" s="319"/>
      <c r="JP56" s="319"/>
      <c r="JQ56" s="319"/>
      <c r="JR56" s="319"/>
      <c r="JS56" s="319"/>
      <c r="JT56" s="319"/>
      <c r="JU56" s="319"/>
      <c r="JV56" s="319"/>
      <c r="JW56" s="319"/>
      <c r="JX56" s="319"/>
      <c r="JY56" s="319"/>
      <c r="JZ56" s="319"/>
      <c r="KA56" s="319"/>
      <c r="KB56" s="319"/>
      <c r="KC56" s="319"/>
      <c r="KD56" s="319"/>
      <c r="KE56" s="319"/>
      <c r="KF56" s="319"/>
      <c r="KG56" s="319"/>
      <c r="KH56" s="319"/>
      <c r="KI56" s="319"/>
      <c r="KJ56" s="319"/>
      <c r="KK56" s="319"/>
      <c r="KL56" s="319"/>
      <c r="KM56" s="319"/>
      <c r="KN56" s="319"/>
      <c r="KO56" s="319"/>
      <c r="KP56" s="319"/>
      <c r="KQ56" s="319"/>
      <c r="KR56" s="319"/>
      <c r="KS56" s="319"/>
      <c r="KT56" s="319"/>
      <c r="KU56" s="319"/>
      <c r="KV56" s="319"/>
      <c r="KW56" s="319"/>
      <c r="KX56" s="319"/>
      <c r="KY56" s="319"/>
      <c r="KZ56" s="319"/>
      <c r="LA56" s="319"/>
      <c r="LB56" s="319"/>
      <c r="LC56" s="319"/>
      <c r="LD56" s="319"/>
      <c r="LE56" s="319"/>
      <c r="LF56" s="319"/>
      <c r="LG56" s="319"/>
      <c r="LH56" s="319"/>
      <c r="LI56" s="319"/>
      <c r="LJ56" s="319"/>
      <c r="LK56" s="319"/>
      <c r="LL56" s="319"/>
      <c r="LM56" s="319"/>
      <c r="LN56" s="319"/>
      <c r="LO56" s="319"/>
      <c r="LP56" s="319"/>
      <c r="LQ56" s="319"/>
      <c r="LR56" s="319"/>
      <c r="LS56" s="319"/>
      <c r="LT56" s="319"/>
      <c r="LU56" s="319"/>
      <c r="LV56" s="319"/>
      <c r="LW56" s="319"/>
      <c r="LX56" s="319"/>
      <c r="LY56" s="319"/>
      <c r="LZ56" s="319"/>
      <c r="MA56" s="319"/>
      <c r="MB56" s="319"/>
      <c r="MC56" s="319"/>
      <c r="MD56" s="319"/>
      <c r="ME56" s="319"/>
      <c r="MF56" s="319"/>
      <c r="MG56" s="319"/>
      <c r="MH56" s="319"/>
      <c r="MI56" s="319"/>
      <c r="MJ56" s="319"/>
      <c r="MK56" s="319"/>
      <c r="ML56" s="319"/>
      <c r="MM56" s="319"/>
      <c r="MN56" s="319"/>
      <c r="MO56" s="319"/>
      <c r="MP56" s="319"/>
      <c r="MQ56" s="319"/>
      <c r="MR56" s="319"/>
      <c r="MS56" s="319"/>
      <c r="MT56" s="319"/>
      <c r="MU56" s="319"/>
      <c r="MV56" s="319"/>
      <c r="MW56" s="319"/>
      <c r="MX56" s="319"/>
      <c r="MY56" s="319"/>
      <c r="MZ56" s="319"/>
      <c r="NA56" s="319"/>
      <c r="NB56" s="319"/>
      <c r="NC56" s="319"/>
      <c r="ND56" s="319"/>
      <c r="NE56" s="319"/>
      <c r="NF56" s="319"/>
      <c r="NG56" s="319"/>
      <c r="NH56" s="319"/>
      <c r="NI56" s="319"/>
      <c r="NJ56" s="319"/>
      <c r="NK56" s="319"/>
      <c r="NL56" s="319"/>
      <c r="NM56" s="319"/>
      <c r="NN56" s="319"/>
      <c r="NO56" s="319"/>
      <c r="NP56" s="319"/>
      <c r="NQ56" s="319"/>
      <c r="NR56" s="319"/>
      <c r="NS56" s="319"/>
      <c r="NT56" s="319"/>
      <c r="NU56" s="319"/>
      <c r="NV56" s="319"/>
      <c r="NW56" s="319"/>
      <c r="NX56" s="319"/>
      <c r="NY56" s="319"/>
      <c r="NZ56" s="319"/>
      <c r="OA56" s="319"/>
      <c r="OB56" s="319"/>
      <c r="OC56" s="319"/>
      <c r="OD56" s="319"/>
      <c r="OE56" s="319"/>
      <c r="OF56" s="319"/>
      <c r="OG56" s="319"/>
      <c r="OH56" s="319"/>
      <c r="OI56" s="319"/>
      <c r="OJ56" s="319"/>
      <c r="OK56" s="319"/>
      <c r="OL56" s="319"/>
      <c r="OM56" s="319"/>
      <c r="ON56" s="319"/>
      <c r="OO56" s="319"/>
      <c r="OP56" s="319"/>
      <c r="OQ56" s="319"/>
      <c r="OR56" s="319"/>
      <c r="OS56" s="319"/>
      <c r="OT56" s="319"/>
      <c r="OU56" s="319"/>
      <c r="OV56" s="319"/>
      <c r="OW56" s="319"/>
      <c r="OX56" s="319"/>
      <c r="OY56" s="319"/>
      <c r="OZ56" s="319"/>
      <c r="PA56" s="319"/>
      <c r="PB56" s="319"/>
      <c r="PC56" s="319"/>
      <c r="PD56" s="319"/>
      <c r="PE56" s="319"/>
      <c r="PF56" s="319"/>
      <c r="PG56" s="319"/>
      <c r="PH56" s="319"/>
      <c r="PI56" s="319"/>
      <c r="PJ56" s="319"/>
      <c r="PK56" s="319"/>
      <c r="PL56" s="319"/>
      <c r="PM56" s="319"/>
      <c r="PN56" s="319"/>
      <c r="PO56" s="319"/>
      <c r="PP56" s="319"/>
      <c r="PQ56" s="319"/>
      <c r="PR56" s="319"/>
      <c r="PS56" s="319"/>
      <c r="PT56" s="319"/>
      <c r="PU56" s="319"/>
      <c r="PV56" s="319"/>
      <c r="PW56" s="319"/>
      <c r="PX56" s="319"/>
      <c r="PY56" s="319"/>
      <c r="PZ56" s="319"/>
      <c r="QA56" s="319"/>
      <c r="QB56" s="319"/>
      <c r="QC56" s="319"/>
      <c r="QD56" s="319"/>
      <c r="QE56" s="319"/>
      <c r="QF56" s="319"/>
      <c r="QG56" s="319"/>
      <c r="QH56" s="319"/>
      <c r="QI56" s="319"/>
      <c r="QJ56" s="319"/>
      <c r="QK56" s="319"/>
      <c r="QL56" s="319"/>
      <c r="QM56" s="319"/>
      <c r="QN56" s="319"/>
      <c r="QO56" s="319"/>
      <c r="QP56" s="319"/>
      <c r="QQ56" s="319"/>
      <c r="QR56" s="319"/>
      <c r="QS56" s="319"/>
      <c r="QT56" s="319"/>
      <c r="QU56" s="319"/>
      <c r="QV56" s="319"/>
      <c r="QW56" s="319"/>
      <c r="QX56" s="319"/>
      <c r="QY56" s="319"/>
      <c r="QZ56" s="319"/>
      <c r="RA56" s="319"/>
      <c r="RB56" s="319"/>
      <c r="RC56" s="319"/>
      <c r="RD56" s="319"/>
      <c r="RE56" s="319"/>
      <c r="RF56" s="319"/>
    </row>
    <row r="57" spans="1:474" s="602" customFormat="1" ht="14.4">
      <c r="A57" s="319"/>
      <c r="B57" s="2003" t="s">
        <v>77</v>
      </c>
      <c r="C57" s="2004">
        <v>18230714</v>
      </c>
      <c r="D57" s="2005"/>
      <c r="E57" s="2006" t="s">
        <v>1110</v>
      </c>
      <c r="F57" s="2007">
        <v>3</v>
      </c>
      <c r="G57" s="612">
        <f t="shared" si="14"/>
        <v>7.9508241526160691E-4</v>
      </c>
      <c r="H57" s="612" t="s">
        <v>37</v>
      </c>
      <c r="I57" s="2006">
        <v>88</v>
      </c>
      <c r="J57" s="2008">
        <f t="shared" si="4"/>
        <v>46</v>
      </c>
      <c r="K57" s="2009">
        <f t="shared" si="10"/>
        <v>5</v>
      </c>
      <c r="L57" s="2009">
        <f t="shared" si="11"/>
        <v>12.010000000000002</v>
      </c>
      <c r="M57" s="600"/>
      <c r="N57" s="2006">
        <v>4048</v>
      </c>
      <c r="O57" s="375"/>
      <c r="P57" s="601"/>
      <c r="Q57" s="601">
        <v>440</v>
      </c>
      <c r="R57" s="601">
        <f t="shared" si="6"/>
        <v>616.88000000000011</v>
      </c>
      <c r="S57" s="2006">
        <v>1056.8800000000001</v>
      </c>
      <c r="T57" s="601"/>
      <c r="U57" s="601"/>
      <c r="V57" s="601"/>
      <c r="W57" s="601"/>
      <c r="X57" s="601"/>
      <c r="Y57" s="601"/>
      <c r="Z57" s="1006">
        <f t="shared" si="15"/>
        <v>0</v>
      </c>
      <c r="AA57" s="614">
        <f t="shared" si="12"/>
        <v>0.19548753686510606</v>
      </c>
      <c r="AB57" s="601">
        <f t="shared" si="13"/>
        <v>791.33354922994931</v>
      </c>
      <c r="AC57" s="618"/>
      <c r="AD57" s="2010"/>
      <c r="AE57" s="319"/>
      <c r="AF57" s="319"/>
      <c r="AG57" s="319"/>
      <c r="AH57" s="319"/>
      <c r="AI57" s="319"/>
      <c r="AJ57" s="319"/>
      <c r="AK57" s="319"/>
      <c r="AL57" s="319"/>
      <c r="AM57" s="319"/>
      <c r="AN57" s="319"/>
      <c r="AO57" s="319"/>
      <c r="AP57" s="319"/>
      <c r="AQ57" s="319"/>
      <c r="AR57" s="319"/>
      <c r="AS57" s="319"/>
      <c r="AT57" s="319"/>
      <c r="AU57" s="319"/>
      <c r="AV57" s="319"/>
      <c r="AW57" s="319"/>
      <c r="AX57" s="319"/>
      <c r="AY57" s="319"/>
      <c r="AZ57" s="319"/>
      <c r="BA57" s="319"/>
      <c r="BB57" s="319"/>
      <c r="BC57" s="319"/>
      <c r="BD57" s="319"/>
      <c r="BE57" s="319"/>
      <c r="BF57" s="319"/>
      <c r="BG57" s="319"/>
      <c r="BH57" s="319"/>
      <c r="BI57" s="319"/>
      <c r="BJ57" s="319"/>
      <c r="BK57" s="319"/>
      <c r="BL57" s="319"/>
      <c r="BM57" s="319"/>
      <c r="BN57" s="319"/>
      <c r="BO57" s="319"/>
      <c r="BP57" s="319"/>
      <c r="BQ57" s="319"/>
      <c r="BR57" s="319"/>
      <c r="BS57" s="319"/>
      <c r="BT57" s="319"/>
      <c r="BU57" s="319"/>
      <c r="BV57" s="319"/>
      <c r="BW57" s="319"/>
      <c r="BX57" s="319"/>
      <c r="BY57" s="319"/>
      <c r="BZ57" s="319"/>
      <c r="CA57" s="319"/>
      <c r="CB57" s="319"/>
      <c r="CC57" s="319"/>
      <c r="CD57" s="319"/>
      <c r="CE57" s="319"/>
      <c r="CF57" s="319"/>
      <c r="CG57" s="319"/>
      <c r="CH57" s="319"/>
      <c r="CI57" s="319"/>
      <c r="CJ57" s="319"/>
      <c r="CK57" s="319"/>
      <c r="CL57" s="319"/>
      <c r="CM57" s="319"/>
      <c r="CN57" s="319"/>
      <c r="CO57" s="319"/>
      <c r="CP57" s="319"/>
      <c r="CQ57" s="319"/>
      <c r="CR57" s="319"/>
      <c r="CS57" s="319"/>
      <c r="CT57" s="319"/>
      <c r="CU57" s="319"/>
      <c r="CV57" s="319"/>
      <c r="CW57" s="319"/>
      <c r="CX57" s="319"/>
      <c r="CY57" s="319"/>
      <c r="CZ57" s="319"/>
      <c r="DA57" s="319"/>
      <c r="DB57" s="319"/>
      <c r="DC57" s="319"/>
      <c r="DD57" s="319"/>
      <c r="DE57" s="319"/>
      <c r="DF57" s="319"/>
      <c r="DG57" s="319"/>
      <c r="DH57" s="319"/>
      <c r="DI57" s="319"/>
      <c r="DJ57" s="319"/>
      <c r="DK57" s="319"/>
      <c r="DL57" s="319"/>
      <c r="DM57" s="319"/>
      <c r="DN57" s="319"/>
      <c r="DO57" s="319"/>
      <c r="DP57" s="319"/>
      <c r="DQ57" s="319"/>
      <c r="DR57" s="319"/>
      <c r="DS57" s="319"/>
      <c r="DT57" s="319"/>
      <c r="DU57" s="319"/>
      <c r="DV57" s="319"/>
      <c r="DW57" s="319"/>
      <c r="DX57" s="319"/>
      <c r="DY57" s="319"/>
      <c r="DZ57" s="319"/>
      <c r="EA57" s="319"/>
      <c r="EB57" s="319"/>
      <c r="EC57" s="319"/>
      <c r="ED57" s="319"/>
      <c r="EE57" s="319"/>
      <c r="EF57" s="319"/>
      <c r="EG57" s="319"/>
      <c r="EH57" s="319"/>
      <c r="EI57" s="319"/>
      <c r="EJ57" s="319"/>
      <c r="EK57" s="319"/>
      <c r="EL57" s="319"/>
      <c r="EM57" s="319"/>
      <c r="EN57" s="319"/>
      <c r="EO57" s="319"/>
      <c r="EP57" s="319"/>
      <c r="EQ57" s="319"/>
      <c r="ER57" s="319"/>
      <c r="ES57" s="319"/>
      <c r="ET57" s="319"/>
      <c r="EU57" s="319"/>
      <c r="EV57" s="319"/>
      <c r="EW57" s="319"/>
      <c r="EX57" s="319"/>
      <c r="EY57" s="319"/>
      <c r="EZ57" s="319"/>
      <c r="FA57" s="319"/>
      <c r="FB57" s="319"/>
      <c r="FC57" s="319"/>
      <c r="FD57" s="319"/>
      <c r="FE57" s="319"/>
      <c r="FF57" s="319"/>
      <c r="FG57" s="319"/>
      <c r="FH57" s="319"/>
      <c r="FI57" s="319"/>
      <c r="FJ57" s="319"/>
      <c r="FK57" s="319"/>
      <c r="FL57" s="319"/>
      <c r="FM57" s="319"/>
      <c r="FN57" s="319"/>
      <c r="FO57" s="319"/>
      <c r="FP57" s="319"/>
      <c r="FQ57" s="319"/>
      <c r="FR57" s="319"/>
      <c r="FS57" s="319"/>
      <c r="FT57" s="319"/>
      <c r="FU57" s="319"/>
      <c r="FV57" s="319"/>
      <c r="FW57" s="319"/>
      <c r="FX57" s="319"/>
      <c r="FY57" s="319"/>
      <c r="FZ57" s="319"/>
      <c r="GA57" s="319"/>
      <c r="GB57" s="319"/>
      <c r="GC57" s="319"/>
      <c r="GD57" s="319"/>
      <c r="GE57" s="319"/>
      <c r="GF57" s="319"/>
      <c r="GG57" s="319"/>
      <c r="GH57" s="319"/>
      <c r="GI57" s="319"/>
      <c r="GJ57" s="319"/>
      <c r="GK57" s="319"/>
      <c r="GL57" s="319"/>
      <c r="GM57" s="319"/>
      <c r="GN57" s="319"/>
      <c r="GO57" s="319"/>
      <c r="GP57" s="319"/>
      <c r="GQ57" s="319"/>
      <c r="GR57" s="319"/>
      <c r="GS57" s="319"/>
      <c r="GT57" s="319"/>
      <c r="GU57" s="319"/>
      <c r="GV57" s="319"/>
      <c r="GW57" s="319"/>
      <c r="GX57" s="319"/>
      <c r="GY57" s="319"/>
      <c r="GZ57" s="319"/>
      <c r="HA57" s="319"/>
      <c r="HB57" s="319"/>
      <c r="HC57" s="319"/>
      <c r="HD57" s="319"/>
      <c r="HE57" s="319"/>
      <c r="HF57" s="319"/>
      <c r="HG57" s="319"/>
      <c r="HH57" s="319"/>
      <c r="HI57" s="319"/>
      <c r="HJ57" s="319"/>
      <c r="HK57" s="319"/>
      <c r="HL57" s="319"/>
      <c r="HM57" s="319"/>
      <c r="HN57" s="319"/>
      <c r="HO57" s="319"/>
      <c r="HP57" s="319"/>
      <c r="HQ57" s="319"/>
      <c r="HR57" s="319"/>
      <c r="HS57" s="319"/>
      <c r="HT57" s="319"/>
      <c r="HU57" s="319"/>
      <c r="HV57" s="319"/>
      <c r="HW57" s="319"/>
      <c r="HX57" s="319"/>
      <c r="HY57" s="319"/>
      <c r="HZ57" s="319"/>
      <c r="IA57" s="319"/>
      <c r="IB57" s="319"/>
      <c r="IC57" s="319"/>
      <c r="ID57" s="319"/>
      <c r="IE57" s="319"/>
      <c r="IF57" s="319"/>
      <c r="IG57" s="319"/>
      <c r="IH57" s="319"/>
      <c r="II57" s="319"/>
      <c r="IJ57" s="319"/>
      <c r="IK57" s="319"/>
      <c r="IL57" s="319"/>
      <c r="IM57" s="319"/>
      <c r="IN57" s="319"/>
      <c r="IO57" s="319"/>
      <c r="IP57" s="319"/>
      <c r="IQ57" s="319"/>
      <c r="IR57" s="319"/>
      <c r="IS57" s="319"/>
      <c r="IT57" s="319"/>
      <c r="IU57" s="319"/>
      <c r="IV57" s="319"/>
      <c r="IW57" s="319"/>
      <c r="IX57" s="319"/>
      <c r="IY57" s="319"/>
      <c r="IZ57" s="319"/>
      <c r="JA57" s="319"/>
      <c r="JB57" s="319"/>
      <c r="JC57" s="319"/>
      <c r="JD57" s="319"/>
      <c r="JE57" s="319"/>
      <c r="JF57" s="319"/>
      <c r="JG57" s="319"/>
      <c r="JH57" s="319"/>
      <c r="JI57" s="319"/>
      <c r="JJ57" s="319"/>
      <c r="JK57" s="319"/>
      <c r="JL57" s="319"/>
      <c r="JM57" s="319"/>
      <c r="JN57" s="319"/>
      <c r="JO57" s="319"/>
      <c r="JP57" s="319"/>
      <c r="JQ57" s="319"/>
      <c r="JR57" s="319"/>
      <c r="JS57" s="319"/>
      <c r="JT57" s="319"/>
      <c r="JU57" s="319"/>
      <c r="JV57" s="319"/>
      <c r="JW57" s="319"/>
      <c r="JX57" s="319"/>
      <c r="JY57" s="319"/>
      <c r="JZ57" s="319"/>
      <c r="KA57" s="319"/>
      <c r="KB57" s="319"/>
      <c r="KC57" s="319"/>
      <c r="KD57" s="319"/>
      <c r="KE57" s="319"/>
      <c r="KF57" s="319"/>
      <c r="KG57" s="319"/>
      <c r="KH57" s="319"/>
      <c r="KI57" s="319"/>
      <c r="KJ57" s="319"/>
      <c r="KK57" s="319"/>
      <c r="KL57" s="319"/>
      <c r="KM57" s="319"/>
      <c r="KN57" s="319"/>
      <c r="KO57" s="319"/>
      <c r="KP57" s="319"/>
      <c r="KQ57" s="319"/>
      <c r="KR57" s="319"/>
      <c r="KS57" s="319"/>
      <c r="KT57" s="319"/>
      <c r="KU57" s="319"/>
      <c r="KV57" s="319"/>
      <c r="KW57" s="319"/>
      <c r="KX57" s="319"/>
      <c r="KY57" s="319"/>
      <c r="KZ57" s="319"/>
      <c r="LA57" s="319"/>
      <c r="LB57" s="319"/>
      <c r="LC57" s="319"/>
      <c r="LD57" s="319"/>
      <c r="LE57" s="319"/>
      <c r="LF57" s="319"/>
      <c r="LG57" s="319"/>
      <c r="LH57" s="319"/>
      <c r="LI57" s="319"/>
      <c r="LJ57" s="319"/>
      <c r="LK57" s="319"/>
      <c r="LL57" s="319"/>
      <c r="LM57" s="319"/>
      <c r="LN57" s="319"/>
      <c r="LO57" s="319"/>
      <c r="LP57" s="319"/>
      <c r="LQ57" s="319"/>
      <c r="LR57" s="319"/>
      <c r="LS57" s="319"/>
      <c r="LT57" s="319"/>
      <c r="LU57" s="319"/>
      <c r="LV57" s="319"/>
      <c r="LW57" s="319"/>
      <c r="LX57" s="319"/>
      <c r="LY57" s="319"/>
      <c r="LZ57" s="319"/>
      <c r="MA57" s="319"/>
      <c r="MB57" s="319"/>
      <c r="MC57" s="319"/>
      <c r="MD57" s="319"/>
      <c r="ME57" s="319"/>
      <c r="MF57" s="319"/>
      <c r="MG57" s="319"/>
      <c r="MH57" s="319"/>
      <c r="MI57" s="319"/>
      <c r="MJ57" s="319"/>
      <c r="MK57" s="319"/>
      <c r="ML57" s="319"/>
      <c r="MM57" s="319"/>
      <c r="MN57" s="319"/>
      <c r="MO57" s="319"/>
      <c r="MP57" s="319"/>
      <c r="MQ57" s="319"/>
      <c r="MR57" s="319"/>
      <c r="MS57" s="319"/>
      <c r="MT57" s="319"/>
      <c r="MU57" s="319"/>
      <c r="MV57" s="319"/>
      <c r="MW57" s="319"/>
      <c r="MX57" s="319"/>
      <c r="MY57" s="319"/>
      <c r="MZ57" s="319"/>
      <c r="NA57" s="319"/>
      <c r="NB57" s="319"/>
      <c r="NC57" s="319"/>
      <c r="ND57" s="319"/>
      <c r="NE57" s="319"/>
      <c r="NF57" s="319"/>
      <c r="NG57" s="319"/>
      <c r="NH57" s="319"/>
      <c r="NI57" s="319"/>
      <c r="NJ57" s="319"/>
      <c r="NK57" s="319"/>
      <c r="NL57" s="319"/>
      <c r="NM57" s="319"/>
      <c r="NN57" s="319"/>
      <c r="NO57" s="319"/>
      <c r="NP57" s="319"/>
      <c r="NQ57" s="319"/>
      <c r="NR57" s="319"/>
      <c r="NS57" s="319"/>
      <c r="NT57" s="319"/>
      <c r="NU57" s="319"/>
      <c r="NV57" s="319"/>
      <c r="NW57" s="319"/>
      <c r="NX57" s="319"/>
      <c r="NY57" s="319"/>
      <c r="NZ57" s="319"/>
      <c r="OA57" s="319"/>
      <c r="OB57" s="319"/>
      <c r="OC57" s="319"/>
      <c r="OD57" s="319"/>
      <c r="OE57" s="319"/>
      <c r="OF57" s="319"/>
      <c r="OG57" s="319"/>
      <c r="OH57" s="319"/>
      <c r="OI57" s="319"/>
      <c r="OJ57" s="319"/>
      <c r="OK57" s="319"/>
      <c r="OL57" s="319"/>
      <c r="OM57" s="319"/>
      <c r="ON57" s="319"/>
      <c r="OO57" s="319"/>
      <c r="OP57" s="319"/>
      <c r="OQ57" s="319"/>
      <c r="OR57" s="319"/>
      <c r="OS57" s="319"/>
      <c r="OT57" s="319"/>
      <c r="OU57" s="319"/>
      <c r="OV57" s="319"/>
      <c r="OW57" s="319"/>
      <c r="OX57" s="319"/>
      <c r="OY57" s="319"/>
      <c r="OZ57" s="319"/>
      <c r="PA57" s="319"/>
      <c r="PB57" s="319"/>
      <c r="PC57" s="319"/>
      <c r="PD57" s="319"/>
      <c r="PE57" s="319"/>
      <c r="PF57" s="319"/>
      <c r="PG57" s="319"/>
      <c r="PH57" s="319"/>
      <c r="PI57" s="319"/>
      <c r="PJ57" s="319"/>
      <c r="PK57" s="319"/>
      <c r="PL57" s="319"/>
      <c r="PM57" s="319"/>
      <c r="PN57" s="319"/>
      <c r="PO57" s="319"/>
      <c r="PP57" s="319"/>
      <c r="PQ57" s="319"/>
      <c r="PR57" s="319"/>
      <c r="PS57" s="319"/>
      <c r="PT57" s="319"/>
      <c r="PU57" s="319"/>
      <c r="PV57" s="319"/>
      <c r="PW57" s="319"/>
      <c r="PX57" s="319"/>
      <c r="PY57" s="319"/>
      <c r="PZ57" s="319"/>
      <c r="QA57" s="319"/>
      <c r="QB57" s="319"/>
      <c r="QC57" s="319"/>
      <c r="QD57" s="319"/>
      <c r="QE57" s="319"/>
      <c r="QF57" s="319"/>
      <c r="QG57" s="319"/>
      <c r="QH57" s="319"/>
      <c r="QI57" s="319"/>
      <c r="QJ57" s="319"/>
      <c r="QK57" s="319"/>
      <c r="QL57" s="319"/>
      <c r="QM57" s="319"/>
      <c r="QN57" s="319"/>
      <c r="QO57" s="319"/>
      <c r="QP57" s="319"/>
      <c r="QQ57" s="319"/>
      <c r="QR57" s="319"/>
      <c r="QS57" s="319"/>
      <c r="QT57" s="319"/>
      <c r="QU57" s="319"/>
      <c r="QV57" s="319"/>
      <c r="QW57" s="319"/>
      <c r="QX57" s="319"/>
      <c r="QY57" s="319"/>
      <c r="QZ57" s="319"/>
      <c r="RA57" s="319"/>
      <c r="RB57" s="319"/>
      <c r="RC57" s="319"/>
      <c r="RD57" s="319"/>
      <c r="RE57" s="319"/>
      <c r="RF57" s="319"/>
    </row>
    <row r="58" spans="1:474" s="602" customFormat="1" ht="14.4">
      <c r="A58" s="319"/>
      <c r="B58" s="2003" t="s">
        <v>77</v>
      </c>
      <c r="C58" s="2004">
        <v>18230714</v>
      </c>
      <c r="D58" s="2005"/>
      <c r="E58" s="2006" t="s">
        <v>1111</v>
      </c>
      <c r="F58" s="2007">
        <v>12</v>
      </c>
      <c r="G58" s="612">
        <f t="shared" si="14"/>
        <v>9.7421165506362915E-5</v>
      </c>
      <c r="H58" s="612" t="s">
        <v>37</v>
      </c>
      <c r="I58" s="2006">
        <v>2</v>
      </c>
      <c r="J58" s="2008">
        <f t="shared" si="4"/>
        <v>62</v>
      </c>
      <c r="K58" s="2009">
        <f t="shared" si="10"/>
        <v>25</v>
      </c>
      <c r="L58" s="2009">
        <f t="shared" si="11"/>
        <v>37.5</v>
      </c>
      <c r="M58" s="600"/>
      <c r="N58" s="2006">
        <v>124</v>
      </c>
      <c r="O58" s="375"/>
      <c r="P58" s="601"/>
      <c r="Q58" s="601">
        <v>50</v>
      </c>
      <c r="R58" s="601">
        <f t="shared" si="6"/>
        <v>25</v>
      </c>
      <c r="S58" s="2006">
        <v>75</v>
      </c>
      <c r="T58" s="601"/>
      <c r="U58" s="601"/>
      <c r="V58" s="601"/>
      <c r="W58" s="601"/>
      <c r="X58" s="601"/>
      <c r="Y58" s="601"/>
      <c r="Z58" s="1006">
        <f t="shared" si="15"/>
        <v>0</v>
      </c>
      <c r="AA58" s="614">
        <f t="shared" si="12"/>
        <v>0.67084969084451451</v>
      </c>
      <c r="AB58" s="601">
        <f t="shared" si="13"/>
        <v>83.185361664719807</v>
      </c>
      <c r="AC58" s="618"/>
      <c r="AD58" s="2010"/>
      <c r="AE58" s="319"/>
      <c r="AF58" s="319"/>
      <c r="AG58" s="319"/>
      <c r="AH58" s="319"/>
      <c r="AI58" s="319"/>
      <c r="AJ58" s="319"/>
      <c r="AK58" s="319"/>
      <c r="AL58" s="319"/>
      <c r="AM58" s="319"/>
      <c r="AN58" s="319"/>
      <c r="AO58" s="319"/>
      <c r="AP58" s="319"/>
      <c r="AQ58" s="319"/>
      <c r="AR58" s="319"/>
      <c r="AS58" s="319"/>
      <c r="AT58" s="319"/>
      <c r="AU58" s="319"/>
      <c r="AV58" s="319"/>
      <c r="AW58" s="319"/>
      <c r="AX58" s="319"/>
      <c r="AY58" s="319"/>
      <c r="AZ58" s="319"/>
      <c r="BA58" s="319"/>
      <c r="BB58" s="319"/>
      <c r="BC58" s="319"/>
      <c r="BD58" s="319"/>
      <c r="BE58" s="319"/>
      <c r="BF58" s="319"/>
      <c r="BG58" s="319"/>
      <c r="BH58" s="319"/>
      <c r="BI58" s="319"/>
      <c r="BJ58" s="319"/>
      <c r="BK58" s="319"/>
      <c r="BL58" s="319"/>
      <c r="BM58" s="319"/>
      <c r="BN58" s="319"/>
      <c r="BO58" s="319"/>
      <c r="BP58" s="319"/>
      <c r="BQ58" s="319"/>
      <c r="BR58" s="319"/>
      <c r="BS58" s="319"/>
      <c r="BT58" s="319"/>
      <c r="BU58" s="319"/>
      <c r="BV58" s="319"/>
      <c r="BW58" s="319"/>
      <c r="BX58" s="319"/>
      <c r="BY58" s="319"/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19"/>
      <c r="CV58" s="319"/>
      <c r="CW58" s="319"/>
      <c r="CX58" s="319"/>
      <c r="CY58" s="319"/>
      <c r="CZ58" s="319"/>
      <c r="DA58" s="319"/>
      <c r="DB58" s="319"/>
      <c r="DC58" s="319"/>
      <c r="DD58" s="319"/>
      <c r="DE58" s="319"/>
      <c r="DF58" s="319"/>
      <c r="DG58" s="319"/>
      <c r="DH58" s="319"/>
      <c r="DI58" s="319"/>
      <c r="DJ58" s="319"/>
      <c r="DK58" s="319"/>
      <c r="DL58" s="319"/>
      <c r="DM58" s="319"/>
      <c r="DN58" s="319"/>
      <c r="DO58" s="319"/>
      <c r="DP58" s="319"/>
      <c r="DQ58" s="319"/>
      <c r="DR58" s="319"/>
      <c r="DS58" s="319"/>
      <c r="DT58" s="319"/>
      <c r="DU58" s="319"/>
      <c r="DV58" s="319"/>
      <c r="DW58" s="319"/>
      <c r="DX58" s="319"/>
      <c r="DY58" s="319"/>
      <c r="DZ58" s="319"/>
      <c r="EA58" s="319"/>
      <c r="EB58" s="319"/>
      <c r="EC58" s="319"/>
      <c r="ED58" s="319"/>
      <c r="EE58" s="319"/>
      <c r="EF58" s="319"/>
      <c r="EG58" s="319"/>
      <c r="EH58" s="319"/>
      <c r="EI58" s="319"/>
      <c r="EJ58" s="319"/>
      <c r="EK58" s="319"/>
      <c r="EL58" s="319"/>
      <c r="EM58" s="319"/>
      <c r="EN58" s="319"/>
      <c r="EO58" s="319"/>
      <c r="EP58" s="319"/>
      <c r="EQ58" s="319"/>
      <c r="ER58" s="319"/>
      <c r="ES58" s="319"/>
      <c r="ET58" s="319"/>
      <c r="EU58" s="319"/>
      <c r="EV58" s="319"/>
      <c r="EW58" s="319"/>
      <c r="EX58" s="319"/>
      <c r="EY58" s="319"/>
      <c r="EZ58" s="319"/>
      <c r="FA58" s="319"/>
      <c r="FB58" s="319"/>
      <c r="FC58" s="319"/>
      <c r="FD58" s="319"/>
      <c r="FE58" s="319"/>
      <c r="FF58" s="319"/>
      <c r="FG58" s="319"/>
      <c r="FH58" s="319"/>
      <c r="FI58" s="319"/>
      <c r="FJ58" s="319"/>
      <c r="FK58" s="319"/>
      <c r="FL58" s="319"/>
      <c r="FM58" s="319"/>
      <c r="FN58" s="319"/>
      <c r="FO58" s="319"/>
      <c r="FP58" s="319"/>
      <c r="FQ58" s="319"/>
      <c r="FR58" s="319"/>
      <c r="FS58" s="319"/>
      <c r="FT58" s="319"/>
      <c r="FU58" s="319"/>
      <c r="FV58" s="319"/>
      <c r="FW58" s="319"/>
      <c r="FX58" s="319"/>
      <c r="FY58" s="319"/>
      <c r="FZ58" s="319"/>
      <c r="GA58" s="319"/>
      <c r="GB58" s="319"/>
      <c r="GC58" s="319"/>
      <c r="GD58" s="319"/>
      <c r="GE58" s="319"/>
      <c r="GF58" s="319"/>
      <c r="GG58" s="319"/>
      <c r="GH58" s="319"/>
      <c r="GI58" s="319"/>
      <c r="GJ58" s="319"/>
      <c r="GK58" s="319"/>
      <c r="GL58" s="319"/>
      <c r="GM58" s="319"/>
      <c r="GN58" s="319"/>
      <c r="GO58" s="319"/>
      <c r="GP58" s="319"/>
      <c r="GQ58" s="319"/>
      <c r="GR58" s="319"/>
      <c r="GS58" s="319"/>
      <c r="GT58" s="319"/>
      <c r="GU58" s="319"/>
      <c r="GV58" s="319"/>
      <c r="GW58" s="319"/>
      <c r="GX58" s="319"/>
      <c r="GY58" s="319"/>
      <c r="GZ58" s="319"/>
      <c r="HA58" s="319"/>
      <c r="HB58" s="319"/>
      <c r="HC58" s="319"/>
      <c r="HD58" s="319"/>
      <c r="HE58" s="319"/>
      <c r="HF58" s="319"/>
      <c r="HG58" s="319"/>
      <c r="HH58" s="319"/>
      <c r="HI58" s="319"/>
      <c r="HJ58" s="319"/>
      <c r="HK58" s="319"/>
      <c r="HL58" s="319"/>
      <c r="HM58" s="319"/>
      <c r="HN58" s="319"/>
      <c r="HO58" s="319"/>
      <c r="HP58" s="319"/>
      <c r="HQ58" s="319"/>
      <c r="HR58" s="319"/>
      <c r="HS58" s="319"/>
      <c r="HT58" s="319"/>
      <c r="HU58" s="319"/>
      <c r="HV58" s="319"/>
      <c r="HW58" s="319"/>
      <c r="HX58" s="319"/>
      <c r="HY58" s="319"/>
      <c r="HZ58" s="319"/>
      <c r="IA58" s="319"/>
      <c r="IB58" s="319"/>
      <c r="IC58" s="319"/>
      <c r="ID58" s="319"/>
      <c r="IE58" s="319"/>
      <c r="IF58" s="319"/>
      <c r="IG58" s="319"/>
      <c r="IH58" s="319"/>
      <c r="II58" s="319"/>
      <c r="IJ58" s="319"/>
      <c r="IK58" s="319"/>
      <c r="IL58" s="319"/>
      <c r="IM58" s="319"/>
      <c r="IN58" s="319"/>
      <c r="IO58" s="319"/>
      <c r="IP58" s="319"/>
      <c r="IQ58" s="319"/>
      <c r="IR58" s="319"/>
      <c r="IS58" s="319"/>
      <c r="IT58" s="319"/>
      <c r="IU58" s="319"/>
      <c r="IV58" s="319"/>
      <c r="IW58" s="319"/>
      <c r="IX58" s="319"/>
      <c r="IY58" s="319"/>
      <c r="IZ58" s="319"/>
      <c r="JA58" s="319"/>
      <c r="JB58" s="319"/>
      <c r="JC58" s="319"/>
      <c r="JD58" s="319"/>
      <c r="JE58" s="319"/>
      <c r="JF58" s="319"/>
      <c r="JG58" s="319"/>
      <c r="JH58" s="319"/>
      <c r="JI58" s="319"/>
      <c r="JJ58" s="319"/>
      <c r="JK58" s="319"/>
      <c r="JL58" s="319"/>
      <c r="JM58" s="319"/>
      <c r="JN58" s="319"/>
      <c r="JO58" s="319"/>
      <c r="JP58" s="319"/>
      <c r="JQ58" s="319"/>
      <c r="JR58" s="319"/>
      <c r="JS58" s="319"/>
      <c r="JT58" s="319"/>
      <c r="JU58" s="319"/>
      <c r="JV58" s="319"/>
      <c r="JW58" s="319"/>
      <c r="JX58" s="319"/>
      <c r="JY58" s="319"/>
      <c r="JZ58" s="319"/>
      <c r="KA58" s="319"/>
      <c r="KB58" s="319"/>
      <c r="KC58" s="319"/>
      <c r="KD58" s="319"/>
      <c r="KE58" s="319"/>
      <c r="KF58" s="319"/>
      <c r="KG58" s="319"/>
      <c r="KH58" s="319"/>
      <c r="KI58" s="319"/>
      <c r="KJ58" s="319"/>
      <c r="KK58" s="319"/>
      <c r="KL58" s="319"/>
      <c r="KM58" s="319"/>
      <c r="KN58" s="319"/>
      <c r="KO58" s="319"/>
      <c r="KP58" s="319"/>
      <c r="KQ58" s="319"/>
      <c r="KR58" s="319"/>
      <c r="KS58" s="319"/>
      <c r="KT58" s="319"/>
      <c r="KU58" s="319"/>
      <c r="KV58" s="319"/>
      <c r="KW58" s="319"/>
      <c r="KX58" s="319"/>
      <c r="KY58" s="319"/>
      <c r="KZ58" s="319"/>
      <c r="LA58" s="319"/>
      <c r="LB58" s="319"/>
      <c r="LC58" s="319"/>
      <c r="LD58" s="319"/>
      <c r="LE58" s="319"/>
      <c r="LF58" s="319"/>
      <c r="LG58" s="319"/>
      <c r="LH58" s="319"/>
      <c r="LI58" s="319"/>
      <c r="LJ58" s="319"/>
      <c r="LK58" s="319"/>
      <c r="LL58" s="319"/>
      <c r="LM58" s="319"/>
      <c r="LN58" s="319"/>
      <c r="LO58" s="319"/>
      <c r="LP58" s="319"/>
      <c r="LQ58" s="319"/>
      <c r="LR58" s="319"/>
      <c r="LS58" s="319"/>
      <c r="LT58" s="319"/>
      <c r="LU58" s="319"/>
      <c r="LV58" s="319"/>
      <c r="LW58" s="319"/>
      <c r="LX58" s="319"/>
      <c r="LY58" s="319"/>
      <c r="LZ58" s="319"/>
      <c r="MA58" s="319"/>
      <c r="MB58" s="319"/>
      <c r="MC58" s="319"/>
      <c r="MD58" s="319"/>
      <c r="ME58" s="319"/>
      <c r="MF58" s="319"/>
      <c r="MG58" s="319"/>
      <c r="MH58" s="319"/>
      <c r="MI58" s="319"/>
      <c r="MJ58" s="319"/>
      <c r="MK58" s="319"/>
      <c r="ML58" s="319"/>
      <c r="MM58" s="319"/>
      <c r="MN58" s="319"/>
      <c r="MO58" s="319"/>
      <c r="MP58" s="319"/>
      <c r="MQ58" s="319"/>
      <c r="MR58" s="319"/>
      <c r="MS58" s="319"/>
      <c r="MT58" s="319"/>
      <c r="MU58" s="319"/>
      <c r="MV58" s="319"/>
      <c r="MW58" s="319"/>
      <c r="MX58" s="319"/>
      <c r="MY58" s="319"/>
      <c r="MZ58" s="319"/>
      <c r="NA58" s="319"/>
      <c r="NB58" s="319"/>
      <c r="NC58" s="319"/>
      <c r="ND58" s="319"/>
      <c r="NE58" s="319"/>
      <c r="NF58" s="319"/>
      <c r="NG58" s="319"/>
      <c r="NH58" s="319"/>
      <c r="NI58" s="319"/>
      <c r="NJ58" s="319"/>
      <c r="NK58" s="319"/>
      <c r="NL58" s="319"/>
      <c r="NM58" s="319"/>
      <c r="NN58" s="319"/>
      <c r="NO58" s="319"/>
      <c r="NP58" s="319"/>
      <c r="NQ58" s="319"/>
      <c r="NR58" s="319"/>
      <c r="NS58" s="319"/>
      <c r="NT58" s="319"/>
      <c r="NU58" s="319"/>
      <c r="NV58" s="319"/>
      <c r="NW58" s="319"/>
      <c r="NX58" s="319"/>
      <c r="NY58" s="319"/>
      <c r="NZ58" s="319"/>
      <c r="OA58" s="319"/>
      <c r="OB58" s="319"/>
      <c r="OC58" s="319"/>
      <c r="OD58" s="319"/>
      <c r="OE58" s="319"/>
      <c r="OF58" s="319"/>
      <c r="OG58" s="319"/>
      <c r="OH58" s="319"/>
      <c r="OI58" s="319"/>
      <c r="OJ58" s="319"/>
      <c r="OK58" s="319"/>
      <c r="OL58" s="319"/>
      <c r="OM58" s="319"/>
      <c r="ON58" s="319"/>
      <c r="OO58" s="319"/>
      <c r="OP58" s="319"/>
      <c r="OQ58" s="319"/>
      <c r="OR58" s="319"/>
      <c r="OS58" s="319"/>
      <c r="OT58" s="319"/>
      <c r="OU58" s="319"/>
      <c r="OV58" s="319"/>
      <c r="OW58" s="319"/>
      <c r="OX58" s="319"/>
      <c r="OY58" s="319"/>
      <c r="OZ58" s="319"/>
      <c r="PA58" s="319"/>
      <c r="PB58" s="319"/>
      <c r="PC58" s="319"/>
      <c r="PD58" s="319"/>
      <c r="PE58" s="319"/>
      <c r="PF58" s="319"/>
      <c r="PG58" s="319"/>
      <c r="PH58" s="319"/>
      <c r="PI58" s="319"/>
      <c r="PJ58" s="319"/>
      <c r="PK58" s="319"/>
      <c r="PL58" s="319"/>
      <c r="PM58" s="319"/>
      <c r="PN58" s="319"/>
      <c r="PO58" s="319"/>
      <c r="PP58" s="319"/>
      <c r="PQ58" s="319"/>
      <c r="PR58" s="319"/>
      <c r="PS58" s="319"/>
      <c r="PT58" s="319"/>
      <c r="PU58" s="319"/>
      <c r="PV58" s="319"/>
      <c r="PW58" s="319"/>
      <c r="PX58" s="319"/>
      <c r="PY58" s="319"/>
      <c r="PZ58" s="319"/>
      <c r="QA58" s="319"/>
      <c r="QB58" s="319"/>
      <c r="QC58" s="319"/>
      <c r="QD58" s="319"/>
      <c r="QE58" s="319"/>
      <c r="QF58" s="319"/>
      <c r="QG58" s="319"/>
      <c r="QH58" s="319"/>
      <c r="QI58" s="319"/>
      <c r="QJ58" s="319"/>
      <c r="QK58" s="319"/>
      <c r="QL58" s="319"/>
      <c r="QM58" s="319"/>
      <c r="QN58" s="319"/>
      <c r="QO58" s="319"/>
      <c r="QP58" s="319"/>
      <c r="QQ58" s="319"/>
      <c r="QR58" s="319"/>
      <c r="QS58" s="319"/>
      <c r="QT58" s="319"/>
      <c r="QU58" s="319"/>
      <c r="QV58" s="319"/>
      <c r="QW58" s="319"/>
      <c r="QX58" s="319"/>
      <c r="QY58" s="319"/>
      <c r="QZ58" s="319"/>
      <c r="RA58" s="319"/>
      <c r="RB58" s="319"/>
      <c r="RC58" s="319"/>
      <c r="RD58" s="319"/>
      <c r="RE58" s="319"/>
      <c r="RF58" s="319"/>
    </row>
    <row r="59" spans="1:474" s="602" customFormat="1" ht="14.4">
      <c r="A59" s="319"/>
      <c r="B59" s="2003" t="s">
        <v>77</v>
      </c>
      <c r="C59" s="2004">
        <v>18230714</v>
      </c>
      <c r="D59" s="2005"/>
      <c r="E59" s="2006" t="s">
        <v>1112</v>
      </c>
      <c r="F59" s="2007">
        <v>12</v>
      </c>
      <c r="G59" s="612">
        <f t="shared" si="14"/>
        <v>2.2167243425500235E-2</v>
      </c>
      <c r="H59" s="612" t="s">
        <v>37</v>
      </c>
      <c r="I59" s="2006">
        <v>135</v>
      </c>
      <c r="J59" s="2008">
        <f t="shared" si="4"/>
        <v>209</v>
      </c>
      <c r="K59" s="2009">
        <f t="shared" si="10"/>
        <v>25</v>
      </c>
      <c r="L59" s="2009">
        <f t="shared" si="11"/>
        <v>34.660000000000004</v>
      </c>
      <c r="M59" s="600"/>
      <c r="N59" s="2006">
        <v>28215</v>
      </c>
      <c r="O59" s="375"/>
      <c r="P59" s="601"/>
      <c r="Q59" s="601">
        <v>3375</v>
      </c>
      <c r="R59" s="601">
        <f t="shared" si="6"/>
        <v>1304.1000000000004</v>
      </c>
      <c r="S59" s="2006">
        <v>4679.1000000000004</v>
      </c>
      <c r="T59" s="601"/>
      <c r="U59" s="601"/>
      <c r="V59" s="601"/>
      <c r="W59" s="601"/>
      <c r="X59" s="601"/>
      <c r="Y59" s="601"/>
      <c r="Z59" s="1006">
        <f t="shared" si="15"/>
        <v>0</v>
      </c>
      <c r="AA59" s="614">
        <f t="shared" si="12"/>
        <v>0.67084969084451451</v>
      </c>
      <c r="AB59" s="601">
        <f t="shared" si="13"/>
        <v>18928.024027177977</v>
      </c>
      <c r="AC59" s="618"/>
      <c r="AD59" s="2010"/>
      <c r="AE59" s="319"/>
      <c r="AF59" s="319"/>
      <c r="AG59" s="319"/>
      <c r="AH59" s="319"/>
      <c r="AI59" s="319"/>
      <c r="AJ59" s="319"/>
      <c r="AK59" s="319"/>
      <c r="AL59" s="319"/>
      <c r="AM59" s="319"/>
      <c r="AN59" s="319"/>
      <c r="AO59" s="319"/>
      <c r="AP59" s="319"/>
      <c r="AQ59" s="319"/>
      <c r="AR59" s="319"/>
      <c r="AS59" s="319"/>
      <c r="AT59" s="319"/>
      <c r="AU59" s="319"/>
      <c r="AV59" s="319"/>
      <c r="AW59" s="319"/>
      <c r="AX59" s="319"/>
      <c r="AY59" s="319"/>
      <c r="AZ59" s="319"/>
      <c r="BA59" s="319"/>
      <c r="BB59" s="319"/>
      <c r="BC59" s="319"/>
      <c r="BD59" s="319"/>
      <c r="BE59" s="319"/>
      <c r="BF59" s="319"/>
      <c r="BG59" s="319"/>
      <c r="BH59" s="319"/>
      <c r="BI59" s="319"/>
      <c r="BJ59" s="319"/>
      <c r="BK59" s="319"/>
      <c r="BL59" s="319"/>
      <c r="BM59" s="319"/>
      <c r="BN59" s="319"/>
      <c r="BO59" s="319"/>
      <c r="BP59" s="319"/>
      <c r="BQ59" s="319"/>
      <c r="BR59" s="319"/>
      <c r="BS59" s="319"/>
      <c r="BT59" s="319"/>
      <c r="BU59" s="319"/>
      <c r="BV59" s="319"/>
      <c r="BW59" s="319"/>
      <c r="BX59" s="319"/>
      <c r="BY59" s="319"/>
      <c r="BZ59" s="319"/>
      <c r="CA59" s="319"/>
      <c r="CB59" s="319"/>
      <c r="CC59" s="319"/>
      <c r="CD59" s="319"/>
      <c r="CE59" s="319"/>
      <c r="CF59" s="319"/>
      <c r="CG59" s="319"/>
      <c r="CH59" s="319"/>
      <c r="CI59" s="319"/>
      <c r="CJ59" s="319"/>
      <c r="CK59" s="319"/>
      <c r="CL59" s="319"/>
      <c r="CM59" s="319"/>
      <c r="CN59" s="319"/>
      <c r="CO59" s="319"/>
      <c r="CP59" s="319"/>
      <c r="CQ59" s="319"/>
      <c r="CR59" s="319"/>
      <c r="CS59" s="319"/>
      <c r="CT59" s="319"/>
      <c r="CU59" s="319"/>
      <c r="CV59" s="319"/>
      <c r="CW59" s="319"/>
      <c r="CX59" s="319"/>
      <c r="CY59" s="319"/>
      <c r="CZ59" s="319"/>
      <c r="DA59" s="319"/>
      <c r="DB59" s="319"/>
      <c r="DC59" s="319"/>
      <c r="DD59" s="319"/>
      <c r="DE59" s="319"/>
      <c r="DF59" s="319"/>
      <c r="DG59" s="319"/>
      <c r="DH59" s="319"/>
      <c r="DI59" s="319"/>
      <c r="DJ59" s="319"/>
      <c r="DK59" s="319"/>
      <c r="DL59" s="319"/>
      <c r="DM59" s="319"/>
      <c r="DN59" s="319"/>
      <c r="DO59" s="319"/>
      <c r="DP59" s="319"/>
      <c r="DQ59" s="319"/>
      <c r="DR59" s="319"/>
      <c r="DS59" s="319"/>
      <c r="DT59" s="319"/>
      <c r="DU59" s="319"/>
      <c r="DV59" s="319"/>
      <c r="DW59" s="319"/>
      <c r="DX59" s="319"/>
      <c r="DY59" s="319"/>
      <c r="DZ59" s="319"/>
      <c r="EA59" s="319"/>
      <c r="EB59" s="319"/>
      <c r="EC59" s="319"/>
      <c r="ED59" s="319"/>
      <c r="EE59" s="319"/>
      <c r="EF59" s="319"/>
      <c r="EG59" s="319"/>
      <c r="EH59" s="319"/>
      <c r="EI59" s="319"/>
      <c r="EJ59" s="319"/>
      <c r="EK59" s="319"/>
      <c r="EL59" s="319"/>
      <c r="EM59" s="319"/>
      <c r="EN59" s="319"/>
      <c r="EO59" s="319"/>
      <c r="EP59" s="319"/>
      <c r="EQ59" s="319"/>
      <c r="ER59" s="319"/>
      <c r="ES59" s="319"/>
      <c r="ET59" s="319"/>
      <c r="EU59" s="319"/>
      <c r="EV59" s="319"/>
      <c r="EW59" s="319"/>
      <c r="EX59" s="319"/>
      <c r="EY59" s="319"/>
      <c r="EZ59" s="319"/>
      <c r="FA59" s="319"/>
      <c r="FB59" s="319"/>
      <c r="FC59" s="319"/>
      <c r="FD59" s="319"/>
      <c r="FE59" s="319"/>
      <c r="FF59" s="319"/>
      <c r="FG59" s="319"/>
      <c r="FH59" s="319"/>
      <c r="FI59" s="319"/>
      <c r="FJ59" s="319"/>
      <c r="FK59" s="319"/>
      <c r="FL59" s="319"/>
      <c r="FM59" s="319"/>
      <c r="FN59" s="319"/>
      <c r="FO59" s="319"/>
      <c r="FP59" s="319"/>
      <c r="FQ59" s="319"/>
      <c r="FR59" s="319"/>
      <c r="FS59" s="319"/>
      <c r="FT59" s="319"/>
      <c r="FU59" s="319"/>
      <c r="FV59" s="319"/>
      <c r="FW59" s="319"/>
      <c r="FX59" s="319"/>
      <c r="FY59" s="319"/>
      <c r="FZ59" s="319"/>
      <c r="GA59" s="319"/>
      <c r="GB59" s="319"/>
      <c r="GC59" s="319"/>
      <c r="GD59" s="319"/>
      <c r="GE59" s="319"/>
      <c r="GF59" s="319"/>
      <c r="GG59" s="319"/>
      <c r="GH59" s="319"/>
      <c r="GI59" s="319"/>
      <c r="GJ59" s="319"/>
      <c r="GK59" s="319"/>
      <c r="GL59" s="319"/>
      <c r="GM59" s="319"/>
      <c r="GN59" s="319"/>
      <c r="GO59" s="319"/>
      <c r="GP59" s="319"/>
      <c r="GQ59" s="319"/>
      <c r="GR59" s="319"/>
      <c r="GS59" s="319"/>
      <c r="GT59" s="319"/>
      <c r="GU59" s="319"/>
      <c r="GV59" s="319"/>
      <c r="GW59" s="319"/>
      <c r="GX59" s="319"/>
      <c r="GY59" s="319"/>
      <c r="GZ59" s="319"/>
      <c r="HA59" s="319"/>
      <c r="HB59" s="319"/>
      <c r="HC59" s="319"/>
      <c r="HD59" s="319"/>
      <c r="HE59" s="319"/>
      <c r="HF59" s="319"/>
      <c r="HG59" s="319"/>
      <c r="HH59" s="319"/>
      <c r="HI59" s="319"/>
      <c r="HJ59" s="319"/>
      <c r="HK59" s="319"/>
      <c r="HL59" s="319"/>
      <c r="HM59" s="319"/>
      <c r="HN59" s="319"/>
      <c r="HO59" s="319"/>
      <c r="HP59" s="319"/>
      <c r="HQ59" s="319"/>
      <c r="HR59" s="319"/>
      <c r="HS59" s="319"/>
      <c r="HT59" s="319"/>
      <c r="HU59" s="319"/>
      <c r="HV59" s="319"/>
      <c r="HW59" s="319"/>
      <c r="HX59" s="319"/>
      <c r="HY59" s="319"/>
      <c r="HZ59" s="319"/>
      <c r="IA59" s="319"/>
      <c r="IB59" s="319"/>
      <c r="IC59" s="319"/>
      <c r="ID59" s="319"/>
      <c r="IE59" s="319"/>
      <c r="IF59" s="319"/>
      <c r="IG59" s="319"/>
      <c r="IH59" s="319"/>
      <c r="II59" s="319"/>
      <c r="IJ59" s="319"/>
      <c r="IK59" s="319"/>
      <c r="IL59" s="319"/>
      <c r="IM59" s="319"/>
      <c r="IN59" s="319"/>
      <c r="IO59" s="319"/>
      <c r="IP59" s="319"/>
      <c r="IQ59" s="319"/>
      <c r="IR59" s="319"/>
      <c r="IS59" s="319"/>
      <c r="IT59" s="319"/>
      <c r="IU59" s="319"/>
      <c r="IV59" s="319"/>
      <c r="IW59" s="319"/>
      <c r="IX59" s="319"/>
      <c r="IY59" s="319"/>
      <c r="IZ59" s="319"/>
      <c r="JA59" s="319"/>
      <c r="JB59" s="319"/>
      <c r="JC59" s="319"/>
      <c r="JD59" s="319"/>
      <c r="JE59" s="319"/>
      <c r="JF59" s="319"/>
      <c r="JG59" s="319"/>
      <c r="JH59" s="319"/>
      <c r="JI59" s="319"/>
      <c r="JJ59" s="319"/>
      <c r="JK59" s="319"/>
      <c r="JL59" s="319"/>
      <c r="JM59" s="319"/>
      <c r="JN59" s="319"/>
      <c r="JO59" s="319"/>
      <c r="JP59" s="319"/>
      <c r="JQ59" s="319"/>
      <c r="JR59" s="319"/>
      <c r="JS59" s="319"/>
      <c r="JT59" s="319"/>
      <c r="JU59" s="319"/>
      <c r="JV59" s="319"/>
      <c r="JW59" s="319"/>
      <c r="JX59" s="319"/>
      <c r="JY59" s="319"/>
      <c r="JZ59" s="319"/>
      <c r="KA59" s="319"/>
      <c r="KB59" s="319"/>
      <c r="KC59" s="319"/>
      <c r="KD59" s="319"/>
      <c r="KE59" s="319"/>
      <c r="KF59" s="319"/>
      <c r="KG59" s="319"/>
      <c r="KH59" s="319"/>
      <c r="KI59" s="319"/>
      <c r="KJ59" s="319"/>
      <c r="KK59" s="319"/>
      <c r="KL59" s="319"/>
      <c r="KM59" s="319"/>
      <c r="KN59" s="319"/>
      <c r="KO59" s="319"/>
      <c r="KP59" s="319"/>
      <c r="KQ59" s="319"/>
      <c r="KR59" s="319"/>
      <c r="KS59" s="319"/>
      <c r="KT59" s="319"/>
      <c r="KU59" s="319"/>
      <c r="KV59" s="319"/>
      <c r="KW59" s="319"/>
      <c r="KX59" s="319"/>
      <c r="KY59" s="319"/>
      <c r="KZ59" s="319"/>
      <c r="LA59" s="319"/>
      <c r="LB59" s="319"/>
      <c r="LC59" s="319"/>
      <c r="LD59" s="319"/>
      <c r="LE59" s="319"/>
      <c r="LF59" s="319"/>
      <c r="LG59" s="319"/>
      <c r="LH59" s="319"/>
      <c r="LI59" s="319"/>
      <c r="LJ59" s="319"/>
      <c r="LK59" s="319"/>
      <c r="LL59" s="319"/>
      <c r="LM59" s="319"/>
      <c r="LN59" s="319"/>
      <c r="LO59" s="319"/>
      <c r="LP59" s="319"/>
      <c r="LQ59" s="319"/>
      <c r="LR59" s="319"/>
      <c r="LS59" s="319"/>
      <c r="LT59" s="319"/>
      <c r="LU59" s="319"/>
      <c r="LV59" s="319"/>
      <c r="LW59" s="319"/>
      <c r="LX59" s="319"/>
      <c r="LY59" s="319"/>
      <c r="LZ59" s="319"/>
      <c r="MA59" s="319"/>
      <c r="MB59" s="319"/>
      <c r="MC59" s="319"/>
      <c r="MD59" s="319"/>
      <c r="ME59" s="319"/>
      <c r="MF59" s="319"/>
      <c r="MG59" s="319"/>
      <c r="MH59" s="319"/>
      <c r="MI59" s="319"/>
      <c r="MJ59" s="319"/>
      <c r="MK59" s="319"/>
      <c r="ML59" s="319"/>
      <c r="MM59" s="319"/>
      <c r="MN59" s="319"/>
      <c r="MO59" s="319"/>
      <c r="MP59" s="319"/>
      <c r="MQ59" s="319"/>
      <c r="MR59" s="319"/>
      <c r="MS59" s="319"/>
      <c r="MT59" s="319"/>
      <c r="MU59" s="319"/>
      <c r="MV59" s="319"/>
      <c r="MW59" s="319"/>
      <c r="MX59" s="319"/>
      <c r="MY59" s="319"/>
      <c r="MZ59" s="319"/>
      <c r="NA59" s="319"/>
      <c r="NB59" s="319"/>
      <c r="NC59" s="319"/>
      <c r="ND59" s="319"/>
      <c r="NE59" s="319"/>
      <c r="NF59" s="319"/>
      <c r="NG59" s="319"/>
      <c r="NH59" s="319"/>
      <c r="NI59" s="319"/>
      <c r="NJ59" s="319"/>
      <c r="NK59" s="319"/>
      <c r="NL59" s="319"/>
      <c r="NM59" s="319"/>
      <c r="NN59" s="319"/>
      <c r="NO59" s="319"/>
      <c r="NP59" s="319"/>
      <c r="NQ59" s="319"/>
      <c r="NR59" s="319"/>
      <c r="NS59" s="319"/>
      <c r="NT59" s="319"/>
      <c r="NU59" s="319"/>
      <c r="NV59" s="319"/>
      <c r="NW59" s="319"/>
      <c r="NX59" s="319"/>
      <c r="NY59" s="319"/>
      <c r="NZ59" s="319"/>
      <c r="OA59" s="319"/>
      <c r="OB59" s="319"/>
      <c r="OC59" s="319"/>
      <c r="OD59" s="319"/>
      <c r="OE59" s="319"/>
      <c r="OF59" s="319"/>
      <c r="OG59" s="319"/>
      <c r="OH59" s="319"/>
      <c r="OI59" s="319"/>
      <c r="OJ59" s="319"/>
      <c r="OK59" s="319"/>
      <c r="OL59" s="319"/>
      <c r="OM59" s="319"/>
      <c r="ON59" s="319"/>
      <c r="OO59" s="319"/>
      <c r="OP59" s="319"/>
      <c r="OQ59" s="319"/>
      <c r="OR59" s="319"/>
      <c r="OS59" s="319"/>
      <c r="OT59" s="319"/>
      <c r="OU59" s="319"/>
      <c r="OV59" s="319"/>
      <c r="OW59" s="319"/>
      <c r="OX59" s="319"/>
      <c r="OY59" s="319"/>
      <c r="OZ59" s="319"/>
      <c r="PA59" s="319"/>
      <c r="PB59" s="319"/>
      <c r="PC59" s="319"/>
      <c r="PD59" s="319"/>
      <c r="PE59" s="319"/>
      <c r="PF59" s="319"/>
      <c r="PG59" s="319"/>
      <c r="PH59" s="319"/>
      <c r="PI59" s="319"/>
      <c r="PJ59" s="319"/>
      <c r="PK59" s="319"/>
      <c r="PL59" s="319"/>
      <c r="PM59" s="319"/>
      <c r="PN59" s="319"/>
      <c r="PO59" s="319"/>
      <c r="PP59" s="319"/>
      <c r="PQ59" s="319"/>
      <c r="PR59" s="319"/>
      <c r="PS59" s="319"/>
      <c r="PT59" s="319"/>
      <c r="PU59" s="319"/>
      <c r="PV59" s="319"/>
      <c r="PW59" s="319"/>
      <c r="PX59" s="319"/>
      <c r="PY59" s="319"/>
      <c r="PZ59" s="319"/>
      <c r="QA59" s="319"/>
      <c r="QB59" s="319"/>
      <c r="QC59" s="319"/>
      <c r="QD59" s="319"/>
      <c r="QE59" s="319"/>
      <c r="QF59" s="319"/>
      <c r="QG59" s="319"/>
      <c r="QH59" s="319"/>
      <c r="QI59" s="319"/>
      <c r="QJ59" s="319"/>
      <c r="QK59" s="319"/>
      <c r="QL59" s="319"/>
      <c r="QM59" s="319"/>
      <c r="QN59" s="319"/>
      <c r="QO59" s="319"/>
      <c r="QP59" s="319"/>
      <c r="QQ59" s="319"/>
      <c r="QR59" s="319"/>
      <c r="QS59" s="319"/>
      <c r="QT59" s="319"/>
      <c r="QU59" s="319"/>
      <c r="QV59" s="319"/>
      <c r="QW59" s="319"/>
      <c r="QX59" s="319"/>
      <c r="QY59" s="319"/>
      <c r="QZ59" s="319"/>
      <c r="RA59" s="319"/>
      <c r="RB59" s="319"/>
      <c r="RC59" s="319"/>
      <c r="RD59" s="319"/>
      <c r="RE59" s="319"/>
      <c r="RF59" s="319"/>
    </row>
    <row r="60" spans="1:474" s="602" customFormat="1" ht="14.4">
      <c r="A60" s="319"/>
      <c r="B60" s="2003" t="s">
        <v>77</v>
      </c>
      <c r="C60" s="2004">
        <v>18230714</v>
      </c>
      <c r="D60" s="2005"/>
      <c r="E60" s="2006" t="s">
        <v>1113</v>
      </c>
      <c r="F60" s="2007">
        <v>12</v>
      </c>
      <c r="G60" s="612">
        <f t="shared" si="14"/>
        <v>0.12430626456787694</v>
      </c>
      <c r="H60" s="612" t="s">
        <v>37</v>
      </c>
      <c r="I60" s="2006">
        <v>572</v>
      </c>
      <c r="J60" s="2008">
        <f t="shared" si="4"/>
        <v>276.60839160839163</v>
      </c>
      <c r="K60" s="2009">
        <f t="shared" si="10"/>
        <v>24.298741258741259</v>
      </c>
      <c r="L60" s="2009">
        <f t="shared" si="11"/>
        <v>31.901258741258744</v>
      </c>
      <c r="M60" s="600"/>
      <c r="N60" s="2006">
        <v>158220</v>
      </c>
      <c r="O60" s="375"/>
      <c r="P60" s="601"/>
      <c r="Q60" s="601">
        <v>13898.880000000001</v>
      </c>
      <c r="R60" s="601">
        <f t="shared" si="6"/>
        <v>4348.6399999999994</v>
      </c>
      <c r="S60" s="2006">
        <v>18247.52</v>
      </c>
      <c r="T60" s="601"/>
      <c r="U60" s="601"/>
      <c r="V60" s="601"/>
      <c r="W60" s="601"/>
      <c r="X60" s="601"/>
      <c r="Y60" s="601"/>
      <c r="Z60" s="1006">
        <f t="shared" si="15"/>
        <v>0</v>
      </c>
      <c r="AA60" s="614">
        <f t="shared" si="12"/>
        <v>0.67084969084451451</v>
      </c>
      <c r="AB60" s="601">
        <f t="shared" si="13"/>
        <v>106141.83808541909</v>
      </c>
      <c r="AC60" s="618"/>
      <c r="AD60" s="2010"/>
      <c r="AE60" s="319"/>
      <c r="AF60" s="319"/>
      <c r="AG60" s="319"/>
      <c r="AH60" s="319"/>
      <c r="AI60" s="319"/>
      <c r="AJ60" s="319"/>
      <c r="AK60" s="319"/>
      <c r="AL60" s="319"/>
      <c r="AM60" s="319"/>
      <c r="AN60" s="319"/>
      <c r="AO60" s="319"/>
      <c r="AP60" s="319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19"/>
      <c r="BH60" s="319"/>
      <c r="BI60" s="319"/>
      <c r="BJ60" s="319"/>
      <c r="BK60" s="319"/>
      <c r="BL60" s="319"/>
      <c r="BM60" s="319"/>
      <c r="BN60" s="319"/>
      <c r="BO60" s="319"/>
      <c r="BP60" s="319"/>
      <c r="BQ60" s="319"/>
      <c r="BR60" s="319"/>
      <c r="BS60" s="319"/>
      <c r="BT60" s="319"/>
      <c r="BU60" s="319"/>
      <c r="BV60" s="319"/>
      <c r="BW60" s="319"/>
      <c r="BX60" s="319"/>
      <c r="BY60" s="319"/>
      <c r="BZ60" s="319"/>
      <c r="CA60" s="319"/>
      <c r="CB60" s="319"/>
      <c r="CC60" s="319"/>
      <c r="CD60" s="319"/>
      <c r="CE60" s="319"/>
      <c r="CF60" s="319"/>
      <c r="CG60" s="319"/>
      <c r="CH60" s="319"/>
      <c r="CI60" s="319"/>
      <c r="CJ60" s="319"/>
      <c r="CK60" s="319"/>
      <c r="CL60" s="319"/>
      <c r="CM60" s="319"/>
      <c r="CN60" s="319"/>
      <c r="CO60" s="319"/>
      <c r="CP60" s="319"/>
      <c r="CQ60" s="319"/>
      <c r="CR60" s="319"/>
      <c r="CS60" s="319"/>
      <c r="CT60" s="319"/>
      <c r="CU60" s="319"/>
      <c r="CV60" s="319"/>
      <c r="CW60" s="319"/>
      <c r="CX60" s="319"/>
      <c r="CY60" s="319"/>
      <c r="CZ60" s="319"/>
      <c r="DA60" s="319"/>
      <c r="DB60" s="319"/>
      <c r="DC60" s="319"/>
      <c r="DD60" s="319"/>
      <c r="DE60" s="319"/>
      <c r="DF60" s="319"/>
      <c r="DG60" s="319"/>
      <c r="DH60" s="319"/>
      <c r="DI60" s="319"/>
      <c r="DJ60" s="319"/>
      <c r="DK60" s="319"/>
      <c r="DL60" s="319"/>
      <c r="DM60" s="319"/>
      <c r="DN60" s="319"/>
      <c r="DO60" s="319"/>
      <c r="DP60" s="319"/>
      <c r="DQ60" s="319"/>
      <c r="DR60" s="319"/>
      <c r="DS60" s="319"/>
      <c r="DT60" s="319"/>
      <c r="DU60" s="319"/>
      <c r="DV60" s="319"/>
      <c r="DW60" s="319"/>
      <c r="DX60" s="319"/>
      <c r="DY60" s="319"/>
      <c r="DZ60" s="319"/>
      <c r="EA60" s="319"/>
      <c r="EB60" s="319"/>
      <c r="EC60" s="319"/>
      <c r="ED60" s="319"/>
      <c r="EE60" s="319"/>
      <c r="EF60" s="319"/>
      <c r="EG60" s="319"/>
      <c r="EH60" s="319"/>
      <c r="EI60" s="319"/>
      <c r="EJ60" s="319"/>
      <c r="EK60" s="319"/>
      <c r="EL60" s="319"/>
      <c r="EM60" s="319"/>
      <c r="EN60" s="319"/>
      <c r="EO60" s="319"/>
      <c r="EP60" s="319"/>
      <c r="EQ60" s="319"/>
      <c r="ER60" s="319"/>
      <c r="ES60" s="319"/>
      <c r="ET60" s="319"/>
      <c r="EU60" s="319"/>
      <c r="EV60" s="319"/>
      <c r="EW60" s="319"/>
      <c r="EX60" s="319"/>
      <c r="EY60" s="319"/>
      <c r="EZ60" s="319"/>
      <c r="FA60" s="319"/>
      <c r="FB60" s="319"/>
      <c r="FC60" s="319"/>
      <c r="FD60" s="319"/>
      <c r="FE60" s="319"/>
      <c r="FF60" s="319"/>
      <c r="FG60" s="319"/>
      <c r="FH60" s="319"/>
      <c r="FI60" s="319"/>
      <c r="FJ60" s="319"/>
      <c r="FK60" s="319"/>
      <c r="FL60" s="319"/>
      <c r="FM60" s="319"/>
      <c r="FN60" s="319"/>
      <c r="FO60" s="319"/>
      <c r="FP60" s="319"/>
      <c r="FQ60" s="319"/>
      <c r="FR60" s="319"/>
      <c r="FS60" s="319"/>
      <c r="FT60" s="319"/>
      <c r="FU60" s="319"/>
      <c r="FV60" s="319"/>
      <c r="FW60" s="319"/>
      <c r="FX60" s="319"/>
      <c r="FY60" s="319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19"/>
      <c r="IB60" s="319"/>
      <c r="IC60" s="319"/>
      <c r="ID60" s="319"/>
      <c r="IE60" s="319"/>
      <c r="IF60" s="319"/>
      <c r="IG60" s="319"/>
      <c r="IH60" s="319"/>
      <c r="II60" s="319"/>
      <c r="IJ60" s="319"/>
      <c r="IK60" s="319"/>
      <c r="IL60" s="319"/>
      <c r="IM60" s="319"/>
      <c r="IN60" s="319"/>
      <c r="IO60" s="319"/>
      <c r="IP60" s="319"/>
      <c r="IQ60" s="319"/>
      <c r="IR60" s="319"/>
      <c r="IS60" s="319"/>
      <c r="IT60" s="319"/>
      <c r="IU60" s="319"/>
      <c r="IV60" s="319"/>
      <c r="IW60" s="319"/>
      <c r="IX60" s="319"/>
      <c r="IY60" s="319"/>
      <c r="IZ60" s="319"/>
      <c r="JA60" s="319"/>
      <c r="JB60" s="319"/>
      <c r="JC60" s="319"/>
      <c r="JD60" s="319"/>
      <c r="JE60" s="319"/>
      <c r="JF60" s="319"/>
      <c r="JG60" s="319"/>
      <c r="JH60" s="319"/>
      <c r="JI60" s="319"/>
      <c r="JJ60" s="319"/>
      <c r="JK60" s="319"/>
      <c r="JL60" s="319"/>
      <c r="JM60" s="319"/>
      <c r="JN60" s="319"/>
      <c r="JO60" s="319"/>
      <c r="JP60" s="319"/>
      <c r="JQ60" s="319"/>
      <c r="JR60" s="319"/>
      <c r="JS60" s="319"/>
      <c r="JT60" s="319"/>
      <c r="JU60" s="319"/>
      <c r="JV60" s="319"/>
      <c r="JW60" s="319"/>
      <c r="JX60" s="319"/>
      <c r="JY60" s="319"/>
      <c r="JZ60" s="319"/>
      <c r="KA60" s="319"/>
      <c r="KB60" s="319"/>
      <c r="KC60" s="319"/>
      <c r="KD60" s="319"/>
      <c r="KE60" s="319"/>
      <c r="KF60" s="319"/>
      <c r="KG60" s="319"/>
      <c r="KH60" s="319"/>
      <c r="KI60" s="319"/>
      <c r="KJ60" s="319"/>
      <c r="KK60" s="319"/>
      <c r="KL60" s="319"/>
      <c r="KM60" s="319"/>
      <c r="KN60" s="319"/>
      <c r="KO60" s="319"/>
      <c r="KP60" s="319"/>
      <c r="KQ60" s="319"/>
      <c r="KR60" s="319"/>
      <c r="KS60" s="319"/>
      <c r="KT60" s="319"/>
      <c r="KU60" s="319"/>
      <c r="KV60" s="319"/>
      <c r="KW60" s="319"/>
      <c r="KX60" s="319"/>
      <c r="KY60" s="319"/>
      <c r="KZ60" s="319"/>
      <c r="LA60" s="319"/>
      <c r="LB60" s="319"/>
      <c r="LC60" s="319"/>
      <c r="LD60" s="319"/>
      <c r="LE60" s="319"/>
      <c r="LF60" s="319"/>
      <c r="LG60" s="319"/>
      <c r="LH60" s="319"/>
      <c r="LI60" s="319"/>
      <c r="LJ60" s="319"/>
      <c r="LK60" s="319"/>
      <c r="LL60" s="319"/>
      <c r="LM60" s="319"/>
      <c r="LN60" s="319"/>
      <c r="LO60" s="319"/>
      <c r="LP60" s="319"/>
      <c r="LQ60" s="319"/>
      <c r="LR60" s="319"/>
      <c r="LS60" s="319"/>
      <c r="LT60" s="319"/>
      <c r="LU60" s="319"/>
      <c r="LV60" s="319"/>
      <c r="LW60" s="319"/>
      <c r="LX60" s="319"/>
      <c r="LY60" s="319"/>
      <c r="LZ60" s="319"/>
      <c r="MA60" s="319"/>
      <c r="MB60" s="319"/>
      <c r="MC60" s="319"/>
      <c r="MD60" s="319"/>
      <c r="ME60" s="319"/>
      <c r="MF60" s="319"/>
      <c r="MG60" s="319"/>
      <c r="MH60" s="319"/>
      <c r="MI60" s="319"/>
      <c r="MJ60" s="319"/>
      <c r="MK60" s="319"/>
      <c r="ML60" s="319"/>
      <c r="MM60" s="319"/>
      <c r="MN60" s="319"/>
      <c r="MO60" s="319"/>
      <c r="MP60" s="319"/>
      <c r="MQ60" s="319"/>
      <c r="MR60" s="319"/>
      <c r="MS60" s="319"/>
      <c r="MT60" s="319"/>
      <c r="MU60" s="319"/>
      <c r="MV60" s="319"/>
      <c r="MW60" s="319"/>
      <c r="MX60" s="319"/>
      <c r="MY60" s="319"/>
      <c r="MZ60" s="319"/>
      <c r="NA60" s="319"/>
      <c r="NB60" s="319"/>
      <c r="NC60" s="319"/>
      <c r="ND60" s="319"/>
      <c r="NE60" s="319"/>
      <c r="NF60" s="319"/>
      <c r="NG60" s="319"/>
      <c r="NH60" s="319"/>
      <c r="NI60" s="319"/>
      <c r="NJ60" s="319"/>
      <c r="NK60" s="319"/>
      <c r="NL60" s="319"/>
      <c r="NM60" s="319"/>
      <c r="NN60" s="319"/>
      <c r="NO60" s="319"/>
      <c r="NP60" s="319"/>
      <c r="NQ60" s="319"/>
      <c r="NR60" s="319"/>
      <c r="NS60" s="319"/>
      <c r="NT60" s="319"/>
      <c r="NU60" s="319"/>
      <c r="NV60" s="319"/>
      <c r="NW60" s="319"/>
      <c r="NX60" s="319"/>
      <c r="NY60" s="319"/>
      <c r="NZ60" s="319"/>
      <c r="OA60" s="319"/>
      <c r="OB60" s="319"/>
      <c r="OC60" s="319"/>
      <c r="OD60" s="319"/>
      <c r="OE60" s="319"/>
      <c r="OF60" s="319"/>
      <c r="OG60" s="319"/>
      <c r="OH60" s="319"/>
      <c r="OI60" s="319"/>
      <c r="OJ60" s="319"/>
      <c r="OK60" s="319"/>
      <c r="OL60" s="319"/>
      <c r="OM60" s="319"/>
      <c r="ON60" s="319"/>
      <c r="OO60" s="319"/>
      <c r="OP60" s="319"/>
      <c r="OQ60" s="319"/>
      <c r="OR60" s="319"/>
      <c r="OS60" s="319"/>
      <c r="OT60" s="319"/>
      <c r="OU60" s="319"/>
      <c r="OV60" s="319"/>
      <c r="OW60" s="319"/>
      <c r="OX60" s="319"/>
      <c r="OY60" s="319"/>
      <c r="OZ60" s="319"/>
      <c r="PA60" s="319"/>
      <c r="PB60" s="319"/>
      <c r="PC60" s="319"/>
      <c r="PD60" s="319"/>
      <c r="PE60" s="319"/>
      <c r="PF60" s="319"/>
      <c r="PG60" s="319"/>
      <c r="PH60" s="319"/>
      <c r="PI60" s="319"/>
      <c r="PJ60" s="319"/>
      <c r="PK60" s="319"/>
      <c r="PL60" s="319"/>
      <c r="PM60" s="319"/>
      <c r="PN60" s="319"/>
      <c r="PO60" s="319"/>
      <c r="PP60" s="319"/>
      <c r="PQ60" s="319"/>
      <c r="PR60" s="319"/>
      <c r="PS60" s="319"/>
      <c r="PT60" s="319"/>
      <c r="PU60" s="319"/>
      <c r="PV60" s="319"/>
      <c r="PW60" s="319"/>
      <c r="PX60" s="319"/>
      <c r="PY60" s="319"/>
      <c r="PZ60" s="319"/>
      <c r="QA60" s="319"/>
      <c r="QB60" s="319"/>
      <c r="QC60" s="319"/>
      <c r="QD60" s="319"/>
      <c r="QE60" s="319"/>
      <c r="QF60" s="319"/>
      <c r="QG60" s="319"/>
      <c r="QH60" s="319"/>
      <c r="QI60" s="319"/>
      <c r="QJ60" s="319"/>
      <c r="QK60" s="319"/>
      <c r="QL60" s="319"/>
      <c r="QM60" s="319"/>
      <c r="QN60" s="319"/>
      <c r="QO60" s="319"/>
      <c r="QP60" s="319"/>
      <c r="QQ60" s="319"/>
      <c r="QR60" s="319"/>
      <c r="QS60" s="319"/>
      <c r="QT60" s="319"/>
      <c r="QU60" s="319"/>
      <c r="QV60" s="319"/>
      <c r="QW60" s="319"/>
      <c r="QX60" s="319"/>
      <c r="QY60" s="319"/>
      <c r="QZ60" s="319"/>
      <c r="RA60" s="319"/>
      <c r="RB60" s="319"/>
      <c r="RC60" s="319"/>
      <c r="RD60" s="319"/>
      <c r="RE60" s="319"/>
      <c r="RF60" s="319"/>
    </row>
    <row r="61" spans="1:474" s="602" customFormat="1" ht="14.4">
      <c r="A61" s="319"/>
      <c r="B61" s="2003" t="s">
        <v>77</v>
      </c>
      <c r="C61" s="2004">
        <v>18230714</v>
      </c>
      <c r="D61" s="2005"/>
      <c r="E61" s="2006" t="s">
        <v>1114</v>
      </c>
      <c r="F61" s="2007">
        <v>12</v>
      </c>
      <c r="G61" s="612">
        <f t="shared" si="14"/>
        <v>6.7666070335213852E-2</v>
      </c>
      <c r="H61" s="612" t="s">
        <v>37</v>
      </c>
      <c r="I61" s="2006">
        <v>837</v>
      </c>
      <c r="J61" s="2008">
        <f t="shared" si="4"/>
        <v>102.89964157706093</v>
      </c>
      <c r="K61" s="2009">
        <f t="shared" si="10"/>
        <v>24.381792114695337</v>
      </c>
      <c r="L61" s="2009">
        <f t="shared" si="11"/>
        <v>35.850370370370371</v>
      </c>
      <c r="M61" s="600"/>
      <c r="N61" s="2006">
        <v>86127</v>
      </c>
      <c r="O61" s="375"/>
      <c r="P61" s="601"/>
      <c r="Q61" s="601">
        <v>20407.559999999998</v>
      </c>
      <c r="R61" s="601">
        <f t="shared" si="6"/>
        <v>9599.2000000000044</v>
      </c>
      <c r="S61" s="2006">
        <v>30006.760000000002</v>
      </c>
      <c r="T61" s="601"/>
      <c r="U61" s="601"/>
      <c r="V61" s="601"/>
      <c r="W61" s="601"/>
      <c r="X61" s="601"/>
      <c r="Y61" s="601"/>
      <c r="Z61" s="1006">
        <f t="shared" si="15"/>
        <v>0</v>
      </c>
      <c r="AA61" s="614">
        <f t="shared" si="12"/>
        <v>0.67084969084451451</v>
      </c>
      <c r="AB61" s="601">
        <f t="shared" si="13"/>
        <v>57778.271323365501</v>
      </c>
      <c r="AC61" s="618"/>
      <c r="AD61" s="2010"/>
      <c r="AE61" s="319"/>
      <c r="AF61" s="319"/>
      <c r="AG61" s="319"/>
      <c r="AH61" s="319"/>
      <c r="AI61" s="319"/>
      <c r="AJ61" s="319"/>
      <c r="AK61" s="319"/>
      <c r="AL61" s="319"/>
      <c r="AM61" s="319"/>
      <c r="AN61" s="319"/>
      <c r="AO61" s="319"/>
      <c r="AP61" s="319"/>
      <c r="AQ61" s="319"/>
      <c r="AR61" s="319"/>
      <c r="AS61" s="319"/>
      <c r="AT61" s="319"/>
      <c r="AU61" s="319"/>
      <c r="AV61" s="319"/>
      <c r="AW61" s="319"/>
      <c r="AX61" s="319"/>
      <c r="AY61" s="319"/>
      <c r="AZ61" s="319"/>
      <c r="BA61" s="319"/>
      <c r="BB61" s="319"/>
      <c r="BC61" s="319"/>
      <c r="BD61" s="319"/>
      <c r="BE61" s="319"/>
      <c r="BF61" s="319"/>
      <c r="BG61" s="319"/>
      <c r="BH61" s="319"/>
      <c r="BI61" s="319"/>
      <c r="BJ61" s="319"/>
      <c r="BK61" s="319"/>
      <c r="BL61" s="319"/>
      <c r="BM61" s="319"/>
      <c r="BN61" s="319"/>
      <c r="BO61" s="319"/>
      <c r="BP61" s="319"/>
      <c r="BQ61" s="319"/>
      <c r="BR61" s="319"/>
      <c r="BS61" s="319"/>
      <c r="BT61" s="319"/>
      <c r="BU61" s="319"/>
      <c r="BV61" s="319"/>
      <c r="BW61" s="319"/>
      <c r="BX61" s="319"/>
      <c r="BY61" s="319"/>
      <c r="BZ61" s="319"/>
      <c r="CA61" s="319"/>
      <c r="CB61" s="319"/>
      <c r="CC61" s="319"/>
      <c r="CD61" s="319"/>
      <c r="CE61" s="319"/>
      <c r="CF61" s="319"/>
      <c r="CG61" s="319"/>
      <c r="CH61" s="319"/>
      <c r="CI61" s="319"/>
      <c r="CJ61" s="319"/>
      <c r="CK61" s="319"/>
      <c r="CL61" s="319"/>
      <c r="CM61" s="319"/>
      <c r="CN61" s="319"/>
      <c r="CO61" s="319"/>
      <c r="CP61" s="319"/>
      <c r="CQ61" s="319"/>
      <c r="CR61" s="319"/>
      <c r="CS61" s="319"/>
      <c r="CT61" s="319"/>
      <c r="CU61" s="319"/>
      <c r="CV61" s="319"/>
      <c r="CW61" s="319"/>
      <c r="CX61" s="319"/>
      <c r="CY61" s="319"/>
      <c r="CZ61" s="319"/>
      <c r="DA61" s="319"/>
      <c r="DB61" s="319"/>
      <c r="DC61" s="319"/>
      <c r="DD61" s="319"/>
      <c r="DE61" s="319"/>
      <c r="DF61" s="319"/>
      <c r="DG61" s="319"/>
      <c r="DH61" s="319"/>
      <c r="DI61" s="319"/>
      <c r="DJ61" s="319"/>
      <c r="DK61" s="319"/>
      <c r="DL61" s="319"/>
      <c r="DM61" s="319"/>
      <c r="DN61" s="319"/>
      <c r="DO61" s="319"/>
      <c r="DP61" s="319"/>
      <c r="DQ61" s="319"/>
      <c r="DR61" s="319"/>
      <c r="DS61" s="319"/>
      <c r="DT61" s="319"/>
      <c r="DU61" s="319"/>
      <c r="DV61" s="319"/>
      <c r="DW61" s="319"/>
      <c r="DX61" s="319"/>
      <c r="DY61" s="319"/>
      <c r="DZ61" s="319"/>
      <c r="EA61" s="319"/>
      <c r="EB61" s="319"/>
      <c r="EC61" s="319"/>
      <c r="ED61" s="319"/>
      <c r="EE61" s="319"/>
      <c r="EF61" s="319"/>
      <c r="EG61" s="319"/>
      <c r="EH61" s="319"/>
      <c r="EI61" s="319"/>
      <c r="EJ61" s="319"/>
      <c r="EK61" s="319"/>
      <c r="EL61" s="319"/>
      <c r="EM61" s="319"/>
      <c r="EN61" s="319"/>
      <c r="EO61" s="319"/>
      <c r="EP61" s="319"/>
      <c r="EQ61" s="319"/>
      <c r="ER61" s="319"/>
      <c r="ES61" s="319"/>
      <c r="ET61" s="319"/>
      <c r="EU61" s="319"/>
      <c r="EV61" s="319"/>
      <c r="EW61" s="319"/>
      <c r="EX61" s="319"/>
      <c r="EY61" s="319"/>
      <c r="EZ61" s="319"/>
      <c r="FA61" s="319"/>
      <c r="FB61" s="319"/>
      <c r="FC61" s="319"/>
      <c r="FD61" s="319"/>
      <c r="FE61" s="319"/>
      <c r="FF61" s="319"/>
      <c r="FG61" s="319"/>
      <c r="FH61" s="319"/>
      <c r="FI61" s="319"/>
      <c r="FJ61" s="319"/>
      <c r="FK61" s="319"/>
      <c r="FL61" s="319"/>
      <c r="FM61" s="319"/>
      <c r="FN61" s="319"/>
      <c r="FO61" s="319"/>
      <c r="FP61" s="319"/>
      <c r="FQ61" s="319"/>
      <c r="FR61" s="319"/>
      <c r="FS61" s="319"/>
      <c r="FT61" s="319"/>
      <c r="FU61" s="319"/>
      <c r="FV61" s="319"/>
      <c r="FW61" s="319"/>
      <c r="FX61" s="319"/>
      <c r="FY61" s="319"/>
      <c r="FZ61" s="319"/>
      <c r="GA61" s="319"/>
      <c r="GB61" s="319"/>
      <c r="GC61" s="319"/>
      <c r="GD61" s="319"/>
      <c r="GE61" s="319"/>
      <c r="GF61" s="319"/>
      <c r="GG61" s="319"/>
      <c r="GH61" s="319"/>
      <c r="GI61" s="319"/>
      <c r="GJ61" s="319"/>
      <c r="GK61" s="319"/>
      <c r="GL61" s="319"/>
      <c r="GM61" s="319"/>
      <c r="GN61" s="319"/>
      <c r="GO61" s="319"/>
      <c r="GP61" s="319"/>
      <c r="GQ61" s="319"/>
      <c r="GR61" s="319"/>
      <c r="GS61" s="319"/>
      <c r="GT61" s="319"/>
      <c r="GU61" s="319"/>
      <c r="GV61" s="319"/>
      <c r="GW61" s="319"/>
      <c r="GX61" s="319"/>
      <c r="GY61" s="319"/>
      <c r="GZ61" s="319"/>
      <c r="HA61" s="319"/>
      <c r="HB61" s="319"/>
      <c r="HC61" s="319"/>
      <c r="HD61" s="319"/>
      <c r="HE61" s="319"/>
      <c r="HF61" s="319"/>
      <c r="HG61" s="319"/>
      <c r="HH61" s="319"/>
      <c r="HI61" s="319"/>
      <c r="HJ61" s="319"/>
      <c r="HK61" s="319"/>
      <c r="HL61" s="319"/>
      <c r="HM61" s="319"/>
      <c r="HN61" s="319"/>
      <c r="HO61" s="319"/>
      <c r="HP61" s="319"/>
      <c r="HQ61" s="319"/>
      <c r="HR61" s="319"/>
      <c r="HS61" s="319"/>
      <c r="HT61" s="319"/>
      <c r="HU61" s="319"/>
      <c r="HV61" s="319"/>
      <c r="HW61" s="319"/>
      <c r="HX61" s="319"/>
      <c r="HY61" s="319"/>
      <c r="HZ61" s="319"/>
      <c r="IA61" s="319"/>
      <c r="IB61" s="319"/>
      <c r="IC61" s="319"/>
      <c r="ID61" s="319"/>
      <c r="IE61" s="319"/>
      <c r="IF61" s="319"/>
      <c r="IG61" s="319"/>
      <c r="IH61" s="319"/>
      <c r="II61" s="319"/>
      <c r="IJ61" s="319"/>
      <c r="IK61" s="319"/>
      <c r="IL61" s="319"/>
      <c r="IM61" s="319"/>
      <c r="IN61" s="319"/>
      <c r="IO61" s="319"/>
      <c r="IP61" s="319"/>
      <c r="IQ61" s="319"/>
      <c r="IR61" s="319"/>
      <c r="IS61" s="319"/>
      <c r="IT61" s="319"/>
      <c r="IU61" s="319"/>
      <c r="IV61" s="319"/>
      <c r="IW61" s="319"/>
      <c r="IX61" s="319"/>
      <c r="IY61" s="319"/>
      <c r="IZ61" s="319"/>
      <c r="JA61" s="319"/>
      <c r="JB61" s="319"/>
      <c r="JC61" s="319"/>
      <c r="JD61" s="319"/>
      <c r="JE61" s="319"/>
      <c r="JF61" s="319"/>
      <c r="JG61" s="319"/>
      <c r="JH61" s="319"/>
      <c r="JI61" s="319"/>
      <c r="JJ61" s="319"/>
      <c r="JK61" s="319"/>
      <c r="JL61" s="319"/>
      <c r="JM61" s="319"/>
      <c r="JN61" s="319"/>
      <c r="JO61" s="319"/>
      <c r="JP61" s="319"/>
      <c r="JQ61" s="319"/>
      <c r="JR61" s="319"/>
      <c r="JS61" s="319"/>
      <c r="JT61" s="319"/>
      <c r="JU61" s="319"/>
      <c r="JV61" s="319"/>
      <c r="JW61" s="319"/>
      <c r="JX61" s="319"/>
      <c r="JY61" s="319"/>
      <c r="JZ61" s="319"/>
      <c r="KA61" s="319"/>
      <c r="KB61" s="319"/>
      <c r="KC61" s="319"/>
      <c r="KD61" s="319"/>
      <c r="KE61" s="319"/>
      <c r="KF61" s="319"/>
      <c r="KG61" s="319"/>
      <c r="KH61" s="319"/>
      <c r="KI61" s="319"/>
      <c r="KJ61" s="319"/>
      <c r="KK61" s="319"/>
      <c r="KL61" s="319"/>
      <c r="KM61" s="319"/>
      <c r="KN61" s="319"/>
      <c r="KO61" s="319"/>
      <c r="KP61" s="319"/>
      <c r="KQ61" s="319"/>
      <c r="KR61" s="319"/>
      <c r="KS61" s="319"/>
      <c r="KT61" s="319"/>
      <c r="KU61" s="319"/>
      <c r="KV61" s="319"/>
      <c r="KW61" s="319"/>
      <c r="KX61" s="319"/>
      <c r="KY61" s="319"/>
      <c r="KZ61" s="319"/>
      <c r="LA61" s="319"/>
      <c r="LB61" s="319"/>
      <c r="LC61" s="319"/>
      <c r="LD61" s="319"/>
      <c r="LE61" s="319"/>
      <c r="LF61" s="319"/>
      <c r="LG61" s="319"/>
      <c r="LH61" s="319"/>
      <c r="LI61" s="319"/>
      <c r="LJ61" s="319"/>
      <c r="LK61" s="319"/>
      <c r="LL61" s="319"/>
      <c r="LM61" s="319"/>
      <c r="LN61" s="319"/>
      <c r="LO61" s="319"/>
      <c r="LP61" s="319"/>
      <c r="LQ61" s="319"/>
      <c r="LR61" s="319"/>
      <c r="LS61" s="319"/>
      <c r="LT61" s="319"/>
      <c r="LU61" s="319"/>
      <c r="LV61" s="319"/>
      <c r="LW61" s="319"/>
      <c r="LX61" s="319"/>
      <c r="LY61" s="319"/>
      <c r="LZ61" s="319"/>
      <c r="MA61" s="319"/>
      <c r="MB61" s="319"/>
      <c r="MC61" s="319"/>
      <c r="MD61" s="319"/>
      <c r="ME61" s="319"/>
      <c r="MF61" s="319"/>
      <c r="MG61" s="319"/>
      <c r="MH61" s="319"/>
      <c r="MI61" s="319"/>
      <c r="MJ61" s="319"/>
      <c r="MK61" s="319"/>
      <c r="ML61" s="319"/>
      <c r="MM61" s="319"/>
      <c r="MN61" s="319"/>
      <c r="MO61" s="319"/>
      <c r="MP61" s="319"/>
      <c r="MQ61" s="319"/>
      <c r="MR61" s="319"/>
      <c r="MS61" s="319"/>
      <c r="MT61" s="319"/>
      <c r="MU61" s="319"/>
      <c r="MV61" s="319"/>
      <c r="MW61" s="319"/>
      <c r="MX61" s="319"/>
      <c r="MY61" s="319"/>
      <c r="MZ61" s="319"/>
      <c r="NA61" s="319"/>
      <c r="NB61" s="319"/>
      <c r="NC61" s="319"/>
      <c r="ND61" s="319"/>
      <c r="NE61" s="319"/>
      <c r="NF61" s="319"/>
      <c r="NG61" s="319"/>
      <c r="NH61" s="319"/>
      <c r="NI61" s="319"/>
      <c r="NJ61" s="319"/>
      <c r="NK61" s="319"/>
      <c r="NL61" s="319"/>
      <c r="NM61" s="319"/>
      <c r="NN61" s="319"/>
      <c r="NO61" s="319"/>
      <c r="NP61" s="319"/>
      <c r="NQ61" s="319"/>
      <c r="NR61" s="319"/>
      <c r="NS61" s="319"/>
      <c r="NT61" s="319"/>
      <c r="NU61" s="319"/>
      <c r="NV61" s="319"/>
      <c r="NW61" s="319"/>
      <c r="NX61" s="319"/>
      <c r="NY61" s="319"/>
      <c r="NZ61" s="319"/>
      <c r="OA61" s="319"/>
      <c r="OB61" s="319"/>
      <c r="OC61" s="319"/>
      <c r="OD61" s="319"/>
      <c r="OE61" s="319"/>
      <c r="OF61" s="319"/>
      <c r="OG61" s="319"/>
      <c r="OH61" s="319"/>
      <c r="OI61" s="319"/>
      <c r="OJ61" s="319"/>
      <c r="OK61" s="319"/>
      <c r="OL61" s="319"/>
      <c r="OM61" s="319"/>
      <c r="ON61" s="319"/>
      <c r="OO61" s="319"/>
      <c r="OP61" s="319"/>
      <c r="OQ61" s="319"/>
      <c r="OR61" s="319"/>
      <c r="OS61" s="319"/>
      <c r="OT61" s="319"/>
      <c r="OU61" s="319"/>
      <c r="OV61" s="319"/>
      <c r="OW61" s="319"/>
      <c r="OX61" s="319"/>
      <c r="OY61" s="319"/>
      <c r="OZ61" s="319"/>
      <c r="PA61" s="319"/>
      <c r="PB61" s="319"/>
      <c r="PC61" s="319"/>
      <c r="PD61" s="319"/>
      <c r="PE61" s="319"/>
      <c r="PF61" s="319"/>
      <c r="PG61" s="319"/>
      <c r="PH61" s="319"/>
      <c r="PI61" s="319"/>
      <c r="PJ61" s="319"/>
      <c r="PK61" s="319"/>
      <c r="PL61" s="319"/>
      <c r="PM61" s="319"/>
      <c r="PN61" s="319"/>
      <c r="PO61" s="319"/>
      <c r="PP61" s="319"/>
      <c r="PQ61" s="319"/>
      <c r="PR61" s="319"/>
      <c r="PS61" s="319"/>
      <c r="PT61" s="319"/>
      <c r="PU61" s="319"/>
      <c r="PV61" s="319"/>
      <c r="PW61" s="319"/>
      <c r="PX61" s="319"/>
      <c r="PY61" s="319"/>
      <c r="PZ61" s="319"/>
      <c r="QA61" s="319"/>
      <c r="QB61" s="319"/>
      <c r="QC61" s="319"/>
      <c r="QD61" s="319"/>
      <c r="QE61" s="319"/>
      <c r="QF61" s="319"/>
      <c r="QG61" s="319"/>
      <c r="QH61" s="319"/>
      <c r="QI61" s="319"/>
      <c r="QJ61" s="319"/>
      <c r="QK61" s="319"/>
      <c r="QL61" s="319"/>
      <c r="QM61" s="319"/>
      <c r="QN61" s="319"/>
      <c r="QO61" s="319"/>
      <c r="QP61" s="319"/>
      <c r="QQ61" s="319"/>
      <c r="QR61" s="319"/>
      <c r="QS61" s="319"/>
      <c r="QT61" s="319"/>
      <c r="QU61" s="319"/>
      <c r="QV61" s="319"/>
      <c r="QW61" s="319"/>
      <c r="QX61" s="319"/>
      <c r="QY61" s="319"/>
      <c r="QZ61" s="319"/>
      <c r="RA61" s="319"/>
      <c r="RB61" s="319"/>
      <c r="RC61" s="319"/>
      <c r="RD61" s="319"/>
      <c r="RE61" s="319"/>
      <c r="RF61" s="319"/>
    </row>
    <row r="62" spans="1:474" s="602" customFormat="1" ht="14.4">
      <c r="A62" s="319"/>
      <c r="B62" s="2003" t="s">
        <v>77</v>
      </c>
      <c r="C62" s="2004">
        <v>18230714</v>
      </c>
      <c r="D62" s="2005"/>
      <c r="E62" s="2006" t="s">
        <v>1115</v>
      </c>
      <c r="F62" s="2007">
        <v>12</v>
      </c>
      <c r="G62" s="612">
        <f t="shared" si="14"/>
        <v>2.1424014211233952E-2</v>
      </c>
      <c r="H62" s="612" t="s">
        <v>37</v>
      </c>
      <c r="I62" s="2006">
        <v>201</v>
      </c>
      <c r="J62" s="2008">
        <f t="shared" si="4"/>
        <v>135.66666666666666</v>
      </c>
      <c r="K62" s="2009">
        <f t="shared" si="10"/>
        <v>22.243781094527364</v>
      </c>
      <c r="L62" s="2009">
        <f t="shared" si="11"/>
        <v>28.645522388059703</v>
      </c>
      <c r="M62" s="600"/>
      <c r="N62" s="2006">
        <v>27269</v>
      </c>
      <c r="O62" s="375"/>
      <c r="P62" s="601"/>
      <c r="Q62" s="601">
        <v>4471</v>
      </c>
      <c r="R62" s="601">
        <f t="shared" si="6"/>
        <v>1286.75</v>
      </c>
      <c r="S62" s="2006">
        <v>5757.75</v>
      </c>
      <c r="T62" s="601"/>
      <c r="U62" s="601"/>
      <c r="V62" s="601"/>
      <c r="W62" s="601"/>
      <c r="X62" s="601"/>
      <c r="Y62" s="601"/>
      <c r="Z62" s="1006">
        <f t="shared" si="15"/>
        <v>0</v>
      </c>
      <c r="AA62" s="614">
        <f t="shared" si="12"/>
        <v>0.67084969084451451</v>
      </c>
      <c r="AB62" s="601">
        <f t="shared" si="13"/>
        <v>18293.400219639065</v>
      </c>
      <c r="AC62" s="618"/>
      <c r="AD62" s="2010"/>
      <c r="AE62" s="319"/>
      <c r="AF62" s="319"/>
      <c r="AG62" s="319"/>
      <c r="AH62" s="319"/>
      <c r="AI62" s="319"/>
      <c r="AJ62" s="319"/>
      <c r="AK62" s="319"/>
      <c r="AL62" s="319"/>
      <c r="AM62" s="319"/>
      <c r="AN62" s="319"/>
      <c r="AO62" s="319"/>
      <c r="AP62" s="319"/>
      <c r="AQ62" s="319"/>
      <c r="AR62" s="319"/>
      <c r="AS62" s="319"/>
      <c r="AT62" s="319"/>
      <c r="AU62" s="319"/>
      <c r="AV62" s="319"/>
      <c r="AW62" s="319"/>
      <c r="AX62" s="319"/>
      <c r="AY62" s="319"/>
      <c r="AZ62" s="319"/>
      <c r="BA62" s="319"/>
      <c r="BB62" s="319"/>
      <c r="BC62" s="319"/>
      <c r="BD62" s="319"/>
      <c r="BE62" s="319"/>
      <c r="BF62" s="319"/>
      <c r="BG62" s="319"/>
      <c r="BH62" s="319"/>
      <c r="BI62" s="319"/>
      <c r="BJ62" s="319"/>
      <c r="BK62" s="319"/>
      <c r="BL62" s="319"/>
      <c r="BM62" s="319"/>
      <c r="BN62" s="319"/>
      <c r="BO62" s="319"/>
      <c r="BP62" s="319"/>
      <c r="BQ62" s="319"/>
      <c r="BR62" s="319"/>
      <c r="BS62" s="319"/>
      <c r="BT62" s="319"/>
      <c r="BU62" s="319"/>
      <c r="BV62" s="319"/>
      <c r="BW62" s="319"/>
      <c r="BX62" s="319"/>
      <c r="BY62" s="319"/>
      <c r="BZ62" s="319"/>
      <c r="CA62" s="319"/>
      <c r="CB62" s="319"/>
      <c r="CC62" s="319"/>
      <c r="CD62" s="319"/>
      <c r="CE62" s="319"/>
      <c r="CF62" s="319"/>
      <c r="CG62" s="319"/>
      <c r="CH62" s="319"/>
      <c r="CI62" s="319"/>
      <c r="CJ62" s="319"/>
      <c r="CK62" s="319"/>
      <c r="CL62" s="319"/>
      <c r="CM62" s="319"/>
      <c r="CN62" s="319"/>
      <c r="CO62" s="319"/>
      <c r="CP62" s="319"/>
      <c r="CQ62" s="319"/>
      <c r="CR62" s="319"/>
      <c r="CS62" s="319"/>
      <c r="CT62" s="319"/>
      <c r="CU62" s="319"/>
      <c r="CV62" s="319"/>
      <c r="CW62" s="319"/>
      <c r="CX62" s="319"/>
      <c r="CY62" s="319"/>
      <c r="CZ62" s="319"/>
      <c r="DA62" s="319"/>
      <c r="DB62" s="319"/>
      <c r="DC62" s="319"/>
      <c r="DD62" s="319"/>
      <c r="DE62" s="319"/>
      <c r="DF62" s="319"/>
      <c r="DG62" s="319"/>
      <c r="DH62" s="319"/>
      <c r="DI62" s="319"/>
      <c r="DJ62" s="319"/>
      <c r="DK62" s="319"/>
      <c r="DL62" s="319"/>
      <c r="DM62" s="319"/>
      <c r="DN62" s="319"/>
      <c r="DO62" s="319"/>
      <c r="DP62" s="319"/>
      <c r="DQ62" s="319"/>
      <c r="DR62" s="319"/>
      <c r="DS62" s="319"/>
      <c r="DT62" s="319"/>
      <c r="DU62" s="319"/>
      <c r="DV62" s="319"/>
      <c r="DW62" s="319"/>
      <c r="DX62" s="319"/>
      <c r="DY62" s="319"/>
      <c r="DZ62" s="319"/>
      <c r="EA62" s="319"/>
      <c r="EB62" s="319"/>
      <c r="EC62" s="319"/>
      <c r="ED62" s="319"/>
      <c r="EE62" s="319"/>
      <c r="EF62" s="319"/>
      <c r="EG62" s="319"/>
      <c r="EH62" s="319"/>
      <c r="EI62" s="319"/>
      <c r="EJ62" s="319"/>
      <c r="EK62" s="319"/>
      <c r="EL62" s="319"/>
      <c r="EM62" s="319"/>
      <c r="EN62" s="319"/>
      <c r="EO62" s="319"/>
      <c r="EP62" s="319"/>
      <c r="EQ62" s="319"/>
      <c r="ER62" s="319"/>
      <c r="ES62" s="319"/>
      <c r="ET62" s="319"/>
      <c r="EU62" s="319"/>
      <c r="EV62" s="319"/>
      <c r="EW62" s="319"/>
      <c r="EX62" s="319"/>
      <c r="EY62" s="319"/>
      <c r="EZ62" s="319"/>
      <c r="FA62" s="319"/>
      <c r="FB62" s="319"/>
      <c r="FC62" s="319"/>
      <c r="FD62" s="319"/>
      <c r="FE62" s="319"/>
      <c r="FF62" s="319"/>
      <c r="FG62" s="319"/>
      <c r="FH62" s="319"/>
      <c r="FI62" s="319"/>
      <c r="FJ62" s="319"/>
      <c r="FK62" s="319"/>
      <c r="FL62" s="319"/>
      <c r="FM62" s="319"/>
      <c r="FN62" s="319"/>
      <c r="FO62" s="319"/>
      <c r="FP62" s="319"/>
      <c r="FQ62" s="319"/>
      <c r="FR62" s="319"/>
      <c r="FS62" s="319"/>
      <c r="FT62" s="319"/>
      <c r="FU62" s="319"/>
      <c r="FV62" s="319"/>
      <c r="FW62" s="319"/>
      <c r="FX62" s="319"/>
      <c r="FY62" s="319"/>
      <c r="FZ62" s="319"/>
      <c r="GA62" s="319"/>
      <c r="GB62" s="319"/>
      <c r="GC62" s="319"/>
      <c r="GD62" s="319"/>
      <c r="GE62" s="319"/>
      <c r="GF62" s="319"/>
      <c r="GG62" s="319"/>
      <c r="GH62" s="319"/>
      <c r="GI62" s="319"/>
      <c r="GJ62" s="319"/>
      <c r="GK62" s="319"/>
      <c r="GL62" s="319"/>
      <c r="GM62" s="319"/>
      <c r="GN62" s="319"/>
      <c r="GO62" s="319"/>
      <c r="GP62" s="319"/>
      <c r="GQ62" s="319"/>
      <c r="GR62" s="319"/>
      <c r="GS62" s="319"/>
      <c r="GT62" s="319"/>
      <c r="GU62" s="319"/>
      <c r="GV62" s="319"/>
      <c r="GW62" s="319"/>
      <c r="GX62" s="319"/>
      <c r="GY62" s="319"/>
      <c r="GZ62" s="319"/>
      <c r="HA62" s="319"/>
      <c r="HB62" s="319"/>
      <c r="HC62" s="319"/>
      <c r="HD62" s="319"/>
      <c r="HE62" s="319"/>
      <c r="HF62" s="319"/>
      <c r="HG62" s="319"/>
      <c r="HH62" s="319"/>
      <c r="HI62" s="319"/>
      <c r="HJ62" s="319"/>
      <c r="HK62" s="319"/>
      <c r="HL62" s="319"/>
      <c r="HM62" s="319"/>
      <c r="HN62" s="319"/>
      <c r="HO62" s="319"/>
      <c r="HP62" s="319"/>
      <c r="HQ62" s="319"/>
      <c r="HR62" s="319"/>
      <c r="HS62" s="319"/>
      <c r="HT62" s="319"/>
      <c r="HU62" s="319"/>
      <c r="HV62" s="319"/>
      <c r="HW62" s="319"/>
      <c r="HX62" s="319"/>
      <c r="HY62" s="319"/>
      <c r="HZ62" s="319"/>
      <c r="IA62" s="319"/>
      <c r="IB62" s="319"/>
      <c r="IC62" s="319"/>
      <c r="ID62" s="319"/>
      <c r="IE62" s="319"/>
      <c r="IF62" s="319"/>
      <c r="IG62" s="319"/>
      <c r="IH62" s="319"/>
      <c r="II62" s="319"/>
      <c r="IJ62" s="319"/>
      <c r="IK62" s="319"/>
      <c r="IL62" s="319"/>
      <c r="IM62" s="319"/>
      <c r="IN62" s="319"/>
      <c r="IO62" s="319"/>
      <c r="IP62" s="319"/>
      <c r="IQ62" s="319"/>
      <c r="IR62" s="319"/>
      <c r="IS62" s="319"/>
      <c r="IT62" s="319"/>
      <c r="IU62" s="319"/>
      <c r="IV62" s="319"/>
      <c r="IW62" s="319"/>
      <c r="IX62" s="319"/>
      <c r="IY62" s="319"/>
      <c r="IZ62" s="319"/>
      <c r="JA62" s="319"/>
      <c r="JB62" s="319"/>
      <c r="JC62" s="319"/>
      <c r="JD62" s="319"/>
      <c r="JE62" s="319"/>
      <c r="JF62" s="319"/>
      <c r="JG62" s="319"/>
      <c r="JH62" s="319"/>
      <c r="JI62" s="319"/>
      <c r="JJ62" s="319"/>
      <c r="JK62" s="319"/>
      <c r="JL62" s="319"/>
      <c r="JM62" s="319"/>
      <c r="JN62" s="319"/>
      <c r="JO62" s="319"/>
      <c r="JP62" s="319"/>
      <c r="JQ62" s="319"/>
      <c r="JR62" s="319"/>
      <c r="JS62" s="319"/>
      <c r="JT62" s="319"/>
      <c r="JU62" s="319"/>
      <c r="JV62" s="319"/>
      <c r="JW62" s="319"/>
      <c r="JX62" s="319"/>
      <c r="JY62" s="319"/>
      <c r="JZ62" s="319"/>
      <c r="KA62" s="319"/>
      <c r="KB62" s="319"/>
      <c r="KC62" s="319"/>
      <c r="KD62" s="319"/>
      <c r="KE62" s="319"/>
      <c r="KF62" s="319"/>
      <c r="KG62" s="319"/>
      <c r="KH62" s="319"/>
      <c r="KI62" s="319"/>
      <c r="KJ62" s="319"/>
      <c r="KK62" s="319"/>
      <c r="KL62" s="319"/>
      <c r="KM62" s="319"/>
      <c r="KN62" s="319"/>
      <c r="KO62" s="319"/>
      <c r="KP62" s="319"/>
      <c r="KQ62" s="319"/>
      <c r="KR62" s="319"/>
      <c r="KS62" s="319"/>
      <c r="KT62" s="319"/>
      <c r="KU62" s="319"/>
      <c r="KV62" s="319"/>
      <c r="KW62" s="319"/>
      <c r="KX62" s="319"/>
      <c r="KY62" s="319"/>
      <c r="KZ62" s="319"/>
      <c r="LA62" s="319"/>
      <c r="LB62" s="319"/>
      <c r="LC62" s="319"/>
      <c r="LD62" s="319"/>
      <c r="LE62" s="319"/>
      <c r="LF62" s="319"/>
      <c r="LG62" s="319"/>
      <c r="LH62" s="319"/>
      <c r="LI62" s="319"/>
      <c r="LJ62" s="319"/>
      <c r="LK62" s="319"/>
      <c r="LL62" s="319"/>
      <c r="LM62" s="319"/>
      <c r="LN62" s="319"/>
      <c r="LO62" s="319"/>
      <c r="LP62" s="319"/>
      <c r="LQ62" s="319"/>
      <c r="LR62" s="319"/>
      <c r="LS62" s="319"/>
      <c r="LT62" s="319"/>
      <c r="LU62" s="319"/>
      <c r="LV62" s="319"/>
      <c r="LW62" s="319"/>
      <c r="LX62" s="319"/>
      <c r="LY62" s="319"/>
      <c r="LZ62" s="319"/>
      <c r="MA62" s="319"/>
      <c r="MB62" s="319"/>
      <c r="MC62" s="319"/>
      <c r="MD62" s="319"/>
      <c r="ME62" s="319"/>
      <c r="MF62" s="319"/>
      <c r="MG62" s="319"/>
      <c r="MH62" s="319"/>
      <c r="MI62" s="319"/>
      <c r="MJ62" s="319"/>
      <c r="MK62" s="319"/>
      <c r="ML62" s="319"/>
      <c r="MM62" s="319"/>
      <c r="MN62" s="319"/>
      <c r="MO62" s="319"/>
      <c r="MP62" s="319"/>
      <c r="MQ62" s="319"/>
      <c r="MR62" s="319"/>
      <c r="MS62" s="319"/>
      <c r="MT62" s="319"/>
      <c r="MU62" s="319"/>
      <c r="MV62" s="319"/>
      <c r="MW62" s="319"/>
      <c r="MX62" s="319"/>
      <c r="MY62" s="319"/>
      <c r="MZ62" s="319"/>
      <c r="NA62" s="319"/>
      <c r="NB62" s="319"/>
      <c r="NC62" s="319"/>
      <c r="ND62" s="319"/>
      <c r="NE62" s="319"/>
      <c r="NF62" s="319"/>
      <c r="NG62" s="319"/>
      <c r="NH62" s="319"/>
      <c r="NI62" s="319"/>
      <c r="NJ62" s="319"/>
      <c r="NK62" s="319"/>
      <c r="NL62" s="319"/>
      <c r="NM62" s="319"/>
      <c r="NN62" s="319"/>
      <c r="NO62" s="319"/>
      <c r="NP62" s="319"/>
      <c r="NQ62" s="319"/>
      <c r="NR62" s="319"/>
      <c r="NS62" s="319"/>
      <c r="NT62" s="319"/>
      <c r="NU62" s="319"/>
      <c r="NV62" s="319"/>
      <c r="NW62" s="319"/>
      <c r="NX62" s="319"/>
      <c r="NY62" s="319"/>
      <c r="NZ62" s="319"/>
      <c r="OA62" s="319"/>
      <c r="OB62" s="319"/>
      <c r="OC62" s="319"/>
      <c r="OD62" s="319"/>
      <c r="OE62" s="319"/>
      <c r="OF62" s="319"/>
      <c r="OG62" s="319"/>
      <c r="OH62" s="319"/>
      <c r="OI62" s="319"/>
      <c r="OJ62" s="319"/>
      <c r="OK62" s="319"/>
      <c r="OL62" s="319"/>
      <c r="OM62" s="319"/>
      <c r="ON62" s="319"/>
      <c r="OO62" s="319"/>
      <c r="OP62" s="319"/>
      <c r="OQ62" s="319"/>
      <c r="OR62" s="319"/>
      <c r="OS62" s="319"/>
      <c r="OT62" s="319"/>
      <c r="OU62" s="319"/>
      <c r="OV62" s="319"/>
      <c r="OW62" s="319"/>
      <c r="OX62" s="319"/>
      <c r="OY62" s="319"/>
      <c r="OZ62" s="319"/>
      <c r="PA62" s="319"/>
      <c r="PB62" s="319"/>
      <c r="PC62" s="319"/>
      <c r="PD62" s="319"/>
      <c r="PE62" s="319"/>
      <c r="PF62" s="319"/>
      <c r="PG62" s="319"/>
      <c r="PH62" s="319"/>
      <c r="PI62" s="319"/>
      <c r="PJ62" s="319"/>
      <c r="PK62" s="319"/>
      <c r="PL62" s="319"/>
      <c r="PM62" s="319"/>
      <c r="PN62" s="319"/>
      <c r="PO62" s="319"/>
      <c r="PP62" s="319"/>
      <c r="PQ62" s="319"/>
      <c r="PR62" s="319"/>
      <c r="PS62" s="319"/>
      <c r="PT62" s="319"/>
      <c r="PU62" s="319"/>
      <c r="PV62" s="319"/>
      <c r="PW62" s="319"/>
      <c r="PX62" s="319"/>
      <c r="PY62" s="319"/>
      <c r="PZ62" s="319"/>
      <c r="QA62" s="319"/>
      <c r="QB62" s="319"/>
      <c r="QC62" s="319"/>
      <c r="QD62" s="319"/>
      <c r="QE62" s="319"/>
      <c r="QF62" s="319"/>
      <c r="QG62" s="319"/>
      <c r="QH62" s="319"/>
      <c r="QI62" s="319"/>
      <c r="QJ62" s="319"/>
      <c r="QK62" s="319"/>
      <c r="QL62" s="319"/>
      <c r="QM62" s="319"/>
      <c r="QN62" s="319"/>
      <c r="QO62" s="319"/>
      <c r="QP62" s="319"/>
      <c r="QQ62" s="319"/>
      <c r="QR62" s="319"/>
      <c r="QS62" s="319"/>
      <c r="QT62" s="319"/>
      <c r="QU62" s="319"/>
      <c r="QV62" s="319"/>
      <c r="QW62" s="319"/>
      <c r="QX62" s="319"/>
      <c r="QY62" s="319"/>
      <c r="QZ62" s="319"/>
      <c r="RA62" s="319"/>
      <c r="RB62" s="319"/>
      <c r="RC62" s="319"/>
      <c r="RD62" s="319"/>
      <c r="RE62" s="319"/>
      <c r="RF62" s="319"/>
    </row>
    <row r="63" spans="1:474" s="602" customFormat="1" ht="14.4">
      <c r="A63" s="319"/>
      <c r="B63" s="2003" t="s">
        <v>77</v>
      </c>
      <c r="C63" s="2004">
        <v>18230714</v>
      </c>
      <c r="D63" s="2005"/>
      <c r="E63" s="2006" t="s">
        <v>1116</v>
      </c>
      <c r="F63" s="2007">
        <v>12</v>
      </c>
      <c r="G63" s="612">
        <f t="shared" si="14"/>
        <v>1.316835608913023E-2</v>
      </c>
      <c r="H63" s="612" t="s">
        <v>37</v>
      </c>
      <c r="I63" s="2006">
        <v>111</v>
      </c>
      <c r="J63" s="2008">
        <f t="shared" si="4"/>
        <v>151</v>
      </c>
      <c r="K63" s="2009">
        <f t="shared" si="10"/>
        <v>19.756756756756758</v>
      </c>
      <c r="L63" s="2009">
        <f t="shared" si="11"/>
        <v>25.048738738738738</v>
      </c>
      <c r="M63" s="600"/>
      <c r="N63" s="2006">
        <v>16761</v>
      </c>
      <c r="O63" s="375"/>
      <c r="P63" s="601"/>
      <c r="Q63" s="601">
        <v>2193</v>
      </c>
      <c r="R63" s="601">
        <f t="shared" si="6"/>
        <v>587.40999999999985</v>
      </c>
      <c r="S63" s="2006">
        <v>2780.41</v>
      </c>
      <c r="T63" s="601"/>
      <c r="U63" s="601"/>
      <c r="V63" s="601"/>
      <c r="W63" s="601"/>
      <c r="X63" s="601"/>
      <c r="Y63" s="601"/>
      <c r="Z63" s="1006">
        <f t="shared" si="15"/>
        <v>0</v>
      </c>
      <c r="AA63" s="614">
        <f t="shared" si="12"/>
        <v>0.67084969084451451</v>
      </c>
      <c r="AB63" s="601">
        <f t="shared" si="13"/>
        <v>11244.111668244908</v>
      </c>
      <c r="AC63" s="618"/>
      <c r="AD63" s="2010"/>
      <c r="AE63" s="319"/>
      <c r="AF63" s="319"/>
      <c r="AG63" s="319"/>
      <c r="AH63" s="319"/>
      <c r="AI63" s="319"/>
      <c r="AJ63" s="319"/>
      <c r="AK63" s="319"/>
      <c r="AL63" s="319"/>
      <c r="AM63" s="319"/>
      <c r="AN63" s="319"/>
      <c r="AO63" s="319"/>
      <c r="AP63" s="319"/>
      <c r="AQ63" s="319"/>
      <c r="AR63" s="319"/>
      <c r="AS63" s="319"/>
      <c r="AT63" s="319"/>
      <c r="AU63" s="319"/>
      <c r="AV63" s="319"/>
      <c r="AW63" s="319"/>
      <c r="AX63" s="319"/>
      <c r="AY63" s="319"/>
      <c r="AZ63" s="319"/>
      <c r="BA63" s="319"/>
      <c r="BB63" s="319"/>
      <c r="BC63" s="319"/>
      <c r="BD63" s="319"/>
      <c r="BE63" s="319"/>
      <c r="BF63" s="319"/>
      <c r="BG63" s="319"/>
      <c r="BH63" s="319"/>
      <c r="BI63" s="319"/>
      <c r="BJ63" s="319"/>
      <c r="BK63" s="319"/>
      <c r="BL63" s="319"/>
      <c r="BM63" s="319"/>
      <c r="BN63" s="319"/>
      <c r="BO63" s="319"/>
      <c r="BP63" s="319"/>
      <c r="BQ63" s="319"/>
      <c r="BR63" s="319"/>
      <c r="BS63" s="319"/>
      <c r="BT63" s="319"/>
      <c r="BU63" s="319"/>
      <c r="BV63" s="319"/>
      <c r="BW63" s="319"/>
      <c r="BX63" s="319"/>
      <c r="BY63" s="319"/>
      <c r="BZ63" s="319"/>
      <c r="CA63" s="319"/>
      <c r="CB63" s="319"/>
      <c r="CC63" s="319"/>
      <c r="CD63" s="319"/>
      <c r="CE63" s="319"/>
      <c r="CF63" s="319"/>
      <c r="CG63" s="319"/>
      <c r="CH63" s="319"/>
      <c r="CI63" s="319"/>
      <c r="CJ63" s="319"/>
      <c r="CK63" s="319"/>
      <c r="CL63" s="319"/>
      <c r="CM63" s="319"/>
      <c r="CN63" s="319"/>
      <c r="CO63" s="319"/>
      <c r="CP63" s="319"/>
      <c r="CQ63" s="319"/>
      <c r="CR63" s="319"/>
      <c r="CS63" s="319"/>
      <c r="CT63" s="319"/>
      <c r="CU63" s="319"/>
      <c r="CV63" s="319"/>
      <c r="CW63" s="319"/>
      <c r="CX63" s="319"/>
      <c r="CY63" s="319"/>
      <c r="CZ63" s="319"/>
      <c r="DA63" s="319"/>
      <c r="DB63" s="319"/>
      <c r="DC63" s="319"/>
      <c r="DD63" s="319"/>
      <c r="DE63" s="319"/>
      <c r="DF63" s="319"/>
      <c r="DG63" s="319"/>
      <c r="DH63" s="319"/>
      <c r="DI63" s="319"/>
      <c r="DJ63" s="319"/>
      <c r="DK63" s="319"/>
      <c r="DL63" s="319"/>
      <c r="DM63" s="319"/>
      <c r="DN63" s="319"/>
      <c r="DO63" s="319"/>
      <c r="DP63" s="319"/>
      <c r="DQ63" s="319"/>
      <c r="DR63" s="319"/>
      <c r="DS63" s="319"/>
      <c r="DT63" s="319"/>
      <c r="DU63" s="319"/>
      <c r="DV63" s="319"/>
      <c r="DW63" s="319"/>
      <c r="DX63" s="319"/>
      <c r="DY63" s="319"/>
      <c r="DZ63" s="319"/>
      <c r="EA63" s="319"/>
      <c r="EB63" s="319"/>
      <c r="EC63" s="319"/>
      <c r="ED63" s="319"/>
      <c r="EE63" s="319"/>
      <c r="EF63" s="319"/>
      <c r="EG63" s="319"/>
      <c r="EH63" s="319"/>
      <c r="EI63" s="319"/>
      <c r="EJ63" s="319"/>
      <c r="EK63" s="319"/>
      <c r="EL63" s="319"/>
      <c r="EM63" s="319"/>
      <c r="EN63" s="319"/>
      <c r="EO63" s="319"/>
      <c r="EP63" s="319"/>
      <c r="EQ63" s="319"/>
      <c r="ER63" s="319"/>
      <c r="ES63" s="319"/>
      <c r="ET63" s="319"/>
      <c r="EU63" s="319"/>
      <c r="EV63" s="319"/>
      <c r="EW63" s="319"/>
      <c r="EX63" s="319"/>
      <c r="EY63" s="319"/>
      <c r="EZ63" s="319"/>
      <c r="FA63" s="319"/>
      <c r="FB63" s="319"/>
      <c r="FC63" s="319"/>
      <c r="FD63" s="319"/>
      <c r="FE63" s="319"/>
      <c r="FF63" s="319"/>
      <c r="FG63" s="319"/>
      <c r="FH63" s="319"/>
      <c r="FI63" s="319"/>
      <c r="FJ63" s="319"/>
      <c r="FK63" s="319"/>
      <c r="FL63" s="319"/>
      <c r="FM63" s="319"/>
      <c r="FN63" s="319"/>
      <c r="FO63" s="319"/>
      <c r="FP63" s="319"/>
      <c r="FQ63" s="319"/>
      <c r="FR63" s="319"/>
      <c r="FS63" s="319"/>
      <c r="FT63" s="319"/>
      <c r="FU63" s="319"/>
      <c r="FV63" s="319"/>
      <c r="FW63" s="319"/>
      <c r="FX63" s="319"/>
      <c r="FY63" s="319"/>
      <c r="FZ63" s="319"/>
      <c r="GA63" s="319"/>
      <c r="GB63" s="319"/>
      <c r="GC63" s="319"/>
      <c r="GD63" s="319"/>
      <c r="GE63" s="319"/>
      <c r="GF63" s="319"/>
      <c r="GG63" s="319"/>
      <c r="GH63" s="319"/>
      <c r="GI63" s="319"/>
      <c r="GJ63" s="319"/>
      <c r="GK63" s="319"/>
      <c r="GL63" s="319"/>
      <c r="GM63" s="319"/>
      <c r="GN63" s="319"/>
      <c r="GO63" s="319"/>
      <c r="GP63" s="319"/>
      <c r="GQ63" s="319"/>
      <c r="GR63" s="319"/>
      <c r="GS63" s="319"/>
      <c r="GT63" s="319"/>
      <c r="GU63" s="319"/>
      <c r="GV63" s="319"/>
      <c r="GW63" s="319"/>
      <c r="GX63" s="319"/>
      <c r="GY63" s="319"/>
      <c r="GZ63" s="319"/>
      <c r="HA63" s="319"/>
      <c r="HB63" s="319"/>
      <c r="HC63" s="319"/>
      <c r="HD63" s="319"/>
      <c r="HE63" s="319"/>
      <c r="HF63" s="319"/>
      <c r="HG63" s="319"/>
      <c r="HH63" s="319"/>
      <c r="HI63" s="319"/>
      <c r="HJ63" s="319"/>
      <c r="HK63" s="319"/>
      <c r="HL63" s="319"/>
      <c r="HM63" s="319"/>
      <c r="HN63" s="319"/>
      <c r="HO63" s="319"/>
      <c r="HP63" s="319"/>
      <c r="HQ63" s="319"/>
      <c r="HR63" s="319"/>
      <c r="HS63" s="319"/>
      <c r="HT63" s="319"/>
      <c r="HU63" s="319"/>
      <c r="HV63" s="319"/>
      <c r="HW63" s="319"/>
      <c r="HX63" s="319"/>
      <c r="HY63" s="319"/>
      <c r="HZ63" s="319"/>
      <c r="IA63" s="319"/>
      <c r="IB63" s="319"/>
      <c r="IC63" s="319"/>
      <c r="ID63" s="319"/>
      <c r="IE63" s="319"/>
      <c r="IF63" s="319"/>
      <c r="IG63" s="319"/>
      <c r="IH63" s="319"/>
      <c r="II63" s="319"/>
      <c r="IJ63" s="319"/>
      <c r="IK63" s="319"/>
      <c r="IL63" s="319"/>
      <c r="IM63" s="319"/>
      <c r="IN63" s="319"/>
      <c r="IO63" s="319"/>
      <c r="IP63" s="319"/>
      <c r="IQ63" s="319"/>
      <c r="IR63" s="319"/>
      <c r="IS63" s="319"/>
      <c r="IT63" s="319"/>
      <c r="IU63" s="319"/>
      <c r="IV63" s="319"/>
      <c r="IW63" s="319"/>
      <c r="IX63" s="319"/>
      <c r="IY63" s="319"/>
      <c r="IZ63" s="319"/>
      <c r="JA63" s="319"/>
      <c r="JB63" s="319"/>
      <c r="JC63" s="319"/>
      <c r="JD63" s="319"/>
      <c r="JE63" s="319"/>
      <c r="JF63" s="319"/>
      <c r="JG63" s="319"/>
      <c r="JH63" s="319"/>
      <c r="JI63" s="319"/>
      <c r="JJ63" s="319"/>
      <c r="JK63" s="319"/>
      <c r="JL63" s="319"/>
      <c r="JM63" s="319"/>
      <c r="JN63" s="319"/>
      <c r="JO63" s="319"/>
      <c r="JP63" s="319"/>
      <c r="JQ63" s="319"/>
      <c r="JR63" s="319"/>
      <c r="JS63" s="319"/>
      <c r="JT63" s="319"/>
      <c r="JU63" s="319"/>
      <c r="JV63" s="319"/>
      <c r="JW63" s="319"/>
      <c r="JX63" s="319"/>
      <c r="JY63" s="319"/>
      <c r="JZ63" s="319"/>
      <c r="KA63" s="319"/>
      <c r="KB63" s="319"/>
      <c r="KC63" s="319"/>
      <c r="KD63" s="319"/>
      <c r="KE63" s="319"/>
      <c r="KF63" s="319"/>
      <c r="KG63" s="319"/>
      <c r="KH63" s="319"/>
      <c r="KI63" s="319"/>
      <c r="KJ63" s="319"/>
      <c r="KK63" s="319"/>
      <c r="KL63" s="319"/>
      <c r="KM63" s="319"/>
      <c r="KN63" s="319"/>
      <c r="KO63" s="319"/>
      <c r="KP63" s="319"/>
      <c r="KQ63" s="319"/>
      <c r="KR63" s="319"/>
      <c r="KS63" s="319"/>
      <c r="KT63" s="319"/>
      <c r="KU63" s="319"/>
      <c r="KV63" s="319"/>
      <c r="KW63" s="319"/>
      <c r="KX63" s="319"/>
      <c r="KY63" s="319"/>
      <c r="KZ63" s="319"/>
      <c r="LA63" s="319"/>
      <c r="LB63" s="319"/>
      <c r="LC63" s="319"/>
      <c r="LD63" s="319"/>
      <c r="LE63" s="319"/>
      <c r="LF63" s="319"/>
      <c r="LG63" s="319"/>
      <c r="LH63" s="319"/>
      <c r="LI63" s="319"/>
      <c r="LJ63" s="319"/>
      <c r="LK63" s="319"/>
      <c r="LL63" s="319"/>
      <c r="LM63" s="319"/>
      <c r="LN63" s="319"/>
      <c r="LO63" s="319"/>
      <c r="LP63" s="319"/>
      <c r="LQ63" s="319"/>
      <c r="LR63" s="319"/>
      <c r="LS63" s="319"/>
      <c r="LT63" s="319"/>
      <c r="LU63" s="319"/>
      <c r="LV63" s="319"/>
      <c r="LW63" s="319"/>
      <c r="LX63" s="319"/>
      <c r="LY63" s="319"/>
      <c r="LZ63" s="319"/>
      <c r="MA63" s="319"/>
      <c r="MB63" s="319"/>
      <c r="MC63" s="319"/>
      <c r="MD63" s="319"/>
      <c r="ME63" s="319"/>
      <c r="MF63" s="319"/>
      <c r="MG63" s="319"/>
      <c r="MH63" s="319"/>
      <c r="MI63" s="319"/>
      <c r="MJ63" s="319"/>
      <c r="MK63" s="319"/>
      <c r="ML63" s="319"/>
      <c r="MM63" s="319"/>
      <c r="MN63" s="319"/>
      <c r="MO63" s="319"/>
      <c r="MP63" s="319"/>
      <c r="MQ63" s="319"/>
      <c r="MR63" s="319"/>
      <c r="MS63" s="319"/>
      <c r="MT63" s="319"/>
      <c r="MU63" s="319"/>
      <c r="MV63" s="319"/>
      <c r="MW63" s="319"/>
      <c r="MX63" s="319"/>
      <c r="MY63" s="319"/>
      <c r="MZ63" s="319"/>
      <c r="NA63" s="319"/>
      <c r="NB63" s="319"/>
      <c r="NC63" s="319"/>
      <c r="ND63" s="319"/>
      <c r="NE63" s="319"/>
      <c r="NF63" s="319"/>
      <c r="NG63" s="319"/>
      <c r="NH63" s="319"/>
      <c r="NI63" s="319"/>
      <c r="NJ63" s="319"/>
      <c r="NK63" s="319"/>
      <c r="NL63" s="319"/>
      <c r="NM63" s="319"/>
      <c r="NN63" s="319"/>
      <c r="NO63" s="319"/>
      <c r="NP63" s="319"/>
      <c r="NQ63" s="319"/>
      <c r="NR63" s="319"/>
      <c r="NS63" s="319"/>
      <c r="NT63" s="319"/>
      <c r="NU63" s="319"/>
      <c r="NV63" s="319"/>
      <c r="NW63" s="319"/>
      <c r="NX63" s="319"/>
      <c r="NY63" s="319"/>
      <c r="NZ63" s="319"/>
      <c r="OA63" s="319"/>
      <c r="OB63" s="319"/>
      <c r="OC63" s="319"/>
      <c r="OD63" s="319"/>
      <c r="OE63" s="319"/>
      <c r="OF63" s="319"/>
      <c r="OG63" s="319"/>
      <c r="OH63" s="319"/>
      <c r="OI63" s="319"/>
      <c r="OJ63" s="319"/>
      <c r="OK63" s="319"/>
      <c r="OL63" s="319"/>
      <c r="OM63" s="319"/>
      <c r="ON63" s="319"/>
      <c r="OO63" s="319"/>
      <c r="OP63" s="319"/>
      <c r="OQ63" s="319"/>
      <c r="OR63" s="319"/>
      <c r="OS63" s="319"/>
      <c r="OT63" s="319"/>
      <c r="OU63" s="319"/>
      <c r="OV63" s="319"/>
      <c r="OW63" s="319"/>
      <c r="OX63" s="319"/>
      <c r="OY63" s="319"/>
      <c r="OZ63" s="319"/>
      <c r="PA63" s="319"/>
      <c r="PB63" s="319"/>
      <c r="PC63" s="319"/>
      <c r="PD63" s="319"/>
      <c r="PE63" s="319"/>
      <c r="PF63" s="319"/>
      <c r="PG63" s="319"/>
      <c r="PH63" s="319"/>
      <c r="PI63" s="319"/>
      <c r="PJ63" s="319"/>
      <c r="PK63" s="319"/>
      <c r="PL63" s="319"/>
      <c r="PM63" s="319"/>
      <c r="PN63" s="319"/>
      <c r="PO63" s="319"/>
      <c r="PP63" s="319"/>
      <c r="PQ63" s="319"/>
      <c r="PR63" s="319"/>
      <c r="PS63" s="319"/>
      <c r="PT63" s="319"/>
      <c r="PU63" s="319"/>
      <c r="PV63" s="319"/>
      <c r="PW63" s="319"/>
      <c r="PX63" s="319"/>
      <c r="PY63" s="319"/>
      <c r="PZ63" s="319"/>
      <c r="QA63" s="319"/>
      <c r="QB63" s="319"/>
      <c r="QC63" s="319"/>
      <c r="QD63" s="319"/>
      <c r="QE63" s="319"/>
      <c r="QF63" s="319"/>
      <c r="QG63" s="319"/>
      <c r="QH63" s="319"/>
      <c r="QI63" s="319"/>
      <c r="QJ63" s="319"/>
      <c r="QK63" s="319"/>
      <c r="QL63" s="319"/>
      <c r="QM63" s="319"/>
      <c r="QN63" s="319"/>
      <c r="QO63" s="319"/>
      <c r="QP63" s="319"/>
      <c r="QQ63" s="319"/>
      <c r="QR63" s="319"/>
      <c r="QS63" s="319"/>
      <c r="QT63" s="319"/>
      <c r="QU63" s="319"/>
      <c r="QV63" s="319"/>
      <c r="QW63" s="319"/>
      <c r="QX63" s="319"/>
      <c r="QY63" s="319"/>
      <c r="QZ63" s="319"/>
      <c r="RA63" s="319"/>
      <c r="RB63" s="319"/>
      <c r="RC63" s="319"/>
      <c r="RD63" s="319"/>
      <c r="RE63" s="319"/>
      <c r="RF63" s="319"/>
    </row>
    <row r="64" spans="1:474" s="602" customFormat="1" ht="14.4">
      <c r="A64" s="319"/>
      <c r="B64" s="2003" t="s">
        <v>77</v>
      </c>
      <c r="C64" s="2004">
        <v>18230714</v>
      </c>
      <c r="D64" s="2005"/>
      <c r="E64" s="2006" t="s">
        <v>1117</v>
      </c>
      <c r="F64" s="2007">
        <v>12</v>
      </c>
      <c r="G64" s="612">
        <f t="shared" si="14"/>
        <v>7.9241118975578728E-3</v>
      </c>
      <c r="H64" s="612" t="s">
        <v>37</v>
      </c>
      <c r="I64" s="2006">
        <v>82</v>
      </c>
      <c r="J64" s="2008">
        <f t="shared" si="4"/>
        <v>123</v>
      </c>
      <c r="K64" s="2009">
        <f t="shared" si="10"/>
        <v>25</v>
      </c>
      <c r="L64" s="2009">
        <f t="shared" si="11"/>
        <v>31.56975609756098</v>
      </c>
      <c r="M64" s="600"/>
      <c r="N64" s="2006">
        <v>10086</v>
      </c>
      <c r="O64" s="375"/>
      <c r="P64" s="601"/>
      <c r="Q64" s="601">
        <v>2050</v>
      </c>
      <c r="R64" s="601">
        <f t="shared" si="6"/>
        <v>538.72000000000025</v>
      </c>
      <c r="S64" s="2006">
        <v>2588.7200000000003</v>
      </c>
      <c r="T64" s="601"/>
      <c r="U64" s="601"/>
      <c r="V64" s="601"/>
      <c r="W64" s="601"/>
      <c r="X64" s="601"/>
      <c r="Y64" s="601"/>
      <c r="Z64" s="1006">
        <f t="shared" si="15"/>
        <v>0</v>
      </c>
      <c r="AA64" s="614">
        <f t="shared" si="12"/>
        <v>0.67084969084451451</v>
      </c>
      <c r="AB64" s="601">
        <f t="shared" si="13"/>
        <v>6766.1899818577731</v>
      </c>
      <c r="AC64" s="618"/>
      <c r="AD64" s="2010"/>
      <c r="AE64" s="319"/>
      <c r="AF64" s="319"/>
      <c r="AG64" s="319"/>
      <c r="AH64" s="319"/>
      <c r="AI64" s="319"/>
      <c r="AJ64" s="319"/>
      <c r="AK64" s="319"/>
      <c r="AL64" s="319"/>
      <c r="AM64" s="319"/>
      <c r="AN64" s="319"/>
      <c r="AO64" s="319"/>
      <c r="AP64" s="319"/>
      <c r="AQ64" s="319"/>
      <c r="AR64" s="319"/>
      <c r="AS64" s="319"/>
      <c r="AT64" s="319"/>
      <c r="AU64" s="319"/>
      <c r="AV64" s="319"/>
      <c r="AW64" s="319"/>
      <c r="AX64" s="319"/>
      <c r="AY64" s="319"/>
      <c r="AZ64" s="319"/>
      <c r="BA64" s="319"/>
      <c r="BB64" s="319"/>
      <c r="BC64" s="319"/>
      <c r="BD64" s="319"/>
      <c r="BE64" s="319"/>
      <c r="BF64" s="319"/>
      <c r="BG64" s="319"/>
      <c r="BH64" s="319"/>
      <c r="BI64" s="319"/>
      <c r="BJ64" s="319"/>
      <c r="BK64" s="319"/>
      <c r="BL64" s="319"/>
      <c r="BM64" s="319"/>
      <c r="BN64" s="319"/>
      <c r="BO64" s="319"/>
      <c r="BP64" s="319"/>
      <c r="BQ64" s="319"/>
      <c r="BR64" s="319"/>
      <c r="BS64" s="319"/>
      <c r="BT64" s="319"/>
      <c r="BU64" s="319"/>
      <c r="BV64" s="319"/>
      <c r="BW64" s="319"/>
      <c r="BX64" s="319"/>
      <c r="BY64" s="319"/>
      <c r="BZ64" s="319"/>
      <c r="CA64" s="319"/>
      <c r="CB64" s="319"/>
      <c r="CC64" s="319"/>
      <c r="CD64" s="319"/>
      <c r="CE64" s="319"/>
      <c r="CF64" s="319"/>
      <c r="CG64" s="319"/>
      <c r="CH64" s="319"/>
      <c r="CI64" s="319"/>
      <c r="CJ64" s="319"/>
      <c r="CK64" s="319"/>
      <c r="CL64" s="319"/>
      <c r="CM64" s="319"/>
      <c r="CN64" s="319"/>
      <c r="CO64" s="319"/>
      <c r="CP64" s="319"/>
      <c r="CQ64" s="319"/>
      <c r="CR64" s="319"/>
      <c r="CS64" s="319"/>
      <c r="CT64" s="319"/>
      <c r="CU64" s="319"/>
      <c r="CV64" s="319"/>
      <c r="CW64" s="319"/>
      <c r="CX64" s="319"/>
      <c r="CY64" s="319"/>
      <c r="CZ64" s="319"/>
      <c r="DA64" s="319"/>
      <c r="DB64" s="319"/>
      <c r="DC64" s="319"/>
      <c r="DD64" s="319"/>
      <c r="DE64" s="319"/>
      <c r="DF64" s="319"/>
      <c r="DG64" s="319"/>
      <c r="DH64" s="319"/>
      <c r="DI64" s="319"/>
      <c r="DJ64" s="319"/>
      <c r="DK64" s="319"/>
      <c r="DL64" s="319"/>
      <c r="DM64" s="319"/>
      <c r="DN64" s="319"/>
      <c r="DO64" s="319"/>
      <c r="DP64" s="319"/>
      <c r="DQ64" s="319"/>
      <c r="DR64" s="319"/>
      <c r="DS64" s="319"/>
      <c r="DT64" s="319"/>
      <c r="DU64" s="319"/>
      <c r="DV64" s="319"/>
      <c r="DW64" s="319"/>
      <c r="DX64" s="319"/>
      <c r="DY64" s="319"/>
      <c r="DZ64" s="319"/>
      <c r="EA64" s="319"/>
      <c r="EB64" s="319"/>
      <c r="EC64" s="319"/>
      <c r="ED64" s="319"/>
      <c r="EE64" s="319"/>
      <c r="EF64" s="319"/>
      <c r="EG64" s="319"/>
      <c r="EH64" s="319"/>
      <c r="EI64" s="319"/>
      <c r="EJ64" s="319"/>
      <c r="EK64" s="319"/>
      <c r="EL64" s="319"/>
      <c r="EM64" s="319"/>
      <c r="EN64" s="319"/>
      <c r="EO64" s="319"/>
      <c r="EP64" s="319"/>
      <c r="EQ64" s="319"/>
      <c r="ER64" s="319"/>
      <c r="ES64" s="319"/>
      <c r="ET64" s="319"/>
      <c r="EU64" s="319"/>
      <c r="EV64" s="319"/>
      <c r="EW64" s="319"/>
      <c r="EX64" s="319"/>
      <c r="EY64" s="319"/>
      <c r="EZ64" s="319"/>
      <c r="FA64" s="319"/>
      <c r="FB64" s="319"/>
      <c r="FC64" s="319"/>
      <c r="FD64" s="319"/>
      <c r="FE64" s="319"/>
      <c r="FF64" s="319"/>
      <c r="FG64" s="319"/>
      <c r="FH64" s="319"/>
      <c r="FI64" s="319"/>
      <c r="FJ64" s="319"/>
      <c r="FK64" s="319"/>
      <c r="FL64" s="319"/>
      <c r="FM64" s="319"/>
      <c r="FN64" s="319"/>
      <c r="FO64" s="319"/>
      <c r="FP64" s="319"/>
      <c r="FQ64" s="319"/>
      <c r="FR64" s="319"/>
      <c r="FS64" s="319"/>
      <c r="FT64" s="319"/>
      <c r="FU64" s="319"/>
      <c r="FV64" s="319"/>
      <c r="FW64" s="319"/>
      <c r="FX64" s="319"/>
      <c r="FY64" s="319"/>
      <c r="FZ64" s="319"/>
      <c r="GA64" s="319"/>
      <c r="GB64" s="319"/>
      <c r="GC64" s="319"/>
      <c r="GD64" s="319"/>
      <c r="GE64" s="319"/>
      <c r="GF64" s="319"/>
      <c r="GG64" s="319"/>
      <c r="GH64" s="319"/>
      <c r="GI64" s="319"/>
      <c r="GJ64" s="319"/>
      <c r="GK64" s="319"/>
      <c r="GL64" s="319"/>
      <c r="GM64" s="319"/>
      <c r="GN64" s="319"/>
      <c r="GO64" s="319"/>
      <c r="GP64" s="319"/>
      <c r="GQ64" s="319"/>
      <c r="GR64" s="319"/>
      <c r="GS64" s="319"/>
      <c r="GT64" s="319"/>
      <c r="GU64" s="319"/>
      <c r="GV64" s="319"/>
      <c r="GW64" s="319"/>
      <c r="GX64" s="319"/>
      <c r="GY64" s="319"/>
      <c r="GZ64" s="319"/>
      <c r="HA64" s="319"/>
      <c r="HB64" s="319"/>
      <c r="HC64" s="319"/>
      <c r="HD64" s="319"/>
      <c r="HE64" s="319"/>
      <c r="HF64" s="319"/>
      <c r="HG64" s="319"/>
      <c r="HH64" s="319"/>
      <c r="HI64" s="319"/>
      <c r="HJ64" s="319"/>
      <c r="HK64" s="319"/>
      <c r="HL64" s="319"/>
      <c r="HM64" s="319"/>
      <c r="HN64" s="319"/>
      <c r="HO64" s="319"/>
      <c r="HP64" s="319"/>
      <c r="HQ64" s="319"/>
      <c r="HR64" s="319"/>
      <c r="HS64" s="319"/>
      <c r="HT64" s="319"/>
      <c r="HU64" s="319"/>
      <c r="HV64" s="319"/>
      <c r="HW64" s="319"/>
      <c r="HX64" s="319"/>
      <c r="HY64" s="319"/>
      <c r="HZ64" s="319"/>
      <c r="IA64" s="319"/>
      <c r="IB64" s="319"/>
      <c r="IC64" s="319"/>
      <c r="ID64" s="319"/>
      <c r="IE64" s="319"/>
      <c r="IF64" s="319"/>
      <c r="IG64" s="319"/>
      <c r="IH64" s="319"/>
      <c r="II64" s="319"/>
      <c r="IJ64" s="319"/>
      <c r="IK64" s="319"/>
      <c r="IL64" s="319"/>
      <c r="IM64" s="319"/>
      <c r="IN64" s="319"/>
      <c r="IO64" s="319"/>
      <c r="IP64" s="319"/>
      <c r="IQ64" s="319"/>
      <c r="IR64" s="319"/>
      <c r="IS64" s="319"/>
      <c r="IT64" s="319"/>
      <c r="IU64" s="319"/>
      <c r="IV64" s="319"/>
      <c r="IW64" s="319"/>
      <c r="IX64" s="319"/>
      <c r="IY64" s="319"/>
      <c r="IZ64" s="319"/>
      <c r="JA64" s="319"/>
      <c r="JB64" s="319"/>
      <c r="JC64" s="319"/>
      <c r="JD64" s="319"/>
      <c r="JE64" s="319"/>
      <c r="JF64" s="319"/>
      <c r="JG64" s="319"/>
      <c r="JH64" s="319"/>
      <c r="JI64" s="319"/>
      <c r="JJ64" s="319"/>
      <c r="JK64" s="319"/>
      <c r="JL64" s="319"/>
      <c r="JM64" s="319"/>
      <c r="JN64" s="319"/>
      <c r="JO64" s="319"/>
      <c r="JP64" s="319"/>
      <c r="JQ64" s="319"/>
      <c r="JR64" s="319"/>
      <c r="JS64" s="319"/>
      <c r="JT64" s="319"/>
      <c r="JU64" s="319"/>
      <c r="JV64" s="319"/>
      <c r="JW64" s="319"/>
      <c r="JX64" s="319"/>
      <c r="JY64" s="319"/>
      <c r="JZ64" s="319"/>
      <c r="KA64" s="319"/>
      <c r="KB64" s="319"/>
      <c r="KC64" s="319"/>
      <c r="KD64" s="319"/>
      <c r="KE64" s="319"/>
      <c r="KF64" s="319"/>
      <c r="KG64" s="319"/>
      <c r="KH64" s="319"/>
      <c r="KI64" s="319"/>
      <c r="KJ64" s="319"/>
      <c r="KK64" s="319"/>
      <c r="KL64" s="319"/>
      <c r="KM64" s="319"/>
      <c r="KN64" s="319"/>
      <c r="KO64" s="319"/>
      <c r="KP64" s="319"/>
      <c r="KQ64" s="319"/>
      <c r="KR64" s="319"/>
      <c r="KS64" s="319"/>
      <c r="KT64" s="319"/>
      <c r="KU64" s="319"/>
      <c r="KV64" s="319"/>
      <c r="KW64" s="319"/>
      <c r="KX64" s="319"/>
      <c r="KY64" s="319"/>
      <c r="KZ64" s="319"/>
      <c r="LA64" s="319"/>
      <c r="LB64" s="319"/>
      <c r="LC64" s="319"/>
      <c r="LD64" s="319"/>
      <c r="LE64" s="319"/>
      <c r="LF64" s="319"/>
      <c r="LG64" s="319"/>
      <c r="LH64" s="319"/>
      <c r="LI64" s="319"/>
      <c r="LJ64" s="319"/>
      <c r="LK64" s="319"/>
      <c r="LL64" s="319"/>
      <c r="LM64" s="319"/>
      <c r="LN64" s="319"/>
      <c r="LO64" s="319"/>
      <c r="LP64" s="319"/>
      <c r="LQ64" s="319"/>
      <c r="LR64" s="319"/>
      <c r="LS64" s="319"/>
      <c r="LT64" s="319"/>
      <c r="LU64" s="319"/>
      <c r="LV64" s="319"/>
      <c r="LW64" s="319"/>
      <c r="LX64" s="319"/>
      <c r="LY64" s="319"/>
      <c r="LZ64" s="319"/>
      <c r="MA64" s="319"/>
      <c r="MB64" s="319"/>
      <c r="MC64" s="319"/>
      <c r="MD64" s="319"/>
      <c r="ME64" s="319"/>
      <c r="MF64" s="319"/>
      <c r="MG64" s="319"/>
      <c r="MH64" s="319"/>
      <c r="MI64" s="319"/>
      <c r="MJ64" s="319"/>
      <c r="MK64" s="319"/>
      <c r="ML64" s="319"/>
      <c r="MM64" s="319"/>
      <c r="MN64" s="319"/>
      <c r="MO64" s="319"/>
      <c r="MP64" s="319"/>
      <c r="MQ64" s="319"/>
      <c r="MR64" s="319"/>
      <c r="MS64" s="319"/>
      <c r="MT64" s="319"/>
      <c r="MU64" s="319"/>
      <c r="MV64" s="319"/>
      <c r="MW64" s="319"/>
      <c r="MX64" s="319"/>
      <c r="MY64" s="319"/>
      <c r="MZ64" s="319"/>
      <c r="NA64" s="319"/>
      <c r="NB64" s="319"/>
      <c r="NC64" s="319"/>
      <c r="ND64" s="319"/>
      <c r="NE64" s="319"/>
      <c r="NF64" s="319"/>
      <c r="NG64" s="319"/>
      <c r="NH64" s="319"/>
      <c r="NI64" s="319"/>
      <c r="NJ64" s="319"/>
      <c r="NK64" s="319"/>
      <c r="NL64" s="319"/>
      <c r="NM64" s="319"/>
      <c r="NN64" s="319"/>
      <c r="NO64" s="319"/>
      <c r="NP64" s="319"/>
      <c r="NQ64" s="319"/>
      <c r="NR64" s="319"/>
      <c r="NS64" s="319"/>
      <c r="NT64" s="319"/>
      <c r="NU64" s="319"/>
      <c r="NV64" s="319"/>
      <c r="NW64" s="319"/>
      <c r="NX64" s="319"/>
      <c r="NY64" s="319"/>
      <c r="NZ64" s="319"/>
      <c r="OA64" s="319"/>
      <c r="OB64" s="319"/>
      <c r="OC64" s="319"/>
      <c r="OD64" s="319"/>
      <c r="OE64" s="319"/>
      <c r="OF64" s="319"/>
      <c r="OG64" s="319"/>
      <c r="OH64" s="319"/>
      <c r="OI64" s="319"/>
      <c r="OJ64" s="319"/>
      <c r="OK64" s="319"/>
      <c r="OL64" s="319"/>
      <c r="OM64" s="319"/>
      <c r="ON64" s="319"/>
      <c r="OO64" s="319"/>
      <c r="OP64" s="319"/>
      <c r="OQ64" s="319"/>
      <c r="OR64" s="319"/>
      <c r="OS64" s="319"/>
      <c r="OT64" s="319"/>
      <c r="OU64" s="319"/>
      <c r="OV64" s="319"/>
      <c r="OW64" s="319"/>
      <c r="OX64" s="319"/>
      <c r="OY64" s="319"/>
      <c r="OZ64" s="319"/>
      <c r="PA64" s="319"/>
      <c r="PB64" s="319"/>
      <c r="PC64" s="319"/>
      <c r="PD64" s="319"/>
      <c r="PE64" s="319"/>
      <c r="PF64" s="319"/>
      <c r="PG64" s="319"/>
      <c r="PH64" s="319"/>
      <c r="PI64" s="319"/>
      <c r="PJ64" s="319"/>
      <c r="PK64" s="319"/>
      <c r="PL64" s="319"/>
      <c r="PM64" s="319"/>
      <c r="PN64" s="319"/>
      <c r="PO64" s="319"/>
      <c r="PP64" s="319"/>
      <c r="PQ64" s="319"/>
      <c r="PR64" s="319"/>
      <c r="PS64" s="319"/>
      <c r="PT64" s="319"/>
      <c r="PU64" s="319"/>
      <c r="PV64" s="319"/>
      <c r="PW64" s="319"/>
      <c r="PX64" s="319"/>
      <c r="PY64" s="319"/>
      <c r="PZ64" s="319"/>
      <c r="QA64" s="319"/>
      <c r="QB64" s="319"/>
      <c r="QC64" s="319"/>
      <c r="QD64" s="319"/>
      <c r="QE64" s="319"/>
      <c r="QF64" s="319"/>
      <c r="QG64" s="319"/>
      <c r="QH64" s="319"/>
      <c r="QI64" s="319"/>
      <c r="QJ64" s="319"/>
      <c r="QK64" s="319"/>
      <c r="QL64" s="319"/>
      <c r="QM64" s="319"/>
      <c r="QN64" s="319"/>
      <c r="QO64" s="319"/>
      <c r="QP64" s="319"/>
      <c r="QQ64" s="319"/>
      <c r="QR64" s="319"/>
      <c r="QS64" s="319"/>
      <c r="QT64" s="319"/>
      <c r="QU64" s="319"/>
      <c r="QV64" s="319"/>
      <c r="QW64" s="319"/>
      <c r="QX64" s="319"/>
      <c r="QY64" s="319"/>
      <c r="QZ64" s="319"/>
      <c r="RA64" s="319"/>
      <c r="RB64" s="319"/>
      <c r="RC64" s="319"/>
      <c r="RD64" s="319"/>
      <c r="RE64" s="319"/>
      <c r="RF64" s="319"/>
    </row>
    <row r="65" spans="1:474" s="602" customFormat="1" ht="14.4">
      <c r="A65" s="319"/>
      <c r="B65" s="2003" t="s">
        <v>77</v>
      </c>
      <c r="C65" s="2004">
        <v>18230714</v>
      </c>
      <c r="D65" s="2005"/>
      <c r="E65" s="2006" t="s">
        <v>1118</v>
      </c>
      <c r="F65" s="2007">
        <v>12</v>
      </c>
      <c r="G65" s="612">
        <f t="shared" si="14"/>
        <v>5.415516885769028E-3</v>
      </c>
      <c r="H65" s="612" t="s">
        <v>37</v>
      </c>
      <c r="I65" s="2006">
        <v>61</v>
      </c>
      <c r="J65" s="2008">
        <f t="shared" si="4"/>
        <v>113</v>
      </c>
      <c r="K65" s="2009">
        <f t="shared" si="10"/>
        <v>21.852459016393443</v>
      </c>
      <c r="L65" s="2009">
        <f t="shared" si="11"/>
        <v>30.827868852459016</v>
      </c>
      <c r="M65" s="600"/>
      <c r="N65" s="2006">
        <v>6893</v>
      </c>
      <c r="O65" s="375"/>
      <c r="P65" s="601"/>
      <c r="Q65" s="601">
        <v>1333</v>
      </c>
      <c r="R65" s="601">
        <f t="shared" si="6"/>
        <v>547.5</v>
      </c>
      <c r="S65" s="2006">
        <v>1880.5</v>
      </c>
      <c r="T65" s="601"/>
      <c r="U65" s="601"/>
      <c r="V65" s="601"/>
      <c r="W65" s="601"/>
      <c r="X65" s="601"/>
      <c r="Y65" s="601"/>
      <c r="Z65" s="1006">
        <f t="shared" si="15"/>
        <v>0</v>
      </c>
      <c r="AA65" s="614">
        <f t="shared" si="12"/>
        <v>0.67084969084451451</v>
      </c>
      <c r="AB65" s="601">
        <f t="shared" si="13"/>
        <v>4624.1669189912382</v>
      </c>
      <c r="AC65" s="618"/>
      <c r="AD65" s="2010"/>
      <c r="AE65" s="319"/>
      <c r="AF65" s="319"/>
      <c r="AG65" s="319"/>
      <c r="AH65" s="319"/>
      <c r="AI65" s="319"/>
      <c r="AJ65" s="319"/>
      <c r="AK65" s="319"/>
      <c r="AL65" s="319"/>
      <c r="AM65" s="319"/>
      <c r="AN65" s="319"/>
      <c r="AO65" s="319"/>
      <c r="AP65" s="319"/>
      <c r="AQ65" s="319"/>
      <c r="AR65" s="319"/>
      <c r="AS65" s="319"/>
      <c r="AT65" s="319"/>
      <c r="AU65" s="319"/>
      <c r="AV65" s="319"/>
      <c r="AW65" s="319"/>
      <c r="AX65" s="319"/>
      <c r="AY65" s="319"/>
      <c r="AZ65" s="319"/>
      <c r="BA65" s="319"/>
      <c r="BB65" s="319"/>
      <c r="BC65" s="319"/>
      <c r="BD65" s="319"/>
      <c r="BE65" s="319"/>
      <c r="BF65" s="319"/>
      <c r="BG65" s="319"/>
      <c r="BH65" s="319"/>
      <c r="BI65" s="319"/>
      <c r="BJ65" s="319"/>
      <c r="BK65" s="319"/>
      <c r="BL65" s="319"/>
      <c r="BM65" s="319"/>
      <c r="BN65" s="319"/>
      <c r="BO65" s="319"/>
      <c r="BP65" s="319"/>
      <c r="BQ65" s="319"/>
      <c r="BR65" s="319"/>
      <c r="BS65" s="319"/>
      <c r="BT65" s="319"/>
      <c r="BU65" s="319"/>
      <c r="BV65" s="319"/>
      <c r="BW65" s="319"/>
      <c r="BX65" s="319"/>
      <c r="BY65" s="319"/>
      <c r="BZ65" s="319"/>
      <c r="CA65" s="319"/>
      <c r="CB65" s="319"/>
      <c r="CC65" s="319"/>
      <c r="CD65" s="319"/>
      <c r="CE65" s="319"/>
      <c r="CF65" s="319"/>
      <c r="CG65" s="319"/>
      <c r="CH65" s="319"/>
      <c r="CI65" s="319"/>
      <c r="CJ65" s="319"/>
      <c r="CK65" s="319"/>
      <c r="CL65" s="319"/>
      <c r="CM65" s="319"/>
      <c r="CN65" s="319"/>
      <c r="CO65" s="319"/>
      <c r="CP65" s="319"/>
      <c r="CQ65" s="319"/>
      <c r="CR65" s="319"/>
      <c r="CS65" s="319"/>
      <c r="CT65" s="319"/>
      <c r="CU65" s="319"/>
      <c r="CV65" s="319"/>
      <c r="CW65" s="319"/>
      <c r="CX65" s="319"/>
      <c r="CY65" s="319"/>
      <c r="CZ65" s="319"/>
      <c r="DA65" s="319"/>
      <c r="DB65" s="319"/>
      <c r="DC65" s="319"/>
      <c r="DD65" s="319"/>
      <c r="DE65" s="319"/>
      <c r="DF65" s="319"/>
      <c r="DG65" s="319"/>
      <c r="DH65" s="319"/>
      <c r="DI65" s="319"/>
      <c r="DJ65" s="319"/>
      <c r="DK65" s="319"/>
      <c r="DL65" s="319"/>
      <c r="DM65" s="319"/>
      <c r="DN65" s="319"/>
      <c r="DO65" s="319"/>
      <c r="DP65" s="319"/>
      <c r="DQ65" s="319"/>
      <c r="DR65" s="319"/>
      <c r="DS65" s="319"/>
      <c r="DT65" s="319"/>
      <c r="DU65" s="319"/>
      <c r="DV65" s="319"/>
      <c r="DW65" s="319"/>
      <c r="DX65" s="319"/>
      <c r="DY65" s="319"/>
      <c r="DZ65" s="319"/>
      <c r="EA65" s="319"/>
      <c r="EB65" s="319"/>
      <c r="EC65" s="319"/>
      <c r="ED65" s="319"/>
      <c r="EE65" s="319"/>
      <c r="EF65" s="319"/>
      <c r="EG65" s="319"/>
      <c r="EH65" s="319"/>
      <c r="EI65" s="319"/>
      <c r="EJ65" s="319"/>
      <c r="EK65" s="319"/>
      <c r="EL65" s="319"/>
      <c r="EM65" s="319"/>
      <c r="EN65" s="319"/>
      <c r="EO65" s="319"/>
      <c r="EP65" s="319"/>
      <c r="EQ65" s="319"/>
      <c r="ER65" s="319"/>
      <c r="ES65" s="319"/>
      <c r="ET65" s="319"/>
      <c r="EU65" s="319"/>
      <c r="EV65" s="319"/>
      <c r="EW65" s="319"/>
      <c r="EX65" s="319"/>
      <c r="EY65" s="319"/>
      <c r="EZ65" s="319"/>
      <c r="FA65" s="319"/>
      <c r="FB65" s="319"/>
      <c r="FC65" s="319"/>
      <c r="FD65" s="319"/>
      <c r="FE65" s="319"/>
      <c r="FF65" s="319"/>
      <c r="FG65" s="319"/>
      <c r="FH65" s="319"/>
      <c r="FI65" s="319"/>
      <c r="FJ65" s="319"/>
      <c r="FK65" s="319"/>
      <c r="FL65" s="319"/>
      <c r="FM65" s="319"/>
      <c r="FN65" s="319"/>
      <c r="FO65" s="319"/>
      <c r="FP65" s="319"/>
      <c r="FQ65" s="319"/>
      <c r="FR65" s="319"/>
      <c r="FS65" s="319"/>
      <c r="FT65" s="319"/>
      <c r="FU65" s="319"/>
      <c r="FV65" s="319"/>
      <c r="FW65" s="319"/>
      <c r="FX65" s="319"/>
      <c r="FY65" s="319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19"/>
      <c r="IB65" s="319"/>
      <c r="IC65" s="319"/>
      <c r="ID65" s="319"/>
      <c r="IE65" s="319"/>
      <c r="IF65" s="319"/>
      <c r="IG65" s="319"/>
      <c r="IH65" s="319"/>
      <c r="II65" s="319"/>
      <c r="IJ65" s="319"/>
      <c r="IK65" s="319"/>
      <c r="IL65" s="319"/>
      <c r="IM65" s="319"/>
      <c r="IN65" s="319"/>
      <c r="IO65" s="319"/>
      <c r="IP65" s="319"/>
      <c r="IQ65" s="319"/>
      <c r="IR65" s="319"/>
      <c r="IS65" s="319"/>
      <c r="IT65" s="319"/>
      <c r="IU65" s="319"/>
      <c r="IV65" s="319"/>
      <c r="IW65" s="319"/>
      <c r="IX65" s="319"/>
      <c r="IY65" s="319"/>
      <c r="IZ65" s="319"/>
      <c r="JA65" s="319"/>
      <c r="JB65" s="319"/>
      <c r="JC65" s="319"/>
      <c r="JD65" s="319"/>
      <c r="JE65" s="319"/>
      <c r="JF65" s="319"/>
      <c r="JG65" s="319"/>
      <c r="JH65" s="319"/>
      <c r="JI65" s="319"/>
      <c r="JJ65" s="319"/>
      <c r="JK65" s="319"/>
      <c r="JL65" s="319"/>
      <c r="JM65" s="319"/>
      <c r="JN65" s="319"/>
      <c r="JO65" s="319"/>
      <c r="JP65" s="319"/>
      <c r="JQ65" s="319"/>
      <c r="JR65" s="319"/>
      <c r="JS65" s="319"/>
      <c r="JT65" s="319"/>
      <c r="JU65" s="319"/>
      <c r="JV65" s="319"/>
      <c r="JW65" s="319"/>
      <c r="JX65" s="319"/>
      <c r="JY65" s="319"/>
      <c r="JZ65" s="319"/>
      <c r="KA65" s="319"/>
      <c r="KB65" s="319"/>
      <c r="KC65" s="319"/>
      <c r="KD65" s="319"/>
      <c r="KE65" s="319"/>
      <c r="KF65" s="319"/>
      <c r="KG65" s="319"/>
      <c r="KH65" s="319"/>
      <c r="KI65" s="319"/>
      <c r="KJ65" s="319"/>
      <c r="KK65" s="319"/>
      <c r="KL65" s="319"/>
      <c r="KM65" s="319"/>
      <c r="KN65" s="319"/>
      <c r="KO65" s="319"/>
      <c r="KP65" s="319"/>
      <c r="KQ65" s="319"/>
      <c r="KR65" s="319"/>
      <c r="KS65" s="319"/>
      <c r="KT65" s="319"/>
      <c r="KU65" s="319"/>
      <c r="KV65" s="319"/>
      <c r="KW65" s="319"/>
      <c r="KX65" s="319"/>
      <c r="KY65" s="319"/>
      <c r="KZ65" s="319"/>
      <c r="LA65" s="319"/>
      <c r="LB65" s="319"/>
      <c r="LC65" s="319"/>
      <c r="LD65" s="319"/>
      <c r="LE65" s="319"/>
      <c r="LF65" s="319"/>
      <c r="LG65" s="319"/>
      <c r="LH65" s="319"/>
      <c r="LI65" s="319"/>
      <c r="LJ65" s="319"/>
      <c r="LK65" s="319"/>
      <c r="LL65" s="319"/>
      <c r="LM65" s="319"/>
      <c r="LN65" s="319"/>
      <c r="LO65" s="319"/>
      <c r="LP65" s="319"/>
      <c r="LQ65" s="319"/>
      <c r="LR65" s="319"/>
      <c r="LS65" s="319"/>
      <c r="LT65" s="319"/>
      <c r="LU65" s="319"/>
      <c r="LV65" s="319"/>
      <c r="LW65" s="319"/>
      <c r="LX65" s="319"/>
      <c r="LY65" s="319"/>
      <c r="LZ65" s="319"/>
      <c r="MA65" s="319"/>
      <c r="MB65" s="319"/>
      <c r="MC65" s="319"/>
      <c r="MD65" s="319"/>
      <c r="ME65" s="319"/>
      <c r="MF65" s="319"/>
      <c r="MG65" s="319"/>
      <c r="MH65" s="319"/>
      <c r="MI65" s="319"/>
      <c r="MJ65" s="319"/>
      <c r="MK65" s="319"/>
      <c r="ML65" s="319"/>
      <c r="MM65" s="319"/>
      <c r="MN65" s="319"/>
      <c r="MO65" s="319"/>
      <c r="MP65" s="319"/>
      <c r="MQ65" s="319"/>
      <c r="MR65" s="319"/>
      <c r="MS65" s="319"/>
      <c r="MT65" s="319"/>
      <c r="MU65" s="319"/>
      <c r="MV65" s="319"/>
      <c r="MW65" s="319"/>
      <c r="MX65" s="319"/>
      <c r="MY65" s="319"/>
      <c r="MZ65" s="319"/>
      <c r="NA65" s="319"/>
      <c r="NB65" s="319"/>
      <c r="NC65" s="319"/>
      <c r="ND65" s="319"/>
      <c r="NE65" s="319"/>
      <c r="NF65" s="319"/>
      <c r="NG65" s="319"/>
      <c r="NH65" s="319"/>
      <c r="NI65" s="319"/>
      <c r="NJ65" s="319"/>
      <c r="NK65" s="319"/>
      <c r="NL65" s="319"/>
      <c r="NM65" s="319"/>
      <c r="NN65" s="319"/>
      <c r="NO65" s="319"/>
      <c r="NP65" s="319"/>
      <c r="NQ65" s="319"/>
      <c r="NR65" s="319"/>
      <c r="NS65" s="319"/>
      <c r="NT65" s="319"/>
      <c r="NU65" s="319"/>
      <c r="NV65" s="319"/>
      <c r="NW65" s="319"/>
      <c r="NX65" s="319"/>
      <c r="NY65" s="319"/>
      <c r="NZ65" s="319"/>
      <c r="OA65" s="319"/>
      <c r="OB65" s="319"/>
      <c r="OC65" s="319"/>
      <c r="OD65" s="319"/>
      <c r="OE65" s="319"/>
      <c r="OF65" s="319"/>
      <c r="OG65" s="319"/>
      <c r="OH65" s="319"/>
      <c r="OI65" s="319"/>
      <c r="OJ65" s="319"/>
      <c r="OK65" s="319"/>
      <c r="OL65" s="319"/>
      <c r="OM65" s="319"/>
      <c r="ON65" s="319"/>
      <c r="OO65" s="319"/>
      <c r="OP65" s="319"/>
      <c r="OQ65" s="319"/>
      <c r="OR65" s="319"/>
      <c r="OS65" s="319"/>
      <c r="OT65" s="319"/>
      <c r="OU65" s="319"/>
      <c r="OV65" s="319"/>
      <c r="OW65" s="319"/>
      <c r="OX65" s="319"/>
      <c r="OY65" s="319"/>
      <c r="OZ65" s="319"/>
      <c r="PA65" s="319"/>
      <c r="PB65" s="319"/>
      <c r="PC65" s="319"/>
      <c r="PD65" s="319"/>
      <c r="PE65" s="319"/>
      <c r="PF65" s="319"/>
      <c r="PG65" s="319"/>
      <c r="PH65" s="319"/>
      <c r="PI65" s="319"/>
      <c r="PJ65" s="319"/>
      <c r="PK65" s="319"/>
      <c r="PL65" s="319"/>
      <c r="PM65" s="319"/>
      <c r="PN65" s="319"/>
      <c r="PO65" s="319"/>
      <c r="PP65" s="319"/>
      <c r="PQ65" s="319"/>
      <c r="PR65" s="319"/>
      <c r="PS65" s="319"/>
      <c r="PT65" s="319"/>
      <c r="PU65" s="319"/>
      <c r="PV65" s="319"/>
      <c r="PW65" s="319"/>
      <c r="PX65" s="319"/>
      <c r="PY65" s="319"/>
      <c r="PZ65" s="319"/>
      <c r="QA65" s="319"/>
      <c r="QB65" s="319"/>
      <c r="QC65" s="319"/>
      <c r="QD65" s="319"/>
      <c r="QE65" s="319"/>
      <c r="QF65" s="319"/>
      <c r="QG65" s="319"/>
      <c r="QH65" s="319"/>
      <c r="QI65" s="319"/>
      <c r="QJ65" s="319"/>
      <c r="QK65" s="319"/>
      <c r="QL65" s="319"/>
      <c r="QM65" s="319"/>
      <c r="QN65" s="319"/>
      <c r="QO65" s="319"/>
      <c r="QP65" s="319"/>
      <c r="QQ65" s="319"/>
      <c r="QR65" s="319"/>
      <c r="QS65" s="319"/>
      <c r="QT65" s="319"/>
      <c r="QU65" s="319"/>
      <c r="QV65" s="319"/>
      <c r="QW65" s="319"/>
      <c r="QX65" s="319"/>
      <c r="QY65" s="319"/>
      <c r="QZ65" s="319"/>
      <c r="RA65" s="319"/>
      <c r="RB65" s="319"/>
      <c r="RC65" s="319"/>
      <c r="RD65" s="319"/>
      <c r="RE65" s="319"/>
      <c r="RF65" s="319"/>
    </row>
    <row r="66" spans="1:474" s="602" customFormat="1" ht="14.4">
      <c r="A66" s="319"/>
      <c r="B66" s="2003" t="s">
        <v>77</v>
      </c>
      <c r="C66" s="2004">
        <v>18230714</v>
      </c>
      <c r="D66" s="2005"/>
      <c r="E66" s="2006" t="s">
        <v>1119</v>
      </c>
      <c r="F66" s="2007">
        <v>12</v>
      </c>
      <c r="G66" s="612">
        <f t="shared" si="14"/>
        <v>1.0417779472696549E-3</v>
      </c>
      <c r="H66" s="612" t="s">
        <v>37</v>
      </c>
      <c r="I66" s="2006">
        <v>17</v>
      </c>
      <c r="J66" s="2008">
        <f t="shared" si="4"/>
        <v>78</v>
      </c>
      <c r="K66" s="2009">
        <f t="shared" si="10"/>
        <v>24</v>
      </c>
      <c r="L66" s="2009">
        <f t="shared" si="11"/>
        <v>30</v>
      </c>
      <c r="M66" s="600"/>
      <c r="N66" s="2006">
        <v>1326</v>
      </c>
      <c r="O66" s="375"/>
      <c r="P66" s="601"/>
      <c r="Q66" s="601">
        <v>408</v>
      </c>
      <c r="R66" s="601">
        <f t="shared" si="6"/>
        <v>102</v>
      </c>
      <c r="S66" s="2006">
        <v>510</v>
      </c>
      <c r="T66" s="601"/>
      <c r="U66" s="601"/>
      <c r="V66" s="601"/>
      <c r="W66" s="601"/>
      <c r="X66" s="601"/>
      <c r="Y66" s="601"/>
      <c r="Z66" s="1006">
        <f t="shared" si="15"/>
        <v>0</v>
      </c>
      <c r="AA66" s="614">
        <f t="shared" si="12"/>
        <v>0.67084969084451451</v>
      </c>
      <c r="AB66" s="601">
        <f t="shared" si="13"/>
        <v>889.54669005982623</v>
      </c>
      <c r="AC66" s="618"/>
      <c r="AD66" s="2010"/>
      <c r="AE66" s="319"/>
      <c r="AF66" s="319"/>
      <c r="AG66" s="319"/>
      <c r="AH66" s="319"/>
      <c r="AI66" s="319"/>
      <c r="AJ66" s="319"/>
      <c r="AK66" s="319"/>
      <c r="AL66" s="319"/>
      <c r="AM66" s="319"/>
      <c r="AN66" s="319"/>
      <c r="AO66" s="319"/>
      <c r="AP66" s="319"/>
      <c r="AQ66" s="319"/>
      <c r="AR66" s="319"/>
      <c r="AS66" s="319"/>
      <c r="AT66" s="319"/>
      <c r="AU66" s="319"/>
      <c r="AV66" s="319"/>
      <c r="AW66" s="319"/>
      <c r="AX66" s="319"/>
      <c r="AY66" s="319"/>
      <c r="AZ66" s="319"/>
      <c r="BA66" s="319"/>
      <c r="BB66" s="319"/>
      <c r="BC66" s="319"/>
      <c r="BD66" s="319"/>
      <c r="BE66" s="319"/>
      <c r="BF66" s="319"/>
      <c r="BG66" s="319"/>
      <c r="BH66" s="319"/>
      <c r="BI66" s="319"/>
      <c r="BJ66" s="319"/>
      <c r="BK66" s="319"/>
      <c r="BL66" s="319"/>
      <c r="BM66" s="319"/>
      <c r="BN66" s="319"/>
      <c r="BO66" s="319"/>
      <c r="BP66" s="319"/>
      <c r="BQ66" s="319"/>
      <c r="BR66" s="319"/>
      <c r="BS66" s="319"/>
      <c r="BT66" s="319"/>
      <c r="BU66" s="319"/>
      <c r="BV66" s="319"/>
      <c r="BW66" s="319"/>
      <c r="BX66" s="319"/>
      <c r="BY66" s="319"/>
      <c r="BZ66" s="319"/>
      <c r="CA66" s="319"/>
      <c r="CB66" s="319"/>
      <c r="CC66" s="319"/>
      <c r="CD66" s="319"/>
      <c r="CE66" s="319"/>
      <c r="CF66" s="319"/>
      <c r="CG66" s="319"/>
      <c r="CH66" s="319"/>
      <c r="CI66" s="319"/>
      <c r="CJ66" s="319"/>
      <c r="CK66" s="319"/>
      <c r="CL66" s="319"/>
      <c r="CM66" s="319"/>
      <c r="CN66" s="319"/>
      <c r="CO66" s="319"/>
      <c r="CP66" s="319"/>
      <c r="CQ66" s="319"/>
      <c r="CR66" s="319"/>
      <c r="CS66" s="319"/>
      <c r="CT66" s="319"/>
      <c r="CU66" s="319"/>
      <c r="CV66" s="319"/>
      <c r="CW66" s="319"/>
      <c r="CX66" s="319"/>
      <c r="CY66" s="319"/>
      <c r="CZ66" s="319"/>
      <c r="DA66" s="319"/>
      <c r="DB66" s="319"/>
      <c r="DC66" s="319"/>
      <c r="DD66" s="319"/>
      <c r="DE66" s="319"/>
      <c r="DF66" s="319"/>
      <c r="DG66" s="319"/>
      <c r="DH66" s="319"/>
      <c r="DI66" s="319"/>
      <c r="DJ66" s="319"/>
      <c r="DK66" s="319"/>
      <c r="DL66" s="319"/>
      <c r="DM66" s="319"/>
      <c r="DN66" s="319"/>
      <c r="DO66" s="319"/>
      <c r="DP66" s="319"/>
      <c r="DQ66" s="319"/>
      <c r="DR66" s="319"/>
      <c r="DS66" s="319"/>
      <c r="DT66" s="319"/>
      <c r="DU66" s="319"/>
      <c r="DV66" s="319"/>
      <c r="DW66" s="319"/>
      <c r="DX66" s="319"/>
      <c r="DY66" s="319"/>
      <c r="DZ66" s="319"/>
      <c r="EA66" s="319"/>
      <c r="EB66" s="319"/>
      <c r="EC66" s="319"/>
      <c r="ED66" s="319"/>
      <c r="EE66" s="319"/>
      <c r="EF66" s="319"/>
      <c r="EG66" s="319"/>
      <c r="EH66" s="319"/>
      <c r="EI66" s="319"/>
      <c r="EJ66" s="319"/>
      <c r="EK66" s="319"/>
      <c r="EL66" s="319"/>
      <c r="EM66" s="319"/>
      <c r="EN66" s="319"/>
      <c r="EO66" s="319"/>
      <c r="EP66" s="319"/>
      <c r="EQ66" s="319"/>
      <c r="ER66" s="319"/>
      <c r="ES66" s="319"/>
      <c r="ET66" s="319"/>
      <c r="EU66" s="319"/>
      <c r="EV66" s="319"/>
      <c r="EW66" s="319"/>
      <c r="EX66" s="319"/>
      <c r="EY66" s="319"/>
      <c r="EZ66" s="319"/>
      <c r="FA66" s="319"/>
      <c r="FB66" s="319"/>
      <c r="FC66" s="319"/>
      <c r="FD66" s="319"/>
      <c r="FE66" s="319"/>
      <c r="FF66" s="319"/>
      <c r="FG66" s="319"/>
      <c r="FH66" s="319"/>
      <c r="FI66" s="319"/>
      <c r="FJ66" s="319"/>
      <c r="FK66" s="319"/>
      <c r="FL66" s="319"/>
      <c r="FM66" s="319"/>
      <c r="FN66" s="319"/>
      <c r="FO66" s="319"/>
      <c r="FP66" s="319"/>
      <c r="FQ66" s="319"/>
      <c r="FR66" s="319"/>
      <c r="FS66" s="319"/>
      <c r="FT66" s="319"/>
      <c r="FU66" s="319"/>
      <c r="FV66" s="319"/>
      <c r="FW66" s="319"/>
      <c r="FX66" s="319"/>
      <c r="FY66" s="319"/>
      <c r="FZ66" s="319"/>
      <c r="GA66" s="319"/>
      <c r="GB66" s="319"/>
      <c r="GC66" s="319"/>
      <c r="GD66" s="319"/>
      <c r="GE66" s="319"/>
      <c r="GF66" s="319"/>
      <c r="GG66" s="319"/>
      <c r="GH66" s="319"/>
      <c r="GI66" s="319"/>
      <c r="GJ66" s="319"/>
      <c r="GK66" s="319"/>
      <c r="GL66" s="319"/>
      <c r="GM66" s="319"/>
      <c r="GN66" s="319"/>
      <c r="GO66" s="319"/>
      <c r="GP66" s="319"/>
      <c r="GQ66" s="319"/>
      <c r="GR66" s="319"/>
      <c r="GS66" s="319"/>
      <c r="GT66" s="319"/>
      <c r="GU66" s="319"/>
      <c r="GV66" s="319"/>
      <c r="GW66" s="319"/>
      <c r="GX66" s="319"/>
      <c r="GY66" s="319"/>
      <c r="GZ66" s="319"/>
      <c r="HA66" s="319"/>
      <c r="HB66" s="319"/>
      <c r="HC66" s="319"/>
      <c r="HD66" s="319"/>
      <c r="HE66" s="319"/>
      <c r="HF66" s="319"/>
      <c r="HG66" s="319"/>
      <c r="HH66" s="319"/>
      <c r="HI66" s="319"/>
      <c r="HJ66" s="319"/>
      <c r="HK66" s="319"/>
      <c r="HL66" s="319"/>
      <c r="HM66" s="319"/>
      <c r="HN66" s="319"/>
      <c r="HO66" s="319"/>
      <c r="HP66" s="319"/>
      <c r="HQ66" s="319"/>
      <c r="HR66" s="319"/>
      <c r="HS66" s="319"/>
      <c r="HT66" s="319"/>
      <c r="HU66" s="319"/>
      <c r="HV66" s="319"/>
      <c r="HW66" s="319"/>
      <c r="HX66" s="319"/>
      <c r="HY66" s="319"/>
      <c r="HZ66" s="319"/>
      <c r="IA66" s="319"/>
      <c r="IB66" s="319"/>
      <c r="IC66" s="319"/>
      <c r="ID66" s="319"/>
      <c r="IE66" s="319"/>
      <c r="IF66" s="319"/>
      <c r="IG66" s="319"/>
      <c r="IH66" s="319"/>
      <c r="II66" s="319"/>
      <c r="IJ66" s="319"/>
      <c r="IK66" s="319"/>
      <c r="IL66" s="319"/>
      <c r="IM66" s="319"/>
      <c r="IN66" s="319"/>
      <c r="IO66" s="319"/>
      <c r="IP66" s="319"/>
      <c r="IQ66" s="319"/>
      <c r="IR66" s="319"/>
      <c r="IS66" s="319"/>
      <c r="IT66" s="319"/>
      <c r="IU66" s="319"/>
      <c r="IV66" s="319"/>
      <c r="IW66" s="319"/>
      <c r="IX66" s="319"/>
      <c r="IY66" s="319"/>
      <c r="IZ66" s="319"/>
      <c r="JA66" s="319"/>
      <c r="JB66" s="319"/>
      <c r="JC66" s="319"/>
      <c r="JD66" s="319"/>
      <c r="JE66" s="319"/>
      <c r="JF66" s="319"/>
      <c r="JG66" s="319"/>
      <c r="JH66" s="319"/>
      <c r="JI66" s="319"/>
      <c r="JJ66" s="319"/>
      <c r="JK66" s="319"/>
      <c r="JL66" s="319"/>
      <c r="JM66" s="319"/>
      <c r="JN66" s="319"/>
      <c r="JO66" s="319"/>
      <c r="JP66" s="319"/>
      <c r="JQ66" s="319"/>
      <c r="JR66" s="319"/>
      <c r="JS66" s="319"/>
      <c r="JT66" s="319"/>
      <c r="JU66" s="319"/>
      <c r="JV66" s="319"/>
      <c r="JW66" s="319"/>
      <c r="JX66" s="319"/>
      <c r="JY66" s="319"/>
      <c r="JZ66" s="319"/>
      <c r="KA66" s="319"/>
      <c r="KB66" s="319"/>
      <c r="KC66" s="319"/>
      <c r="KD66" s="319"/>
      <c r="KE66" s="319"/>
      <c r="KF66" s="319"/>
      <c r="KG66" s="319"/>
      <c r="KH66" s="319"/>
      <c r="KI66" s="319"/>
      <c r="KJ66" s="319"/>
      <c r="KK66" s="319"/>
      <c r="KL66" s="319"/>
      <c r="KM66" s="319"/>
      <c r="KN66" s="319"/>
      <c r="KO66" s="319"/>
      <c r="KP66" s="319"/>
      <c r="KQ66" s="319"/>
      <c r="KR66" s="319"/>
      <c r="KS66" s="319"/>
      <c r="KT66" s="319"/>
      <c r="KU66" s="319"/>
      <c r="KV66" s="319"/>
      <c r="KW66" s="319"/>
      <c r="KX66" s="319"/>
      <c r="KY66" s="319"/>
      <c r="KZ66" s="319"/>
      <c r="LA66" s="319"/>
      <c r="LB66" s="319"/>
      <c r="LC66" s="319"/>
      <c r="LD66" s="319"/>
      <c r="LE66" s="319"/>
      <c r="LF66" s="319"/>
      <c r="LG66" s="319"/>
      <c r="LH66" s="319"/>
      <c r="LI66" s="319"/>
      <c r="LJ66" s="319"/>
      <c r="LK66" s="319"/>
      <c r="LL66" s="319"/>
      <c r="LM66" s="319"/>
      <c r="LN66" s="319"/>
      <c r="LO66" s="319"/>
      <c r="LP66" s="319"/>
      <c r="LQ66" s="319"/>
      <c r="LR66" s="319"/>
      <c r="LS66" s="319"/>
      <c r="LT66" s="319"/>
      <c r="LU66" s="319"/>
      <c r="LV66" s="319"/>
      <c r="LW66" s="319"/>
      <c r="LX66" s="319"/>
      <c r="LY66" s="319"/>
      <c r="LZ66" s="319"/>
      <c r="MA66" s="319"/>
      <c r="MB66" s="319"/>
      <c r="MC66" s="319"/>
      <c r="MD66" s="319"/>
      <c r="ME66" s="319"/>
      <c r="MF66" s="319"/>
      <c r="MG66" s="319"/>
      <c r="MH66" s="319"/>
      <c r="MI66" s="319"/>
      <c r="MJ66" s="319"/>
      <c r="MK66" s="319"/>
      <c r="ML66" s="319"/>
      <c r="MM66" s="319"/>
      <c r="MN66" s="319"/>
      <c r="MO66" s="319"/>
      <c r="MP66" s="319"/>
      <c r="MQ66" s="319"/>
      <c r="MR66" s="319"/>
      <c r="MS66" s="319"/>
      <c r="MT66" s="319"/>
      <c r="MU66" s="319"/>
      <c r="MV66" s="319"/>
      <c r="MW66" s="319"/>
      <c r="MX66" s="319"/>
      <c r="MY66" s="319"/>
      <c r="MZ66" s="319"/>
      <c r="NA66" s="319"/>
      <c r="NB66" s="319"/>
      <c r="NC66" s="319"/>
      <c r="ND66" s="319"/>
      <c r="NE66" s="319"/>
      <c r="NF66" s="319"/>
      <c r="NG66" s="319"/>
      <c r="NH66" s="319"/>
      <c r="NI66" s="319"/>
      <c r="NJ66" s="319"/>
      <c r="NK66" s="319"/>
      <c r="NL66" s="319"/>
      <c r="NM66" s="319"/>
      <c r="NN66" s="319"/>
      <c r="NO66" s="319"/>
      <c r="NP66" s="319"/>
      <c r="NQ66" s="319"/>
      <c r="NR66" s="319"/>
      <c r="NS66" s="319"/>
      <c r="NT66" s="319"/>
      <c r="NU66" s="319"/>
      <c r="NV66" s="319"/>
      <c r="NW66" s="319"/>
      <c r="NX66" s="319"/>
      <c r="NY66" s="319"/>
      <c r="NZ66" s="319"/>
      <c r="OA66" s="319"/>
      <c r="OB66" s="319"/>
      <c r="OC66" s="319"/>
      <c r="OD66" s="319"/>
      <c r="OE66" s="319"/>
      <c r="OF66" s="319"/>
      <c r="OG66" s="319"/>
      <c r="OH66" s="319"/>
      <c r="OI66" s="319"/>
      <c r="OJ66" s="319"/>
      <c r="OK66" s="319"/>
      <c r="OL66" s="319"/>
      <c r="OM66" s="319"/>
      <c r="ON66" s="319"/>
      <c r="OO66" s="319"/>
      <c r="OP66" s="319"/>
      <c r="OQ66" s="319"/>
      <c r="OR66" s="319"/>
      <c r="OS66" s="319"/>
      <c r="OT66" s="319"/>
      <c r="OU66" s="319"/>
      <c r="OV66" s="319"/>
      <c r="OW66" s="319"/>
      <c r="OX66" s="319"/>
      <c r="OY66" s="319"/>
      <c r="OZ66" s="319"/>
      <c r="PA66" s="319"/>
      <c r="PB66" s="319"/>
      <c r="PC66" s="319"/>
      <c r="PD66" s="319"/>
      <c r="PE66" s="319"/>
      <c r="PF66" s="319"/>
      <c r="PG66" s="319"/>
      <c r="PH66" s="319"/>
      <c r="PI66" s="319"/>
      <c r="PJ66" s="319"/>
      <c r="PK66" s="319"/>
      <c r="PL66" s="319"/>
      <c r="PM66" s="319"/>
      <c r="PN66" s="319"/>
      <c r="PO66" s="319"/>
      <c r="PP66" s="319"/>
      <c r="PQ66" s="319"/>
      <c r="PR66" s="319"/>
      <c r="PS66" s="319"/>
      <c r="PT66" s="319"/>
      <c r="PU66" s="319"/>
      <c r="PV66" s="319"/>
      <c r="PW66" s="319"/>
      <c r="PX66" s="319"/>
      <c r="PY66" s="319"/>
      <c r="PZ66" s="319"/>
      <c r="QA66" s="319"/>
      <c r="QB66" s="319"/>
      <c r="QC66" s="319"/>
      <c r="QD66" s="319"/>
      <c r="QE66" s="319"/>
      <c r="QF66" s="319"/>
      <c r="QG66" s="319"/>
      <c r="QH66" s="319"/>
      <c r="QI66" s="319"/>
      <c r="QJ66" s="319"/>
      <c r="QK66" s="319"/>
      <c r="QL66" s="319"/>
      <c r="QM66" s="319"/>
      <c r="QN66" s="319"/>
      <c r="QO66" s="319"/>
      <c r="QP66" s="319"/>
      <c r="QQ66" s="319"/>
      <c r="QR66" s="319"/>
      <c r="QS66" s="319"/>
      <c r="QT66" s="319"/>
      <c r="QU66" s="319"/>
      <c r="QV66" s="319"/>
      <c r="QW66" s="319"/>
      <c r="QX66" s="319"/>
      <c r="QY66" s="319"/>
      <c r="QZ66" s="319"/>
      <c r="RA66" s="319"/>
      <c r="RB66" s="319"/>
      <c r="RC66" s="319"/>
      <c r="RD66" s="319"/>
      <c r="RE66" s="319"/>
      <c r="RF66" s="319"/>
    </row>
    <row r="67" spans="1:474" s="602" customFormat="1" ht="14.4">
      <c r="A67" s="319"/>
      <c r="B67" s="2003" t="s">
        <v>77</v>
      </c>
      <c r="C67" s="2004">
        <v>18230714</v>
      </c>
      <c r="D67" s="2005"/>
      <c r="E67" s="2006" t="s">
        <v>1120</v>
      </c>
      <c r="F67" s="2007">
        <v>12</v>
      </c>
      <c r="G67" s="612">
        <f t="shared" si="14"/>
        <v>4.9731933681877196E-4</v>
      </c>
      <c r="H67" s="612" t="s">
        <v>37</v>
      </c>
      <c r="I67" s="2006">
        <v>3</v>
      </c>
      <c r="J67" s="2008">
        <f t="shared" si="4"/>
        <v>211</v>
      </c>
      <c r="K67" s="2009">
        <f t="shared" si="10"/>
        <v>25</v>
      </c>
      <c r="L67" s="2009">
        <f t="shared" si="11"/>
        <v>32.5</v>
      </c>
      <c r="M67" s="600"/>
      <c r="N67" s="2006">
        <v>633</v>
      </c>
      <c r="O67" s="375"/>
      <c r="P67" s="601"/>
      <c r="Q67" s="601">
        <v>75</v>
      </c>
      <c r="R67" s="601">
        <f t="shared" si="6"/>
        <v>22.5</v>
      </c>
      <c r="S67" s="2006">
        <v>97.5</v>
      </c>
      <c r="T67" s="601"/>
      <c r="U67" s="601"/>
      <c r="V67" s="601"/>
      <c r="W67" s="601"/>
      <c r="X67" s="601"/>
      <c r="Y67" s="601"/>
      <c r="Z67" s="1006">
        <f t="shared" si="15"/>
        <v>0</v>
      </c>
      <c r="AA67" s="614">
        <f t="shared" si="12"/>
        <v>0.67084969084451451</v>
      </c>
      <c r="AB67" s="601">
        <f t="shared" si="13"/>
        <v>424.64785430457766</v>
      </c>
      <c r="AC67" s="618"/>
      <c r="AD67" s="2010"/>
      <c r="AE67" s="319"/>
      <c r="AF67" s="319"/>
      <c r="AG67" s="319"/>
      <c r="AH67" s="319"/>
      <c r="AI67" s="319"/>
      <c r="AJ67" s="319"/>
      <c r="AK67" s="319"/>
      <c r="AL67" s="319"/>
      <c r="AM67" s="319"/>
      <c r="AN67" s="319"/>
      <c r="AO67" s="319"/>
      <c r="AP67" s="319"/>
      <c r="AQ67" s="319"/>
      <c r="AR67" s="319"/>
      <c r="AS67" s="319"/>
      <c r="AT67" s="319"/>
      <c r="AU67" s="319"/>
      <c r="AV67" s="319"/>
      <c r="AW67" s="319"/>
      <c r="AX67" s="319"/>
      <c r="AY67" s="319"/>
      <c r="AZ67" s="319"/>
      <c r="BA67" s="319"/>
      <c r="BB67" s="319"/>
      <c r="BC67" s="319"/>
      <c r="BD67" s="319"/>
      <c r="BE67" s="319"/>
      <c r="BF67" s="319"/>
      <c r="BG67" s="319"/>
      <c r="BH67" s="319"/>
      <c r="BI67" s="319"/>
      <c r="BJ67" s="319"/>
      <c r="BK67" s="319"/>
      <c r="BL67" s="319"/>
      <c r="BM67" s="319"/>
      <c r="BN67" s="319"/>
      <c r="BO67" s="319"/>
      <c r="BP67" s="319"/>
      <c r="BQ67" s="319"/>
      <c r="BR67" s="319"/>
      <c r="BS67" s="319"/>
      <c r="BT67" s="319"/>
      <c r="BU67" s="319"/>
      <c r="BV67" s="319"/>
      <c r="BW67" s="319"/>
      <c r="BX67" s="319"/>
      <c r="BY67" s="319"/>
      <c r="BZ67" s="319"/>
      <c r="CA67" s="319"/>
      <c r="CB67" s="319"/>
      <c r="CC67" s="319"/>
      <c r="CD67" s="319"/>
      <c r="CE67" s="319"/>
      <c r="CF67" s="319"/>
      <c r="CG67" s="319"/>
      <c r="CH67" s="319"/>
      <c r="CI67" s="319"/>
      <c r="CJ67" s="319"/>
      <c r="CK67" s="319"/>
      <c r="CL67" s="319"/>
      <c r="CM67" s="319"/>
      <c r="CN67" s="319"/>
      <c r="CO67" s="319"/>
      <c r="CP67" s="319"/>
      <c r="CQ67" s="319"/>
      <c r="CR67" s="319"/>
      <c r="CS67" s="319"/>
      <c r="CT67" s="319"/>
      <c r="CU67" s="319"/>
      <c r="CV67" s="319"/>
      <c r="CW67" s="319"/>
      <c r="CX67" s="319"/>
      <c r="CY67" s="319"/>
      <c r="CZ67" s="319"/>
      <c r="DA67" s="319"/>
      <c r="DB67" s="319"/>
      <c r="DC67" s="319"/>
      <c r="DD67" s="319"/>
      <c r="DE67" s="319"/>
      <c r="DF67" s="319"/>
      <c r="DG67" s="319"/>
      <c r="DH67" s="319"/>
      <c r="DI67" s="319"/>
      <c r="DJ67" s="319"/>
      <c r="DK67" s="319"/>
      <c r="DL67" s="319"/>
      <c r="DM67" s="319"/>
      <c r="DN67" s="319"/>
      <c r="DO67" s="319"/>
      <c r="DP67" s="319"/>
      <c r="DQ67" s="319"/>
      <c r="DR67" s="319"/>
      <c r="DS67" s="319"/>
      <c r="DT67" s="319"/>
      <c r="DU67" s="319"/>
      <c r="DV67" s="319"/>
      <c r="DW67" s="319"/>
      <c r="DX67" s="319"/>
      <c r="DY67" s="319"/>
      <c r="DZ67" s="319"/>
      <c r="EA67" s="319"/>
      <c r="EB67" s="319"/>
      <c r="EC67" s="319"/>
      <c r="ED67" s="319"/>
      <c r="EE67" s="319"/>
      <c r="EF67" s="319"/>
      <c r="EG67" s="319"/>
      <c r="EH67" s="319"/>
      <c r="EI67" s="319"/>
      <c r="EJ67" s="319"/>
      <c r="EK67" s="319"/>
      <c r="EL67" s="319"/>
      <c r="EM67" s="319"/>
      <c r="EN67" s="319"/>
      <c r="EO67" s="319"/>
      <c r="EP67" s="319"/>
      <c r="EQ67" s="319"/>
      <c r="ER67" s="319"/>
      <c r="ES67" s="319"/>
      <c r="ET67" s="319"/>
      <c r="EU67" s="319"/>
      <c r="EV67" s="319"/>
      <c r="EW67" s="319"/>
      <c r="EX67" s="319"/>
      <c r="EY67" s="319"/>
      <c r="EZ67" s="319"/>
      <c r="FA67" s="319"/>
      <c r="FB67" s="319"/>
      <c r="FC67" s="319"/>
      <c r="FD67" s="319"/>
      <c r="FE67" s="319"/>
      <c r="FF67" s="319"/>
      <c r="FG67" s="319"/>
      <c r="FH67" s="319"/>
      <c r="FI67" s="319"/>
      <c r="FJ67" s="319"/>
      <c r="FK67" s="319"/>
      <c r="FL67" s="319"/>
      <c r="FM67" s="319"/>
      <c r="FN67" s="319"/>
      <c r="FO67" s="319"/>
      <c r="FP67" s="319"/>
      <c r="FQ67" s="319"/>
      <c r="FR67" s="319"/>
      <c r="FS67" s="319"/>
      <c r="FT67" s="319"/>
      <c r="FU67" s="319"/>
      <c r="FV67" s="319"/>
      <c r="FW67" s="319"/>
      <c r="FX67" s="319"/>
      <c r="FY67" s="319"/>
      <c r="FZ67" s="319"/>
      <c r="GA67" s="319"/>
      <c r="GB67" s="319"/>
      <c r="GC67" s="319"/>
      <c r="GD67" s="319"/>
      <c r="GE67" s="319"/>
      <c r="GF67" s="319"/>
      <c r="GG67" s="319"/>
      <c r="GH67" s="319"/>
      <c r="GI67" s="319"/>
      <c r="GJ67" s="319"/>
      <c r="GK67" s="319"/>
      <c r="GL67" s="319"/>
      <c r="GM67" s="319"/>
      <c r="GN67" s="319"/>
      <c r="GO67" s="319"/>
      <c r="GP67" s="319"/>
      <c r="GQ67" s="319"/>
      <c r="GR67" s="319"/>
      <c r="GS67" s="319"/>
      <c r="GT67" s="319"/>
      <c r="GU67" s="319"/>
      <c r="GV67" s="319"/>
      <c r="GW67" s="319"/>
      <c r="GX67" s="319"/>
      <c r="GY67" s="319"/>
      <c r="GZ67" s="319"/>
      <c r="HA67" s="319"/>
      <c r="HB67" s="319"/>
      <c r="HC67" s="319"/>
      <c r="HD67" s="319"/>
      <c r="HE67" s="319"/>
      <c r="HF67" s="319"/>
      <c r="HG67" s="319"/>
      <c r="HH67" s="319"/>
      <c r="HI67" s="319"/>
      <c r="HJ67" s="319"/>
      <c r="HK67" s="319"/>
      <c r="HL67" s="319"/>
      <c r="HM67" s="319"/>
      <c r="HN67" s="319"/>
      <c r="HO67" s="319"/>
      <c r="HP67" s="319"/>
      <c r="HQ67" s="319"/>
      <c r="HR67" s="319"/>
      <c r="HS67" s="319"/>
      <c r="HT67" s="319"/>
      <c r="HU67" s="319"/>
      <c r="HV67" s="319"/>
      <c r="HW67" s="319"/>
      <c r="HX67" s="319"/>
      <c r="HY67" s="319"/>
      <c r="HZ67" s="319"/>
      <c r="IA67" s="319"/>
      <c r="IB67" s="319"/>
      <c r="IC67" s="319"/>
      <c r="ID67" s="319"/>
      <c r="IE67" s="319"/>
      <c r="IF67" s="319"/>
      <c r="IG67" s="319"/>
      <c r="IH67" s="319"/>
      <c r="II67" s="319"/>
      <c r="IJ67" s="319"/>
      <c r="IK67" s="319"/>
      <c r="IL67" s="319"/>
      <c r="IM67" s="319"/>
      <c r="IN67" s="319"/>
      <c r="IO67" s="319"/>
      <c r="IP67" s="319"/>
      <c r="IQ67" s="319"/>
      <c r="IR67" s="319"/>
      <c r="IS67" s="319"/>
      <c r="IT67" s="319"/>
      <c r="IU67" s="319"/>
      <c r="IV67" s="319"/>
      <c r="IW67" s="319"/>
      <c r="IX67" s="319"/>
      <c r="IY67" s="319"/>
      <c r="IZ67" s="319"/>
      <c r="JA67" s="319"/>
      <c r="JB67" s="319"/>
      <c r="JC67" s="319"/>
      <c r="JD67" s="319"/>
      <c r="JE67" s="319"/>
      <c r="JF67" s="319"/>
      <c r="JG67" s="319"/>
      <c r="JH67" s="319"/>
      <c r="JI67" s="319"/>
      <c r="JJ67" s="319"/>
      <c r="JK67" s="319"/>
      <c r="JL67" s="319"/>
      <c r="JM67" s="319"/>
      <c r="JN67" s="319"/>
      <c r="JO67" s="319"/>
      <c r="JP67" s="319"/>
      <c r="JQ67" s="319"/>
      <c r="JR67" s="319"/>
      <c r="JS67" s="319"/>
      <c r="JT67" s="319"/>
      <c r="JU67" s="319"/>
      <c r="JV67" s="319"/>
      <c r="JW67" s="319"/>
      <c r="JX67" s="319"/>
      <c r="JY67" s="319"/>
      <c r="JZ67" s="319"/>
      <c r="KA67" s="319"/>
      <c r="KB67" s="319"/>
      <c r="KC67" s="319"/>
      <c r="KD67" s="319"/>
      <c r="KE67" s="319"/>
      <c r="KF67" s="319"/>
      <c r="KG67" s="319"/>
      <c r="KH67" s="319"/>
      <c r="KI67" s="319"/>
      <c r="KJ67" s="319"/>
      <c r="KK67" s="319"/>
      <c r="KL67" s="319"/>
      <c r="KM67" s="319"/>
      <c r="KN67" s="319"/>
      <c r="KO67" s="319"/>
      <c r="KP67" s="319"/>
      <c r="KQ67" s="319"/>
      <c r="KR67" s="319"/>
      <c r="KS67" s="319"/>
      <c r="KT67" s="319"/>
      <c r="KU67" s="319"/>
      <c r="KV67" s="319"/>
      <c r="KW67" s="319"/>
      <c r="KX67" s="319"/>
      <c r="KY67" s="319"/>
      <c r="KZ67" s="319"/>
      <c r="LA67" s="319"/>
      <c r="LB67" s="319"/>
      <c r="LC67" s="319"/>
      <c r="LD67" s="319"/>
      <c r="LE67" s="319"/>
      <c r="LF67" s="319"/>
      <c r="LG67" s="319"/>
      <c r="LH67" s="319"/>
      <c r="LI67" s="319"/>
      <c r="LJ67" s="319"/>
      <c r="LK67" s="319"/>
      <c r="LL67" s="319"/>
      <c r="LM67" s="319"/>
      <c r="LN67" s="319"/>
      <c r="LO67" s="319"/>
      <c r="LP67" s="319"/>
      <c r="LQ67" s="319"/>
      <c r="LR67" s="319"/>
      <c r="LS67" s="319"/>
      <c r="LT67" s="319"/>
      <c r="LU67" s="319"/>
      <c r="LV67" s="319"/>
      <c r="LW67" s="319"/>
      <c r="LX67" s="319"/>
      <c r="LY67" s="319"/>
      <c r="LZ67" s="319"/>
      <c r="MA67" s="319"/>
      <c r="MB67" s="319"/>
      <c r="MC67" s="319"/>
      <c r="MD67" s="319"/>
      <c r="ME67" s="319"/>
      <c r="MF67" s="319"/>
      <c r="MG67" s="319"/>
      <c r="MH67" s="319"/>
      <c r="MI67" s="319"/>
      <c r="MJ67" s="319"/>
      <c r="MK67" s="319"/>
      <c r="ML67" s="319"/>
      <c r="MM67" s="319"/>
      <c r="MN67" s="319"/>
      <c r="MO67" s="319"/>
      <c r="MP67" s="319"/>
      <c r="MQ67" s="319"/>
      <c r="MR67" s="319"/>
      <c r="MS67" s="319"/>
      <c r="MT67" s="319"/>
      <c r="MU67" s="319"/>
      <c r="MV67" s="319"/>
      <c r="MW67" s="319"/>
      <c r="MX67" s="319"/>
      <c r="MY67" s="319"/>
      <c r="MZ67" s="319"/>
      <c r="NA67" s="319"/>
      <c r="NB67" s="319"/>
      <c r="NC67" s="319"/>
      <c r="ND67" s="319"/>
      <c r="NE67" s="319"/>
      <c r="NF67" s="319"/>
      <c r="NG67" s="319"/>
      <c r="NH67" s="319"/>
      <c r="NI67" s="319"/>
      <c r="NJ67" s="319"/>
      <c r="NK67" s="319"/>
      <c r="NL67" s="319"/>
      <c r="NM67" s="319"/>
      <c r="NN67" s="319"/>
      <c r="NO67" s="319"/>
      <c r="NP67" s="319"/>
      <c r="NQ67" s="319"/>
      <c r="NR67" s="319"/>
      <c r="NS67" s="319"/>
      <c r="NT67" s="319"/>
      <c r="NU67" s="319"/>
      <c r="NV67" s="319"/>
      <c r="NW67" s="319"/>
      <c r="NX67" s="319"/>
      <c r="NY67" s="319"/>
      <c r="NZ67" s="319"/>
      <c r="OA67" s="319"/>
      <c r="OB67" s="319"/>
      <c r="OC67" s="319"/>
      <c r="OD67" s="319"/>
      <c r="OE67" s="319"/>
      <c r="OF67" s="319"/>
      <c r="OG67" s="319"/>
      <c r="OH67" s="319"/>
      <c r="OI67" s="319"/>
      <c r="OJ67" s="319"/>
      <c r="OK67" s="319"/>
      <c r="OL67" s="319"/>
      <c r="OM67" s="319"/>
      <c r="ON67" s="319"/>
      <c r="OO67" s="319"/>
      <c r="OP67" s="319"/>
      <c r="OQ67" s="319"/>
      <c r="OR67" s="319"/>
      <c r="OS67" s="319"/>
      <c r="OT67" s="319"/>
      <c r="OU67" s="319"/>
      <c r="OV67" s="319"/>
      <c r="OW67" s="319"/>
      <c r="OX67" s="319"/>
      <c r="OY67" s="319"/>
      <c r="OZ67" s="319"/>
      <c r="PA67" s="319"/>
      <c r="PB67" s="319"/>
      <c r="PC67" s="319"/>
      <c r="PD67" s="319"/>
      <c r="PE67" s="319"/>
      <c r="PF67" s="319"/>
      <c r="PG67" s="319"/>
      <c r="PH67" s="319"/>
      <c r="PI67" s="319"/>
      <c r="PJ67" s="319"/>
      <c r="PK67" s="319"/>
      <c r="PL67" s="319"/>
      <c r="PM67" s="319"/>
      <c r="PN67" s="319"/>
      <c r="PO67" s="319"/>
      <c r="PP67" s="319"/>
      <c r="PQ67" s="319"/>
      <c r="PR67" s="319"/>
      <c r="PS67" s="319"/>
      <c r="PT67" s="319"/>
      <c r="PU67" s="319"/>
      <c r="PV67" s="319"/>
      <c r="PW67" s="319"/>
      <c r="PX67" s="319"/>
      <c r="PY67" s="319"/>
      <c r="PZ67" s="319"/>
      <c r="QA67" s="319"/>
      <c r="QB67" s="319"/>
      <c r="QC67" s="319"/>
      <c r="QD67" s="319"/>
      <c r="QE67" s="319"/>
      <c r="QF67" s="319"/>
      <c r="QG67" s="319"/>
      <c r="QH67" s="319"/>
      <c r="QI67" s="319"/>
      <c r="QJ67" s="319"/>
      <c r="QK67" s="319"/>
      <c r="QL67" s="319"/>
      <c r="QM67" s="319"/>
      <c r="QN67" s="319"/>
      <c r="QO67" s="319"/>
      <c r="QP67" s="319"/>
      <c r="QQ67" s="319"/>
      <c r="QR67" s="319"/>
      <c r="QS67" s="319"/>
      <c r="QT67" s="319"/>
      <c r="QU67" s="319"/>
      <c r="QV67" s="319"/>
      <c r="QW67" s="319"/>
      <c r="QX67" s="319"/>
      <c r="QY67" s="319"/>
      <c r="QZ67" s="319"/>
      <c r="RA67" s="319"/>
      <c r="RB67" s="319"/>
      <c r="RC67" s="319"/>
      <c r="RD67" s="319"/>
      <c r="RE67" s="319"/>
      <c r="RF67" s="319"/>
    </row>
    <row r="68" spans="1:474" s="602" customFormat="1" ht="14.4">
      <c r="A68" s="319"/>
      <c r="B68" s="2003" t="s">
        <v>77</v>
      </c>
      <c r="C68" s="2004">
        <v>18230714</v>
      </c>
      <c r="D68" s="2005"/>
      <c r="E68" s="2006" t="s">
        <v>1121</v>
      </c>
      <c r="F68" s="2007">
        <v>12</v>
      </c>
      <c r="G68" s="612">
        <f t="shared" si="14"/>
        <v>6.5994983084955508E-3</v>
      </c>
      <c r="H68" s="612" t="s">
        <v>37</v>
      </c>
      <c r="I68" s="2006">
        <v>91</v>
      </c>
      <c r="J68" s="2008">
        <f t="shared" si="4"/>
        <v>92.307692307692307</v>
      </c>
      <c r="K68" s="2009">
        <f t="shared" si="10"/>
        <v>25</v>
      </c>
      <c r="L68" s="2009">
        <f t="shared" si="11"/>
        <v>31.307692307692307</v>
      </c>
      <c r="M68" s="600"/>
      <c r="N68" s="2006">
        <v>8400</v>
      </c>
      <c r="O68" s="375"/>
      <c r="P68" s="601"/>
      <c r="Q68" s="601">
        <v>2275</v>
      </c>
      <c r="R68" s="601">
        <f t="shared" si="6"/>
        <v>574</v>
      </c>
      <c r="S68" s="2006">
        <v>2849</v>
      </c>
      <c r="T68" s="601"/>
      <c r="U68" s="601"/>
      <c r="V68" s="601"/>
      <c r="W68" s="601"/>
      <c r="X68" s="601"/>
      <c r="Y68" s="601"/>
      <c r="Z68" s="1006">
        <f t="shared" si="15"/>
        <v>0</v>
      </c>
      <c r="AA68" s="614">
        <f t="shared" si="12"/>
        <v>0.67084969084451451</v>
      </c>
      <c r="AB68" s="601">
        <f t="shared" si="13"/>
        <v>5635.1374030939223</v>
      </c>
      <c r="AC68" s="618"/>
      <c r="AD68" s="2010"/>
      <c r="AE68" s="319"/>
      <c r="AF68" s="319"/>
      <c r="AG68" s="319"/>
      <c r="AH68" s="319"/>
      <c r="AI68" s="319"/>
      <c r="AJ68" s="319"/>
      <c r="AK68" s="319"/>
      <c r="AL68" s="319"/>
      <c r="AM68" s="319"/>
      <c r="AN68" s="319"/>
      <c r="AO68" s="319"/>
      <c r="AP68" s="319"/>
      <c r="AQ68" s="319"/>
      <c r="AR68" s="319"/>
      <c r="AS68" s="319"/>
      <c r="AT68" s="319"/>
      <c r="AU68" s="319"/>
      <c r="AV68" s="319"/>
      <c r="AW68" s="319"/>
      <c r="AX68" s="319"/>
      <c r="AY68" s="319"/>
      <c r="AZ68" s="319"/>
      <c r="BA68" s="319"/>
      <c r="BB68" s="319"/>
      <c r="BC68" s="319"/>
      <c r="BD68" s="319"/>
      <c r="BE68" s="319"/>
      <c r="BF68" s="319"/>
      <c r="BG68" s="319"/>
      <c r="BH68" s="319"/>
      <c r="BI68" s="319"/>
      <c r="BJ68" s="319"/>
      <c r="BK68" s="319"/>
      <c r="BL68" s="319"/>
      <c r="BM68" s="319"/>
      <c r="BN68" s="319"/>
      <c r="BO68" s="319"/>
      <c r="BP68" s="319"/>
      <c r="BQ68" s="319"/>
      <c r="BR68" s="319"/>
      <c r="BS68" s="319"/>
      <c r="BT68" s="319"/>
      <c r="BU68" s="319"/>
      <c r="BV68" s="319"/>
      <c r="BW68" s="319"/>
      <c r="BX68" s="319"/>
      <c r="BY68" s="319"/>
      <c r="BZ68" s="319"/>
      <c r="CA68" s="319"/>
      <c r="CB68" s="319"/>
      <c r="CC68" s="319"/>
      <c r="CD68" s="319"/>
      <c r="CE68" s="319"/>
      <c r="CF68" s="319"/>
      <c r="CG68" s="319"/>
      <c r="CH68" s="319"/>
      <c r="CI68" s="319"/>
      <c r="CJ68" s="319"/>
      <c r="CK68" s="319"/>
      <c r="CL68" s="319"/>
      <c r="CM68" s="319"/>
      <c r="CN68" s="319"/>
      <c r="CO68" s="319"/>
      <c r="CP68" s="319"/>
      <c r="CQ68" s="319"/>
      <c r="CR68" s="319"/>
      <c r="CS68" s="319"/>
      <c r="CT68" s="319"/>
      <c r="CU68" s="319"/>
      <c r="CV68" s="319"/>
      <c r="CW68" s="319"/>
      <c r="CX68" s="319"/>
      <c r="CY68" s="319"/>
      <c r="CZ68" s="319"/>
      <c r="DA68" s="319"/>
      <c r="DB68" s="319"/>
      <c r="DC68" s="319"/>
      <c r="DD68" s="319"/>
      <c r="DE68" s="319"/>
      <c r="DF68" s="319"/>
      <c r="DG68" s="319"/>
      <c r="DH68" s="319"/>
      <c r="DI68" s="319"/>
      <c r="DJ68" s="319"/>
      <c r="DK68" s="319"/>
      <c r="DL68" s="319"/>
      <c r="DM68" s="319"/>
      <c r="DN68" s="319"/>
      <c r="DO68" s="319"/>
      <c r="DP68" s="319"/>
      <c r="DQ68" s="319"/>
      <c r="DR68" s="319"/>
      <c r="DS68" s="319"/>
      <c r="DT68" s="319"/>
      <c r="DU68" s="319"/>
      <c r="DV68" s="319"/>
      <c r="DW68" s="319"/>
      <c r="DX68" s="319"/>
      <c r="DY68" s="319"/>
      <c r="DZ68" s="319"/>
      <c r="EA68" s="319"/>
      <c r="EB68" s="319"/>
      <c r="EC68" s="319"/>
      <c r="ED68" s="319"/>
      <c r="EE68" s="319"/>
      <c r="EF68" s="319"/>
      <c r="EG68" s="319"/>
      <c r="EH68" s="319"/>
      <c r="EI68" s="319"/>
      <c r="EJ68" s="319"/>
      <c r="EK68" s="319"/>
      <c r="EL68" s="319"/>
      <c r="EM68" s="319"/>
      <c r="EN68" s="319"/>
      <c r="EO68" s="319"/>
      <c r="EP68" s="319"/>
      <c r="EQ68" s="319"/>
      <c r="ER68" s="319"/>
      <c r="ES68" s="319"/>
      <c r="ET68" s="319"/>
      <c r="EU68" s="319"/>
      <c r="EV68" s="319"/>
      <c r="EW68" s="319"/>
      <c r="EX68" s="319"/>
      <c r="EY68" s="319"/>
      <c r="EZ68" s="319"/>
      <c r="FA68" s="319"/>
      <c r="FB68" s="319"/>
      <c r="FC68" s="319"/>
      <c r="FD68" s="319"/>
      <c r="FE68" s="319"/>
      <c r="FF68" s="319"/>
      <c r="FG68" s="319"/>
      <c r="FH68" s="319"/>
      <c r="FI68" s="319"/>
      <c r="FJ68" s="319"/>
      <c r="FK68" s="319"/>
      <c r="FL68" s="319"/>
      <c r="FM68" s="319"/>
      <c r="FN68" s="319"/>
      <c r="FO68" s="319"/>
      <c r="FP68" s="319"/>
      <c r="FQ68" s="319"/>
      <c r="FR68" s="319"/>
      <c r="FS68" s="319"/>
      <c r="FT68" s="319"/>
      <c r="FU68" s="319"/>
      <c r="FV68" s="319"/>
      <c r="FW68" s="319"/>
      <c r="FX68" s="319"/>
      <c r="FY68" s="319"/>
      <c r="FZ68" s="319"/>
      <c r="GA68" s="319"/>
      <c r="GB68" s="319"/>
      <c r="GC68" s="319"/>
      <c r="GD68" s="319"/>
      <c r="GE68" s="319"/>
      <c r="GF68" s="319"/>
      <c r="GG68" s="319"/>
      <c r="GH68" s="319"/>
      <c r="GI68" s="319"/>
      <c r="GJ68" s="319"/>
      <c r="GK68" s="319"/>
      <c r="GL68" s="319"/>
      <c r="GM68" s="319"/>
      <c r="GN68" s="319"/>
      <c r="GO68" s="319"/>
      <c r="GP68" s="319"/>
      <c r="GQ68" s="319"/>
      <c r="GR68" s="319"/>
      <c r="GS68" s="319"/>
      <c r="GT68" s="319"/>
      <c r="GU68" s="319"/>
      <c r="GV68" s="319"/>
      <c r="GW68" s="319"/>
      <c r="GX68" s="319"/>
      <c r="GY68" s="319"/>
      <c r="GZ68" s="319"/>
      <c r="HA68" s="319"/>
      <c r="HB68" s="319"/>
      <c r="HC68" s="319"/>
      <c r="HD68" s="319"/>
      <c r="HE68" s="319"/>
      <c r="HF68" s="319"/>
      <c r="HG68" s="319"/>
      <c r="HH68" s="319"/>
      <c r="HI68" s="319"/>
      <c r="HJ68" s="319"/>
      <c r="HK68" s="319"/>
      <c r="HL68" s="319"/>
      <c r="HM68" s="319"/>
      <c r="HN68" s="319"/>
      <c r="HO68" s="319"/>
      <c r="HP68" s="319"/>
      <c r="HQ68" s="319"/>
      <c r="HR68" s="319"/>
      <c r="HS68" s="319"/>
      <c r="HT68" s="319"/>
      <c r="HU68" s="319"/>
      <c r="HV68" s="319"/>
      <c r="HW68" s="319"/>
      <c r="HX68" s="319"/>
      <c r="HY68" s="319"/>
      <c r="HZ68" s="319"/>
      <c r="IA68" s="319"/>
      <c r="IB68" s="319"/>
      <c r="IC68" s="319"/>
      <c r="ID68" s="319"/>
      <c r="IE68" s="319"/>
      <c r="IF68" s="319"/>
      <c r="IG68" s="319"/>
      <c r="IH68" s="319"/>
      <c r="II68" s="319"/>
      <c r="IJ68" s="319"/>
      <c r="IK68" s="319"/>
      <c r="IL68" s="319"/>
      <c r="IM68" s="319"/>
      <c r="IN68" s="319"/>
      <c r="IO68" s="319"/>
      <c r="IP68" s="319"/>
      <c r="IQ68" s="319"/>
      <c r="IR68" s="319"/>
      <c r="IS68" s="319"/>
      <c r="IT68" s="319"/>
      <c r="IU68" s="319"/>
      <c r="IV68" s="319"/>
      <c r="IW68" s="319"/>
      <c r="IX68" s="319"/>
      <c r="IY68" s="319"/>
      <c r="IZ68" s="319"/>
      <c r="JA68" s="319"/>
      <c r="JB68" s="319"/>
      <c r="JC68" s="319"/>
      <c r="JD68" s="319"/>
      <c r="JE68" s="319"/>
      <c r="JF68" s="319"/>
      <c r="JG68" s="319"/>
      <c r="JH68" s="319"/>
      <c r="JI68" s="319"/>
      <c r="JJ68" s="319"/>
      <c r="JK68" s="319"/>
      <c r="JL68" s="319"/>
      <c r="JM68" s="319"/>
      <c r="JN68" s="319"/>
      <c r="JO68" s="319"/>
      <c r="JP68" s="319"/>
      <c r="JQ68" s="319"/>
      <c r="JR68" s="319"/>
      <c r="JS68" s="319"/>
      <c r="JT68" s="319"/>
      <c r="JU68" s="319"/>
      <c r="JV68" s="319"/>
      <c r="JW68" s="319"/>
      <c r="JX68" s="319"/>
      <c r="JY68" s="319"/>
      <c r="JZ68" s="319"/>
      <c r="KA68" s="319"/>
      <c r="KB68" s="319"/>
      <c r="KC68" s="319"/>
      <c r="KD68" s="319"/>
      <c r="KE68" s="319"/>
      <c r="KF68" s="319"/>
      <c r="KG68" s="319"/>
      <c r="KH68" s="319"/>
      <c r="KI68" s="319"/>
      <c r="KJ68" s="319"/>
      <c r="KK68" s="319"/>
      <c r="KL68" s="319"/>
      <c r="KM68" s="319"/>
      <c r="KN68" s="319"/>
      <c r="KO68" s="319"/>
      <c r="KP68" s="319"/>
      <c r="KQ68" s="319"/>
      <c r="KR68" s="319"/>
      <c r="KS68" s="319"/>
      <c r="KT68" s="319"/>
      <c r="KU68" s="319"/>
      <c r="KV68" s="319"/>
      <c r="KW68" s="319"/>
      <c r="KX68" s="319"/>
      <c r="KY68" s="319"/>
      <c r="KZ68" s="319"/>
      <c r="LA68" s="319"/>
      <c r="LB68" s="319"/>
      <c r="LC68" s="319"/>
      <c r="LD68" s="319"/>
      <c r="LE68" s="319"/>
      <c r="LF68" s="319"/>
      <c r="LG68" s="319"/>
      <c r="LH68" s="319"/>
      <c r="LI68" s="319"/>
      <c r="LJ68" s="319"/>
      <c r="LK68" s="319"/>
      <c r="LL68" s="319"/>
      <c r="LM68" s="319"/>
      <c r="LN68" s="319"/>
      <c r="LO68" s="319"/>
      <c r="LP68" s="319"/>
      <c r="LQ68" s="319"/>
      <c r="LR68" s="319"/>
      <c r="LS68" s="319"/>
      <c r="LT68" s="319"/>
      <c r="LU68" s="319"/>
      <c r="LV68" s="319"/>
      <c r="LW68" s="319"/>
      <c r="LX68" s="319"/>
      <c r="LY68" s="319"/>
      <c r="LZ68" s="319"/>
      <c r="MA68" s="319"/>
      <c r="MB68" s="319"/>
      <c r="MC68" s="319"/>
      <c r="MD68" s="319"/>
      <c r="ME68" s="319"/>
      <c r="MF68" s="319"/>
      <c r="MG68" s="319"/>
      <c r="MH68" s="319"/>
      <c r="MI68" s="319"/>
      <c r="MJ68" s="319"/>
      <c r="MK68" s="319"/>
      <c r="ML68" s="319"/>
      <c r="MM68" s="319"/>
      <c r="MN68" s="319"/>
      <c r="MO68" s="319"/>
      <c r="MP68" s="319"/>
      <c r="MQ68" s="319"/>
      <c r="MR68" s="319"/>
      <c r="MS68" s="319"/>
      <c r="MT68" s="319"/>
      <c r="MU68" s="319"/>
      <c r="MV68" s="319"/>
      <c r="MW68" s="319"/>
      <c r="MX68" s="319"/>
      <c r="MY68" s="319"/>
      <c r="MZ68" s="319"/>
      <c r="NA68" s="319"/>
      <c r="NB68" s="319"/>
      <c r="NC68" s="319"/>
      <c r="ND68" s="319"/>
      <c r="NE68" s="319"/>
      <c r="NF68" s="319"/>
      <c r="NG68" s="319"/>
      <c r="NH68" s="319"/>
      <c r="NI68" s="319"/>
      <c r="NJ68" s="319"/>
      <c r="NK68" s="319"/>
      <c r="NL68" s="319"/>
      <c r="NM68" s="319"/>
      <c r="NN68" s="319"/>
      <c r="NO68" s="319"/>
      <c r="NP68" s="319"/>
      <c r="NQ68" s="319"/>
      <c r="NR68" s="319"/>
      <c r="NS68" s="319"/>
      <c r="NT68" s="319"/>
      <c r="NU68" s="319"/>
      <c r="NV68" s="319"/>
      <c r="NW68" s="319"/>
      <c r="NX68" s="319"/>
      <c r="NY68" s="319"/>
      <c r="NZ68" s="319"/>
      <c r="OA68" s="319"/>
      <c r="OB68" s="319"/>
      <c r="OC68" s="319"/>
      <c r="OD68" s="319"/>
      <c r="OE68" s="319"/>
      <c r="OF68" s="319"/>
      <c r="OG68" s="319"/>
      <c r="OH68" s="319"/>
      <c r="OI68" s="319"/>
      <c r="OJ68" s="319"/>
      <c r="OK68" s="319"/>
      <c r="OL68" s="319"/>
      <c r="OM68" s="319"/>
      <c r="ON68" s="319"/>
      <c r="OO68" s="319"/>
      <c r="OP68" s="319"/>
      <c r="OQ68" s="319"/>
      <c r="OR68" s="319"/>
      <c r="OS68" s="319"/>
      <c r="OT68" s="319"/>
      <c r="OU68" s="319"/>
      <c r="OV68" s="319"/>
      <c r="OW68" s="319"/>
      <c r="OX68" s="319"/>
      <c r="OY68" s="319"/>
      <c r="OZ68" s="319"/>
      <c r="PA68" s="319"/>
      <c r="PB68" s="319"/>
      <c r="PC68" s="319"/>
      <c r="PD68" s="319"/>
      <c r="PE68" s="319"/>
      <c r="PF68" s="319"/>
      <c r="PG68" s="319"/>
      <c r="PH68" s="319"/>
      <c r="PI68" s="319"/>
      <c r="PJ68" s="319"/>
      <c r="PK68" s="319"/>
      <c r="PL68" s="319"/>
      <c r="PM68" s="319"/>
      <c r="PN68" s="319"/>
      <c r="PO68" s="319"/>
      <c r="PP68" s="319"/>
      <c r="PQ68" s="319"/>
      <c r="PR68" s="319"/>
      <c r="PS68" s="319"/>
      <c r="PT68" s="319"/>
      <c r="PU68" s="319"/>
      <c r="PV68" s="319"/>
      <c r="PW68" s="319"/>
      <c r="PX68" s="319"/>
      <c r="PY68" s="319"/>
      <c r="PZ68" s="319"/>
      <c r="QA68" s="319"/>
      <c r="QB68" s="319"/>
      <c r="QC68" s="319"/>
      <c r="QD68" s="319"/>
      <c r="QE68" s="319"/>
      <c r="QF68" s="319"/>
      <c r="QG68" s="319"/>
      <c r="QH68" s="319"/>
      <c r="QI68" s="319"/>
      <c r="QJ68" s="319"/>
      <c r="QK68" s="319"/>
      <c r="QL68" s="319"/>
      <c r="QM68" s="319"/>
      <c r="QN68" s="319"/>
      <c r="QO68" s="319"/>
      <c r="QP68" s="319"/>
      <c r="QQ68" s="319"/>
      <c r="QR68" s="319"/>
      <c r="QS68" s="319"/>
      <c r="QT68" s="319"/>
      <c r="QU68" s="319"/>
      <c r="QV68" s="319"/>
      <c r="QW68" s="319"/>
      <c r="QX68" s="319"/>
      <c r="QY68" s="319"/>
      <c r="QZ68" s="319"/>
      <c r="RA68" s="319"/>
      <c r="RB68" s="319"/>
      <c r="RC68" s="319"/>
      <c r="RD68" s="319"/>
      <c r="RE68" s="319"/>
      <c r="RF68" s="319"/>
    </row>
    <row r="69" spans="1:474" s="602" customFormat="1" ht="14.4">
      <c r="A69" s="319"/>
      <c r="B69" s="2003" t="s">
        <v>77</v>
      </c>
      <c r="C69" s="2004">
        <v>18230714</v>
      </c>
      <c r="D69" s="2005"/>
      <c r="E69" s="2006" t="s">
        <v>1122</v>
      </c>
      <c r="F69" s="2007">
        <v>5</v>
      </c>
      <c r="G69" s="612">
        <f t="shared" ref="G69:G100" si="16">(N69/$N$203)*F69</f>
        <v>1.3231732223680068E-3</v>
      </c>
      <c r="H69" s="612" t="s">
        <v>37</v>
      </c>
      <c r="I69" s="2006">
        <v>86</v>
      </c>
      <c r="J69" s="2008">
        <f t="shared" si="4"/>
        <v>47</v>
      </c>
      <c r="K69" s="2009">
        <f t="shared" si="10"/>
        <v>19.127906976744185</v>
      </c>
      <c r="L69" s="2009">
        <f t="shared" si="11"/>
        <v>24.973255813953486</v>
      </c>
      <c r="M69" s="600"/>
      <c r="N69" s="2006">
        <v>4042</v>
      </c>
      <c r="O69" s="375"/>
      <c r="P69" s="601"/>
      <c r="Q69" s="601">
        <v>1645</v>
      </c>
      <c r="R69" s="601">
        <f t="shared" si="6"/>
        <v>502.69999999999982</v>
      </c>
      <c r="S69" s="2006">
        <v>2147.6999999999998</v>
      </c>
      <c r="T69" s="601"/>
      <c r="U69" s="601"/>
      <c r="V69" s="601"/>
      <c r="W69" s="601"/>
      <c r="X69" s="601"/>
      <c r="Y69" s="601"/>
      <c r="Z69" s="1006">
        <f t="shared" ref="Z69:Z100" si="17">-PV(Discount_Rate,F69,W69)*I69</f>
        <v>0</v>
      </c>
      <c r="AA69" s="614">
        <f t="shared" si="12"/>
        <v>0.3175879546338175</v>
      </c>
      <c r="AB69" s="601">
        <f t="shared" si="13"/>
        <v>1283.6905126298905</v>
      </c>
      <c r="AC69" s="618"/>
      <c r="AD69" s="2010"/>
      <c r="AE69" s="319"/>
      <c r="AF69" s="319"/>
      <c r="AG69" s="319"/>
      <c r="AH69" s="319"/>
      <c r="AI69" s="319"/>
      <c r="AJ69" s="319"/>
      <c r="AK69" s="319"/>
      <c r="AL69" s="319"/>
      <c r="AM69" s="319"/>
      <c r="AN69" s="319"/>
      <c r="AO69" s="319"/>
      <c r="AP69" s="319"/>
      <c r="AQ69" s="319"/>
      <c r="AR69" s="319"/>
      <c r="AS69" s="319"/>
      <c r="AT69" s="319"/>
      <c r="AU69" s="319"/>
      <c r="AV69" s="319"/>
      <c r="AW69" s="319"/>
      <c r="AX69" s="319"/>
      <c r="AY69" s="319"/>
      <c r="AZ69" s="319"/>
      <c r="BA69" s="319"/>
      <c r="BB69" s="319"/>
      <c r="BC69" s="319"/>
      <c r="BD69" s="319"/>
      <c r="BE69" s="319"/>
      <c r="BF69" s="319"/>
      <c r="BG69" s="319"/>
      <c r="BH69" s="319"/>
      <c r="BI69" s="319"/>
      <c r="BJ69" s="319"/>
      <c r="BK69" s="319"/>
      <c r="BL69" s="319"/>
      <c r="BM69" s="319"/>
      <c r="BN69" s="319"/>
      <c r="BO69" s="319"/>
      <c r="BP69" s="319"/>
      <c r="BQ69" s="319"/>
      <c r="BR69" s="319"/>
      <c r="BS69" s="319"/>
      <c r="BT69" s="319"/>
      <c r="BU69" s="319"/>
      <c r="BV69" s="319"/>
      <c r="BW69" s="319"/>
      <c r="BX69" s="319"/>
      <c r="BY69" s="319"/>
      <c r="BZ69" s="319"/>
      <c r="CA69" s="319"/>
      <c r="CB69" s="319"/>
      <c r="CC69" s="319"/>
      <c r="CD69" s="319"/>
      <c r="CE69" s="319"/>
      <c r="CF69" s="319"/>
      <c r="CG69" s="319"/>
      <c r="CH69" s="319"/>
      <c r="CI69" s="319"/>
      <c r="CJ69" s="319"/>
      <c r="CK69" s="319"/>
      <c r="CL69" s="319"/>
      <c r="CM69" s="319"/>
      <c r="CN69" s="319"/>
      <c r="CO69" s="319"/>
      <c r="CP69" s="319"/>
      <c r="CQ69" s="319"/>
      <c r="CR69" s="319"/>
      <c r="CS69" s="319"/>
      <c r="CT69" s="319"/>
      <c r="CU69" s="319"/>
      <c r="CV69" s="319"/>
      <c r="CW69" s="319"/>
      <c r="CX69" s="319"/>
      <c r="CY69" s="319"/>
      <c r="CZ69" s="319"/>
      <c r="DA69" s="319"/>
      <c r="DB69" s="319"/>
      <c r="DC69" s="319"/>
      <c r="DD69" s="319"/>
      <c r="DE69" s="319"/>
      <c r="DF69" s="319"/>
      <c r="DG69" s="319"/>
      <c r="DH69" s="319"/>
      <c r="DI69" s="319"/>
      <c r="DJ69" s="319"/>
      <c r="DK69" s="319"/>
      <c r="DL69" s="319"/>
      <c r="DM69" s="319"/>
      <c r="DN69" s="319"/>
      <c r="DO69" s="319"/>
      <c r="DP69" s="319"/>
      <c r="DQ69" s="319"/>
      <c r="DR69" s="319"/>
      <c r="DS69" s="319"/>
      <c r="DT69" s="319"/>
      <c r="DU69" s="319"/>
      <c r="DV69" s="319"/>
      <c r="DW69" s="319"/>
      <c r="DX69" s="319"/>
      <c r="DY69" s="319"/>
      <c r="DZ69" s="319"/>
      <c r="EA69" s="319"/>
      <c r="EB69" s="319"/>
      <c r="EC69" s="319"/>
      <c r="ED69" s="319"/>
      <c r="EE69" s="319"/>
      <c r="EF69" s="319"/>
      <c r="EG69" s="319"/>
      <c r="EH69" s="319"/>
      <c r="EI69" s="319"/>
      <c r="EJ69" s="319"/>
      <c r="EK69" s="319"/>
      <c r="EL69" s="319"/>
      <c r="EM69" s="319"/>
      <c r="EN69" s="319"/>
      <c r="EO69" s="319"/>
      <c r="EP69" s="319"/>
      <c r="EQ69" s="319"/>
      <c r="ER69" s="319"/>
      <c r="ES69" s="319"/>
      <c r="ET69" s="319"/>
      <c r="EU69" s="319"/>
      <c r="EV69" s="319"/>
      <c r="EW69" s="319"/>
      <c r="EX69" s="319"/>
      <c r="EY69" s="319"/>
      <c r="EZ69" s="319"/>
      <c r="FA69" s="319"/>
      <c r="FB69" s="319"/>
      <c r="FC69" s="319"/>
      <c r="FD69" s="319"/>
      <c r="FE69" s="319"/>
      <c r="FF69" s="319"/>
      <c r="FG69" s="319"/>
      <c r="FH69" s="319"/>
      <c r="FI69" s="319"/>
      <c r="FJ69" s="319"/>
      <c r="FK69" s="319"/>
      <c r="FL69" s="319"/>
      <c r="FM69" s="319"/>
      <c r="FN69" s="319"/>
      <c r="FO69" s="319"/>
      <c r="FP69" s="319"/>
      <c r="FQ69" s="319"/>
      <c r="FR69" s="319"/>
      <c r="FS69" s="319"/>
      <c r="FT69" s="319"/>
      <c r="FU69" s="319"/>
      <c r="FV69" s="319"/>
      <c r="FW69" s="319"/>
      <c r="FX69" s="319"/>
      <c r="FY69" s="319"/>
      <c r="FZ69" s="319"/>
      <c r="GA69" s="319"/>
      <c r="GB69" s="319"/>
      <c r="GC69" s="319"/>
      <c r="GD69" s="319"/>
      <c r="GE69" s="319"/>
      <c r="GF69" s="319"/>
      <c r="GG69" s="319"/>
      <c r="GH69" s="319"/>
      <c r="GI69" s="319"/>
      <c r="GJ69" s="319"/>
      <c r="GK69" s="319"/>
      <c r="GL69" s="319"/>
      <c r="GM69" s="319"/>
      <c r="GN69" s="319"/>
      <c r="GO69" s="319"/>
      <c r="GP69" s="319"/>
      <c r="GQ69" s="319"/>
      <c r="GR69" s="319"/>
      <c r="GS69" s="319"/>
      <c r="GT69" s="319"/>
      <c r="GU69" s="319"/>
      <c r="GV69" s="319"/>
      <c r="GW69" s="319"/>
      <c r="GX69" s="319"/>
      <c r="GY69" s="319"/>
      <c r="GZ69" s="319"/>
      <c r="HA69" s="319"/>
      <c r="HB69" s="319"/>
      <c r="HC69" s="319"/>
      <c r="HD69" s="319"/>
      <c r="HE69" s="319"/>
      <c r="HF69" s="319"/>
      <c r="HG69" s="319"/>
      <c r="HH69" s="319"/>
      <c r="HI69" s="319"/>
      <c r="HJ69" s="319"/>
      <c r="HK69" s="319"/>
      <c r="HL69" s="319"/>
      <c r="HM69" s="319"/>
      <c r="HN69" s="319"/>
      <c r="HO69" s="319"/>
      <c r="HP69" s="319"/>
      <c r="HQ69" s="319"/>
      <c r="HR69" s="319"/>
      <c r="HS69" s="319"/>
      <c r="HT69" s="319"/>
      <c r="HU69" s="319"/>
      <c r="HV69" s="319"/>
      <c r="HW69" s="319"/>
      <c r="HX69" s="319"/>
      <c r="HY69" s="319"/>
      <c r="HZ69" s="319"/>
      <c r="IA69" s="319"/>
      <c r="IB69" s="319"/>
      <c r="IC69" s="319"/>
      <c r="ID69" s="319"/>
      <c r="IE69" s="319"/>
      <c r="IF69" s="319"/>
      <c r="IG69" s="319"/>
      <c r="IH69" s="319"/>
      <c r="II69" s="319"/>
      <c r="IJ69" s="319"/>
      <c r="IK69" s="319"/>
      <c r="IL69" s="319"/>
      <c r="IM69" s="319"/>
      <c r="IN69" s="319"/>
      <c r="IO69" s="319"/>
      <c r="IP69" s="319"/>
      <c r="IQ69" s="319"/>
      <c r="IR69" s="319"/>
      <c r="IS69" s="319"/>
      <c r="IT69" s="319"/>
      <c r="IU69" s="319"/>
      <c r="IV69" s="319"/>
      <c r="IW69" s="319"/>
      <c r="IX69" s="319"/>
      <c r="IY69" s="319"/>
      <c r="IZ69" s="319"/>
      <c r="JA69" s="319"/>
      <c r="JB69" s="319"/>
      <c r="JC69" s="319"/>
      <c r="JD69" s="319"/>
      <c r="JE69" s="319"/>
      <c r="JF69" s="319"/>
      <c r="JG69" s="319"/>
      <c r="JH69" s="319"/>
      <c r="JI69" s="319"/>
      <c r="JJ69" s="319"/>
      <c r="JK69" s="319"/>
      <c r="JL69" s="319"/>
      <c r="JM69" s="319"/>
      <c r="JN69" s="319"/>
      <c r="JO69" s="319"/>
      <c r="JP69" s="319"/>
      <c r="JQ69" s="319"/>
      <c r="JR69" s="319"/>
      <c r="JS69" s="319"/>
      <c r="JT69" s="319"/>
      <c r="JU69" s="319"/>
      <c r="JV69" s="319"/>
      <c r="JW69" s="319"/>
      <c r="JX69" s="319"/>
      <c r="JY69" s="319"/>
      <c r="JZ69" s="319"/>
      <c r="KA69" s="319"/>
      <c r="KB69" s="319"/>
      <c r="KC69" s="319"/>
      <c r="KD69" s="319"/>
      <c r="KE69" s="319"/>
      <c r="KF69" s="319"/>
      <c r="KG69" s="319"/>
      <c r="KH69" s="319"/>
      <c r="KI69" s="319"/>
      <c r="KJ69" s="319"/>
      <c r="KK69" s="319"/>
      <c r="KL69" s="319"/>
      <c r="KM69" s="319"/>
      <c r="KN69" s="319"/>
      <c r="KO69" s="319"/>
      <c r="KP69" s="319"/>
      <c r="KQ69" s="319"/>
      <c r="KR69" s="319"/>
      <c r="KS69" s="319"/>
      <c r="KT69" s="319"/>
      <c r="KU69" s="319"/>
      <c r="KV69" s="319"/>
      <c r="KW69" s="319"/>
      <c r="KX69" s="319"/>
      <c r="KY69" s="319"/>
      <c r="KZ69" s="319"/>
      <c r="LA69" s="319"/>
      <c r="LB69" s="319"/>
      <c r="LC69" s="319"/>
      <c r="LD69" s="319"/>
      <c r="LE69" s="319"/>
      <c r="LF69" s="319"/>
      <c r="LG69" s="319"/>
      <c r="LH69" s="319"/>
      <c r="LI69" s="319"/>
      <c r="LJ69" s="319"/>
      <c r="LK69" s="319"/>
      <c r="LL69" s="319"/>
      <c r="LM69" s="319"/>
      <c r="LN69" s="319"/>
      <c r="LO69" s="319"/>
      <c r="LP69" s="319"/>
      <c r="LQ69" s="319"/>
      <c r="LR69" s="319"/>
      <c r="LS69" s="319"/>
      <c r="LT69" s="319"/>
      <c r="LU69" s="319"/>
      <c r="LV69" s="319"/>
      <c r="LW69" s="319"/>
      <c r="LX69" s="319"/>
      <c r="LY69" s="319"/>
      <c r="LZ69" s="319"/>
      <c r="MA69" s="319"/>
      <c r="MB69" s="319"/>
      <c r="MC69" s="319"/>
      <c r="MD69" s="319"/>
      <c r="ME69" s="319"/>
      <c r="MF69" s="319"/>
      <c r="MG69" s="319"/>
      <c r="MH69" s="319"/>
      <c r="MI69" s="319"/>
      <c r="MJ69" s="319"/>
      <c r="MK69" s="319"/>
      <c r="ML69" s="319"/>
      <c r="MM69" s="319"/>
      <c r="MN69" s="319"/>
      <c r="MO69" s="319"/>
      <c r="MP69" s="319"/>
      <c r="MQ69" s="319"/>
      <c r="MR69" s="319"/>
      <c r="MS69" s="319"/>
      <c r="MT69" s="319"/>
      <c r="MU69" s="319"/>
      <c r="MV69" s="319"/>
      <c r="MW69" s="319"/>
      <c r="MX69" s="319"/>
      <c r="MY69" s="319"/>
      <c r="MZ69" s="319"/>
      <c r="NA69" s="319"/>
      <c r="NB69" s="319"/>
      <c r="NC69" s="319"/>
      <c r="ND69" s="319"/>
      <c r="NE69" s="319"/>
      <c r="NF69" s="319"/>
      <c r="NG69" s="319"/>
      <c r="NH69" s="319"/>
      <c r="NI69" s="319"/>
      <c r="NJ69" s="319"/>
      <c r="NK69" s="319"/>
      <c r="NL69" s="319"/>
      <c r="NM69" s="319"/>
      <c r="NN69" s="319"/>
      <c r="NO69" s="319"/>
      <c r="NP69" s="319"/>
      <c r="NQ69" s="319"/>
      <c r="NR69" s="319"/>
      <c r="NS69" s="319"/>
      <c r="NT69" s="319"/>
      <c r="NU69" s="319"/>
      <c r="NV69" s="319"/>
      <c r="NW69" s="319"/>
      <c r="NX69" s="319"/>
      <c r="NY69" s="319"/>
      <c r="NZ69" s="319"/>
      <c r="OA69" s="319"/>
      <c r="OB69" s="319"/>
      <c r="OC69" s="319"/>
      <c r="OD69" s="319"/>
      <c r="OE69" s="319"/>
      <c r="OF69" s="319"/>
      <c r="OG69" s="319"/>
      <c r="OH69" s="319"/>
      <c r="OI69" s="319"/>
      <c r="OJ69" s="319"/>
      <c r="OK69" s="319"/>
      <c r="OL69" s="319"/>
      <c r="OM69" s="319"/>
      <c r="ON69" s="319"/>
      <c r="OO69" s="319"/>
      <c r="OP69" s="319"/>
      <c r="OQ69" s="319"/>
      <c r="OR69" s="319"/>
      <c r="OS69" s="319"/>
      <c r="OT69" s="319"/>
      <c r="OU69" s="319"/>
      <c r="OV69" s="319"/>
      <c r="OW69" s="319"/>
      <c r="OX69" s="319"/>
      <c r="OY69" s="319"/>
      <c r="OZ69" s="319"/>
      <c r="PA69" s="319"/>
      <c r="PB69" s="319"/>
      <c r="PC69" s="319"/>
      <c r="PD69" s="319"/>
      <c r="PE69" s="319"/>
      <c r="PF69" s="319"/>
      <c r="PG69" s="319"/>
      <c r="PH69" s="319"/>
      <c r="PI69" s="319"/>
      <c r="PJ69" s="319"/>
      <c r="PK69" s="319"/>
      <c r="PL69" s="319"/>
      <c r="PM69" s="319"/>
      <c r="PN69" s="319"/>
      <c r="PO69" s="319"/>
      <c r="PP69" s="319"/>
      <c r="PQ69" s="319"/>
      <c r="PR69" s="319"/>
      <c r="PS69" s="319"/>
      <c r="PT69" s="319"/>
      <c r="PU69" s="319"/>
      <c r="PV69" s="319"/>
      <c r="PW69" s="319"/>
      <c r="PX69" s="319"/>
      <c r="PY69" s="319"/>
      <c r="PZ69" s="319"/>
      <c r="QA69" s="319"/>
      <c r="QB69" s="319"/>
      <c r="QC69" s="319"/>
      <c r="QD69" s="319"/>
      <c r="QE69" s="319"/>
      <c r="QF69" s="319"/>
      <c r="QG69" s="319"/>
      <c r="QH69" s="319"/>
      <c r="QI69" s="319"/>
      <c r="QJ69" s="319"/>
      <c r="QK69" s="319"/>
      <c r="QL69" s="319"/>
      <c r="QM69" s="319"/>
      <c r="QN69" s="319"/>
      <c r="QO69" s="319"/>
      <c r="QP69" s="319"/>
      <c r="QQ69" s="319"/>
      <c r="QR69" s="319"/>
      <c r="QS69" s="319"/>
      <c r="QT69" s="319"/>
      <c r="QU69" s="319"/>
      <c r="QV69" s="319"/>
      <c r="QW69" s="319"/>
      <c r="QX69" s="319"/>
      <c r="QY69" s="319"/>
      <c r="QZ69" s="319"/>
      <c r="RA69" s="319"/>
      <c r="RB69" s="319"/>
      <c r="RC69" s="319"/>
      <c r="RD69" s="319"/>
      <c r="RE69" s="319"/>
      <c r="RF69" s="319"/>
    </row>
    <row r="70" spans="1:474" s="602" customFormat="1" ht="14.4">
      <c r="A70" s="319"/>
      <c r="B70" s="2003" t="s">
        <v>77</v>
      </c>
      <c r="C70" s="2004">
        <v>18230714</v>
      </c>
      <c r="D70" s="2005"/>
      <c r="E70" s="2006" t="s">
        <v>1123</v>
      </c>
      <c r="F70" s="2007">
        <v>5</v>
      </c>
      <c r="G70" s="612">
        <f t="shared" si="16"/>
        <v>1.1405085370435764E-3</v>
      </c>
      <c r="H70" s="612" t="s">
        <v>37</v>
      </c>
      <c r="I70" s="2006">
        <v>26</v>
      </c>
      <c r="J70" s="2008">
        <f t="shared" ref="J70:J133" si="18">N70/I70</f>
        <v>134</v>
      </c>
      <c r="K70" s="2009">
        <f t="shared" si="10"/>
        <v>15</v>
      </c>
      <c r="L70" s="2009">
        <f t="shared" si="11"/>
        <v>21.5</v>
      </c>
      <c r="M70" s="600"/>
      <c r="N70" s="2006">
        <v>3484</v>
      </c>
      <c r="O70" s="375"/>
      <c r="P70" s="601"/>
      <c r="Q70" s="601">
        <v>390</v>
      </c>
      <c r="R70" s="601">
        <f t="shared" ref="R70:R133" si="19">S70-Q70</f>
        <v>169</v>
      </c>
      <c r="S70" s="2006">
        <v>559</v>
      </c>
      <c r="T70" s="601"/>
      <c r="U70" s="601"/>
      <c r="V70" s="601"/>
      <c r="W70" s="601"/>
      <c r="X70" s="601"/>
      <c r="Y70" s="601"/>
      <c r="Z70" s="1006">
        <f t="shared" si="17"/>
        <v>0</v>
      </c>
      <c r="AA70" s="614">
        <f t="shared" si="12"/>
        <v>0.3175879546338175</v>
      </c>
      <c r="AB70" s="601">
        <f t="shared" si="13"/>
        <v>1106.4764339442202</v>
      </c>
      <c r="AC70" s="618"/>
      <c r="AD70" s="2010"/>
      <c r="AE70" s="319"/>
      <c r="AF70" s="319"/>
      <c r="AG70" s="319"/>
      <c r="AH70" s="319"/>
      <c r="AI70" s="319"/>
      <c r="AJ70" s="319"/>
      <c r="AK70" s="319"/>
      <c r="AL70" s="319"/>
      <c r="AM70" s="319"/>
      <c r="AN70" s="319"/>
      <c r="AO70" s="319"/>
      <c r="AP70" s="319"/>
      <c r="AQ70" s="319"/>
      <c r="AR70" s="319"/>
      <c r="AS70" s="319"/>
      <c r="AT70" s="319"/>
      <c r="AU70" s="319"/>
      <c r="AV70" s="319"/>
      <c r="AW70" s="319"/>
      <c r="AX70" s="319"/>
      <c r="AY70" s="319"/>
      <c r="AZ70" s="319"/>
      <c r="BA70" s="319"/>
      <c r="BB70" s="319"/>
      <c r="BC70" s="319"/>
      <c r="BD70" s="319"/>
      <c r="BE70" s="319"/>
      <c r="BF70" s="319"/>
      <c r="BG70" s="319"/>
      <c r="BH70" s="319"/>
      <c r="BI70" s="319"/>
      <c r="BJ70" s="319"/>
      <c r="BK70" s="319"/>
      <c r="BL70" s="319"/>
      <c r="BM70" s="319"/>
      <c r="BN70" s="319"/>
      <c r="BO70" s="319"/>
      <c r="BP70" s="319"/>
      <c r="BQ70" s="319"/>
      <c r="BR70" s="319"/>
      <c r="BS70" s="319"/>
      <c r="BT70" s="319"/>
      <c r="BU70" s="319"/>
      <c r="BV70" s="319"/>
      <c r="BW70" s="319"/>
      <c r="BX70" s="319"/>
      <c r="BY70" s="319"/>
      <c r="BZ70" s="319"/>
      <c r="CA70" s="319"/>
      <c r="CB70" s="319"/>
      <c r="CC70" s="319"/>
      <c r="CD70" s="319"/>
      <c r="CE70" s="319"/>
      <c r="CF70" s="319"/>
      <c r="CG70" s="319"/>
      <c r="CH70" s="319"/>
      <c r="CI70" s="319"/>
      <c r="CJ70" s="319"/>
      <c r="CK70" s="319"/>
      <c r="CL70" s="319"/>
      <c r="CM70" s="319"/>
      <c r="CN70" s="319"/>
      <c r="CO70" s="319"/>
      <c r="CP70" s="319"/>
      <c r="CQ70" s="319"/>
      <c r="CR70" s="319"/>
      <c r="CS70" s="319"/>
      <c r="CT70" s="319"/>
      <c r="CU70" s="319"/>
      <c r="CV70" s="319"/>
      <c r="CW70" s="319"/>
      <c r="CX70" s="319"/>
      <c r="CY70" s="319"/>
      <c r="CZ70" s="319"/>
      <c r="DA70" s="319"/>
      <c r="DB70" s="319"/>
      <c r="DC70" s="319"/>
      <c r="DD70" s="319"/>
      <c r="DE70" s="319"/>
      <c r="DF70" s="319"/>
      <c r="DG70" s="319"/>
      <c r="DH70" s="319"/>
      <c r="DI70" s="319"/>
      <c r="DJ70" s="319"/>
      <c r="DK70" s="319"/>
      <c r="DL70" s="319"/>
      <c r="DM70" s="319"/>
      <c r="DN70" s="319"/>
      <c r="DO70" s="319"/>
      <c r="DP70" s="319"/>
      <c r="DQ70" s="319"/>
      <c r="DR70" s="319"/>
      <c r="DS70" s="319"/>
      <c r="DT70" s="319"/>
      <c r="DU70" s="319"/>
      <c r="DV70" s="319"/>
      <c r="DW70" s="319"/>
      <c r="DX70" s="319"/>
      <c r="DY70" s="319"/>
      <c r="DZ70" s="319"/>
      <c r="EA70" s="319"/>
      <c r="EB70" s="319"/>
      <c r="EC70" s="319"/>
      <c r="ED70" s="319"/>
      <c r="EE70" s="319"/>
      <c r="EF70" s="319"/>
      <c r="EG70" s="319"/>
      <c r="EH70" s="319"/>
      <c r="EI70" s="319"/>
      <c r="EJ70" s="319"/>
      <c r="EK70" s="319"/>
      <c r="EL70" s="319"/>
      <c r="EM70" s="319"/>
      <c r="EN70" s="319"/>
      <c r="EO70" s="319"/>
      <c r="EP70" s="319"/>
      <c r="EQ70" s="319"/>
      <c r="ER70" s="319"/>
      <c r="ES70" s="319"/>
      <c r="ET70" s="319"/>
      <c r="EU70" s="319"/>
      <c r="EV70" s="319"/>
      <c r="EW70" s="319"/>
      <c r="EX70" s="319"/>
      <c r="EY70" s="319"/>
      <c r="EZ70" s="319"/>
      <c r="FA70" s="319"/>
      <c r="FB70" s="319"/>
      <c r="FC70" s="319"/>
      <c r="FD70" s="319"/>
      <c r="FE70" s="319"/>
      <c r="FF70" s="319"/>
      <c r="FG70" s="319"/>
      <c r="FH70" s="319"/>
      <c r="FI70" s="319"/>
      <c r="FJ70" s="319"/>
      <c r="FK70" s="319"/>
      <c r="FL70" s="319"/>
      <c r="FM70" s="319"/>
      <c r="FN70" s="319"/>
      <c r="FO70" s="319"/>
      <c r="FP70" s="319"/>
      <c r="FQ70" s="319"/>
      <c r="FR70" s="319"/>
      <c r="FS70" s="319"/>
      <c r="FT70" s="319"/>
      <c r="FU70" s="319"/>
      <c r="FV70" s="319"/>
      <c r="FW70" s="319"/>
      <c r="FX70" s="319"/>
      <c r="FY70" s="319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19"/>
      <c r="IB70" s="319"/>
      <c r="IC70" s="319"/>
      <c r="ID70" s="319"/>
      <c r="IE70" s="319"/>
      <c r="IF70" s="319"/>
      <c r="IG70" s="319"/>
      <c r="IH70" s="319"/>
      <c r="II70" s="319"/>
      <c r="IJ70" s="319"/>
      <c r="IK70" s="319"/>
      <c r="IL70" s="319"/>
      <c r="IM70" s="319"/>
      <c r="IN70" s="319"/>
      <c r="IO70" s="319"/>
      <c r="IP70" s="319"/>
      <c r="IQ70" s="319"/>
      <c r="IR70" s="319"/>
      <c r="IS70" s="319"/>
      <c r="IT70" s="319"/>
      <c r="IU70" s="319"/>
      <c r="IV70" s="319"/>
      <c r="IW70" s="319"/>
      <c r="IX70" s="319"/>
      <c r="IY70" s="319"/>
      <c r="IZ70" s="319"/>
      <c r="JA70" s="319"/>
      <c r="JB70" s="319"/>
      <c r="JC70" s="319"/>
      <c r="JD70" s="319"/>
      <c r="JE70" s="319"/>
      <c r="JF70" s="319"/>
      <c r="JG70" s="319"/>
      <c r="JH70" s="319"/>
      <c r="JI70" s="319"/>
      <c r="JJ70" s="319"/>
      <c r="JK70" s="319"/>
      <c r="JL70" s="319"/>
      <c r="JM70" s="319"/>
      <c r="JN70" s="319"/>
      <c r="JO70" s="319"/>
      <c r="JP70" s="319"/>
      <c r="JQ70" s="319"/>
      <c r="JR70" s="319"/>
      <c r="JS70" s="319"/>
      <c r="JT70" s="319"/>
      <c r="JU70" s="319"/>
      <c r="JV70" s="319"/>
      <c r="JW70" s="319"/>
      <c r="JX70" s="319"/>
      <c r="JY70" s="319"/>
      <c r="JZ70" s="319"/>
      <c r="KA70" s="319"/>
      <c r="KB70" s="319"/>
      <c r="KC70" s="319"/>
      <c r="KD70" s="319"/>
      <c r="KE70" s="319"/>
      <c r="KF70" s="319"/>
      <c r="KG70" s="319"/>
      <c r="KH70" s="319"/>
      <c r="KI70" s="319"/>
      <c r="KJ70" s="319"/>
      <c r="KK70" s="319"/>
      <c r="KL70" s="319"/>
      <c r="KM70" s="319"/>
      <c r="KN70" s="319"/>
      <c r="KO70" s="319"/>
      <c r="KP70" s="319"/>
      <c r="KQ70" s="319"/>
      <c r="KR70" s="319"/>
      <c r="KS70" s="319"/>
      <c r="KT70" s="319"/>
      <c r="KU70" s="319"/>
      <c r="KV70" s="319"/>
      <c r="KW70" s="319"/>
      <c r="KX70" s="319"/>
      <c r="KY70" s="319"/>
      <c r="KZ70" s="319"/>
      <c r="LA70" s="319"/>
      <c r="LB70" s="319"/>
      <c r="LC70" s="319"/>
      <c r="LD70" s="319"/>
      <c r="LE70" s="319"/>
      <c r="LF70" s="319"/>
      <c r="LG70" s="319"/>
      <c r="LH70" s="319"/>
      <c r="LI70" s="319"/>
      <c r="LJ70" s="319"/>
      <c r="LK70" s="319"/>
      <c r="LL70" s="319"/>
      <c r="LM70" s="319"/>
      <c r="LN70" s="319"/>
      <c r="LO70" s="319"/>
      <c r="LP70" s="319"/>
      <c r="LQ70" s="319"/>
      <c r="LR70" s="319"/>
      <c r="LS70" s="319"/>
      <c r="LT70" s="319"/>
      <c r="LU70" s="319"/>
      <c r="LV70" s="319"/>
      <c r="LW70" s="319"/>
      <c r="LX70" s="319"/>
      <c r="LY70" s="319"/>
      <c r="LZ70" s="319"/>
      <c r="MA70" s="319"/>
      <c r="MB70" s="319"/>
      <c r="MC70" s="319"/>
      <c r="MD70" s="319"/>
      <c r="ME70" s="319"/>
      <c r="MF70" s="319"/>
      <c r="MG70" s="319"/>
      <c r="MH70" s="319"/>
      <c r="MI70" s="319"/>
      <c r="MJ70" s="319"/>
      <c r="MK70" s="319"/>
      <c r="ML70" s="319"/>
      <c r="MM70" s="319"/>
      <c r="MN70" s="319"/>
      <c r="MO70" s="319"/>
      <c r="MP70" s="319"/>
      <c r="MQ70" s="319"/>
      <c r="MR70" s="319"/>
      <c r="MS70" s="319"/>
      <c r="MT70" s="319"/>
      <c r="MU70" s="319"/>
      <c r="MV70" s="319"/>
      <c r="MW70" s="319"/>
      <c r="MX70" s="319"/>
      <c r="MY70" s="319"/>
      <c r="MZ70" s="319"/>
      <c r="NA70" s="319"/>
      <c r="NB70" s="319"/>
      <c r="NC70" s="319"/>
      <c r="ND70" s="319"/>
      <c r="NE70" s="319"/>
      <c r="NF70" s="319"/>
      <c r="NG70" s="319"/>
      <c r="NH70" s="319"/>
      <c r="NI70" s="319"/>
      <c r="NJ70" s="319"/>
      <c r="NK70" s="319"/>
      <c r="NL70" s="319"/>
      <c r="NM70" s="319"/>
      <c r="NN70" s="319"/>
      <c r="NO70" s="319"/>
      <c r="NP70" s="319"/>
      <c r="NQ70" s="319"/>
      <c r="NR70" s="319"/>
      <c r="NS70" s="319"/>
      <c r="NT70" s="319"/>
      <c r="NU70" s="319"/>
      <c r="NV70" s="319"/>
      <c r="NW70" s="319"/>
      <c r="NX70" s="319"/>
      <c r="NY70" s="319"/>
      <c r="NZ70" s="319"/>
      <c r="OA70" s="319"/>
      <c r="OB70" s="319"/>
      <c r="OC70" s="319"/>
      <c r="OD70" s="319"/>
      <c r="OE70" s="319"/>
      <c r="OF70" s="319"/>
      <c r="OG70" s="319"/>
      <c r="OH70" s="319"/>
      <c r="OI70" s="319"/>
      <c r="OJ70" s="319"/>
      <c r="OK70" s="319"/>
      <c r="OL70" s="319"/>
      <c r="OM70" s="319"/>
      <c r="ON70" s="319"/>
      <c r="OO70" s="319"/>
      <c r="OP70" s="319"/>
      <c r="OQ70" s="319"/>
      <c r="OR70" s="319"/>
      <c r="OS70" s="319"/>
      <c r="OT70" s="319"/>
      <c r="OU70" s="319"/>
      <c r="OV70" s="319"/>
      <c r="OW70" s="319"/>
      <c r="OX70" s="319"/>
      <c r="OY70" s="319"/>
      <c r="OZ70" s="319"/>
      <c r="PA70" s="319"/>
      <c r="PB70" s="319"/>
      <c r="PC70" s="319"/>
      <c r="PD70" s="319"/>
      <c r="PE70" s="319"/>
      <c r="PF70" s="319"/>
      <c r="PG70" s="319"/>
      <c r="PH70" s="319"/>
      <c r="PI70" s="319"/>
      <c r="PJ70" s="319"/>
      <c r="PK70" s="319"/>
      <c r="PL70" s="319"/>
      <c r="PM70" s="319"/>
      <c r="PN70" s="319"/>
      <c r="PO70" s="319"/>
      <c r="PP70" s="319"/>
      <c r="PQ70" s="319"/>
      <c r="PR70" s="319"/>
      <c r="PS70" s="319"/>
      <c r="PT70" s="319"/>
      <c r="PU70" s="319"/>
      <c r="PV70" s="319"/>
      <c r="PW70" s="319"/>
      <c r="PX70" s="319"/>
      <c r="PY70" s="319"/>
      <c r="PZ70" s="319"/>
      <c r="QA70" s="319"/>
      <c r="QB70" s="319"/>
      <c r="QC70" s="319"/>
      <c r="QD70" s="319"/>
      <c r="QE70" s="319"/>
      <c r="QF70" s="319"/>
      <c r="QG70" s="319"/>
      <c r="QH70" s="319"/>
      <c r="QI70" s="319"/>
      <c r="QJ70" s="319"/>
      <c r="QK70" s="319"/>
      <c r="QL70" s="319"/>
      <c r="QM70" s="319"/>
      <c r="QN70" s="319"/>
      <c r="QO70" s="319"/>
      <c r="QP70" s="319"/>
      <c r="QQ70" s="319"/>
      <c r="QR70" s="319"/>
      <c r="QS70" s="319"/>
      <c r="QT70" s="319"/>
      <c r="QU70" s="319"/>
      <c r="QV70" s="319"/>
      <c r="QW70" s="319"/>
      <c r="QX70" s="319"/>
      <c r="QY70" s="319"/>
      <c r="QZ70" s="319"/>
      <c r="RA70" s="319"/>
      <c r="RB70" s="319"/>
      <c r="RC70" s="319"/>
      <c r="RD70" s="319"/>
      <c r="RE70" s="319"/>
      <c r="RF70" s="319"/>
    </row>
    <row r="71" spans="1:474" s="602" customFormat="1" ht="14.4">
      <c r="A71" s="319"/>
      <c r="B71" s="2003" t="s">
        <v>77</v>
      </c>
      <c r="C71" s="2004">
        <v>18230714</v>
      </c>
      <c r="D71" s="2005"/>
      <c r="E71" s="2006" t="s">
        <v>1124</v>
      </c>
      <c r="F71" s="2007">
        <v>5</v>
      </c>
      <c r="G71" s="612">
        <f t="shared" si="16"/>
        <v>3.4470593843481229E-3</v>
      </c>
      <c r="H71" s="612" t="s">
        <v>37</v>
      </c>
      <c r="I71" s="2006">
        <v>60</v>
      </c>
      <c r="J71" s="2008">
        <f t="shared" si="18"/>
        <v>175.5</v>
      </c>
      <c r="K71" s="2009">
        <f t="shared" si="10"/>
        <v>15.833333333333334</v>
      </c>
      <c r="L71" s="2009">
        <f t="shared" si="11"/>
        <v>27.071666666666665</v>
      </c>
      <c r="M71" s="600"/>
      <c r="N71" s="2006">
        <v>10530</v>
      </c>
      <c r="O71" s="375"/>
      <c r="P71" s="601"/>
      <c r="Q71" s="601">
        <v>950</v>
      </c>
      <c r="R71" s="601">
        <f t="shared" si="19"/>
        <v>674.3</v>
      </c>
      <c r="S71" s="2006">
        <v>1624.3</v>
      </c>
      <c r="T71" s="601"/>
      <c r="U71" s="601"/>
      <c r="V71" s="601"/>
      <c r="W71" s="601"/>
      <c r="X71" s="601"/>
      <c r="Y71" s="601"/>
      <c r="Z71" s="1006">
        <f t="shared" si="17"/>
        <v>0</v>
      </c>
      <c r="AA71" s="614">
        <f t="shared" si="12"/>
        <v>0.3175879546338175</v>
      </c>
      <c r="AB71" s="601">
        <f t="shared" si="13"/>
        <v>3344.2011622940981</v>
      </c>
      <c r="AC71" s="618"/>
      <c r="AD71" s="2010"/>
      <c r="AE71" s="319"/>
      <c r="AF71" s="319"/>
      <c r="AG71" s="319"/>
      <c r="AH71" s="319"/>
      <c r="AI71" s="319"/>
      <c r="AJ71" s="319"/>
      <c r="AK71" s="319"/>
      <c r="AL71" s="319"/>
      <c r="AM71" s="319"/>
      <c r="AN71" s="319"/>
      <c r="AO71" s="319"/>
      <c r="AP71" s="319"/>
      <c r="AQ71" s="319"/>
      <c r="AR71" s="319"/>
      <c r="AS71" s="319"/>
      <c r="AT71" s="319"/>
      <c r="AU71" s="319"/>
      <c r="AV71" s="319"/>
      <c r="AW71" s="319"/>
      <c r="AX71" s="319"/>
      <c r="AY71" s="319"/>
      <c r="AZ71" s="319"/>
      <c r="BA71" s="319"/>
      <c r="BB71" s="319"/>
      <c r="BC71" s="319"/>
      <c r="BD71" s="319"/>
      <c r="BE71" s="319"/>
      <c r="BF71" s="319"/>
      <c r="BG71" s="319"/>
      <c r="BH71" s="319"/>
      <c r="BI71" s="319"/>
      <c r="BJ71" s="319"/>
      <c r="BK71" s="319"/>
      <c r="BL71" s="319"/>
      <c r="BM71" s="319"/>
      <c r="BN71" s="319"/>
      <c r="BO71" s="319"/>
      <c r="BP71" s="319"/>
      <c r="BQ71" s="319"/>
      <c r="BR71" s="319"/>
      <c r="BS71" s="319"/>
      <c r="BT71" s="319"/>
      <c r="BU71" s="319"/>
      <c r="BV71" s="319"/>
      <c r="BW71" s="319"/>
      <c r="BX71" s="319"/>
      <c r="BY71" s="319"/>
      <c r="BZ71" s="319"/>
      <c r="CA71" s="319"/>
      <c r="CB71" s="319"/>
      <c r="CC71" s="319"/>
      <c r="CD71" s="319"/>
      <c r="CE71" s="319"/>
      <c r="CF71" s="319"/>
      <c r="CG71" s="319"/>
      <c r="CH71" s="319"/>
      <c r="CI71" s="319"/>
      <c r="CJ71" s="319"/>
      <c r="CK71" s="319"/>
      <c r="CL71" s="319"/>
      <c r="CM71" s="319"/>
      <c r="CN71" s="319"/>
      <c r="CO71" s="319"/>
      <c r="CP71" s="319"/>
      <c r="CQ71" s="319"/>
      <c r="CR71" s="319"/>
      <c r="CS71" s="319"/>
      <c r="CT71" s="319"/>
      <c r="CU71" s="319"/>
      <c r="CV71" s="319"/>
      <c r="CW71" s="319"/>
      <c r="CX71" s="319"/>
      <c r="CY71" s="319"/>
      <c r="CZ71" s="319"/>
      <c r="DA71" s="319"/>
      <c r="DB71" s="319"/>
      <c r="DC71" s="319"/>
      <c r="DD71" s="319"/>
      <c r="DE71" s="319"/>
      <c r="DF71" s="319"/>
      <c r="DG71" s="319"/>
      <c r="DH71" s="319"/>
      <c r="DI71" s="319"/>
      <c r="DJ71" s="319"/>
      <c r="DK71" s="319"/>
      <c r="DL71" s="319"/>
      <c r="DM71" s="319"/>
      <c r="DN71" s="319"/>
      <c r="DO71" s="319"/>
      <c r="DP71" s="319"/>
      <c r="DQ71" s="319"/>
      <c r="DR71" s="319"/>
      <c r="DS71" s="319"/>
      <c r="DT71" s="319"/>
      <c r="DU71" s="319"/>
      <c r="DV71" s="319"/>
      <c r="DW71" s="319"/>
      <c r="DX71" s="319"/>
      <c r="DY71" s="319"/>
      <c r="DZ71" s="319"/>
      <c r="EA71" s="319"/>
      <c r="EB71" s="319"/>
      <c r="EC71" s="319"/>
      <c r="ED71" s="319"/>
      <c r="EE71" s="319"/>
      <c r="EF71" s="319"/>
      <c r="EG71" s="319"/>
      <c r="EH71" s="319"/>
      <c r="EI71" s="319"/>
      <c r="EJ71" s="319"/>
      <c r="EK71" s="319"/>
      <c r="EL71" s="319"/>
      <c r="EM71" s="319"/>
      <c r="EN71" s="319"/>
      <c r="EO71" s="319"/>
      <c r="EP71" s="319"/>
      <c r="EQ71" s="319"/>
      <c r="ER71" s="319"/>
      <c r="ES71" s="319"/>
      <c r="ET71" s="319"/>
      <c r="EU71" s="319"/>
      <c r="EV71" s="319"/>
      <c r="EW71" s="319"/>
      <c r="EX71" s="319"/>
      <c r="EY71" s="319"/>
      <c r="EZ71" s="319"/>
      <c r="FA71" s="319"/>
      <c r="FB71" s="319"/>
      <c r="FC71" s="319"/>
      <c r="FD71" s="319"/>
      <c r="FE71" s="319"/>
      <c r="FF71" s="319"/>
      <c r="FG71" s="319"/>
      <c r="FH71" s="319"/>
      <c r="FI71" s="319"/>
      <c r="FJ71" s="319"/>
      <c r="FK71" s="319"/>
      <c r="FL71" s="319"/>
      <c r="FM71" s="319"/>
      <c r="FN71" s="319"/>
      <c r="FO71" s="319"/>
      <c r="FP71" s="319"/>
      <c r="FQ71" s="319"/>
      <c r="FR71" s="319"/>
      <c r="FS71" s="319"/>
      <c r="FT71" s="319"/>
      <c r="FU71" s="319"/>
      <c r="FV71" s="319"/>
      <c r="FW71" s="319"/>
      <c r="FX71" s="319"/>
      <c r="FY71" s="319"/>
      <c r="FZ71" s="319"/>
      <c r="GA71" s="319"/>
      <c r="GB71" s="319"/>
      <c r="GC71" s="319"/>
      <c r="GD71" s="319"/>
      <c r="GE71" s="319"/>
      <c r="GF71" s="319"/>
      <c r="GG71" s="319"/>
      <c r="GH71" s="319"/>
      <c r="GI71" s="319"/>
      <c r="GJ71" s="319"/>
      <c r="GK71" s="319"/>
      <c r="GL71" s="319"/>
      <c r="GM71" s="319"/>
      <c r="GN71" s="319"/>
      <c r="GO71" s="319"/>
      <c r="GP71" s="319"/>
      <c r="GQ71" s="319"/>
      <c r="GR71" s="319"/>
      <c r="GS71" s="319"/>
      <c r="GT71" s="319"/>
      <c r="GU71" s="319"/>
      <c r="GV71" s="319"/>
      <c r="GW71" s="319"/>
      <c r="GX71" s="319"/>
      <c r="GY71" s="319"/>
      <c r="GZ71" s="319"/>
      <c r="HA71" s="319"/>
      <c r="HB71" s="319"/>
      <c r="HC71" s="319"/>
      <c r="HD71" s="319"/>
      <c r="HE71" s="319"/>
      <c r="HF71" s="319"/>
      <c r="HG71" s="319"/>
      <c r="HH71" s="319"/>
      <c r="HI71" s="319"/>
      <c r="HJ71" s="319"/>
      <c r="HK71" s="319"/>
      <c r="HL71" s="319"/>
      <c r="HM71" s="319"/>
      <c r="HN71" s="319"/>
      <c r="HO71" s="319"/>
      <c r="HP71" s="319"/>
      <c r="HQ71" s="319"/>
      <c r="HR71" s="319"/>
      <c r="HS71" s="319"/>
      <c r="HT71" s="319"/>
      <c r="HU71" s="319"/>
      <c r="HV71" s="319"/>
      <c r="HW71" s="319"/>
      <c r="HX71" s="319"/>
      <c r="HY71" s="319"/>
      <c r="HZ71" s="319"/>
      <c r="IA71" s="319"/>
      <c r="IB71" s="319"/>
      <c r="IC71" s="319"/>
      <c r="ID71" s="319"/>
      <c r="IE71" s="319"/>
      <c r="IF71" s="319"/>
      <c r="IG71" s="319"/>
      <c r="IH71" s="319"/>
      <c r="II71" s="319"/>
      <c r="IJ71" s="319"/>
      <c r="IK71" s="319"/>
      <c r="IL71" s="319"/>
      <c r="IM71" s="319"/>
      <c r="IN71" s="319"/>
      <c r="IO71" s="319"/>
      <c r="IP71" s="319"/>
      <c r="IQ71" s="319"/>
      <c r="IR71" s="319"/>
      <c r="IS71" s="319"/>
      <c r="IT71" s="319"/>
      <c r="IU71" s="319"/>
      <c r="IV71" s="319"/>
      <c r="IW71" s="319"/>
      <c r="IX71" s="319"/>
      <c r="IY71" s="319"/>
      <c r="IZ71" s="319"/>
      <c r="JA71" s="319"/>
      <c r="JB71" s="319"/>
      <c r="JC71" s="319"/>
      <c r="JD71" s="319"/>
      <c r="JE71" s="319"/>
      <c r="JF71" s="319"/>
      <c r="JG71" s="319"/>
      <c r="JH71" s="319"/>
      <c r="JI71" s="319"/>
      <c r="JJ71" s="319"/>
      <c r="JK71" s="319"/>
      <c r="JL71" s="319"/>
      <c r="JM71" s="319"/>
      <c r="JN71" s="319"/>
      <c r="JO71" s="319"/>
      <c r="JP71" s="319"/>
      <c r="JQ71" s="319"/>
      <c r="JR71" s="319"/>
      <c r="JS71" s="319"/>
      <c r="JT71" s="319"/>
      <c r="JU71" s="319"/>
      <c r="JV71" s="319"/>
      <c r="JW71" s="319"/>
      <c r="JX71" s="319"/>
      <c r="JY71" s="319"/>
      <c r="JZ71" s="319"/>
      <c r="KA71" s="319"/>
      <c r="KB71" s="319"/>
      <c r="KC71" s="319"/>
      <c r="KD71" s="319"/>
      <c r="KE71" s="319"/>
      <c r="KF71" s="319"/>
      <c r="KG71" s="319"/>
      <c r="KH71" s="319"/>
      <c r="KI71" s="319"/>
      <c r="KJ71" s="319"/>
      <c r="KK71" s="319"/>
      <c r="KL71" s="319"/>
      <c r="KM71" s="319"/>
      <c r="KN71" s="319"/>
      <c r="KO71" s="319"/>
      <c r="KP71" s="319"/>
      <c r="KQ71" s="319"/>
      <c r="KR71" s="319"/>
      <c r="KS71" s="319"/>
      <c r="KT71" s="319"/>
      <c r="KU71" s="319"/>
      <c r="KV71" s="319"/>
      <c r="KW71" s="319"/>
      <c r="KX71" s="319"/>
      <c r="KY71" s="319"/>
      <c r="KZ71" s="319"/>
      <c r="LA71" s="319"/>
      <c r="LB71" s="319"/>
      <c r="LC71" s="319"/>
      <c r="LD71" s="319"/>
      <c r="LE71" s="319"/>
      <c r="LF71" s="319"/>
      <c r="LG71" s="319"/>
      <c r="LH71" s="319"/>
      <c r="LI71" s="319"/>
      <c r="LJ71" s="319"/>
      <c r="LK71" s="319"/>
      <c r="LL71" s="319"/>
      <c r="LM71" s="319"/>
      <c r="LN71" s="319"/>
      <c r="LO71" s="319"/>
      <c r="LP71" s="319"/>
      <c r="LQ71" s="319"/>
      <c r="LR71" s="319"/>
      <c r="LS71" s="319"/>
      <c r="LT71" s="319"/>
      <c r="LU71" s="319"/>
      <c r="LV71" s="319"/>
      <c r="LW71" s="319"/>
      <c r="LX71" s="319"/>
      <c r="LY71" s="319"/>
      <c r="LZ71" s="319"/>
      <c r="MA71" s="319"/>
      <c r="MB71" s="319"/>
      <c r="MC71" s="319"/>
      <c r="MD71" s="319"/>
      <c r="ME71" s="319"/>
      <c r="MF71" s="319"/>
      <c r="MG71" s="319"/>
      <c r="MH71" s="319"/>
      <c r="MI71" s="319"/>
      <c r="MJ71" s="319"/>
      <c r="MK71" s="319"/>
      <c r="ML71" s="319"/>
      <c r="MM71" s="319"/>
      <c r="MN71" s="319"/>
      <c r="MO71" s="319"/>
      <c r="MP71" s="319"/>
      <c r="MQ71" s="319"/>
      <c r="MR71" s="319"/>
      <c r="MS71" s="319"/>
      <c r="MT71" s="319"/>
      <c r="MU71" s="319"/>
      <c r="MV71" s="319"/>
      <c r="MW71" s="319"/>
      <c r="MX71" s="319"/>
      <c r="MY71" s="319"/>
      <c r="MZ71" s="319"/>
      <c r="NA71" s="319"/>
      <c r="NB71" s="319"/>
      <c r="NC71" s="319"/>
      <c r="ND71" s="319"/>
      <c r="NE71" s="319"/>
      <c r="NF71" s="319"/>
      <c r="NG71" s="319"/>
      <c r="NH71" s="319"/>
      <c r="NI71" s="319"/>
      <c r="NJ71" s="319"/>
      <c r="NK71" s="319"/>
      <c r="NL71" s="319"/>
      <c r="NM71" s="319"/>
      <c r="NN71" s="319"/>
      <c r="NO71" s="319"/>
      <c r="NP71" s="319"/>
      <c r="NQ71" s="319"/>
      <c r="NR71" s="319"/>
      <c r="NS71" s="319"/>
      <c r="NT71" s="319"/>
      <c r="NU71" s="319"/>
      <c r="NV71" s="319"/>
      <c r="NW71" s="319"/>
      <c r="NX71" s="319"/>
      <c r="NY71" s="319"/>
      <c r="NZ71" s="319"/>
      <c r="OA71" s="319"/>
      <c r="OB71" s="319"/>
      <c r="OC71" s="319"/>
      <c r="OD71" s="319"/>
      <c r="OE71" s="319"/>
      <c r="OF71" s="319"/>
      <c r="OG71" s="319"/>
      <c r="OH71" s="319"/>
      <c r="OI71" s="319"/>
      <c r="OJ71" s="319"/>
      <c r="OK71" s="319"/>
      <c r="OL71" s="319"/>
      <c r="OM71" s="319"/>
      <c r="ON71" s="319"/>
      <c r="OO71" s="319"/>
      <c r="OP71" s="319"/>
      <c r="OQ71" s="319"/>
      <c r="OR71" s="319"/>
      <c r="OS71" s="319"/>
      <c r="OT71" s="319"/>
      <c r="OU71" s="319"/>
      <c r="OV71" s="319"/>
      <c r="OW71" s="319"/>
      <c r="OX71" s="319"/>
      <c r="OY71" s="319"/>
      <c r="OZ71" s="319"/>
      <c r="PA71" s="319"/>
      <c r="PB71" s="319"/>
      <c r="PC71" s="319"/>
      <c r="PD71" s="319"/>
      <c r="PE71" s="319"/>
      <c r="PF71" s="319"/>
      <c r="PG71" s="319"/>
      <c r="PH71" s="319"/>
      <c r="PI71" s="319"/>
      <c r="PJ71" s="319"/>
      <c r="PK71" s="319"/>
      <c r="PL71" s="319"/>
      <c r="PM71" s="319"/>
      <c r="PN71" s="319"/>
      <c r="PO71" s="319"/>
      <c r="PP71" s="319"/>
      <c r="PQ71" s="319"/>
      <c r="PR71" s="319"/>
      <c r="PS71" s="319"/>
      <c r="PT71" s="319"/>
      <c r="PU71" s="319"/>
      <c r="PV71" s="319"/>
      <c r="PW71" s="319"/>
      <c r="PX71" s="319"/>
      <c r="PY71" s="319"/>
      <c r="PZ71" s="319"/>
      <c r="QA71" s="319"/>
      <c r="QB71" s="319"/>
      <c r="QC71" s="319"/>
      <c r="QD71" s="319"/>
      <c r="QE71" s="319"/>
      <c r="QF71" s="319"/>
      <c r="QG71" s="319"/>
      <c r="QH71" s="319"/>
      <c r="QI71" s="319"/>
      <c r="QJ71" s="319"/>
      <c r="QK71" s="319"/>
      <c r="QL71" s="319"/>
      <c r="QM71" s="319"/>
      <c r="QN71" s="319"/>
      <c r="QO71" s="319"/>
      <c r="QP71" s="319"/>
      <c r="QQ71" s="319"/>
      <c r="QR71" s="319"/>
      <c r="QS71" s="319"/>
      <c r="QT71" s="319"/>
      <c r="QU71" s="319"/>
      <c r="QV71" s="319"/>
      <c r="QW71" s="319"/>
      <c r="QX71" s="319"/>
      <c r="QY71" s="319"/>
      <c r="QZ71" s="319"/>
      <c r="RA71" s="319"/>
      <c r="RB71" s="319"/>
      <c r="RC71" s="319"/>
      <c r="RD71" s="319"/>
      <c r="RE71" s="319"/>
      <c r="RF71" s="319"/>
    </row>
    <row r="72" spans="1:474" s="602" customFormat="1" ht="14.4">
      <c r="A72" s="319"/>
      <c r="B72" s="2003" t="s">
        <v>77</v>
      </c>
      <c r="C72" s="2004">
        <v>18230714</v>
      </c>
      <c r="D72" s="2005"/>
      <c r="E72" s="2006" t="s">
        <v>1125</v>
      </c>
      <c r="F72" s="2007">
        <v>5</v>
      </c>
      <c r="G72" s="612">
        <f t="shared" si="16"/>
        <v>4.9542721875214968E-2</v>
      </c>
      <c r="H72" s="612" t="s">
        <v>37</v>
      </c>
      <c r="I72" s="2006">
        <v>517</v>
      </c>
      <c r="J72" s="2008">
        <f t="shared" si="18"/>
        <v>292.73114119922633</v>
      </c>
      <c r="K72" s="2009">
        <f t="shared" si="10"/>
        <v>15.135396518375241</v>
      </c>
      <c r="L72" s="2009">
        <f t="shared" si="11"/>
        <v>21.072050290135397</v>
      </c>
      <c r="M72" s="600"/>
      <c r="N72" s="2006">
        <v>151342</v>
      </c>
      <c r="O72" s="375"/>
      <c r="P72" s="601"/>
      <c r="Q72" s="601">
        <v>7825</v>
      </c>
      <c r="R72" s="601">
        <f t="shared" si="19"/>
        <v>3069.25</v>
      </c>
      <c r="S72" s="2006">
        <v>10894.25</v>
      </c>
      <c r="T72" s="601"/>
      <c r="U72" s="601"/>
      <c r="V72" s="601"/>
      <c r="W72" s="601"/>
      <c r="X72" s="601"/>
      <c r="Y72" s="601"/>
      <c r="Z72" s="1006">
        <f t="shared" si="17"/>
        <v>0</v>
      </c>
      <c r="AA72" s="614">
        <f t="shared" si="12"/>
        <v>0.3175879546338175</v>
      </c>
      <c r="AB72" s="601">
        <f t="shared" si="13"/>
        <v>48064.396230191211</v>
      </c>
      <c r="AC72" s="618"/>
      <c r="AD72" s="2010"/>
      <c r="AE72" s="319"/>
      <c r="AF72" s="319"/>
      <c r="AG72" s="319"/>
      <c r="AH72" s="319"/>
      <c r="AI72" s="319"/>
      <c r="AJ72" s="319"/>
      <c r="AK72" s="319"/>
      <c r="AL72" s="319"/>
      <c r="AM72" s="319"/>
      <c r="AN72" s="319"/>
      <c r="AO72" s="319"/>
      <c r="AP72" s="319"/>
      <c r="AQ72" s="319"/>
      <c r="AR72" s="319"/>
      <c r="AS72" s="319"/>
      <c r="AT72" s="319"/>
      <c r="AU72" s="319"/>
      <c r="AV72" s="319"/>
      <c r="AW72" s="319"/>
      <c r="AX72" s="319"/>
      <c r="AY72" s="319"/>
      <c r="AZ72" s="319"/>
      <c r="BA72" s="319"/>
      <c r="BB72" s="319"/>
      <c r="BC72" s="319"/>
      <c r="BD72" s="319"/>
      <c r="BE72" s="319"/>
      <c r="BF72" s="319"/>
      <c r="BG72" s="319"/>
      <c r="BH72" s="319"/>
      <c r="BI72" s="319"/>
      <c r="BJ72" s="319"/>
      <c r="BK72" s="319"/>
      <c r="BL72" s="319"/>
      <c r="BM72" s="319"/>
      <c r="BN72" s="319"/>
      <c r="BO72" s="319"/>
      <c r="BP72" s="319"/>
      <c r="BQ72" s="319"/>
      <c r="BR72" s="319"/>
      <c r="BS72" s="319"/>
      <c r="BT72" s="319"/>
      <c r="BU72" s="319"/>
      <c r="BV72" s="319"/>
      <c r="BW72" s="319"/>
      <c r="BX72" s="319"/>
      <c r="BY72" s="319"/>
      <c r="BZ72" s="319"/>
      <c r="CA72" s="319"/>
      <c r="CB72" s="319"/>
      <c r="CC72" s="319"/>
      <c r="CD72" s="319"/>
      <c r="CE72" s="319"/>
      <c r="CF72" s="319"/>
      <c r="CG72" s="319"/>
      <c r="CH72" s="319"/>
      <c r="CI72" s="319"/>
      <c r="CJ72" s="319"/>
      <c r="CK72" s="319"/>
      <c r="CL72" s="319"/>
      <c r="CM72" s="319"/>
      <c r="CN72" s="319"/>
      <c r="CO72" s="319"/>
      <c r="CP72" s="319"/>
      <c r="CQ72" s="319"/>
      <c r="CR72" s="319"/>
      <c r="CS72" s="319"/>
      <c r="CT72" s="319"/>
      <c r="CU72" s="319"/>
      <c r="CV72" s="319"/>
      <c r="CW72" s="319"/>
      <c r="CX72" s="319"/>
      <c r="CY72" s="319"/>
      <c r="CZ72" s="319"/>
      <c r="DA72" s="319"/>
      <c r="DB72" s="319"/>
      <c r="DC72" s="319"/>
      <c r="DD72" s="319"/>
      <c r="DE72" s="319"/>
      <c r="DF72" s="319"/>
      <c r="DG72" s="319"/>
      <c r="DH72" s="319"/>
      <c r="DI72" s="319"/>
      <c r="DJ72" s="319"/>
      <c r="DK72" s="319"/>
      <c r="DL72" s="319"/>
      <c r="DM72" s="319"/>
      <c r="DN72" s="319"/>
      <c r="DO72" s="319"/>
      <c r="DP72" s="319"/>
      <c r="DQ72" s="319"/>
      <c r="DR72" s="319"/>
      <c r="DS72" s="319"/>
      <c r="DT72" s="319"/>
      <c r="DU72" s="319"/>
      <c r="DV72" s="319"/>
      <c r="DW72" s="319"/>
      <c r="DX72" s="319"/>
      <c r="DY72" s="319"/>
      <c r="DZ72" s="319"/>
      <c r="EA72" s="319"/>
      <c r="EB72" s="319"/>
      <c r="EC72" s="319"/>
      <c r="ED72" s="319"/>
      <c r="EE72" s="319"/>
      <c r="EF72" s="319"/>
      <c r="EG72" s="319"/>
      <c r="EH72" s="319"/>
      <c r="EI72" s="319"/>
      <c r="EJ72" s="319"/>
      <c r="EK72" s="319"/>
      <c r="EL72" s="319"/>
      <c r="EM72" s="319"/>
      <c r="EN72" s="319"/>
      <c r="EO72" s="319"/>
      <c r="EP72" s="319"/>
      <c r="EQ72" s="319"/>
      <c r="ER72" s="319"/>
      <c r="ES72" s="319"/>
      <c r="ET72" s="319"/>
      <c r="EU72" s="319"/>
      <c r="EV72" s="319"/>
      <c r="EW72" s="319"/>
      <c r="EX72" s="319"/>
      <c r="EY72" s="319"/>
      <c r="EZ72" s="319"/>
      <c r="FA72" s="319"/>
      <c r="FB72" s="319"/>
      <c r="FC72" s="319"/>
      <c r="FD72" s="319"/>
      <c r="FE72" s="319"/>
      <c r="FF72" s="319"/>
      <c r="FG72" s="319"/>
      <c r="FH72" s="319"/>
      <c r="FI72" s="319"/>
      <c r="FJ72" s="319"/>
      <c r="FK72" s="319"/>
      <c r="FL72" s="319"/>
      <c r="FM72" s="319"/>
      <c r="FN72" s="319"/>
      <c r="FO72" s="319"/>
      <c r="FP72" s="319"/>
      <c r="FQ72" s="319"/>
      <c r="FR72" s="319"/>
      <c r="FS72" s="319"/>
      <c r="FT72" s="319"/>
      <c r="FU72" s="319"/>
      <c r="FV72" s="319"/>
      <c r="FW72" s="319"/>
      <c r="FX72" s="319"/>
      <c r="FY72" s="319"/>
      <c r="FZ72" s="319"/>
      <c r="GA72" s="319"/>
      <c r="GB72" s="319"/>
      <c r="GC72" s="319"/>
      <c r="GD72" s="319"/>
      <c r="GE72" s="319"/>
      <c r="GF72" s="319"/>
      <c r="GG72" s="319"/>
      <c r="GH72" s="319"/>
      <c r="GI72" s="319"/>
      <c r="GJ72" s="319"/>
      <c r="GK72" s="319"/>
      <c r="GL72" s="319"/>
      <c r="GM72" s="319"/>
      <c r="GN72" s="319"/>
      <c r="GO72" s="319"/>
      <c r="GP72" s="319"/>
      <c r="GQ72" s="319"/>
      <c r="GR72" s="319"/>
      <c r="GS72" s="319"/>
      <c r="GT72" s="319"/>
      <c r="GU72" s="319"/>
      <c r="GV72" s="319"/>
      <c r="GW72" s="319"/>
      <c r="GX72" s="319"/>
      <c r="GY72" s="319"/>
      <c r="GZ72" s="319"/>
      <c r="HA72" s="319"/>
      <c r="HB72" s="319"/>
      <c r="HC72" s="319"/>
      <c r="HD72" s="319"/>
      <c r="HE72" s="319"/>
      <c r="HF72" s="319"/>
      <c r="HG72" s="319"/>
      <c r="HH72" s="319"/>
      <c r="HI72" s="319"/>
      <c r="HJ72" s="319"/>
      <c r="HK72" s="319"/>
      <c r="HL72" s="319"/>
      <c r="HM72" s="319"/>
      <c r="HN72" s="319"/>
      <c r="HO72" s="319"/>
      <c r="HP72" s="319"/>
      <c r="HQ72" s="319"/>
      <c r="HR72" s="319"/>
      <c r="HS72" s="319"/>
      <c r="HT72" s="319"/>
      <c r="HU72" s="319"/>
      <c r="HV72" s="319"/>
      <c r="HW72" s="319"/>
      <c r="HX72" s="319"/>
      <c r="HY72" s="319"/>
      <c r="HZ72" s="319"/>
      <c r="IA72" s="319"/>
      <c r="IB72" s="319"/>
      <c r="IC72" s="319"/>
      <c r="ID72" s="319"/>
      <c r="IE72" s="319"/>
      <c r="IF72" s="319"/>
      <c r="IG72" s="319"/>
      <c r="IH72" s="319"/>
      <c r="II72" s="319"/>
      <c r="IJ72" s="319"/>
      <c r="IK72" s="319"/>
      <c r="IL72" s="319"/>
      <c r="IM72" s="319"/>
      <c r="IN72" s="319"/>
      <c r="IO72" s="319"/>
      <c r="IP72" s="319"/>
      <c r="IQ72" s="319"/>
      <c r="IR72" s="319"/>
      <c r="IS72" s="319"/>
      <c r="IT72" s="319"/>
      <c r="IU72" s="319"/>
      <c r="IV72" s="319"/>
      <c r="IW72" s="319"/>
      <c r="IX72" s="319"/>
      <c r="IY72" s="319"/>
      <c r="IZ72" s="319"/>
      <c r="JA72" s="319"/>
      <c r="JB72" s="319"/>
      <c r="JC72" s="319"/>
      <c r="JD72" s="319"/>
      <c r="JE72" s="319"/>
      <c r="JF72" s="319"/>
      <c r="JG72" s="319"/>
      <c r="JH72" s="319"/>
      <c r="JI72" s="319"/>
      <c r="JJ72" s="319"/>
      <c r="JK72" s="319"/>
      <c r="JL72" s="319"/>
      <c r="JM72" s="319"/>
      <c r="JN72" s="319"/>
      <c r="JO72" s="319"/>
      <c r="JP72" s="319"/>
      <c r="JQ72" s="319"/>
      <c r="JR72" s="319"/>
      <c r="JS72" s="319"/>
      <c r="JT72" s="319"/>
      <c r="JU72" s="319"/>
      <c r="JV72" s="319"/>
      <c r="JW72" s="319"/>
      <c r="JX72" s="319"/>
      <c r="JY72" s="319"/>
      <c r="JZ72" s="319"/>
      <c r="KA72" s="319"/>
      <c r="KB72" s="319"/>
      <c r="KC72" s="319"/>
      <c r="KD72" s="319"/>
      <c r="KE72" s="319"/>
      <c r="KF72" s="319"/>
      <c r="KG72" s="319"/>
      <c r="KH72" s="319"/>
      <c r="KI72" s="319"/>
      <c r="KJ72" s="319"/>
      <c r="KK72" s="319"/>
      <c r="KL72" s="319"/>
      <c r="KM72" s="319"/>
      <c r="KN72" s="319"/>
      <c r="KO72" s="319"/>
      <c r="KP72" s="319"/>
      <c r="KQ72" s="319"/>
      <c r="KR72" s="319"/>
      <c r="KS72" s="319"/>
      <c r="KT72" s="319"/>
      <c r="KU72" s="319"/>
      <c r="KV72" s="319"/>
      <c r="KW72" s="319"/>
      <c r="KX72" s="319"/>
      <c r="KY72" s="319"/>
      <c r="KZ72" s="319"/>
      <c r="LA72" s="319"/>
      <c r="LB72" s="319"/>
      <c r="LC72" s="319"/>
      <c r="LD72" s="319"/>
      <c r="LE72" s="319"/>
      <c r="LF72" s="319"/>
      <c r="LG72" s="319"/>
      <c r="LH72" s="319"/>
      <c r="LI72" s="319"/>
      <c r="LJ72" s="319"/>
      <c r="LK72" s="319"/>
      <c r="LL72" s="319"/>
      <c r="LM72" s="319"/>
      <c r="LN72" s="319"/>
      <c r="LO72" s="319"/>
      <c r="LP72" s="319"/>
      <c r="LQ72" s="319"/>
      <c r="LR72" s="319"/>
      <c r="LS72" s="319"/>
      <c r="LT72" s="319"/>
      <c r="LU72" s="319"/>
      <c r="LV72" s="319"/>
      <c r="LW72" s="319"/>
      <c r="LX72" s="319"/>
      <c r="LY72" s="319"/>
      <c r="LZ72" s="319"/>
      <c r="MA72" s="319"/>
      <c r="MB72" s="319"/>
      <c r="MC72" s="319"/>
      <c r="MD72" s="319"/>
      <c r="ME72" s="319"/>
      <c r="MF72" s="319"/>
      <c r="MG72" s="319"/>
      <c r="MH72" s="319"/>
      <c r="MI72" s="319"/>
      <c r="MJ72" s="319"/>
      <c r="MK72" s="319"/>
      <c r="ML72" s="319"/>
      <c r="MM72" s="319"/>
      <c r="MN72" s="319"/>
      <c r="MO72" s="319"/>
      <c r="MP72" s="319"/>
      <c r="MQ72" s="319"/>
      <c r="MR72" s="319"/>
      <c r="MS72" s="319"/>
      <c r="MT72" s="319"/>
      <c r="MU72" s="319"/>
      <c r="MV72" s="319"/>
      <c r="MW72" s="319"/>
      <c r="MX72" s="319"/>
      <c r="MY72" s="319"/>
      <c r="MZ72" s="319"/>
      <c r="NA72" s="319"/>
      <c r="NB72" s="319"/>
      <c r="NC72" s="319"/>
      <c r="ND72" s="319"/>
      <c r="NE72" s="319"/>
      <c r="NF72" s="319"/>
      <c r="NG72" s="319"/>
      <c r="NH72" s="319"/>
      <c r="NI72" s="319"/>
      <c r="NJ72" s="319"/>
      <c r="NK72" s="319"/>
      <c r="NL72" s="319"/>
      <c r="NM72" s="319"/>
      <c r="NN72" s="319"/>
      <c r="NO72" s="319"/>
      <c r="NP72" s="319"/>
      <c r="NQ72" s="319"/>
      <c r="NR72" s="319"/>
      <c r="NS72" s="319"/>
      <c r="NT72" s="319"/>
      <c r="NU72" s="319"/>
      <c r="NV72" s="319"/>
      <c r="NW72" s="319"/>
      <c r="NX72" s="319"/>
      <c r="NY72" s="319"/>
      <c r="NZ72" s="319"/>
      <c r="OA72" s="319"/>
      <c r="OB72" s="319"/>
      <c r="OC72" s="319"/>
      <c r="OD72" s="319"/>
      <c r="OE72" s="319"/>
      <c r="OF72" s="319"/>
      <c r="OG72" s="319"/>
      <c r="OH72" s="319"/>
      <c r="OI72" s="319"/>
      <c r="OJ72" s="319"/>
      <c r="OK72" s="319"/>
      <c r="OL72" s="319"/>
      <c r="OM72" s="319"/>
      <c r="ON72" s="319"/>
      <c r="OO72" s="319"/>
      <c r="OP72" s="319"/>
      <c r="OQ72" s="319"/>
      <c r="OR72" s="319"/>
      <c r="OS72" s="319"/>
      <c r="OT72" s="319"/>
      <c r="OU72" s="319"/>
      <c r="OV72" s="319"/>
      <c r="OW72" s="319"/>
      <c r="OX72" s="319"/>
      <c r="OY72" s="319"/>
      <c r="OZ72" s="319"/>
      <c r="PA72" s="319"/>
      <c r="PB72" s="319"/>
      <c r="PC72" s="319"/>
      <c r="PD72" s="319"/>
      <c r="PE72" s="319"/>
      <c r="PF72" s="319"/>
      <c r="PG72" s="319"/>
      <c r="PH72" s="319"/>
      <c r="PI72" s="319"/>
      <c r="PJ72" s="319"/>
      <c r="PK72" s="319"/>
      <c r="PL72" s="319"/>
      <c r="PM72" s="319"/>
      <c r="PN72" s="319"/>
      <c r="PO72" s="319"/>
      <c r="PP72" s="319"/>
      <c r="PQ72" s="319"/>
      <c r="PR72" s="319"/>
      <c r="PS72" s="319"/>
      <c r="PT72" s="319"/>
      <c r="PU72" s="319"/>
      <c r="PV72" s="319"/>
      <c r="PW72" s="319"/>
      <c r="PX72" s="319"/>
      <c r="PY72" s="319"/>
      <c r="PZ72" s="319"/>
      <c r="QA72" s="319"/>
      <c r="QB72" s="319"/>
      <c r="QC72" s="319"/>
      <c r="QD72" s="319"/>
      <c r="QE72" s="319"/>
      <c r="QF72" s="319"/>
      <c r="QG72" s="319"/>
      <c r="QH72" s="319"/>
      <c r="QI72" s="319"/>
      <c r="QJ72" s="319"/>
      <c r="QK72" s="319"/>
      <c r="QL72" s="319"/>
      <c r="QM72" s="319"/>
      <c r="QN72" s="319"/>
      <c r="QO72" s="319"/>
      <c r="QP72" s="319"/>
      <c r="QQ72" s="319"/>
      <c r="QR72" s="319"/>
      <c r="QS72" s="319"/>
      <c r="QT72" s="319"/>
      <c r="QU72" s="319"/>
      <c r="QV72" s="319"/>
      <c r="QW72" s="319"/>
      <c r="QX72" s="319"/>
      <c r="QY72" s="319"/>
      <c r="QZ72" s="319"/>
      <c r="RA72" s="319"/>
      <c r="RB72" s="319"/>
      <c r="RC72" s="319"/>
      <c r="RD72" s="319"/>
      <c r="RE72" s="319"/>
      <c r="RF72" s="319"/>
    </row>
    <row r="73" spans="1:474" s="602" customFormat="1" ht="14.4">
      <c r="A73" s="319"/>
      <c r="B73" s="2003" t="s">
        <v>77</v>
      </c>
      <c r="C73" s="2004">
        <v>18230714</v>
      </c>
      <c r="D73" s="2005"/>
      <c r="E73" s="2006" t="s">
        <v>1126</v>
      </c>
      <c r="F73" s="2007">
        <v>5</v>
      </c>
      <c r="G73" s="612">
        <f t="shared" si="16"/>
        <v>5.9523153642546938E-3</v>
      </c>
      <c r="H73" s="612" t="s">
        <v>37</v>
      </c>
      <c r="I73" s="2006">
        <v>209</v>
      </c>
      <c r="J73" s="2008">
        <f t="shared" si="18"/>
        <v>87</v>
      </c>
      <c r="K73" s="2009">
        <f t="shared" si="10"/>
        <v>14.136459330143541</v>
      </c>
      <c r="L73" s="2009">
        <f t="shared" si="11"/>
        <v>19.172966507177033</v>
      </c>
      <c r="M73" s="600"/>
      <c r="N73" s="2006">
        <v>18183</v>
      </c>
      <c r="O73" s="375"/>
      <c r="P73" s="601"/>
      <c r="Q73" s="601">
        <v>2954.52</v>
      </c>
      <c r="R73" s="601">
        <f t="shared" si="19"/>
        <v>1052.6300000000001</v>
      </c>
      <c r="S73" s="2006">
        <v>4007.15</v>
      </c>
      <c r="T73" s="601"/>
      <c r="U73" s="601"/>
      <c r="V73" s="601"/>
      <c r="W73" s="601"/>
      <c r="X73" s="601"/>
      <c r="Y73" s="601"/>
      <c r="Z73" s="1006">
        <f t="shared" si="17"/>
        <v>0</v>
      </c>
      <c r="AA73" s="614">
        <f t="shared" si="12"/>
        <v>0.3175879546338175</v>
      </c>
      <c r="AB73" s="601">
        <f t="shared" si="13"/>
        <v>5774.7017791067037</v>
      </c>
      <c r="AC73" s="618"/>
      <c r="AD73" s="2010"/>
      <c r="AE73" s="319"/>
      <c r="AF73" s="319"/>
      <c r="AG73" s="319"/>
      <c r="AH73" s="319"/>
      <c r="AI73" s="319"/>
      <c r="AJ73" s="319"/>
      <c r="AK73" s="319"/>
      <c r="AL73" s="319"/>
      <c r="AM73" s="319"/>
      <c r="AN73" s="319"/>
      <c r="AO73" s="319"/>
      <c r="AP73" s="319"/>
      <c r="AQ73" s="319"/>
      <c r="AR73" s="319"/>
      <c r="AS73" s="319"/>
      <c r="AT73" s="319"/>
      <c r="AU73" s="319"/>
      <c r="AV73" s="319"/>
      <c r="AW73" s="319"/>
      <c r="AX73" s="319"/>
      <c r="AY73" s="319"/>
      <c r="AZ73" s="319"/>
      <c r="BA73" s="319"/>
      <c r="BB73" s="319"/>
      <c r="BC73" s="319"/>
      <c r="BD73" s="319"/>
      <c r="BE73" s="319"/>
      <c r="BF73" s="319"/>
      <c r="BG73" s="319"/>
      <c r="BH73" s="319"/>
      <c r="BI73" s="319"/>
      <c r="BJ73" s="319"/>
      <c r="BK73" s="319"/>
      <c r="BL73" s="319"/>
      <c r="BM73" s="319"/>
      <c r="BN73" s="319"/>
      <c r="BO73" s="319"/>
      <c r="BP73" s="319"/>
      <c r="BQ73" s="319"/>
      <c r="BR73" s="319"/>
      <c r="BS73" s="319"/>
      <c r="BT73" s="319"/>
      <c r="BU73" s="319"/>
      <c r="BV73" s="319"/>
      <c r="BW73" s="319"/>
      <c r="BX73" s="319"/>
      <c r="BY73" s="319"/>
      <c r="BZ73" s="319"/>
      <c r="CA73" s="319"/>
      <c r="CB73" s="319"/>
      <c r="CC73" s="319"/>
      <c r="CD73" s="319"/>
      <c r="CE73" s="319"/>
      <c r="CF73" s="319"/>
      <c r="CG73" s="319"/>
      <c r="CH73" s="319"/>
      <c r="CI73" s="319"/>
      <c r="CJ73" s="319"/>
      <c r="CK73" s="319"/>
      <c r="CL73" s="319"/>
      <c r="CM73" s="319"/>
      <c r="CN73" s="319"/>
      <c r="CO73" s="319"/>
      <c r="CP73" s="319"/>
      <c r="CQ73" s="319"/>
      <c r="CR73" s="319"/>
      <c r="CS73" s="319"/>
      <c r="CT73" s="319"/>
      <c r="CU73" s="319"/>
      <c r="CV73" s="319"/>
      <c r="CW73" s="319"/>
      <c r="CX73" s="319"/>
      <c r="CY73" s="319"/>
      <c r="CZ73" s="319"/>
      <c r="DA73" s="319"/>
      <c r="DB73" s="319"/>
      <c r="DC73" s="319"/>
      <c r="DD73" s="319"/>
      <c r="DE73" s="319"/>
      <c r="DF73" s="319"/>
      <c r="DG73" s="319"/>
      <c r="DH73" s="319"/>
      <c r="DI73" s="319"/>
      <c r="DJ73" s="319"/>
      <c r="DK73" s="319"/>
      <c r="DL73" s="319"/>
      <c r="DM73" s="319"/>
      <c r="DN73" s="319"/>
      <c r="DO73" s="319"/>
      <c r="DP73" s="319"/>
      <c r="DQ73" s="319"/>
      <c r="DR73" s="319"/>
      <c r="DS73" s="319"/>
      <c r="DT73" s="319"/>
      <c r="DU73" s="319"/>
      <c r="DV73" s="319"/>
      <c r="DW73" s="319"/>
      <c r="DX73" s="319"/>
      <c r="DY73" s="319"/>
      <c r="DZ73" s="319"/>
      <c r="EA73" s="319"/>
      <c r="EB73" s="319"/>
      <c r="EC73" s="319"/>
      <c r="ED73" s="319"/>
      <c r="EE73" s="319"/>
      <c r="EF73" s="319"/>
      <c r="EG73" s="319"/>
      <c r="EH73" s="319"/>
      <c r="EI73" s="319"/>
      <c r="EJ73" s="319"/>
      <c r="EK73" s="319"/>
      <c r="EL73" s="319"/>
      <c r="EM73" s="319"/>
      <c r="EN73" s="319"/>
      <c r="EO73" s="319"/>
      <c r="EP73" s="319"/>
      <c r="EQ73" s="319"/>
      <c r="ER73" s="319"/>
      <c r="ES73" s="319"/>
      <c r="ET73" s="319"/>
      <c r="EU73" s="319"/>
      <c r="EV73" s="319"/>
      <c r="EW73" s="319"/>
      <c r="EX73" s="319"/>
      <c r="EY73" s="319"/>
      <c r="EZ73" s="319"/>
      <c r="FA73" s="319"/>
      <c r="FB73" s="319"/>
      <c r="FC73" s="319"/>
      <c r="FD73" s="319"/>
      <c r="FE73" s="319"/>
      <c r="FF73" s="319"/>
      <c r="FG73" s="319"/>
      <c r="FH73" s="319"/>
      <c r="FI73" s="319"/>
      <c r="FJ73" s="319"/>
      <c r="FK73" s="319"/>
      <c r="FL73" s="319"/>
      <c r="FM73" s="319"/>
      <c r="FN73" s="319"/>
      <c r="FO73" s="319"/>
      <c r="FP73" s="319"/>
      <c r="FQ73" s="319"/>
      <c r="FR73" s="319"/>
      <c r="FS73" s="319"/>
      <c r="FT73" s="319"/>
      <c r="FU73" s="319"/>
      <c r="FV73" s="319"/>
      <c r="FW73" s="319"/>
      <c r="FX73" s="319"/>
      <c r="FY73" s="319"/>
      <c r="FZ73" s="319"/>
      <c r="GA73" s="319"/>
      <c r="GB73" s="319"/>
      <c r="GC73" s="319"/>
      <c r="GD73" s="319"/>
      <c r="GE73" s="319"/>
      <c r="GF73" s="319"/>
      <c r="GG73" s="319"/>
      <c r="GH73" s="319"/>
      <c r="GI73" s="319"/>
      <c r="GJ73" s="319"/>
      <c r="GK73" s="319"/>
      <c r="GL73" s="319"/>
      <c r="GM73" s="319"/>
      <c r="GN73" s="319"/>
      <c r="GO73" s="319"/>
      <c r="GP73" s="319"/>
      <c r="GQ73" s="319"/>
      <c r="GR73" s="319"/>
      <c r="GS73" s="319"/>
      <c r="GT73" s="319"/>
      <c r="GU73" s="319"/>
      <c r="GV73" s="319"/>
      <c r="GW73" s="319"/>
      <c r="GX73" s="319"/>
      <c r="GY73" s="319"/>
      <c r="GZ73" s="319"/>
      <c r="HA73" s="319"/>
      <c r="HB73" s="319"/>
      <c r="HC73" s="319"/>
      <c r="HD73" s="319"/>
      <c r="HE73" s="319"/>
      <c r="HF73" s="319"/>
      <c r="HG73" s="319"/>
      <c r="HH73" s="319"/>
      <c r="HI73" s="319"/>
      <c r="HJ73" s="319"/>
      <c r="HK73" s="319"/>
      <c r="HL73" s="319"/>
      <c r="HM73" s="319"/>
      <c r="HN73" s="319"/>
      <c r="HO73" s="319"/>
      <c r="HP73" s="319"/>
      <c r="HQ73" s="319"/>
      <c r="HR73" s="319"/>
      <c r="HS73" s="319"/>
      <c r="HT73" s="319"/>
      <c r="HU73" s="319"/>
      <c r="HV73" s="319"/>
      <c r="HW73" s="319"/>
      <c r="HX73" s="319"/>
      <c r="HY73" s="319"/>
      <c r="HZ73" s="319"/>
      <c r="IA73" s="319"/>
      <c r="IB73" s="319"/>
      <c r="IC73" s="319"/>
      <c r="ID73" s="319"/>
      <c r="IE73" s="319"/>
      <c r="IF73" s="319"/>
      <c r="IG73" s="319"/>
      <c r="IH73" s="319"/>
      <c r="II73" s="319"/>
      <c r="IJ73" s="319"/>
      <c r="IK73" s="319"/>
      <c r="IL73" s="319"/>
      <c r="IM73" s="319"/>
      <c r="IN73" s="319"/>
      <c r="IO73" s="319"/>
      <c r="IP73" s="319"/>
      <c r="IQ73" s="319"/>
      <c r="IR73" s="319"/>
      <c r="IS73" s="319"/>
      <c r="IT73" s="319"/>
      <c r="IU73" s="319"/>
      <c r="IV73" s="319"/>
      <c r="IW73" s="319"/>
      <c r="IX73" s="319"/>
      <c r="IY73" s="319"/>
      <c r="IZ73" s="319"/>
      <c r="JA73" s="319"/>
      <c r="JB73" s="319"/>
      <c r="JC73" s="319"/>
      <c r="JD73" s="319"/>
      <c r="JE73" s="319"/>
      <c r="JF73" s="319"/>
      <c r="JG73" s="319"/>
      <c r="JH73" s="319"/>
      <c r="JI73" s="319"/>
      <c r="JJ73" s="319"/>
      <c r="JK73" s="319"/>
      <c r="JL73" s="319"/>
      <c r="JM73" s="319"/>
      <c r="JN73" s="319"/>
      <c r="JO73" s="319"/>
      <c r="JP73" s="319"/>
      <c r="JQ73" s="319"/>
      <c r="JR73" s="319"/>
      <c r="JS73" s="319"/>
      <c r="JT73" s="319"/>
      <c r="JU73" s="319"/>
      <c r="JV73" s="319"/>
      <c r="JW73" s="319"/>
      <c r="JX73" s="319"/>
      <c r="JY73" s="319"/>
      <c r="JZ73" s="319"/>
      <c r="KA73" s="319"/>
      <c r="KB73" s="319"/>
      <c r="KC73" s="319"/>
      <c r="KD73" s="319"/>
      <c r="KE73" s="319"/>
      <c r="KF73" s="319"/>
      <c r="KG73" s="319"/>
      <c r="KH73" s="319"/>
      <c r="KI73" s="319"/>
      <c r="KJ73" s="319"/>
      <c r="KK73" s="319"/>
      <c r="KL73" s="319"/>
      <c r="KM73" s="319"/>
      <c r="KN73" s="319"/>
      <c r="KO73" s="319"/>
      <c r="KP73" s="319"/>
      <c r="KQ73" s="319"/>
      <c r="KR73" s="319"/>
      <c r="KS73" s="319"/>
      <c r="KT73" s="319"/>
      <c r="KU73" s="319"/>
      <c r="KV73" s="319"/>
      <c r="KW73" s="319"/>
      <c r="KX73" s="319"/>
      <c r="KY73" s="319"/>
      <c r="KZ73" s="319"/>
      <c r="LA73" s="319"/>
      <c r="LB73" s="319"/>
      <c r="LC73" s="319"/>
      <c r="LD73" s="319"/>
      <c r="LE73" s="319"/>
      <c r="LF73" s="319"/>
      <c r="LG73" s="319"/>
      <c r="LH73" s="319"/>
      <c r="LI73" s="319"/>
      <c r="LJ73" s="319"/>
      <c r="LK73" s="319"/>
      <c r="LL73" s="319"/>
      <c r="LM73" s="319"/>
      <c r="LN73" s="319"/>
      <c r="LO73" s="319"/>
      <c r="LP73" s="319"/>
      <c r="LQ73" s="319"/>
      <c r="LR73" s="319"/>
      <c r="LS73" s="319"/>
      <c r="LT73" s="319"/>
      <c r="LU73" s="319"/>
      <c r="LV73" s="319"/>
      <c r="LW73" s="319"/>
      <c r="LX73" s="319"/>
      <c r="LY73" s="319"/>
      <c r="LZ73" s="319"/>
      <c r="MA73" s="319"/>
      <c r="MB73" s="319"/>
      <c r="MC73" s="319"/>
      <c r="MD73" s="319"/>
      <c r="ME73" s="319"/>
      <c r="MF73" s="319"/>
      <c r="MG73" s="319"/>
      <c r="MH73" s="319"/>
      <c r="MI73" s="319"/>
      <c r="MJ73" s="319"/>
      <c r="MK73" s="319"/>
      <c r="ML73" s="319"/>
      <c r="MM73" s="319"/>
      <c r="MN73" s="319"/>
      <c r="MO73" s="319"/>
      <c r="MP73" s="319"/>
      <c r="MQ73" s="319"/>
      <c r="MR73" s="319"/>
      <c r="MS73" s="319"/>
      <c r="MT73" s="319"/>
      <c r="MU73" s="319"/>
      <c r="MV73" s="319"/>
      <c r="MW73" s="319"/>
      <c r="MX73" s="319"/>
      <c r="MY73" s="319"/>
      <c r="MZ73" s="319"/>
      <c r="NA73" s="319"/>
      <c r="NB73" s="319"/>
      <c r="NC73" s="319"/>
      <c r="ND73" s="319"/>
      <c r="NE73" s="319"/>
      <c r="NF73" s="319"/>
      <c r="NG73" s="319"/>
      <c r="NH73" s="319"/>
      <c r="NI73" s="319"/>
      <c r="NJ73" s="319"/>
      <c r="NK73" s="319"/>
      <c r="NL73" s="319"/>
      <c r="NM73" s="319"/>
      <c r="NN73" s="319"/>
      <c r="NO73" s="319"/>
      <c r="NP73" s="319"/>
      <c r="NQ73" s="319"/>
      <c r="NR73" s="319"/>
      <c r="NS73" s="319"/>
      <c r="NT73" s="319"/>
      <c r="NU73" s="319"/>
      <c r="NV73" s="319"/>
      <c r="NW73" s="319"/>
      <c r="NX73" s="319"/>
      <c r="NY73" s="319"/>
      <c r="NZ73" s="319"/>
      <c r="OA73" s="319"/>
      <c r="OB73" s="319"/>
      <c r="OC73" s="319"/>
      <c r="OD73" s="319"/>
      <c r="OE73" s="319"/>
      <c r="OF73" s="319"/>
      <c r="OG73" s="319"/>
      <c r="OH73" s="319"/>
      <c r="OI73" s="319"/>
      <c r="OJ73" s="319"/>
      <c r="OK73" s="319"/>
      <c r="OL73" s="319"/>
      <c r="OM73" s="319"/>
      <c r="ON73" s="319"/>
      <c r="OO73" s="319"/>
      <c r="OP73" s="319"/>
      <c r="OQ73" s="319"/>
      <c r="OR73" s="319"/>
      <c r="OS73" s="319"/>
      <c r="OT73" s="319"/>
      <c r="OU73" s="319"/>
      <c r="OV73" s="319"/>
      <c r="OW73" s="319"/>
      <c r="OX73" s="319"/>
      <c r="OY73" s="319"/>
      <c r="OZ73" s="319"/>
      <c r="PA73" s="319"/>
      <c r="PB73" s="319"/>
      <c r="PC73" s="319"/>
      <c r="PD73" s="319"/>
      <c r="PE73" s="319"/>
      <c r="PF73" s="319"/>
      <c r="PG73" s="319"/>
      <c r="PH73" s="319"/>
      <c r="PI73" s="319"/>
      <c r="PJ73" s="319"/>
      <c r="PK73" s="319"/>
      <c r="PL73" s="319"/>
      <c r="PM73" s="319"/>
      <c r="PN73" s="319"/>
      <c r="PO73" s="319"/>
      <c r="PP73" s="319"/>
      <c r="PQ73" s="319"/>
      <c r="PR73" s="319"/>
      <c r="PS73" s="319"/>
      <c r="PT73" s="319"/>
      <c r="PU73" s="319"/>
      <c r="PV73" s="319"/>
      <c r="PW73" s="319"/>
      <c r="PX73" s="319"/>
      <c r="PY73" s="319"/>
      <c r="PZ73" s="319"/>
      <c r="QA73" s="319"/>
      <c r="QB73" s="319"/>
      <c r="QC73" s="319"/>
      <c r="QD73" s="319"/>
      <c r="QE73" s="319"/>
      <c r="QF73" s="319"/>
      <c r="QG73" s="319"/>
      <c r="QH73" s="319"/>
      <c r="QI73" s="319"/>
      <c r="QJ73" s="319"/>
      <c r="QK73" s="319"/>
      <c r="QL73" s="319"/>
      <c r="QM73" s="319"/>
      <c r="QN73" s="319"/>
      <c r="QO73" s="319"/>
      <c r="QP73" s="319"/>
      <c r="QQ73" s="319"/>
      <c r="QR73" s="319"/>
      <c r="QS73" s="319"/>
      <c r="QT73" s="319"/>
      <c r="QU73" s="319"/>
      <c r="QV73" s="319"/>
      <c r="QW73" s="319"/>
      <c r="QX73" s="319"/>
      <c r="QY73" s="319"/>
      <c r="QZ73" s="319"/>
      <c r="RA73" s="319"/>
      <c r="RB73" s="319"/>
      <c r="RC73" s="319"/>
      <c r="RD73" s="319"/>
      <c r="RE73" s="319"/>
      <c r="RF73" s="319"/>
    </row>
    <row r="74" spans="1:474" s="602" customFormat="1" ht="14.4">
      <c r="A74" s="319"/>
      <c r="B74" s="2003" t="s">
        <v>77</v>
      </c>
      <c r="C74" s="2004">
        <v>18230714</v>
      </c>
      <c r="D74" s="2005"/>
      <c r="E74" s="2006" t="s">
        <v>1127</v>
      </c>
      <c r="F74" s="2007">
        <v>5</v>
      </c>
      <c r="G74" s="612">
        <f t="shared" si="16"/>
        <v>4.2444987632913357E-3</v>
      </c>
      <c r="H74" s="612" t="s">
        <v>37</v>
      </c>
      <c r="I74" s="2006">
        <v>107</v>
      </c>
      <c r="J74" s="2008">
        <f t="shared" si="18"/>
        <v>121.17757009345794</v>
      </c>
      <c r="K74" s="2009">
        <f t="shared" ref="K74:K137" si="20">Q74/I74</f>
        <v>15</v>
      </c>
      <c r="L74" s="2009">
        <f t="shared" ref="L74:L137" si="21">S74/I74</f>
        <v>20.368411214953273</v>
      </c>
      <c r="M74" s="600"/>
      <c r="N74" s="2006">
        <v>12966</v>
      </c>
      <c r="O74" s="375"/>
      <c r="P74" s="601"/>
      <c r="Q74" s="601">
        <v>1605</v>
      </c>
      <c r="R74" s="601">
        <f t="shared" si="19"/>
        <v>574.42000000000007</v>
      </c>
      <c r="S74" s="2006">
        <v>2179.42</v>
      </c>
      <c r="T74" s="601"/>
      <c r="U74" s="601"/>
      <c r="V74" s="601"/>
      <c r="W74" s="601"/>
      <c r="X74" s="601"/>
      <c r="Y74" s="601"/>
      <c r="Z74" s="1006">
        <f t="shared" si="17"/>
        <v>0</v>
      </c>
      <c r="AA74" s="614">
        <f t="shared" ref="AA74:AA137" si="22">IF(J74=0,0,(HLOOKUP(H74,ACElectric_2014_2015,F74+1,FALSE)))</f>
        <v>0.3175879546338175</v>
      </c>
      <c r="AB74" s="601">
        <f t="shared" ref="AB74:AB137" si="23">AA74*N74</f>
        <v>4117.8454197820774</v>
      </c>
      <c r="AC74" s="618"/>
      <c r="AD74" s="2010"/>
      <c r="AE74" s="319"/>
      <c r="AF74" s="319"/>
      <c r="AG74" s="319"/>
      <c r="AH74" s="319"/>
      <c r="AI74" s="319"/>
      <c r="AJ74" s="319"/>
      <c r="AK74" s="319"/>
      <c r="AL74" s="319"/>
      <c r="AM74" s="319"/>
      <c r="AN74" s="319"/>
      <c r="AO74" s="319"/>
      <c r="AP74" s="319"/>
      <c r="AQ74" s="319"/>
      <c r="AR74" s="319"/>
      <c r="AS74" s="319"/>
      <c r="AT74" s="319"/>
      <c r="AU74" s="319"/>
      <c r="AV74" s="319"/>
      <c r="AW74" s="319"/>
      <c r="AX74" s="319"/>
      <c r="AY74" s="319"/>
      <c r="AZ74" s="319"/>
      <c r="BA74" s="319"/>
      <c r="BB74" s="319"/>
      <c r="BC74" s="319"/>
      <c r="BD74" s="319"/>
      <c r="BE74" s="319"/>
      <c r="BF74" s="319"/>
      <c r="BG74" s="319"/>
      <c r="BH74" s="319"/>
      <c r="BI74" s="319"/>
      <c r="BJ74" s="319"/>
      <c r="BK74" s="319"/>
      <c r="BL74" s="319"/>
      <c r="BM74" s="319"/>
      <c r="BN74" s="319"/>
      <c r="BO74" s="319"/>
      <c r="BP74" s="319"/>
      <c r="BQ74" s="319"/>
      <c r="BR74" s="319"/>
      <c r="BS74" s="319"/>
      <c r="BT74" s="319"/>
      <c r="BU74" s="319"/>
      <c r="BV74" s="319"/>
      <c r="BW74" s="319"/>
      <c r="BX74" s="319"/>
      <c r="BY74" s="319"/>
      <c r="BZ74" s="319"/>
      <c r="CA74" s="319"/>
      <c r="CB74" s="319"/>
      <c r="CC74" s="319"/>
      <c r="CD74" s="319"/>
      <c r="CE74" s="319"/>
      <c r="CF74" s="319"/>
      <c r="CG74" s="319"/>
      <c r="CH74" s="319"/>
      <c r="CI74" s="319"/>
      <c r="CJ74" s="319"/>
      <c r="CK74" s="319"/>
      <c r="CL74" s="319"/>
      <c r="CM74" s="319"/>
      <c r="CN74" s="319"/>
      <c r="CO74" s="319"/>
      <c r="CP74" s="319"/>
      <c r="CQ74" s="319"/>
      <c r="CR74" s="319"/>
      <c r="CS74" s="319"/>
      <c r="CT74" s="319"/>
      <c r="CU74" s="319"/>
      <c r="CV74" s="319"/>
      <c r="CW74" s="319"/>
      <c r="CX74" s="319"/>
      <c r="CY74" s="319"/>
      <c r="CZ74" s="319"/>
      <c r="DA74" s="319"/>
      <c r="DB74" s="319"/>
      <c r="DC74" s="319"/>
      <c r="DD74" s="319"/>
      <c r="DE74" s="319"/>
      <c r="DF74" s="319"/>
      <c r="DG74" s="319"/>
      <c r="DH74" s="319"/>
      <c r="DI74" s="319"/>
      <c r="DJ74" s="319"/>
      <c r="DK74" s="319"/>
      <c r="DL74" s="319"/>
      <c r="DM74" s="319"/>
      <c r="DN74" s="319"/>
      <c r="DO74" s="319"/>
      <c r="DP74" s="319"/>
      <c r="DQ74" s="319"/>
      <c r="DR74" s="319"/>
      <c r="DS74" s="319"/>
      <c r="DT74" s="319"/>
      <c r="DU74" s="319"/>
      <c r="DV74" s="319"/>
      <c r="DW74" s="319"/>
      <c r="DX74" s="319"/>
      <c r="DY74" s="319"/>
      <c r="DZ74" s="319"/>
      <c r="EA74" s="319"/>
      <c r="EB74" s="319"/>
      <c r="EC74" s="319"/>
      <c r="ED74" s="319"/>
      <c r="EE74" s="319"/>
      <c r="EF74" s="319"/>
      <c r="EG74" s="319"/>
      <c r="EH74" s="319"/>
      <c r="EI74" s="319"/>
      <c r="EJ74" s="319"/>
      <c r="EK74" s="319"/>
      <c r="EL74" s="319"/>
      <c r="EM74" s="319"/>
      <c r="EN74" s="319"/>
      <c r="EO74" s="319"/>
      <c r="EP74" s="319"/>
      <c r="EQ74" s="319"/>
      <c r="ER74" s="319"/>
      <c r="ES74" s="319"/>
      <c r="ET74" s="319"/>
      <c r="EU74" s="319"/>
      <c r="EV74" s="319"/>
      <c r="EW74" s="319"/>
      <c r="EX74" s="319"/>
      <c r="EY74" s="319"/>
      <c r="EZ74" s="319"/>
      <c r="FA74" s="319"/>
      <c r="FB74" s="319"/>
      <c r="FC74" s="319"/>
      <c r="FD74" s="319"/>
      <c r="FE74" s="319"/>
      <c r="FF74" s="319"/>
      <c r="FG74" s="319"/>
      <c r="FH74" s="319"/>
      <c r="FI74" s="319"/>
      <c r="FJ74" s="319"/>
      <c r="FK74" s="319"/>
      <c r="FL74" s="319"/>
      <c r="FM74" s="319"/>
      <c r="FN74" s="319"/>
      <c r="FO74" s="319"/>
      <c r="FP74" s="319"/>
      <c r="FQ74" s="319"/>
      <c r="FR74" s="319"/>
      <c r="FS74" s="319"/>
      <c r="FT74" s="319"/>
      <c r="FU74" s="319"/>
      <c r="FV74" s="319"/>
      <c r="FW74" s="319"/>
      <c r="FX74" s="319"/>
      <c r="FY74" s="319"/>
      <c r="FZ74" s="319"/>
      <c r="GA74" s="319"/>
      <c r="GB74" s="319"/>
      <c r="GC74" s="319"/>
      <c r="GD74" s="319"/>
      <c r="GE74" s="319"/>
      <c r="GF74" s="319"/>
      <c r="GG74" s="319"/>
      <c r="GH74" s="319"/>
      <c r="GI74" s="319"/>
      <c r="GJ74" s="319"/>
      <c r="GK74" s="319"/>
      <c r="GL74" s="319"/>
      <c r="GM74" s="319"/>
      <c r="GN74" s="319"/>
      <c r="GO74" s="319"/>
      <c r="GP74" s="319"/>
      <c r="GQ74" s="319"/>
      <c r="GR74" s="319"/>
      <c r="GS74" s="319"/>
      <c r="GT74" s="319"/>
      <c r="GU74" s="319"/>
      <c r="GV74" s="319"/>
      <c r="GW74" s="319"/>
      <c r="GX74" s="319"/>
      <c r="GY74" s="319"/>
      <c r="GZ74" s="319"/>
      <c r="HA74" s="319"/>
      <c r="HB74" s="319"/>
      <c r="HC74" s="319"/>
      <c r="HD74" s="319"/>
      <c r="HE74" s="319"/>
      <c r="HF74" s="319"/>
      <c r="HG74" s="319"/>
      <c r="HH74" s="319"/>
      <c r="HI74" s="319"/>
      <c r="HJ74" s="319"/>
      <c r="HK74" s="319"/>
      <c r="HL74" s="319"/>
      <c r="HM74" s="319"/>
      <c r="HN74" s="319"/>
      <c r="HO74" s="319"/>
      <c r="HP74" s="319"/>
      <c r="HQ74" s="319"/>
      <c r="HR74" s="319"/>
      <c r="HS74" s="319"/>
      <c r="HT74" s="319"/>
      <c r="HU74" s="319"/>
      <c r="HV74" s="319"/>
      <c r="HW74" s="319"/>
      <c r="HX74" s="319"/>
      <c r="HY74" s="319"/>
      <c r="HZ74" s="319"/>
      <c r="IA74" s="319"/>
      <c r="IB74" s="319"/>
      <c r="IC74" s="319"/>
      <c r="ID74" s="319"/>
      <c r="IE74" s="319"/>
      <c r="IF74" s="319"/>
      <c r="IG74" s="319"/>
      <c r="IH74" s="319"/>
      <c r="II74" s="319"/>
      <c r="IJ74" s="319"/>
      <c r="IK74" s="319"/>
      <c r="IL74" s="319"/>
      <c r="IM74" s="319"/>
      <c r="IN74" s="319"/>
      <c r="IO74" s="319"/>
      <c r="IP74" s="319"/>
      <c r="IQ74" s="319"/>
      <c r="IR74" s="319"/>
      <c r="IS74" s="319"/>
      <c r="IT74" s="319"/>
      <c r="IU74" s="319"/>
      <c r="IV74" s="319"/>
      <c r="IW74" s="319"/>
      <c r="IX74" s="319"/>
      <c r="IY74" s="319"/>
      <c r="IZ74" s="319"/>
      <c r="JA74" s="319"/>
      <c r="JB74" s="319"/>
      <c r="JC74" s="319"/>
      <c r="JD74" s="319"/>
      <c r="JE74" s="319"/>
      <c r="JF74" s="319"/>
      <c r="JG74" s="319"/>
      <c r="JH74" s="319"/>
      <c r="JI74" s="319"/>
      <c r="JJ74" s="319"/>
      <c r="JK74" s="319"/>
      <c r="JL74" s="319"/>
      <c r="JM74" s="319"/>
      <c r="JN74" s="319"/>
      <c r="JO74" s="319"/>
      <c r="JP74" s="319"/>
      <c r="JQ74" s="319"/>
      <c r="JR74" s="319"/>
      <c r="JS74" s="319"/>
      <c r="JT74" s="319"/>
      <c r="JU74" s="319"/>
      <c r="JV74" s="319"/>
      <c r="JW74" s="319"/>
      <c r="JX74" s="319"/>
      <c r="JY74" s="319"/>
      <c r="JZ74" s="319"/>
      <c r="KA74" s="319"/>
      <c r="KB74" s="319"/>
      <c r="KC74" s="319"/>
      <c r="KD74" s="319"/>
      <c r="KE74" s="319"/>
      <c r="KF74" s="319"/>
      <c r="KG74" s="319"/>
      <c r="KH74" s="319"/>
      <c r="KI74" s="319"/>
      <c r="KJ74" s="319"/>
      <c r="KK74" s="319"/>
      <c r="KL74" s="319"/>
      <c r="KM74" s="319"/>
      <c r="KN74" s="319"/>
      <c r="KO74" s="319"/>
      <c r="KP74" s="319"/>
      <c r="KQ74" s="319"/>
      <c r="KR74" s="319"/>
      <c r="KS74" s="319"/>
      <c r="KT74" s="319"/>
      <c r="KU74" s="319"/>
      <c r="KV74" s="319"/>
      <c r="KW74" s="319"/>
      <c r="KX74" s="319"/>
      <c r="KY74" s="319"/>
      <c r="KZ74" s="319"/>
      <c r="LA74" s="319"/>
      <c r="LB74" s="319"/>
      <c r="LC74" s="319"/>
      <c r="LD74" s="319"/>
      <c r="LE74" s="319"/>
      <c r="LF74" s="319"/>
      <c r="LG74" s="319"/>
      <c r="LH74" s="319"/>
      <c r="LI74" s="319"/>
      <c r="LJ74" s="319"/>
      <c r="LK74" s="319"/>
      <c r="LL74" s="319"/>
      <c r="LM74" s="319"/>
      <c r="LN74" s="319"/>
      <c r="LO74" s="319"/>
      <c r="LP74" s="319"/>
      <c r="LQ74" s="319"/>
      <c r="LR74" s="319"/>
      <c r="LS74" s="319"/>
      <c r="LT74" s="319"/>
      <c r="LU74" s="319"/>
      <c r="LV74" s="319"/>
      <c r="LW74" s="319"/>
      <c r="LX74" s="319"/>
      <c r="LY74" s="319"/>
      <c r="LZ74" s="319"/>
      <c r="MA74" s="319"/>
      <c r="MB74" s="319"/>
      <c r="MC74" s="319"/>
      <c r="MD74" s="319"/>
      <c r="ME74" s="319"/>
      <c r="MF74" s="319"/>
      <c r="MG74" s="319"/>
      <c r="MH74" s="319"/>
      <c r="MI74" s="319"/>
      <c r="MJ74" s="319"/>
      <c r="MK74" s="319"/>
      <c r="ML74" s="319"/>
      <c r="MM74" s="319"/>
      <c r="MN74" s="319"/>
      <c r="MO74" s="319"/>
      <c r="MP74" s="319"/>
      <c r="MQ74" s="319"/>
      <c r="MR74" s="319"/>
      <c r="MS74" s="319"/>
      <c r="MT74" s="319"/>
      <c r="MU74" s="319"/>
      <c r="MV74" s="319"/>
      <c r="MW74" s="319"/>
      <c r="MX74" s="319"/>
      <c r="MY74" s="319"/>
      <c r="MZ74" s="319"/>
      <c r="NA74" s="319"/>
      <c r="NB74" s="319"/>
      <c r="NC74" s="319"/>
      <c r="ND74" s="319"/>
      <c r="NE74" s="319"/>
      <c r="NF74" s="319"/>
      <c r="NG74" s="319"/>
      <c r="NH74" s="319"/>
      <c r="NI74" s="319"/>
      <c r="NJ74" s="319"/>
      <c r="NK74" s="319"/>
      <c r="NL74" s="319"/>
      <c r="NM74" s="319"/>
      <c r="NN74" s="319"/>
      <c r="NO74" s="319"/>
      <c r="NP74" s="319"/>
      <c r="NQ74" s="319"/>
      <c r="NR74" s="319"/>
      <c r="NS74" s="319"/>
      <c r="NT74" s="319"/>
      <c r="NU74" s="319"/>
      <c r="NV74" s="319"/>
      <c r="NW74" s="319"/>
      <c r="NX74" s="319"/>
      <c r="NY74" s="319"/>
      <c r="NZ74" s="319"/>
      <c r="OA74" s="319"/>
      <c r="OB74" s="319"/>
      <c r="OC74" s="319"/>
      <c r="OD74" s="319"/>
      <c r="OE74" s="319"/>
      <c r="OF74" s="319"/>
      <c r="OG74" s="319"/>
      <c r="OH74" s="319"/>
      <c r="OI74" s="319"/>
      <c r="OJ74" s="319"/>
      <c r="OK74" s="319"/>
      <c r="OL74" s="319"/>
      <c r="OM74" s="319"/>
      <c r="ON74" s="319"/>
      <c r="OO74" s="319"/>
      <c r="OP74" s="319"/>
      <c r="OQ74" s="319"/>
      <c r="OR74" s="319"/>
      <c r="OS74" s="319"/>
      <c r="OT74" s="319"/>
      <c r="OU74" s="319"/>
      <c r="OV74" s="319"/>
      <c r="OW74" s="319"/>
      <c r="OX74" s="319"/>
      <c r="OY74" s="319"/>
      <c r="OZ74" s="319"/>
      <c r="PA74" s="319"/>
      <c r="PB74" s="319"/>
      <c r="PC74" s="319"/>
      <c r="PD74" s="319"/>
      <c r="PE74" s="319"/>
      <c r="PF74" s="319"/>
      <c r="PG74" s="319"/>
      <c r="PH74" s="319"/>
      <c r="PI74" s="319"/>
      <c r="PJ74" s="319"/>
      <c r="PK74" s="319"/>
      <c r="PL74" s="319"/>
      <c r="PM74" s="319"/>
      <c r="PN74" s="319"/>
      <c r="PO74" s="319"/>
      <c r="PP74" s="319"/>
      <c r="PQ74" s="319"/>
      <c r="PR74" s="319"/>
      <c r="PS74" s="319"/>
      <c r="PT74" s="319"/>
      <c r="PU74" s="319"/>
      <c r="PV74" s="319"/>
      <c r="PW74" s="319"/>
      <c r="PX74" s="319"/>
      <c r="PY74" s="319"/>
      <c r="PZ74" s="319"/>
      <c r="QA74" s="319"/>
      <c r="QB74" s="319"/>
      <c r="QC74" s="319"/>
      <c r="QD74" s="319"/>
      <c r="QE74" s="319"/>
      <c r="QF74" s="319"/>
      <c r="QG74" s="319"/>
      <c r="QH74" s="319"/>
      <c r="QI74" s="319"/>
      <c r="QJ74" s="319"/>
      <c r="QK74" s="319"/>
      <c r="QL74" s="319"/>
      <c r="QM74" s="319"/>
      <c r="QN74" s="319"/>
      <c r="QO74" s="319"/>
      <c r="QP74" s="319"/>
      <c r="QQ74" s="319"/>
      <c r="QR74" s="319"/>
      <c r="QS74" s="319"/>
      <c r="QT74" s="319"/>
      <c r="QU74" s="319"/>
      <c r="QV74" s="319"/>
      <c r="QW74" s="319"/>
      <c r="QX74" s="319"/>
      <c r="QY74" s="319"/>
      <c r="QZ74" s="319"/>
      <c r="RA74" s="319"/>
      <c r="RB74" s="319"/>
      <c r="RC74" s="319"/>
      <c r="RD74" s="319"/>
      <c r="RE74" s="319"/>
      <c r="RF74" s="319"/>
    </row>
    <row r="75" spans="1:474" s="602" customFormat="1" ht="14.4">
      <c r="A75" s="319"/>
      <c r="B75" s="2003" t="s">
        <v>77</v>
      </c>
      <c r="C75" s="2004">
        <v>18230714</v>
      </c>
      <c r="D75" s="2005"/>
      <c r="E75" s="2006" t="s">
        <v>1128</v>
      </c>
      <c r="F75" s="2007">
        <v>5</v>
      </c>
      <c r="G75" s="612">
        <f t="shared" si="16"/>
        <v>1.2897829035452613E-3</v>
      </c>
      <c r="H75" s="612" t="s">
        <v>37</v>
      </c>
      <c r="I75" s="2006">
        <v>20</v>
      </c>
      <c r="J75" s="2008">
        <f t="shared" si="18"/>
        <v>197</v>
      </c>
      <c r="K75" s="2009">
        <f t="shared" si="20"/>
        <v>15</v>
      </c>
      <c r="L75" s="2009">
        <f t="shared" si="21"/>
        <v>24.75</v>
      </c>
      <c r="M75" s="600"/>
      <c r="N75" s="2006">
        <v>3940</v>
      </c>
      <c r="O75" s="375"/>
      <c r="P75" s="601"/>
      <c r="Q75" s="601">
        <v>300</v>
      </c>
      <c r="R75" s="601">
        <f t="shared" si="19"/>
        <v>195</v>
      </c>
      <c r="S75" s="2006">
        <v>495</v>
      </c>
      <c r="T75" s="601"/>
      <c r="U75" s="601"/>
      <c r="V75" s="601"/>
      <c r="W75" s="601"/>
      <c r="X75" s="601"/>
      <c r="Y75" s="601"/>
      <c r="Z75" s="1006">
        <f t="shared" si="17"/>
        <v>0</v>
      </c>
      <c r="AA75" s="614">
        <f t="shared" si="22"/>
        <v>0.3175879546338175</v>
      </c>
      <c r="AB75" s="601">
        <f t="shared" si="23"/>
        <v>1251.296541257241</v>
      </c>
      <c r="AC75" s="618"/>
      <c r="AD75" s="2010"/>
      <c r="AE75" s="319"/>
      <c r="AF75" s="319"/>
      <c r="AG75" s="319"/>
      <c r="AH75" s="319"/>
      <c r="AI75" s="319"/>
      <c r="AJ75" s="319"/>
      <c r="AK75" s="319"/>
      <c r="AL75" s="319"/>
      <c r="AM75" s="319"/>
      <c r="AN75" s="319"/>
      <c r="AO75" s="319"/>
      <c r="AP75" s="319"/>
      <c r="AQ75" s="319"/>
      <c r="AR75" s="319"/>
      <c r="AS75" s="319"/>
      <c r="AT75" s="319"/>
      <c r="AU75" s="319"/>
      <c r="AV75" s="319"/>
      <c r="AW75" s="319"/>
      <c r="AX75" s="319"/>
      <c r="AY75" s="319"/>
      <c r="AZ75" s="319"/>
      <c r="BA75" s="319"/>
      <c r="BB75" s="319"/>
      <c r="BC75" s="319"/>
      <c r="BD75" s="319"/>
      <c r="BE75" s="319"/>
      <c r="BF75" s="319"/>
      <c r="BG75" s="319"/>
      <c r="BH75" s="319"/>
      <c r="BI75" s="319"/>
      <c r="BJ75" s="319"/>
      <c r="BK75" s="319"/>
      <c r="BL75" s="319"/>
      <c r="BM75" s="319"/>
      <c r="BN75" s="319"/>
      <c r="BO75" s="319"/>
      <c r="BP75" s="319"/>
      <c r="BQ75" s="319"/>
      <c r="BR75" s="319"/>
      <c r="BS75" s="319"/>
      <c r="BT75" s="319"/>
      <c r="BU75" s="319"/>
      <c r="BV75" s="319"/>
      <c r="BW75" s="319"/>
      <c r="BX75" s="319"/>
      <c r="BY75" s="319"/>
      <c r="BZ75" s="319"/>
      <c r="CA75" s="319"/>
      <c r="CB75" s="319"/>
      <c r="CC75" s="319"/>
      <c r="CD75" s="319"/>
      <c r="CE75" s="319"/>
      <c r="CF75" s="319"/>
      <c r="CG75" s="319"/>
      <c r="CH75" s="319"/>
      <c r="CI75" s="319"/>
      <c r="CJ75" s="319"/>
      <c r="CK75" s="319"/>
      <c r="CL75" s="319"/>
      <c r="CM75" s="319"/>
      <c r="CN75" s="319"/>
      <c r="CO75" s="319"/>
      <c r="CP75" s="319"/>
      <c r="CQ75" s="319"/>
      <c r="CR75" s="319"/>
      <c r="CS75" s="319"/>
      <c r="CT75" s="319"/>
      <c r="CU75" s="319"/>
      <c r="CV75" s="319"/>
      <c r="CW75" s="319"/>
      <c r="CX75" s="319"/>
      <c r="CY75" s="319"/>
      <c r="CZ75" s="319"/>
      <c r="DA75" s="319"/>
      <c r="DB75" s="319"/>
      <c r="DC75" s="319"/>
      <c r="DD75" s="319"/>
      <c r="DE75" s="319"/>
      <c r="DF75" s="319"/>
      <c r="DG75" s="319"/>
      <c r="DH75" s="319"/>
      <c r="DI75" s="319"/>
      <c r="DJ75" s="319"/>
      <c r="DK75" s="319"/>
      <c r="DL75" s="319"/>
      <c r="DM75" s="319"/>
      <c r="DN75" s="319"/>
      <c r="DO75" s="319"/>
      <c r="DP75" s="319"/>
      <c r="DQ75" s="319"/>
      <c r="DR75" s="319"/>
      <c r="DS75" s="319"/>
      <c r="DT75" s="319"/>
      <c r="DU75" s="319"/>
      <c r="DV75" s="319"/>
      <c r="DW75" s="319"/>
      <c r="DX75" s="319"/>
      <c r="DY75" s="319"/>
      <c r="DZ75" s="319"/>
      <c r="EA75" s="319"/>
      <c r="EB75" s="319"/>
      <c r="EC75" s="319"/>
      <c r="ED75" s="319"/>
      <c r="EE75" s="319"/>
      <c r="EF75" s="319"/>
      <c r="EG75" s="319"/>
      <c r="EH75" s="319"/>
      <c r="EI75" s="319"/>
      <c r="EJ75" s="319"/>
      <c r="EK75" s="319"/>
      <c r="EL75" s="319"/>
      <c r="EM75" s="319"/>
      <c r="EN75" s="319"/>
      <c r="EO75" s="319"/>
      <c r="EP75" s="319"/>
      <c r="EQ75" s="319"/>
      <c r="ER75" s="319"/>
      <c r="ES75" s="319"/>
      <c r="ET75" s="319"/>
      <c r="EU75" s="319"/>
      <c r="EV75" s="319"/>
      <c r="EW75" s="319"/>
      <c r="EX75" s="319"/>
      <c r="EY75" s="319"/>
      <c r="EZ75" s="319"/>
      <c r="FA75" s="319"/>
      <c r="FB75" s="319"/>
      <c r="FC75" s="319"/>
      <c r="FD75" s="319"/>
      <c r="FE75" s="319"/>
      <c r="FF75" s="319"/>
      <c r="FG75" s="319"/>
      <c r="FH75" s="319"/>
      <c r="FI75" s="319"/>
      <c r="FJ75" s="319"/>
      <c r="FK75" s="319"/>
      <c r="FL75" s="319"/>
      <c r="FM75" s="319"/>
      <c r="FN75" s="319"/>
      <c r="FO75" s="319"/>
      <c r="FP75" s="319"/>
      <c r="FQ75" s="319"/>
      <c r="FR75" s="319"/>
      <c r="FS75" s="319"/>
      <c r="FT75" s="319"/>
      <c r="FU75" s="319"/>
      <c r="FV75" s="319"/>
      <c r="FW75" s="319"/>
      <c r="FX75" s="319"/>
      <c r="FY75" s="319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19"/>
      <c r="IB75" s="319"/>
      <c r="IC75" s="319"/>
      <c r="ID75" s="319"/>
      <c r="IE75" s="319"/>
      <c r="IF75" s="319"/>
      <c r="IG75" s="319"/>
      <c r="IH75" s="319"/>
      <c r="II75" s="319"/>
      <c r="IJ75" s="319"/>
      <c r="IK75" s="319"/>
      <c r="IL75" s="319"/>
      <c r="IM75" s="319"/>
      <c r="IN75" s="319"/>
      <c r="IO75" s="319"/>
      <c r="IP75" s="319"/>
      <c r="IQ75" s="319"/>
      <c r="IR75" s="319"/>
      <c r="IS75" s="319"/>
      <c r="IT75" s="319"/>
      <c r="IU75" s="319"/>
      <c r="IV75" s="319"/>
      <c r="IW75" s="319"/>
      <c r="IX75" s="319"/>
      <c r="IY75" s="319"/>
      <c r="IZ75" s="319"/>
      <c r="JA75" s="319"/>
      <c r="JB75" s="319"/>
      <c r="JC75" s="319"/>
      <c r="JD75" s="319"/>
      <c r="JE75" s="319"/>
      <c r="JF75" s="319"/>
      <c r="JG75" s="319"/>
      <c r="JH75" s="319"/>
      <c r="JI75" s="319"/>
      <c r="JJ75" s="319"/>
      <c r="JK75" s="319"/>
      <c r="JL75" s="319"/>
      <c r="JM75" s="319"/>
      <c r="JN75" s="319"/>
      <c r="JO75" s="319"/>
      <c r="JP75" s="319"/>
      <c r="JQ75" s="319"/>
      <c r="JR75" s="319"/>
      <c r="JS75" s="319"/>
      <c r="JT75" s="319"/>
      <c r="JU75" s="319"/>
      <c r="JV75" s="319"/>
      <c r="JW75" s="319"/>
      <c r="JX75" s="319"/>
      <c r="JY75" s="319"/>
      <c r="JZ75" s="319"/>
      <c r="KA75" s="319"/>
      <c r="KB75" s="319"/>
      <c r="KC75" s="319"/>
      <c r="KD75" s="319"/>
      <c r="KE75" s="319"/>
      <c r="KF75" s="319"/>
      <c r="KG75" s="319"/>
      <c r="KH75" s="319"/>
      <c r="KI75" s="319"/>
      <c r="KJ75" s="319"/>
      <c r="KK75" s="319"/>
      <c r="KL75" s="319"/>
      <c r="KM75" s="319"/>
      <c r="KN75" s="319"/>
      <c r="KO75" s="319"/>
      <c r="KP75" s="319"/>
      <c r="KQ75" s="319"/>
      <c r="KR75" s="319"/>
      <c r="KS75" s="319"/>
      <c r="KT75" s="319"/>
      <c r="KU75" s="319"/>
      <c r="KV75" s="319"/>
      <c r="KW75" s="319"/>
      <c r="KX75" s="319"/>
      <c r="KY75" s="319"/>
      <c r="KZ75" s="319"/>
      <c r="LA75" s="319"/>
      <c r="LB75" s="319"/>
      <c r="LC75" s="319"/>
      <c r="LD75" s="319"/>
      <c r="LE75" s="319"/>
      <c r="LF75" s="319"/>
      <c r="LG75" s="319"/>
      <c r="LH75" s="319"/>
      <c r="LI75" s="319"/>
      <c r="LJ75" s="319"/>
      <c r="LK75" s="319"/>
      <c r="LL75" s="319"/>
      <c r="LM75" s="319"/>
      <c r="LN75" s="319"/>
      <c r="LO75" s="319"/>
      <c r="LP75" s="319"/>
      <c r="LQ75" s="319"/>
      <c r="LR75" s="319"/>
      <c r="LS75" s="319"/>
      <c r="LT75" s="319"/>
      <c r="LU75" s="319"/>
      <c r="LV75" s="319"/>
      <c r="LW75" s="319"/>
      <c r="LX75" s="319"/>
      <c r="LY75" s="319"/>
      <c r="LZ75" s="319"/>
      <c r="MA75" s="319"/>
      <c r="MB75" s="319"/>
      <c r="MC75" s="319"/>
      <c r="MD75" s="319"/>
      <c r="ME75" s="319"/>
      <c r="MF75" s="319"/>
      <c r="MG75" s="319"/>
      <c r="MH75" s="319"/>
      <c r="MI75" s="319"/>
      <c r="MJ75" s="319"/>
      <c r="MK75" s="319"/>
      <c r="ML75" s="319"/>
      <c r="MM75" s="319"/>
      <c r="MN75" s="319"/>
      <c r="MO75" s="319"/>
      <c r="MP75" s="319"/>
      <c r="MQ75" s="319"/>
      <c r="MR75" s="319"/>
      <c r="MS75" s="319"/>
      <c r="MT75" s="319"/>
      <c r="MU75" s="319"/>
      <c r="MV75" s="319"/>
      <c r="MW75" s="319"/>
      <c r="MX75" s="319"/>
      <c r="MY75" s="319"/>
      <c r="MZ75" s="319"/>
      <c r="NA75" s="319"/>
      <c r="NB75" s="319"/>
      <c r="NC75" s="319"/>
      <c r="ND75" s="319"/>
      <c r="NE75" s="319"/>
      <c r="NF75" s="319"/>
      <c r="NG75" s="319"/>
      <c r="NH75" s="319"/>
      <c r="NI75" s="319"/>
      <c r="NJ75" s="319"/>
      <c r="NK75" s="319"/>
      <c r="NL75" s="319"/>
      <c r="NM75" s="319"/>
      <c r="NN75" s="319"/>
      <c r="NO75" s="319"/>
      <c r="NP75" s="319"/>
      <c r="NQ75" s="319"/>
      <c r="NR75" s="319"/>
      <c r="NS75" s="319"/>
      <c r="NT75" s="319"/>
      <c r="NU75" s="319"/>
      <c r="NV75" s="319"/>
      <c r="NW75" s="319"/>
      <c r="NX75" s="319"/>
      <c r="NY75" s="319"/>
      <c r="NZ75" s="319"/>
      <c r="OA75" s="319"/>
      <c r="OB75" s="319"/>
      <c r="OC75" s="319"/>
      <c r="OD75" s="319"/>
      <c r="OE75" s="319"/>
      <c r="OF75" s="319"/>
      <c r="OG75" s="319"/>
      <c r="OH75" s="319"/>
      <c r="OI75" s="319"/>
      <c r="OJ75" s="319"/>
      <c r="OK75" s="319"/>
      <c r="OL75" s="319"/>
      <c r="OM75" s="319"/>
      <c r="ON75" s="319"/>
      <c r="OO75" s="319"/>
      <c r="OP75" s="319"/>
      <c r="OQ75" s="319"/>
      <c r="OR75" s="319"/>
      <c r="OS75" s="319"/>
      <c r="OT75" s="319"/>
      <c r="OU75" s="319"/>
      <c r="OV75" s="319"/>
      <c r="OW75" s="319"/>
      <c r="OX75" s="319"/>
      <c r="OY75" s="319"/>
      <c r="OZ75" s="319"/>
      <c r="PA75" s="319"/>
      <c r="PB75" s="319"/>
      <c r="PC75" s="319"/>
      <c r="PD75" s="319"/>
      <c r="PE75" s="319"/>
      <c r="PF75" s="319"/>
      <c r="PG75" s="319"/>
      <c r="PH75" s="319"/>
      <c r="PI75" s="319"/>
      <c r="PJ75" s="319"/>
      <c r="PK75" s="319"/>
      <c r="PL75" s="319"/>
      <c r="PM75" s="319"/>
      <c r="PN75" s="319"/>
      <c r="PO75" s="319"/>
      <c r="PP75" s="319"/>
      <c r="PQ75" s="319"/>
      <c r="PR75" s="319"/>
      <c r="PS75" s="319"/>
      <c r="PT75" s="319"/>
      <c r="PU75" s="319"/>
      <c r="PV75" s="319"/>
      <c r="PW75" s="319"/>
      <c r="PX75" s="319"/>
      <c r="PY75" s="319"/>
      <c r="PZ75" s="319"/>
      <c r="QA75" s="319"/>
      <c r="QB75" s="319"/>
      <c r="QC75" s="319"/>
      <c r="QD75" s="319"/>
      <c r="QE75" s="319"/>
      <c r="QF75" s="319"/>
      <c r="QG75" s="319"/>
      <c r="QH75" s="319"/>
      <c r="QI75" s="319"/>
      <c r="QJ75" s="319"/>
      <c r="QK75" s="319"/>
      <c r="QL75" s="319"/>
      <c r="QM75" s="319"/>
      <c r="QN75" s="319"/>
      <c r="QO75" s="319"/>
      <c r="QP75" s="319"/>
      <c r="QQ75" s="319"/>
      <c r="QR75" s="319"/>
      <c r="QS75" s="319"/>
      <c r="QT75" s="319"/>
      <c r="QU75" s="319"/>
      <c r="QV75" s="319"/>
      <c r="QW75" s="319"/>
      <c r="QX75" s="319"/>
      <c r="QY75" s="319"/>
      <c r="QZ75" s="319"/>
      <c r="RA75" s="319"/>
      <c r="RB75" s="319"/>
      <c r="RC75" s="319"/>
      <c r="RD75" s="319"/>
      <c r="RE75" s="319"/>
      <c r="RF75" s="319"/>
    </row>
    <row r="76" spans="1:474" s="602" customFormat="1" ht="14.4">
      <c r="A76" s="319"/>
      <c r="B76" s="2003" t="s">
        <v>77</v>
      </c>
      <c r="C76" s="2004">
        <v>18230714</v>
      </c>
      <c r="D76" s="2005"/>
      <c r="E76" s="2006" t="s">
        <v>1129</v>
      </c>
      <c r="F76" s="2007">
        <v>5</v>
      </c>
      <c r="G76" s="612">
        <f t="shared" si="16"/>
        <v>1.4757211495385885E-3</v>
      </c>
      <c r="H76" s="612" t="s">
        <v>37</v>
      </c>
      <c r="I76" s="2006">
        <v>49</v>
      </c>
      <c r="J76" s="2008">
        <f t="shared" si="18"/>
        <v>92</v>
      </c>
      <c r="K76" s="2009">
        <f t="shared" si="20"/>
        <v>14.398367346938775</v>
      </c>
      <c r="L76" s="2009">
        <f t="shared" si="21"/>
        <v>18.356122448979594</v>
      </c>
      <c r="M76" s="600"/>
      <c r="N76" s="2006">
        <v>4508</v>
      </c>
      <c r="O76" s="375"/>
      <c r="P76" s="601"/>
      <c r="Q76" s="601">
        <v>705.52</v>
      </c>
      <c r="R76" s="601">
        <f t="shared" si="19"/>
        <v>193.93000000000006</v>
      </c>
      <c r="S76" s="2006">
        <v>899.45</v>
      </c>
      <c r="T76" s="601"/>
      <c r="U76" s="601"/>
      <c r="V76" s="601"/>
      <c r="W76" s="601"/>
      <c r="X76" s="601"/>
      <c r="Y76" s="601"/>
      <c r="Z76" s="1006">
        <f t="shared" si="17"/>
        <v>0</v>
      </c>
      <c r="AA76" s="614">
        <f t="shared" si="22"/>
        <v>0.3175879546338175</v>
      </c>
      <c r="AB76" s="601">
        <f t="shared" si="23"/>
        <v>1431.6864994892494</v>
      </c>
      <c r="AC76" s="618"/>
      <c r="AD76" s="2010"/>
      <c r="AE76" s="319"/>
      <c r="AF76" s="319"/>
      <c r="AG76" s="319"/>
      <c r="AH76" s="319"/>
      <c r="AI76" s="319"/>
      <c r="AJ76" s="319"/>
      <c r="AK76" s="319"/>
      <c r="AL76" s="319"/>
      <c r="AM76" s="319"/>
      <c r="AN76" s="319"/>
      <c r="AO76" s="319"/>
      <c r="AP76" s="319"/>
      <c r="AQ76" s="319"/>
      <c r="AR76" s="319"/>
      <c r="AS76" s="319"/>
      <c r="AT76" s="319"/>
      <c r="AU76" s="319"/>
      <c r="AV76" s="319"/>
      <c r="AW76" s="319"/>
      <c r="AX76" s="319"/>
      <c r="AY76" s="319"/>
      <c r="AZ76" s="319"/>
      <c r="BA76" s="319"/>
      <c r="BB76" s="319"/>
      <c r="BC76" s="319"/>
      <c r="BD76" s="319"/>
      <c r="BE76" s="319"/>
      <c r="BF76" s="319"/>
      <c r="BG76" s="319"/>
      <c r="BH76" s="319"/>
      <c r="BI76" s="319"/>
      <c r="BJ76" s="319"/>
      <c r="BK76" s="319"/>
      <c r="BL76" s="319"/>
      <c r="BM76" s="319"/>
      <c r="BN76" s="319"/>
      <c r="BO76" s="319"/>
      <c r="BP76" s="319"/>
      <c r="BQ76" s="319"/>
      <c r="BR76" s="319"/>
      <c r="BS76" s="319"/>
      <c r="BT76" s="319"/>
      <c r="BU76" s="319"/>
      <c r="BV76" s="319"/>
      <c r="BW76" s="319"/>
      <c r="BX76" s="319"/>
      <c r="BY76" s="319"/>
      <c r="BZ76" s="319"/>
      <c r="CA76" s="319"/>
      <c r="CB76" s="319"/>
      <c r="CC76" s="319"/>
      <c r="CD76" s="319"/>
      <c r="CE76" s="319"/>
      <c r="CF76" s="319"/>
      <c r="CG76" s="319"/>
      <c r="CH76" s="319"/>
      <c r="CI76" s="319"/>
      <c r="CJ76" s="319"/>
      <c r="CK76" s="319"/>
      <c r="CL76" s="319"/>
      <c r="CM76" s="319"/>
      <c r="CN76" s="319"/>
      <c r="CO76" s="319"/>
      <c r="CP76" s="319"/>
      <c r="CQ76" s="319"/>
      <c r="CR76" s="319"/>
      <c r="CS76" s="319"/>
      <c r="CT76" s="319"/>
      <c r="CU76" s="319"/>
      <c r="CV76" s="319"/>
      <c r="CW76" s="319"/>
      <c r="CX76" s="319"/>
      <c r="CY76" s="319"/>
      <c r="CZ76" s="319"/>
      <c r="DA76" s="319"/>
      <c r="DB76" s="319"/>
      <c r="DC76" s="319"/>
      <c r="DD76" s="319"/>
      <c r="DE76" s="319"/>
      <c r="DF76" s="319"/>
      <c r="DG76" s="319"/>
      <c r="DH76" s="319"/>
      <c r="DI76" s="319"/>
      <c r="DJ76" s="319"/>
      <c r="DK76" s="319"/>
      <c r="DL76" s="319"/>
      <c r="DM76" s="319"/>
      <c r="DN76" s="319"/>
      <c r="DO76" s="319"/>
      <c r="DP76" s="319"/>
      <c r="DQ76" s="319"/>
      <c r="DR76" s="319"/>
      <c r="DS76" s="319"/>
      <c r="DT76" s="319"/>
      <c r="DU76" s="319"/>
      <c r="DV76" s="319"/>
      <c r="DW76" s="319"/>
      <c r="DX76" s="319"/>
      <c r="DY76" s="319"/>
      <c r="DZ76" s="319"/>
      <c r="EA76" s="319"/>
      <c r="EB76" s="319"/>
      <c r="EC76" s="319"/>
      <c r="ED76" s="319"/>
      <c r="EE76" s="319"/>
      <c r="EF76" s="319"/>
      <c r="EG76" s="319"/>
      <c r="EH76" s="319"/>
      <c r="EI76" s="319"/>
      <c r="EJ76" s="319"/>
      <c r="EK76" s="319"/>
      <c r="EL76" s="319"/>
      <c r="EM76" s="319"/>
      <c r="EN76" s="319"/>
      <c r="EO76" s="319"/>
      <c r="EP76" s="319"/>
      <c r="EQ76" s="319"/>
      <c r="ER76" s="319"/>
      <c r="ES76" s="319"/>
      <c r="ET76" s="319"/>
      <c r="EU76" s="319"/>
      <c r="EV76" s="319"/>
      <c r="EW76" s="319"/>
      <c r="EX76" s="319"/>
      <c r="EY76" s="319"/>
      <c r="EZ76" s="319"/>
      <c r="FA76" s="319"/>
      <c r="FB76" s="319"/>
      <c r="FC76" s="319"/>
      <c r="FD76" s="319"/>
      <c r="FE76" s="319"/>
      <c r="FF76" s="319"/>
      <c r="FG76" s="319"/>
      <c r="FH76" s="319"/>
      <c r="FI76" s="319"/>
      <c r="FJ76" s="319"/>
      <c r="FK76" s="319"/>
      <c r="FL76" s="319"/>
      <c r="FM76" s="319"/>
      <c r="FN76" s="319"/>
      <c r="FO76" s="319"/>
      <c r="FP76" s="319"/>
      <c r="FQ76" s="319"/>
      <c r="FR76" s="319"/>
      <c r="FS76" s="319"/>
      <c r="FT76" s="319"/>
      <c r="FU76" s="319"/>
      <c r="FV76" s="319"/>
      <c r="FW76" s="319"/>
      <c r="FX76" s="319"/>
      <c r="FY76" s="319"/>
      <c r="FZ76" s="319"/>
      <c r="GA76" s="319"/>
      <c r="GB76" s="319"/>
      <c r="GC76" s="319"/>
      <c r="GD76" s="319"/>
      <c r="GE76" s="319"/>
      <c r="GF76" s="319"/>
      <c r="GG76" s="319"/>
      <c r="GH76" s="319"/>
      <c r="GI76" s="319"/>
      <c r="GJ76" s="319"/>
      <c r="GK76" s="319"/>
      <c r="GL76" s="319"/>
      <c r="GM76" s="319"/>
      <c r="GN76" s="319"/>
      <c r="GO76" s="319"/>
      <c r="GP76" s="319"/>
      <c r="GQ76" s="319"/>
      <c r="GR76" s="319"/>
      <c r="GS76" s="319"/>
      <c r="GT76" s="319"/>
      <c r="GU76" s="319"/>
      <c r="GV76" s="319"/>
      <c r="GW76" s="319"/>
      <c r="GX76" s="319"/>
      <c r="GY76" s="319"/>
      <c r="GZ76" s="319"/>
      <c r="HA76" s="319"/>
      <c r="HB76" s="319"/>
      <c r="HC76" s="319"/>
      <c r="HD76" s="319"/>
      <c r="HE76" s="319"/>
      <c r="HF76" s="319"/>
      <c r="HG76" s="319"/>
      <c r="HH76" s="319"/>
      <c r="HI76" s="319"/>
      <c r="HJ76" s="319"/>
      <c r="HK76" s="319"/>
      <c r="HL76" s="319"/>
      <c r="HM76" s="319"/>
      <c r="HN76" s="319"/>
      <c r="HO76" s="319"/>
      <c r="HP76" s="319"/>
      <c r="HQ76" s="319"/>
      <c r="HR76" s="319"/>
      <c r="HS76" s="319"/>
      <c r="HT76" s="319"/>
      <c r="HU76" s="319"/>
      <c r="HV76" s="319"/>
      <c r="HW76" s="319"/>
      <c r="HX76" s="319"/>
      <c r="HY76" s="319"/>
      <c r="HZ76" s="319"/>
      <c r="IA76" s="319"/>
      <c r="IB76" s="319"/>
      <c r="IC76" s="319"/>
      <c r="ID76" s="319"/>
      <c r="IE76" s="319"/>
      <c r="IF76" s="319"/>
      <c r="IG76" s="319"/>
      <c r="IH76" s="319"/>
      <c r="II76" s="319"/>
      <c r="IJ76" s="319"/>
      <c r="IK76" s="319"/>
      <c r="IL76" s="319"/>
      <c r="IM76" s="319"/>
      <c r="IN76" s="319"/>
      <c r="IO76" s="319"/>
      <c r="IP76" s="319"/>
      <c r="IQ76" s="319"/>
      <c r="IR76" s="319"/>
      <c r="IS76" s="319"/>
      <c r="IT76" s="319"/>
      <c r="IU76" s="319"/>
      <c r="IV76" s="319"/>
      <c r="IW76" s="319"/>
      <c r="IX76" s="319"/>
      <c r="IY76" s="319"/>
      <c r="IZ76" s="319"/>
      <c r="JA76" s="319"/>
      <c r="JB76" s="319"/>
      <c r="JC76" s="319"/>
      <c r="JD76" s="319"/>
      <c r="JE76" s="319"/>
      <c r="JF76" s="319"/>
      <c r="JG76" s="319"/>
      <c r="JH76" s="319"/>
      <c r="JI76" s="319"/>
      <c r="JJ76" s="319"/>
      <c r="JK76" s="319"/>
      <c r="JL76" s="319"/>
      <c r="JM76" s="319"/>
      <c r="JN76" s="319"/>
      <c r="JO76" s="319"/>
      <c r="JP76" s="319"/>
      <c r="JQ76" s="319"/>
      <c r="JR76" s="319"/>
      <c r="JS76" s="319"/>
      <c r="JT76" s="319"/>
      <c r="JU76" s="319"/>
      <c r="JV76" s="319"/>
      <c r="JW76" s="319"/>
      <c r="JX76" s="319"/>
      <c r="JY76" s="319"/>
      <c r="JZ76" s="319"/>
      <c r="KA76" s="319"/>
      <c r="KB76" s="319"/>
      <c r="KC76" s="319"/>
      <c r="KD76" s="319"/>
      <c r="KE76" s="319"/>
      <c r="KF76" s="319"/>
      <c r="KG76" s="319"/>
      <c r="KH76" s="319"/>
      <c r="KI76" s="319"/>
      <c r="KJ76" s="319"/>
      <c r="KK76" s="319"/>
      <c r="KL76" s="319"/>
      <c r="KM76" s="319"/>
      <c r="KN76" s="319"/>
      <c r="KO76" s="319"/>
      <c r="KP76" s="319"/>
      <c r="KQ76" s="319"/>
      <c r="KR76" s="319"/>
      <c r="KS76" s="319"/>
      <c r="KT76" s="319"/>
      <c r="KU76" s="319"/>
      <c r="KV76" s="319"/>
      <c r="KW76" s="319"/>
      <c r="KX76" s="319"/>
      <c r="KY76" s="319"/>
      <c r="KZ76" s="319"/>
      <c r="LA76" s="319"/>
      <c r="LB76" s="319"/>
      <c r="LC76" s="319"/>
      <c r="LD76" s="319"/>
      <c r="LE76" s="319"/>
      <c r="LF76" s="319"/>
      <c r="LG76" s="319"/>
      <c r="LH76" s="319"/>
      <c r="LI76" s="319"/>
      <c r="LJ76" s="319"/>
      <c r="LK76" s="319"/>
      <c r="LL76" s="319"/>
      <c r="LM76" s="319"/>
      <c r="LN76" s="319"/>
      <c r="LO76" s="319"/>
      <c r="LP76" s="319"/>
      <c r="LQ76" s="319"/>
      <c r="LR76" s="319"/>
      <c r="LS76" s="319"/>
      <c r="LT76" s="319"/>
      <c r="LU76" s="319"/>
      <c r="LV76" s="319"/>
      <c r="LW76" s="319"/>
      <c r="LX76" s="319"/>
      <c r="LY76" s="319"/>
      <c r="LZ76" s="319"/>
      <c r="MA76" s="319"/>
      <c r="MB76" s="319"/>
      <c r="MC76" s="319"/>
      <c r="MD76" s="319"/>
      <c r="ME76" s="319"/>
      <c r="MF76" s="319"/>
      <c r="MG76" s="319"/>
      <c r="MH76" s="319"/>
      <c r="MI76" s="319"/>
      <c r="MJ76" s="319"/>
      <c r="MK76" s="319"/>
      <c r="ML76" s="319"/>
      <c r="MM76" s="319"/>
      <c r="MN76" s="319"/>
      <c r="MO76" s="319"/>
      <c r="MP76" s="319"/>
      <c r="MQ76" s="319"/>
      <c r="MR76" s="319"/>
      <c r="MS76" s="319"/>
      <c r="MT76" s="319"/>
      <c r="MU76" s="319"/>
      <c r="MV76" s="319"/>
      <c r="MW76" s="319"/>
      <c r="MX76" s="319"/>
      <c r="MY76" s="319"/>
      <c r="MZ76" s="319"/>
      <c r="NA76" s="319"/>
      <c r="NB76" s="319"/>
      <c r="NC76" s="319"/>
      <c r="ND76" s="319"/>
      <c r="NE76" s="319"/>
      <c r="NF76" s="319"/>
      <c r="NG76" s="319"/>
      <c r="NH76" s="319"/>
      <c r="NI76" s="319"/>
      <c r="NJ76" s="319"/>
      <c r="NK76" s="319"/>
      <c r="NL76" s="319"/>
      <c r="NM76" s="319"/>
      <c r="NN76" s="319"/>
      <c r="NO76" s="319"/>
      <c r="NP76" s="319"/>
      <c r="NQ76" s="319"/>
      <c r="NR76" s="319"/>
      <c r="NS76" s="319"/>
      <c r="NT76" s="319"/>
      <c r="NU76" s="319"/>
      <c r="NV76" s="319"/>
      <c r="NW76" s="319"/>
      <c r="NX76" s="319"/>
      <c r="NY76" s="319"/>
      <c r="NZ76" s="319"/>
      <c r="OA76" s="319"/>
      <c r="OB76" s="319"/>
      <c r="OC76" s="319"/>
      <c r="OD76" s="319"/>
      <c r="OE76" s="319"/>
      <c r="OF76" s="319"/>
      <c r="OG76" s="319"/>
      <c r="OH76" s="319"/>
      <c r="OI76" s="319"/>
      <c r="OJ76" s="319"/>
      <c r="OK76" s="319"/>
      <c r="OL76" s="319"/>
      <c r="OM76" s="319"/>
      <c r="ON76" s="319"/>
      <c r="OO76" s="319"/>
      <c r="OP76" s="319"/>
      <c r="OQ76" s="319"/>
      <c r="OR76" s="319"/>
      <c r="OS76" s="319"/>
      <c r="OT76" s="319"/>
      <c r="OU76" s="319"/>
      <c r="OV76" s="319"/>
      <c r="OW76" s="319"/>
      <c r="OX76" s="319"/>
      <c r="OY76" s="319"/>
      <c r="OZ76" s="319"/>
      <c r="PA76" s="319"/>
      <c r="PB76" s="319"/>
      <c r="PC76" s="319"/>
      <c r="PD76" s="319"/>
      <c r="PE76" s="319"/>
      <c r="PF76" s="319"/>
      <c r="PG76" s="319"/>
      <c r="PH76" s="319"/>
      <c r="PI76" s="319"/>
      <c r="PJ76" s="319"/>
      <c r="PK76" s="319"/>
      <c r="PL76" s="319"/>
      <c r="PM76" s="319"/>
      <c r="PN76" s="319"/>
      <c r="PO76" s="319"/>
      <c r="PP76" s="319"/>
      <c r="PQ76" s="319"/>
      <c r="PR76" s="319"/>
      <c r="PS76" s="319"/>
      <c r="PT76" s="319"/>
      <c r="PU76" s="319"/>
      <c r="PV76" s="319"/>
      <c r="PW76" s="319"/>
      <c r="PX76" s="319"/>
      <c r="PY76" s="319"/>
      <c r="PZ76" s="319"/>
      <c r="QA76" s="319"/>
      <c r="QB76" s="319"/>
      <c r="QC76" s="319"/>
      <c r="QD76" s="319"/>
      <c r="QE76" s="319"/>
      <c r="QF76" s="319"/>
      <c r="QG76" s="319"/>
      <c r="QH76" s="319"/>
      <c r="QI76" s="319"/>
      <c r="QJ76" s="319"/>
      <c r="QK76" s="319"/>
      <c r="QL76" s="319"/>
      <c r="QM76" s="319"/>
      <c r="QN76" s="319"/>
      <c r="QO76" s="319"/>
      <c r="QP76" s="319"/>
      <c r="QQ76" s="319"/>
      <c r="QR76" s="319"/>
      <c r="QS76" s="319"/>
      <c r="QT76" s="319"/>
      <c r="QU76" s="319"/>
      <c r="QV76" s="319"/>
      <c r="QW76" s="319"/>
      <c r="QX76" s="319"/>
      <c r="QY76" s="319"/>
      <c r="QZ76" s="319"/>
      <c r="RA76" s="319"/>
      <c r="RB76" s="319"/>
      <c r="RC76" s="319"/>
      <c r="RD76" s="319"/>
      <c r="RE76" s="319"/>
      <c r="RF76" s="319"/>
    </row>
    <row r="77" spans="1:474" s="602" customFormat="1" ht="14.4">
      <c r="A77" s="319"/>
      <c r="B77" s="2003" t="s">
        <v>77</v>
      </c>
      <c r="C77" s="2004">
        <v>18230714</v>
      </c>
      <c r="D77" s="2005"/>
      <c r="E77" s="2006" t="s">
        <v>1130</v>
      </c>
      <c r="F77" s="2007">
        <v>5</v>
      </c>
      <c r="G77" s="612">
        <f t="shared" si="16"/>
        <v>1.4397119821807261E-2</v>
      </c>
      <c r="H77" s="612" t="s">
        <v>37</v>
      </c>
      <c r="I77" s="2006">
        <v>501</v>
      </c>
      <c r="J77" s="2008">
        <f t="shared" si="18"/>
        <v>87.784431137724553</v>
      </c>
      <c r="K77" s="2009">
        <f t="shared" si="20"/>
        <v>16.181716566866267</v>
      </c>
      <c r="L77" s="2009">
        <f t="shared" si="21"/>
        <v>24.781417165668664</v>
      </c>
      <c r="M77" s="600"/>
      <c r="N77" s="2006">
        <v>43980</v>
      </c>
      <c r="O77" s="375"/>
      <c r="P77" s="601"/>
      <c r="Q77" s="601">
        <v>8107.04</v>
      </c>
      <c r="R77" s="601">
        <f t="shared" si="19"/>
        <v>4308.45</v>
      </c>
      <c r="S77" s="2006">
        <v>12415.49</v>
      </c>
      <c r="T77" s="601"/>
      <c r="U77" s="601"/>
      <c r="V77" s="601"/>
      <c r="W77" s="601"/>
      <c r="X77" s="601"/>
      <c r="Y77" s="601"/>
      <c r="Z77" s="1006">
        <f t="shared" si="17"/>
        <v>0</v>
      </c>
      <c r="AA77" s="614">
        <f t="shared" si="22"/>
        <v>0.3175879546338175</v>
      </c>
      <c r="AB77" s="601">
        <f t="shared" si="23"/>
        <v>13967.518244795294</v>
      </c>
      <c r="AC77" s="618"/>
      <c r="AD77" s="2010"/>
      <c r="AE77" s="319"/>
      <c r="AF77" s="319"/>
      <c r="AG77" s="319"/>
      <c r="AH77" s="319"/>
      <c r="AI77" s="319"/>
      <c r="AJ77" s="319"/>
      <c r="AK77" s="319"/>
      <c r="AL77" s="319"/>
      <c r="AM77" s="319"/>
      <c r="AN77" s="319"/>
      <c r="AO77" s="319"/>
      <c r="AP77" s="319"/>
      <c r="AQ77" s="319"/>
      <c r="AR77" s="319"/>
      <c r="AS77" s="319"/>
      <c r="AT77" s="319"/>
      <c r="AU77" s="319"/>
      <c r="AV77" s="319"/>
      <c r="AW77" s="319"/>
      <c r="AX77" s="319"/>
      <c r="AY77" s="319"/>
      <c r="AZ77" s="319"/>
      <c r="BA77" s="319"/>
      <c r="BB77" s="319"/>
      <c r="BC77" s="319"/>
      <c r="BD77" s="319"/>
      <c r="BE77" s="319"/>
      <c r="BF77" s="319"/>
      <c r="BG77" s="319"/>
      <c r="BH77" s="319"/>
      <c r="BI77" s="319"/>
      <c r="BJ77" s="319"/>
      <c r="BK77" s="319"/>
      <c r="BL77" s="319"/>
      <c r="BM77" s="319"/>
      <c r="BN77" s="319"/>
      <c r="BO77" s="319"/>
      <c r="BP77" s="319"/>
      <c r="BQ77" s="319"/>
      <c r="BR77" s="319"/>
      <c r="BS77" s="319"/>
      <c r="BT77" s="319"/>
      <c r="BU77" s="319"/>
      <c r="BV77" s="319"/>
      <c r="BW77" s="319"/>
      <c r="BX77" s="319"/>
      <c r="BY77" s="319"/>
      <c r="BZ77" s="319"/>
      <c r="CA77" s="319"/>
      <c r="CB77" s="319"/>
      <c r="CC77" s="319"/>
      <c r="CD77" s="319"/>
      <c r="CE77" s="319"/>
      <c r="CF77" s="319"/>
      <c r="CG77" s="319"/>
      <c r="CH77" s="319"/>
      <c r="CI77" s="319"/>
      <c r="CJ77" s="319"/>
      <c r="CK77" s="319"/>
      <c r="CL77" s="319"/>
      <c r="CM77" s="319"/>
      <c r="CN77" s="319"/>
      <c r="CO77" s="319"/>
      <c r="CP77" s="319"/>
      <c r="CQ77" s="319"/>
      <c r="CR77" s="319"/>
      <c r="CS77" s="319"/>
      <c r="CT77" s="319"/>
      <c r="CU77" s="319"/>
      <c r="CV77" s="319"/>
      <c r="CW77" s="319"/>
      <c r="CX77" s="319"/>
      <c r="CY77" s="319"/>
      <c r="CZ77" s="319"/>
      <c r="DA77" s="319"/>
      <c r="DB77" s="319"/>
      <c r="DC77" s="319"/>
      <c r="DD77" s="319"/>
      <c r="DE77" s="319"/>
      <c r="DF77" s="319"/>
      <c r="DG77" s="319"/>
      <c r="DH77" s="319"/>
      <c r="DI77" s="319"/>
      <c r="DJ77" s="319"/>
      <c r="DK77" s="319"/>
      <c r="DL77" s="319"/>
      <c r="DM77" s="319"/>
      <c r="DN77" s="319"/>
      <c r="DO77" s="319"/>
      <c r="DP77" s="319"/>
      <c r="DQ77" s="319"/>
      <c r="DR77" s="319"/>
      <c r="DS77" s="319"/>
      <c r="DT77" s="319"/>
      <c r="DU77" s="319"/>
      <c r="DV77" s="319"/>
      <c r="DW77" s="319"/>
      <c r="DX77" s="319"/>
      <c r="DY77" s="319"/>
      <c r="DZ77" s="319"/>
      <c r="EA77" s="319"/>
      <c r="EB77" s="319"/>
      <c r="EC77" s="319"/>
      <c r="ED77" s="319"/>
      <c r="EE77" s="319"/>
      <c r="EF77" s="319"/>
      <c r="EG77" s="319"/>
      <c r="EH77" s="319"/>
      <c r="EI77" s="319"/>
      <c r="EJ77" s="319"/>
      <c r="EK77" s="319"/>
      <c r="EL77" s="319"/>
      <c r="EM77" s="319"/>
      <c r="EN77" s="319"/>
      <c r="EO77" s="319"/>
      <c r="EP77" s="319"/>
      <c r="EQ77" s="319"/>
      <c r="ER77" s="319"/>
      <c r="ES77" s="319"/>
      <c r="ET77" s="319"/>
      <c r="EU77" s="319"/>
      <c r="EV77" s="319"/>
      <c r="EW77" s="319"/>
      <c r="EX77" s="319"/>
      <c r="EY77" s="319"/>
      <c r="EZ77" s="319"/>
      <c r="FA77" s="319"/>
      <c r="FB77" s="319"/>
      <c r="FC77" s="319"/>
      <c r="FD77" s="319"/>
      <c r="FE77" s="319"/>
      <c r="FF77" s="319"/>
      <c r="FG77" s="319"/>
      <c r="FH77" s="319"/>
      <c r="FI77" s="319"/>
      <c r="FJ77" s="319"/>
      <c r="FK77" s="319"/>
      <c r="FL77" s="319"/>
      <c r="FM77" s="319"/>
      <c r="FN77" s="319"/>
      <c r="FO77" s="319"/>
      <c r="FP77" s="319"/>
      <c r="FQ77" s="319"/>
      <c r="FR77" s="319"/>
      <c r="FS77" s="319"/>
      <c r="FT77" s="319"/>
      <c r="FU77" s="319"/>
      <c r="FV77" s="319"/>
      <c r="FW77" s="319"/>
      <c r="FX77" s="319"/>
      <c r="FY77" s="319"/>
      <c r="FZ77" s="319"/>
      <c r="GA77" s="319"/>
      <c r="GB77" s="319"/>
      <c r="GC77" s="319"/>
      <c r="GD77" s="319"/>
      <c r="GE77" s="319"/>
      <c r="GF77" s="319"/>
      <c r="GG77" s="319"/>
      <c r="GH77" s="319"/>
      <c r="GI77" s="319"/>
      <c r="GJ77" s="319"/>
      <c r="GK77" s="319"/>
      <c r="GL77" s="319"/>
      <c r="GM77" s="319"/>
      <c r="GN77" s="319"/>
      <c r="GO77" s="319"/>
      <c r="GP77" s="319"/>
      <c r="GQ77" s="319"/>
      <c r="GR77" s="319"/>
      <c r="GS77" s="319"/>
      <c r="GT77" s="319"/>
      <c r="GU77" s="319"/>
      <c r="GV77" s="319"/>
      <c r="GW77" s="319"/>
      <c r="GX77" s="319"/>
      <c r="GY77" s="319"/>
      <c r="GZ77" s="319"/>
      <c r="HA77" s="319"/>
      <c r="HB77" s="319"/>
      <c r="HC77" s="319"/>
      <c r="HD77" s="319"/>
      <c r="HE77" s="319"/>
      <c r="HF77" s="319"/>
      <c r="HG77" s="319"/>
      <c r="HH77" s="319"/>
      <c r="HI77" s="319"/>
      <c r="HJ77" s="319"/>
      <c r="HK77" s="319"/>
      <c r="HL77" s="319"/>
      <c r="HM77" s="319"/>
      <c r="HN77" s="319"/>
      <c r="HO77" s="319"/>
      <c r="HP77" s="319"/>
      <c r="HQ77" s="319"/>
      <c r="HR77" s="319"/>
      <c r="HS77" s="319"/>
      <c r="HT77" s="319"/>
      <c r="HU77" s="319"/>
      <c r="HV77" s="319"/>
      <c r="HW77" s="319"/>
      <c r="HX77" s="319"/>
      <c r="HY77" s="319"/>
      <c r="HZ77" s="319"/>
      <c r="IA77" s="319"/>
      <c r="IB77" s="319"/>
      <c r="IC77" s="319"/>
      <c r="ID77" s="319"/>
      <c r="IE77" s="319"/>
      <c r="IF77" s="319"/>
      <c r="IG77" s="319"/>
      <c r="IH77" s="319"/>
      <c r="II77" s="319"/>
      <c r="IJ77" s="319"/>
      <c r="IK77" s="319"/>
      <c r="IL77" s="319"/>
      <c r="IM77" s="319"/>
      <c r="IN77" s="319"/>
      <c r="IO77" s="319"/>
      <c r="IP77" s="319"/>
      <c r="IQ77" s="319"/>
      <c r="IR77" s="319"/>
      <c r="IS77" s="319"/>
      <c r="IT77" s="319"/>
      <c r="IU77" s="319"/>
      <c r="IV77" s="319"/>
      <c r="IW77" s="319"/>
      <c r="IX77" s="319"/>
      <c r="IY77" s="319"/>
      <c r="IZ77" s="319"/>
      <c r="JA77" s="319"/>
      <c r="JB77" s="319"/>
      <c r="JC77" s="319"/>
      <c r="JD77" s="319"/>
      <c r="JE77" s="319"/>
      <c r="JF77" s="319"/>
      <c r="JG77" s="319"/>
      <c r="JH77" s="319"/>
      <c r="JI77" s="319"/>
      <c r="JJ77" s="319"/>
      <c r="JK77" s="319"/>
      <c r="JL77" s="319"/>
      <c r="JM77" s="319"/>
      <c r="JN77" s="319"/>
      <c r="JO77" s="319"/>
      <c r="JP77" s="319"/>
      <c r="JQ77" s="319"/>
      <c r="JR77" s="319"/>
      <c r="JS77" s="319"/>
      <c r="JT77" s="319"/>
      <c r="JU77" s="319"/>
      <c r="JV77" s="319"/>
      <c r="JW77" s="319"/>
      <c r="JX77" s="319"/>
      <c r="JY77" s="319"/>
      <c r="JZ77" s="319"/>
      <c r="KA77" s="319"/>
      <c r="KB77" s="319"/>
      <c r="KC77" s="319"/>
      <c r="KD77" s="319"/>
      <c r="KE77" s="319"/>
      <c r="KF77" s="319"/>
      <c r="KG77" s="319"/>
      <c r="KH77" s="319"/>
      <c r="KI77" s="319"/>
      <c r="KJ77" s="319"/>
      <c r="KK77" s="319"/>
      <c r="KL77" s="319"/>
      <c r="KM77" s="319"/>
      <c r="KN77" s="319"/>
      <c r="KO77" s="319"/>
      <c r="KP77" s="319"/>
      <c r="KQ77" s="319"/>
      <c r="KR77" s="319"/>
      <c r="KS77" s="319"/>
      <c r="KT77" s="319"/>
      <c r="KU77" s="319"/>
      <c r="KV77" s="319"/>
      <c r="KW77" s="319"/>
      <c r="KX77" s="319"/>
      <c r="KY77" s="319"/>
      <c r="KZ77" s="319"/>
      <c r="LA77" s="319"/>
      <c r="LB77" s="319"/>
      <c r="LC77" s="319"/>
      <c r="LD77" s="319"/>
      <c r="LE77" s="319"/>
      <c r="LF77" s="319"/>
      <c r="LG77" s="319"/>
      <c r="LH77" s="319"/>
      <c r="LI77" s="319"/>
      <c r="LJ77" s="319"/>
      <c r="LK77" s="319"/>
      <c r="LL77" s="319"/>
      <c r="LM77" s="319"/>
      <c r="LN77" s="319"/>
      <c r="LO77" s="319"/>
      <c r="LP77" s="319"/>
      <c r="LQ77" s="319"/>
      <c r="LR77" s="319"/>
      <c r="LS77" s="319"/>
      <c r="LT77" s="319"/>
      <c r="LU77" s="319"/>
      <c r="LV77" s="319"/>
      <c r="LW77" s="319"/>
      <c r="LX77" s="319"/>
      <c r="LY77" s="319"/>
      <c r="LZ77" s="319"/>
      <c r="MA77" s="319"/>
      <c r="MB77" s="319"/>
      <c r="MC77" s="319"/>
      <c r="MD77" s="319"/>
      <c r="ME77" s="319"/>
      <c r="MF77" s="319"/>
      <c r="MG77" s="319"/>
      <c r="MH77" s="319"/>
      <c r="MI77" s="319"/>
      <c r="MJ77" s="319"/>
      <c r="MK77" s="319"/>
      <c r="ML77" s="319"/>
      <c r="MM77" s="319"/>
      <c r="MN77" s="319"/>
      <c r="MO77" s="319"/>
      <c r="MP77" s="319"/>
      <c r="MQ77" s="319"/>
      <c r="MR77" s="319"/>
      <c r="MS77" s="319"/>
      <c r="MT77" s="319"/>
      <c r="MU77" s="319"/>
      <c r="MV77" s="319"/>
      <c r="MW77" s="319"/>
      <c r="MX77" s="319"/>
      <c r="MY77" s="319"/>
      <c r="MZ77" s="319"/>
      <c r="NA77" s="319"/>
      <c r="NB77" s="319"/>
      <c r="NC77" s="319"/>
      <c r="ND77" s="319"/>
      <c r="NE77" s="319"/>
      <c r="NF77" s="319"/>
      <c r="NG77" s="319"/>
      <c r="NH77" s="319"/>
      <c r="NI77" s="319"/>
      <c r="NJ77" s="319"/>
      <c r="NK77" s="319"/>
      <c r="NL77" s="319"/>
      <c r="NM77" s="319"/>
      <c r="NN77" s="319"/>
      <c r="NO77" s="319"/>
      <c r="NP77" s="319"/>
      <c r="NQ77" s="319"/>
      <c r="NR77" s="319"/>
      <c r="NS77" s="319"/>
      <c r="NT77" s="319"/>
      <c r="NU77" s="319"/>
      <c r="NV77" s="319"/>
      <c r="NW77" s="319"/>
      <c r="NX77" s="319"/>
      <c r="NY77" s="319"/>
      <c r="NZ77" s="319"/>
      <c r="OA77" s="319"/>
      <c r="OB77" s="319"/>
      <c r="OC77" s="319"/>
      <c r="OD77" s="319"/>
      <c r="OE77" s="319"/>
      <c r="OF77" s="319"/>
      <c r="OG77" s="319"/>
      <c r="OH77" s="319"/>
      <c r="OI77" s="319"/>
      <c r="OJ77" s="319"/>
      <c r="OK77" s="319"/>
      <c r="OL77" s="319"/>
      <c r="OM77" s="319"/>
      <c r="ON77" s="319"/>
      <c r="OO77" s="319"/>
      <c r="OP77" s="319"/>
      <c r="OQ77" s="319"/>
      <c r="OR77" s="319"/>
      <c r="OS77" s="319"/>
      <c r="OT77" s="319"/>
      <c r="OU77" s="319"/>
      <c r="OV77" s="319"/>
      <c r="OW77" s="319"/>
      <c r="OX77" s="319"/>
      <c r="OY77" s="319"/>
      <c r="OZ77" s="319"/>
      <c r="PA77" s="319"/>
      <c r="PB77" s="319"/>
      <c r="PC77" s="319"/>
      <c r="PD77" s="319"/>
      <c r="PE77" s="319"/>
      <c r="PF77" s="319"/>
      <c r="PG77" s="319"/>
      <c r="PH77" s="319"/>
      <c r="PI77" s="319"/>
      <c r="PJ77" s="319"/>
      <c r="PK77" s="319"/>
      <c r="PL77" s="319"/>
      <c r="PM77" s="319"/>
      <c r="PN77" s="319"/>
      <c r="PO77" s="319"/>
      <c r="PP77" s="319"/>
      <c r="PQ77" s="319"/>
      <c r="PR77" s="319"/>
      <c r="PS77" s="319"/>
      <c r="PT77" s="319"/>
      <c r="PU77" s="319"/>
      <c r="PV77" s="319"/>
      <c r="PW77" s="319"/>
      <c r="PX77" s="319"/>
      <c r="PY77" s="319"/>
      <c r="PZ77" s="319"/>
      <c r="QA77" s="319"/>
      <c r="QB77" s="319"/>
      <c r="QC77" s="319"/>
      <c r="QD77" s="319"/>
      <c r="QE77" s="319"/>
      <c r="QF77" s="319"/>
      <c r="QG77" s="319"/>
      <c r="QH77" s="319"/>
      <c r="QI77" s="319"/>
      <c r="QJ77" s="319"/>
      <c r="QK77" s="319"/>
      <c r="QL77" s="319"/>
      <c r="QM77" s="319"/>
      <c r="QN77" s="319"/>
      <c r="QO77" s="319"/>
      <c r="QP77" s="319"/>
      <c r="QQ77" s="319"/>
      <c r="QR77" s="319"/>
      <c r="QS77" s="319"/>
      <c r="QT77" s="319"/>
      <c r="QU77" s="319"/>
      <c r="QV77" s="319"/>
      <c r="QW77" s="319"/>
      <c r="QX77" s="319"/>
      <c r="QY77" s="319"/>
      <c r="QZ77" s="319"/>
      <c r="RA77" s="319"/>
      <c r="RB77" s="319"/>
      <c r="RC77" s="319"/>
      <c r="RD77" s="319"/>
      <c r="RE77" s="319"/>
      <c r="RF77" s="319"/>
    </row>
    <row r="78" spans="1:474" s="602" customFormat="1" ht="14.4">
      <c r="A78" s="319"/>
      <c r="B78" s="2003" t="s">
        <v>77</v>
      </c>
      <c r="C78" s="2004">
        <v>18230714</v>
      </c>
      <c r="D78" s="2005"/>
      <c r="E78" s="2006" t="s">
        <v>1131</v>
      </c>
      <c r="F78" s="2007">
        <v>5</v>
      </c>
      <c r="G78" s="612">
        <f t="shared" si="16"/>
        <v>3.7004329801207203E-3</v>
      </c>
      <c r="H78" s="612" t="s">
        <v>37</v>
      </c>
      <c r="I78" s="2006">
        <v>72</v>
      </c>
      <c r="J78" s="2008">
        <f t="shared" si="18"/>
        <v>157</v>
      </c>
      <c r="K78" s="2009">
        <f t="shared" si="20"/>
        <v>15.833333333333334</v>
      </c>
      <c r="L78" s="2009">
        <f t="shared" si="21"/>
        <v>21.333333333333332</v>
      </c>
      <c r="M78" s="600"/>
      <c r="N78" s="2006">
        <v>11304</v>
      </c>
      <c r="O78" s="375"/>
      <c r="P78" s="601"/>
      <c r="Q78" s="601">
        <v>1140</v>
      </c>
      <c r="R78" s="601">
        <f t="shared" si="19"/>
        <v>396</v>
      </c>
      <c r="S78" s="2006">
        <v>1536</v>
      </c>
      <c r="T78" s="601"/>
      <c r="U78" s="601"/>
      <c r="V78" s="601"/>
      <c r="W78" s="601"/>
      <c r="X78" s="601"/>
      <c r="Y78" s="601"/>
      <c r="Z78" s="1006">
        <f t="shared" si="17"/>
        <v>0</v>
      </c>
      <c r="AA78" s="614">
        <f t="shared" si="22"/>
        <v>0.3175879546338175</v>
      </c>
      <c r="AB78" s="601">
        <f t="shared" si="23"/>
        <v>3590.014239180673</v>
      </c>
      <c r="AC78" s="618"/>
      <c r="AD78" s="2010"/>
      <c r="AE78" s="319"/>
      <c r="AF78" s="319"/>
      <c r="AG78" s="319"/>
      <c r="AH78" s="319"/>
      <c r="AI78" s="319"/>
      <c r="AJ78" s="319"/>
      <c r="AK78" s="319"/>
      <c r="AL78" s="319"/>
      <c r="AM78" s="319"/>
      <c r="AN78" s="319"/>
      <c r="AO78" s="319"/>
      <c r="AP78" s="319"/>
      <c r="AQ78" s="319"/>
      <c r="AR78" s="319"/>
      <c r="AS78" s="319"/>
      <c r="AT78" s="319"/>
      <c r="AU78" s="319"/>
      <c r="AV78" s="319"/>
      <c r="AW78" s="319"/>
      <c r="AX78" s="319"/>
      <c r="AY78" s="319"/>
      <c r="AZ78" s="319"/>
      <c r="BA78" s="319"/>
      <c r="BB78" s="319"/>
      <c r="BC78" s="319"/>
      <c r="BD78" s="319"/>
      <c r="BE78" s="319"/>
      <c r="BF78" s="319"/>
      <c r="BG78" s="319"/>
      <c r="BH78" s="319"/>
      <c r="BI78" s="319"/>
      <c r="BJ78" s="319"/>
      <c r="BK78" s="319"/>
      <c r="BL78" s="319"/>
      <c r="BM78" s="319"/>
      <c r="BN78" s="319"/>
      <c r="BO78" s="319"/>
      <c r="BP78" s="319"/>
      <c r="BQ78" s="319"/>
      <c r="BR78" s="319"/>
      <c r="BS78" s="319"/>
      <c r="BT78" s="319"/>
      <c r="BU78" s="319"/>
      <c r="BV78" s="319"/>
      <c r="BW78" s="319"/>
      <c r="BX78" s="319"/>
      <c r="BY78" s="319"/>
      <c r="BZ78" s="319"/>
      <c r="CA78" s="319"/>
      <c r="CB78" s="319"/>
      <c r="CC78" s="319"/>
      <c r="CD78" s="319"/>
      <c r="CE78" s="319"/>
      <c r="CF78" s="319"/>
      <c r="CG78" s="319"/>
      <c r="CH78" s="319"/>
      <c r="CI78" s="319"/>
      <c r="CJ78" s="319"/>
      <c r="CK78" s="319"/>
      <c r="CL78" s="319"/>
      <c r="CM78" s="319"/>
      <c r="CN78" s="319"/>
      <c r="CO78" s="319"/>
      <c r="CP78" s="319"/>
      <c r="CQ78" s="319"/>
      <c r="CR78" s="319"/>
      <c r="CS78" s="319"/>
      <c r="CT78" s="319"/>
      <c r="CU78" s="319"/>
      <c r="CV78" s="319"/>
      <c r="CW78" s="319"/>
      <c r="CX78" s="319"/>
      <c r="CY78" s="319"/>
      <c r="CZ78" s="319"/>
      <c r="DA78" s="319"/>
      <c r="DB78" s="319"/>
      <c r="DC78" s="319"/>
      <c r="DD78" s="319"/>
      <c r="DE78" s="319"/>
      <c r="DF78" s="319"/>
      <c r="DG78" s="319"/>
      <c r="DH78" s="319"/>
      <c r="DI78" s="319"/>
      <c r="DJ78" s="319"/>
      <c r="DK78" s="319"/>
      <c r="DL78" s="319"/>
      <c r="DM78" s="319"/>
      <c r="DN78" s="319"/>
      <c r="DO78" s="319"/>
      <c r="DP78" s="319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  <c r="EE78" s="319"/>
      <c r="EF78" s="319"/>
      <c r="EG78" s="319"/>
      <c r="EH78" s="319"/>
      <c r="EI78" s="319"/>
      <c r="EJ78" s="319"/>
      <c r="EK78" s="319"/>
      <c r="EL78" s="319"/>
      <c r="EM78" s="319"/>
      <c r="EN78" s="319"/>
      <c r="EO78" s="319"/>
      <c r="EP78" s="319"/>
      <c r="EQ78" s="319"/>
      <c r="ER78" s="319"/>
      <c r="ES78" s="319"/>
      <c r="ET78" s="319"/>
      <c r="EU78" s="319"/>
      <c r="EV78" s="319"/>
      <c r="EW78" s="319"/>
      <c r="EX78" s="319"/>
      <c r="EY78" s="319"/>
      <c r="EZ78" s="319"/>
      <c r="FA78" s="319"/>
      <c r="FB78" s="319"/>
      <c r="FC78" s="319"/>
      <c r="FD78" s="319"/>
      <c r="FE78" s="319"/>
      <c r="FF78" s="319"/>
      <c r="FG78" s="319"/>
      <c r="FH78" s="319"/>
      <c r="FI78" s="319"/>
      <c r="FJ78" s="319"/>
      <c r="FK78" s="319"/>
      <c r="FL78" s="319"/>
      <c r="FM78" s="319"/>
      <c r="FN78" s="319"/>
      <c r="FO78" s="319"/>
      <c r="FP78" s="319"/>
      <c r="FQ78" s="319"/>
      <c r="FR78" s="319"/>
      <c r="FS78" s="319"/>
      <c r="FT78" s="319"/>
      <c r="FU78" s="319"/>
      <c r="FV78" s="319"/>
      <c r="FW78" s="319"/>
      <c r="FX78" s="319"/>
      <c r="FY78" s="319"/>
      <c r="FZ78" s="319"/>
      <c r="GA78" s="319"/>
      <c r="GB78" s="319"/>
      <c r="GC78" s="319"/>
      <c r="GD78" s="319"/>
      <c r="GE78" s="319"/>
      <c r="GF78" s="319"/>
      <c r="GG78" s="319"/>
      <c r="GH78" s="319"/>
      <c r="GI78" s="319"/>
      <c r="GJ78" s="319"/>
      <c r="GK78" s="319"/>
      <c r="GL78" s="319"/>
      <c r="GM78" s="319"/>
      <c r="GN78" s="319"/>
      <c r="GO78" s="319"/>
      <c r="GP78" s="319"/>
      <c r="GQ78" s="319"/>
      <c r="GR78" s="319"/>
      <c r="GS78" s="319"/>
      <c r="GT78" s="319"/>
      <c r="GU78" s="319"/>
      <c r="GV78" s="319"/>
      <c r="GW78" s="319"/>
      <c r="GX78" s="319"/>
      <c r="GY78" s="319"/>
      <c r="GZ78" s="319"/>
      <c r="HA78" s="319"/>
      <c r="HB78" s="319"/>
      <c r="HC78" s="319"/>
      <c r="HD78" s="319"/>
      <c r="HE78" s="319"/>
      <c r="HF78" s="319"/>
      <c r="HG78" s="319"/>
      <c r="HH78" s="319"/>
      <c r="HI78" s="319"/>
      <c r="HJ78" s="319"/>
      <c r="HK78" s="319"/>
      <c r="HL78" s="319"/>
      <c r="HM78" s="319"/>
      <c r="HN78" s="319"/>
      <c r="HO78" s="319"/>
      <c r="HP78" s="319"/>
      <c r="HQ78" s="319"/>
      <c r="HR78" s="319"/>
      <c r="HS78" s="319"/>
      <c r="HT78" s="319"/>
      <c r="HU78" s="319"/>
      <c r="HV78" s="319"/>
      <c r="HW78" s="319"/>
      <c r="HX78" s="319"/>
      <c r="HY78" s="319"/>
      <c r="HZ78" s="319"/>
      <c r="IA78" s="319"/>
      <c r="IB78" s="319"/>
      <c r="IC78" s="319"/>
      <c r="ID78" s="319"/>
      <c r="IE78" s="319"/>
      <c r="IF78" s="319"/>
      <c r="IG78" s="319"/>
      <c r="IH78" s="319"/>
      <c r="II78" s="319"/>
      <c r="IJ78" s="319"/>
      <c r="IK78" s="319"/>
      <c r="IL78" s="319"/>
      <c r="IM78" s="319"/>
      <c r="IN78" s="319"/>
      <c r="IO78" s="319"/>
      <c r="IP78" s="319"/>
      <c r="IQ78" s="319"/>
      <c r="IR78" s="319"/>
      <c r="IS78" s="319"/>
      <c r="IT78" s="319"/>
      <c r="IU78" s="319"/>
      <c r="IV78" s="319"/>
      <c r="IW78" s="319"/>
      <c r="IX78" s="319"/>
      <c r="IY78" s="319"/>
      <c r="IZ78" s="319"/>
      <c r="JA78" s="319"/>
      <c r="JB78" s="319"/>
      <c r="JC78" s="319"/>
      <c r="JD78" s="319"/>
      <c r="JE78" s="319"/>
      <c r="JF78" s="319"/>
      <c r="JG78" s="319"/>
      <c r="JH78" s="319"/>
      <c r="JI78" s="319"/>
      <c r="JJ78" s="319"/>
      <c r="JK78" s="319"/>
      <c r="JL78" s="319"/>
      <c r="JM78" s="319"/>
      <c r="JN78" s="319"/>
      <c r="JO78" s="319"/>
      <c r="JP78" s="319"/>
      <c r="JQ78" s="319"/>
      <c r="JR78" s="319"/>
      <c r="JS78" s="319"/>
      <c r="JT78" s="319"/>
      <c r="JU78" s="319"/>
      <c r="JV78" s="319"/>
      <c r="JW78" s="319"/>
      <c r="JX78" s="319"/>
      <c r="JY78" s="319"/>
      <c r="JZ78" s="319"/>
      <c r="KA78" s="319"/>
      <c r="KB78" s="319"/>
      <c r="KC78" s="319"/>
      <c r="KD78" s="319"/>
      <c r="KE78" s="319"/>
      <c r="KF78" s="319"/>
      <c r="KG78" s="319"/>
      <c r="KH78" s="319"/>
      <c r="KI78" s="319"/>
      <c r="KJ78" s="319"/>
      <c r="KK78" s="319"/>
      <c r="KL78" s="319"/>
      <c r="KM78" s="319"/>
      <c r="KN78" s="319"/>
      <c r="KO78" s="319"/>
      <c r="KP78" s="319"/>
      <c r="KQ78" s="319"/>
      <c r="KR78" s="319"/>
      <c r="KS78" s="319"/>
      <c r="KT78" s="319"/>
      <c r="KU78" s="319"/>
      <c r="KV78" s="319"/>
      <c r="KW78" s="319"/>
      <c r="KX78" s="319"/>
      <c r="KY78" s="319"/>
      <c r="KZ78" s="319"/>
      <c r="LA78" s="319"/>
      <c r="LB78" s="319"/>
      <c r="LC78" s="319"/>
      <c r="LD78" s="319"/>
      <c r="LE78" s="319"/>
      <c r="LF78" s="319"/>
      <c r="LG78" s="319"/>
      <c r="LH78" s="319"/>
      <c r="LI78" s="319"/>
      <c r="LJ78" s="319"/>
      <c r="LK78" s="319"/>
      <c r="LL78" s="319"/>
      <c r="LM78" s="319"/>
      <c r="LN78" s="319"/>
      <c r="LO78" s="319"/>
      <c r="LP78" s="319"/>
      <c r="LQ78" s="319"/>
      <c r="LR78" s="319"/>
      <c r="LS78" s="319"/>
      <c r="LT78" s="319"/>
      <c r="LU78" s="319"/>
      <c r="LV78" s="319"/>
      <c r="LW78" s="319"/>
      <c r="LX78" s="319"/>
      <c r="LY78" s="319"/>
      <c r="LZ78" s="319"/>
      <c r="MA78" s="319"/>
      <c r="MB78" s="319"/>
      <c r="MC78" s="319"/>
      <c r="MD78" s="319"/>
      <c r="ME78" s="319"/>
      <c r="MF78" s="319"/>
      <c r="MG78" s="319"/>
      <c r="MH78" s="319"/>
      <c r="MI78" s="319"/>
      <c r="MJ78" s="319"/>
      <c r="MK78" s="319"/>
      <c r="ML78" s="319"/>
      <c r="MM78" s="319"/>
      <c r="MN78" s="319"/>
      <c r="MO78" s="319"/>
      <c r="MP78" s="319"/>
      <c r="MQ78" s="319"/>
      <c r="MR78" s="319"/>
      <c r="MS78" s="319"/>
      <c r="MT78" s="319"/>
      <c r="MU78" s="319"/>
      <c r="MV78" s="319"/>
      <c r="MW78" s="319"/>
      <c r="MX78" s="319"/>
      <c r="MY78" s="319"/>
      <c r="MZ78" s="319"/>
      <c r="NA78" s="319"/>
      <c r="NB78" s="319"/>
      <c r="NC78" s="319"/>
      <c r="ND78" s="319"/>
      <c r="NE78" s="319"/>
      <c r="NF78" s="319"/>
      <c r="NG78" s="319"/>
      <c r="NH78" s="319"/>
      <c r="NI78" s="319"/>
      <c r="NJ78" s="319"/>
      <c r="NK78" s="319"/>
      <c r="NL78" s="319"/>
      <c r="NM78" s="319"/>
      <c r="NN78" s="319"/>
      <c r="NO78" s="319"/>
      <c r="NP78" s="319"/>
      <c r="NQ78" s="319"/>
      <c r="NR78" s="319"/>
      <c r="NS78" s="319"/>
      <c r="NT78" s="319"/>
      <c r="NU78" s="319"/>
      <c r="NV78" s="319"/>
      <c r="NW78" s="319"/>
      <c r="NX78" s="319"/>
      <c r="NY78" s="319"/>
      <c r="NZ78" s="319"/>
      <c r="OA78" s="319"/>
      <c r="OB78" s="319"/>
      <c r="OC78" s="319"/>
      <c r="OD78" s="319"/>
      <c r="OE78" s="319"/>
      <c r="OF78" s="319"/>
      <c r="OG78" s="319"/>
      <c r="OH78" s="319"/>
      <c r="OI78" s="319"/>
      <c r="OJ78" s="319"/>
      <c r="OK78" s="319"/>
      <c r="OL78" s="319"/>
      <c r="OM78" s="319"/>
      <c r="ON78" s="319"/>
      <c r="OO78" s="319"/>
      <c r="OP78" s="319"/>
      <c r="OQ78" s="319"/>
      <c r="OR78" s="319"/>
      <c r="OS78" s="319"/>
      <c r="OT78" s="319"/>
      <c r="OU78" s="319"/>
      <c r="OV78" s="319"/>
      <c r="OW78" s="319"/>
      <c r="OX78" s="319"/>
      <c r="OY78" s="319"/>
      <c r="OZ78" s="319"/>
      <c r="PA78" s="319"/>
      <c r="PB78" s="319"/>
      <c r="PC78" s="319"/>
      <c r="PD78" s="319"/>
      <c r="PE78" s="319"/>
      <c r="PF78" s="319"/>
      <c r="PG78" s="319"/>
      <c r="PH78" s="319"/>
      <c r="PI78" s="319"/>
      <c r="PJ78" s="319"/>
      <c r="PK78" s="319"/>
      <c r="PL78" s="319"/>
      <c r="PM78" s="319"/>
      <c r="PN78" s="319"/>
      <c r="PO78" s="319"/>
      <c r="PP78" s="319"/>
      <c r="PQ78" s="319"/>
      <c r="PR78" s="319"/>
      <c r="PS78" s="319"/>
      <c r="PT78" s="319"/>
      <c r="PU78" s="319"/>
      <c r="PV78" s="319"/>
      <c r="PW78" s="319"/>
      <c r="PX78" s="319"/>
      <c r="PY78" s="319"/>
      <c r="PZ78" s="319"/>
      <c r="QA78" s="319"/>
      <c r="QB78" s="319"/>
      <c r="QC78" s="319"/>
      <c r="QD78" s="319"/>
      <c r="QE78" s="319"/>
      <c r="QF78" s="319"/>
      <c r="QG78" s="319"/>
      <c r="QH78" s="319"/>
      <c r="QI78" s="319"/>
      <c r="QJ78" s="319"/>
      <c r="QK78" s="319"/>
      <c r="QL78" s="319"/>
      <c r="QM78" s="319"/>
      <c r="QN78" s="319"/>
      <c r="QO78" s="319"/>
      <c r="QP78" s="319"/>
      <c r="QQ78" s="319"/>
      <c r="QR78" s="319"/>
      <c r="QS78" s="319"/>
      <c r="QT78" s="319"/>
      <c r="QU78" s="319"/>
      <c r="QV78" s="319"/>
      <c r="QW78" s="319"/>
      <c r="QX78" s="319"/>
      <c r="QY78" s="319"/>
      <c r="QZ78" s="319"/>
      <c r="RA78" s="319"/>
      <c r="RB78" s="319"/>
      <c r="RC78" s="319"/>
      <c r="RD78" s="319"/>
      <c r="RE78" s="319"/>
      <c r="RF78" s="319"/>
    </row>
    <row r="79" spans="1:474" s="602" customFormat="1" ht="14.4">
      <c r="A79" s="319"/>
      <c r="B79" s="2003" t="s">
        <v>77</v>
      </c>
      <c r="C79" s="2004">
        <v>18230714</v>
      </c>
      <c r="D79" s="2005"/>
      <c r="E79" s="2006" t="s">
        <v>1132</v>
      </c>
      <c r="F79" s="2007">
        <v>5</v>
      </c>
      <c r="G79" s="612">
        <f t="shared" si="16"/>
        <v>1.0175535983198201E-2</v>
      </c>
      <c r="H79" s="612" t="s">
        <v>37</v>
      </c>
      <c r="I79" s="2006">
        <v>409</v>
      </c>
      <c r="J79" s="2008">
        <f t="shared" si="18"/>
        <v>76</v>
      </c>
      <c r="K79" s="2009">
        <f t="shared" si="20"/>
        <v>20.183374083129586</v>
      </c>
      <c r="L79" s="2009">
        <f t="shared" si="21"/>
        <v>29.147921760391199</v>
      </c>
      <c r="M79" s="600"/>
      <c r="N79" s="2006">
        <v>31084</v>
      </c>
      <c r="O79" s="375"/>
      <c r="P79" s="601"/>
      <c r="Q79" s="601">
        <v>8255</v>
      </c>
      <c r="R79" s="601">
        <f t="shared" si="19"/>
        <v>3666.5</v>
      </c>
      <c r="S79" s="2006">
        <v>11921.5</v>
      </c>
      <c r="T79" s="601"/>
      <c r="U79" s="601"/>
      <c r="V79" s="601"/>
      <c r="W79" s="601"/>
      <c r="X79" s="601"/>
      <c r="Y79" s="601"/>
      <c r="Z79" s="1006">
        <f t="shared" si="17"/>
        <v>0</v>
      </c>
      <c r="AA79" s="614">
        <f t="shared" si="22"/>
        <v>0.3175879546338175</v>
      </c>
      <c r="AB79" s="601">
        <f t="shared" si="23"/>
        <v>9871.9039818375841</v>
      </c>
      <c r="AC79" s="618"/>
      <c r="AD79" s="2010"/>
      <c r="AE79" s="319"/>
      <c r="AF79" s="319"/>
      <c r="AG79" s="319"/>
      <c r="AH79" s="319"/>
      <c r="AI79" s="319"/>
      <c r="AJ79" s="319"/>
      <c r="AK79" s="319"/>
      <c r="AL79" s="319"/>
      <c r="AM79" s="319"/>
      <c r="AN79" s="319"/>
      <c r="AO79" s="319"/>
      <c r="AP79" s="319"/>
      <c r="AQ79" s="319"/>
      <c r="AR79" s="319"/>
      <c r="AS79" s="319"/>
      <c r="AT79" s="319"/>
      <c r="AU79" s="319"/>
      <c r="AV79" s="319"/>
      <c r="AW79" s="319"/>
      <c r="AX79" s="319"/>
      <c r="AY79" s="319"/>
      <c r="AZ79" s="319"/>
      <c r="BA79" s="319"/>
      <c r="BB79" s="319"/>
      <c r="BC79" s="319"/>
      <c r="BD79" s="319"/>
      <c r="BE79" s="319"/>
      <c r="BF79" s="319"/>
      <c r="BG79" s="319"/>
      <c r="BH79" s="319"/>
      <c r="BI79" s="319"/>
      <c r="BJ79" s="319"/>
      <c r="BK79" s="319"/>
      <c r="BL79" s="319"/>
      <c r="BM79" s="319"/>
      <c r="BN79" s="319"/>
      <c r="BO79" s="319"/>
      <c r="BP79" s="319"/>
      <c r="BQ79" s="319"/>
      <c r="BR79" s="319"/>
      <c r="BS79" s="319"/>
      <c r="BT79" s="319"/>
      <c r="BU79" s="319"/>
      <c r="BV79" s="319"/>
      <c r="BW79" s="319"/>
      <c r="BX79" s="319"/>
      <c r="BY79" s="319"/>
      <c r="BZ79" s="319"/>
      <c r="CA79" s="319"/>
      <c r="CB79" s="319"/>
      <c r="CC79" s="319"/>
      <c r="CD79" s="319"/>
      <c r="CE79" s="319"/>
      <c r="CF79" s="319"/>
      <c r="CG79" s="319"/>
      <c r="CH79" s="319"/>
      <c r="CI79" s="319"/>
      <c r="CJ79" s="319"/>
      <c r="CK79" s="319"/>
      <c r="CL79" s="319"/>
      <c r="CM79" s="319"/>
      <c r="CN79" s="319"/>
      <c r="CO79" s="319"/>
      <c r="CP79" s="319"/>
      <c r="CQ79" s="319"/>
      <c r="CR79" s="319"/>
      <c r="CS79" s="319"/>
      <c r="CT79" s="319"/>
      <c r="CU79" s="319"/>
      <c r="CV79" s="319"/>
      <c r="CW79" s="319"/>
      <c r="CX79" s="319"/>
      <c r="CY79" s="319"/>
      <c r="CZ79" s="319"/>
      <c r="DA79" s="319"/>
      <c r="DB79" s="319"/>
      <c r="DC79" s="319"/>
      <c r="DD79" s="319"/>
      <c r="DE79" s="319"/>
      <c r="DF79" s="319"/>
      <c r="DG79" s="319"/>
      <c r="DH79" s="319"/>
      <c r="DI79" s="319"/>
      <c r="DJ79" s="319"/>
      <c r="DK79" s="319"/>
      <c r="DL79" s="319"/>
      <c r="DM79" s="319"/>
      <c r="DN79" s="319"/>
      <c r="DO79" s="319"/>
      <c r="DP79" s="319"/>
      <c r="DQ79" s="319"/>
      <c r="DR79" s="319"/>
      <c r="DS79" s="319"/>
      <c r="DT79" s="319"/>
      <c r="DU79" s="319"/>
      <c r="DV79" s="319"/>
      <c r="DW79" s="319"/>
      <c r="DX79" s="319"/>
      <c r="DY79" s="319"/>
      <c r="DZ79" s="319"/>
      <c r="EA79" s="319"/>
      <c r="EB79" s="319"/>
      <c r="EC79" s="319"/>
      <c r="ED79" s="319"/>
      <c r="EE79" s="319"/>
      <c r="EF79" s="319"/>
      <c r="EG79" s="319"/>
      <c r="EH79" s="319"/>
      <c r="EI79" s="319"/>
      <c r="EJ79" s="319"/>
      <c r="EK79" s="319"/>
      <c r="EL79" s="319"/>
      <c r="EM79" s="319"/>
      <c r="EN79" s="319"/>
      <c r="EO79" s="319"/>
      <c r="EP79" s="319"/>
      <c r="EQ79" s="319"/>
      <c r="ER79" s="319"/>
      <c r="ES79" s="319"/>
      <c r="ET79" s="319"/>
      <c r="EU79" s="319"/>
      <c r="EV79" s="319"/>
      <c r="EW79" s="319"/>
      <c r="EX79" s="319"/>
      <c r="EY79" s="319"/>
      <c r="EZ79" s="319"/>
      <c r="FA79" s="319"/>
      <c r="FB79" s="319"/>
      <c r="FC79" s="319"/>
      <c r="FD79" s="319"/>
      <c r="FE79" s="319"/>
      <c r="FF79" s="319"/>
      <c r="FG79" s="319"/>
      <c r="FH79" s="319"/>
      <c r="FI79" s="319"/>
      <c r="FJ79" s="319"/>
      <c r="FK79" s="319"/>
      <c r="FL79" s="319"/>
      <c r="FM79" s="319"/>
      <c r="FN79" s="319"/>
      <c r="FO79" s="319"/>
      <c r="FP79" s="319"/>
      <c r="FQ79" s="319"/>
      <c r="FR79" s="319"/>
      <c r="FS79" s="319"/>
      <c r="FT79" s="319"/>
      <c r="FU79" s="319"/>
      <c r="FV79" s="319"/>
      <c r="FW79" s="319"/>
      <c r="FX79" s="319"/>
      <c r="FY79" s="319"/>
      <c r="FZ79" s="319"/>
      <c r="GA79" s="319"/>
      <c r="GB79" s="319"/>
      <c r="GC79" s="319"/>
      <c r="GD79" s="319"/>
      <c r="GE79" s="319"/>
      <c r="GF79" s="319"/>
      <c r="GG79" s="319"/>
      <c r="GH79" s="319"/>
      <c r="GI79" s="319"/>
      <c r="GJ79" s="319"/>
      <c r="GK79" s="319"/>
      <c r="GL79" s="319"/>
      <c r="GM79" s="319"/>
      <c r="GN79" s="319"/>
      <c r="GO79" s="319"/>
      <c r="GP79" s="319"/>
      <c r="GQ79" s="319"/>
      <c r="GR79" s="319"/>
      <c r="GS79" s="319"/>
      <c r="GT79" s="319"/>
      <c r="GU79" s="319"/>
      <c r="GV79" s="319"/>
      <c r="GW79" s="319"/>
      <c r="GX79" s="319"/>
      <c r="GY79" s="319"/>
      <c r="GZ79" s="319"/>
      <c r="HA79" s="319"/>
      <c r="HB79" s="319"/>
      <c r="HC79" s="319"/>
      <c r="HD79" s="319"/>
      <c r="HE79" s="319"/>
      <c r="HF79" s="319"/>
      <c r="HG79" s="319"/>
      <c r="HH79" s="319"/>
      <c r="HI79" s="319"/>
      <c r="HJ79" s="319"/>
      <c r="HK79" s="319"/>
      <c r="HL79" s="319"/>
      <c r="HM79" s="319"/>
      <c r="HN79" s="319"/>
      <c r="HO79" s="319"/>
      <c r="HP79" s="319"/>
      <c r="HQ79" s="319"/>
      <c r="HR79" s="319"/>
      <c r="HS79" s="319"/>
      <c r="HT79" s="319"/>
      <c r="HU79" s="319"/>
      <c r="HV79" s="319"/>
      <c r="HW79" s="319"/>
      <c r="HX79" s="319"/>
      <c r="HY79" s="319"/>
      <c r="HZ79" s="319"/>
      <c r="IA79" s="319"/>
      <c r="IB79" s="319"/>
      <c r="IC79" s="319"/>
      <c r="ID79" s="319"/>
      <c r="IE79" s="319"/>
      <c r="IF79" s="319"/>
      <c r="IG79" s="319"/>
      <c r="IH79" s="319"/>
      <c r="II79" s="319"/>
      <c r="IJ79" s="319"/>
      <c r="IK79" s="319"/>
      <c r="IL79" s="319"/>
      <c r="IM79" s="319"/>
      <c r="IN79" s="319"/>
      <c r="IO79" s="319"/>
      <c r="IP79" s="319"/>
      <c r="IQ79" s="319"/>
      <c r="IR79" s="319"/>
      <c r="IS79" s="319"/>
      <c r="IT79" s="319"/>
      <c r="IU79" s="319"/>
      <c r="IV79" s="319"/>
      <c r="IW79" s="319"/>
      <c r="IX79" s="319"/>
      <c r="IY79" s="319"/>
      <c r="IZ79" s="319"/>
      <c r="JA79" s="319"/>
      <c r="JB79" s="319"/>
      <c r="JC79" s="319"/>
      <c r="JD79" s="319"/>
      <c r="JE79" s="319"/>
      <c r="JF79" s="319"/>
      <c r="JG79" s="319"/>
      <c r="JH79" s="319"/>
      <c r="JI79" s="319"/>
      <c r="JJ79" s="319"/>
      <c r="JK79" s="319"/>
      <c r="JL79" s="319"/>
      <c r="JM79" s="319"/>
      <c r="JN79" s="319"/>
      <c r="JO79" s="319"/>
      <c r="JP79" s="319"/>
      <c r="JQ79" s="319"/>
      <c r="JR79" s="319"/>
      <c r="JS79" s="319"/>
      <c r="JT79" s="319"/>
      <c r="JU79" s="319"/>
      <c r="JV79" s="319"/>
      <c r="JW79" s="319"/>
      <c r="JX79" s="319"/>
      <c r="JY79" s="319"/>
      <c r="JZ79" s="319"/>
      <c r="KA79" s="319"/>
      <c r="KB79" s="319"/>
      <c r="KC79" s="319"/>
      <c r="KD79" s="319"/>
      <c r="KE79" s="319"/>
      <c r="KF79" s="319"/>
      <c r="KG79" s="319"/>
      <c r="KH79" s="319"/>
      <c r="KI79" s="319"/>
      <c r="KJ79" s="319"/>
      <c r="KK79" s="319"/>
      <c r="KL79" s="319"/>
      <c r="KM79" s="319"/>
      <c r="KN79" s="319"/>
      <c r="KO79" s="319"/>
      <c r="KP79" s="319"/>
      <c r="KQ79" s="319"/>
      <c r="KR79" s="319"/>
      <c r="KS79" s="319"/>
      <c r="KT79" s="319"/>
      <c r="KU79" s="319"/>
      <c r="KV79" s="319"/>
      <c r="KW79" s="319"/>
      <c r="KX79" s="319"/>
      <c r="KY79" s="319"/>
      <c r="KZ79" s="319"/>
      <c r="LA79" s="319"/>
      <c r="LB79" s="319"/>
      <c r="LC79" s="319"/>
      <c r="LD79" s="319"/>
      <c r="LE79" s="319"/>
      <c r="LF79" s="319"/>
      <c r="LG79" s="319"/>
      <c r="LH79" s="319"/>
      <c r="LI79" s="319"/>
      <c r="LJ79" s="319"/>
      <c r="LK79" s="319"/>
      <c r="LL79" s="319"/>
      <c r="LM79" s="319"/>
      <c r="LN79" s="319"/>
      <c r="LO79" s="319"/>
      <c r="LP79" s="319"/>
      <c r="LQ79" s="319"/>
      <c r="LR79" s="319"/>
      <c r="LS79" s="319"/>
      <c r="LT79" s="319"/>
      <c r="LU79" s="319"/>
      <c r="LV79" s="319"/>
      <c r="LW79" s="319"/>
      <c r="LX79" s="319"/>
      <c r="LY79" s="319"/>
      <c r="LZ79" s="319"/>
      <c r="MA79" s="319"/>
      <c r="MB79" s="319"/>
      <c r="MC79" s="319"/>
      <c r="MD79" s="319"/>
      <c r="ME79" s="319"/>
      <c r="MF79" s="319"/>
      <c r="MG79" s="319"/>
      <c r="MH79" s="319"/>
      <c r="MI79" s="319"/>
      <c r="MJ79" s="319"/>
      <c r="MK79" s="319"/>
      <c r="ML79" s="319"/>
      <c r="MM79" s="319"/>
      <c r="MN79" s="319"/>
      <c r="MO79" s="319"/>
      <c r="MP79" s="319"/>
      <c r="MQ79" s="319"/>
      <c r="MR79" s="319"/>
      <c r="MS79" s="319"/>
      <c r="MT79" s="319"/>
      <c r="MU79" s="319"/>
      <c r="MV79" s="319"/>
      <c r="MW79" s="319"/>
      <c r="MX79" s="319"/>
      <c r="MY79" s="319"/>
      <c r="MZ79" s="319"/>
      <c r="NA79" s="319"/>
      <c r="NB79" s="319"/>
      <c r="NC79" s="319"/>
      <c r="ND79" s="319"/>
      <c r="NE79" s="319"/>
      <c r="NF79" s="319"/>
      <c r="NG79" s="319"/>
      <c r="NH79" s="319"/>
      <c r="NI79" s="319"/>
      <c r="NJ79" s="319"/>
      <c r="NK79" s="319"/>
      <c r="NL79" s="319"/>
      <c r="NM79" s="319"/>
      <c r="NN79" s="319"/>
      <c r="NO79" s="319"/>
      <c r="NP79" s="319"/>
      <c r="NQ79" s="319"/>
      <c r="NR79" s="319"/>
      <c r="NS79" s="319"/>
      <c r="NT79" s="319"/>
      <c r="NU79" s="319"/>
      <c r="NV79" s="319"/>
      <c r="NW79" s="319"/>
      <c r="NX79" s="319"/>
      <c r="NY79" s="319"/>
      <c r="NZ79" s="319"/>
      <c r="OA79" s="319"/>
      <c r="OB79" s="319"/>
      <c r="OC79" s="319"/>
      <c r="OD79" s="319"/>
      <c r="OE79" s="319"/>
      <c r="OF79" s="319"/>
      <c r="OG79" s="319"/>
      <c r="OH79" s="319"/>
      <c r="OI79" s="319"/>
      <c r="OJ79" s="319"/>
      <c r="OK79" s="319"/>
      <c r="OL79" s="319"/>
      <c r="OM79" s="319"/>
      <c r="ON79" s="319"/>
      <c r="OO79" s="319"/>
      <c r="OP79" s="319"/>
      <c r="OQ79" s="319"/>
      <c r="OR79" s="319"/>
      <c r="OS79" s="319"/>
      <c r="OT79" s="319"/>
      <c r="OU79" s="319"/>
      <c r="OV79" s="319"/>
      <c r="OW79" s="319"/>
      <c r="OX79" s="319"/>
      <c r="OY79" s="319"/>
      <c r="OZ79" s="319"/>
      <c r="PA79" s="319"/>
      <c r="PB79" s="319"/>
      <c r="PC79" s="319"/>
      <c r="PD79" s="319"/>
      <c r="PE79" s="319"/>
      <c r="PF79" s="319"/>
      <c r="PG79" s="319"/>
      <c r="PH79" s="319"/>
      <c r="PI79" s="319"/>
      <c r="PJ79" s="319"/>
      <c r="PK79" s="319"/>
      <c r="PL79" s="319"/>
      <c r="PM79" s="319"/>
      <c r="PN79" s="319"/>
      <c r="PO79" s="319"/>
      <c r="PP79" s="319"/>
      <c r="PQ79" s="319"/>
      <c r="PR79" s="319"/>
      <c r="PS79" s="319"/>
      <c r="PT79" s="319"/>
      <c r="PU79" s="319"/>
      <c r="PV79" s="319"/>
      <c r="PW79" s="319"/>
      <c r="PX79" s="319"/>
      <c r="PY79" s="319"/>
      <c r="PZ79" s="319"/>
      <c r="QA79" s="319"/>
      <c r="QB79" s="319"/>
      <c r="QC79" s="319"/>
      <c r="QD79" s="319"/>
      <c r="QE79" s="319"/>
      <c r="QF79" s="319"/>
      <c r="QG79" s="319"/>
      <c r="QH79" s="319"/>
      <c r="QI79" s="319"/>
      <c r="QJ79" s="319"/>
      <c r="QK79" s="319"/>
      <c r="QL79" s="319"/>
      <c r="QM79" s="319"/>
      <c r="QN79" s="319"/>
      <c r="QO79" s="319"/>
      <c r="QP79" s="319"/>
      <c r="QQ79" s="319"/>
      <c r="QR79" s="319"/>
      <c r="QS79" s="319"/>
      <c r="QT79" s="319"/>
      <c r="QU79" s="319"/>
      <c r="QV79" s="319"/>
      <c r="QW79" s="319"/>
      <c r="QX79" s="319"/>
      <c r="QY79" s="319"/>
      <c r="QZ79" s="319"/>
      <c r="RA79" s="319"/>
      <c r="RB79" s="319"/>
      <c r="RC79" s="319"/>
      <c r="RD79" s="319"/>
      <c r="RE79" s="319"/>
      <c r="RF79" s="319"/>
    </row>
    <row r="80" spans="1:474" s="602" customFormat="1" ht="14.4">
      <c r="A80" s="319"/>
      <c r="B80" s="2003" t="s">
        <v>77</v>
      </c>
      <c r="C80" s="2004">
        <v>18230714</v>
      </c>
      <c r="D80" s="2005"/>
      <c r="E80" s="2006" t="s">
        <v>1133</v>
      </c>
      <c r="F80" s="2007">
        <v>5</v>
      </c>
      <c r="G80" s="612">
        <f t="shared" si="16"/>
        <v>6.0770380257396542E-3</v>
      </c>
      <c r="H80" s="612" t="s">
        <v>37</v>
      </c>
      <c r="I80" s="2006">
        <v>84</v>
      </c>
      <c r="J80" s="2008">
        <f t="shared" si="18"/>
        <v>221</v>
      </c>
      <c r="K80" s="2009">
        <f t="shared" si="20"/>
        <v>20</v>
      </c>
      <c r="L80" s="2009">
        <f t="shared" si="21"/>
        <v>29.496309523809526</v>
      </c>
      <c r="M80" s="600"/>
      <c r="N80" s="2006">
        <v>18564</v>
      </c>
      <c r="O80" s="375"/>
      <c r="P80" s="601"/>
      <c r="Q80" s="601">
        <v>1680</v>
      </c>
      <c r="R80" s="601">
        <f t="shared" si="19"/>
        <v>797.69</v>
      </c>
      <c r="S80" s="2006">
        <v>2477.69</v>
      </c>
      <c r="T80" s="601"/>
      <c r="U80" s="601"/>
      <c r="V80" s="601"/>
      <c r="W80" s="601"/>
      <c r="X80" s="601"/>
      <c r="Y80" s="601"/>
      <c r="Z80" s="1006">
        <f t="shared" si="17"/>
        <v>0</v>
      </c>
      <c r="AA80" s="614">
        <f t="shared" si="22"/>
        <v>0.3175879546338175</v>
      </c>
      <c r="AB80" s="601">
        <f t="shared" si="23"/>
        <v>5895.7027898221877</v>
      </c>
      <c r="AC80" s="618"/>
      <c r="AD80" s="2010"/>
      <c r="AE80" s="319"/>
      <c r="AF80" s="319"/>
      <c r="AG80" s="319"/>
      <c r="AH80" s="319"/>
      <c r="AI80" s="319"/>
      <c r="AJ80" s="319"/>
      <c r="AK80" s="319"/>
      <c r="AL80" s="319"/>
      <c r="AM80" s="319"/>
      <c r="AN80" s="319"/>
      <c r="AO80" s="319"/>
      <c r="AP80" s="319"/>
      <c r="AQ80" s="319"/>
      <c r="AR80" s="319"/>
      <c r="AS80" s="319"/>
      <c r="AT80" s="319"/>
      <c r="AU80" s="319"/>
      <c r="AV80" s="319"/>
      <c r="AW80" s="319"/>
      <c r="AX80" s="319"/>
      <c r="AY80" s="319"/>
      <c r="AZ80" s="319"/>
      <c r="BA80" s="319"/>
      <c r="BB80" s="319"/>
      <c r="BC80" s="319"/>
      <c r="BD80" s="319"/>
      <c r="BE80" s="319"/>
      <c r="BF80" s="319"/>
      <c r="BG80" s="319"/>
      <c r="BH80" s="319"/>
      <c r="BI80" s="319"/>
      <c r="BJ80" s="319"/>
      <c r="BK80" s="319"/>
      <c r="BL80" s="319"/>
      <c r="BM80" s="319"/>
      <c r="BN80" s="319"/>
      <c r="BO80" s="319"/>
      <c r="BP80" s="319"/>
      <c r="BQ80" s="319"/>
      <c r="BR80" s="319"/>
      <c r="BS80" s="319"/>
      <c r="BT80" s="319"/>
      <c r="BU80" s="319"/>
      <c r="BV80" s="319"/>
      <c r="BW80" s="319"/>
      <c r="BX80" s="319"/>
      <c r="BY80" s="319"/>
      <c r="BZ80" s="319"/>
      <c r="CA80" s="319"/>
      <c r="CB80" s="319"/>
      <c r="CC80" s="319"/>
      <c r="CD80" s="319"/>
      <c r="CE80" s="319"/>
      <c r="CF80" s="319"/>
      <c r="CG80" s="319"/>
      <c r="CH80" s="319"/>
      <c r="CI80" s="319"/>
      <c r="CJ80" s="319"/>
      <c r="CK80" s="319"/>
      <c r="CL80" s="319"/>
      <c r="CM80" s="319"/>
      <c r="CN80" s="319"/>
      <c r="CO80" s="319"/>
      <c r="CP80" s="319"/>
      <c r="CQ80" s="319"/>
      <c r="CR80" s="319"/>
      <c r="CS80" s="319"/>
      <c r="CT80" s="319"/>
      <c r="CU80" s="319"/>
      <c r="CV80" s="319"/>
      <c r="CW80" s="319"/>
      <c r="CX80" s="319"/>
      <c r="CY80" s="319"/>
      <c r="CZ80" s="319"/>
      <c r="DA80" s="319"/>
      <c r="DB80" s="319"/>
      <c r="DC80" s="319"/>
      <c r="DD80" s="319"/>
      <c r="DE80" s="319"/>
      <c r="DF80" s="319"/>
      <c r="DG80" s="319"/>
      <c r="DH80" s="319"/>
      <c r="DI80" s="319"/>
      <c r="DJ80" s="319"/>
      <c r="DK80" s="319"/>
      <c r="DL80" s="319"/>
      <c r="DM80" s="319"/>
      <c r="DN80" s="319"/>
      <c r="DO80" s="319"/>
      <c r="DP80" s="319"/>
      <c r="DQ80" s="319"/>
      <c r="DR80" s="319"/>
      <c r="DS80" s="319"/>
      <c r="DT80" s="319"/>
      <c r="DU80" s="319"/>
      <c r="DV80" s="319"/>
      <c r="DW80" s="319"/>
      <c r="DX80" s="319"/>
      <c r="DY80" s="319"/>
      <c r="DZ80" s="319"/>
      <c r="EA80" s="319"/>
      <c r="EB80" s="319"/>
      <c r="EC80" s="319"/>
      <c r="ED80" s="319"/>
      <c r="EE80" s="319"/>
      <c r="EF80" s="319"/>
      <c r="EG80" s="319"/>
      <c r="EH80" s="319"/>
      <c r="EI80" s="319"/>
      <c r="EJ80" s="319"/>
      <c r="EK80" s="319"/>
      <c r="EL80" s="319"/>
      <c r="EM80" s="319"/>
      <c r="EN80" s="319"/>
      <c r="EO80" s="319"/>
      <c r="EP80" s="319"/>
      <c r="EQ80" s="319"/>
      <c r="ER80" s="319"/>
      <c r="ES80" s="319"/>
      <c r="ET80" s="319"/>
      <c r="EU80" s="319"/>
      <c r="EV80" s="319"/>
      <c r="EW80" s="319"/>
      <c r="EX80" s="319"/>
      <c r="EY80" s="319"/>
      <c r="EZ80" s="319"/>
      <c r="FA80" s="319"/>
      <c r="FB80" s="319"/>
      <c r="FC80" s="319"/>
      <c r="FD80" s="319"/>
      <c r="FE80" s="319"/>
      <c r="FF80" s="319"/>
      <c r="FG80" s="319"/>
      <c r="FH80" s="319"/>
      <c r="FI80" s="319"/>
      <c r="FJ80" s="319"/>
      <c r="FK80" s="319"/>
      <c r="FL80" s="319"/>
      <c r="FM80" s="319"/>
      <c r="FN80" s="319"/>
      <c r="FO80" s="319"/>
      <c r="FP80" s="319"/>
      <c r="FQ80" s="319"/>
      <c r="FR80" s="319"/>
      <c r="FS80" s="319"/>
      <c r="FT80" s="319"/>
      <c r="FU80" s="319"/>
      <c r="FV80" s="319"/>
      <c r="FW80" s="319"/>
      <c r="FX80" s="319"/>
      <c r="FY80" s="319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19"/>
      <c r="IB80" s="319"/>
      <c r="IC80" s="319"/>
      <c r="ID80" s="319"/>
      <c r="IE80" s="319"/>
      <c r="IF80" s="319"/>
      <c r="IG80" s="319"/>
      <c r="IH80" s="319"/>
      <c r="II80" s="319"/>
      <c r="IJ80" s="319"/>
      <c r="IK80" s="319"/>
      <c r="IL80" s="319"/>
      <c r="IM80" s="319"/>
      <c r="IN80" s="319"/>
      <c r="IO80" s="319"/>
      <c r="IP80" s="319"/>
      <c r="IQ80" s="319"/>
      <c r="IR80" s="319"/>
      <c r="IS80" s="319"/>
      <c r="IT80" s="319"/>
      <c r="IU80" s="319"/>
      <c r="IV80" s="319"/>
      <c r="IW80" s="319"/>
      <c r="IX80" s="319"/>
      <c r="IY80" s="319"/>
      <c r="IZ80" s="319"/>
      <c r="JA80" s="319"/>
      <c r="JB80" s="319"/>
      <c r="JC80" s="319"/>
      <c r="JD80" s="319"/>
      <c r="JE80" s="319"/>
      <c r="JF80" s="319"/>
      <c r="JG80" s="319"/>
      <c r="JH80" s="319"/>
      <c r="JI80" s="319"/>
      <c r="JJ80" s="319"/>
      <c r="JK80" s="319"/>
      <c r="JL80" s="319"/>
      <c r="JM80" s="319"/>
      <c r="JN80" s="319"/>
      <c r="JO80" s="319"/>
      <c r="JP80" s="319"/>
      <c r="JQ80" s="319"/>
      <c r="JR80" s="319"/>
      <c r="JS80" s="319"/>
      <c r="JT80" s="319"/>
      <c r="JU80" s="319"/>
      <c r="JV80" s="319"/>
      <c r="JW80" s="319"/>
      <c r="JX80" s="319"/>
      <c r="JY80" s="319"/>
      <c r="JZ80" s="319"/>
      <c r="KA80" s="319"/>
      <c r="KB80" s="319"/>
      <c r="KC80" s="319"/>
      <c r="KD80" s="319"/>
      <c r="KE80" s="319"/>
      <c r="KF80" s="319"/>
      <c r="KG80" s="319"/>
      <c r="KH80" s="319"/>
      <c r="KI80" s="319"/>
      <c r="KJ80" s="319"/>
      <c r="KK80" s="319"/>
      <c r="KL80" s="319"/>
      <c r="KM80" s="319"/>
      <c r="KN80" s="319"/>
      <c r="KO80" s="319"/>
      <c r="KP80" s="319"/>
      <c r="KQ80" s="319"/>
      <c r="KR80" s="319"/>
      <c r="KS80" s="319"/>
      <c r="KT80" s="319"/>
      <c r="KU80" s="319"/>
      <c r="KV80" s="319"/>
      <c r="KW80" s="319"/>
      <c r="KX80" s="319"/>
      <c r="KY80" s="319"/>
      <c r="KZ80" s="319"/>
      <c r="LA80" s="319"/>
      <c r="LB80" s="319"/>
      <c r="LC80" s="319"/>
      <c r="LD80" s="319"/>
      <c r="LE80" s="319"/>
      <c r="LF80" s="319"/>
      <c r="LG80" s="319"/>
      <c r="LH80" s="319"/>
      <c r="LI80" s="319"/>
      <c r="LJ80" s="319"/>
      <c r="LK80" s="319"/>
      <c r="LL80" s="319"/>
      <c r="LM80" s="319"/>
      <c r="LN80" s="319"/>
      <c r="LO80" s="319"/>
      <c r="LP80" s="319"/>
      <c r="LQ80" s="319"/>
      <c r="LR80" s="319"/>
      <c r="LS80" s="319"/>
      <c r="LT80" s="319"/>
      <c r="LU80" s="319"/>
      <c r="LV80" s="319"/>
      <c r="LW80" s="319"/>
      <c r="LX80" s="319"/>
      <c r="LY80" s="319"/>
      <c r="LZ80" s="319"/>
      <c r="MA80" s="319"/>
      <c r="MB80" s="319"/>
      <c r="MC80" s="319"/>
      <c r="MD80" s="319"/>
      <c r="ME80" s="319"/>
      <c r="MF80" s="319"/>
      <c r="MG80" s="319"/>
      <c r="MH80" s="319"/>
      <c r="MI80" s="319"/>
      <c r="MJ80" s="319"/>
      <c r="MK80" s="319"/>
      <c r="ML80" s="319"/>
      <c r="MM80" s="319"/>
      <c r="MN80" s="319"/>
      <c r="MO80" s="319"/>
      <c r="MP80" s="319"/>
      <c r="MQ80" s="319"/>
      <c r="MR80" s="319"/>
      <c r="MS80" s="319"/>
      <c r="MT80" s="319"/>
      <c r="MU80" s="319"/>
      <c r="MV80" s="319"/>
      <c r="MW80" s="319"/>
      <c r="MX80" s="319"/>
      <c r="MY80" s="319"/>
      <c r="MZ80" s="319"/>
      <c r="NA80" s="319"/>
      <c r="NB80" s="319"/>
      <c r="NC80" s="319"/>
      <c r="ND80" s="319"/>
      <c r="NE80" s="319"/>
      <c r="NF80" s="319"/>
      <c r="NG80" s="319"/>
      <c r="NH80" s="319"/>
      <c r="NI80" s="319"/>
      <c r="NJ80" s="319"/>
      <c r="NK80" s="319"/>
      <c r="NL80" s="319"/>
      <c r="NM80" s="319"/>
      <c r="NN80" s="319"/>
      <c r="NO80" s="319"/>
      <c r="NP80" s="319"/>
      <c r="NQ80" s="319"/>
      <c r="NR80" s="319"/>
      <c r="NS80" s="319"/>
      <c r="NT80" s="319"/>
      <c r="NU80" s="319"/>
      <c r="NV80" s="319"/>
      <c r="NW80" s="319"/>
      <c r="NX80" s="319"/>
      <c r="NY80" s="319"/>
      <c r="NZ80" s="319"/>
      <c r="OA80" s="319"/>
      <c r="OB80" s="319"/>
      <c r="OC80" s="319"/>
      <c r="OD80" s="319"/>
      <c r="OE80" s="319"/>
      <c r="OF80" s="319"/>
      <c r="OG80" s="319"/>
      <c r="OH80" s="319"/>
      <c r="OI80" s="319"/>
      <c r="OJ80" s="319"/>
      <c r="OK80" s="319"/>
      <c r="OL80" s="319"/>
      <c r="OM80" s="319"/>
      <c r="ON80" s="319"/>
      <c r="OO80" s="319"/>
      <c r="OP80" s="319"/>
      <c r="OQ80" s="319"/>
      <c r="OR80" s="319"/>
      <c r="OS80" s="319"/>
      <c r="OT80" s="319"/>
      <c r="OU80" s="319"/>
      <c r="OV80" s="319"/>
      <c r="OW80" s="319"/>
      <c r="OX80" s="319"/>
      <c r="OY80" s="319"/>
      <c r="OZ80" s="319"/>
      <c r="PA80" s="319"/>
      <c r="PB80" s="319"/>
      <c r="PC80" s="319"/>
      <c r="PD80" s="319"/>
      <c r="PE80" s="319"/>
      <c r="PF80" s="319"/>
      <c r="PG80" s="319"/>
      <c r="PH80" s="319"/>
      <c r="PI80" s="319"/>
      <c r="PJ80" s="319"/>
      <c r="PK80" s="319"/>
      <c r="PL80" s="319"/>
      <c r="PM80" s="319"/>
      <c r="PN80" s="319"/>
      <c r="PO80" s="319"/>
      <c r="PP80" s="319"/>
      <c r="PQ80" s="319"/>
      <c r="PR80" s="319"/>
      <c r="PS80" s="319"/>
      <c r="PT80" s="319"/>
      <c r="PU80" s="319"/>
      <c r="PV80" s="319"/>
      <c r="PW80" s="319"/>
      <c r="PX80" s="319"/>
      <c r="PY80" s="319"/>
      <c r="PZ80" s="319"/>
      <c r="QA80" s="319"/>
      <c r="QB80" s="319"/>
      <c r="QC80" s="319"/>
      <c r="QD80" s="319"/>
      <c r="QE80" s="319"/>
      <c r="QF80" s="319"/>
      <c r="QG80" s="319"/>
      <c r="QH80" s="319"/>
      <c r="QI80" s="319"/>
      <c r="QJ80" s="319"/>
      <c r="QK80" s="319"/>
      <c r="QL80" s="319"/>
      <c r="QM80" s="319"/>
      <c r="QN80" s="319"/>
      <c r="QO80" s="319"/>
      <c r="QP80" s="319"/>
      <c r="QQ80" s="319"/>
      <c r="QR80" s="319"/>
      <c r="QS80" s="319"/>
      <c r="QT80" s="319"/>
      <c r="QU80" s="319"/>
      <c r="QV80" s="319"/>
      <c r="QW80" s="319"/>
      <c r="QX80" s="319"/>
      <c r="QY80" s="319"/>
      <c r="QZ80" s="319"/>
      <c r="RA80" s="319"/>
      <c r="RB80" s="319"/>
      <c r="RC80" s="319"/>
      <c r="RD80" s="319"/>
      <c r="RE80" s="319"/>
      <c r="RF80" s="319"/>
    </row>
    <row r="81" spans="1:474" s="602" customFormat="1" ht="14.4">
      <c r="A81" s="319"/>
      <c r="B81" s="2003" t="s">
        <v>77</v>
      </c>
      <c r="C81" s="2004">
        <v>18230714</v>
      </c>
      <c r="D81" s="2005"/>
      <c r="E81" s="2006" t="s">
        <v>1134</v>
      </c>
      <c r="F81" s="2007">
        <v>5</v>
      </c>
      <c r="G81" s="612">
        <f t="shared" si="16"/>
        <v>5.9500238717864655E-3</v>
      </c>
      <c r="H81" s="612" t="s">
        <v>37</v>
      </c>
      <c r="I81" s="2006">
        <v>71</v>
      </c>
      <c r="J81" s="2008">
        <f t="shared" si="18"/>
        <v>256</v>
      </c>
      <c r="K81" s="2009">
        <f t="shared" si="20"/>
        <v>20</v>
      </c>
      <c r="L81" s="2009">
        <f t="shared" si="21"/>
        <v>30.816901408450704</v>
      </c>
      <c r="M81" s="600"/>
      <c r="N81" s="2006">
        <v>18176</v>
      </c>
      <c r="O81" s="375"/>
      <c r="P81" s="601"/>
      <c r="Q81" s="601">
        <v>1420</v>
      </c>
      <c r="R81" s="601">
        <f t="shared" si="19"/>
        <v>768</v>
      </c>
      <c r="S81" s="2006">
        <v>2188</v>
      </c>
      <c r="T81" s="601"/>
      <c r="U81" s="601"/>
      <c r="V81" s="601"/>
      <c r="W81" s="601"/>
      <c r="X81" s="601"/>
      <c r="Y81" s="601"/>
      <c r="Z81" s="1006">
        <f t="shared" si="17"/>
        <v>0</v>
      </c>
      <c r="AA81" s="614">
        <f t="shared" si="22"/>
        <v>0.3175879546338175</v>
      </c>
      <c r="AB81" s="601">
        <f t="shared" si="23"/>
        <v>5772.4786634242673</v>
      </c>
      <c r="AC81" s="618"/>
      <c r="AD81" s="2010"/>
      <c r="AE81" s="319"/>
      <c r="AF81" s="319"/>
      <c r="AG81" s="319"/>
      <c r="AH81" s="319"/>
      <c r="AI81" s="319"/>
      <c r="AJ81" s="319"/>
      <c r="AK81" s="319"/>
      <c r="AL81" s="319"/>
      <c r="AM81" s="319"/>
      <c r="AN81" s="319"/>
      <c r="AO81" s="319"/>
      <c r="AP81" s="319"/>
      <c r="AQ81" s="319"/>
      <c r="AR81" s="319"/>
      <c r="AS81" s="319"/>
      <c r="AT81" s="319"/>
      <c r="AU81" s="319"/>
      <c r="AV81" s="319"/>
      <c r="AW81" s="319"/>
      <c r="AX81" s="319"/>
      <c r="AY81" s="319"/>
      <c r="AZ81" s="319"/>
      <c r="BA81" s="319"/>
      <c r="BB81" s="319"/>
      <c r="BC81" s="319"/>
      <c r="BD81" s="319"/>
      <c r="BE81" s="319"/>
      <c r="BF81" s="319"/>
      <c r="BG81" s="319"/>
      <c r="BH81" s="319"/>
      <c r="BI81" s="319"/>
      <c r="BJ81" s="319"/>
      <c r="BK81" s="319"/>
      <c r="BL81" s="319"/>
      <c r="BM81" s="319"/>
      <c r="BN81" s="319"/>
      <c r="BO81" s="319"/>
      <c r="BP81" s="319"/>
      <c r="BQ81" s="319"/>
      <c r="BR81" s="319"/>
      <c r="BS81" s="319"/>
      <c r="BT81" s="319"/>
      <c r="BU81" s="319"/>
      <c r="BV81" s="319"/>
      <c r="BW81" s="319"/>
      <c r="BX81" s="319"/>
      <c r="BY81" s="319"/>
      <c r="BZ81" s="319"/>
      <c r="CA81" s="319"/>
      <c r="CB81" s="319"/>
      <c r="CC81" s="319"/>
      <c r="CD81" s="319"/>
      <c r="CE81" s="319"/>
      <c r="CF81" s="319"/>
      <c r="CG81" s="319"/>
      <c r="CH81" s="319"/>
      <c r="CI81" s="319"/>
      <c r="CJ81" s="319"/>
      <c r="CK81" s="319"/>
      <c r="CL81" s="319"/>
      <c r="CM81" s="319"/>
      <c r="CN81" s="319"/>
      <c r="CO81" s="319"/>
      <c r="CP81" s="319"/>
      <c r="CQ81" s="319"/>
      <c r="CR81" s="319"/>
      <c r="CS81" s="319"/>
      <c r="CT81" s="319"/>
      <c r="CU81" s="319"/>
      <c r="CV81" s="319"/>
      <c r="CW81" s="319"/>
      <c r="CX81" s="319"/>
      <c r="CY81" s="319"/>
      <c r="CZ81" s="319"/>
      <c r="DA81" s="319"/>
      <c r="DB81" s="319"/>
      <c r="DC81" s="319"/>
      <c r="DD81" s="319"/>
      <c r="DE81" s="319"/>
      <c r="DF81" s="319"/>
      <c r="DG81" s="319"/>
      <c r="DH81" s="319"/>
      <c r="DI81" s="319"/>
      <c r="DJ81" s="319"/>
      <c r="DK81" s="319"/>
      <c r="DL81" s="319"/>
      <c r="DM81" s="319"/>
      <c r="DN81" s="319"/>
      <c r="DO81" s="319"/>
      <c r="DP81" s="319"/>
      <c r="DQ81" s="319"/>
      <c r="DR81" s="319"/>
      <c r="DS81" s="319"/>
      <c r="DT81" s="319"/>
      <c r="DU81" s="319"/>
      <c r="DV81" s="319"/>
      <c r="DW81" s="319"/>
      <c r="DX81" s="319"/>
      <c r="DY81" s="319"/>
      <c r="DZ81" s="319"/>
      <c r="EA81" s="319"/>
      <c r="EB81" s="319"/>
      <c r="EC81" s="319"/>
      <c r="ED81" s="319"/>
      <c r="EE81" s="319"/>
      <c r="EF81" s="319"/>
      <c r="EG81" s="319"/>
      <c r="EH81" s="319"/>
      <c r="EI81" s="319"/>
      <c r="EJ81" s="319"/>
      <c r="EK81" s="319"/>
      <c r="EL81" s="319"/>
      <c r="EM81" s="319"/>
      <c r="EN81" s="319"/>
      <c r="EO81" s="319"/>
      <c r="EP81" s="319"/>
      <c r="EQ81" s="319"/>
      <c r="ER81" s="319"/>
      <c r="ES81" s="319"/>
      <c r="ET81" s="319"/>
      <c r="EU81" s="319"/>
      <c r="EV81" s="319"/>
      <c r="EW81" s="319"/>
      <c r="EX81" s="319"/>
      <c r="EY81" s="319"/>
      <c r="EZ81" s="319"/>
      <c r="FA81" s="319"/>
      <c r="FB81" s="319"/>
      <c r="FC81" s="319"/>
      <c r="FD81" s="319"/>
      <c r="FE81" s="319"/>
      <c r="FF81" s="319"/>
      <c r="FG81" s="319"/>
      <c r="FH81" s="319"/>
      <c r="FI81" s="319"/>
      <c r="FJ81" s="319"/>
      <c r="FK81" s="319"/>
      <c r="FL81" s="319"/>
      <c r="FM81" s="319"/>
      <c r="FN81" s="319"/>
      <c r="FO81" s="319"/>
      <c r="FP81" s="319"/>
      <c r="FQ81" s="319"/>
      <c r="FR81" s="319"/>
      <c r="FS81" s="319"/>
      <c r="FT81" s="319"/>
      <c r="FU81" s="319"/>
      <c r="FV81" s="319"/>
      <c r="FW81" s="319"/>
      <c r="FX81" s="319"/>
      <c r="FY81" s="319"/>
      <c r="FZ81" s="319"/>
      <c r="GA81" s="319"/>
      <c r="GB81" s="319"/>
      <c r="GC81" s="319"/>
      <c r="GD81" s="319"/>
      <c r="GE81" s="319"/>
      <c r="GF81" s="319"/>
      <c r="GG81" s="319"/>
      <c r="GH81" s="319"/>
      <c r="GI81" s="319"/>
      <c r="GJ81" s="319"/>
      <c r="GK81" s="319"/>
      <c r="GL81" s="319"/>
      <c r="GM81" s="319"/>
      <c r="GN81" s="319"/>
      <c r="GO81" s="319"/>
      <c r="GP81" s="319"/>
      <c r="GQ81" s="319"/>
      <c r="GR81" s="319"/>
      <c r="GS81" s="319"/>
      <c r="GT81" s="319"/>
      <c r="GU81" s="319"/>
      <c r="GV81" s="319"/>
      <c r="GW81" s="319"/>
      <c r="GX81" s="319"/>
      <c r="GY81" s="319"/>
      <c r="GZ81" s="319"/>
      <c r="HA81" s="319"/>
      <c r="HB81" s="319"/>
      <c r="HC81" s="319"/>
      <c r="HD81" s="319"/>
      <c r="HE81" s="319"/>
      <c r="HF81" s="319"/>
      <c r="HG81" s="319"/>
      <c r="HH81" s="319"/>
      <c r="HI81" s="319"/>
      <c r="HJ81" s="319"/>
      <c r="HK81" s="319"/>
      <c r="HL81" s="319"/>
      <c r="HM81" s="319"/>
      <c r="HN81" s="319"/>
      <c r="HO81" s="319"/>
      <c r="HP81" s="319"/>
      <c r="HQ81" s="319"/>
      <c r="HR81" s="319"/>
      <c r="HS81" s="319"/>
      <c r="HT81" s="319"/>
      <c r="HU81" s="319"/>
      <c r="HV81" s="319"/>
      <c r="HW81" s="319"/>
      <c r="HX81" s="319"/>
      <c r="HY81" s="319"/>
      <c r="HZ81" s="319"/>
      <c r="IA81" s="319"/>
      <c r="IB81" s="319"/>
      <c r="IC81" s="319"/>
      <c r="ID81" s="319"/>
      <c r="IE81" s="319"/>
      <c r="IF81" s="319"/>
      <c r="IG81" s="319"/>
      <c r="IH81" s="319"/>
      <c r="II81" s="319"/>
      <c r="IJ81" s="319"/>
      <c r="IK81" s="319"/>
      <c r="IL81" s="319"/>
      <c r="IM81" s="319"/>
      <c r="IN81" s="319"/>
      <c r="IO81" s="319"/>
      <c r="IP81" s="319"/>
      <c r="IQ81" s="319"/>
      <c r="IR81" s="319"/>
      <c r="IS81" s="319"/>
      <c r="IT81" s="319"/>
      <c r="IU81" s="319"/>
      <c r="IV81" s="319"/>
      <c r="IW81" s="319"/>
      <c r="IX81" s="319"/>
      <c r="IY81" s="319"/>
      <c r="IZ81" s="319"/>
      <c r="JA81" s="319"/>
      <c r="JB81" s="319"/>
      <c r="JC81" s="319"/>
      <c r="JD81" s="319"/>
      <c r="JE81" s="319"/>
      <c r="JF81" s="319"/>
      <c r="JG81" s="319"/>
      <c r="JH81" s="319"/>
      <c r="JI81" s="319"/>
      <c r="JJ81" s="319"/>
      <c r="JK81" s="319"/>
      <c r="JL81" s="319"/>
      <c r="JM81" s="319"/>
      <c r="JN81" s="319"/>
      <c r="JO81" s="319"/>
      <c r="JP81" s="319"/>
      <c r="JQ81" s="319"/>
      <c r="JR81" s="319"/>
      <c r="JS81" s="319"/>
      <c r="JT81" s="319"/>
      <c r="JU81" s="319"/>
      <c r="JV81" s="319"/>
      <c r="JW81" s="319"/>
      <c r="JX81" s="319"/>
      <c r="JY81" s="319"/>
      <c r="JZ81" s="319"/>
      <c r="KA81" s="319"/>
      <c r="KB81" s="319"/>
      <c r="KC81" s="319"/>
      <c r="KD81" s="319"/>
      <c r="KE81" s="319"/>
      <c r="KF81" s="319"/>
      <c r="KG81" s="319"/>
      <c r="KH81" s="319"/>
      <c r="KI81" s="319"/>
      <c r="KJ81" s="319"/>
      <c r="KK81" s="319"/>
      <c r="KL81" s="319"/>
      <c r="KM81" s="319"/>
      <c r="KN81" s="319"/>
      <c r="KO81" s="319"/>
      <c r="KP81" s="319"/>
      <c r="KQ81" s="319"/>
      <c r="KR81" s="319"/>
      <c r="KS81" s="319"/>
      <c r="KT81" s="319"/>
      <c r="KU81" s="319"/>
      <c r="KV81" s="319"/>
      <c r="KW81" s="319"/>
      <c r="KX81" s="319"/>
      <c r="KY81" s="319"/>
      <c r="KZ81" s="319"/>
      <c r="LA81" s="319"/>
      <c r="LB81" s="319"/>
      <c r="LC81" s="319"/>
      <c r="LD81" s="319"/>
      <c r="LE81" s="319"/>
      <c r="LF81" s="319"/>
      <c r="LG81" s="319"/>
      <c r="LH81" s="319"/>
      <c r="LI81" s="319"/>
      <c r="LJ81" s="319"/>
      <c r="LK81" s="319"/>
      <c r="LL81" s="319"/>
      <c r="LM81" s="319"/>
      <c r="LN81" s="319"/>
      <c r="LO81" s="319"/>
      <c r="LP81" s="319"/>
      <c r="LQ81" s="319"/>
      <c r="LR81" s="319"/>
      <c r="LS81" s="319"/>
      <c r="LT81" s="319"/>
      <c r="LU81" s="319"/>
      <c r="LV81" s="319"/>
      <c r="LW81" s="319"/>
      <c r="LX81" s="319"/>
      <c r="LY81" s="319"/>
      <c r="LZ81" s="319"/>
      <c r="MA81" s="319"/>
      <c r="MB81" s="319"/>
      <c r="MC81" s="319"/>
      <c r="MD81" s="319"/>
      <c r="ME81" s="319"/>
      <c r="MF81" s="319"/>
      <c r="MG81" s="319"/>
      <c r="MH81" s="319"/>
      <c r="MI81" s="319"/>
      <c r="MJ81" s="319"/>
      <c r="MK81" s="319"/>
      <c r="ML81" s="319"/>
      <c r="MM81" s="319"/>
      <c r="MN81" s="319"/>
      <c r="MO81" s="319"/>
      <c r="MP81" s="319"/>
      <c r="MQ81" s="319"/>
      <c r="MR81" s="319"/>
      <c r="MS81" s="319"/>
      <c r="MT81" s="319"/>
      <c r="MU81" s="319"/>
      <c r="MV81" s="319"/>
      <c r="MW81" s="319"/>
      <c r="MX81" s="319"/>
      <c r="MY81" s="319"/>
      <c r="MZ81" s="319"/>
      <c r="NA81" s="319"/>
      <c r="NB81" s="319"/>
      <c r="NC81" s="319"/>
      <c r="ND81" s="319"/>
      <c r="NE81" s="319"/>
      <c r="NF81" s="319"/>
      <c r="NG81" s="319"/>
      <c r="NH81" s="319"/>
      <c r="NI81" s="319"/>
      <c r="NJ81" s="319"/>
      <c r="NK81" s="319"/>
      <c r="NL81" s="319"/>
      <c r="NM81" s="319"/>
      <c r="NN81" s="319"/>
      <c r="NO81" s="319"/>
      <c r="NP81" s="319"/>
      <c r="NQ81" s="319"/>
      <c r="NR81" s="319"/>
      <c r="NS81" s="319"/>
      <c r="NT81" s="319"/>
      <c r="NU81" s="319"/>
      <c r="NV81" s="319"/>
      <c r="NW81" s="319"/>
      <c r="NX81" s="319"/>
      <c r="NY81" s="319"/>
      <c r="NZ81" s="319"/>
      <c r="OA81" s="319"/>
      <c r="OB81" s="319"/>
      <c r="OC81" s="319"/>
      <c r="OD81" s="319"/>
      <c r="OE81" s="319"/>
      <c r="OF81" s="319"/>
      <c r="OG81" s="319"/>
      <c r="OH81" s="319"/>
      <c r="OI81" s="319"/>
      <c r="OJ81" s="319"/>
      <c r="OK81" s="319"/>
      <c r="OL81" s="319"/>
      <c r="OM81" s="319"/>
      <c r="ON81" s="319"/>
      <c r="OO81" s="319"/>
      <c r="OP81" s="319"/>
      <c r="OQ81" s="319"/>
      <c r="OR81" s="319"/>
      <c r="OS81" s="319"/>
      <c r="OT81" s="319"/>
      <c r="OU81" s="319"/>
      <c r="OV81" s="319"/>
      <c r="OW81" s="319"/>
      <c r="OX81" s="319"/>
      <c r="OY81" s="319"/>
      <c r="OZ81" s="319"/>
      <c r="PA81" s="319"/>
      <c r="PB81" s="319"/>
      <c r="PC81" s="319"/>
      <c r="PD81" s="319"/>
      <c r="PE81" s="319"/>
      <c r="PF81" s="319"/>
      <c r="PG81" s="319"/>
      <c r="PH81" s="319"/>
      <c r="PI81" s="319"/>
      <c r="PJ81" s="319"/>
      <c r="PK81" s="319"/>
      <c r="PL81" s="319"/>
      <c r="PM81" s="319"/>
      <c r="PN81" s="319"/>
      <c r="PO81" s="319"/>
      <c r="PP81" s="319"/>
      <c r="PQ81" s="319"/>
      <c r="PR81" s="319"/>
      <c r="PS81" s="319"/>
      <c r="PT81" s="319"/>
      <c r="PU81" s="319"/>
      <c r="PV81" s="319"/>
      <c r="PW81" s="319"/>
      <c r="PX81" s="319"/>
      <c r="PY81" s="319"/>
      <c r="PZ81" s="319"/>
      <c r="QA81" s="319"/>
      <c r="QB81" s="319"/>
      <c r="QC81" s="319"/>
      <c r="QD81" s="319"/>
      <c r="QE81" s="319"/>
      <c r="QF81" s="319"/>
      <c r="QG81" s="319"/>
      <c r="QH81" s="319"/>
      <c r="QI81" s="319"/>
      <c r="QJ81" s="319"/>
      <c r="QK81" s="319"/>
      <c r="QL81" s="319"/>
      <c r="QM81" s="319"/>
      <c r="QN81" s="319"/>
      <c r="QO81" s="319"/>
      <c r="QP81" s="319"/>
      <c r="QQ81" s="319"/>
      <c r="QR81" s="319"/>
      <c r="QS81" s="319"/>
      <c r="QT81" s="319"/>
      <c r="QU81" s="319"/>
      <c r="QV81" s="319"/>
      <c r="QW81" s="319"/>
      <c r="QX81" s="319"/>
      <c r="QY81" s="319"/>
      <c r="QZ81" s="319"/>
      <c r="RA81" s="319"/>
      <c r="RB81" s="319"/>
      <c r="RC81" s="319"/>
      <c r="RD81" s="319"/>
      <c r="RE81" s="319"/>
      <c r="RF81" s="319"/>
    </row>
    <row r="82" spans="1:474" s="602" customFormat="1" ht="14.4">
      <c r="A82" s="319"/>
      <c r="B82" s="2003" t="s">
        <v>77</v>
      </c>
      <c r="C82" s="2004">
        <v>18230714</v>
      </c>
      <c r="D82" s="2005"/>
      <c r="E82" s="2006" t="s">
        <v>1135</v>
      </c>
      <c r="F82" s="2007">
        <v>5</v>
      </c>
      <c r="G82" s="612">
        <f t="shared" si="16"/>
        <v>3.6358128925167009E-2</v>
      </c>
      <c r="H82" s="612" t="s">
        <v>37</v>
      </c>
      <c r="I82" s="2006">
        <v>369</v>
      </c>
      <c r="J82" s="2008">
        <f t="shared" si="18"/>
        <v>300.99186991869919</v>
      </c>
      <c r="K82" s="2009">
        <f t="shared" si="20"/>
        <v>20.027100271002709</v>
      </c>
      <c r="L82" s="2009">
        <f t="shared" si="21"/>
        <v>26.303360433604336</v>
      </c>
      <c r="M82" s="600"/>
      <c r="N82" s="2006">
        <v>111066</v>
      </c>
      <c r="O82" s="375"/>
      <c r="P82" s="601"/>
      <c r="Q82" s="601">
        <v>7390</v>
      </c>
      <c r="R82" s="601">
        <f t="shared" si="19"/>
        <v>2315.9400000000005</v>
      </c>
      <c r="S82" s="2006">
        <v>9705.94</v>
      </c>
      <c r="T82" s="601"/>
      <c r="U82" s="601"/>
      <c r="V82" s="601"/>
      <c r="W82" s="601"/>
      <c r="X82" s="601"/>
      <c r="Y82" s="601"/>
      <c r="Z82" s="1006">
        <f t="shared" si="17"/>
        <v>0</v>
      </c>
      <c r="AA82" s="614">
        <f t="shared" si="22"/>
        <v>0.3175879546338175</v>
      </c>
      <c r="AB82" s="601">
        <f t="shared" si="23"/>
        <v>35273.223769359574</v>
      </c>
      <c r="AC82" s="618"/>
      <c r="AD82" s="2010"/>
      <c r="AE82" s="319"/>
      <c r="AF82" s="319"/>
      <c r="AG82" s="319"/>
      <c r="AH82" s="319"/>
      <c r="AI82" s="319"/>
      <c r="AJ82" s="319"/>
      <c r="AK82" s="319"/>
      <c r="AL82" s="319"/>
      <c r="AM82" s="319"/>
      <c r="AN82" s="319"/>
      <c r="AO82" s="319"/>
      <c r="AP82" s="319"/>
      <c r="AQ82" s="319"/>
      <c r="AR82" s="319"/>
      <c r="AS82" s="319"/>
      <c r="AT82" s="319"/>
      <c r="AU82" s="319"/>
      <c r="AV82" s="319"/>
      <c r="AW82" s="319"/>
      <c r="AX82" s="319"/>
      <c r="AY82" s="319"/>
      <c r="AZ82" s="319"/>
      <c r="BA82" s="319"/>
      <c r="BB82" s="319"/>
      <c r="BC82" s="319"/>
      <c r="BD82" s="319"/>
      <c r="BE82" s="319"/>
      <c r="BF82" s="319"/>
      <c r="BG82" s="319"/>
      <c r="BH82" s="319"/>
      <c r="BI82" s="319"/>
      <c r="BJ82" s="319"/>
      <c r="BK82" s="319"/>
      <c r="BL82" s="319"/>
      <c r="BM82" s="319"/>
      <c r="BN82" s="319"/>
      <c r="BO82" s="319"/>
      <c r="BP82" s="319"/>
      <c r="BQ82" s="319"/>
      <c r="BR82" s="319"/>
      <c r="BS82" s="319"/>
      <c r="BT82" s="319"/>
      <c r="BU82" s="319"/>
      <c r="BV82" s="319"/>
      <c r="BW82" s="319"/>
      <c r="BX82" s="319"/>
      <c r="BY82" s="319"/>
      <c r="BZ82" s="319"/>
      <c r="CA82" s="319"/>
      <c r="CB82" s="319"/>
      <c r="CC82" s="319"/>
      <c r="CD82" s="319"/>
      <c r="CE82" s="319"/>
      <c r="CF82" s="319"/>
      <c r="CG82" s="319"/>
      <c r="CH82" s="319"/>
      <c r="CI82" s="319"/>
      <c r="CJ82" s="319"/>
      <c r="CK82" s="319"/>
      <c r="CL82" s="319"/>
      <c r="CM82" s="319"/>
      <c r="CN82" s="319"/>
      <c r="CO82" s="319"/>
      <c r="CP82" s="319"/>
      <c r="CQ82" s="319"/>
      <c r="CR82" s="319"/>
      <c r="CS82" s="319"/>
      <c r="CT82" s="319"/>
      <c r="CU82" s="319"/>
      <c r="CV82" s="319"/>
      <c r="CW82" s="319"/>
      <c r="CX82" s="319"/>
      <c r="CY82" s="319"/>
      <c r="CZ82" s="319"/>
      <c r="DA82" s="319"/>
      <c r="DB82" s="319"/>
      <c r="DC82" s="319"/>
      <c r="DD82" s="319"/>
      <c r="DE82" s="319"/>
      <c r="DF82" s="319"/>
      <c r="DG82" s="319"/>
      <c r="DH82" s="319"/>
      <c r="DI82" s="319"/>
      <c r="DJ82" s="319"/>
      <c r="DK82" s="319"/>
      <c r="DL82" s="319"/>
      <c r="DM82" s="319"/>
      <c r="DN82" s="319"/>
      <c r="DO82" s="319"/>
      <c r="DP82" s="319"/>
      <c r="DQ82" s="319"/>
      <c r="DR82" s="319"/>
      <c r="DS82" s="319"/>
      <c r="DT82" s="319"/>
      <c r="DU82" s="319"/>
      <c r="DV82" s="319"/>
      <c r="DW82" s="319"/>
      <c r="DX82" s="319"/>
      <c r="DY82" s="319"/>
      <c r="DZ82" s="319"/>
      <c r="EA82" s="319"/>
      <c r="EB82" s="319"/>
      <c r="EC82" s="319"/>
      <c r="ED82" s="319"/>
      <c r="EE82" s="319"/>
      <c r="EF82" s="319"/>
      <c r="EG82" s="319"/>
      <c r="EH82" s="319"/>
      <c r="EI82" s="319"/>
      <c r="EJ82" s="319"/>
      <c r="EK82" s="319"/>
      <c r="EL82" s="319"/>
      <c r="EM82" s="319"/>
      <c r="EN82" s="319"/>
      <c r="EO82" s="319"/>
      <c r="EP82" s="319"/>
      <c r="EQ82" s="319"/>
      <c r="ER82" s="319"/>
      <c r="ES82" s="319"/>
      <c r="ET82" s="319"/>
      <c r="EU82" s="319"/>
      <c r="EV82" s="319"/>
      <c r="EW82" s="319"/>
      <c r="EX82" s="319"/>
      <c r="EY82" s="319"/>
      <c r="EZ82" s="319"/>
      <c r="FA82" s="319"/>
      <c r="FB82" s="319"/>
      <c r="FC82" s="319"/>
      <c r="FD82" s="319"/>
      <c r="FE82" s="319"/>
      <c r="FF82" s="319"/>
      <c r="FG82" s="319"/>
      <c r="FH82" s="319"/>
      <c r="FI82" s="319"/>
      <c r="FJ82" s="319"/>
      <c r="FK82" s="319"/>
      <c r="FL82" s="319"/>
      <c r="FM82" s="319"/>
      <c r="FN82" s="319"/>
      <c r="FO82" s="319"/>
      <c r="FP82" s="319"/>
      <c r="FQ82" s="319"/>
      <c r="FR82" s="319"/>
      <c r="FS82" s="319"/>
      <c r="FT82" s="319"/>
      <c r="FU82" s="319"/>
      <c r="FV82" s="319"/>
      <c r="FW82" s="319"/>
      <c r="FX82" s="319"/>
      <c r="FY82" s="319"/>
      <c r="FZ82" s="319"/>
      <c r="GA82" s="319"/>
      <c r="GB82" s="319"/>
      <c r="GC82" s="319"/>
      <c r="GD82" s="319"/>
      <c r="GE82" s="319"/>
      <c r="GF82" s="319"/>
      <c r="GG82" s="319"/>
      <c r="GH82" s="319"/>
      <c r="GI82" s="319"/>
      <c r="GJ82" s="319"/>
      <c r="GK82" s="319"/>
      <c r="GL82" s="319"/>
      <c r="GM82" s="319"/>
      <c r="GN82" s="319"/>
      <c r="GO82" s="319"/>
      <c r="GP82" s="319"/>
      <c r="GQ82" s="319"/>
      <c r="GR82" s="319"/>
      <c r="GS82" s="319"/>
      <c r="GT82" s="319"/>
      <c r="GU82" s="319"/>
      <c r="GV82" s="319"/>
      <c r="GW82" s="319"/>
      <c r="GX82" s="319"/>
      <c r="GY82" s="319"/>
      <c r="GZ82" s="319"/>
      <c r="HA82" s="319"/>
      <c r="HB82" s="319"/>
      <c r="HC82" s="319"/>
      <c r="HD82" s="319"/>
      <c r="HE82" s="319"/>
      <c r="HF82" s="319"/>
      <c r="HG82" s="319"/>
      <c r="HH82" s="319"/>
      <c r="HI82" s="319"/>
      <c r="HJ82" s="319"/>
      <c r="HK82" s="319"/>
      <c r="HL82" s="319"/>
      <c r="HM82" s="319"/>
      <c r="HN82" s="319"/>
      <c r="HO82" s="319"/>
      <c r="HP82" s="319"/>
      <c r="HQ82" s="319"/>
      <c r="HR82" s="319"/>
      <c r="HS82" s="319"/>
      <c r="HT82" s="319"/>
      <c r="HU82" s="319"/>
      <c r="HV82" s="319"/>
      <c r="HW82" s="319"/>
      <c r="HX82" s="319"/>
      <c r="HY82" s="319"/>
      <c r="HZ82" s="319"/>
      <c r="IA82" s="319"/>
      <c r="IB82" s="319"/>
      <c r="IC82" s="319"/>
      <c r="ID82" s="319"/>
      <c r="IE82" s="319"/>
      <c r="IF82" s="319"/>
      <c r="IG82" s="319"/>
      <c r="IH82" s="319"/>
      <c r="II82" s="319"/>
      <c r="IJ82" s="319"/>
      <c r="IK82" s="319"/>
      <c r="IL82" s="319"/>
      <c r="IM82" s="319"/>
      <c r="IN82" s="319"/>
      <c r="IO82" s="319"/>
      <c r="IP82" s="319"/>
      <c r="IQ82" s="319"/>
      <c r="IR82" s="319"/>
      <c r="IS82" s="319"/>
      <c r="IT82" s="319"/>
      <c r="IU82" s="319"/>
      <c r="IV82" s="319"/>
      <c r="IW82" s="319"/>
      <c r="IX82" s="319"/>
      <c r="IY82" s="319"/>
      <c r="IZ82" s="319"/>
      <c r="JA82" s="319"/>
      <c r="JB82" s="319"/>
      <c r="JC82" s="319"/>
      <c r="JD82" s="319"/>
      <c r="JE82" s="319"/>
      <c r="JF82" s="319"/>
      <c r="JG82" s="319"/>
      <c r="JH82" s="319"/>
      <c r="JI82" s="319"/>
      <c r="JJ82" s="319"/>
      <c r="JK82" s="319"/>
      <c r="JL82" s="319"/>
      <c r="JM82" s="319"/>
      <c r="JN82" s="319"/>
      <c r="JO82" s="319"/>
      <c r="JP82" s="319"/>
      <c r="JQ82" s="319"/>
      <c r="JR82" s="319"/>
      <c r="JS82" s="319"/>
      <c r="JT82" s="319"/>
      <c r="JU82" s="319"/>
      <c r="JV82" s="319"/>
      <c r="JW82" s="319"/>
      <c r="JX82" s="319"/>
      <c r="JY82" s="319"/>
      <c r="JZ82" s="319"/>
      <c r="KA82" s="319"/>
      <c r="KB82" s="319"/>
      <c r="KC82" s="319"/>
      <c r="KD82" s="319"/>
      <c r="KE82" s="319"/>
      <c r="KF82" s="319"/>
      <c r="KG82" s="319"/>
      <c r="KH82" s="319"/>
      <c r="KI82" s="319"/>
      <c r="KJ82" s="319"/>
      <c r="KK82" s="319"/>
      <c r="KL82" s="319"/>
      <c r="KM82" s="319"/>
      <c r="KN82" s="319"/>
      <c r="KO82" s="319"/>
      <c r="KP82" s="319"/>
      <c r="KQ82" s="319"/>
      <c r="KR82" s="319"/>
      <c r="KS82" s="319"/>
      <c r="KT82" s="319"/>
      <c r="KU82" s="319"/>
      <c r="KV82" s="319"/>
      <c r="KW82" s="319"/>
      <c r="KX82" s="319"/>
      <c r="KY82" s="319"/>
      <c r="KZ82" s="319"/>
      <c r="LA82" s="319"/>
      <c r="LB82" s="319"/>
      <c r="LC82" s="319"/>
      <c r="LD82" s="319"/>
      <c r="LE82" s="319"/>
      <c r="LF82" s="319"/>
      <c r="LG82" s="319"/>
      <c r="LH82" s="319"/>
      <c r="LI82" s="319"/>
      <c r="LJ82" s="319"/>
      <c r="LK82" s="319"/>
      <c r="LL82" s="319"/>
      <c r="LM82" s="319"/>
      <c r="LN82" s="319"/>
      <c r="LO82" s="319"/>
      <c r="LP82" s="319"/>
      <c r="LQ82" s="319"/>
      <c r="LR82" s="319"/>
      <c r="LS82" s="319"/>
      <c r="LT82" s="319"/>
      <c r="LU82" s="319"/>
      <c r="LV82" s="319"/>
      <c r="LW82" s="319"/>
      <c r="LX82" s="319"/>
      <c r="LY82" s="319"/>
      <c r="LZ82" s="319"/>
      <c r="MA82" s="319"/>
      <c r="MB82" s="319"/>
      <c r="MC82" s="319"/>
      <c r="MD82" s="319"/>
      <c r="ME82" s="319"/>
      <c r="MF82" s="319"/>
      <c r="MG82" s="319"/>
      <c r="MH82" s="319"/>
      <c r="MI82" s="319"/>
      <c r="MJ82" s="319"/>
      <c r="MK82" s="319"/>
      <c r="ML82" s="319"/>
      <c r="MM82" s="319"/>
      <c r="MN82" s="319"/>
      <c r="MO82" s="319"/>
      <c r="MP82" s="319"/>
      <c r="MQ82" s="319"/>
      <c r="MR82" s="319"/>
      <c r="MS82" s="319"/>
      <c r="MT82" s="319"/>
      <c r="MU82" s="319"/>
      <c r="MV82" s="319"/>
      <c r="MW82" s="319"/>
      <c r="MX82" s="319"/>
      <c r="MY82" s="319"/>
      <c r="MZ82" s="319"/>
      <c r="NA82" s="319"/>
      <c r="NB82" s="319"/>
      <c r="NC82" s="319"/>
      <c r="ND82" s="319"/>
      <c r="NE82" s="319"/>
      <c r="NF82" s="319"/>
      <c r="NG82" s="319"/>
      <c r="NH82" s="319"/>
      <c r="NI82" s="319"/>
      <c r="NJ82" s="319"/>
      <c r="NK82" s="319"/>
      <c r="NL82" s="319"/>
      <c r="NM82" s="319"/>
      <c r="NN82" s="319"/>
      <c r="NO82" s="319"/>
      <c r="NP82" s="319"/>
      <c r="NQ82" s="319"/>
      <c r="NR82" s="319"/>
      <c r="NS82" s="319"/>
      <c r="NT82" s="319"/>
      <c r="NU82" s="319"/>
      <c r="NV82" s="319"/>
      <c r="NW82" s="319"/>
      <c r="NX82" s="319"/>
      <c r="NY82" s="319"/>
      <c r="NZ82" s="319"/>
      <c r="OA82" s="319"/>
      <c r="OB82" s="319"/>
      <c r="OC82" s="319"/>
      <c r="OD82" s="319"/>
      <c r="OE82" s="319"/>
      <c r="OF82" s="319"/>
      <c r="OG82" s="319"/>
      <c r="OH82" s="319"/>
      <c r="OI82" s="319"/>
      <c r="OJ82" s="319"/>
      <c r="OK82" s="319"/>
      <c r="OL82" s="319"/>
      <c r="OM82" s="319"/>
      <c r="ON82" s="319"/>
      <c r="OO82" s="319"/>
      <c r="OP82" s="319"/>
      <c r="OQ82" s="319"/>
      <c r="OR82" s="319"/>
      <c r="OS82" s="319"/>
      <c r="OT82" s="319"/>
      <c r="OU82" s="319"/>
      <c r="OV82" s="319"/>
      <c r="OW82" s="319"/>
      <c r="OX82" s="319"/>
      <c r="OY82" s="319"/>
      <c r="OZ82" s="319"/>
      <c r="PA82" s="319"/>
      <c r="PB82" s="319"/>
      <c r="PC82" s="319"/>
      <c r="PD82" s="319"/>
      <c r="PE82" s="319"/>
      <c r="PF82" s="319"/>
      <c r="PG82" s="319"/>
      <c r="PH82" s="319"/>
      <c r="PI82" s="319"/>
      <c r="PJ82" s="319"/>
      <c r="PK82" s="319"/>
      <c r="PL82" s="319"/>
      <c r="PM82" s="319"/>
      <c r="PN82" s="319"/>
      <c r="PO82" s="319"/>
      <c r="PP82" s="319"/>
      <c r="PQ82" s="319"/>
      <c r="PR82" s="319"/>
      <c r="PS82" s="319"/>
      <c r="PT82" s="319"/>
      <c r="PU82" s="319"/>
      <c r="PV82" s="319"/>
      <c r="PW82" s="319"/>
      <c r="PX82" s="319"/>
      <c r="PY82" s="319"/>
      <c r="PZ82" s="319"/>
      <c r="QA82" s="319"/>
      <c r="QB82" s="319"/>
      <c r="QC82" s="319"/>
      <c r="QD82" s="319"/>
      <c r="QE82" s="319"/>
      <c r="QF82" s="319"/>
      <c r="QG82" s="319"/>
      <c r="QH82" s="319"/>
      <c r="QI82" s="319"/>
      <c r="QJ82" s="319"/>
      <c r="QK82" s="319"/>
      <c r="QL82" s="319"/>
      <c r="QM82" s="319"/>
      <c r="QN82" s="319"/>
      <c r="QO82" s="319"/>
      <c r="QP82" s="319"/>
      <c r="QQ82" s="319"/>
      <c r="QR82" s="319"/>
      <c r="QS82" s="319"/>
      <c r="QT82" s="319"/>
      <c r="QU82" s="319"/>
      <c r="QV82" s="319"/>
      <c r="QW82" s="319"/>
      <c r="QX82" s="319"/>
      <c r="QY82" s="319"/>
      <c r="QZ82" s="319"/>
      <c r="RA82" s="319"/>
      <c r="RB82" s="319"/>
      <c r="RC82" s="319"/>
      <c r="RD82" s="319"/>
      <c r="RE82" s="319"/>
      <c r="RF82" s="319"/>
    </row>
    <row r="83" spans="1:474" s="602" customFormat="1" ht="14.4">
      <c r="A83" s="319"/>
      <c r="B83" s="2003" t="s">
        <v>77</v>
      </c>
      <c r="C83" s="2004">
        <v>18230714</v>
      </c>
      <c r="D83" s="2005"/>
      <c r="E83" s="2006" t="s">
        <v>1136</v>
      </c>
      <c r="F83" s="2007">
        <v>5</v>
      </c>
      <c r="G83" s="612">
        <f t="shared" si="16"/>
        <v>6.5994983084955508E-3</v>
      </c>
      <c r="H83" s="612" t="s">
        <v>37</v>
      </c>
      <c r="I83" s="2006">
        <v>360</v>
      </c>
      <c r="J83" s="2008">
        <f t="shared" si="18"/>
        <v>56</v>
      </c>
      <c r="K83" s="2009">
        <f t="shared" si="20"/>
        <v>20</v>
      </c>
      <c r="L83" s="2009">
        <f t="shared" si="21"/>
        <v>26</v>
      </c>
      <c r="M83" s="600"/>
      <c r="N83" s="2006">
        <v>20160</v>
      </c>
      <c r="O83" s="375"/>
      <c r="P83" s="601"/>
      <c r="Q83" s="601">
        <v>7200</v>
      </c>
      <c r="R83" s="601">
        <f t="shared" si="19"/>
        <v>2160</v>
      </c>
      <c r="S83" s="2006">
        <v>9360</v>
      </c>
      <c r="T83" s="601"/>
      <c r="U83" s="601"/>
      <c r="V83" s="601"/>
      <c r="W83" s="601"/>
      <c r="X83" s="601"/>
      <c r="Y83" s="601"/>
      <c r="Z83" s="1006">
        <f t="shared" si="17"/>
        <v>0</v>
      </c>
      <c r="AA83" s="614">
        <f t="shared" si="22"/>
        <v>0.3175879546338175</v>
      </c>
      <c r="AB83" s="601">
        <f t="shared" si="23"/>
        <v>6402.5731654177607</v>
      </c>
      <c r="AC83" s="618"/>
      <c r="AD83" s="2010"/>
      <c r="AE83" s="319"/>
      <c r="AF83" s="319"/>
      <c r="AG83" s="319"/>
      <c r="AH83" s="319"/>
      <c r="AI83" s="319"/>
      <c r="AJ83" s="319"/>
      <c r="AK83" s="319"/>
      <c r="AL83" s="319"/>
      <c r="AM83" s="319"/>
      <c r="AN83" s="319"/>
      <c r="AO83" s="319"/>
      <c r="AP83" s="319"/>
      <c r="AQ83" s="319"/>
      <c r="AR83" s="319"/>
      <c r="AS83" s="319"/>
      <c r="AT83" s="319"/>
      <c r="AU83" s="319"/>
      <c r="AV83" s="319"/>
      <c r="AW83" s="319"/>
      <c r="AX83" s="319"/>
      <c r="AY83" s="319"/>
      <c r="AZ83" s="319"/>
      <c r="BA83" s="319"/>
      <c r="BB83" s="319"/>
      <c r="BC83" s="319"/>
      <c r="BD83" s="319"/>
      <c r="BE83" s="319"/>
      <c r="BF83" s="319"/>
      <c r="BG83" s="319"/>
      <c r="BH83" s="319"/>
      <c r="BI83" s="319"/>
      <c r="BJ83" s="319"/>
      <c r="BK83" s="319"/>
      <c r="BL83" s="319"/>
      <c r="BM83" s="319"/>
      <c r="BN83" s="319"/>
      <c r="BO83" s="319"/>
      <c r="BP83" s="319"/>
      <c r="BQ83" s="319"/>
      <c r="BR83" s="319"/>
      <c r="BS83" s="319"/>
      <c r="BT83" s="319"/>
      <c r="BU83" s="319"/>
      <c r="BV83" s="319"/>
      <c r="BW83" s="319"/>
      <c r="BX83" s="319"/>
      <c r="BY83" s="319"/>
      <c r="BZ83" s="319"/>
      <c r="CA83" s="319"/>
      <c r="CB83" s="319"/>
      <c r="CC83" s="319"/>
      <c r="CD83" s="319"/>
      <c r="CE83" s="319"/>
      <c r="CF83" s="319"/>
      <c r="CG83" s="319"/>
      <c r="CH83" s="319"/>
      <c r="CI83" s="319"/>
      <c r="CJ83" s="319"/>
      <c r="CK83" s="319"/>
      <c r="CL83" s="319"/>
      <c r="CM83" s="319"/>
      <c r="CN83" s="319"/>
      <c r="CO83" s="319"/>
      <c r="CP83" s="319"/>
      <c r="CQ83" s="319"/>
      <c r="CR83" s="319"/>
      <c r="CS83" s="319"/>
      <c r="CT83" s="319"/>
      <c r="CU83" s="319"/>
      <c r="CV83" s="319"/>
      <c r="CW83" s="319"/>
      <c r="CX83" s="319"/>
      <c r="CY83" s="319"/>
      <c r="CZ83" s="319"/>
      <c r="DA83" s="319"/>
      <c r="DB83" s="319"/>
      <c r="DC83" s="319"/>
      <c r="DD83" s="319"/>
      <c r="DE83" s="319"/>
      <c r="DF83" s="319"/>
      <c r="DG83" s="319"/>
      <c r="DH83" s="319"/>
      <c r="DI83" s="319"/>
      <c r="DJ83" s="319"/>
      <c r="DK83" s="319"/>
      <c r="DL83" s="319"/>
      <c r="DM83" s="319"/>
      <c r="DN83" s="319"/>
      <c r="DO83" s="319"/>
      <c r="DP83" s="319"/>
      <c r="DQ83" s="319"/>
      <c r="DR83" s="319"/>
      <c r="DS83" s="319"/>
      <c r="DT83" s="319"/>
      <c r="DU83" s="319"/>
      <c r="DV83" s="319"/>
      <c r="DW83" s="319"/>
      <c r="DX83" s="319"/>
      <c r="DY83" s="319"/>
      <c r="DZ83" s="319"/>
      <c r="EA83" s="319"/>
      <c r="EB83" s="319"/>
      <c r="EC83" s="319"/>
      <c r="ED83" s="319"/>
      <c r="EE83" s="319"/>
      <c r="EF83" s="319"/>
      <c r="EG83" s="319"/>
      <c r="EH83" s="319"/>
      <c r="EI83" s="319"/>
      <c r="EJ83" s="319"/>
      <c r="EK83" s="319"/>
      <c r="EL83" s="319"/>
      <c r="EM83" s="319"/>
      <c r="EN83" s="319"/>
      <c r="EO83" s="319"/>
      <c r="EP83" s="319"/>
      <c r="EQ83" s="319"/>
      <c r="ER83" s="319"/>
      <c r="ES83" s="319"/>
      <c r="ET83" s="319"/>
      <c r="EU83" s="319"/>
      <c r="EV83" s="319"/>
      <c r="EW83" s="319"/>
      <c r="EX83" s="319"/>
      <c r="EY83" s="319"/>
      <c r="EZ83" s="319"/>
      <c r="FA83" s="319"/>
      <c r="FB83" s="319"/>
      <c r="FC83" s="319"/>
      <c r="FD83" s="319"/>
      <c r="FE83" s="319"/>
      <c r="FF83" s="319"/>
      <c r="FG83" s="319"/>
      <c r="FH83" s="319"/>
      <c r="FI83" s="319"/>
      <c r="FJ83" s="319"/>
      <c r="FK83" s="319"/>
      <c r="FL83" s="319"/>
      <c r="FM83" s="319"/>
      <c r="FN83" s="319"/>
      <c r="FO83" s="319"/>
      <c r="FP83" s="319"/>
      <c r="FQ83" s="319"/>
      <c r="FR83" s="319"/>
      <c r="FS83" s="319"/>
      <c r="FT83" s="319"/>
      <c r="FU83" s="319"/>
      <c r="FV83" s="319"/>
      <c r="FW83" s="319"/>
      <c r="FX83" s="319"/>
      <c r="FY83" s="319"/>
      <c r="FZ83" s="319"/>
      <c r="GA83" s="319"/>
      <c r="GB83" s="319"/>
      <c r="GC83" s="319"/>
      <c r="GD83" s="319"/>
      <c r="GE83" s="319"/>
      <c r="GF83" s="319"/>
      <c r="GG83" s="319"/>
      <c r="GH83" s="319"/>
      <c r="GI83" s="319"/>
      <c r="GJ83" s="319"/>
      <c r="GK83" s="319"/>
      <c r="GL83" s="319"/>
      <c r="GM83" s="319"/>
      <c r="GN83" s="319"/>
      <c r="GO83" s="319"/>
      <c r="GP83" s="319"/>
      <c r="GQ83" s="319"/>
      <c r="GR83" s="319"/>
      <c r="GS83" s="319"/>
      <c r="GT83" s="319"/>
      <c r="GU83" s="319"/>
      <c r="GV83" s="319"/>
      <c r="GW83" s="319"/>
      <c r="GX83" s="319"/>
      <c r="GY83" s="319"/>
      <c r="GZ83" s="319"/>
      <c r="HA83" s="319"/>
      <c r="HB83" s="319"/>
      <c r="HC83" s="319"/>
      <c r="HD83" s="319"/>
      <c r="HE83" s="319"/>
      <c r="HF83" s="319"/>
      <c r="HG83" s="319"/>
      <c r="HH83" s="319"/>
      <c r="HI83" s="319"/>
      <c r="HJ83" s="319"/>
      <c r="HK83" s="319"/>
      <c r="HL83" s="319"/>
      <c r="HM83" s="319"/>
      <c r="HN83" s="319"/>
      <c r="HO83" s="319"/>
      <c r="HP83" s="319"/>
      <c r="HQ83" s="319"/>
      <c r="HR83" s="319"/>
      <c r="HS83" s="319"/>
      <c r="HT83" s="319"/>
      <c r="HU83" s="319"/>
      <c r="HV83" s="319"/>
      <c r="HW83" s="319"/>
      <c r="HX83" s="319"/>
      <c r="HY83" s="319"/>
      <c r="HZ83" s="319"/>
      <c r="IA83" s="319"/>
      <c r="IB83" s="319"/>
      <c r="IC83" s="319"/>
      <c r="ID83" s="319"/>
      <c r="IE83" s="319"/>
      <c r="IF83" s="319"/>
      <c r="IG83" s="319"/>
      <c r="IH83" s="319"/>
      <c r="II83" s="319"/>
      <c r="IJ83" s="319"/>
      <c r="IK83" s="319"/>
      <c r="IL83" s="319"/>
      <c r="IM83" s="319"/>
      <c r="IN83" s="319"/>
      <c r="IO83" s="319"/>
      <c r="IP83" s="319"/>
      <c r="IQ83" s="319"/>
      <c r="IR83" s="319"/>
      <c r="IS83" s="319"/>
      <c r="IT83" s="319"/>
      <c r="IU83" s="319"/>
      <c r="IV83" s="319"/>
      <c r="IW83" s="319"/>
      <c r="IX83" s="319"/>
      <c r="IY83" s="319"/>
      <c r="IZ83" s="319"/>
      <c r="JA83" s="319"/>
      <c r="JB83" s="319"/>
      <c r="JC83" s="319"/>
      <c r="JD83" s="319"/>
      <c r="JE83" s="319"/>
      <c r="JF83" s="319"/>
      <c r="JG83" s="319"/>
      <c r="JH83" s="319"/>
      <c r="JI83" s="319"/>
      <c r="JJ83" s="319"/>
      <c r="JK83" s="319"/>
      <c r="JL83" s="319"/>
      <c r="JM83" s="319"/>
      <c r="JN83" s="319"/>
      <c r="JO83" s="319"/>
      <c r="JP83" s="319"/>
      <c r="JQ83" s="319"/>
      <c r="JR83" s="319"/>
      <c r="JS83" s="319"/>
      <c r="JT83" s="319"/>
      <c r="JU83" s="319"/>
      <c r="JV83" s="319"/>
      <c r="JW83" s="319"/>
      <c r="JX83" s="319"/>
      <c r="JY83" s="319"/>
      <c r="JZ83" s="319"/>
      <c r="KA83" s="319"/>
      <c r="KB83" s="319"/>
      <c r="KC83" s="319"/>
      <c r="KD83" s="319"/>
      <c r="KE83" s="319"/>
      <c r="KF83" s="319"/>
      <c r="KG83" s="319"/>
      <c r="KH83" s="319"/>
      <c r="KI83" s="319"/>
      <c r="KJ83" s="319"/>
      <c r="KK83" s="319"/>
      <c r="KL83" s="319"/>
      <c r="KM83" s="319"/>
      <c r="KN83" s="319"/>
      <c r="KO83" s="319"/>
      <c r="KP83" s="319"/>
      <c r="KQ83" s="319"/>
      <c r="KR83" s="319"/>
      <c r="KS83" s="319"/>
      <c r="KT83" s="319"/>
      <c r="KU83" s="319"/>
      <c r="KV83" s="319"/>
      <c r="KW83" s="319"/>
      <c r="KX83" s="319"/>
      <c r="KY83" s="319"/>
      <c r="KZ83" s="319"/>
      <c r="LA83" s="319"/>
      <c r="LB83" s="319"/>
      <c r="LC83" s="319"/>
      <c r="LD83" s="319"/>
      <c r="LE83" s="319"/>
      <c r="LF83" s="319"/>
      <c r="LG83" s="319"/>
      <c r="LH83" s="319"/>
      <c r="LI83" s="319"/>
      <c r="LJ83" s="319"/>
      <c r="LK83" s="319"/>
      <c r="LL83" s="319"/>
      <c r="LM83" s="319"/>
      <c r="LN83" s="319"/>
      <c r="LO83" s="319"/>
      <c r="LP83" s="319"/>
      <c r="LQ83" s="319"/>
      <c r="LR83" s="319"/>
      <c r="LS83" s="319"/>
      <c r="LT83" s="319"/>
      <c r="LU83" s="319"/>
      <c r="LV83" s="319"/>
      <c r="LW83" s="319"/>
      <c r="LX83" s="319"/>
      <c r="LY83" s="319"/>
      <c r="LZ83" s="319"/>
      <c r="MA83" s="319"/>
      <c r="MB83" s="319"/>
      <c r="MC83" s="319"/>
      <c r="MD83" s="319"/>
      <c r="ME83" s="319"/>
      <c r="MF83" s="319"/>
      <c r="MG83" s="319"/>
      <c r="MH83" s="319"/>
      <c r="MI83" s="319"/>
      <c r="MJ83" s="319"/>
      <c r="MK83" s="319"/>
      <c r="ML83" s="319"/>
      <c r="MM83" s="319"/>
      <c r="MN83" s="319"/>
      <c r="MO83" s="319"/>
      <c r="MP83" s="319"/>
      <c r="MQ83" s="319"/>
      <c r="MR83" s="319"/>
      <c r="MS83" s="319"/>
      <c r="MT83" s="319"/>
      <c r="MU83" s="319"/>
      <c r="MV83" s="319"/>
      <c r="MW83" s="319"/>
      <c r="MX83" s="319"/>
      <c r="MY83" s="319"/>
      <c r="MZ83" s="319"/>
      <c r="NA83" s="319"/>
      <c r="NB83" s="319"/>
      <c r="NC83" s="319"/>
      <c r="ND83" s="319"/>
      <c r="NE83" s="319"/>
      <c r="NF83" s="319"/>
      <c r="NG83" s="319"/>
      <c r="NH83" s="319"/>
      <c r="NI83" s="319"/>
      <c r="NJ83" s="319"/>
      <c r="NK83" s="319"/>
      <c r="NL83" s="319"/>
      <c r="NM83" s="319"/>
      <c r="NN83" s="319"/>
      <c r="NO83" s="319"/>
      <c r="NP83" s="319"/>
      <c r="NQ83" s="319"/>
      <c r="NR83" s="319"/>
      <c r="NS83" s="319"/>
      <c r="NT83" s="319"/>
      <c r="NU83" s="319"/>
      <c r="NV83" s="319"/>
      <c r="NW83" s="319"/>
      <c r="NX83" s="319"/>
      <c r="NY83" s="319"/>
      <c r="NZ83" s="319"/>
      <c r="OA83" s="319"/>
      <c r="OB83" s="319"/>
      <c r="OC83" s="319"/>
      <c r="OD83" s="319"/>
      <c r="OE83" s="319"/>
      <c r="OF83" s="319"/>
      <c r="OG83" s="319"/>
      <c r="OH83" s="319"/>
      <c r="OI83" s="319"/>
      <c r="OJ83" s="319"/>
      <c r="OK83" s="319"/>
      <c r="OL83" s="319"/>
      <c r="OM83" s="319"/>
      <c r="ON83" s="319"/>
      <c r="OO83" s="319"/>
      <c r="OP83" s="319"/>
      <c r="OQ83" s="319"/>
      <c r="OR83" s="319"/>
      <c r="OS83" s="319"/>
      <c r="OT83" s="319"/>
      <c r="OU83" s="319"/>
      <c r="OV83" s="319"/>
      <c r="OW83" s="319"/>
      <c r="OX83" s="319"/>
      <c r="OY83" s="319"/>
      <c r="OZ83" s="319"/>
      <c r="PA83" s="319"/>
      <c r="PB83" s="319"/>
      <c r="PC83" s="319"/>
      <c r="PD83" s="319"/>
      <c r="PE83" s="319"/>
      <c r="PF83" s="319"/>
      <c r="PG83" s="319"/>
      <c r="PH83" s="319"/>
      <c r="PI83" s="319"/>
      <c r="PJ83" s="319"/>
      <c r="PK83" s="319"/>
      <c r="PL83" s="319"/>
      <c r="PM83" s="319"/>
      <c r="PN83" s="319"/>
      <c r="PO83" s="319"/>
      <c r="PP83" s="319"/>
      <c r="PQ83" s="319"/>
      <c r="PR83" s="319"/>
      <c r="PS83" s="319"/>
      <c r="PT83" s="319"/>
      <c r="PU83" s="319"/>
      <c r="PV83" s="319"/>
      <c r="PW83" s="319"/>
      <c r="PX83" s="319"/>
      <c r="PY83" s="319"/>
      <c r="PZ83" s="319"/>
      <c r="QA83" s="319"/>
      <c r="QB83" s="319"/>
      <c r="QC83" s="319"/>
      <c r="QD83" s="319"/>
      <c r="QE83" s="319"/>
      <c r="QF83" s="319"/>
      <c r="QG83" s="319"/>
      <c r="QH83" s="319"/>
      <c r="QI83" s="319"/>
      <c r="QJ83" s="319"/>
      <c r="QK83" s="319"/>
      <c r="QL83" s="319"/>
      <c r="QM83" s="319"/>
      <c r="QN83" s="319"/>
      <c r="QO83" s="319"/>
      <c r="QP83" s="319"/>
      <c r="QQ83" s="319"/>
      <c r="QR83" s="319"/>
      <c r="QS83" s="319"/>
      <c r="QT83" s="319"/>
      <c r="QU83" s="319"/>
      <c r="QV83" s="319"/>
      <c r="QW83" s="319"/>
      <c r="QX83" s="319"/>
      <c r="QY83" s="319"/>
      <c r="QZ83" s="319"/>
      <c r="RA83" s="319"/>
      <c r="RB83" s="319"/>
      <c r="RC83" s="319"/>
      <c r="RD83" s="319"/>
      <c r="RE83" s="319"/>
      <c r="RF83" s="319"/>
    </row>
    <row r="84" spans="1:474" s="602" customFormat="1" ht="14.4">
      <c r="A84" s="319"/>
      <c r="B84" s="2003" t="s">
        <v>77</v>
      </c>
      <c r="C84" s="2004">
        <v>18230714</v>
      </c>
      <c r="D84" s="2005"/>
      <c r="E84" s="2006" t="s">
        <v>1137</v>
      </c>
      <c r="F84" s="2007">
        <v>5</v>
      </c>
      <c r="G84" s="612">
        <f t="shared" si="16"/>
        <v>3.6668462476578408E-2</v>
      </c>
      <c r="H84" s="612" t="s">
        <v>37</v>
      </c>
      <c r="I84" s="2006">
        <v>889</v>
      </c>
      <c r="J84" s="2008">
        <f t="shared" si="18"/>
        <v>126</v>
      </c>
      <c r="K84" s="2009">
        <f t="shared" si="20"/>
        <v>19.682002249718785</v>
      </c>
      <c r="L84" s="2009">
        <f t="shared" si="21"/>
        <v>26.392620922384705</v>
      </c>
      <c r="M84" s="600"/>
      <c r="N84" s="2006">
        <v>112014</v>
      </c>
      <c r="O84" s="375"/>
      <c r="P84" s="601"/>
      <c r="Q84" s="601">
        <v>17497.3</v>
      </c>
      <c r="R84" s="601">
        <f t="shared" si="19"/>
        <v>5965.7400000000016</v>
      </c>
      <c r="S84" s="2006">
        <v>23463.040000000001</v>
      </c>
      <c r="T84" s="601"/>
      <c r="U84" s="601"/>
      <c r="V84" s="601"/>
      <c r="W84" s="601"/>
      <c r="X84" s="601"/>
      <c r="Y84" s="601"/>
      <c r="Z84" s="1006">
        <f t="shared" si="17"/>
        <v>0</v>
      </c>
      <c r="AA84" s="614">
        <f t="shared" si="22"/>
        <v>0.3175879546338175</v>
      </c>
      <c r="AB84" s="601">
        <f t="shared" si="23"/>
        <v>35574.297150352431</v>
      </c>
      <c r="AC84" s="618"/>
      <c r="AD84" s="2010"/>
      <c r="AE84" s="319"/>
      <c r="AF84" s="319"/>
      <c r="AG84" s="319"/>
      <c r="AH84" s="319"/>
      <c r="AI84" s="319"/>
      <c r="AJ84" s="319"/>
      <c r="AK84" s="319"/>
      <c r="AL84" s="319"/>
      <c r="AM84" s="319"/>
      <c r="AN84" s="319"/>
      <c r="AO84" s="319"/>
      <c r="AP84" s="319"/>
      <c r="AQ84" s="319"/>
      <c r="AR84" s="319"/>
      <c r="AS84" s="319"/>
      <c r="AT84" s="319"/>
      <c r="AU84" s="319"/>
      <c r="AV84" s="319"/>
      <c r="AW84" s="319"/>
      <c r="AX84" s="319"/>
      <c r="AY84" s="319"/>
      <c r="AZ84" s="319"/>
      <c r="BA84" s="319"/>
      <c r="BB84" s="319"/>
      <c r="BC84" s="319"/>
      <c r="BD84" s="319"/>
      <c r="BE84" s="319"/>
      <c r="BF84" s="319"/>
      <c r="BG84" s="319"/>
      <c r="BH84" s="319"/>
      <c r="BI84" s="319"/>
      <c r="BJ84" s="319"/>
      <c r="BK84" s="319"/>
      <c r="BL84" s="319"/>
      <c r="BM84" s="319"/>
      <c r="BN84" s="319"/>
      <c r="BO84" s="319"/>
      <c r="BP84" s="319"/>
      <c r="BQ84" s="319"/>
      <c r="BR84" s="319"/>
      <c r="BS84" s="319"/>
      <c r="BT84" s="319"/>
      <c r="BU84" s="319"/>
      <c r="BV84" s="319"/>
      <c r="BW84" s="319"/>
      <c r="BX84" s="319"/>
      <c r="BY84" s="319"/>
      <c r="BZ84" s="319"/>
      <c r="CA84" s="319"/>
      <c r="CB84" s="319"/>
      <c r="CC84" s="319"/>
      <c r="CD84" s="319"/>
      <c r="CE84" s="319"/>
      <c r="CF84" s="319"/>
      <c r="CG84" s="319"/>
      <c r="CH84" s="319"/>
      <c r="CI84" s="319"/>
      <c r="CJ84" s="319"/>
      <c r="CK84" s="319"/>
      <c r="CL84" s="319"/>
      <c r="CM84" s="319"/>
      <c r="CN84" s="319"/>
      <c r="CO84" s="319"/>
      <c r="CP84" s="319"/>
      <c r="CQ84" s="319"/>
      <c r="CR84" s="319"/>
      <c r="CS84" s="319"/>
      <c r="CT84" s="319"/>
      <c r="CU84" s="319"/>
      <c r="CV84" s="319"/>
      <c r="CW84" s="319"/>
      <c r="CX84" s="319"/>
      <c r="CY84" s="319"/>
      <c r="CZ84" s="319"/>
      <c r="DA84" s="319"/>
      <c r="DB84" s="319"/>
      <c r="DC84" s="319"/>
      <c r="DD84" s="319"/>
      <c r="DE84" s="319"/>
      <c r="DF84" s="319"/>
      <c r="DG84" s="319"/>
      <c r="DH84" s="319"/>
      <c r="DI84" s="319"/>
      <c r="DJ84" s="319"/>
      <c r="DK84" s="319"/>
      <c r="DL84" s="319"/>
      <c r="DM84" s="319"/>
      <c r="DN84" s="319"/>
      <c r="DO84" s="319"/>
      <c r="DP84" s="319"/>
      <c r="DQ84" s="319"/>
      <c r="DR84" s="319"/>
      <c r="DS84" s="319"/>
      <c r="DT84" s="319"/>
      <c r="DU84" s="319"/>
      <c r="DV84" s="319"/>
      <c r="DW84" s="319"/>
      <c r="DX84" s="319"/>
      <c r="DY84" s="319"/>
      <c r="DZ84" s="319"/>
      <c r="EA84" s="319"/>
      <c r="EB84" s="319"/>
      <c r="EC84" s="319"/>
      <c r="ED84" s="319"/>
      <c r="EE84" s="319"/>
      <c r="EF84" s="319"/>
      <c r="EG84" s="319"/>
      <c r="EH84" s="319"/>
      <c r="EI84" s="319"/>
      <c r="EJ84" s="319"/>
      <c r="EK84" s="319"/>
      <c r="EL84" s="319"/>
      <c r="EM84" s="319"/>
      <c r="EN84" s="319"/>
      <c r="EO84" s="319"/>
      <c r="EP84" s="319"/>
      <c r="EQ84" s="319"/>
      <c r="ER84" s="319"/>
      <c r="ES84" s="319"/>
      <c r="ET84" s="319"/>
      <c r="EU84" s="319"/>
      <c r="EV84" s="319"/>
      <c r="EW84" s="319"/>
      <c r="EX84" s="319"/>
      <c r="EY84" s="319"/>
      <c r="EZ84" s="319"/>
      <c r="FA84" s="319"/>
      <c r="FB84" s="319"/>
      <c r="FC84" s="319"/>
      <c r="FD84" s="319"/>
      <c r="FE84" s="319"/>
      <c r="FF84" s="319"/>
      <c r="FG84" s="319"/>
      <c r="FH84" s="319"/>
      <c r="FI84" s="319"/>
      <c r="FJ84" s="319"/>
      <c r="FK84" s="319"/>
      <c r="FL84" s="319"/>
      <c r="FM84" s="319"/>
      <c r="FN84" s="319"/>
      <c r="FO84" s="319"/>
      <c r="FP84" s="319"/>
      <c r="FQ84" s="319"/>
      <c r="FR84" s="319"/>
      <c r="FS84" s="319"/>
      <c r="FT84" s="319"/>
      <c r="FU84" s="319"/>
      <c r="FV84" s="319"/>
      <c r="FW84" s="319"/>
      <c r="FX84" s="319"/>
      <c r="FY84" s="319"/>
      <c r="FZ84" s="319"/>
      <c r="GA84" s="319"/>
      <c r="GB84" s="319"/>
      <c r="GC84" s="319"/>
      <c r="GD84" s="319"/>
      <c r="GE84" s="319"/>
      <c r="GF84" s="319"/>
      <c r="GG84" s="319"/>
      <c r="GH84" s="319"/>
      <c r="GI84" s="319"/>
      <c r="GJ84" s="319"/>
      <c r="GK84" s="319"/>
      <c r="GL84" s="319"/>
      <c r="GM84" s="319"/>
      <c r="GN84" s="319"/>
      <c r="GO84" s="319"/>
      <c r="GP84" s="319"/>
      <c r="GQ84" s="319"/>
      <c r="GR84" s="319"/>
      <c r="GS84" s="319"/>
      <c r="GT84" s="319"/>
      <c r="GU84" s="319"/>
      <c r="GV84" s="319"/>
      <c r="GW84" s="319"/>
      <c r="GX84" s="319"/>
      <c r="GY84" s="319"/>
      <c r="GZ84" s="319"/>
      <c r="HA84" s="319"/>
      <c r="HB84" s="319"/>
      <c r="HC84" s="319"/>
      <c r="HD84" s="319"/>
      <c r="HE84" s="319"/>
      <c r="HF84" s="319"/>
      <c r="HG84" s="319"/>
      <c r="HH84" s="319"/>
      <c r="HI84" s="319"/>
      <c r="HJ84" s="319"/>
      <c r="HK84" s="319"/>
      <c r="HL84" s="319"/>
      <c r="HM84" s="319"/>
      <c r="HN84" s="319"/>
      <c r="HO84" s="319"/>
      <c r="HP84" s="319"/>
      <c r="HQ84" s="319"/>
      <c r="HR84" s="319"/>
      <c r="HS84" s="319"/>
      <c r="HT84" s="319"/>
      <c r="HU84" s="319"/>
      <c r="HV84" s="319"/>
      <c r="HW84" s="319"/>
      <c r="HX84" s="319"/>
      <c r="HY84" s="319"/>
      <c r="HZ84" s="319"/>
      <c r="IA84" s="319"/>
      <c r="IB84" s="319"/>
      <c r="IC84" s="319"/>
      <c r="ID84" s="319"/>
      <c r="IE84" s="319"/>
      <c r="IF84" s="319"/>
      <c r="IG84" s="319"/>
      <c r="IH84" s="319"/>
      <c r="II84" s="319"/>
      <c r="IJ84" s="319"/>
      <c r="IK84" s="319"/>
      <c r="IL84" s="319"/>
      <c r="IM84" s="319"/>
      <c r="IN84" s="319"/>
      <c r="IO84" s="319"/>
      <c r="IP84" s="319"/>
      <c r="IQ84" s="319"/>
      <c r="IR84" s="319"/>
      <c r="IS84" s="319"/>
      <c r="IT84" s="319"/>
      <c r="IU84" s="319"/>
      <c r="IV84" s="319"/>
      <c r="IW84" s="319"/>
      <c r="IX84" s="319"/>
      <c r="IY84" s="319"/>
      <c r="IZ84" s="319"/>
      <c r="JA84" s="319"/>
      <c r="JB84" s="319"/>
      <c r="JC84" s="319"/>
      <c r="JD84" s="319"/>
      <c r="JE84" s="319"/>
      <c r="JF84" s="319"/>
      <c r="JG84" s="319"/>
      <c r="JH84" s="319"/>
      <c r="JI84" s="319"/>
      <c r="JJ84" s="319"/>
      <c r="JK84" s="319"/>
      <c r="JL84" s="319"/>
      <c r="JM84" s="319"/>
      <c r="JN84" s="319"/>
      <c r="JO84" s="319"/>
      <c r="JP84" s="319"/>
      <c r="JQ84" s="319"/>
      <c r="JR84" s="319"/>
      <c r="JS84" s="319"/>
      <c r="JT84" s="319"/>
      <c r="JU84" s="319"/>
      <c r="JV84" s="319"/>
      <c r="JW84" s="319"/>
      <c r="JX84" s="319"/>
      <c r="JY84" s="319"/>
      <c r="JZ84" s="319"/>
      <c r="KA84" s="319"/>
      <c r="KB84" s="319"/>
      <c r="KC84" s="319"/>
      <c r="KD84" s="319"/>
      <c r="KE84" s="319"/>
      <c r="KF84" s="319"/>
      <c r="KG84" s="319"/>
      <c r="KH84" s="319"/>
      <c r="KI84" s="319"/>
      <c r="KJ84" s="319"/>
      <c r="KK84" s="319"/>
      <c r="KL84" s="319"/>
      <c r="KM84" s="319"/>
      <c r="KN84" s="319"/>
      <c r="KO84" s="319"/>
      <c r="KP84" s="319"/>
      <c r="KQ84" s="319"/>
      <c r="KR84" s="319"/>
      <c r="KS84" s="319"/>
      <c r="KT84" s="319"/>
      <c r="KU84" s="319"/>
      <c r="KV84" s="319"/>
      <c r="KW84" s="319"/>
      <c r="KX84" s="319"/>
      <c r="KY84" s="319"/>
      <c r="KZ84" s="319"/>
      <c r="LA84" s="319"/>
      <c r="LB84" s="319"/>
      <c r="LC84" s="319"/>
      <c r="LD84" s="319"/>
      <c r="LE84" s="319"/>
      <c r="LF84" s="319"/>
      <c r="LG84" s="319"/>
      <c r="LH84" s="319"/>
      <c r="LI84" s="319"/>
      <c r="LJ84" s="319"/>
      <c r="LK84" s="319"/>
      <c r="LL84" s="319"/>
      <c r="LM84" s="319"/>
      <c r="LN84" s="319"/>
      <c r="LO84" s="319"/>
      <c r="LP84" s="319"/>
      <c r="LQ84" s="319"/>
      <c r="LR84" s="319"/>
      <c r="LS84" s="319"/>
      <c r="LT84" s="319"/>
      <c r="LU84" s="319"/>
      <c r="LV84" s="319"/>
      <c r="LW84" s="319"/>
      <c r="LX84" s="319"/>
      <c r="LY84" s="319"/>
      <c r="LZ84" s="319"/>
      <c r="MA84" s="319"/>
      <c r="MB84" s="319"/>
      <c r="MC84" s="319"/>
      <c r="MD84" s="319"/>
      <c r="ME84" s="319"/>
      <c r="MF84" s="319"/>
      <c r="MG84" s="319"/>
      <c r="MH84" s="319"/>
      <c r="MI84" s="319"/>
      <c r="MJ84" s="319"/>
      <c r="MK84" s="319"/>
      <c r="ML84" s="319"/>
      <c r="MM84" s="319"/>
      <c r="MN84" s="319"/>
      <c r="MO84" s="319"/>
      <c r="MP84" s="319"/>
      <c r="MQ84" s="319"/>
      <c r="MR84" s="319"/>
      <c r="MS84" s="319"/>
      <c r="MT84" s="319"/>
      <c r="MU84" s="319"/>
      <c r="MV84" s="319"/>
      <c r="MW84" s="319"/>
      <c r="MX84" s="319"/>
      <c r="MY84" s="319"/>
      <c r="MZ84" s="319"/>
      <c r="NA84" s="319"/>
      <c r="NB84" s="319"/>
      <c r="NC84" s="319"/>
      <c r="ND84" s="319"/>
      <c r="NE84" s="319"/>
      <c r="NF84" s="319"/>
      <c r="NG84" s="319"/>
      <c r="NH84" s="319"/>
      <c r="NI84" s="319"/>
      <c r="NJ84" s="319"/>
      <c r="NK84" s="319"/>
      <c r="NL84" s="319"/>
      <c r="NM84" s="319"/>
      <c r="NN84" s="319"/>
      <c r="NO84" s="319"/>
      <c r="NP84" s="319"/>
      <c r="NQ84" s="319"/>
      <c r="NR84" s="319"/>
      <c r="NS84" s="319"/>
      <c r="NT84" s="319"/>
      <c r="NU84" s="319"/>
      <c r="NV84" s="319"/>
      <c r="NW84" s="319"/>
      <c r="NX84" s="319"/>
      <c r="NY84" s="319"/>
      <c r="NZ84" s="319"/>
      <c r="OA84" s="319"/>
      <c r="OB84" s="319"/>
      <c r="OC84" s="319"/>
      <c r="OD84" s="319"/>
      <c r="OE84" s="319"/>
      <c r="OF84" s="319"/>
      <c r="OG84" s="319"/>
      <c r="OH84" s="319"/>
      <c r="OI84" s="319"/>
      <c r="OJ84" s="319"/>
      <c r="OK84" s="319"/>
      <c r="OL84" s="319"/>
      <c r="OM84" s="319"/>
      <c r="ON84" s="319"/>
      <c r="OO84" s="319"/>
      <c r="OP84" s="319"/>
      <c r="OQ84" s="319"/>
      <c r="OR84" s="319"/>
      <c r="OS84" s="319"/>
      <c r="OT84" s="319"/>
      <c r="OU84" s="319"/>
      <c r="OV84" s="319"/>
      <c r="OW84" s="319"/>
      <c r="OX84" s="319"/>
      <c r="OY84" s="319"/>
      <c r="OZ84" s="319"/>
      <c r="PA84" s="319"/>
      <c r="PB84" s="319"/>
      <c r="PC84" s="319"/>
      <c r="PD84" s="319"/>
      <c r="PE84" s="319"/>
      <c r="PF84" s="319"/>
      <c r="PG84" s="319"/>
      <c r="PH84" s="319"/>
      <c r="PI84" s="319"/>
      <c r="PJ84" s="319"/>
      <c r="PK84" s="319"/>
      <c r="PL84" s="319"/>
      <c r="PM84" s="319"/>
      <c r="PN84" s="319"/>
      <c r="PO84" s="319"/>
      <c r="PP84" s="319"/>
      <c r="PQ84" s="319"/>
      <c r="PR84" s="319"/>
      <c r="PS84" s="319"/>
      <c r="PT84" s="319"/>
      <c r="PU84" s="319"/>
      <c r="PV84" s="319"/>
      <c r="PW84" s="319"/>
      <c r="PX84" s="319"/>
      <c r="PY84" s="319"/>
      <c r="PZ84" s="319"/>
      <c r="QA84" s="319"/>
      <c r="QB84" s="319"/>
      <c r="QC84" s="319"/>
      <c r="QD84" s="319"/>
      <c r="QE84" s="319"/>
      <c r="QF84" s="319"/>
      <c r="QG84" s="319"/>
      <c r="QH84" s="319"/>
      <c r="QI84" s="319"/>
      <c r="QJ84" s="319"/>
      <c r="QK84" s="319"/>
      <c r="QL84" s="319"/>
      <c r="QM84" s="319"/>
      <c r="QN84" s="319"/>
      <c r="QO84" s="319"/>
      <c r="QP84" s="319"/>
      <c r="QQ84" s="319"/>
      <c r="QR84" s="319"/>
      <c r="QS84" s="319"/>
      <c r="QT84" s="319"/>
      <c r="QU84" s="319"/>
      <c r="QV84" s="319"/>
      <c r="QW84" s="319"/>
      <c r="QX84" s="319"/>
      <c r="QY84" s="319"/>
      <c r="QZ84" s="319"/>
      <c r="RA84" s="319"/>
      <c r="RB84" s="319"/>
      <c r="RC84" s="319"/>
      <c r="RD84" s="319"/>
      <c r="RE84" s="319"/>
      <c r="RF84" s="319"/>
    </row>
    <row r="85" spans="1:474" s="602" customFormat="1" ht="14.4">
      <c r="A85" s="319"/>
      <c r="B85" s="2003" t="s">
        <v>77</v>
      </c>
      <c r="C85" s="2004">
        <v>18230714</v>
      </c>
      <c r="D85" s="2005"/>
      <c r="E85" s="2006" t="s">
        <v>1138</v>
      </c>
      <c r="F85" s="2007">
        <v>5</v>
      </c>
      <c r="G85" s="612">
        <f t="shared" si="16"/>
        <v>6.2819629236125808E-3</v>
      </c>
      <c r="H85" s="612" t="s">
        <v>37</v>
      </c>
      <c r="I85" s="2006">
        <v>202</v>
      </c>
      <c r="J85" s="2008">
        <f t="shared" si="18"/>
        <v>95</v>
      </c>
      <c r="K85" s="2009">
        <f t="shared" si="20"/>
        <v>20</v>
      </c>
      <c r="L85" s="2009">
        <f t="shared" si="21"/>
        <v>27.017821782178221</v>
      </c>
      <c r="M85" s="600"/>
      <c r="N85" s="2006">
        <v>19190</v>
      </c>
      <c r="O85" s="375"/>
      <c r="P85" s="601"/>
      <c r="Q85" s="601">
        <v>4040</v>
      </c>
      <c r="R85" s="601">
        <f t="shared" si="19"/>
        <v>1417.6000000000004</v>
      </c>
      <c r="S85" s="2006">
        <v>5457.6</v>
      </c>
      <c r="T85" s="601"/>
      <c r="U85" s="601"/>
      <c r="V85" s="601"/>
      <c r="W85" s="601"/>
      <c r="X85" s="601"/>
      <c r="Y85" s="601"/>
      <c r="Z85" s="1006">
        <f t="shared" si="17"/>
        <v>0</v>
      </c>
      <c r="AA85" s="614">
        <f t="shared" si="22"/>
        <v>0.3175879546338175</v>
      </c>
      <c r="AB85" s="601">
        <f t="shared" si="23"/>
        <v>6094.5128494229575</v>
      </c>
      <c r="AC85" s="618"/>
      <c r="AD85" s="2010"/>
      <c r="AE85" s="319"/>
      <c r="AF85" s="319"/>
      <c r="AG85" s="319"/>
      <c r="AH85" s="319"/>
      <c r="AI85" s="319"/>
      <c r="AJ85" s="319"/>
      <c r="AK85" s="319"/>
      <c r="AL85" s="319"/>
      <c r="AM85" s="319"/>
      <c r="AN85" s="319"/>
      <c r="AO85" s="319"/>
      <c r="AP85" s="319"/>
      <c r="AQ85" s="319"/>
      <c r="AR85" s="319"/>
      <c r="AS85" s="319"/>
      <c r="AT85" s="319"/>
      <c r="AU85" s="319"/>
      <c r="AV85" s="319"/>
      <c r="AW85" s="319"/>
      <c r="AX85" s="319"/>
      <c r="AY85" s="319"/>
      <c r="AZ85" s="319"/>
      <c r="BA85" s="319"/>
      <c r="BB85" s="319"/>
      <c r="BC85" s="319"/>
      <c r="BD85" s="319"/>
      <c r="BE85" s="319"/>
      <c r="BF85" s="319"/>
      <c r="BG85" s="319"/>
      <c r="BH85" s="319"/>
      <c r="BI85" s="319"/>
      <c r="BJ85" s="319"/>
      <c r="BK85" s="319"/>
      <c r="BL85" s="319"/>
      <c r="BM85" s="319"/>
      <c r="BN85" s="319"/>
      <c r="BO85" s="319"/>
      <c r="BP85" s="319"/>
      <c r="BQ85" s="319"/>
      <c r="BR85" s="319"/>
      <c r="BS85" s="319"/>
      <c r="BT85" s="319"/>
      <c r="BU85" s="319"/>
      <c r="BV85" s="319"/>
      <c r="BW85" s="319"/>
      <c r="BX85" s="319"/>
      <c r="BY85" s="319"/>
      <c r="BZ85" s="319"/>
      <c r="CA85" s="319"/>
      <c r="CB85" s="319"/>
      <c r="CC85" s="319"/>
      <c r="CD85" s="319"/>
      <c r="CE85" s="319"/>
      <c r="CF85" s="319"/>
      <c r="CG85" s="319"/>
      <c r="CH85" s="319"/>
      <c r="CI85" s="319"/>
      <c r="CJ85" s="319"/>
      <c r="CK85" s="319"/>
      <c r="CL85" s="319"/>
      <c r="CM85" s="319"/>
      <c r="CN85" s="319"/>
      <c r="CO85" s="319"/>
      <c r="CP85" s="319"/>
      <c r="CQ85" s="319"/>
      <c r="CR85" s="319"/>
      <c r="CS85" s="319"/>
      <c r="CT85" s="319"/>
      <c r="CU85" s="319"/>
      <c r="CV85" s="319"/>
      <c r="CW85" s="319"/>
      <c r="CX85" s="319"/>
      <c r="CY85" s="319"/>
      <c r="CZ85" s="319"/>
      <c r="DA85" s="319"/>
      <c r="DB85" s="319"/>
      <c r="DC85" s="319"/>
      <c r="DD85" s="319"/>
      <c r="DE85" s="319"/>
      <c r="DF85" s="319"/>
      <c r="DG85" s="319"/>
      <c r="DH85" s="319"/>
      <c r="DI85" s="319"/>
      <c r="DJ85" s="319"/>
      <c r="DK85" s="319"/>
      <c r="DL85" s="319"/>
      <c r="DM85" s="319"/>
      <c r="DN85" s="319"/>
      <c r="DO85" s="319"/>
      <c r="DP85" s="319"/>
      <c r="DQ85" s="319"/>
      <c r="DR85" s="319"/>
      <c r="DS85" s="319"/>
      <c r="DT85" s="319"/>
      <c r="DU85" s="319"/>
      <c r="DV85" s="319"/>
      <c r="DW85" s="319"/>
      <c r="DX85" s="319"/>
      <c r="DY85" s="319"/>
      <c r="DZ85" s="319"/>
      <c r="EA85" s="319"/>
      <c r="EB85" s="319"/>
      <c r="EC85" s="319"/>
      <c r="ED85" s="319"/>
      <c r="EE85" s="319"/>
      <c r="EF85" s="319"/>
      <c r="EG85" s="319"/>
      <c r="EH85" s="319"/>
      <c r="EI85" s="319"/>
      <c r="EJ85" s="319"/>
      <c r="EK85" s="319"/>
      <c r="EL85" s="319"/>
      <c r="EM85" s="319"/>
      <c r="EN85" s="319"/>
      <c r="EO85" s="319"/>
      <c r="EP85" s="319"/>
      <c r="EQ85" s="319"/>
      <c r="ER85" s="319"/>
      <c r="ES85" s="319"/>
      <c r="ET85" s="319"/>
      <c r="EU85" s="319"/>
      <c r="EV85" s="319"/>
      <c r="EW85" s="319"/>
      <c r="EX85" s="319"/>
      <c r="EY85" s="319"/>
      <c r="EZ85" s="319"/>
      <c r="FA85" s="319"/>
      <c r="FB85" s="319"/>
      <c r="FC85" s="319"/>
      <c r="FD85" s="319"/>
      <c r="FE85" s="319"/>
      <c r="FF85" s="319"/>
      <c r="FG85" s="319"/>
      <c r="FH85" s="319"/>
      <c r="FI85" s="319"/>
      <c r="FJ85" s="319"/>
      <c r="FK85" s="319"/>
      <c r="FL85" s="319"/>
      <c r="FM85" s="319"/>
      <c r="FN85" s="319"/>
      <c r="FO85" s="319"/>
      <c r="FP85" s="319"/>
      <c r="FQ85" s="319"/>
      <c r="FR85" s="319"/>
      <c r="FS85" s="319"/>
      <c r="FT85" s="319"/>
      <c r="FU85" s="319"/>
      <c r="FV85" s="319"/>
      <c r="FW85" s="319"/>
      <c r="FX85" s="319"/>
      <c r="FY85" s="319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19"/>
      <c r="IB85" s="319"/>
      <c r="IC85" s="319"/>
      <c r="ID85" s="319"/>
      <c r="IE85" s="319"/>
      <c r="IF85" s="319"/>
      <c r="IG85" s="319"/>
      <c r="IH85" s="319"/>
      <c r="II85" s="319"/>
      <c r="IJ85" s="319"/>
      <c r="IK85" s="319"/>
      <c r="IL85" s="319"/>
      <c r="IM85" s="319"/>
      <c r="IN85" s="319"/>
      <c r="IO85" s="319"/>
      <c r="IP85" s="319"/>
      <c r="IQ85" s="319"/>
      <c r="IR85" s="319"/>
      <c r="IS85" s="319"/>
      <c r="IT85" s="319"/>
      <c r="IU85" s="319"/>
      <c r="IV85" s="319"/>
      <c r="IW85" s="319"/>
      <c r="IX85" s="319"/>
      <c r="IY85" s="319"/>
      <c r="IZ85" s="319"/>
      <c r="JA85" s="319"/>
      <c r="JB85" s="319"/>
      <c r="JC85" s="319"/>
      <c r="JD85" s="319"/>
      <c r="JE85" s="319"/>
      <c r="JF85" s="319"/>
      <c r="JG85" s="319"/>
      <c r="JH85" s="319"/>
      <c r="JI85" s="319"/>
      <c r="JJ85" s="319"/>
      <c r="JK85" s="319"/>
      <c r="JL85" s="319"/>
      <c r="JM85" s="319"/>
      <c r="JN85" s="319"/>
      <c r="JO85" s="319"/>
      <c r="JP85" s="319"/>
      <c r="JQ85" s="319"/>
      <c r="JR85" s="319"/>
      <c r="JS85" s="319"/>
      <c r="JT85" s="319"/>
      <c r="JU85" s="319"/>
      <c r="JV85" s="319"/>
      <c r="JW85" s="319"/>
      <c r="JX85" s="319"/>
      <c r="JY85" s="319"/>
      <c r="JZ85" s="319"/>
      <c r="KA85" s="319"/>
      <c r="KB85" s="319"/>
      <c r="KC85" s="319"/>
      <c r="KD85" s="319"/>
      <c r="KE85" s="319"/>
      <c r="KF85" s="319"/>
      <c r="KG85" s="319"/>
      <c r="KH85" s="319"/>
      <c r="KI85" s="319"/>
      <c r="KJ85" s="319"/>
      <c r="KK85" s="319"/>
      <c r="KL85" s="319"/>
      <c r="KM85" s="319"/>
      <c r="KN85" s="319"/>
      <c r="KO85" s="319"/>
      <c r="KP85" s="319"/>
      <c r="KQ85" s="319"/>
      <c r="KR85" s="319"/>
      <c r="KS85" s="319"/>
      <c r="KT85" s="319"/>
      <c r="KU85" s="319"/>
      <c r="KV85" s="319"/>
      <c r="KW85" s="319"/>
      <c r="KX85" s="319"/>
      <c r="KY85" s="319"/>
      <c r="KZ85" s="319"/>
      <c r="LA85" s="319"/>
      <c r="LB85" s="319"/>
      <c r="LC85" s="319"/>
      <c r="LD85" s="319"/>
      <c r="LE85" s="319"/>
      <c r="LF85" s="319"/>
      <c r="LG85" s="319"/>
      <c r="LH85" s="319"/>
      <c r="LI85" s="319"/>
      <c r="LJ85" s="319"/>
      <c r="LK85" s="319"/>
      <c r="LL85" s="319"/>
      <c r="LM85" s="319"/>
      <c r="LN85" s="319"/>
      <c r="LO85" s="319"/>
      <c r="LP85" s="319"/>
      <c r="LQ85" s="319"/>
      <c r="LR85" s="319"/>
      <c r="LS85" s="319"/>
      <c r="LT85" s="319"/>
      <c r="LU85" s="319"/>
      <c r="LV85" s="319"/>
      <c r="LW85" s="319"/>
      <c r="LX85" s="319"/>
      <c r="LY85" s="319"/>
      <c r="LZ85" s="319"/>
      <c r="MA85" s="319"/>
      <c r="MB85" s="319"/>
      <c r="MC85" s="319"/>
      <c r="MD85" s="319"/>
      <c r="ME85" s="319"/>
      <c r="MF85" s="319"/>
      <c r="MG85" s="319"/>
      <c r="MH85" s="319"/>
      <c r="MI85" s="319"/>
      <c r="MJ85" s="319"/>
      <c r="MK85" s="319"/>
      <c r="ML85" s="319"/>
      <c r="MM85" s="319"/>
      <c r="MN85" s="319"/>
      <c r="MO85" s="319"/>
      <c r="MP85" s="319"/>
      <c r="MQ85" s="319"/>
      <c r="MR85" s="319"/>
      <c r="MS85" s="319"/>
      <c r="MT85" s="319"/>
      <c r="MU85" s="319"/>
      <c r="MV85" s="319"/>
      <c r="MW85" s="319"/>
      <c r="MX85" s="319"/>
      <c r="MY85" s="319"/>
      <c r="MZ85" s="319"/>
      <c r="NA85" s="319"/>
      <c r="NB85" s="319"/>
      <c r="NC85" s="319"/>
      <c r="ND85" s="319"/>
      <c r="NE85" s="319"/>
      <c r="NF85" s="319"/>
      <c r="NG85" s="319"/>
      <c r="NH85" s="319"/>
      <c r="NI85" s="319"/>
      <c r="NJ85" s="319"/>
      <c r="NK85" s="319"/>
      <c r="NL85" s="319"/>
      <c r="NM85" s="319"/>
      <c r="NN85" s="319"/>
      <c r="NO85" s="319"/>
      <c r="NP85" s="319"/>
      <c r="NQ85" s="319"/>
      <c r="NR85" s="319"/>
      <c r="NS85" s="319"/>
      <c r="NT85" s="319"/>
      <c r="NU85" s="319"/>
      <c r="NV85" s="319"/>
      <c r="NW85" s="319"/>
      <c r="NX85" s="319"/>
      <c r="NY85" s="319"/>
      <c r="NZ85" s="319"/>
      <c r="OA85" s="319"/>
      <c r="OB85" s="319"/>
      <c r="OC85" s="319"/>
      <c r="OD85" s="319"/>
      <c r="OE85" s="319"/>
      <c r="OF85" s="319"/>
      <c r="OG85" s="319"/>
      <c r="OH85" s="319"/>
      <c r="OI85" s="319"/>
      <c r="OJ85" s="319"/>
      <c r="OK85" s="319"/>
      <c r="OL85" s="319"/>
      <c r="OM85" s="319"/>
      <c r="ON85" s="319"/>
      <c r="OO85" s="319"/>
      <c r="OP85" s="319"/>
      <c r="OQ85" s="319"/>
      <c r="OR85" s="319"/>
      <c r="OS85" s="319"/>
      <c r="OT85" s="319"/>
      <c r="OU85" s="319"/>
      <c r="OV85" s="319"/>
      <c r="OW85" s="319"/>
      <c r="OX85" s="319"/>
      <c r="OY85" s="319"/>
      <c r="OZ85" s="319"/>
      <c r="PA85" s="319"/>
      <c r="PB85" s="319"/>
      <c r="PC85" s="319"/>
      <c r="PD85" s="319"/>
      <c r="PE85" s="319"/>
      <c r="PF85" s="319"/>
      <c r="PG85" s="319"/>
      <c r="PH85" s="319"/>
      <c r="PI85" s="319"/>
      <c r="PJ85" s="319"/>
      <c r="PK85" s="319"/>
      <c r="PL85" s="319"/>
      <c r="PM85" s="319"/>
      <c r="PN85" s="319"/>
      <c r="PO85" s="319"/>
      <c r="PP85" s="319"/>
      <c r="PQ85" s="319"/>
      <c r="PR85" s="319"/>
      <c r="PS85" s="319"/>
      <c r="PT85" s="319"/>
      <c r="PU85" s="319"/>
      <c r="PV85" s="319"/>
      <c r="PW85" s="319"/>
      <c r="PX85" s="319"/>
      <c r="PY85" s="319"/>
      <c r="PZ85" s="319"/>
      <c r="QA85" s="319"/>
      <c r="QB85" s="319"/>
      <c r="QC85" s="319"/>
      <c r="QD85" s="319"/>
      <c r="QE85" s="319"/>
      <c r="QF85" s="319"/>
      <c r="QG85" s="319"/>
      <c r="QH85" s="319"/>
      <c r="QI85" s="319"/>
      <c r="QJ85" s="319"/>
      <c r="QK85" s="319"/>
      <c r="QL85" s="319"/>
      <c r="QM85" s="319"/>
      <c r="QN85" s="319"/>
      <c r="QO85" s="319"/>
      <c r="QP85" s="319"/>
      <c r="QQ85" s="319"/>
      <c r="QR85" s="319"/>
      <c r="QS85" s="319"/>
      <c r="QT85" s="319"/>
      <c r="QU85" s="319"/>
      <c r="QV85" s="319"/>
      <c r="QW85" s="319"/>
      <c r="QX85" s="319"/>
      <c r="QY85" s="319"/>
      <c r="QZ85" s="319"/>
      <c r="RA85" s="319"/>
      <c r="RB85" s="319"/>
      <c r="RC85" s="319"/>
      <c r="RD85" s="319"/>
      <c r="RE85" s="319"/>
      <c r="RF85" s="319"/>
    </row>
    <row r="86" spans="1:474" s="602" customFormat="1" ht="14.4">
      <c r="A86" s="319"/>
      <c r="B86" s="2003" t="s">
        <v>77</v>
      </c>
      <c r="C86" s="2004">
        <v>18230714</v>
      </c>
      <c r="D86" s="2005"/>
      <c r="E86" s="2006" t="s">
        <v>1139</v>
      </c>
      <c r="F86" s="2007">
        <v>5</v>
      </c>
      <c r="G86" s="612">
        <f t="shared" si="16"/>
        <v>1.2112174474917431E-4</v>
      </c>
      <c r="H86" s="612" t="s">
        <v>37</v>
      </c>
      <c r="I86" s="2006">
        <v>2</v>
      </c>
      <c r="J86" s="2008">
        <f t="shared" si="18"/>
        <v>185</v>
      </c>
      <c r="K86" s="2009">
        <f t="shared" si="20"/>
        <v>20</v>
      </c>
      <c r="L86" s="2009">
        <f t="shared" si="21"/>
        <v>27</v>
      </c>
      <c r="M86" s="600"/>
      <c r="N86" s="2006">
        <v>370</v>
      </c>
      <c r="O86" s="375"/>
      <c r="P86" s="601"/>
      <c r="Q86" s="601">
        <v>40</v>
      </c>
      <c r="R86" s="601">
        <f t="shared" si="19"/>
        <v>14</v>
      </c>
      <c r="S86" s="2006">
        <v>54</v>
      </c>
      <c r="T86" s="601"/>
      <c r="U86" s="601"/>
      <c r="V86" s="601"/>
      <c r="W86" s="601"/>
      <c r="X86" s="601"/>
      <c r="Y86" s="601"/>
      <c r="Z86" s="1006">
        <f t="shared" si="17"/>
        <v>0</v>
      </c>
      <c r="AA86" s="614">
        <f t="shared" si="22"/>
        <v>0.3175879546338175</v>
      </c>
      <c r="AB86" s="601">
        <f t="shared" si="23"/>
        <v>117.50754321451248</v>
      </c>
      <c r="AC86" s="618"/>
      <c r="AD86" s="2010"/>
      <c r="AE86" s="319"/>
      <c r="AF86" s="319"/>
      <c r="AG86" s="319"/>
      <c r="AH86" s="319"/>
      <c r="AI86" s="319"/>
      <c r="AJ86" s="319"/>
      <c r="AK86" s="319"/>
      <c r="AL86" s="319"/>
      <c r="AM86" s="319"/>
      <c r="AN86" s="319"/>
      <c r="AO86" s="319"/>
      <c r="AP86" s="319"/>
      <c r="AQ86" s="319"/>
      <c r="AR86" s="319"/>
      <c r="AS86" s="319"/>
      <c r="AT86" s="319"/>
      <c r="AU86" s="319"/>
      <c r="AV86" s="319"/>
      <c r="AW86" s="319"/>
      <c r="AX86" s="319"/>
      <c r="AY86" s="319"/>
      <c r="AZ86" s="319"/>
      <c r="BA86" s="319"/>
      <c r="BB86" s="319"/>
      <c r="BC86" s="319"/>
      <c r="BD86" s="319"/>
      <c r="BE86" s="319"/>
      <c r="BF86" s="319"/>
      <c r="BG86" s="319"/>
      <c r="BH86" s="319"/>
      <c r="BI86" s="319"/>
      <c r="BJ86" s="319"/>
      <c r="BK86" s="319"/>
      <c r="BL86" s="319"/>
      <c r="BM86" s="319"/>
      <c r="BN86" s="319"/>
      <c r="BO86" s="319"/>
      <c r="BP86" s="319"/>
      <c r="BQ86" s="319"/>
      <c r="BR86" s="319"/>
      <c r="BS86" s="319"/>
      <c r="BT86" s="319"/>
      <c r="BU86" s="319"/>
      <c r="BV86" s="319"/>
      <c r="BW86" s="319"/>
      <c r="BX86" s="319"/>
      <c r="BY86" s="319"/>
      <c r="BZ86" s="319"/>
      <c r="CA86" s="319"/>
      <c r="CB86" s="319"/>
      <c r="CC86" s="319"/>
      <c r="CD86" s="319"/>
      <c r="CE86" s="319"/>
      <c r="CF86" s="319"/>
      <c r="CG86" s="319"/>
      <c r="CH86" s="319"/>
      <c r="CI86" s="319"/>
      <c r="CJ86" s="319"/>
      <c r="CK86" s="319"/>
      <c r="CL86" s="319"/>
      <c r="CM86" s="319"/>
      <c r="CN86" s="319"/>
      <c r="CO86" s="319"/>
      <c r="CP86" s="319"/>
      <c r="CQ86" s="319"/>
      <c r="CR86" s="319"/>
      <c r="CS86" s="319"/>
      <c r="CT86" s="319"/>
      <c r="CU86" s="319"/>
      <c r="CV86" s="319"/>
      <c r="CW86" s="319"/>
      <c r="CX86" s="319"/>
      <c r="CY86" s="319"/>
      <c r="CZ86" s="319"/>
      <c r="DA86" s="319"/>
      <c r="DB86" s="319"/>
      <c r="DC86" s="319"/>
      <c r="DD86" s="319"/>
      <c r="DE86" s="319"/>
      <c r="DF86" s="319"/>
      <c r="DG86" s="319"/>
      <c r="DH86" s="319"/>
      <c r="DI86" s="319"/>
      <c r="DJ86" s="319"/>
      <c r="DK86" s="319"/>
      <c r="DL86" s="319"/>
      <c r="DM86" s="319"/>
      <c r="DN86" s="319"/>
      <c r="DO86" s="319"/>
      <c r="DP86" s="319"/>
      <c r="DQ86" s="319"/>
      <c r="DR86" s="319"/>
      <c r="DS86" s="319"/>
      <c r="DT86" s="319"/>
      <c r="DU86" s="319"/>
      <c r="DV86" s="319"/>
      <c r="DW86" s="319"/>
      <c r="DX86" s="319"/>
      <c r="DY86" s="319"/>
      <c r="DZ86" s="319"/>
      <c r="EA86" s="319"/>
      <c r="EB86" s="319"/>
      <c r="EC86" s="319"/>
      <c r="ED86" s="319"/>
      <c r="EE86" s="319"/>
      <c r="EF86" s="319"/>
      <c r="EG86" s="319"/>
      <c r="EH86" s="319"/>
      <c r="EI86" s="319"/>
      <c r="EJ86" s="319"/>
      <c r="EK86" s="319"/>
      <c r="EL86" s="319"/>
      <c r="EM86" s="319"/>
      <c r="EN86" s="319"/>
      <c r="EO86" s="319"/>
      <c r="EP86" s="319"/>
      <c r="EQ86" s="319"/>
      <c r="ER86" s="319"/>
      <c r="ES86" s="319"/>
      <c r="ET86" s="319"/>
      <c r="EU86" s="319"/>
      <c r="EV86" s="319"/>
      <c r="EW86" s="319"/>
      <c r="EX86" s="319"/>
      <c r="EY86" s="319"/>
      <c r="EZ86" s="319"/>
      <c r="FA86" s="319"/>
      <c r="FB86" s="319"/>
      <c r="FC86" s="319"/>
      <c r="FD86" s="319"/>
      <c r="FE86" s="319"/>
      <c r="FF86" s="319"/>
      <c r="FG86" s="319"/>
      <c r="FH86" s="319"/>
      <c r="FI86" s="319"/>
      <c r="FJ86" s="319"/>
      <c r="FK86" s="319"/>
      <c r="FL86" s="319"/>
      <c r="FM86" s="319"/>
      <c r="FN86" s="319"/>
      <c r="FO86" s="319"/>
      <c r="FP86" s="319"/>
      <c r="FQ86" s="319"/>
      <c r="FR86" s="319"/>
      <c r="FS86" s="319"/>
      <c r="FT86" s="319"/>
      <c r="FU86" s="319"/>
      <c r="FV86" s="319"/>
      <c r="FW86" s="319"/>
      <c r="FX86" s="319"/>
      <c r="FY86" s="319"/>
      <c r="FZ86" s="319"/>
      <c r="GA86" s="319"/>
      <c r="GB86" s="319"/>
      <c r="GC86" s="319"/>
      <c r="GD86" s="319"/>
      <c r="GE86" s="319"/>
      <c r="GF86" s="319"/>
      <c r="GG86" s="319"/>
      <c r="GH86" s="319"/>
      <c r="GI86" s="319"/>
      <c r="GJ86" s="319"/>
      <c r="GK86" s="319"/>
      <c r="GL86" s="319"/>
      <c r="GM86" s="319"/>
      <c r="GN86" s="319"/>
      <c r="GO86" s="319"/>
      <c r="GP86" s="319"/>
      <c r="GQ86" s="319"/>
      <c r="GR86" s="319"/>
      <c r="GS86" s="319"/>
      <c r="GT86" s="319"/>
      <c r="GU86" s="319"/>
      <c r="GV86" s="319"/>
      <c r="GW86" s="319"/>
      <c r="GX86" s="319"/>
      <c r="GY86" s="319"/>
      <c r="GZ86" s="319"/>
      <c r="HA86" s="319"/>
      <c r="HB86" s="319"/>
      <c r="HC86" s="319"/>
      <c r="HD86" s="319"/>
      <c r="HE86" s="319"/>
      <c r="HF86" s="319"/>
      <c r="HG86" s="319"/>
      <c r="HH86" s="319"/>
      <c r="HI86" s="319"/>
      <c r="HJ86" s="319"/>
      <c r="HK86" s="319"/>
      <c r="HL86" s="319"/>
      <c r="HM86" s="319"/>
      <c r="HN86" s="319"/>
      <c r="HO86" s="319"/>
      <c r="HP86" s="319"/>
      <c r="HQ86" s="319"/>
      <c r="HR86" s="319"/>
      <c r="HS86" s="319"/>
      <c r="HT86" s="319"/>
      <c r="HU86" s="319"/>
      <c r="HV86" s="319"/>
      <c r="HW86" s="319"/>
      <c r="HX86" s="319"/>
      <c r="HY86" s="319"/>
      <c r="HZ86" s="319"/>
      <c r="IA86" s="319"/>
      <c r="IB86" s="319"/>
      <c r="IC86" s="319"/>
      <c r="ID86" s="319"/>
      <c r="IE86" s="319"/>
      <c r="IF86" s="319"/>
      <c r="IG86" s="319"/>
      <c r="IH86" s="319"/>
      <c r="II86" s="319"/>
      <c r="IJ86" s="319"/>
      <c r="IK86" s="319"/>
      <c r="IL86" s="319"/>
      <c r="IM86" s="319"/>
      <c r="IN86" s="319"/>
      <c r="IO86" s="319"/>
      <c r="IP86" s="319"/>
      <c r="IQ86" s="319"/>
      <c r="IR86" s="319"/>
      <c r="IS86" s="319"/>
      <c r="IT86" s="319"/>
      <c r="IU86" s="319"/>
      <c r="IV86" s="319"/>
      <c r="IW86" s="319"/>
      <c r="IX86" s="319"/>
      <c r="IY86" s="319"/>
      <c r="IZ86" s="319"/>
      <c r="JA86" s="319"/>
      <c r="JB86" s="319"/>
      <c r="JC86" s="319"/>
      <c r="JD86" s="319"/>
      <c r="JE86" s="319"/>
      <c r="JF86" s="319"/>
      <c r="JG86" s="319"/>
      <c r="JH86" s="319"/>
      <c r="JI86" s="319"/>
      <c r="JJ86" s="319"/>
      <c r="JK86" s="319"/>
      <c r="JL86" s="319"/>
      <c r="JM86" s="319"/>
      <c r="JN86" s="319"/>
      <c r="JO86" s="319"/>
      <c r="JP86" s="319"/>
      <c r="JQ86" s="319"/>
      <c r="JR86" s="319"/>
      <c r="JS86" s="319"/>
      <c r="JT86" s="319"/>
      <c r="JU86" s="319"/>
      <c r="JV86" s="319"/>
      <c r="JW86" s="319"/>
      <c r="JX86" s="319"/>
      <c r="JY86" s="319"/>
      <c r="JZ86" s="319"/>
      <c r="KA86" s="319"/>
      <c r="KB86" s="319"/>
      <c r="KC86" s="319"/>
      <c r="KD86" s="319"/>
      <c r="KE86" s="319"/>
      <c r="KF86" s="319"/>
      <c r="KG86" s="319"/>
      <c r="KH86" s="319"/>
      <c r="KI86" s="319"/>
      <c r="KJ86" s="319"/>
      <c r="KK86" s="319"/>
      <c r="KL86" s="319"/>
      <c r="KM86" s="319"/>
      <c r="KN86" s="319"/>
      <c r="KO86" s="319"/>
      <c r="KP86" s="319"/>
      <c r="KQ86" s="319"/>
      <c r="KR86" s="319"/>
      <c r="KS86" s="319"/>
      <c r="KT86" s="319"/>
      <c r="KU86" s="319"/>
      <c r="KV86" s="319"/>
      <c r="KW86" s="319"/>
      <c r="KX86" s="319"/>
      <c r="KY86" s="319"/>
      <c r="KZ86" s="319"/>
      <c r="LA86" s="319"/>
      <c r="LB86" s="319"/>
      <c r="LC86" s="319"/>
      <c r="LD86" s="319"/>
      <c r="LE86" s="319"/>
      <c r="LF86" s="319"/>
      <c r="LG86" s="319"/>
      <c r="LH86" s="319"/>
      <c r="LI86" s="319"/>
      <c r="LJ86" s="319"/>
      <c r="LK86" s="319"/>
      <c r="LL86" s="319"/>
      <c r="LM86" s="319"/>
      <c r="LN86" s="319"/>
      <c r="LO86" s="319"/>
      <c r="LP86" s="319"/>
      <c r="LQ86" s="319"/>
      <c r="LR86" s="319"/>
      <c r="LS86" s="319"/>
      <c r="LT86" s="319"/>
      <c r="LU86" s="319"/>
      <c r="LV86" s="319"/>
      <c r="LW86" s="319"/>
      <c r="LX86" s="319"/>
      <c r="LY86" s="319"/>
      <c r="LZ86" s="319"/>
      <c r="MA86" s="319"/>
      <c r="MB86" s="319"/>
      <c r="MC86" s="319"/>
      <c r="MD86" s="319"/>
      <c r="ME86" s="319"/>
      <c r="MF86" s="319"/>
      <c r="MG86" s="319"/>
      <c r="MH86" s="319"/>
      <c r="MI86" s="319"/>
      <c r="MJ86" s="319"/>
      <c r="MK86" s="319"/>
      <c r="ML86" s="319"/>
      <c r="MM86" s="319"/>
      <c r="MN86" s="319"/>
      <c r="MO86" s="319"/>
      <c r="MP86" s="319"/>
      <c r="MQ86" s="319"/>
      <c r="MR86" s="319"/>
      <c r="MS86" s="319"/>
      <c r="MT86" s="319"/>
      <c r="MU86" s="319"/>
      <c r="MV86" s="319"/>
      <c r="MW86" s="319"/>
      <c r="MX86" s="319"/>
      <c r="MY86" s="319"/>
      <c r="MZ86" s="319"/>
      <c r="NA86" s="319"/>
      <c r="NB86" s="319"/>
      <c r="NC86" s="319"/>
      <c r="ND86" s="319"/>
      <c r="NE86" s="319"/>
      <c r="NF86" s="319"/>
      <c r="NG86" s="319"/>
      <c r="NH86" s="319"/>
      <c r="NI86" s="319"/>
      <c r="NJ86" s="319"/>
      <c r="NK86" s="319"/>
      <c r="NL86" s="319"/>
      <c r="NM86" s="319"/>
      <c r="NN86" s="319"/>
      <c r="NO86" s="319"/>
      <c r="NP86" s="319"/>
      <c r="NQ86" s="319"/>
      <c r="NR86" s="319"/>
      <c r="NS86" s="319"/>
      <c r="NT86" s="319"/>
      <c r="NU86" s="319"/>
      <c r="NV86" s="319"/>
      <c r="NW86" s="319"/>
      <c r="NX86" s="319"/>
      <c r="NY86" s="319"/>
      <c r="NZ86" s="319"/>
      <c r="OA86" s="319"/>
      <c r="OB86" s="319"/>
      <c r="OC86" s="319"/>
      <c r="OD86" s="319"/>
      <c r="OE86" s="319"/>
      <c r="OF86" s="319"/>
      <c r="OG86" s="319"/>
      <c r="OH86" s="319"/>
      <c r="OI86" s="319"/>
      <c r="OJ86" s="319"/>
      <c r="OK86" s="319"/>
      <c r="OL86" s="319"/>
      <c r="OM86" s="319"/>
      <c r="ON86" s="319"/>
      <c r="OO86" s="319"/>
      <c r="OP86" s="319"/>
      <c r="OQ86" s="319"/>
      <c r="OR86" s="319"/>
      <c r="OS86" s="319"/>
      <c r="OT86" s="319"/>
      <c r="OU86" s="319"/>
      <c r="OV86" s="319"/>
      <c r="OW86" s="319"/>
      <c r="OX86" s="319"/>
      <c r="OY86" s="319"/>
      <c r="OZ86" s="319"/>
      <c r="PA86" s="319"/>
      <c r="PB86" s="319"/>
      <c r="PC86" s="319"/>
      <c r="PD86" s="319"/>
      <c r="PE86" s="319"/>
      <c r="PF86" s="319"/>
      <c r="PG86" s="319"/>
      <c r="PH86" s="319"/>
      <c r="PI86" s="319"/>
      <c r="PJ86" s="319"/>
      <c r="PK86" s="319"/>
      <c r="PL86" s="319"/>
      <c r="PM86" s="319"/>
      <c r="PN86" s="319"/>
      <c r="PO86" s="319"/>
      <c r="PP86" s="319"/>
      <c r="PQ86" s="319"/>
      <c r="PR86" s="319"/>
      <c r="PS86" s="319"/>
      <c r="PT86" s="319"/>
      <c r="PU86" s="319"/>
      <c r="PV86" s="319"/>
      <c r="PW86" s="319"/>
      <c r="PX86" s="319"/>
      <c r="PY86" s="319"/>
      <c r="PZ86" s="319"/>
      <c r="QA86" s="319"/>
      <c r="QB86" s="319"/>
      <c r="QC86" s="319"/>
      <c r="QD86" s="319"/>
      <c r="QE86" s="319"/>
      <c r="QF86" s="319"/>
      <c r="QG86" s="319"/>
      <c r="QH86" s="319"/>
      <c r="QI86" s="319"/>
      <c r="QJ86" s="319"/>
      <c r="QK86" s="319"/>
      <c r="QL86" s="319"/>
      <c r="QM86" s="319"/>
      <c r="QN86" s="319"/>
      <c r="QO86" s="319"/>
      <c r="QP86" s="319"/>
      <c r="QQ86" s="319"/>
      <c r="QR86" s="319"/>
      <c r="QS86" s="319"/>
      <c r="QT86" s="319"/>
      <c r="QU86" s="319"/>
      <c r="QV86" s="319"/>
      <c r="QW86" s="319"/>
      <c r="QX86" s="319"/>
      <c r="QY86" s="319"/>
      <c r="QZ86" s="319"/>
      <c r="RA86" s="319"/>
      <c r="RB86" s="319"/>
      <c r="RC86" s="319"/>
      <c r="RD86" s="319"/>
      <c r="RE86" s="319"/>
      <c r="RF86" s="319"/>
    </row>
    <row r="87" spans="1:474" s="602" customFormat="1" ht="14.4">
      <c r="A87" s="319"/>
      <c r="B87" s="2003" t="s">
        <v>77</v>
      </c>
      <c r="C87" s="2004">
        <v>18230714</v>
      </c>
      <c r="D87" s="2005"/>
      <c r="E87" s="2006" t="s">
        <v>1140</v>
      </c>
      <c r="F87" s="2007">
        <v>5</v>
      </c>
      <c r="G87" s="612">
        <f t="shared" si="16"/>
        <v>8.0392102906762779E-3</v>
      </c>
      <c r="H87" s="612" t="s">
        <v>37</v>
      </c>
      <c r="I87" s="2006">
        <v>159</v>
      </c>
      <c r="J87" s="2008">
        <f t="shared" si="18"/>
        <v>154.45283018867926</v>
      </c>
      <c r="K87" s="2009">
        <f t="shared" si="20"/>
        <v>20.660377358490567</v>
      </c>
      <c r="L87" s="2009">
        <f t="shared" si="21"/>
        <v>30.703773584905658</v>
      </c>
      <c r="M87" s="600"/>
      <c r="N87" s="2006">
        <v>24558</v>
      </c>
      <c r="O87" s="375"/>
      <c r="P87" s="601"/>
      <c r="Q87" s="601">
        <v>3285</v>
      </c>
      <c r="R87" s="601">
        <f t="shared" si="19"/>
        <v>1596.8999999999996</v>
      </c>
      <c r="S87" s="2006">
        <v>4881.8999999999996</v>
      </c>
      <c r="T87" s="601"/>
      <c r="U87" s="601"/>
      <c r="V87" s="601"/>
      <c r="W87" s="601"/>
      <c r="X87" s="601"/>
      <c r="Y87" s="601"/>
      <c r="Z87" s="1006">
        <f t="shared" si="17"/>
        <v>0</v>
      </c>
      <c r="AA87" s="614">
        <f t="shared" si="22"/>
        <v>0.3175879546338175</v>
      </c>
      <c r="AB87" s="601">
        <f t="shared" si="23"/>
        <v>7799.3249898972899</v>
      </c>
      <c r="AC87" s="618"/>
      <c r="AD87" s="2010"/>
      <c r="AE87" s="319"/>
      <c r="AF87" s="319"/>
      <c r="AG87" s="319"/>
      <c r="AH87" s="319"/>
      <c r="AI87" s="319"/>
      <c r="AJ87" s="319"/>
      <c r="AK87" s="319"/>
      <c r="AL87" s="319"/>
      <c r="AM87" s="319"/>
      <c r="AN87" s="319"/>
      <c r="AO87" s="319"/>
      <c r="AP87" s="319"/>
      <c r="AQ87" s="319"/>
      <c r="AR87" s="319"/>
      <c r="AS87" s="319"/>
      <c r="AT87" s="319"/>
      <c r="AU87" s="319"/>
      <c r="AV87" s="319"/>
      <c r="AW87" s="319"/>
      <c r="AX87" s="319"/>
      <c r="AY87" s="319"/>
      <c r="AZ87" s="319"/>
      <c r="BA87" s="319"/>
      <c r="BB87" s="319"/>
      <c r="BC87" s="319"/>
      <c r="BD87" s="319"/>
      <c r="BE87" s="319"/>
      <c r="BF87" s="319"/>
      <c r="BG87" s="319"/>
      <c r="BH87" s="319"/>
      <c r="BI87" s="319"/>
      <c r="BJ87" s="319"/>
      <c r="BK87" s="319"/>
      <c r="BL87" s="319"/>
      <c r="BM87" s="319"/>
      <c r="BN87" s="319"/>
      <c r="BO87" s="319"/>
      <c r="BP87" s="319"/>
      <c r="BQ87" s="319"/>
      <c r="BR87" s="319"/>
      <c r="BS87" s="319"/>
      <c r="BT87" s="319"/>
      <c r="BU87" s="319"/>
      <c r="BV87" s="319"/>
      <c r="BW87" s="319"/>
      <c r="BX87" s="319"/>
      <c r="BY87" s="319"/>
      <c r="BZ87" s="319"/>
      <c r="CA87" s="319"/>
      <c r="CB87" s="319"/>
      <c r="CC87" s="319"/>
      <c r="CD87" s="319"/>
      <c r="CE87" s="319"/>
      <c r="CF87" s="319"/>
      <c r="CG87" s="319"/>
      <c r="CH87" s="319"/>
      <c r="CI87" s="319"/>
      <c r="CJ87" s="319"/>
      <c r="CK87" s="319"/>
      <c r="CL87" s="319"/>
      <c r="CM87" s="319"/>
      <c r="CN87" s="319"/>
      <c r="CO87" s="319"/>
      <c r="CP87" s="319"/>
      <c r="CQ87" s="319"/>
      <c r="CR87" s="319"/>
      <c r="CS87" s="319"/>
      <c r="CT87" s="319"/>
      <c r="CU87" s="319"/>
      <c r="CV87" s="319"/>
      <c r="CW87" s="319"/>
      <c r="CX87" s="319"/>
      <c r="CY87" s="319"/>
      <c r="CZ87" s="319"/>
      <c r="DA87" s="319"/>
      <c r="DB87" s="319"/>
      <c r="DC87" s="319"/>
      <c r="DD87" s="319"/>
      <c r="DE87" s="319"/>
      <c r="DF87" s="319"/>
      <c r="DG87" s="319"/>
      <c r="DH87" s="319"/>
      <c r="DI87" s="319"/>
      <c r="DJ87" s="319"/>
      <c r="DK87" s="319"/>
      <c r="DL87" s="319"/>
      <c r="DM87" s="319"/>
      <c r="DN87" s="319"/>
      <c r="DO87" s="319"/>
      <c r="DP87" s="319"/>
      <c r="DQ87" s="319"/>
      <c r="DR87" s="319"/>
      <c r="DS87" s="319"/>
      <c r="DT87" s="319"/>
      <c r="DU87" s="319"/>
      <c r="DV87" s="319"/>
      <c r="DW87" s="319"/>
      <c r="DX87" s="319"/>
      <c r="DY87" s="319"/>
      <c r="DZ87" s="319"/>
      <c r="EA87" s="319"/>
      <c r="EB87" s="319"/>
      <c r="EC87" s="319"/>
      <c r="ED87" s="319"/>
      <c r="EE87" s="319"/>
      <c r="EF87" s="319"/>
      <c r="EG87" s="319"/>
      <c r="EH87" s="319"/>
      <c r="EI87" s="319"/>
      <c r="EJ87" s="319"/>
      <c r="EK87" s="319"/>
      <c r="EL87" s="319"/>
      <c r="EM87" s="319"/>
      <c r="EN87" s="319"/>
      <c r="EO87" s="319"/>
      <c r="EP87" s="319"/>
      <c r="EQ87" s="319"/>
      <c r="ER87" s="319"/>
      <c r="ES87" s="319"/>
      <c r="ET87" s="319"/>
      <c r="EU87" s="319"/>
      <c r="EV87" s="319"/>
      <c r="EW87" s="319"/>
      <c r="EX87" s="319"/>
      <c r="EY87" s="319"/>
      <c r="EZ87" s="319"/>
      <c r="FA87" s="319"/>
      <c r="FB87" s="319"/>
      <c r="FC87" s="319"/>
      <c r="FD87" s="319"/>
      <c r="FE87" s="319"/>
      <c r="FF87" s="319"/>
      <c r="FG87" s="319"/>
      <c r="FH87" s="319"/>
      <c r="FI87" s="319"/>
      <c r="FJ87" s="319"/>
      <c r="FK87" s="319"/>
      <c r="FL87" s="319"/>
      <c r="FM87" s="319"/>
      <c r="FN87" s="319"/>
      <c r="FO87" s="319"/>
      <c r="FP87" s="319"/>
      <c r="FQ87" s="319"/>
      <c r="FR87" s="319"/>
      <c r="FS87" s="319"/>
      <c r="FT87" s="319"/>
      <c r="FU87" s="319"/>
      <c r="FV87" s="319"/>
      <c r="FW87" s="319"/>
      <c r="FX87" s="319"/>
      <c r="FY87" s="319"/>
      <c r="FZ87" s="319"/>
      <c r="GA87" s="319"/>
      <c r="GB87" s="319"/>
      <c r="GC87" s="319"/>
      <c r="GD87" s="319"/>
      <c r="GE87" s="319"/>
      <c r="GF87" s="319"/>
      <c r="GG87" s="319"/>
      <c r="GH87" s="319"/>
      <c r="GI87" s="319"/>
      <c r="GJ87" s="319"/>
      <c r="GK87" s="319"/>
      <c r="GL87" s="319"/>
      <c r="GM87" s="319"/>
      <c r="GN87" s="319"/>
      <c r="GO87" s="319"/>
      <c r="GP87" s="319"/>
      <c r="GQ87" s="319"/>
      <c r="GR87" s="319"/>
      <c r="GS87" s="319"/>
      <c r="GT87" s="319"/>
      <c r="GU87" s="319"/>
      <c r="GV87" s="319"/>
      <c r="GW87" s="319"/>
      <c r="GX87" s="319"/>
      <c r="GY87" s="319"/>
      <c r="GZ87" s="319"/>
      <c r="HA87" s="319"/>
      <c r="HB87" s="319"/>
      <c r="HC87" s="319"/>
      <c r="HD87" s="319"/>
      <c r="HE87" s="319"/>
      <c r="HF87" s="319"/>
      <c r="HG87" s="319"/>
      <c r="HH87" s="319"/>
      <c r="HI87" s="319"/>
      <c r="HJ87" s="319"/>
      <c r="HK87" s="319"/>
      <c r="HL87" s="319"/>
      <c r="HM87" s="319"/>
      <c r="HN87" s="319"/>
      <c r="HO87" s="319"/>
      <c r="HP87" s="319"/>
      <c r="HQ87" s="319"/>
      <c r="HR87" s="319"/>
      <c r="HS87" s="319"/>
      <c r="HT87" s="319"/>
      <c r="HU87" s="319"/>
      <c r="HV87" s="319"/>
      <c r="HW87" s="319"/>
      <c r="HX87" s="319"/>
      <c r="HY87" s="319"/>
      <c r="HZ87" s="319"/>
      <c r="IA87" s="319"/>
      <c r="IB87" s="319"/>
      <c r="IC87" s="319"/>
      <c r="ID87" s="319"/>
      <c r="IE87" s="319"/>
      <c r="IF87" s="319"/>
      <c r="IG87" s="319"/>
      <c r="IH87" s="319"/>
      <c r="II87" s="319"/>
      <c r="IJ87" s="319"/>
      <c r="IK87" s="319"/>
      <c r="IL87" s="319"/>
      <c r="IM87" s="319"/>
      <c r="IN87" s="319"/>
      <c r="IO87" s="319"/>
      <c r="IP87" s="319"/>
      <c r="IQ87" s="319"/>
      <c r="IR87" s="319"/>
      <c r="IS87" s="319"/>
      <c r="IT87" s="319"/>
      <c r="IU87" s="319"/>
      <c r="IV87" s="319"/>
      <c r="IW87" s="319"/>
      <c r="IX87" s="319"/>
      <c r="IY87" s="319"/>
      <c r="IZ87" s="319"/>
      <c r="JA87" s="319"/>
      <c r="JB87" s="319"/>
      <c r="JC87" s="319"/>
      <c r="JD87" s="319"/>
      <c r="JE87" s="319"/>
      <c r="JF87" s="319"/>
      <c r="JG87" s="319"/>
      <c r="JH87" s="319"/>
      <c r="JI87" s="319"/>
      <c r="JJ87" s="319"/>
      <c r="JK87" s="319"/>
      <c r="JL87" s="319"/>
      <c r="JM87" s="319"/>
      <c r="JN87" s="319"/>
      <c r="JO87" s="319"/>
      <c r="JP87" s="319"/>
      <c r="JQ87" s="319"/>
      <c r="JR87" s="319"/>
      <c r="JS87" s="319"/>
      <c r="JT87" s="319"/>
      <c r="JU87" s="319"/>
      <c r="JV87" s="319"/>
      <c r="JW87" s="319"/>
      <c r="JX87" s="319"/>
      <c r="JY87" s="319"/>
      <c r="JZ87" s="319"/>
      <c r="KA87" s="319"/>
      <c r="KB87" s="319"/>
      <c r="KC87" s="319"/>
      <c r="KD87" s="319"/>
      <c r="KE87" s="319"/>
      <c r="KF87" s="319"/>
      <c r="KG87" s="319"/>
      <c r="KH87" s="319"/>
      <c r="KI87" s="319"/>
      <c r="KJ87" s="319"/>
      <c r="KK87" s="319"/>
      <c r="KL87" s="319"/>
      <c r="KM87" s="319"/>
      <c r="KN87" s="319"/>
      <c r="KO87" s="319"/>
      <c r="KP87" s="319"/>
      <c r="KQ87" s="319"/>
      <c r="KR87" s="319"/>
      <c r="KS87" s="319"/>
      <c r="KT87" s="319"/>
      <c r="KU87" s="319"/>
      <c r="KV87" s="319"/>
      <c r="KW87" s="319"/>
      <c r="KX87" s="319"/>
      <c r="KY87" s="319"/>
      <c r="KZ87" s="319"/>
      <c r="LA87" s="319"/>
      <c r="LB87" s="319"/>
      <c r="LC87" s="319"/>
      <c r="LD87" s="319"/>
      <c r="LE87" s="319"/>
      <c r="LF87" s="319"/>
      <c r="LG87" s="319"/>
      <c r="LH87" s="319"/>
      <c r="LI87" s="319"/>
      <c r="LJ87" s="319"/>
      <c r="LK87" s="319"/>
      <c r="LL87" s="319"/>
      <c r="LM87" s="319"/>
      <c r="LN87" s="319"/>
      <c r="LO87" s="319"/>
      <c r="LP87" s="319"/>
      <c r="LQ87" s="319"/>
      <c r="LR87" s="319"/>
      <c r="LS87" s="319"/>
      <c r="LT87" s="319"/>
      <c r="LU87" s="319"/>
      <c r="LV87" s="319"/>
      <c r="LW87" s="319"/>
      <c r="LX87" s="319"/>
      <c r="LY87" s="319"/>
      <c r="LZ87" s="319"/>
      <c r="MA87" s="319"/>
      <c r="MB87" s="319"/>
      <c r="MC87" s="319"/>
      <c r="MD87" s="319"/>
      <c r="ME87" s="319"/>
      <c r="MF87" s="319"/>
      <c r="MG87" s="319"/>
      <c r="MH87" s="319"/>
      <c r="MI87" s="319"/>
      <c r="MJ87" s="319"/>
      <c r="MK87" s="319"/>
      <c r="ML87" s="319"/>
      <c r="MM87" s="319"/>
      <c r="MN87" s="319"/>
      <c r="MO87" s="319"/>
      <c r="MP87" s="319"/>
      <c r="MQ87" s="319"/>
      <c r="MR87" s="319"/>
      <c r="MS87" s="319"/>
      <c r="MT87" s="319"/>
      <c r="MU87" s="319"/>
      <c r="MV87" s="319"/>
      <c r="MW87" s="319"/>
      <c r="MX87" s="319"/>
      <c r="MY87" s="319"/>
      <c r="MZ87" s="319"/>
      <c r="NA87" s="319"/>
      <c r="NB87" s="319"/>
      <c r="NC87" s="319"/>
      <c r="ND87" s="319"/>
      <c r="NE87" s="319"/>
      <c r="NF87" s="319"/>
      <c r="NG87" s="319"/>
      <c r="NH87" s="319"/>
      <c r="NI87" s="319"/>
      <c r="NJ87" s="319"/>
      <c r="NK87" s="319"/>
      <c r="NL87" s="319"/>
      <c r="NM87" s="319"/>
      <c r="NN87" s="319"/>
      <c r="NO87" s="319"/>
      <c r="NP87" s="319"/>
      <c r="NQ87" s="319"/>
      <c r="NR87" s="319"/>
      <c r="NS87" s="319"/>
      <c r="NT87" s="319"/>
      <c r="NU87" s="319"/>
      <c r="NV87" s="319"/>
      <c r="NW87" s="319"/>
      <c r="NX87" s="319"/>
      <c r="NY87" s="319"/>
      <c r="NZ87" s="319"/>
      <c r="OA87" s="319"/>
      <c r="OB87" s="319"/>
      <c r="OC87" s="319"/>
      <c r="OD87" s="319"/>
      <c r="OE87" s="319"/>
      <c r="OF87" s="319"/>
      <c r="OG87" s="319"/>
      <c r="OH87" s="319"/>
      <c r="OI87" s="319"/>
      <c r="OJ87" s="319"/>
      <c r="OK87" s="319"/>
      <c r="OL87" s="319"/>
      <c r="OM87" s="319"/>
      <c r="ON87" s="319"/>
      <c r="OO87" s="319"/>
      <c r="OP87" s="319"/>
      <c r="OQ87" s="319"/>
      <c r="OR87" s="319"/>
      <c r="OS87" s="319"/>
      <c r="OT87" s="319"/>
      <c r="OU87" s="319"/>
      <c r="OV87" s="319"/>
      <c r="OW87" s="319"/>
      <c r="OX87" s="319"/>
      <c r="OY87" s="319"/>
      <c r="OZ87" s="319"/>
      <c r="PA87" s="319"/>
      <c r="PB87" s="319"/>
      <c r="PC87" s="319"/>
      <c r="PD87" s="319"/>
      <c r="PE87" s="319"/>
      <c r="PF87" s="319"/>
      <c r="PG87" s="319"/>
      <c r="PH87" s="319"/>
      <c r="PI87" s="319"/>
      <c r="PJ87" s="319"/>
      <c r="PK87" s="319"/>
      <c r="PL87" s="319"/>
      <c r="PM87" s="319"/>
      <c r="PN87" s="319"/>
      <c r="PO87" s="319"/>
      <c r="PP87" s="319"/>
      <c r="PQ87" s="319"/>
      <c r="PR87" s="319"/>
      <c r="PS87" s="319"/>
      <c r="PT87" s="319"/>
      <c r="PU87" s="319"/>
      <c r="PV87" s="319"/>
      <c r="PW87" s="319"/>
      <c r="PX87" s="319"/>
      <c r="PY87" s="319"/>
      <c r="PZ87" s="319"/>
      <c r="QA87" s="319"/>
      <c r="QB87" s="319"/>
      <c r="QC87" s="319"/>
      <c r="QD87" s="319"/>
      <c r="QE87" s="319"/>
      <c r="QF87" s="319"/>
      <c r="QG87" s="319"/>
      <c r="QH87" s="319"/>
      <c r="QI87" s="319"/>
      <c r="QJ87" s="319"/>
      <c r="QK87" s="319"/>
      <c r="QL87" s="319"/>
      <c r="QM87" s="319"/>
      <c r="QN87" s="319"/>
      <c r="QO87" s="319"/>
      <c r="QP87" s="319"/>
      <c r="QQ87" s="319"/>
      <c r="QR87" s="319"/>
      <c r="QS87" s="319"/>
      <c r="QT87" s="319"/>
      <c r="QU87" s="319"/>
      <c r="QV87" s="319"/>
      <c r="QW87" s="319"/>
      <c r="QX87" s="319"/>
      <c r="QY87" s="319"/>
      <c r="QZ87" s="319"/>
      <c r="RA87" s="319"/>
      <c r="RB87" s="319"/>
      <c r="RC87" s="319"/>
      <c r="RD87" s="319"/>
      <c r="RE87" s="319"/>
      <c r="RF87" s="319"/>
    </row>
    <row r="88" spans="1:474" s="602" customFormat="1" ht="14.4">
      <c r="A88" s="319"/>
      <c r="B88" s="2003" t="s">
        <v>77</v>
      </c>
      <c r="C88" s="2004">
        <v>18230714</v>
      </c>
      <c r="D88" s="2005"/>
      <c r="E88" s="2006" t="s">
        <v>1141</v>
      </c>
      <c r="F88" s="2007">
        <v>5</v>
      </c>
      <c r="G88" s="612">
        <f t="shared" si="16"/>
        <v>3.7904558985153769E-2</v>
      </c>
      <c r="H88" s="612" t="s">
        <v>37</v>
      </c>
      <c r="I88" s="2006">
        <v>844</v>
      </c>
      <c r="J88" s="2008">
        <f t="shared" si="18"/>
        <v>137.19194312796208</v>
      </c>
      <c r="K88" s="2009">
        <f t="shared" si="20"/>
        <v>20.724786729857822</v>
      </c>
      <c r="L88" s="2009">
        <f t="shared" si="21"/>
        <v>28.828436018957348</v>
      </c>
      <c r="M88" s="600"/>
      <c r="N88" s="2006">
        <v>115790</v>
      </c>
      <c r="O88" s="375"/>
      <c r="P88" s="601"/>
      <c r="Q88" s="601">
        <v>17491.72</v>
      </c>
      <c r="R88" s="601">
        <f t="shared" si="19"/>
        <v>6839.48</v>
      </c>
      <c r="S88" s="2006">
        <v>24331.200000000001</v>
      </c>
      <c r="T88" s="601"/>
      <c r="U88" s="601"/>
      <c r="V88" s="601"/>
      <c r="W88" s="601"/>
      <c r="X88" s="601"/>
      <c r="Y88" s="601"/>
      <c r="Z88" s="1006">
        <f t="shared" si="17"/>
        <v>0</v>
      </c>
      <c r="AA88" s="614">
        <f t="shared" si="22"/>
        <v>0.3175879546338175</v>
      </c>
      <c r="AB88" s="601">
        <f t="shared" si="23"/>
        <v>36773.509267049725</v>
      </c>
      <c r="AC88" s="618"/>
      <c r="AD88" s="2010"/>
      <c r="AE88" s="319"/>
      <c r="AF88" s="319"/>
      <c r="AG88" s="319"/>
      <c r="AH88" s="319"/>
      <c r="AI88" s="319"/>
      <c r="AJ88" s="319"/>
      <c r="AK88" s="319"/>
      <c r="AL88" s="319"/>
      <c r="AM88" s="319"/>
      <c r="AN88" s="319"/>
      <c r="AO88" s="319"/>
      <c r="AP88" s="319"/>
      <c r="AQ88" s="319"/>
      <c r="AR88" s="319"/>
      <c r="AS88" s="319"/>
      <c r="AT88" s="319"/>
      <c r="AU88" s="319"/>
      <c r="AV88" s="319"/>
      <c r="AW88" s="319"/>
      <c r="AX88" s="319"/>
      <c r="AY88" s="319"/>
      <c r="AZ88" s="319"/>
      <c r="BA88" s="319"/>
      <c r="BB88" s="319"/>
      <c r="BC88" s="319"/>
      <c r="BD88" s="319"/>
      <c r="BE88" s="319"/>
      <c r="BF88" s="319"/>
      <c r="BG88" s="319"/>
      <c r="BH88" s="319"/>
      <c r="BI88" s="319"/>
      <c r="BJ88" s="319"/>
      <c r="BK88" s="319"/>
      <c r="BL88" s="319"/>
      <c r="BM88" s="319"/>
      <c r="BN88" s="319"/>
      <c r="BO88" s="319"/>
      <c r="BP88" s="319"/>
      <c r="BQ88" s="319"/>
      <c r="BR88" s="319"/>
      <c r="BS88" s="319"/>
      <c r="BT88" s="319"/>
      <c r="BU88" s="319"/>
      <c r="BV88" s="319"/>
      <c r="BW88" s="319"/>
      <c r="BX88" s="319"/>
      <c r="BY88" s="319"/>
      <c r="BZ88" s="319"/>
      <c r="CA88" s="319"/>
      <c r="CB88" s="319"/>
      <c r="CC88" s="319"/>
      <c r="CD88" s="319"/>
      <c r="CE88" s="319"/>
      <c r="CF88" s="319"/>
      <c r="CG88" s="319"/>
      <c r="CH88" s="319"/>
      <c r="CI88" s="319"/>
      <c r="CJ88" s="319"/>
      <c r="CK88" s="319"/>
      <c r="CL88" s="319"/>
      <c r="CM88" s="319"/>
      <c r="CN88" s="319"/>
      <c r="CO88" s="319"/>
      <c r="CP88" s="319"/>
      <c r="CQ88" s="319"/>
      <c r="CR88" s="319"/>
      <c r="CS88" s="319"/>
      <c r="CT88" s="319"/>
      <c r="CU88" s="319"/>
      <c r="CV88" s="319"/>
      <c r="CW88" s="319"/>
      <c r="CX88" s="319"/>
      <c r="CY88" s="319"/>
      <c r="CZ88" s="319"/>
      <c r="DA88" s="319"/>
      <c r="DB88" s="319"/>
      <c r="DC88" s="319"/>
      <c r="DD88" s="319"/>
      <c r="DE88" s="319"/>
      <c r="DF88" s="319"/>
      <c r="DG88" s="319"/>
      <c r="DH88" s="319"/>
      <c r="DI88" s="319"/>
      <c r="DJ88" s="319"/>
      <c r="DK88" s="319"/>
      <c r="DL88" s="319"/>
      <c r="DM88" s="319"/>
      <c r="DN88" s="319"/>
      <c r="DO88" s="319"/>
      <c r="DP88" s="319"/>
      <c r="DQ88" s="319"/>
      <c r="DR88" s="319"/>
      <c r="DS88" s="319"/>
      <c r="DT88" s="319"/>
      <c r="DU88" s="319"/>
      <c r="DV88" s="319"/>
      <c r="DW88" s="319"/>
      <c r="DX88" s="319"/>
      <c r="DY88" s="319"/>
      <c r="DZ88" s="319"/>
      <c r="EA88" s="319"/>
      <c r="EB88" s="319"/>
      <c r="EC88" s="319"/>
      <c r="ED88" s="319"/>
      <c r="EE88" s="319"/>
      <c r="EF88" s="319"/>
      <c r="EG88" s="319"/>
      <c r="EH88" s="319"/>
      <c r="EI88" s="319"/>
      <c r="EJ88" s="319"/>
      <c r="EK88" s="319"/>
      <c r="EL88" s="319"/>
      <c r="EM88" s="319"/>
      <c r="EN88" s="319"/>
      <c r="EO88" s="319"/>
      <c r="EP88" s="319"/>
      <c r="EQ88" s="319"/>
      <c r="ER88" s="319"/>
      <c r="ES88" s="319"/>
      <c r="ET88" s="319"/>
      <c r="EU88" s="319"/>
      <c r="EV88" s="319"/>
      <c r="EW88" s="319"/>
      <c r="EX88" s="319"/>
      <c r="EY88" s="319"/>
      <c r="EZ88" s="319"/>
      <c r="FA88" s="319"/>
      <c r="FB88" s="319"/>
      <c r="FC88" s="319"/>
      <c r="FD88" s="319"/>
      <c r="FE88" s="319"/>
      <c r="FF88" s="319"/>
      <c r="FG88" s="319"/>
      <c r="FH88" s="319"/>
      <c r="FI88" s="319"/>
      <c r="FJ88" s="319"/>
      <c r="FK88" s="319"/>
      <c r="FL88" s="319"/>
      <c r="FM88" s="319"/>
      <c r="FN88" s="319"/>
      <c r="FO88" s="319"/>
      <c r="FP88" s="319"/>
      <c r="FQ88" s="319"/>
      <c r="FR88" s="319"/>
      <c r="FS88" s="319"/>
      <c r="FT88" s="319"/>
      <c r="FU88" s="319"/>
      <c r="FV88" s="319"/>
      <c r="FW88" s="319"/>
      <c r="FX88" s="319"/>
      <c r="FY88" s="319"/>
      <c r="FZ88" s="319"/>
      <c r="GA88" s="319"/>
      <c r="GB88" s="319"/>
      <c r="GC88" s="319"/>
      <c r="GD88" s="319"/>
      <c r="GE88" s="319"/>
      <c r="GF88" s="319"/>
      <c r="GG88" s="319"/>
      <c r="GH88" s="319"/>
      <c r="GI88" s="319"/>
      <c r="GJ88" s="319"/>
      <c r="GK88" s="319"/>
      <c r="GL88" s="319"/>
      <c r="GM88" s="319"/>
      <c r="GN88" s="319"/>
      <c r="GO88" s="319"/>
      <c r="GP88" s="319"/>
      <c r="GQ88" s="319"/>
      <c r="GR88" s="319"/>
      <c r="GS88" s="319"/>
      <c r="GT88" s="319"/>
      <c r="GU88" s="319"/>
      <c r="GV88" s="319"/>
      <c r="GW88" s="319"/>
      <c r="GX88" s="319"/>
      <c r="GY88" s="319"/>
      <c r="GZ88" s="319"/>
      <c r="HA88" s="319"/>
      <c r="HB88" s="319"/>
      <c r="HC88" s="319"/>
      <c r="HD88" s="319"/>
      <c r="HE88" s="319"/>
      <c r="HF88" s="319"/>
      <c r="HG88" s="319"/>
      <c r="HH88" s="319"/>
      <c r="HI88" s="319"/>
      <c r="HJ88" s="319"/>
      <c r="HK88" s="319"/>
      <c r="HL88" s="319"/>
      <c r="HM88" s="319"/>
      <c r="HN88" s="319"/>
      <c r="HO88" s="319"/>
      <c r="HP88" s="319"/>
      <c r="HQ88" s="319"/>
      <c r="HR88" s="319"/>
      <c r="HS88" s="319"/>
      <c r="HT88" s="319"/>
      <c r="HU88" s="319"/>
      <c r="HV88" s="319"/>
      <c r="HW88" s="319"/>
      <c r="HX88" s="319"/>
      <c r="HY88" s="319"/>
      <c r="HZ88" s="319"/>
      <c r="IA88" s="319"/>
      <c r="IB88" s="319"/>
      <c r="IC88" s="319"/>
      <c r="ID88" s="319"/>
      <c r="IE88" s="319"/>
      <c r="IF88" s="319"/>
      <c r="IG88" s="319"/>
      <c r="IH88" s="319"/>
      <c r="II88" s="319"/>
      <c r="IJ88" s="319"/>
      <c r="IK88" s="319"/>
      <c r="IL88" s="319"/>
      <c r="IM88" s="319"/>
      <c r="IN88" s="319"/>
      <c r="IO88" s="319"/>
      <c r="IP88" s="319"/>
      <c r="IQ88" s="319"/>
      <c r="IR88" s="319"/>
      <c r="IS88" s="319"/>
      <c r="IT88" s="319"/>
      <c r="IU88" s="319"/>
      <c r="IV88" s="319"/>
      <c r="IW88" s="319"/>
      <c r="IX88" s="319"/>
      <c r="IY88" s="319"/>
      <c r="IZ88" s="319"/>
      <c r="JA88" s="319"/>
      <c r="JB88" s="319"/>
      <c r="JC88" s="319"/>
      <c r="JD88" s="319"/>
      <c r="JE88" s="319"/>
      <c r="JF88" s="319"/>
      <c r="JG88" s="319"/>
      <c r="JH88" s="319"/>
      <c r="JI88" s="319"/>
      <c r="JJ88" s="319"/>
      <c r="JK88" s="319"/>
      <c r="JL88" s="319"/>
      <c r="JM88" s="319"/>
      <c r="JN88" s="319"/>
      <c r="JO88" s="319"/>
      <c r="JP88" s="319"/>
      <c r="JQ88" s="319"/>
      <c r="JR88" s="319"/>
      <c r="JS88" s="319"/>
      <c r="JT88" s="319"/>
      <c r="JU88" s="319"/>
      <c r="JV88" s="319"/>
      <c r="JW88" s="319"/>
      <c r="JX88" s="319"/>
      <c r="JY88" s="319"/>
      <c r="JZ88" s="319"/>
      <c r="KA88" s="319"/>
      <c r="KB88" s="319"/>
      <c r="KC88" s="319"/>
      <c r="KD88" s="319"/>
      <c r="KE88" s="319"/>
      <c r="KF88" s="319"/>
      <c r="KG88" s="319"/>
      <c r="KH88" s="319"/>
      <c r="KI88" s="319"/>
      <c r="KJ88" s="319"/>
      <c r="KK88" s="319"/>
      <c r="KL88" s="319"/>
      <c r="KM88" s="319"/>
      <c r="KN88" s="319"/>
      <c r="KO88" s="319"/>
      <c r="KP88" s="319"/>
      <c r="KQ88" s="319"/>
      <c r="KR88" s="319"/>
      <c r="KS88" s="319"/>
      <c r="KT88" s="319"/>
      <c r="KU88" s="319"/>
      <c r="KV88" s="319"/>
      <c r="KW88" s="319"/>
      <c r="KX88" s="319"/>
      <c r="KY88" s="319"/>
      <c r="KZ88" s="319"/>
      <c r="LA88" s="319"/>
      <c r="LB88" s="319"/>
      <c r="LC88" s="319"/>
      <c r="LD88" s="319"/>
      <c r="LE88" s="319"/>
      <c r="LF88" s="319"/>
      <c r="LG88" s="319"/>
      <c r="LH88" s="319"/>
      <c r="LI88" s="319"/>
      <c r="LJ88" s="319"/>
      <c r="LK88" s="319"/>
      <c r="LL88" s="319"/>
      <c r="LM88" s="319"/>
      <c r="LN88" s="319"/>
      <c r="LO88" s="319"/>
      <c r="LP88" s="319"/>
      <c r="LQ88" s="319"/>
      <c r="LR88" s="319"/>
      <c r="LS88" s="319"/>
      <c r="LT88" s="319"/>
      <c r="LU88" s="319"/>
      <c r="LV88" s="319"/>
      <c r="LW88" s="319"/>
      <c r="LX88" s="319"/>
      <c r="LY88" s="319"/>
      <c r="LZ88" s="319"/>
      <c r="MA88" s="319"/>
      <c r="MB88" s="319"/>
      <c r="MC88" s="319"/>
      <c r="MD88" s="319"/>
      <c r="ME88" s="319"/>
      <c r="MF88" s="319"/>
      <c r="MG88" s="319"/>
      <c r="MH88" s="319"/>
      <c r="MI88" s="319"/>
      <c r="MJ88" s="319"/>
      <c r="MK88" s="319"/>
      <c r="ML88" s="319"/>
      <c r="MM88" s="319"/>
      <c r="MN88" s="319"/>
      <c r="MO88" s="319"/>
      <c r="MP88" s="319"/>
      <c r="MQ88" s="319"/>
      <c r="MR88" s="319"/>
      <c r="MS88" s="319"/>
      <c r="MT88" s="319"/>
      <c r="MU88" s="319"/>
      <c r="MV88" s="319"/>
      <c r="MW88" s="319"/>
      <c r="MX88" s="319"/>
      <c r="MY88" s="319"/>
      <c r="MZ88" s="319"/>
      <c r="NA88" s="319"/>
      <c r="NB88" s="319"/>
      <c r="NC88" s="319"/>
      <c r="ND88" s="319"/>
      <c r="NE88" s="319"/>
      <c r="NF88" s="319"/>
      <c r="NG88" s="319"/>
      <c r="NH88" s="319"/>
      <c r="NI88" s="319"/>
      <c r="NJ88" s="319"/>
      <c r="NK88" s="319"/>
      <c r="NL88" s="319"/>
      <c r="NM88" s="319"/>
      <c r="NN88" s="319"/>
      <c r="NO88" s="319"/>
      <c r="NP88" s="319"/>
      <c r="NQ88" s="319"/>
      <c r="NR88" s="319"/>
      <c r="NS88" s="319"/>
      <c r="NT88" s="319"/>
      <c r="NU88" s="319"/>
      <c r="NV88" s="319"/>
      <c r="NW88" s="319"/>
      <c r="NX88" s="319"/>
      <c r="NY88" s="319"/>
      <c r="NZ88" s="319"/>
      <c r="OA88" s="319"/>
      <c r="OB88" s="319"/>
      <c r="OC88" s="319"/>
      <c r="OD88" s="319"/>
      <c r="OE88" s="319"/>
      <c r="OF88" s="319"/>
      <c r="OG88" s="319"/>
      <c r="OH88" s="319"/>
      <c r="OI88" s="319"/>
      <c r="OJ88" s="319"/>
      <c r="OK88" s="319"/>
      <c r="OL88" s="319"/>
      <c r="OM88" s="319"/>
      <c r="ON88" s="319"/>
      <c r="OO88" s="319"/>
      <c r="OP88" s="319"/>
      <c r="OQ88" s="319"/>
      <c r="OR88" s="319"/>
      <c r="OS88" s="319"/>
      <c r="OT88" s="319"/>
      <c r="OU88" s="319"/>
      <c r="OV88" s="319"/>
      <c r="OW88" s="319"/>
      <c r="OX88" s="319"/>
      <c r="OY88" s="319"/>
      <c r="OZ88" s="319"/>
      <c r="PA88" s="319"/>
      <c r="PB88" s="319"/>
      <c r="PC88" s="319"/>
      <c r="PD88" s="319"/>
      <c r="PE88" s="319"/>
      <c r="PF88" s="319"/>
      <c r="PG88" s="319"/>
      <c r="PH88" s="319"/>
      <c r="PI88" s="319"/>
      <c r="PJ88" s="319"/>
      <c r="PK88" s="319"/>
      <c r="PL88" s="319"/>
      <c r="PM88" s="319"/>
      <c r="PN88" s="319"/>
      <c r="PO88" s="319"/>
      <c r="PP88" s="319"/>
      <c r="PQ88" s="319"/>
      <c r="PR88" s="319"/>
      <c r="PS88" s="319"/>
      <c r="PT88" s="319"/>
      <c r="PU88" s="319"/>
      <c r="PV88" s="319"/>
      <c r="PW88" s="319"/>
      <c r="PX88" s="319"/>
      <c r="PY88" s="319"/>
      <c r="PZ88" s="319"/>
      <c r="QA88" s="319"/>
      <c r="QB88" s="319"/>
      <c r="QC88" s="319"/>
      <c r="QD88" s="319"/>
      <c r="QE88" s="319"/>
      <c r="QF88" s="319"/>
      <c r="QG88" s="319"/>
      <c r="QH88" s="319"/>
      <c r="QI88" s="319"/>
      <c r="QJ88" s="319"/>
      <c r="QK88" s="319"/>
      <c r="QL88" s="319"/>
      <c r="QM88" s="319"/>
      <c r="QN88" s="319"/>
      <c r="QO88" s="319"/>
      <c r="QP88" s="319"/>
      <c r="QQ88" s="319"/>
      <c r="QR88" s="319"/>
      <c r="QS88" s="319"/>
      <c r="QT88" s="319"/>
      <c r="QU88" s="319"/>
      <c r="QV88" s="319"/>
      <c r="QW88" s="319"/>
      <c r="QX88" s="319"/>
      <c r="QY88" s="319"/>
      <c r="QZ88" s="319"/>
      <c r="RA88" s="319"/>
      <c r="RB88" s="319"/>
      <c r="RC88" s="319"/>
      <c r="RD88" s="319"/>
      <c r="RE88" s="319"/>
      <c r="RF88" s="319"/>
    </row>
    <row r="89" spans="1:474" s="602" customFormat="1" ht="14.4">
      <c r="A89" s="319"/>
      <c r="B89" s="2003" t="s">
        <v>77</v>
      </c>
      <c r="C89" s="2004">
        <v>18230714</v>
      </c>
      <c r="D89" s="2005"/>
      <c r="E89" s="2006" t="s">
        <v>1142</v>
      </c>
      <c r="F89" s="2007">
        <v>5</v>
      </c>
      <c r="G89" s="612">
        <f t="shared" si="16"/>
        <v>1.114843821399427E-2</v>
      </c>
      <c r="H89" s="612" t="s">
        <v>37</v>
      </c>
      <c r="I89" s="2006">
        <v>132</v>
      </c>
      <c r="J89" s="2008">
        <f t="shared" si="18"/>
        <v>258</v>
      </c>
      <c r="K89" s="2009">
        <f t="shared" si="20"/>
        <v>19.987878787878788</v>
      </c>
      <c r="L89" s="2009">
        <f t="shared" si="21"/>
        <v>25.423636363636366</v>
      </c>
      <c r="M89" s="600"/>
      <c r="N89" s="2006">
        <v>34056</v>
      </c>
      <c r="O89" s="375"/>
      <c r="P89" s="601"/>
      <c r="Q89" s="601">
        <v>2638.4</v>
      </c>
      <c r="R89" s="601">
        <f t="shared" si="19"/>
        <v>717.52</v>
      </c>
      <c r="S89" s="2006">
        <v>3355.92</v>
      </c>
      <c r="T89" s="601"/>
      <c r="U89" s="601"/>
      <c r="V89" s="601"/>
      <c r="W89" s="601"/>
      <c r="X89" s="601"/>
      <c r="Y89" s="601"/>
      <c r="Z89" s="1006">
        <f t="shared" si="17"/>
        <v>0</v>
      </c>
      <c r="AA89" s="614">
        <f t="shared" si="22"/>
        <v>0.3175879546338175</v>
      </c>
      <c r="AB89" s="601">
        <f t="shared" si="23"/>
        <v>10815.77538300929</v>
      </c>
      <c r="AC89" s="618"/>
      <c r="AD89" s="2010"/>
      <c r="AE89" s="319"/>
      <c r="AF89" s="319"/>
      <c r="AG89" s="319"/>
      <c r="AH89" s="319"/>
      <c r="AI89" s="319"/>
      <c r="AJ89" s="319"/>
      <c r="AK89" s="319"/>
      <c r="AL89" s="319"/>
      <c r="AM89" s="319"/>
      <c r="AN89" s="319"/>
      <c r="AO89" s="319"/>
      <c r="AP89" s="319"/>
      <c r="AQ89" s="319"/>
      <c r="AR89" s="319"/>
      <c r="AS89" s="319"/>
      <c r="AT89" s="319"/>
      <c r="AU89" s="319"/>
      <c r="AV89" s="319"/>
      <c r="AW89" s="319"/>
      <c r="AX89" s="319"/>
      <c r="AY89" s="319"/>
      <c r="AZ89" s="319"/>
      <c r="BA89" s="319"/>
      <c r="BB89" s="319"/>
      <c r="BC89" s="319"/>
      <c r="BD89" s="319"/>
      <c r="BE89" s="319"/>
      <c r="BF89" s="319"/>
      <c r="BG89" s="319"/>
      <c r="BH89" s="319"/>
      <c r="BI89" s="319"/>
      <c r="BJ89" s="319"/>
      <c r="BK89" s="319"/>
      <c r="BL89" s="319"/>
      <c r="BM89" s="319"/>
      <c r="BN89" s="319"/>
      <c r="BO89" s="319"/>
      <c r="BP89" s="319"/>
      <c r="BQ89" s="319"/>
      <c r="BR89" s="319"/>
      <c r="BS89" s="319"/>
      <c r="BT89" s="319"/>
      <c r="BU89" s="319"/>
      <c r="BV89" s="319"/>
      <c r="BW89" s="319"/>
      <c r="BX89" s="319"/>
      <c r="BY89" s="319"/>
      <c r="BZ89" s="319"/>
      <c r="CA89" s="319"/>
      <c r="CB89" s="319"/>
      <c r="CC89" s="319"/>
      <c r="CD89" s="319"/>
      <c r="CE89" s="319"/>
      <c r="CF89" s="319"/>
      <c r="CG89" s="319"/>
      <c r="CH89" s="319"/>
      <c r="CI89" s="319"/>
      <c r="CJ89" s="319"/>
      <c r="CK89" s="319"/>
      <c r="CL89" s="319"/>
      <c r="CM89" s="319"/>
      <c r="CN89" s="319"/>
      <c r="CO89" s="319"/>
      <c r="CP89" s="319"/>
      <c r="CQ89" s="319"/>
      <c r="CR89" s="319"/>
      <c r="CS89" s="319"/>
      <c r="CT89" s="319"/>
      <c r="CU89" s="319"/>
      <c r="CV89" s="319"/>
      <c r="CW89" s="319"/>
      <c r="CX89" s="319"/>
      <c r="CY89" s="319"/>
      <c r="CZ89" s="319"/>
      <c r="DA89" s="319"/>
      <c r="DB89" s="319"/>
      <c r="DC89" s="319"/>
      <c r="DD89" s="319"/>
      <c r="DE89" s="319"/>
      <c r="DF89" s="319"/>
      <c r="DG89" s="319"/>
      <c r="DH89" s="319"/>
      <c r="DI89" s="319"/>
      <c r="DJ89" s="319"/>
      <c r="DK89" s="319"/>
      <c r="DL89" s="319"/>
      <c r="DM89" s="319"/>
      <c r="DN89" s="319"/>
      <c r="DO89" s="319"/>
      <c r="DP89" s="319"/>
      <c r="DQ89" s="319"/>
      <c r="DR89" s="319"/>
      <c r="DS89" s="319"/>
      <c r="DT89" s="319"/>
      <c r="DU89" s="319"/>
      <c r="DV89" s="319"/>
      <c r="DW89" s="319"/>
      <c r="DX89" s="319"/>
      <c r="DY89" s="319"/>
      <c r="DZ89" s="319"/>
      <c r="EA89" s="319"/>
      <c r="EB89" s="319"/>
      <c r="EC89" s="319"/>
      <c r="ED89" s="319"/>
      <c r="EE89" s="319"/>
      <c r="EF89" s="319"/>
      <c r="EG89" s="319"/>
      <c r="EH89" s="319"/>
      <c r="EI89" s="319"/>
      <c r="EJ89" s="319"/>
      <c r="EK89" s="319"/>
      <c r="EL89" s="319"/>
      <c r="EM89" s="319"/>
      <c r="EN89" s="319"/>
      <c r="EO89" s="319"/>
      <c r="EP89" s="319"/>
      <c r="EQ89" s="319"/>
      <c r="ER89" s="319"/>
      <c r="ES89" s="319"/>
      <c r="ET89" s="319"/>
      <c r="EU89" s="319"/>
      <c r="EV89" s="319"/>
      <c r="EW89" s="319"/>
      <c r="EX89" s="319"/>
      <c r="EY89" s="319"/>
      <c r="EZ89" s="319"/>
      <c r="FA89" s="319"/>
      <c r="FB89" s="319"/>
      <c r="FC89" s="319"/>
      <c r="FD89" s="319"/>
      <c r="FE89" s="319"/>
      <c r="FF89" s="319"/>
      <c r="FG89" s="319"/>
      <c r="FH89" s="319"/>
      <c r="FI89" s="319"/>
      <c r="FJ89" s="319"/>
      <c r="FK89" s="319"/>
      <c r="FL89" s="319"/>
      <c r="FM89" s="319"/>
      <c r="FN89" s="319"/>
      <c r="FO89" s="319"/>
      <c r="FP89" s="319"/>
      <c r="FQ89" s="319"/>
      <c r="FR89" s="319"/>
      <c r="FS89" s="319"/>
      <c r="FT89" s="319"/>
      <c r="FU89" s="319"/>
      <c r="FV89" s="319"/>
      <c r="FW89" s="319"/>
      <c r="FX89" s="319"/>
      <c r="FY89" s="319"/>
      <c r="FZ89" s="319"/>
      <c r="GA89" s="319"/>
      <c r="GB89" s="319"/>
      <c r="GC89" s="319"/>
      <c r="GD89" s="319"/>
      <c r="GE89" s="319"/>
      <c r="GF89" s="319"/>
      <c r="GG89" s="319"/>
      <c r="GH89" s="319"/>
      <c r="GI89" s="319"/>
      <c r="GJ89" s="319"/>
      <c r="GK89" s="319"/>
      <c r="GL89" s="319"/>
      <c r="GM89" s="319"/>
      <c r="GN89" s="319"/>
      <c r="GO89" s="319"/>
      <c r="GP89" s="319"/>
      <c r="GQ89" s="319"/>
      <c r="GR89" s="319"/>
      <c r="GS89" s="319"/>
      <c r="GT89" s="319"/>
      <c r="GU89" s="319"/>
      <c r="GV89" s="319"/>
      <c r="GW89" s="319"/>
      <c r="GX89" s="319"/>
      <c r="GY89" s="319"/>
      <c r="GZ89" s="319"/>
      <c r="HA89" s="319"/>
      <c r="HB89" s="319"/>
      <c r="HC89" s="319"/>
      <c r="HD89" s="319"/>
      <c r="HE89" s="319"/>
      <c r="HF89" s="319"/>
      <c r="HG89" s="319"/>
      <c r="HH89" s="319"/>
      <c r="HI89" s="319"/>
      <c r="HJ89" s="319"/>
      <c r="HK89" s="319"/>
      <c r="HL89" s="319"/>
      <c r="HM89" s="319"/>
      <c r="HN89" s="319"/>
      <c r="HO89" s="319"/>
      <c r="HP89" s="319"/>
      <c r="HQ89" s="319"/>
      <c r="HR89" s="319"/>
      <c r="HS89" s="319"/>
      <c r="HT89" s="319"/>
      <c r="HU89" s="319"/>
      <c r="HV89" s="319"/>
      <c r="HW89" s="319"/>
      <c r="HX89" s="319"/>
      <c r="HY89" s="319"/>
      <c r="HZ89" s="319"/>
      <c r="IA89" s="319"/>
      <c r="IB89" s="319"/>
      <c r="IC89" s="319"/>
      <c r="ID89" s="319"/>
      <c r="IE89" s="319"/>
      <c r="IF89" s="319"/>
      <c r="IG89" s="319"/>
      <c r="IH89" s="319"/>
      <c r="II89" s="319"/>
      <c r="IJ89" s="319"/>
      <c r="IK89" s="319"/>
      <c r="IL89" s="319"/>
      <c r="IM89" s="319"/>
      <c r="IN89" s="319"/>
      <c r="IO89" s="319"/>
      <c r="IP89" s="319"/>
      <c r="IQ89" s="319"/>
      <c r="IR89" s="319"/>
      <c r="IS89" s="319"/>
      <c r="IT89" s="319"/>
      <c r="IU89" s="319"/>
      <c r="IV89" s="319"/>
      <c r="IW89" s="319"/>
      <c r="IX89" s="319"/>
      <c r="IY89" s="319"/>
      <c r="IZ89" s="319"/>
      <c r="JA89" s="319"/>
      <c r="JB89" s="319"/>
      <c r="JC89" s="319"/>
      <c r="JD89" s="319"/>
      <c r="JE89" s="319"/>
      <c r="JF89" s="319"/>
      <c r="JG89" s="319"/>
      <c r="JH89" s="319"/>
      <c r="JI89" s="319"/>
      <c r="JJ89" s="319"/>
      <c r="JK89" s="319"/>
      <c r="JL89" s="319"/>
      <c r="JM89" s="319"/>
      <c r="JN89" s="319"/>
      <c r="JO89" s="319"/>
      <c r="JP89" s="319"/>
      <c r="JQ89" s="319"/>
      <c r="JR89" s="319"/>
      <c r="JS89" s="319"/>
      <c r="JT89" s="319"/>
      <c r="JU89" s="319"/>
      <c r="JV89" s="319"/>
      <c r="JW89" s="319"/>
      <c r="JX89" s="319"/>
      <c r="JY89" s="319"/>
      <c r="JZ89" s="319"/>
      <c r="KA89" s="319"/>
      <c r="KB89" s="319"/>
      <c r="KC89" s="319"/>
      <c r="KD89" s="319"/>
      <c r="KE89" s="319"/>
      <c r="KF89" s="319"/>
      <c r="KG89" s="319"/>
      <c r="KH89" s="319"/>
      <c r="KI89" s="319"/>
      <c r="KJ89" s="319"/>
      <c r="KK89" s="319"/>
      <c r="KL89" s="319"/>
      <c r="KM89" s="319"/>
      <c r="KN89" s="319"/>
      <c r="KO89" s="319"/>
      <c r="KP89" s="319"/>
      <c r="KQ89" s="319"/>
      <c r="KR89" s="319"/>
      <c r="KS89" s="319"/>
      <c r="KT89" s="319"/>
      <c r="KU89" s="319"/>
      <c r="KV89" s="319"/>
      <c r="KW89" s="319"/>
      <c r="KX89" s="319"/>
      <c r="KY89" s="319"/>
      <c r="KZ89" s="319"/>
      <c r="LA89" s="319"/>
      <c r="LB89" s="319"/>
      <c r="LC89" s="319"/>
      <c r="LD89" s="319"/>
      <c r="LE89" s="319"/>
      <c r="LF89" s="319"/>
      <c r="LG89" s="319"/>
      <c r="LH89" s="319"/>
      <c r="LI89" s="319"/>
      <c r="LJ89" s="319"/>
      <c r="LK89" s="319"/>
      <c r="LL89" s="319"/>
      <c r="LM89" s="319"/>
      <c r="LN89" s="319"/>
      <c r="LO89" s="319"/>
      <c r="LP89" s="319"/>
      <c r="LQ89" s="319"/>
      <c r="LR89" s="319"/>
      <c r="LS89" s="319"/>
      <c r="LT89" s="319"/>
      <c r="LU89" s="319"/>
      <c r="LV89" s="319"/>
      <c r="LW89" s="319"/>
      <c r="LX89" s="319"/>
      <c r="LY89" s="319"/>
      <c r="LZ89" s="319"/>
      <c r="MA89" s="319"/>
      <c r="MB89" s="319"/>
      <c r="MC89" s="319"/>
      <c r="MD89" s="319"/>
      <c r="ME89" s="319"/>
      <c r="MF89" s="319"/>
      <c r="MG89" s="319"/>
      <c r="MH89" s="319"/>
      <c r="MI89" s="319"/>
      <c r="MJ89" s="319"/>
      <c r="MK89" s="319"/>
      <c r="ML89" s="319"/>
      <c r="MM89" s="319"/>
      <c r="MN89" s="319"/>
      <c r="MO89" s="319"/>
      <c r="MP89" s="319"/>
      <c r="MQ89" s="319"/>
      <c r="MR89" s="319"/>
      <c r="MS89" s="319"/>
      <c r="MT89" s="319"/>
      <c r="MU89" s="319"/>
      <c r="MV89" s="319"/>
      <c r="MW89" s="319"/>
      <c r="MX89" s="319"/>
      <c r="MY89" s="319"/>
      <c r="MZ89" s="319"/>
      <c r="NA89" s="319"/>
      <c r="NB89" s="319"/>
      <c r="NC89" s="319"/>
      <c r="ND89" s="319"/>
      <c r="NE89" s="319"/>
      <c r="NF89" s="319"/>
      <c r="NG89" s="319"/>
      <c r="NH89" s="319"/>
      <c r="NI89" s="319"/>
      <c r="NJ89" s="319"/>
      <c r="NK89" s="319"/>
      <c r="NL89" s="319"/>
      <c r="NM89" s="319"/>
      <c r="NN89" s="319"/>
      <c r="NO89" s="319"/>
      <c r="NP89" s="319"/>
      <c r="NQ89" s="319"/>
      <c r="NR89" s="319"/>
      <c r="NS89" s="319"/>
      <c r="NT89" s="319"/>
      <c r="NU89" s="319"/>
      <c r="NV89" s="319"/>
      <c r="NW89" s="319"/>
      <c r="NX89" s="319"/>
      <c r="NY89" s="319"/>
      <c r="NZ89" s="319"/>
      <c r="OA89" s="319"/>
      <c r="OB89" s="319"/>
      <c r="OC89" s="319"/>
      <c r="OD89" s="319"/>
      <c r="OE89" s="319"/>
      <c r="OF89" s="319"/>
      <c r="OG89" s="319"/>
      <c r="OH89" s="319"/>
      <c r="OI89" s="319"/>
      <c r="OJ89" s="319"/>
      <c r="OK89" s="319"/>
      <c r="OL89" s="319"/>
      <c r="OM89" s="319"/>
      <c r="ON89" s="319"/>
      <c r="OO89" s="319"/>
      <c r="OP89" s="319"/>
      <c r="OQ89" s="319"/>
      <c r="OR89" s="319"/>
      <c r="OS89" s="319"/>
      <c r="OT89" s="319"/>
      <c r="OU89" s="319"/>
      <c r="OV89" s="319"/>
      <c r="OW89" s="319"/>
      <c r="OX89" s="319"/>
      <c r="OY89" s="319"/>
      <c r="OZ89" s="319"/>
      <c r="PA89" s="319"/>
      <c r="PB89" s="319"/>
      <c r="PC89" s="319"/>
      <c r="PD89" s="319"/>
      <c r="PE89" s="319"/>
      <c r="PF89" s="319"/>
      <c r="PG89" s="319"/>
      <c r="PH89" s="319"/>
      <c r="PI89" s="319"/>
      <c r="PJ89" s="319"/>
      <c r="PK89" s="319"/>
      <c r="PL89" s="319"/>
      <c r="PM89" s="319"/>
      <c r="PN89" s="319"/>
      <c r="PO89" s="319"/>
      <c r="PP89" s="319"/>
      <c r="PQ89" s="319"/>
      <c r="PR89" s="319"/>
      <c r="PS89" s="319"/>
      <c r="PT89" s="319"/>
      <c r="PU89" s="319"/>
      <c r="PV89" s="319"/>
      <c r="PW89" s="319"/>
      <c r="PX89" s="319"/>
      <c r="PY89" s="319"/>
      <c r="PZ89" s="319"/>
      <c r="QA89" s="319"/>
      <c r="QB89" s="319"/>
      <c r="QC89" s="319"/>
      <c r="QD89" s="319"/>
      <c r="QE89" s="319"/>
      <c r="QF89" s="319"/>
      <c r="QG89" s="319"/>
      <c r="QH89" s="319"/>
      <c r="QI89" s="319"/>
      <c r="QJ89" s="319"/>
      <c r="QK89" s="319"/>
      <c r="QL89" s="319"/>
      <c r="QM89" s="319"/>
      <c r="QN89" s="319"/>
      <c r="QO89" s="319"/>
      <c r="QP89" s="319"/>
      <c r="QQ89" s="319"/>
      <c r="QR89" s="319"/>
      <c r="QS89" s="319"/>
      <c r="QT89" s="319"/>
      <c r="QU89" s="319"/>
      <c r="QV89" s="319"/>
      <c r="QW89" s="319"/>
      <c r="QX89" s="319"/>
      <c r="QY89" s="319"/>
      <c r="QZ89" s="319"/>
      <c r="RA89" s="319"/>
      <c r="RB89" s="319"/>
      <c r="RC89" s="319"/>
      <c r="RD89" s="319"/>
      <c r="RE89" s="319"/>
      <c r="RF89" s="319"/>
    </row>
    <row r="90" spans="1:474" s="602" customFormat="1" ht="14.4">
      <c r="A90" s="319"/>
      <c r="B90" s="2003" t="s">
        <v>77</v>
      </c>
      <c r="C90" s="2004">
        <v>18230714</v>
      </c>
      <c r="D90" s="2005"/>
      <c r="E90" s="2006" t="s">
        <v>1143</v>
      </c>
      <c r="F90" s="2007">
        <v>5</v>
      </c>
      <c r="G90" s="612">
        <f t="shared" si="16"/>
        <v>3.6009167357862635E-4</v>
      </c>
      <c r="H90" s="612" t="s">
        <v>37</v>
      </c>
      <c r="I90" s="2006">
        <v>11</v>
      </c>
      <c r="J90" s="2008">
        <f t="shared" si="18"/>
        <v>100</v>
      </c>
      <c r="K90" s="2009">
        <f t="shared" si="20"/>
        <v>22.727272727272727</v>
      </c>
      <c r="L90" s="2009">
        <f t="shared" si="21"/>
        <v>28.40909090909091</v>
      </c>
      <c r="M90" s="600"/>
      <c r="N90" s="2006">
        <v>1100</v>
      </c>
      <c r="O90" s="375"/>
      <c r="P90" s="601"/>
      <c r="Q90" s="601">
        <v>250</v>
      </c>
      <c r="R90" s="601">
        <f t="shared" si="19"/>
        <v>62.5</v>
      </c>
      <c r="S90" s="2006">
        <v>312.5</v>
      </c>
      <c r="T90" s="601"/>
      <c r="U90" s="601"/>
      <c r="V90" s="601"/>
      <c r="W90" s="601"/>
      <c r="X90" s="601"/>
      <c r="Y90" s="601"/>
      <c r="Z90" s="1006">
        <f t="shared" si="17"/>
        <v>0</v>
      </c>
      <c r="AA90" s="614">
        <f t="shared" si="22"/>
        <v>0.3175879546338175</v>
      </c>
      <c r="AB90" s="601">
        <f t="shared" si="23"/>
        <v>349.34675009719928</v>
      </c>
      <c r="AC90" s="618"/>
      <c r="AD90" s="2010"/>
      <c r="AE90" s="319"/>
      <c r="AF90" s="319"/>
      <c r="AG90" s="319"/>
      <c r="AH90" s="319"/>
      <c r="AI90" s="319"/>
      <c r="AJ90" s="319"/>
      <c r="AK90" s="319"/>
      <c r="AL90" s="319"/>
      <c r="AM90" s="319"/>
      <c r="AN90" s="319"/>
      <c r="AO90" s="319"/>
      <c r="AP90" s="319"/>
      <c r="AQ90" s="319"/>
      <c r="AR90" s="319"/>
      <c r="AS90" s="319"/>
      <c r="AT90" s="319"/>
      <c r="AU90" s="319"/>
      <c r="AV90" s="319"/>
      <c r="AW90" s="319"/>
      <c r="AX90" s="319"/>
      <c r="AY90" s="319"/>
      <c r="AZ90" s="319"/>
      <c r="BA90" s="319"/>
      <c r="BB90" s="319"/>
      <c r="BC90" s="319"/>
      <c r="BD90" s="319"/>
      <c r="BE90" s="319"/>
      <c r="BF90" s="319"/>
      <c r="BG90" s="319"/>
      <c r="BH90" s="319"/>
      <c r="BI90" s="319"/>
      <c r="BJ90" s="319"/>
      <c r="BK90" s="319"/>
      <c r="BL90" s="319"/>
      <c r="BM90" s="319"/>
      <c r="BN90" s="319"/>
      <c r="BO90" s="319"/>
      <c r="BP90" s="319"/>
      <c r="BQ90" s="319"/>
      <c r="BR90" s="319"/>
      <c r="BS90" s="319"/>
      <c r="BT90" s="319"/>
      <c r="BU90" s="319"/>
      <c r="BV90" s="319"/>
      <c r="BW90" s="319"/>
      <c r="BX90" s="319"/>
      <c r="BY90" s="319"/>
      <c r="BZ90" s="319"/>
      <c r="CA90" s="319"/>
      <c r="CB90" s="319"/>
      <c r="CC90" s="319"/>
      <c r="CD90" s="319"/>
      <c r="CE90" s="319"/>
      <c r="CF90" s="319"/>
      <c r="CG90" s="319"/>
      <c r="CH90" s="319"/>
      <c r="CI90" s="319"/>
      <c r="CJ90" s="319"/>
      <c r="CK90" s="319"/>
      <c r="CL90" s="319"/>
      <c r="CM90" s="319"/>
      <c r="CN90" s="319"/>
      <c r="CO90" s="319"/>
      <c r="CP90" s="319"/>
      <c r="CQ90" s="319"/>
      <c r="CR90" s="319"/>
      <c r="CS90" s="319"/>
      <c r="CT90" s="319"/>
      <c r="CU90" s="319"/>
      <c r="CV90" s="319"/>
      <c r="CW90" s="319"/>
      <c r="CX90" s="319"/>
      <c r="CY90" s="319"/>
      <c r="CZ90" s="319"/>
      <c r="DA90" s="319"/>
      <c r="DB90" s="319"/>
      <c r="DC90" s="319"/>
      <c r="DD90" s="319"/>
      <c r="DE90" s="319"/>
      <c r="DF90" s="319"/>
      <c r="DG90" s="319"/>
      <c r="DH90" s="319"/>
      <c r="DI90" s="319"/>
      <c r="DJ90" s="319"/>
      <c r="DK90" s="319"/>
      <c r="DL90" s="319"/>
      <c r="DM90" s="319"/>
      <c r="DN90" s="319"/>
      <c r="DO90" s="319"/>
      <c r="DP90" s="319"/>
      <c r="DQ90" s="319"/>
      <c r="DR90" s="319"/>
      <c r="DS90" s="319"/>
      <c r="DT90" s="319"/>
      <c r="DU90" s="319"/>
      <c r="DV90" s="319"/>
      <c r="DW90" s="319"/>
      <c r="DX90" s="319"/>
      <c r="DY90" s="319"/>
      <c r="DZ90" s="319"/>
      <c r="EA90" s="319"/>
      <c r="EB90" s="319"/>
      <c r="EC90" s="319"/>
      <c r="ED90" s="319"/>
      <c r="EE90" s="319"/>
      <c r="EF90" s="319"/>
      <c r="EG90" s="319"/>
      <c r="EH90" s="319"/>
      <c r="EI90" s="319"/>
      <c r="EJ90" s="319"/>
      <c r="EK90" s="319"/>
      <c r="EL90" s="319"/>
      <c r="EM90" s="319"/>
      <c r="EN90" s="319"/>
      <c r="EO90" s="319"/>
      <c r="EP90" s="319"/>
      <c r="EQ90" s="319"/>
      <c r="ER90" s="319"/>
      <c r="ES90" s="319"/>
      <c r="ET90" s="319"/>
      <c r="EU90" s="319"/>
      <c r="EV90" s="319"/>
      <c r="EW90" s="319"/>
      <c r="EX90" s="319"/>
      <c r="EY90" s="319"/>
      <c r="EZ90" s="319"/>
      <c r="FA90" s="319"/>
      <c r="FB90" s="319"/>
      <c r="FC90" s="319"/>
      <c r="FD90" s="319"/>
      <c r="FE90" s="319"/>
      <c r="FF90" s="319"/>
      <c r="FG90" s="319"/>
      <c r="FH90" s="319"/>
      <c r="FI90" s="319"/>
      <c r="FJ90" s="319"/>
      <c r="FK90" s="319"/>
      <c r="FL90" s="319"/>
      <c r="FM90" s="319"/>
      <c r="FN90" s="319"/>
      <c r="FO90" s="319"/>
      <c r="FP90" s="319"/>
      <c r="FQ90" s="319"/>
      <c r="FR90" s="319"/>
      <c r="FS90" s="319"/>
      <c r="FT90" s="319"/>
      <c r="FU90" s="319"/>
      <c r="FV90" s="319"/>
      <c r="FW90" s="319"/>
      <c r="FX90" s="319"/>
      <c r="FY90" s="319"/>
      <c r="FZ90" s="319"/>
      <c r="GA90" s="319"/>
      <c r="GB90" s="319"/>
      <c r="GC90" s="319"/>
      <c r="GD90" s="319"/>
      <c r="GE90" s="319"/>
      <c r="GF90" s="319"/>
      <c r="GG90" s="319"/>
      <c r="GH90" s="319"/>
      <c r="GI90" s="319"/>
      <c r="GJ90" s="319"/>
      <c r="GK90" s="319"/>
      <c r="GL90" s="319"/>
      <c r="GM90" s="319"/>
      <c r="GN90" s="319"/>
      <c r="GO90" s="319"/>
      <c r="GP90" s="319"/>
      <c r="GQ90" s="319"/>
      <c r="GR90" s="319"/>
      <c r="GS90" s="319"/>
      <c r="GT90" s="319"/>
      <c r="GU90" s="319"/>
      <c r="GV90" s="319"/>
      <c r="GW90" s="319"/>
      <c r="GX90" s="319"/>
      <c r="GY90" s="319"/>
      <c r="GZ90" s="319"/>
      <c r="HA90" s="319"/>
      <c r="HB90" s="319"/>
      <c r="HC90" s="319"/>
      <c r="HD90" s="319"/>
      <c r="HE90" s="319"/>
      <c r="HF90" s="319"/>
      <c r="HG90" s="319"/>
      <c r="HH90" s="319"/>
      <c r="HI90" s="319"/>
      <c r="HJ90" s="319"/>
      <c r="HK90" s="319"/>
      <c r="HL90" s="319"/>
      <c r="HM90" s="319"/>
      <c r="HN90" s="319"/>
      <c r="HO90" s="319"/>
      <c r="HP90" s="319"/>
      <c r="HQ90" s="319"/>
      <c r="HR90" s="319"/>
      <c r="HS90" s="319"/>
      <c r="HT90" s="319"/>
      <c r="HU90" s="319"/>
      <c r="HV90" s="319"/>
      <c r="HW90" s="319"/>
      <c r="HX90" s="319"/>
      <c r="HY90" s="319"/>
      <c r="HZ90" s="319"/>
      <c r="IA90" s="319"/>
      <c r="IB90" s="319"/>
      <c r="IC90" s="319"/>
      <c r="ID90" s="319"/>
      <c r="IE90" s="319"/>
      <c r="IF90" s="319"/>
      <c r="IG90" s="319"/>
      <c r="IH90" s="319"/>
      <c r="II90" s="319"/>
      <c r="IJ90" s="319"/>
      <c r="IK90" s="319"/>
      <c r="IL90" s="319"/>
      <c r="IM90" s="319"/>
      <c r="IN90" s="319"/>
      <c r="IO90" s="319"/>
      <c r="IP90" s="319"/>
      <c r="IQ90" s="319"/>
      <c r="IR90" s="319"/>
      <c r="IS90" s="319"/>
      <c r="IT90" s="319"/>
      <c r="IU90" s="319"/>
      <c r="IV90" s="319"/>
      <c r="IW90" s="319"/>
      <c r="IX90" s="319"/>
      <c r="IY90" s="319"/>
      <c r="IZ90" s="319"/>
      <c r="JA90" s="319"/>
      <c r="JB90" s="319"/>
      <c r="JC90" s="319"/>
      <c r="JD90" s="319"/>
      <c r="JE90" s="319"/>
      <c r="JF90" s="319"/>
      <c r="JG90" s="319"/>
      <c r="JH90" s="319"/>
      <c r="JI90" s="319"/>
      <c r="JJ90" s="319"/>
      <c r="JK90" s="319"/>
      <c r="JL90" s="319"/>
      <c r="JM90" s="319"/>
      <c r="JN90" s="319"/>
      <c r="JO90" s="319"/>
      <c r="JP90" s="319"/>
      <c r="JQ90" s="319"/>
      <c r="JR90" s="319"/>
      <c r="JS90" s="319"/>
      <c r="JT90" s="319"/>
      <c r="JU90" s="319"/>
      <c r="JV90" s="319"/>
      <c r="JW90" s="319"/>
      <c r="JX90" s="319"/>
      <c r="JY90" s="319"/>
      <c r="JZ90" s="319"/>
      <c r="KA90" s="319"/>
      <c r="KB90" s="319"/>
      <c r="KC90" s="319"/>
      <c r="KD90" s="319"/>
      <c r="KE90" s="319"/>
      <c r="KF90" s="319"/>
      <c r="KG90" s="319"/>
      <c r="KH90" s="319"/>
      <c r="KI90" s="319"/>
      <c r="KJ90" s="319"/>
      <c r="KK90" s="319"/>
      <c r="KL90" s="319"/>
      <c r="KM90" s="319"/>
      <c r="KN90" s="319"/>
      <c r="KO90" s="319"/>
      <c r="KP90" s="319"/>
      <c r="KQ90" s="319"/>
      <c r="KR90" s="319"/>
      <c r="KS90" s="319"/>
      <c r="KT90" s="319"/>
      <c r="KU90" s="319"/>
      <c r="KV90" s="319"/>
      <c r="KW90" s="319"/>
      <c r="KX90" s="319"/>
      <c r="KY90" s="319"/>
      <c r="KZ90" s="319"/>
      <c r="LA90" s="319"/>
      <c r="LB90" s="319"/>
      <c r="LC90" s="319"/>
      <c r="LD90" s="319"/>
      <c r="LE90" s="319"/>
      <c r="LF90" s="319"/>
      <c r="LG90" s="319"/>
      <c r="LH90" s="319"/>
      <c r="LI90" s="319"/>
      <c r="LJ90" s="319"/>
      <c r="LK90" s="319"/>
      <c r="LL90" s="319"/>
      <c r="LM90" s="319"/>
      <c r="LN90" s="319"/>
      <c r="LO90" s="319"/>
      <c r="LP90" s="319"/>
      <c r="LQ90" s="319"/>
      <c r="LR90" s="319"/>
      <c r="LS90" s="319"/>
      <c r="LT90" s="319"/>
      <c r="LU90" s="319"/>
      <c r="LV90" s="319"/>
      <c r="LW90" s="319"/>
      <c r="LX90" s="319"/>
      <c r="LY90" s="319"/>
      <c r="LZ90" s="319"/>
      <c r="MA90" s="319"/>
      <c r="MB90" s="319"/>
      <c r="MC90" s="319"/>
      <c r="MD90" s="319"/>
      <c r="ME90" s="319"/>
      <c r="MF90" s="319"/>
      <c r="MG90" s="319"/>
      <c r="MH90" s="319"/>
      <c r="MI90" s="319"/>
      <c r="MJ90" s="319"/>
      <c r="MK90" s="319"/>
      <c r="ML90" s="319"/>
      <c r="MM90" s="319"/>
      <c r="MN90" s="319"/>
      <c r="MO90" s="319"/>
      <c r="MP90" s="319"/>
      <c r="MQ90" s="319"/>
      <c r="MR90" s="319"/>
      <c r="MS90" s="319"/>
      <c r="MT90" s="319"/>
      <c r="MU90" s="319"/>
      <c r="MV90" s="319"/>
      <c r="MW90" s="319"/>
      <c r="MX90" s="319"/>
      <c r="MY90" s="319"/>
      <c r="MZ90" s="319"/>
      <c r="NA90" s="319"/>
      <c r="NB90" s="319"/>
      <c r="NC90" s="319"/>
      <c r="ND90" s="319"/>
      <c r="NE90" s="319"/>
      <c r="NF90" s="319"/>
      <c r="NG90" s="319"/>
      <c r="NH90" s="319"/>
      <c r="NI90" s="319"/>
      <c r="NJ90" s="319"/>
      <c r="NK90" s="319"/>
      <c r="NL90" s="319"/>
      <c r="NM90" s="319"/>
      <c r="NN90" s="319"/>
      <c r="NO90" s="319"/>
      <c r="NP90" s="319"/>
      <c r="NQ90" s="319"/>
      <c r="NR90" s="319"/>
      <c r="NS90" s="319"/>
      <c r="NT90" s="319"/>
      <c r="NU90" s="319"/>
      <c r="NV90" s="319"/>
      <c r="NW90" s="319"/>
      <c r="NX90" s="319"/>
      <c r="NY90" s="319"/>
      <c r="NZ90" s="319"/>
      <c r="OA90" s="319"/>
      <c r="OB90" s="319"/>
      <c r="OC90" s="319"/>
      <c r="OD90" s="319"/>
      <c r="OE90" s="319"/>
      <c r="OF90" s="319"/>
      <c r="OG90" s="319"/>
      <c r="OH90" s="319"/>
      <c r="OI90" s="319"/>
      <c r="OJ90" s="319"/>
      <c r="OK90" s="319"/>
      <c r="OL90" s="319"/>
      <c r="OM90" s="319"/>
      <c r="ON90" s="319"/>
      <c r="OO90" s="319"/>
      <c r="OP90" s="319"/>
      <c r="OQ90" s="319"/>
      <c r="OR90" s="319"/>
      <c r="OS90" s="319"/>
      <c r="OT90" s="319"/>
      <c r="OU90" s="319"/>
      <c r="OV90" s="319"/>
      <c r="OW90" s="319"/>
      <c r="OX90" s="319"/>
      <c r="OY90" s="319"/>
      <c r="OZ90" s="319"/>
      <c r="PA90" s="319"/>
      <c r="PB90" s="319"/>
      <c r="PC90" s="319"/>
      <c r="PD90" s="319"/>
      <c r="PE90" s="319"/>
      <c r="PF90" s="319"/>
      <c r="PG90" s="319"/>
      <c r="PH90" s="319"/>
      <c r="PI90" s="319"/>
      <c r="PJ90" s="319"/>
      <c r="PK90" s="319"/>
      <c r="PL90" s="319"/>
      <c r="PM90" s="319"/>
      <c r="PN90" s="319"/>
      <c r="PO90" s="319"/>
      <c r="PP90" s="319"/>
      <c r="PQ90" s="319"/>
      <c r="PR90" s="319"/>
      <c r="PS90" s="319"/>
      <c r="PT90" s="319"/>
      <c r="PU90" s="319"/>
      <c r="PV90" s="319"/>
      <c r="PW90" s="319"/>
      <c r="PX90" s="319"/>
      <c r="PY90" s="319"/>
      <c r="PZ90" s="319"/>
      <c r="QA90" s="319"/>
      <c r="QB90" s="319"/>
      <c r="QC90" s="319"/>
      <c r="QD90" s="319"/>
      <c r="QE90" s="319"/>
      <c r="QF90" s="319"/>
      <c r="QG90" s="319"/>
      <c r="QH90" s="319"/>
      <c r="QI90" s="319"/>
      <c r="QJ90" s="319"/>
      <c r="QK90" s="319"/>
      <c r="QL90" s="319"/>
      <c r="QM90" s="319"/>
      <c r="QN90" s="319"/>
      <c r="QO90" s="319"/>
      <c r="QP90" s="319"/>
      <c r="QQ90" s="319"/>
      <c r="QR90" s="319"/>
      <c r="QS90" s="319"/>
      <c r="QT90" s="319"/>
      <c r="QU90" s="319"/>
      <c r="QV90" s="319"/>
      <c r="QW90" s="319"/>
      <c r="QX90" s="319"/>
      <c r="QY90" s="319"/>
      <c r="QZ90" s="319"/>
      <c r="RA90" s="319"/>
      <c r="RB90" s="319"/>
      <c r="RC90" s="319"/>
      <c r="RD90" s="319"/>
      <c r="RE90" s="319"/>
      <c r="RF90" s="319"/>
    </row>
    <row r="91" spans="1:474" s="602" customFormat="1" ht="14.4">
      <c r="A91" s="319"/>
      <c r="B91" s="2003" t="s">
        <v>77</v>
      </c>
      <c r="C91" s="2004">
        <v>18230714</v>
      </c>
      <c r="D91" s="2005"/>
      <c r="E91" s="2006" t="s">
        <v>1144</v>
      </c>
      <c r="F91" s="2007">
        <v>5</v>
      </c>
      <c r="G91" s="612">
        <f t="shared" si="16"/>
        <v>5.6537666312513231E-3</v>
      </c>
      <c r="H91" s="612" t="s">
        <v>37</v>
      </c>
      <c r="I91" s="2006">
        <v>303</v>
      </c>
      <c r="J91" s="2008">
        <f t="shared" si="18"/>
        <v>57</v>
      </c>
      <c r="K91" s="2009">
        <f t="shared" si="20"/>
        <v>17.428283828382838</v>
      </c>
      <c r="L91" s="2009">
        <f t="shared" si="21"/>
        <v>22.11897689768977</v>
      </c>
      <c r="M91" s="600"/>
      <c r="N91" s="2006">
        <v>17271</v>
      </c>
      <c r="O91" s="375"/>
      <c r="P91" s="601"/>
      <c r="Q91" s="601">
        <v>5280.7699999999995</v>
      </c>
      <c r="R91" s="601">
        <f t="shared" si="19"/>
        <v>1421.2800000000007</v>
      </c>
      <c r="S91" s="2006">
        <v>6702.05</v>
      </c>
      <c r="T91" s="601"/>
      <c r="U91" s="601"/>
      <c r="V91" s="601"/>
      <c r="W91" s="601"/>
      <c r="X91" s="601"/>
      <c r="Y91" s="601"/>
      <c r="Z91" s="1006">
        <f t="shared" si="17"/>
        <v>0</v>
      </c>
      <c r="AA91" s="614">
        <f t="shared" si="22"/>
        <v>0.3175879546338175</v>
      </c>
      <c r="AB91" s="601">
        <f t="shared" si="23"/>
        <v>5485.0615644806621</v>
      </c>
      <c r="AC91" s="618"/>
      <c r="AD91" s="2010"/>
      <c r="AE91" s="319"/>
      <c r="AF91" s="319"/>
      <c r="AG91" s="319"/>
      <c r="AH91" s="319"/>
      <c r="AI91" s="319"/>
      <c r="AJ91" s="319"/>
      <c r="AK91" s="319"/>
      <c r="AL91" s="319"/>
      <c r="AM91" s="319"/>
      <c r="AN91" s="319"/>
      <c r="AO91" s="319"/>
      <c r="AP91" s="319"/>
      <c r="AQ91" s="319"/>
      <c r="AR91" s="319"/>
      <c r="AS91" s="319"/>
      <c r="AT91" s="319"/>
      <c r="AU91" s="319"/>
      <c r="AV91" s="319"/>
      <c r="AW91" s="319"/>
      <c r="AX91" s="319"/>
      <c r="AY91" s="319"/>
      <c r="AZ91" s="319"/>
      <c r="BA91" s="319"/>
      <c r="BB91" s="319"/>
      <c r="BC91" s="319"/>
      <c r="BD91" s="319"/>
      <c r="BE91" s="319"/>
      <c r="BF91" s="319"/>
      <c r="BG91" s="319"/>
      <c r="BH91" s="319"/>
      <c r="BI91" s="319"/>
      <c r="BJ91" s="319"/>
      <c r="BK91" s="319"/>
      <c r="BL91" s="319"/>
      <c r="BM91" s="319"/>
      <c r="BN91" s="319"/>
      <c r="BO91" s="319"/>
      <c r="BP91" s="319"/>
      <c r="BQ91" s="319"/>
      <c r="BR91" s="319"/>
      <c r="BS91" s="319"/>
      <c r="BT91" s="319"/>
      <c r="BU91" s="319"/>
      <c r="BV91" s="319"/>
      <c r="BW91" s="319"/>
      <c r="BX91" s="319"/>
      <c r="BY91" s="319"/>
      <c r="BZ91" s="319"/>
      <c r="CA91" s="319"/>
      <c r="CB91" s="319"/>
      <c r="CC91" s="319"/>
      <c r="CD91" s="319"/>
      <c r="CE91" s="319"/>
      <c r="CF91" s="319"/>
      <c r="CG91" s="319"/>
      <c r="CH91" s="319"/>
      <c r="CI91" s="319"/>
      <c r="CJ91" s="319"/>
      <c r="CK91" s="319"/>
      <c r="CL91" s="319"/>
      <c r="CM91" s="319"/>
      <c r="CN91" s="319"/>
      <c r="CO91" s="319"/>
      <c r="CP91" s="319"/>
      <c r="CQ91" s="319"/>
      <c r="CR91" s="319"/>
      <c r="CS91" s="319"/>
      <c r="CT91" s="319"/>
      <c r="CU91" s="319"/>
      <c r="CV91" s="319"/>
      <c r="CW91" s="319"/>
      <c r="CX91" s="319"/>
      <c r="CY91" s="319"/>
      <c r="CZ91" s="319"/>
      <c r="DA91" s="319"/>
      <c r="DB91" s="319"/>
      <c r="DC91" s="319"/>
      <c r="DD91" s="319"/>
      <c r="DE91" s="319"/>
      <c r="DF91" s="319"/>
      <c r="DG91" s="319"/>
      <c r="DH91" s="319"/>
      <c r="DI91" s="319"/>
      <c r="DJ91" s="319"/>
      <c r="DK91" s="319"/>
      <c r="DL91" s="319"/>
      <c r="DM91" s="319"/>
      <c r="DN91" s="319"/>
      <c r="DO91" s="319"/>
      <c r="DP91" s="319"/>
      <c r="DQ91" s="319"/>
      <c r="DR91" s="319"/>
      <c r="DS91" s="319"/>
      <c r="DT91" s="319"/>
      <c r="DU91" s="319"/>
      <c r="DV91" s="319"/>
      <c r="DW91" s="319"/>
      <c r="DX91" s="319"/>
      <c r="DY91" s="319"/>
      <c r="DZ91" s="319"/>
      <c r="EA91" s="319"/>
      <c r="EB91" s="319"/>
      <c r="EC91" s="319"/>
      <c r="ED91" s="319"/>
      <c r="EE91" s="319"/>
      <c r="EF91" s="319"/>
      <c r="EG91" s="319"/>
      <c r="EH91" s="319"/>
      <c r="EI91" s="319"/>
      <c r="EJ91" s="319"/>
      <c r="EK91" s="319"/>
      <c r="EL91" s="319"/>
      <c r="EM91" s="319"/>
      <c r="EN91" s="319"/>
      <c r="EO91" s="319"/>
      <c r="EP91" s="319"/>
      <c r="EQ91" s="319"/>
      <c r="ER91" s="319"/>
      <c r="ES91" s="319"/>
      <c r="ET91" s="319"/>
      <c r="EU91" s="319"/>
      <c r="EV91" s="319"/>
      <c r="EW91" s="319"/>
      <c r="EX91" s="319"/>
      <c r="EY91" s="319"/>
      <c r="EZ91" s="319"/>
      <c r="FA91" s="319"/>
      <c r="FB91" s="319"/>
      <c r="FC91" s="319"/>
      <c r="FD91" s="319"/>
      <c r="FE91" s="319"/>
      <c r="FF91" s="319"/>
      <c r="FG91" s="319"/>
      <c r="FH91" s="319"/>
      <c r="FI91" s="319"/>
      <c r="FJ91" s="319"/>
      <c r="FK91" s="319"/>
      <c r="FL91" s="319"/>
      <c r="FM91" s="319"/>
      <c r="FN91" s="319"/>
      <c r="FO91" s="319"/>
      <c r="FP91" s="319"/>
      <c r="FQ91" s="319"/>
      <c r="FR91" s="319"/>
      <c r="FS91" s="319"/>
      <c r="FT91" s="319"/>
      <c r="FU91" s="319"/>
      <c r="FV91" s="319"/>
      <c r="FW91" s="319"/>
      <c r="FX91" s="319"/>
      <c r="FY91" s="319"/>
      <c r="FZ91" s="319"/>
      <c r="GA91" s="319"/>
      <c r="GB91" s="319"/>
      <c r="GC91" s="319"/>
      <c r="GD91" s="319"/>
      <c r="GE91" s="319"/>
      <c r="GF91" s="319"/>
      <c r="GG91" s="319"/>
      <c r="GH91" s="319"/>
      <c r="GI91" s="319"/>
      <c r="GJ91" s="319"/>
      <c r="GK91" s="319"/>
      <c r="GL91" s="319"/>
      <c r="GM91" s="319"/>
      <c r="GN91" s="319"/>
      <c r="GO91" s="319"/>
      <c r="GP91" s="319"/>
      <c r="GQ91" s="319"/>
      <c r="GR91" s="319"/>
      <c r="GS91" s="319"/>
      <c r="GT91" s="319"/>
      <c r="GU91" s="319"/>
      <c r="GV91" s="319"/>
      <c r="GW91" s="319"/>
      <c r="GX91" s="319"/>
      <c r="GY91" s="319"/>
      <c r="GZ91" s="319"/>
      <c r="HA91" s="319"/>
      <c r="HB91" s="319"/>
      <c r="HC91" s="319"/>
      <c r="HD91" s="319"/>
      <c r="HE91" s="319"/>
      <c r="HF91" s="319"/>
      <c r="HG91" s="319"/>
      <c r="HH91" s="319"/>
      <c r="HI91" s="319"/>
      <c r="HJ91" s="319"/>
      <c r="HK91" s="319"/>
      <c r="HL91" s="319"/>
      <c r="HM91" s="319"/>
      <c r="HN91" s="319"/>
      <c r="HO91" s="319"/>
      <c r="HP91" s="319"/>
      <c r="HQ91" s="319"/>
      <c r="HR91" s="319"/>
      <c r="HS91" s="319"/>
      <c r="HT91" s="319"/>
      <c r="HU91" s="319"/>
      <c r="HV91" s="319"/>
      <c r="HW91" s="319"/>
      <c r="HX91" s="319"/>
      <c r="HY91" s="319"/>
      <c r="HZ91" s="319"/>
      <c r="IA91" s="319"/>
      <c r="IB91" s="319"/>
      <c r="IC91" s="319"/>
      <c r="ID91" s="319"/>
      <c r="IE91" s="319"/>
      <c r="IF91" s="319"/>
      <c r="IG91" s="319"/>
      <c r="IH91" s="319"/>
      <c r="II91" s="319"/>
      <c r="IJ91" s="319"/>
      <c r="IK91" s="319"/>
      <c r="IL91" s="319"/>
      <c r="IM91" s="319"/>
      <c r="IN91" s="319"/>
      <c r="IO91" s="319"/>
      <c r="IP91" s="319"/>
      <c r="IQ91" s="319"/>
      <c r="IR91" s="319"/>
      <c r="IS91" s="319"/>
      <c r="IT91" s="319"/>
      <c r="IU91" s="319"/>
      <c r="IV91" s="319"/>
      <c r="IW91" s="319"/>
      <c r="IX91" s="319"/>
      <c r="IY91" s="319"/>
      <c r="IZ91" s="319"/>
      <c r="JA91" s="319"/>
      <c r="JB91" s="319"/>
      <c r="JC91" s="319"/>
      <c r="JD91" s="319"/>
      <c r="JE91" s="319"/>
      <c r="JF91" s="319"/>
      <c r="JG91" s="319"/>
      <c r="JH91" s="319"/>
      <c r="JI91" s="319"/>
      <c r="JJ91" s="319"/>
      <c r="JK91" s="319"/>
      <c r="JL91" s="319"/>
      <c r="JM91" s="319"/>
      <c r="JN91" s="319"/>
      <c r="JO91" s="319"/>
      <c r="JP91" s="319"/>
      <c r="JQ91" s="319"/>
      <c r="JR91" s="319"/>
      <c r="JS91" s="319"/>
      <c r="JT91" s="319"/>
      <c r="JU91" s="319"/>
      <c r="JV91" s="319"/>
      <c r="JW91" s="319"/>
      <c r="JX91" s="319"/>
      <c r="JY91" s="319"/>
      <c r="JZ91" s="319"/>
      <c r="KA91" s="319"/>
      <c r="KB91" s="319"/>
      <c r="KC91" s="319"/>
      <c r="KD91" s="319"/>
      <c r="KE91" s="319"/>
      <c r="KF91" s="319"/>
      <c r="KG91" s="319"/>
      <c r="KH91" s="319"/>
      <c r="KI91" s="319"/>
      <c r="KJ91" s="319"/>
      <c r="KK91" s="319"/>
      <c r="KL91" s="319"/>
      <c r="KM91" s="319"/>
      <c r="KN91" s="319"/>
      <c r="KO91" s="319"/>
      <c r="KP91" s="319"/>
      <c r="KQ91" s="319"/>
      <c r="KR91" s="319"/>
      <c r="KS91" s="319"/>
      <c r="KT91" s="319"/>
      <c r="KU91" s="319"/>
      <c r="KV91" s="319"/>
      <c r="KW91" s="319"/>
      <c r="KX91" s="319"/>
      <c r="KY91" s="319"/>
      <c r="KZ91" s="319"/>
      <c r="LA91" s="319"/>
      <c r="LB91" s="319"/>
      <c r="LC91" s="319"/>
      <c r="LD91" s="319"/>
      <c r="LE91" s="319"/>
      <c r="LF91" s="319"/>
      <c r="LG91" s="319"/>
      <c r="LH91" s="319"/>
      <c r="LI91" s="319"/>
      <c r="LJ91" s="319"/>
      <c r="LK91" s="319"/>
      <c r="LL91" s="319"/>
      <c r="LM91" s="319"/>
      <c r="LN91" s="319"/>
      <c r="LO91" s="319"/>
      <c r="LP91" s="319"/>
      <c r="LQ91" s="319"/>
      <c r="LR91" s="319"/>
      <c r="LS91" s="319"/>
      <c r="LT91" s="319"/>
      <c r="LU91" s="319"/>
      <c r="LV91" s="319"/>
      <c r="LW91" s="319"/>
      <c r="LX91" s="319"/>
      <c r="LY91" s="319"/>
      <c r="LZ91" s="319"/>
      <c r="MA91" s="319"/>
      <c r="MB91" s="319"/>
      <c r="MC91" s="319"/>
      <c r="MD91" s="319"/>
      <c r="ME91" s="319"/>
      <c r="MF91" s="319"/>
      <c r="MG91" s="319"/>
      <c r="MH91" s="319"/>
      <c r="MI91" s="319"/>
      <c r="MJ91" s="319"/>
      <c r="MK91" s="319"/>
      <c r="ML91" s="319"/>
      <c r="MM91" s="319"/>
      <c r="MN91" s="319"/>
      <c r="MO91" s="319"/>
      <c r="MP91" s="319"/>
      <c r="MQ91" s="319"/>
      <c r="MR91" s="319"/>
      <c r="MS91" s="319"/>
      <c r="MT91" s="319"/>
      <c r="MU91" s="319"/>
      <c r="MV91" s="319"/>
      <c r="MW91" s="319"/>
      <c r="MX91" s="319"/>
      <c r="MY91" s="319"/>
      <c r="MZ91" s="319"/>
      <c r="NA91" s="319"/>
      <c r="NB91" s="319"/>
      <c r="NC91" s="319"/>
      <c r="ND91" s="319"/>
      <c r="NE91" s="319"/>
      <c r="NF91" s="319"/>
      <c r="NG91" s="319"/>
      <c r="NH91" s="319"/>
      <c r="NI91" s="319"/>
      <c r="NJ91" s="319"/>
      <c r="NK91" s="319"/>
      <c r="NL91" s="319"/>
      <c r="NM91" s="319"/>
      <c r="NN91" s="319"/>
      <c r="NO91" s="319"/>
      <c r="NP91" s="319"/>
      <c r="NQ91" s="319"/>
      <c r="NR91" s="319"/>
      <c r="NS91" s="319"/>
      <c r="NT91" s="319"/>
      <c r="NU91" s="319"/>
      <c r="NV91" s="319"/>
      <c r="NW91" s="319"/>
      <c r="NX91" s="319"/>
      <c r="NY91" s="319"/>
      <c r="NZ91" s="319"/>
      <c r="OA91" s="319"/>
      <c r="OB91" s="319"/>
      <c r="OC91" s="319"/>
      <c r="OD91" s="319"/>
      <c r="OE91" s="319"/>
      <c r="OF91" s="319"/>
      <c r="OG91" s="319"/>
      <c r="OH91" s="319"/>
      <c r="OI91" s="319"/>
      <c r="OJ91" s="319"/>
      <c r="OK91" s="319"/>
      <c r="OL91" s="319"/>
      <c r="OM91" s="319"/>
      <c r="ON91" s="319"/>
      <c r="OO91" s="319"/>
      <c r="OP91" s="319"/>
      <c r="OQ91" s="319"/>
      <c r="OR91" s="319"/>
      <c r="OS91" s="319"/>
      <c r="OT91" s="319"/>
      <c r="OU91" s="319"/>
      <c r="OV91" s="319"/>
      <c r="OW91" s="319"/>
      <c r="OX91" s="319"/>
      <c r="OY91" s="319"/>
      <c r="OZ91" s="319"/>
      <c r="PA91" s="319"/>
      <c r="PB91" s="319"/>
      <c r="PC91" s="319"/>
      <c r="PD91" s="319"/>
      <c r="PE91" s="319"/>
      <c r="PF91" s="319"/>
      <c r="PG91" s="319"/>
      <c r="PH91" s="319"/>
      <c r="PI91" s="319"/>
      <c r="PJ91" s="319"/>
      <c r="PK91" s="319"/>
      <c r="PL91" s="319"/>
      <c r="PM91" s="319"/>
      <c r="PN91" s="319"/>
      <c r="PO91" s="319"/>
      <c r="PP91" s="319"/>
      <c r="PQ91" s="319"/>
      <c r="PR91" s="319"/>
      <c r="PS91" s="319"/>
      <c r="PT91" s="319"/>
      <c r="PU91" s="319"/>
      <c r="PV91" s="319"/>
      <c r="PW91" s="319"/>
      <c r="PX91" s="319"/>
      <c r="PY91" s="319"/>
      <c r="PZ91" s="319"/>
      <c r="QA91" s="319"/>
      <c r="QB91" s="319"/>
      <c r="QC91" s="319"/>
      <c r="QD91" s="319"/>
      <c r="QE91" s="319"/>
      <c r="QF91" s="319"/>
      <c r="QG91" s="319"/>
      <c r="QH91" s="319"/>
      <c r="QI91" s="319"/>
      <c r="QJ91" s="319"/>
      <c r="QK91" s="319"/>
      <c r="QL91" s="319"/>
      <c r="QM91" s="319"/>
      <c r="QN91" s="319"/>
      <c r="QO91" s="319"/>
      <c r="QP91" s="319"/>
      <c r="QQ91" s="319"/>
      <c r="QR91" s="319"/>
      <c r="QS91" s="319"/>
      <c r="QT91" s="319"/>
      <c r="QU91" s="319"/>
      <c r="QV91" s="319"/>
      <c r="QW91" s="319"/>
      <c r="QX91" s="319"/>
      <c r="QY91" s="319"/>
      <c r="QZ91" s="319"/>
      <c r="RA91" s="319"/>
      <c r="RB91" s="319"/>
      <c r="RC91" s="319"/>
      <c r="RD91" s="319"/>
      <c r="RE91" s="319"/>
      <c r="RF91" s="319"/>
    </row>
    <row r="92" spans="1:474" s="602" customFormat="1" ht="14.4">
      <c r="A92" s="319"/>
      <c r="B92" s="2003" t="s">
        <v>77</v>
      </c>
      <c r="C92" s="2004">
        <v>18230714</v>
      </c>
      <c r="D92" s="2005"/>
      <c r="E92" s="2006" t="s">
        <v>1145</v>
      </c>
      <c r="F92" s="2007">
        <v>5</v>
      </c>
      <c r="G92" s="612">
        <f t="shared" si="16"/>
        <v>4.949623731371664E-4</v>
      </c>
      <c r="H92" s="612" t="s">
        <v>37</v>
      </c>
      <c r="I92" s="2006">
        <v>12</v>
      </c>
      <c r="J92" s="2008">
        <f t="shared" si="18"/>
        <v>126</v>
      </c>
      <c r="K92" s="2009">
        <f t="shared" si="20"/>
        <v>20</v>
      </c>
      <c r="L92" s="2009">
        <f t="shared" si="21"/>
        <v>29.599999999999998</v>
      </c>
      <c r="M92" s="600"/>
      <c r="N92" s="2006">
        <v>1512</v>
      </c>
      <c r="O92" s="375"/>
      <c r="P92" s="601"/>
      <c r="Q92" s="601">
        <v>240</v>
      </c>
      <c r="R92" s="601">
        <f t="shared" si="19"/>
        <v>115.19999999999999</v>
      </c>
      <c r="S92" s="2006">
        <v>355.2</v>
      </c>
      <c r="T92" s="601"/>
      <c r="U92" s="601"/>
      <c r="V92" s="601"/>
      <c r="W92" s="601"/>
      <c r="X92" s="601"/>
      <c r="Y92" s="601"/>
      <c r="Z92" s="1006">
        <f t="shared" si="17"/>
        <v>0</v>
      </c>
      <c r="AA92" s="614">
        <f t="shared" si="22"/>
        <v>0.3175879546338175</v>
      </c>
      <c r="AB92" s="601">
        <f t="shared" si="23"/>
        <v>480.19298740633207</v>
      </c>
      <c r="AC92" s="618"/>
      <c r="AD92" s="2010"/>
      <c r="AE92" s="319"/>
      <c r="AF92" s="319"/>
      <c r="AG92" s="319"/>
      <c r="AH92" s="319"/>
      <c r="AI92" s="319"/>
      <c r="AJ92" s="319"/>
      <c r="AK92" s="319"/>
      <c r="AL92" s="319"/>
      <c r="AM92" s="319"/>
      <c r="AN92" s="319"/>
      <c r="AO92" s="319"/>
      <c r="AP92" s="319"/>
      <c r="AQ92" s="319"/>
      <c r="AR92" s="319"/>
      <c r="AS92" s="319"/>
      <c r="AT92" s="319"/>
      <c r="AU92" s="319"/>
      <c r="AV92" s="319"/>
      <c r="AW92" s="319"/>
      <c r="AX92" s="319"/>
      <c r="AY92" s="319"/>
      <c r="AZ92" s="319"/>
      <c r="BA92" s="319"/>
      <c r="BB92" s="319"/>
      <c r="BC92" s="319"/>
      <c r="BD92" s="319"/>
      <c r="BE92" s="319"/>
      <c r="BF92" s="319"/>
      <c r="BG92" s="319"/>
      <c r="BH92" s="319"/>
      <c r="BI92" s="319"/>
      <c r="BJ92" s="319"/>
      <c r="BK92" s="319"/>
      <c r="BL92" s="319"/>
      <c r="BM92" s="319"/>
      <c r="BN92" s="319"/>
      <c r="BO92" s="319"/>
      <c r="BP92" s="319"/>
      <c r="BQ92" s="319"/>
      <c r="BR92" s="319"/>
      <c r="BS92" s="319"/>
      <c r="BT92" s="319"/>
      <c r="BU92" s="319"/>
      <c r="BV92" s="319"/>
      <c r="BW92" s="319"/>
      <c r="BX92" s="319"/>
      <c r="BY92" s="319"/>
      <c r="BZ92" s="319"/>
      <c r="CA92" s="319"/>
      <c r="CB92" s="319"/>
      <c r="CC92" s="319"/>
      <c r="CD92" s="319"/>
      <c r="CE92" s="319"/>
      <c r="CF92" s="319"/>
      <c r="CG92" s="319"/>
      <c r="CH92" s="319"/>
      <c r="CI92" s="319"/>
      <c r="CJ92" s="319"/>
      <c r="CK92" s="319"/>
      <c r="CL92" s="319"/>
      <c r="CM92" s="319"/>
      <c r="CN92" s="319"/>
      <c r="CO92" s="319"/>
      <c r="CP92" s="319"/>
      <c r="CQ92" s="319"/>
      <c r="CR92" s="319"/>
      <c r="CS92" s="319"/>
      <c r="CT92" s="319"/>
      <c r="CU92" s="319"/>
      <c r="CV92" s="319"/>
      <c r="CW92" s="319"/>
      <c r="CX92" s="319"/>
      <c r="CY92" s="319"/>
      <c r="CZ92" s="319"/>
      <c r="DA92" s="319"/>
      <c r="DB92" s="319"/>
      <c r="DC92" s="319"/>
      <c r="DD92" s="319"/>
      <c r="DE92" s="319"/>
      <c r="DF92" s="319"/>
      <c r="DG92" s="319"/>
      <c r="DH92" s="319"/>
      <c r="DI92" s="319"/>
      <c r="DJ92" s="319"/>
      <c r="DK92" s="319"/>
      <c r="DL92" s="319"/>
      <c r="DM92" s="319"/>
      <c r="DN92" s="319"/>
      <c r="DO92" s="319"/>
      <c r="DP92" s="319"/>
      <c r="DQ92" s="319"/>
      <c r="DR92" s="319"/>
      <c r="DS92" s="319"/>
      <c r="DT92" s="319"/>
      <c r="DU92" s="319"/>
      <c r="DV92" s="319"/>
      <c r="DW92" s="319"/>
      <c r="DX92" s="319"/>
      <c r="DY92" s="319"/>
      <c r="DZ92" s="319"/>
      <c r="EA92" s="319"/>
      <c r="EB92" s="319"/>
      <c r="EC92" s="319"/>
      <c r="ED92" s="319"/>
      <c r="EE92" s="319"/>
      <c r="EF92" s="319"/>
      <c r="EG92" s="319"/>
      <c r="EH92" s="319"/>
      <c r="EI92" s="319"/>
      <c r="EJ92" s="319"/>
      <c r="EK92" s="319"/>
      <c r="EL92" s="319"/>
      <c r="EM92" s="319"/>
      <c r="EN92" s="319"/>
      <c r="EO92" s="319"/>
      <c r="EP92" s="319"/>
      <c r="EQ92" s="319"/>
      <c r="ER92" s="319"/>
      <c r="ES92" s="319"/>
      <c r="ET92" s="319"/>
      <c r="EU92" s="319"/>
      <c r="EV92" s="319"/>
      <c r="EW92" s="319"/>
      <c r="EX92" s="319"/>
      <c r="EY92" s="319"/>
      <c r="EZ92" s="319"/>
      <c r="FA92" s="319"/>
      <c r="FB92" s="319"/>
      <c r="FC92" s="319"/>
      <c r="FD92" s="319"/>
      <c r="FE92" s="319"/>
      <c r="FF92" s="319"/>
      <c r="FG92" s="319"/>
      <c r="FH92" s="319"/>
      <c r="FI92" s="319"/>
      <c r="FJ92" s="319"/>
      <c r="FK92" s="319"/>
      <c r="FL92" s="319"/>
      <c r="FM92" s="319"/>
      <c r="FN92" s="319"/>
      <c r="FO92" s="319"/>
      <c r="FP92" s="319"/>
      <c r="FQ92" s="319"/>
      <c r="FR92" s="319"/>
      <c r="FS92" s="319"/>
      <c r="FT92" s="319"/>
      <c r="FU92" s="319"/>
      <c r="FV92" s="319"/>
      <c r="FW92" s="319"/>
      <c r="FX92" s="319"/>
      <c r="FY92" s="319"/>
      <c r="FZ92" s="319"/>
      <c r="GA92" s="319"/>
      <c r="GB92" s="319"/>
      <c r="GC92" s="319"/>
      <c r="GD92" s="319"/>
      <c r="GE92" s="319"/>
      <c r="GF92" s="319"/>
      <c r="GG92" s="319"/>
      <c r="GH92" s="319"/>
      <c r="GI92" s="319"/>
      <c r="GJ92" s="319"/>
      <c r="GK92" s="319"/>
      <c r="GL92" s="319"/>
      <c r="GM92" s="319"/>
      <c r="GN92" s="319"/>
      <c r="GO92" s="319"/>
      <c r="GP92" s="319"/>
      <c r="GQ92" s="319"/>
      <c r="GR92" s="319"/>
      <c r="GS92" s="319"/>
      <c r="GT92" s="319"/>
      <c r="GU92" s="319"/>
      <c r="GV92" s="319"/>
      <c r="GW92" s="319"/>
      <c r="GX92" s="319"/>
      <c r="GY92" s="319"/>
      <c r="GZ92" s="319"/>
      <c r="HA92" s="319"/>
      <c r="HB92" s="319"/>
      <c r="HC92" s="319"/>
      <c r="HD92" s="319"/>
      <c r="HE92" s="319"/>
      <c r="HF92" s="319"/>
      <c r="HG92" s="319"/>
      <c r="HH92" s="319"/>
      <c r="HI92" s="319"/>
      <c r="HJ92" s="319"/>
      <c r="HK92" s="319"/>
      <c r="HL92" s="319"/>
      <c r="HM92" s="319"/>
      <c r="HN92" s="319"/>
      <c r="HO92" s="319"/>
      <c r="HP92" s="319"/>
      <c r="HQ92" s="319"/>
      <c r="HR92" s="319"/>
      <c r="HS92" s="319"/>
      <c r="HT92" s="319"/>
      <c r="HU92" s="319"/>
      <c r="HV92" s="319"/>
      <c r="HW92" s="319"/>
      <c r="HX92" s="319"/>
      <c r="HY92" s="319"/>
      <c r="HZ92" s="319"/>
      <c r="IA92" s="319"/>
      <c r="IB92" s="319"/>
      <c r="IC92" s="319"/>
      <c r="ID92" s="319"/>
      <c r="IE92" s="319"/>
      <c r="IF92" s="319"/>
      <c r="IG92" s="319"/>
      <c r="IH92" s="319"/>
      <c r="II92" s="319"/>
      <c r="IJ92" s="319"/>
      <c r="IK92" s="319"/>
      <c r="IL92" s="319"/>
      <c r="IM92" s="319"/>
      <c r="IN92" s="319"/>
      <c r="IO92" s="319"/>
      <c r="IP92" s="319"/>
      <c r="IQ92" s="319"/>
      <c r="IR92" s="319"/>
      <c r="IS92" s="319"/>
      <c r="IT92" s="319"/>
      <c r="IU92" s="319"/>
      <c r="IV92" s="319"/>
      <c r="IW92" s="319"/>
      <c r="IX92" s="319"/>
      <c r="IY92" s="319"/>
      <c r="IZ92" s="319"/>
      <c r="JA92" s="319"/>
      <c r="JB92" s="319"/>
      <c r="JC92" s="319"/>
      <c r="JD92" s="319"/>
      <c r="JE92" s="319"/>
      <c r="JF92" s="319"/>
      <c r="JG92" s="319"/>
      <c r="JH92" s="319"/>
      <c r="JI92" s="319"/>
      <c r="JJ92" s="319"/>
      <c r="JK92" s="319"/>
      <c r="JL92" s="319"/>
      <c r="JM92" s="319"/>
      <c r="JN92" s="319"/>
      <c r="JO92" s="319"/>
      <c r="JP92" s="319"/>
      <c r="JQ92" s="319"/>
      <c r="JR92" s="319"/>
      <c r="JS92" s="319"/>
      <c r="JT92" s="319"/>
      <c r="JU92" s="319"/>
      <c r="JV92" s="319"/>
      <c r="JW92" s="319"/>
      <c r="JX92" s="319"/>
      <c r="JY92" s="319"/>
      <c r="JZ92" s="319"/>
      <c r="KA92" s="319"/>
      <c r="KB92" s="319"/>
      <c r="KC92" s="319"/>
      <c r="KD92" s="319"/>
      <c r="KE92" s="319"/>
      <c r="KF92" s="319"/>
      <c r="KG92" s="319"/>
      <c r="KH92" s="319"/>
      <c r="KI92" s="319"/>
      <c r="KJ92" s="319"/>
      <c r="KK92" s="319"/>
      <c r="KL92" s="319"/>
      <c r="KM92" s="319"/>
      <c r="KN92" s="319"/>
      <c r="KO92" s="319"/>
      <c r="KP92" s="319"/>
      <c r="KQ92" s="319"/>
      <c r="KR92" s="319"/>
      <c r="KS92" s="319"/>
      <c r="KT92" s="319"/>
      <c r="KU92" s="319"/>
      <c r="KV92" s="319"/>
      <c r="KW92" s="319"/>
      <c r="KX92" s="319"/>
      <c r="KY92" s="319"/>
      <c r="KZ92" s="319"/>
      <c r="LA92" s="319"/>
      <c r="LB92" s="319"/>
      <c r="LC92" s="319"/>
      <c r="LD92" s="319"/>
      <c r="LE92" s="319"/>
      <c r="LF92" s="319"/>
      <c r="LG92" s="319"/>
      <c r="LH92" s="319"/>
      <c r="LI92" s="319"/>
      <c r="LJ92" s="319"/>
      <c r="LK92" s="319"/>
      <c r="LL92" s="319"/>
      <c r="LM92" s="319"/>
      <c r="LN92" s="319"/>
      <c r="LO92" s="319"/>
      <c r="LP92" s="319"/>
      <c r="LQ92" s="319"/>
      <c r="LR92" s="319"/>
      <c r="LS92" s="319"/>
      <c r="LT92" s="319"/>
      <c r="LU92" s="319"/>
      <c r="LV92" s="319"/>
      <c r="LW92" s="319"/>
      <c r="LX92" s="319"/>
      <c r="LY92" s="319"/>
      <c r="LZ92" s="319"/>
      <c r="MA92" s="319"/>
      <c r="MB92" s="319"/>
      <c r="MC92" s="319"/>
      <c r="MD92" s="319"/>
      <c r="ME92" s="319"/>
      <c r="MF92" s="319"/>
      <c r="MG92" s="319"/>
      <c r="MH92" s="319"/>
      <c r="MI92" s="319"/>
      <c r="MJ92" s="319"/>
      <c r="MK92" s="319"/>
      <c r="ML92" s="319"/>
      <c r="MM92" s="319"/>
      <c r="MN92" s="319"/>
      <c r="MO92" s="319"/>
      <c r="MP92" s="319"/>
      <c r="MQ92" s="319"/>
      <c r="MR92" s="319"/>
      <c r="MS92" s="319"/>
      <c r="MT92" s="319"/>
      <c r="MU92" s="319"/>
      <c r="MV92" s="319"/>
      <c r="MW92" s="319"/>
      <c r="MX92" s="319"/>
      <c r="MY92" s="319"/>
      <c r="MZ92" s="319"/>
      <c r="NA92" s="319"/>
      <c r="NB92" s="319"/>
      <c r="NC92" s="319"/>
      <c r="ND92" s="319"/>
      <c r="NE92" s="319"/>
      <c r="NF92" s="319"/>
      <c r="NG92" s="319"/>
      <c r="NH92" s="319"/>
      <c r="NI92" s="319"/>
      <c r="NJ92" s="319"/>
      <c r="NK92" s="319"/>
      <c r="NL92" s="319"/>
      <c r="NM92" s="319"/>
      <c r="NN92" s="319"/>
      <c r="NO92" s="319"/>
      <c r="NP92" s="319"/>
      <c r="NQ92" s="319"/>
      <c r="NR92" s="319"/>
      <c r="NS92" s="319"/>
      <c r="NT92" s="319"/>
      <c r="NU92" s="319"/>
      <c r="NV92" s="319"/>
      <c r="NW92" s="319"/>
      <c r="NX92" s="319"/>
      <c r="NY92" s="319"/>
      <c r="NZ92" s="319"/>
      <c r="OA92" s="319"/>
      <c r="OB92" s="319"/>
      <c r="OC92" s="319"/>
      <c r="OD92" s="319"/>
      <c r="OE92" s="319"/>
      <c r="OF92" s="319"/>
      <c r="OG92" s="319"/>
      <c r="OH92" s="319"/>
      <c r="OI92" s="319"/>
      <c r="OJ92" s="319"/>
      <c r="OK92" s="319"/>
      <c r="OL92" s="319"/>
      <c r="OM92" s="319"/>
      <c r="ON92" s="319"/>
      <c r="OO92" s="319"/>
      <c r="OP92" s="319"/>
      <c r="OQ92" s="319"/>
      <c r="OR92" s="319"/>
      <c r="OS92" s="319"/>
      <c r="OT92" s="319"/>
      <c r="OU92" s="319"/>
      <c r="OV92" s="319"/>
      <c r="OW92" s="319"/>
      <c r="OX92" s="319"/>
      <c r="OY92" s="319"/>
      <c r="OZ92" s="319"/>
      <c r="PA92" s="319"/>
      <c r="PB92" s="319"/>
      <c r="PC92" s="319"/>
      <c r="PD92" s="319"/>
      <c r="PE92" s="319"/>
      <c r="PF92" s="319"/>
      <c r="PG92" s="319"/>
      <c r="PH92" s="319"/>
      <c r="PI92" s="319"/>
      <c r="PJ92" s="319"/>
      <c r="PK92" s="319"/>
      <c r="PL92" s="319"/>
      <c r="PM92" s="319"/>
      <c r="PN92" s="319"/>
      <c r="PO92" s="319"/>
      <c r="PP92" s="319"/>
      <c r="PQ92" s="319"/>
      <c r="PR92" s="319"/>
      <c r="PS92" s="319"/>
      <c r="PT92" s="319"/>
      <c r="PU92" s="319"/>
      <c r="PV92" s="319"/>
      <c r="PW92" s="319"/>
      <c r="PX92" s="319"/>
      <c r="PY92" s="319"/>
      <c r="PZ92" s="319"/>
      <c r="QA92" s="319"/>
      <c r="QB92" s="319"/>
      <c r="QC92" s="319"/>
      <c r="QD92" s="319"/>
      <c r="QE92" s="319"/>
      <c r="QF92" s="319"/>
      <c r="QG92" s="319"/>
      <c r="QH92" s="319"/>
      <c r="QI92" s="319"/>
      <c r="QJ92" s="319"/>
      <c r="QK92" s="319"/>
      <c r="QL92" s="319"/>
      <c r="QM92" s="319"/>
      <c r="QN92" s="319"/>
      <c r="QO92" s="319"/>
      <c r="QP92" s="319"/>
      <c r="QQ92" s="319"/>
      <c r="QR92" s="319"/>
      <c r="QS92" s="319"/>
      <c r="QT92" s="319"/>
      <c r="QU92" s="319"/>
      <c r="QV92" s="319"/>
      <c r="QW92" s="319"/>
      <c r="QX92" s="319"/>
      <c r="QY92" s="319"/>
      <c r="QZ92" s="319"/>
      <c r="RA92" s="319"/>
      <c r="RB92" s="319"/>
      <c r="RC92" s="319"/>
      <c r="RD92" s="319"/>
      <c r="RE92" s="319"/>
      <c r="RF92" s="319"/>
    </row>
    <row r="93" spans="1:474" s="602" customFormat="1" ht="14.4">
      <c r="A93" s="319"/>
      <c r="B93" s="2003" t="s">
        <v>77</v>
      </c>
      <c r="C93" s="2004">
        <v>18230714</v>
      </c>
      <c r="D93" s="2005"/>
      <c r="E93" s="2006" t="s">
        <v>1146</v>
      </c>
      <c r="F93" s="2007">
        <v>5</v>
      </c>
      <c r="G93" s="612">
        <f t="shared" si="16"/>
        <v>1.7608482837994828E-3</v>
      </c>
      <c r="H93" s="612" t="s">
        <v>37</v>
      </c>
      <c r="I93" s="2006">
        <v>33</v>
      </c>
      <c r="J93" s="2008">
        <f t="shared" si="18"/>
        <v>163</v>
      </c>
      <c r="K93" s="2009">
        <f t="shared" si="20"/>
        <v>19.272727272727273</v>
      </c>
      <c r="L93" s="2009">
        <f t="shared" si="21"/>
        <v>31.101818181818185</v>
      </c>
      <c r="M93" s="600"/>
      <c r="N93" s="2006">
        <v>5379</v>
      </c>
      <c r="O93" s="375"/>
      <c r="P93" s="601"/>
      <c r="Q93" s="601">
        <v>636</v>
      </c>
      <c r="R93" s="601">
        <f t="shared" si="19"/>
        <v>390.36000000000013</v>
      </c>
      <c r="S93" s="2006">
        <v>1026.3600000000001</v>
      </c>
      <c r="T93" s="601"/>
      <c r="U93" s="601"/>
      <c r="V93" s="601"/>
      <c r="W93" s="601"/>
      <c r="X93" s="601"/>
      <c r="Y93" s="601"/>
      <c r="Z93" s="1006">
        <f t="shared" si="17"/>
        <v>0</v>
      </c>
      <c r="AA93" s="614">
        <f t="shared" si="22"/>
        <v>0.3175879546338175</v>
      </c>
      <c r="AB93" s="601">
        <f t="shared" si="23"/>
        <v>1708.3056079753044</v>
      </c>
      <c r="AC93" s="618"/>
      <c r="AD93" s="2010"/>
      <c r="AE93" s="319"/>
      <c r="AF93" s="319"/>
      <c r="AG93" s="319"/>
      <c r="AH93" s="319"/>
      <c r="AI93" s="319"/>
      <c r="AJ93" s="319"/>
      <c r="AK93" s="319"/>
      <c r="AL93" s="319"/>
      <c r="AM93" s="319"/>
      <c r="AN93" s="319"/>
      <c r="AO93" s="319"/>
      <c r="AP93" s="319"/>
      <c r="AQ93" s="319"/>
      <c r="AR93" s="319"/>
      <c r="AS93" s="319"/>
      <c r="AT93" s="319"/>
      <c r="AU93" s="319"/>
      <c r="AV93" s="319"/>
      <c r="AW93" s="319"/>
      <c r="AX93" s="319"/>
      <c r="AY93" s="319"/>
      <c r="AZ93" s="319"/>
      <c r="BA93" s="319"/>
      <c r="BB93" s="319"/>
      <c r="BC93" s="319"/>
      <c r="BD93" s="319"/>
      <c r="BE93" s="319"/>
      <c r="BF93" s="319"/>
      <c r="BG93" s="319"/>
      <c r="BH93" s="319"/>
      <c r="BI93" s="319"/>
      <c r="BJ93" s="319"/>
      <c r="BK93" s="319"/>
      <c r="BL93" s="319"/>
      <c r="BM93" s="319"/>
      <c r="BN93" s="319"/>
      <c r="BO93" s="319"/>
      <c r="BP93" s="319"/>
      <c r="BQ93" s="319"/>
      <c r="BR93" s="319"/>
      <c r="BS93" s="319"/>
      <c r="BT93" s="319"/>
      <c r="BU93" s="319"/>
      <c r="BV93" s="319"/>
      <c r="BW93" s="319"/>
      <c r="BX93" s="319"/>
      <c r="BY93" s="319"/>
      <c r="BZ93" s="319"/>
      <c r="CA93" s="319"/>
      <c r="CB93" s="319"/>
      <c r="CC93" s="319"/>
      <c r="CD93" s="319"/>
      <c r="CE93" s="319"/>
      <c r="CF93" s="319"/>
      <c r="CG93" s="319"/>
      <c r="CH93" s="319"/>
      <c r="CI93" s="319"/>
      <c r="CJ93" s="319"/>
      <c r="CK93" s="319"/>
      <c r="CL93" s="319"/>
      <c r="CM93" s="319"/>
      <c r="CN93" s="319"/>
      <c r="CO93" s="319"/>
      <c r="CP93" s="319"/>
      <c r="CQ93" s="319"/>
      <c r="CR93" s="319"/>
      <c r="CS93" s="319"/>
      <c r="CT93" s="319"/>
      <c r="CU93" s="319"/>
      <c r="CV93" s="319"/>
      <c r="CW93" s="319"/>
      <c r="CX93" s="319"/>
      <c r="CY93" s="319"/>
      <c r="CZ93" s="319"/>
      <c r="DA93" s="319"/>
      <c r="DB93" s="319"/>
      <c r="DC93" s="319"/>
      <c r="DD93" s="319"/>
      <c r="DE93" s="319"/>
      <c r="DF93" s="319"/>
      <c r="DG93" s="319"/>
      <c r="DH93" s="319"/>
      <c r="DI93" s="319"/>
      <c r="DJ93" s="319"/>
      <c r="DK93" s="319"/>
      <c r="DL93" s="319"/>
      <c r="DM93" s="319"/>
      <c r="DN93" s="319"/>
      <c r="DO93" s="319"/>
      <c r="DP93" s="319"/>
      <c r="DQ93" s="319"/>
      <c r="DR93" s="319"/>
      <c r="DS93" s="319"/>
      <c r="DT93" s="319"/>
      <c r="DU93" s="319"/>
      <c r="DV93" s="319"/>
      <c r="DW93" s="319"/>
      <c r="DX93" s="319"/>
      <c r="DY93" s="319"/>
      <c r="DZ93" s="319"/>
      <c r="EA93" s="319"/>
      <c r="EB93" s="319"/>
      <c r="EC93" s="319"/>
      <c r="ED93" s="319"/>
      <c r="EE93" s="319"/>
      <c r="EF93" s="319"/>
      <c r="EG93" s="319"/>
      <c r="EH93" s="319"/>
      <c r="EI93" s="319"/>
      <c r="EJ93" s="319"/>
      <c r="EK93" s="319"/>
      <c r="EL93" s="319"/>
      <c r="EM93" s="319"/>
      <c r="EN93" s="319"/>
      <c r="EO93" s="319"/>
      <c r="EP93" s="319"/>
      <c r="EQ93" s="319"/>
      <c r="ER93" s="319"/>
      <c r="ES93" s="319"/>
      <c r="ET93" s="319"/>
      <c r="EU93" s="319"/>
      <c r="EV93" s="319"/>
      <c r="EW93" s="319"/>
      <c r="EX93" s="319"/>
      <c r="EY93" s="319"/>
      <c r="EZ93" s="319"/>
      <c r="FA93" s="319"/>
      <c r="FB93" s="319"/>
      <c r="FC93" s="319"/>
      <c r="FD93" s="319"/>
      <c r="FE93" s="319"/>
      <c r="FF93" s="319"/>
      <c r="FG93" s="319"/>
      <c r="FH93" s="319"/>
      <c r="FI93" s="319"/>
      <c r="FJ93" s="319"/>
      <c r="FK93" s="319"/>
      <c r="FL93" s="319"/>
      <c r="FM93" s="319"/>
      <c r="FN93" s="319"/>
      <c r="FO93" s="319"/>
      <c r="FP93" s="319"/>
      <c r="FQ93" s="319"/>
      <c r="FR93" s="319"/>
      <c r="FS93" s="319"/>
      <c r="FT93" s="319"/>
      <c r="FU93" s="319"/>
      <c r="FV93" s="319"/>
      <c r="FW93" s="319"/>
      <c r="FX93" s="319"/>
      <c r="FY93" s="319"/>
      <c r="FZ93" s="319"/>
      <c r="GA93" s="319"/>
      <c r="GB93" s="319"/>
      <c r="GC93" s="319"/>
      <c r="GD93" s="319"/>
      <c r="GE93" s="319"/>
      <c r="GF93" s="319"/>
      <c r="GG93" s="319"/>
      <c r="GH93" s="319"/>
      <c r="GI93" s="319"/>
      <c r="GJ93" s="319"/>
      <c r="GK93" s="319"/>
      <c r="GL93" s="319"/>
      <c r="GM93" s="319"/>
      <c r="GN93" s="319"/>
      <c r="GO93" s="319"/>
      <c r="GP93" s="319"/>
      <c r="GQ93" s="319"/>
      <c r="GR93" s="319"/>
      <c r="GS93" s="319"/>
      <c r="GT93" s="319"/>
      <c r="GU93" s="319"/>
      <c r="GV93" s="319"/>
      <c r="GW93" s="319"/>
      <c r="GX93" s="319"/>
      <c r="GY93" s="319"/>
      <c r="GZ93" s="319"/>
      <c r="HA93" s="319"/>
      <c r="HB93" s="319"/>
      <c r="HC93" s="319"/>
      <c r="HD93" s="319"/>
      <c r="HE93" s="319"/>
      <c r="HF93" s="319"/>
      <c r="HG93" s="319"/>
      <c r="HH93" s="319"/>
      <c r="HI93" s="319"/>
      <c r="HJ93" s="319"/>
      <c r="HK93" s="319"/>
      <c r="HL93" s="319"/>
      <c r="HM93" s="319"/>
      <c r="HN93" s="319"/>
      <c r="HO93" s="319"/>
      <c r="HP93" s="319"/>
      <c r="HQ93" s="319"/>
      <c r="HR93" s="319"/>
      <c r="HS93" s="319"/>
      <c r="HT93" s="319"/>
      <c r="HU93" s="319"/>
      <c r="HV93" s="319"/>
      <c r="HW93" s="319"/>
      <c r="HX93" s="319"/>
      <c r="HY93" s="319"/>
      <c r="HZ93" s="319"/>
      <c r="IA93" s="319"/>
      <c r="IB93" s="319"/>
      <c r="IC93" s="319"/>
      <c r="ID93" s="319"/>
      <c r="IE93" s="319"/>
      <c r="IF93" s="319"/>
      <c r="IG93" s="319"/>
      <c r="IH93" s="319"/>
      <c r="II93" s="319"/>
      <c r="IJ93" s="319"/>
      <c r="IK93" s="319"/>
      <c r="IL93" s="319"/>
      <c r="IM93" s="319"/>
      <c r="IN93" s="319"/>
      <c r="IO93" s="319"/>
      <c r="IP93" s="319"/>
      <c r="IQ93" s="319"/>
      <c r="IR93" s="319"/>
      <c r="IS93" s="319"/>
      <c r="IT93" s="319"/>
      <c r="IU93" s="319"/>
      <c r="IV93" s="319"/>
      <c r="IW93" s="319"/>
      <c r="IX93" s="319"/>
      <c r="IY93" s="319"/>
      <c r="IZ93" s="319"/>
      <c r="JA93" s="319"/>
      <c r="JB93" s="319"/>
      <c r="JC93" s="319"/>
      <c r="JD93" s="319"/>
      <c r="JE93" s="319"/>
      <c r="JF93" s="319"/>
      <c r="JG93" s="319"/>
      <c r="JH93" s="319"/>
      <c r="JI93" s="319"/>
      <c r="JJ93" s="319"/>
      <c r="JK93" s="319"/>
      <c r="JL93" s="319"/>
      <c r="JM93" s="319"/>
      <c r="JN93" s="319"/>
      <c r="JO93" s="319"/>
      <c r="JP93" s="319"/>
      <c r="JQ93" s="319"/>
      <c r="JR93" s="319"/>
      <c r="JS93" s="319"/>
      <c r="JT93" s="319"/>
      <c r="JU93" s="319"/>
      <c r="JV93" s="319"/>
      <c r="JW93" s="319"/>
      <c r="JX93" s="319"/>
      <c r="JY93" s="319"/>
      <c r="JZ93" s="319"/>
      <c r="KA93" s="319"/>
      <c r="KB93" s="319"/>
      <c r="KC93" s="319"/>
      <c r="KD93" s="319"/>
      <c r="KE93" s="319"/>
      <c r="KF93" s="319"/>
      <c r="KG93" s="319"/>
      <c r="KH93" s="319"/>
      <c r="KI93" s="319"/>
      <c r="KJ93" s="319"/>
      <c r="KK93" s="319"/>
      <c r="KL93" s="319"/>
      <c r="KM93" s="319"/>
      <c r="KN93" s="319"/>
      <c r="KO93" s="319"/>
      <c r="KP93" s="319"/>
      <c r="KQ93" s="319"/>
      <c r="KR93" s="319"/>
      <c r="KS93" s="319"/>
      <c r="KT93" s="319"/>
      <c r="KU93" s="319"/>
      <c r="KV93" s="319"/>
      <c r="KW93" s="319"/>
      <c r="KX93" s="319"/>
      <c r="KY93" s="319"/>
      <c r="KZ93" s="319"/>
      <c r="LA93" s="319"/>
      <c r="LB93" s="319"/>
      <c r="LC93" s="319"/>
      <c r="LD93" s="319"/>
      <c r="LE93" s="319"/>
      <c r="LF93" s="319"/>
      <c r="LG93" s="319"/>
      <c r="LH93" s="319"/>
      <c r="LI93" s="319"/>
      <c r="LJ93" s="319"/>
      <c r="LK93" s="319"/>
      <c r="LL93" s="319"/>
      <c r="LM93" s="319"/>
      <c r="LN93" s="319"/>
      <c r="LO93" s="319"/>
      <c r="LP93" s="319"/>
      <c r="LQ93" s="319"/>
      <c r="LR93" s="319"/>
      <c r="LS93" s="319"/>
      <c r="LT93" s="319"/>
      <c r="LU93" s="319"/>
      <c r="LV93" s="319"/>
      <c r="LW93" s="319"/>
      <c r="LX93" s="319"/>
      <c r="LY93" s="319"/>
      <c r="LZ93" s="319"/>
      <c r="MA93" s="319"/>
      <c r="MB93" s="319"/>
      <c r="MC93" s="319"/>
      <c r="MD93" s="319"/>
      <c r="ME93" s="319"/>
      <c r="MF93" s="319"/>
      <c r="MG93" s="319"/>
      <c r="MH93" s="319"/>
      <c r="MI93" s="319"/>
      <c r="MJ93" s="319"/>
      <c r="MK93" s="319"/>
      <c r="ML93" s="319"/>
      <c r="MM93" s="319"/>
      <c r="MN93" s="319"/>
      <c r="MO93" s="319"/>
      <c r="MP93" s="319"/>
      <c r="MQ93" s="319"/>
      <c r="MR93" s="319"/>
      <c r="MS93" s="319"/>
      <c r="MT93" s="319"/>
      <c r="MU93" s="319"/>
      <c r="MV93" s="319"/>
      <c r="MW93" s="319"/>
      <c r="MX93" s="319"/>
      <c r="MY93" s="319"/>
      <c r="MZ93" s="319"/>
      <c r="NA93" s="319"/>
      <c r="NB93" s="319"/>
      <c r="NC93" s="319"/>
      <c r="ND93" s="319"/>
      <c r="NE93" s="319"/>
      <c r="NF93" s="319"/>
      <c r="NG93" s="319"/>
      <c r="NH93" s="319"/>
      <c r="NI93" s="319"/>
      <c r="NJ93" s="319"/>
      <c r="NK93" s="319"/>
      <c r="NL93" s="319"/>
      <c r="NM93" s="319"/>
      <c r="NN93" s="319"/>
      <c r="NO93" s="319"/>
      <c r="NP93" s="319"/>
      <c r="NQ93" s="319"/>
      <c r="NR93" s="319"/>
      <c r="NS93" s="319"/>
      <c r="NT93" s="319"/>
      <c r="NU93" s="319"/>
      <c r="NV93" s="319"/>
      <c r="NW93" s="319"/>
      <c r="NX93" s="319"/>
      <c r="NY93" s="319"/>
      <c r="NZ93" s="319"/>
      <c r="OA93" s="319"/>
      <c r="OB93" s="319"/>
      <c r="OC93" s="319"/>
      <c r="OD93" s="319"/>
      <c r="OE93" s="319"/>
      <c r="OF93" s="319"/>
      <c r="OG93" s="319"/>
      <c r="OH93" s="319"/>
      <c r="OI93" s="319"/>
      <c r="OJ93" s="319"/>
      <c r="OK93" s="319"/>
      <c r="OL93" s="319"/>
      <c r="OM93" s="319"/>
      <c r="ON93" s="319"/>
      <c r="OO93" s="319"/>
      <c r="OP93" s="319"/>
      <c r="OQ93" s="319"/>
      <c r="OR93" s="319"/>
      <c r="OS93" s="319"/>
      <c r="OT93" s="319"/>
      <c r="OU93" s="319"/>
      <c r="OV93" s="319"/>
      <c r="OW93" s="319"/>
      <c r="OX93" s="319"/>
      <c r="OY93" s="319"/>
      <c r="OZ93" s="319"/>
      <c r="PA93" s="319"/>
      <c r="PB93" s="319"/>
      <c r="PC93" s="319"/>
      <c r="PD93" s="319"/>
      <c r="PE93" s="319"/>
      <c r="PF93" s="319"/>
      <c r="PG93" s="319"/>
      <c r="PH93" s="319"/>
      <c r="PI93" s="319"/>
      <c r="PJ93" s="319"/>
      <c r="PK93" s="319"/>
      <c r="PL93" s="319"/>
      <c r="PM93" s="319"/>
      <c r="PN93" s="319"/>
      <c r="PO93" s="319"/>
      <c r="PP93" s="319"/>
      <c r="PQ93" s="319"/>
      <c r="PR93" s="319"/>
      <c r="PS93" s="319"/>
      <c r="PT93" s="319"/>
      <c r="PU93" s="319"/>
      <c r="PV93" s="319"/>
      <c r="PW93" s="319"/>
      <c r="PX93" s="319"/>
      <c r="PY93" s="319"/>
      <c r="PZ93" s="319"/>
      <c r="QA93" s="319"/>
      <c r="QB93" s="319"/>
      <c r="QC93" s="319"/>
      <c r="QD93" s="319"/>
      <c r="QE93" s="319"/>
      <c r="QF93" s="319"/>
      <c r="QG93" s="319"/>
      <c r="QH93" s="319"/>
      <c r="QI93" s="319"/>
      <c r="QJ93" s="319"/>
      <c r="QK93" s="319"/>
      <c r="QL93" s="319"/>
      <c r="QM93" s="319"/>
      <c r="QN93" s="319"/>
      <c r="QO93" s="319"/>
      <c r="QP93" s="319"/>
      <c r="QQ93" s="319"/>
      <c r="QR93" s="319"/>
      <c r="QS93" s="319"/>
      <c r="QT93" s="319"/>
      <c r="QU93" s="319"/>
      <c r="QV93" s="319"/>
      <c r="QW93" s="319"/>
      <c r="QX93" s="319"/>
      <c r="QY93" s="319"/>
      <c r="QZ93" s="319"/>
      <c r="RA93" s="319"/>
      <c r="RB93" s="319"/>
      <c r="RC93" s="319"/>
      <c r="RD93" s="319"/>
      <c r="RE93" s="319"/>
      <c r="RF93" s="319"/>
    </row>
    <row r="94" spans="1:474" s="602" customFormat="1" ht="14.4">
      <c r="A94" s="319"/>
      <c r="B94" s="2003" t="s">
        <v>77</v>
      </c>
      <c r="C94" s="2004">
        <v>18230714</v>
      </c>
      <c r="D94" s="2005"/>
      <c r="E94" s="2006" t="s">
        <v>1147</v>
      </c>
      <c r="F94" s="2007">
        <v>5</v>
      </c>
      <c r="G94" s="612">
        <f t="shared" si="16"/>
        <v>1.1215218851639761E-2</v>
      </c>
      <c r="H94" s="612" t="s">
        <v>37</v>
      </c>
      <c r="I94" s="2006">
        <v>180</v>
      </c>
      <c r="J94" s="2008">
        <f t="shared" si="18"/>
        <v>190.33333333333334</v>
      </c>
      <c r="K94" s="2009">
        <f t="shared" si="20"/>
        <v>23.877777777777776</v>
      </c>
      <c r="L94" s="2009">
        <f t="shared" si="21"/>
        <v>30.913888888888888</v>
      </c>
      <c r="M94" s="600"/>
      <c r="N94" s="2006">
        <v>34260</v>
      </c>
      <c r="O94" s="375"/>
      <c r="P94" s="601"/>
      <c r="Q94" s="601">
        <v>4298</v>
      </c>
      <c r="R94" s="601">
        <f t="shared" si="19"/>
        <v>1266.5</v>
      </c>
      <c r="S94" s="2006">
        <v>5564.5</v>
      </c>
      <c r="T94" s="601"/>
      <c r="U94" s="601"/>
      <c r="V94" s="601"/>
      <c r="W94" s="601"/>
      <c r="X94" s="601"/>
      <c r="Y94" s="601"/>
      <c r="Z94" s="1006">
        <f t="shared" si="17"/>
        <v>0</v>
      </c>
      <c r="AA94" s="614">
        <f t="shared" si="22"/>
        <v>0.3175879546338175</v>
      </c>
      <c r="AB94" s="601">
        <f t="shared" si="23"/>
        <v>10880.563325754587</v>
      </c>
      <c r="AC94" s="618"/>
      <c r="AD94" s="2010"/>
      <c r="AE94" s="319"/>
      <c r="AF94" s="319"/>
      <c r="AG94" s="319"/>
      <c r="AH94" s="319"/>
      <c r="AI94" s="319"/>
      <c r="AJ94" s="319"/>
      <c r="AK94" s="319"/>
      <c r="AL94" s="319"/>
      <c r="AM94" s="319"/>
      <c r="AN94" s="319"/>
      <c r="AO94" s="319"/>
      <c r="AP94" s="319"/>
      <c r="AQ94" s="319"/>
      <c r="AR94" s="319"/>
      <c r="AS94" s="319"/>
      <c r="AT94" s="319"/>
      <c r="AU94" s="319"/>
      <c r="AV94" s="319"/>
      <c r="AW94" s="319"/>
      <c r="AX94" s="319"/>
      <c r="AY94" s="319"/>
      <c r="AZ94" s="319"/>
      <c r="BA94" s="319"/>
      <c r="BB94" s="319"/>
      <c r="BC94" s="319"/>
      <c r="BD94" s="319"/>
      <c r="BE94" s="319"/>
      <c r="BF94" s="319"/>
      <c r="BG94" s="319"/>
      <c r="BH94" s="319"/>
      <c r="BI94" s="319"/>
      <c r="BJ94" s="319"/>
      <c r="BK94" s="319"/>
      <c r="BL94" s="319"/>
      <c r="BM94" s="319"/>
      <c r="BN94" s="319"/>
      <c r="BO94" s="319"/>
      <c r="BP94" s="319"/>
      <c r="BQ94" s="319"/>
      <c r="BR94" s="319"/>
      <c r="BS94" s="319"/>
      <c r="BT94" s="319"/>
      <c r="BU94" s="319"/>
      <c r="BV94" s="319"/>
      <c r="BW94" s="319"/>
      <c r="BX94" s="319"/>
      <c r="BY94" s="319"/>
      <c r="BZ94" s="319"/>
      <c r="CA94" s="319"/>
      <c r="CB94" s="319"/>
      <c r="CC94" s="319"/>
      <c r="CD94" s="319"/>
      <c r="CE94" s="319"/>
      <c r="CF94" s="319"/>
      <c r="CG94" s="319"/>
      <c r="CH94" s="319"/>
      <c r="CI94" s="319"/>
      <c r="CJ94" s="319"/>
      <c r="CK94" s="319"/>
      <c r="CL94" s="319"/>
      <c r="CM94" s="319"/>
      <c r="CN94" s="319"/>
      <c r="CO94" s="319"/>
      <c r="CP94" s="319"/>
      <c r="CQ94" s="319"/>
      <c r="CR94" s="319"/>
      <c r="CS94" s="319"/>
      <c r="CT94" s="319"/>
      <c r="CU94" s="319"/>
      <c r="CV94" s="319"/>
      <c r="CW94" s="319"/>
      <c r="CX94" s="319"/>
      <c r="CY94" s="319"/>
      <c r="CZ94" s="319"/>
      <c r="DA94" s="319"/>
      <c r="DB94" s="319"/>
      <c r="DC94" s="319"/>
      <c r="DD94" s="319"/>
      <c r="DE94" s="319"/>
      <c r="DF94" s="319"/>
      <c r="DG94" s="319"/>
      <c r="DH94" s="319"/>
      <c r="DI94" s="319"/>
      <c r="DJ94" s="319"/>
      <c r="DK94" s="319"/>
      <c r="DL94" s="319"/>
      <c r="DM94" s="319"/>
      <c r="DN94" s="319"/>
      <c r="DO94" s="319"/>
      <c r="DP94" s="319"/>
      <c r="DQ94" s="319"/>
      <c r="DR94" s="319"/>
      <c r="DS94" s="319"/>
      <c r="DT94" s="319"/>
      <c r="DU94" s="319"/>
      <c r="DV94" s="319"/>
      <c r="DW94" s="319"/>
      <c r="DX94" s="319"/>
      <c r="DY94" s="319"/>
      <c r="DZ94" s="319"/>
      <c r="EA94" s="319"/>
      <c r="EB94" s="319"/>
      <c r="EC94" s="319"/>
      <c r="ED94" s="319"/>
      <c r="EE94" s="319"/>
      <c r="EF94" s="319"/>
      <c r="EG94" s="319"/>
      <c r="EH94" s="319"/>
      <c r="EI94" s="319"/>
      <c r="EJ94" s="319"/>
      <c r="EK94" s="319"/>
      <c r="EL94" s="319"/>
      <c r="EM94" s="319"/>
      <c r="EN94" s="319"/>
      <c r="EO94" s="319"/>
      <c r="EP94" s="319"/>
      <c r="EQ94" s="319"/>
      <c r="ER94" s="319"/>
      <c r="ES94" s="319"/>
      <c r="ET94" s="319"/>
      <c r="EU94" s="319"/>
      <c r="EV94" s="319"/>
      <c r="EW94" s="319"/>
      <c r="EX94" s="319"/>
      <c r="EY94" s="319"/>
      <c r="EZ94" s="319"/>
      <c r="FA94" s="319"/>
      <c r="FB94" s="319"/>
      <c r="FC94" s="319"/>
      <c r="FD94" s="319"/>
      <c r="FE94" s="319"/>
      <c r="FF94" s="319"/>
      <c r="FG94" s="319"/>
      <c r="FH94" s="319"/>
      <c r="FI94" s="319"/>
      <c r="FJ94" s="319"/>
      <c r="FK94" s="319"/>
      <c r="FL94" s="319"/>
      <c r="FM94" s="319"/>
      <c r="FN94" s="319"/>
      <c r="FO94" s="319"/>
      <c r="FP94" s="319"/>
      <c r="FQ94" s="319"/>
      <c r="FR94" s="319"/>
      <c r="FS94" s="319"/>
      <c r="FT94" s="319"/>
      <c r="FU94" s="319"/>
      <c r="FV94" s="319"/>
      <c r="FW94" s="319"/>
      <c r="FX94" s="319"/>
      <c r="FY94" s="319"/>
      <c r="FZ94" s="319"/>
      <c r="GA94" s="319"/>
      <c r="GB94" s="319"/>
      <c r="GC94" s="319"/>
      <c r="GD94" s="319"/>
      <c r="GE94" s="319"/>
      <c r="GF94" s="319"/>
      <c r="GG94" s="319"/>
      <c r="GH94" s="319"/>
      <c r="GI94" s="319"/>
      <c r="GJ94" s="319"/>
      <c r="GK94" s="319"/>
      <c r="GL94" s="319"/>
      <c r="GM94" s="319"/>
      <c r="GN94" s="319"/>
      <c r="GO94" s="319"/>
      <c r="GP94" s="319"/>
      <c r="GQ94" s="319"/>
      <c r="GR94" s="319"/>
      <c r="GS94" s="319"/>
      <c r="GT94" s="319"/>
      <c r="GU94" s="319"/>
      <c r="GV94" s="319"/>
      <c r="GW94" s="319"/>
      <c r="GX94" s="319"/>
      <c r="GY94" s="319"/>
      <c r="GZ94" s="319"/>
      <c r="HA94" s="319"/>
      <c r="HB94" s="319"/>
      <c r="HC94" s="319"/>
      <c r="HD94" s="319"/>
      <c r="HE94" s="319"/>
      <c r="HF94" s="319"/>
      <c r="HG94" s="319"/>
      <c r="HH94" s="319"/>
      <c r="HI94" s="319"/>
      <c r="HJ94" s="319"/>
      <c r="HK94" s="319"/>
      <c r="HL94" s="319"/>
      <c r="HM94" s="319"/>
      <c r="HN94" s="319"/>
      <c r="HO94" s="319"/>
      <c r="HP94" s="319"/>
      <c r="HQ94" s="319"/>
      <c r="HR94" s="319"/>
      <c r="HS94" s="319"/>
      <c r="HT94" s="319"/>
      <c r="HU94" s="319"/>
      <c r="HV94" s="319"/>
      <c r="HW94" s="319"/>
      <c r="HX94" s="319"/>
      <c r="HY94" s="319"/>
      <c r="HZ94" s="319"/>
      <c r="IA94" s="319"/>
      <c r="IB94" s="319"/>
      <c r="IC94" s="319"/>
      <c r="ID94" s="319"/>
      <c r="IE94" s="319"/>
      <c r="IF94" s="319"/>
      <c r="IG94" s="319"/>
      <c r="IH94" s="319"/>
      <c r="II94" s="319"/>
      <c r="IJ94" s="319"/>
      <c r="IK94" s="319"/>
      <c r="IL94" s="319"/>
      <c r="IM94" s="319"/>
      <c r="IN94" s="319"/>
      <c r="IO94" s="319"/>
      <c r="IP94" s="319"/>
      <c r="IQ94" s="319"/>
      <c r="IR94" s="319"/>
      <c r="IS94" s="319"/>
      <c r="IT94" s="319"/>
      <c r="IU94" s="319"/>
      <c r="IV94" s="319"/>
      <c r="IW94" s="319"/>
      <c r="IX94" s="319"/>
      <c r="IY94" s="319"/>
      <c r="IZ94" s="319"/>
      <c r="JA94" s="319"/>
      <c r="JB94" s="319"/>
      <c r="JC94" s="319"/>
      <c r="JD94" s="319"/>
      <c r="JE94" s="319"/>
      <c r="JF94" s="319"/>
      <c r="JG94" s="319"/>
      <c r="JH94" s="319"/>
      <c r="JI94" s="319"/>
      <c r="JJ94" s="319"/>
      <c r="JK94" s="319"/>
      <c r="JL94" s="319"/>
      <c r="JM94" s="319"/>
      <c r="JN94" s="319"/>
      <c r="JO94" s="319"/>
      <c r="JP94" s="319"/>
      <c r="JQ94" s="319"/>
      <c r="JR94" s="319"/>
      <c r="JS94" s="319"/>
      <c r="JT94" s="319"/>
      <c r="JU94" s="319"/>
      <c r="JV94" s="319"/>
      <c r="JW94" s="319"/>
      <c r="JX94" s="319"/>
      <c r="JY94" s="319"/>
      <c r="JZ94" s="319"/>
      <c r="KA94" s="319"/>
      <c r="KB94" s="319"/>
      <c r="KC94" s="319"/>
      <c r="KD94" s="319"/>
      <c r="KE94" s="319"/>
      <c r="KF94" s="319"/>
      <c r="KG94" s="319"/>
      <c r="KH94" s="319"/>
      <c r="KI94" s="319"/>
      <c r="KJ94" s="319"/>
      <c r="KK94" s="319"/>
      <c r="KL94" s="319"/>
      <c r="KM94" s="319"/>
      <c r="KN94" s="319"/>
      <c r="KO94" s="319"/>
      <c r="KP94" s="319"/>
      <c r="KQ94" s="319"/>
      <c r="KR94" s="319"/>
      <c r="KS94" s="319"/>
      <c r="KT94" s="319"/>
      <c r="KU94" s="319"/>
      <c r="KV94" s="319"/>
      <c r="KW94" s="319"/>
      <c r="KX94" s="319"/>
      <c r="KY94" s="319"/>
      <c r="KZ94" s="319"/>
      <c r="LA94" s="319"/>
      <c r="LB94" s="319"/>
      <c r="LC94" s="319"/>
      <c r="LD94" s="319"/>
      <c r="LE94" s="319"/>
      <c r="LF94" s="319"/>
      <c r="LG94" s="319"/>
      <c r="LH94" s="319"/>
      <c r="LI94" s="319"/>
      <c r="LJ94" s="319"/>
      <c r="LK94" s="319"/>
      <c r="LL94" s="319"/>
      <c r="LM94" s="319"/>
      <c r="LN94" s="319"/>
      <c r="LO94" s="319"/>
      <c r="LP94" s="319"/>
      <c r="LQ94" s="319"/>
      <c r="LR94" s="319"/>
      <c r="LS94" s="319"/>
      <c r="LT94" s="319"/>
      <c r="LU94" s="319"/>
      <c r="LV94" s="319"/>
      <c r="LW94" s="319"/>
      <c r="LX94" s="319"/>
      <c r="LY94" s="319"/>
      <c r="LZ94" s="319"/>
      <c r="MA94" s="319"/>
      <c r="MB94" s="319"/>
      <c r="MC94" s="319"/>
      <c r="MD94" s="319"/>
      <c r="ME94" s="319"/>
      <c r="MF94" s="319"/>
      <c r="MG94" s="319"/>
      <c r="MH94" s="319"/>
      <c r="MI94" s="319"/>
      <c r="MJ94" s="319"/>
      <c r="MK94" s="319"/>
      <c r="ML94" s="319"/>
      <c r="MM94" s="319"/>
      <c r="MN94" s="319"/>
      <c r="MO94" s="319"/>
      <c r="MP94" s="319"/>
      <c r="MQ94" s="319"/>
      <c r="MR94" s="319"/>
      <c r="MS94" s="319"/>
      <c r="MT94" s="319"/>
      <c r="MU94" s="319"/>
      <c r="MV94" s="319"/>
      <c r="MW94" s="319"/>
      <c r="MX94" s="319"/>
      <c r="MY94" s="319"/>
      <c r="MZ94" s="319"/>
      <c r="NA94" s="319"/>
      <c r="NB94" s="319"/>
      <c r="NC94" s="319"/>
      <c r="ND94" s="319"/>
      <c r="NE94" s="319"/>
      <c r="NF94" s="319"/>
      <c r="NG94" s="319"/>
      <c r="NH94" s="319"/>
      <c r="NI94" s="319"/>
      <c r="NJ94" s="319"/>
      <c r="NK94" s="319"/>
      <c r="NL94" s="319"/>
      <c r="NM94" s="319"/>
      <c r="NN94" s="319"/>
      <c r="NO94" s="319"/>
      <c r="NP94" s="319"/>
      <c r="NQ94" s="319"/>
      <c r="NR94" s="319"/>
      <c r="NS94" s="319"/>
      <c r="NT94" s="319"/>
      <c r="NU94" s="319"/>
      <c r="NV94" s="319"/>
      <c r="NW94" s="319"/>
      <c r="NX94" s="319"/>
      <c r="NY94" s="319"/>
      <c r="NZ94" s="319"/>
      <c r="OA94" s="319"/>
      <c r="OB94" s="319"/>
      <c r="OC94" s="319"/>
      <c r="OD94" s="319"/>
      <c r="OE94" s="319"/>
      <c r="OF94" s="319"/>
      <c r="OG94" s="319"/>
      <c r="OH94" s="319"/>
      <c r="OI94" s="319"/>
      <c r="OJ94" s="319"/>
      <c r="OK94" s="319"/>
      <c r="OL94" s="319"/>
      <c r="OM94" s="319"/>
      <c r="ON94" s="319"/>
      <c r="OO94" s="319"/>
      <c r="OP94" s="319"/>
      <c r="OQ94" s="319"/>
      <c r="OR94" s="319"/>
      <c r="OS94" s="319"/>
      <c r="OT94" s="319"/>
      <c r="OU94" s="319"/>
      <c r="OV94" s="319"/>
      <c r="OW94" s="319"/>
      <c r="OX94" s="319"/>
      <c r="OY94" s="319"/>
      <c r="OZ94" s="319"/>
      <c r="PA94" s="319"/>
      <c r="PB94" s="319"/>
      <c r="PC94" s="319"/>
      <c r="PD94" s="319"/>
      <c r="PE94" s="319"/>
      <c r="PF94" s="319"/>
      <c r="PG94" s="319"/>
      <c r="PH94" s="319"/>
      <c r="PI94" s="319"/>
      <c r="PJ94" s="319"/>
      <c r="PK94" s="319"/>
      <c r="PL94" s="319"/>
      <c r="PM94" s="319"/>
      <c r="PN94" s="319"/>
      <c r="PO94" s="319"/>
      <c r="PP94" s="319"/>
      <c r="PQ94" s="319"/>
      <c r="PR94" s="319"/>
      <c r="PS94" s="319"/>
      <c r="PT94" s="319"/>
      <c r="PU94" s="319"/>
      <c r="PV94" s="319"/>
      <c r="PW94" s="319"/>
      <c r="PX94" s="319"/>
      <c r="PY94" s="319"/>
      <c r="PZ94" s="319"/>
      <c r="QA94" s="319"/>
      <c r="QB94" s="319"/>
      <c r="QC94" s="319"/>
      <c r="QD94" s="319"/>
      <c r="QE94" s="319"/>
      <c r="QF94" s="319"/>
      <c r="QG94" s="319"/>
      <c r="QH94" s="319"/>
      <c r="QI94" s="319"/>
      <c r="QJ94" s="319"/>
      <c r="QK94" s="319"/>
      <c r="QL94" s="319"/>
      <c r="QM94" s="319"/>
      <c r="QN94" s="319"/>
      <c r="QO94" s="319"/>
      <c r="QP94" s="319"/>
      <c r="QQ94" s="319"/>
      <c r="QR94" s="319"/>
      <c r="QS94" s="319"/>
      <c r="QT94" s="319"/>
      <c r="QU94" s="319"/>
      <c r="QV94" s="319"/>
      <c r="QW94" s="319"/>
      <c r="QX94" s="319"/>
      <c r="QY94" s="319"/>
      <c r="QZ94" s="319"/>
      <c r="RA94" s="319"/>
      <c r="RB94" s="319"/>
      <c r="RC94" s="319"/>
      <c r="RD94" s="319"/>
      <c r="RE94" s="319"/>
      <c r="RF94" s="319"/>
    </row>
    <row r="95" spans="1:474" s="602" customFormat="1" ht="14.4">
      <c r="A95" s="319"/>
      <c r="B95" s="2003" t="s">
        <v>77</v>
      </c>
      <c r="C95" s="2004">
        <v>18230714</v>
      </c>
      <c r="D95" s="2005"/>
      <c r="E95" s="2006" t="s">
        <v>1148</v>
      </c>
      <c r="F95" s="2007">
        <v>5</v>
      </c>
      <c r="G95" s="612">
        <f t="shared" si="16"/>
        <v>0.11726221672054521</v>
      </c>
      <c r="H95" s="612" t="s">
        <v>37</v>
      </c>
      <c r="I95" s="2006">
        <v>1405</v>
      </c>
      <c r="J95" s="2008">
        <f t="shared" si="18"/>
        <v>254.95373665480426</v>
      </c>
      <c r="K95" s="2009">
        <f t="shared" si="20"/>
        <v>19.921708185053379</v>
      </c>
      <c r="L95" s="2009">
        <f t="shared" si="21"/>
        <v>25.48811387900356</v>
      </c>
      <c r="M95" s="600"/>
      <c r="N95" s="2006">
        <v>358210</v>
      </c>
      <c r="O95" s="375"/>
      <c r="P95" s="601"/>
      <c r="Q95" s="601">
        <v>27990</v>
      </c>
      <c r="R95" s="601">
        <f t="shared" si="19"/>
        <v>7820.8000000000029</v>
      </c>
      <c r="S95" s="2006">
        <v>35810.800000000003</v>
      </c>
      <c r="T95" s="601"/>
      <c r="U95" s="601"/>
      <c r="V95" s="601"/>
      <c r="W95" s="601"/>
      <c r="X95" s="601"/>
      <c r="Y95" s="601"/>
      <c r="Z95" s="1006">
        <f t="shared" si="17"/>
        <v>0</v>
      </c>
      <c r="AA95" s="614">
        <f t="shared" si="22"/>
        <v>0.3175879546338175</v>
      </c>
      <c r="AB95" s="601">
        <f t="shared" si="23"/>
        <v>113763.18122937977</v>
      </c>
      <c r="AC95" s="618"/>
      <c r="AD95" s="2010"/>
      <c r="AE95" s="319"/>
      <c r="AF95" s="319"/>
      <c r="AG95" s="319"/>
      <c r="AH95" s="319"/>
      <c r="AI95" s="319"/>
      <c r="AJ95" s="319"/>
      <c r="AK95" s="319"/>
      <c r="AL95" s="319"/>
      <c r="AM95" s="319"/>
      <c r="AN95" s="319"/>
      <c r="AO95" s="319"/>
      <c r="AP95" s="319"/>
      <c r="AQ95" s="319"/>
      <c r="AR95" s="319"/>
      <c r="AS95" s="319"/>
      <c r="AT95" s="319"/>
      <c r="AU95" s="319"/>
      <c r="AV95" s="319"/>
      <c r="AW95" s="319"/>
      <c r="AX95" s="319"/>
      <c r="AY95" s="319"/>
      <c r="AZ95" s="319"/>
      <c r="BA95" s="319"/>
      <c r="BB95" s="319"/>
      <c r="BC95" s="319"/>
      <c r="BD95" s="319"/>
      <c r="BE95" s="319"/>
      <c r="BF95" s="319"/>
      <c r="BG95" s="319"/>
      <c r="BH95" s="319"/>
      <c r="BI95" s="319"/>
      <c r="BJ95" s="319"/>
      <c r="BK95" s="319"/>
      <c r="BL95" s="319"/>
      <c r="BM95" s="319"/>
      <c r="BN95" s="319"/>
      <c r="BO95" s="319"/>
      <c r="BP95" s="319"/>
      <c r="BQ95" s="319"/>
      <c r="BR95" s="319"/>
      <c r="BS95" s="319"/>
      <c r="BT95" s="319"/>
      <c r="BU95" s="319"/>
      <c r="BV95" s="319"/>
      <c r="BW95" s="319"/>
      <c r="BX95" s="319"/>
      <c r="BY95" s="319"/>
      <c r="BZ95" s="319"/>
      <c r="CA95" s="319"/>
      <c r="CB95" s="319"/>
      <c r="CC95" s="319"/>
      <c r="CD95" s="319"/>
      <c r="CE95" s="319"/>
      <c r="CF95" s="319"/>
      <c r="CG95" s="319"/>
      <c r="CH95" s="319"/>
      <c r="CI95" s="319"/>
      <c r="CJ95" s="319"/>
      <c r="CK95" s="319"/>
      <c r="CL95" s="319"/>
      <c r="CM95" s="319"/>
      <c r="CN95" s="319"/>
      <c r="CO95" s="319"/>
      <c r="CP95" s="319"/>
      <c r="CQ95" s="319"/>
      <c r="CR95" s="319"/>
      <c r="CS95" s="319"/>
      <c r="CT95" s="319"/>
      <c r="CU95" s="319"/>
      <c r="CV95" s="319"/>
      <c r="CW95" s="319"/>
      <c r="CX95" s="319"/>
      <c r="CY95" s="319"/>
      <c r="CZ95" s="319"/>
      <c r="DA95" s="319"/>
      <c r="DB95" s="319"/>
      <c r="DC95" s="319"/>
      <c r="DD95" s="319"/>
      <c r="DE95" s="319"/>
      <c r="DF95" s="319"/>
      <c r="DG95" s="319"/>
      <c r="DH95" s="319"/>
      <c r="DI95" s="319"/>
      <c r="DJ95" s="319"/>
      <c r="DK95" s="319"/>
      <c r="DL95" s="319"/>
      <c r="DM95" s="319"/>
      <c r="DN95" s="319"/>
      <c r="DO95" s="319"/>
      <c r="DP95" s="319"/>
      <c r="DQ95" s="319"/>
      <c r="DR95" s="319"/>
      <c r="DS95" s="319"/>
      <c r="DT95" s="319"/>
      <c r="DU95" s="319"/>
      <c r="DV95" s="319"/>
      <c r="DW95" s="319"/>
      <c r="DX95" s="319"/>
      <c r="DY95" s="319"/>
      <c r="DZ95" s="319"/>
      <c r="EA95" s="319"/>
      <c r="EB95" s="319"/>
      <c r="EC95" s="319"/>
      <c r="ED95" s="319"/>
      <c r="EE95" s="319"/>
      <c r="EF95" s="319"/>
      <c r="EG95" s="319"/>
      <c r="EH95" s="319"/>
      <c r="EI95" s="319"/>
      <c r="EJ95" s="319"/>
      <c r="EK95" s="319"/>
      <c r="EL95" s="319"/>
      <c r="EM95" s="319"/>
      <c r="EN95" s="319"/>
      <c r="EO95" s="319"/>
      <c r="EP95" s="319"/>
      <c r="EQ95" s="319"/>
      <c r="ER95" s="319"/>
      <c r="ES95" s="319"/>
      <c r="ET95" s="319"/>
      <c r="EU95" s="319"/>
      <c r="EV95" s="319"/>
      <c r="EW95" s="319"/>
      <c r="EX95" s="319"/>
      <c r="EY95" s="319"/>
      <c r="EZ95" s="319"/>
      <c r="FA95" s="319"/>
      <c r="FB95" s="319"/>
      <c r="FC95" s="319"/>
      <c r="FD95" s="319"/>
      <c r="FE95" s="319"/>
      <c r="FF95" s="319"/>
      <c r="FG95" s="319"/>
      <c r="FH95" s="319"/>
      <c r="FI95" s="319"/>
      <c r="FJ95" s="319"/>
      <c r="FK95" s="319"/>
      <c r="FL95" s="319"/>
      <c r="FM95" s="319"/>
      <c r="FN95" s="319"/>
      <c r="FO95" s="319"/>
      <c r="FP95" s="319"/>
      <c r="FQ95" s="319"/>
      <c r="FR95" s="319"/>
      <c r="FS95" s="319"/>
      <c r="FT95" s="319"/>
      <c r="FU95" s="319"/>
      <c r="FV95" s="319"/>
      <c r="FW95" s="319"/>
      <c r="FX95" s="319"/>
      <c r="FY95" s="319"/>
      <c r="FZ95" s="319"/>
      <c r="GA95" s="319"/>
      <c r="GB95" s="319"/>
      <c r="GC95" s="319"/>
      <c r="GD95" s="319"/>
      <c r="GE95" s="319"/>
      <c r="GF95" s="319"/>
      <c r="GG95" s="319"/>
      <c r="GH95" s="319"/>
      <c r="GI95" s="319"/>
      <c r="GJ95" s="319"/>
      <c r="GK95" s="319"/>
      <c r="GL95" s="319"/>
      <c r="GM95" s="319"/>
      <c r="GN95" s="319"/>
      <c r="GO95" s="319"/>
      <c r="GP95" s="319"/>
      <c r="GQ95" s="319"/>
      <c r="GR95" s="319"/>
      <c r="GS95" s="319"/>
      <c r="GT95" s="319"/>
      <c r="GU95" s="319"/>
      <c r="GV95" s="319"/>
      <c r="GW95" s="319"/>
      <c r="GX95" s="319"/>
      <c r="GY95" s="319"/>
      <c r="GZ95" s="319"/>
      <c r="HA95" s="319"/>
      <c r="HB95" s="319"/>
      <c r="HC95" s="319"/>
      <c r="HD95" s="319"/>
      <c r="HE95" s="319"/>
      <c r="HF95" s="319"/>
      <c r="HG95" s="319"/>
      <c r="HH95" s="319"/>
      <c r="HI95" s="319"/>
      <c r="HJ95" s="319"/>
      <c r="HK95" s="319"/>
      <c r="HL95" s="319"/>
      <c r="HM95" s="319"/>
      <c r="HN95" s="319"/>
      <c r="HO95" s="319"/>
      <c r="HP95" s="319"/>
      <c r="HQ95" s="319"/>
      <c r="HR95" s="319"/>
      <c r="HS95" s="319"/>
      <c r="HT95" s="319"/>
      <c r="HU95" s="319"/>
      <c r="HV95" s="319"/>
      <c r="HW95" s="319"/>
      <c r="HX95" s="319"/>
      <c r="HY95" s="319"/>
      <c r="HZ95" s="319"/>
      <c r="IA95" s="319"/>
      <c r="IB95" s="319"/>
      <c r="IC95" s="319"/>
      <c r="ID95" s="319"/>
      <c r="IE95" s="319"/>
      <c r="IF95" s="319"/>
      <c r="IG95" s="319"/>
      <c r="IH95" s="319"/>
      <c r="II95" s="319"/>
      <c r="IJ95" s="319"/>
      <c r="IK95" s="319"/>
      <c r="IL95" s="319"/>
      <c r="IM95" s="319"/>
      <c r="IN95" s="319"/>
      <c r="IO95" s="319"/>
      <c r="IP95" s="319"/>
      <c r="IQ95" s="319"/>
      <c r="IR95" s="319"/>
      <c r="IS95" s="319"/>
      <c r="IT95" s="319"/>
      <c r="IU95" s="319"/>
      <c r="IV95" s="319"/>
      <c r="IW95" s="319"/>
      <c r="IX95" s="319"/>
      <c r="IY95" s="319"/>
      <c r="IZ95" s="319"/>
      <c r="JA95" s="319"/>
      <c r="JB95" s="319"/>
      <c r="JC95" s="319"/>
      <c r="JD95" s="319"/>
      <c r="JE95" s="319"/>
      <c r="JF95" s="319"/>
      <c r="JG95" s="319"/>
      <c r="JH95" s="319"/>
      <c r="JI95" s="319"/>
      <c r="JJ95" s="319"/>
      <c r="JK95" s="319"/>
      <c r="JL95" s="319"/>
      <c r="JM95" s="319"/>
      <c r="JN95" s="319"/>
      <c r="JO95" s="319"/>
      <c r="JP95" s="319"/>
      <c r="JQ95" s="319"/>
      <c r="JR95" s="319"/>
      <c r="JS95" s="319"/>
      <c r="JT95" s="319"/>
      <c r="JU95" s="319"/>
      <c r="JV95" s="319"/>
      <c r="JW95" s="319"/>
      <c r="JX95" s="319"/>
      <c r="JY95" s="319"/>
      <c r="JZ95" s="319"/>
      <c r="KA95" s="319"/>
      <c r="KB95" s="319"/>
      <c r="KC95" s="319"/>
      <c r="KD95" s="319"/>
      <c r="KE95" s="319"/>
      <c r="KF95" s="319"/>
      <c r="KG95" s="319"/>
      <c r="KH95" s="319"/>
      <c r="KI95" s="319"/>
      <c r="KJ95" s="319"/>
      <c r="KK95" s="319"/>
      <c r="KL95" s="319"/>
      <c r="KM95" s="319"/>
      <c r="KN95" s="319"/>
      <c r="KO95" s="319"/>
      <c r="KP95" s="319"/>
      <c r="KQ95" s="319"/>
      <c r="KR95" s="319"/>
      <c r="KS95" s="319"/>
      <c r="KT95" s="319"/>
      <c r="KU95" s="319"/>
      <c r="KV95" s="319"/>
      <c r="KW95" s="319"/>
      <c r="KX95" s="319"/>
      <c r="KY95" s="319"/>
      <c r="KZ95" s="319"/>
      <c r="LA95" s="319"/>
      <c r="LB95" s="319"/>
      <c r="LC95" s="319"/>
      <c r="LD95" s="319"/>
      <c r="LE95" s="319"/>
      <c r="LF95" s="319"/>
      <c r="LG95" s="319"/>
      <c r="LH95" s="319"/>
      <c r="LI95" s="319"/>
      <c r="LJ95" s="319"/>
      <c r="LK95" s="319"/>
      <c r="LL95" s="319"/>
      <c r="LM95" s="319"/>
      <c r="LN95" s="319"/>
      <c r="LO95" s="319"/>
      <c r="LP95" s="319"/>
      <c r="LQ95" s="319"/>
      <c r="LR95" s="319"/>
      <c r="LS95" s="319"/>
      <c r="LT95" s="319"/>
      <c r="LU95" s="319"/>
      <c r="LV95" s="319"/>
      <c r="LW95" s="319"/>
      <c r="LX95" s="319"/>
      <c r="LY95" s="319"/>
      <c r="LZ95" s="319"/>
      <c r="MA95" s="319"/>
      <c r="MB95" s="319"/>
      <c r="MC95" s="319"/>
      <c r="MD95" s="319"/>
      <c r="ME95" s="319"/>
      <c r="MF95" s="319"/>
      <c r="MG95" s="319"/>
      <c r="MH95" s="319"/>
      <c r="MI95" s="319"/>
      <c r="MJ95" s="319"/>
      <c r="MK95" s="319"/>
      <c r="ML95" s="319"/>
      <c r="MM95" s="319"/>
      <c r="MN95" s="319"/>
      <c r="MO95" s="319"/>
      <c r="MP95" s="319"/>
      <c r="MQ95" s="319"/>
      <c r="MR95" s="319"/>
      <c r="MS95" s="319"/>
      <c r="MT95" s="319"/>
      <c r="MU95" s="319"/>
      <c r="MV95" s="319"/>
      <c r="MW95" s="319"/>
      <c r="MX95" s="319"/>
      <c r="MY95" s="319"/>
      <c r="MZ95" s="319"/>
      <c r="NA95" s="319"/>
      <c r="NB95" s="319"/>
      <c r="NC95" s="319"/>
      <c r="ND95" s="319"/>
      <c r="NE95" s="319"/>
      <c r="NF95" s="319"/>
      <c r="NG95" s="319"/>
      <c r="NH95" s="319"/>
      <c r="NI95" s="319"/>
      <c r="NJ95" s="319"/>
      <c r="NK95" s="319"/>
      <c r="NL95" s="319"/>
      <c r="NM95" s="319"/>
      <c r="NN95" s="319"/>
      <c r="NO95" s="319"/>
      <c r="NP95" s="319"/>
      <c r="NQ95" s="319"/>
      <c r="NR95" s="319"/>
      <c r="NS95" s="319"/>
      <c r="NT95" s="319"/>
      <c r="NU95" s="319"/>
      <c r="NV95" s="319"/>
      <c r="NW95" s="319"/>
      <c r="NX95" s="319"/>
      <c r="NY95" s="319"/>
      <c r="NZ95" s="319"/>
      <c r="OA95" s="319"/>
      <c r="OB95" s="319"/>
      <c r="OC95" s="319"/>
      <c r="OD95" s="319"/>
      <c r="OE95" s="319"/>
      <c r="OF95" s="319"/>
      <c r="OG95" s="319"/>
      <c r="OH95" s="319"/>
      <c r="OI95" s="319"/>
      <c r="OJ95" s="319"/>
      <c r="OK95" s="319"/>
      <c r="OL95" s="319"/>
      <c r="OM95" s="319"/>
      <c r="ON95" s="319"/>
      <c r="OO95" s="319"/>
      <c r="OP95" s="319"/>
      <c r="OQ95" s="319"/>
      <c r="OR95" s="319"/>
      <c r="OS95" s="319"/>
      <c r="OT95" s="319"/>
      <c r="OU95" s="319"/>
      <c r="OV95" s="319"/>
      <c r="OW95" s="319"/>
      <c r="OX95" s="319"/>
      <c r="OY95" s="319"/>
      <c r="OZ95" s="319"/>
      <c r="PA95" s="319"/>
      <c r="PB95" s="319"/>
      <c r="PC95" s="319"/>
      <c r="PD95" s="319"/>
      <c r="PE95" s="319"/>
      <c r="PF95" s="319"/>
      <c r="PG95" s="319"/>
      <c r="PH95" s="319"/>
      <c r="PI95" s="319"/>
      <c r="PJ95" s="319"/>
      <c r="PK95" s="319"/>
      <c r="PL95" s="319"/>
      <c r="PM95" s="319"/>
      <c r="PN95" s="319"/>
      <c r="PO95" s="319"/>
      <c r="PP95" s="319"/>
      <c r="PQ95" s="319"/>
      <c r="PR95" s="319"/>
      <c r="PS95" s="319"/>
      <c r="PT95" s="319"/>
      <c r="PU95" s="319"/>
      <c r="PV95" s="319"/>
      <c r="PW95" s="319"/>
      <c r="PX95" s="319"/>
      <c r="PY95" s="319"/>
      <c r="PZ95" s="319"/>
      <c r="QA95" s="319"/>
      <c r="QB95" s="319"/>
      <c r="QC95" s="319"/>
      <c r="QD95" s="319"/>
      <c r="QE95" s="319"/>
      <c r="QF95" s="319"/>
      <c r="QG95" s="319"/>
      <c r="QH95" s="319"/>
      <c r="QI95" s="319"/>
      <c r="QJ95" s="319"/>
      <c r="QK95" s="319"/>
      <c r="QL95" s="319"/>
      <c r="QM95" s="319"/>
      <c r="QN95" s="319"/>
      <c r="QO95" s="319"/>
      <c r="QP95" s="319"/>
      <c r="QQ95" s="319"/>
      <c r="QR95" s="319"/>
      <c r="QS95" s="319"/>
      <c r="QT95" s="319"/>
      <c r="QU95" s="319"/>
      <c r="QV95" s="319"/>
      <c r="QW95" s="319"/>
      <c r="QX95" s="319"/>
      <c r="QY95" s="319"/>
      <c r="QZ95" s="319"/>
      <c r="RA95" s="319"/>
      <c r="RB95" s="319"/>
      <c r="RC95" s="319"/>
      <c r="RD95" s="319"/>
      <c r="RE95" s="319"/>
      <c r="RF95" s="319"/>
    </row>
    <row r="96" spans="1:474" s="602" customFormat="1" ht="14.4">
      <c r="A96" s="319"/>
      <c r="B96" s="2003" t="s">
        <v>77</v>
      </c>
      <c r="C96" s="2004">
        <v>18230714</v>
      </c>
      <c r="D96" s="2005"/>
      <c r="E96" s="2006" t="s">
        <v>1149</v>
      </c>
      <c r="F96" s="2007">
        <v>5</v>
      </c>
      <c r="G96" s="612">
        <f t="shared" si="16"/>
        <v>4.0264796227428221E-3</v>
      </c>
      <c r="H96" s="612" t="s">
        <v>37</v>
      </c>
      <c r="I96" s="2006">
        <v>300</v>
      </c>
      <c r="J96" s="2008">
        <f t="shared" si="18"/>
        <v>41</v>
      </c>
      <c r="K96" s="2009">
        <f t="shared" si="20"/>
        <v>20</v>
      </c>
      <c r="L96" s="2009">
        <f t="shared" si="21"/>
        <v>25.5</v>
      </c>
      <c r="M96" s="600"/>
      <c r="N96" s="2006">
        <v>12300</v>
      </c>
      <c r="O96" s="375"/>
      <c r="P96" s="601"/>
      <c r="Q96" s="601">
        <v>6000</v>
      </c>
      <c r="R96" s="601">
        <f t="shared" si="19"/>
        <v>1650</v>
      </c>
      <c r="S96" s="2006">
        <v>7650</v>
      </c>
      <c r="T96" s="601"/>
      <c r="U96" s="601"/>
      <c r="V96" s="601"/>
      <c r="W96" s="601"/>
      <c r="X96" s="601"/>
      <c r="Y96" s="601"/>
      <c r="Z96" s="1006">
        <f t="shared" si="17"/>
        <v>0</v>
      </c>
      <c r="AA96" s="614">
        <f t="shared" si="22"/>
        <v>0.3175879546338175</v>
      </c>
      <c r="AB96" s="601">
        <f t="shared" si="23"/>
        <v>3906.3318419959551</v>
      </c>
      <c r="AC96" s="618"/>
      <c r="AD96" s="2010"/>
      <c r="AE96" s="319"/>
      <c r="AF96" s="319"/>
      <c r="AG96" s="319"/>
      <c r="AH96" s="319"/>
      <c r="AI96" s="319"/>
      <c r="AJ96" s="319"/>
      <c r="AK96" s="319"/>
      <c r="AL96" s="319"/>
      <c r="AM96" s="319"/>
      <c r="AN96" s="319"/>
      <c r="AO96" s="319"/>
      <c r="AP96" s="319"/>
      <c r="AQ96" s="319"/>
      <c r="AR96" s="319"/>
      <c r="AS96" s="319"/>
      <c r="AT96" s="319"/>
      <c r="AU96" s="319"/>
      <c r="AV96" s="319"/>
      <c r="AW96" s="319"/>
      <c r="AX96" s="319"/>
      <c r="AY96" s="319"/>
      <c r="AZ96" s="319"/>
      <c r="BA96" s="319"/>
      <c r="BB96" s="319"/>
      <c r="BC96" s="319"/>
      <c r="BD96" s="319"/>
      <c r="BE96" s="319"/>
      <c r="BF96" s="319"/>
      <c r="BG96" s="319"/>
      <c r="BH96" s="319"/>
      <c r="BI96" s="319"/>
      <c r="BJ96" s="319"/>
      <c r="BK96" s="319"/>
      <c r="BL96" s="319"/>
      <c r="BM96" s="319"/>
      <c r="BN96" s="319"/>
      <c r="BO96" s="319"/>
      <c r="BP96" s="319"/>
      <c r="BQ96" s="319"/>
      <c r="BR96" s="319"/>
      <c r="BS96" s="319"/>
      <c r="BT96" s="319"/>
      <c r="BU96" s="319"/>
      <c r="BV96" s="319"/>
      <c r="BW96" s="319"/>
      <c r="BX96" s="319"/>
      <c r="BY96" s="319"/>
      <c r="BZ96" s="319"/>
      <c r="CA96" s="319"/>
      <c r="CB96" s="319"/>
      <c r="CC96" s="319"/>
      <c r="CD96" s="319"/>
      <c r="CE96" s="319"/>
      <c r="CF96" s="319"/>
      <c r="CG96" s="319"/>
      <c r="CH96" s="319"/>
      <c r="CI96" s="319"/>
      <c r="CJ96" s="319"/>
      <c r="CK96" s="319"/>
      <c r="CL96" s="319"/>
      <c r="CM96" s="319"/>
      <c r="CN96" s="319"/>
      <c r="CO96" s="319"/>
      <c r="CP96" s="319"/>
      <c r="CQ96" s="319"/>
      <c r="CR96" s="319"/>
      <c r="CS96" s="319"/>
      <c r="CT96" s="319"/>
      <c r="CU96" s="319"/>
      <c r="CV96" s="319"/>
      <c r="CW96" s="319"/>
      <c r="CX96" s="319"/>
      <c r="CY96" s="319"/>
      <c r="CZ96" s="319"/>
      <c r="DA96" s="319"/>
      <c r="DB96" s="319"/>
      <c r="DC96" s="319"/>
      <c r="DD96" s="319"/>
      <c r="DE96" s="319"/>
      <c r="DF96" s="319"/>
      <c r="DG96" s="319"/>
      <c r="DH96" s="319"/>
      <c r="DI96" s="319"/>
      <c r="DJ96" s="319"/>
      <c r="DK96" s="319"/>
      <c r="DL96" s="319"/>
      <c r="DM96" s="319"/>
      <c r="DN96" s="319"/>
      <c r="DO96" s="319"/>
      <c r="DP96" s="319"/>
      <c r="DQ96" s="319"/>
      <c r="DR96" s="319"/>
      <c r="DS96" s="319"/>
      <c r="DT96" s="319"/>
      <c r="DU96" s="319"/>
      <c r="DV96" s="319"/>
      <c r="DW96" s="319"/>
      <c r="DX96" s="319"/>
      <c r="DY96" s="319"/>
      <c r="DZ96" s="319"/>
      <c r="EA96" s="319"/>
      <c r="EB96" s="319"/>
      <c r="EC96" s="319"/>
      <c r="ED96" s="319"/>
      <c r="EE96" s="319"/>
      <c r="EF96" s="319"/>
      <c r="EG96" s="319"/>
      <c r="EH96" s="319"/>
      <c r="EI96" s="319"/>
      <c r="EJ96" s="319"/>
      <c r="EK96" s="319"/>
      <c r="EL96" s="319"/>
      <c r="EM96" s="319"/>
      <c r="EN96" s="319"/>
      <c r="EO96" s="319"/>
      <c r="EP96" s="319"/>
      <c r="EQ96" s="319"/>
      <c r="ER96" s="319"/>
      <c r="ES96" s="319"/>
      <c r="ET96" s="319"/>
      <c r="EU96" s="319"/>
      <c r="EV96" s="319"/>
      <c r="EW96" s="319"/>
      <c r="EX96" s="319"/>
      <c r="EY96" s="319"/>
      <c r="EZ96" s="319"/>
      <c r="FA96" s="319"/>
      <c r="FB96" s="319"/>
      <c r="FC96" s="319"/>
      <c r="FD96" s="319"/>
      <c r="FE96" s="319"/>
      <c r="FF96" s="319"/>
      <c r="FG96" s="319"/>
      <c r="FH96" s="319"/>
      <c r="FI96" s="319"/>
      <c r="FJ96" s="319"/>
      <c r="FK96" s="319"/>
      <c r="FL96" s="319"/>
      <c r="FM96" s="319"/>
      <c r="FN96" s="319"/>
      <c r="FO96" s="319"/>
      <c r="FP96" s="319"/>
      <c r="FQ96" s="319"/>
      <c r="FR96" s="319"/>
      <c r="FS96" s="319"/>
      <c r="FT96" s="319"/>
      <c r="FU96" s="319"/>
      <c r="FV96" s="319"/>
      <c r="FW96" s="319"/>
      <c r="FX96" s="319"/>
      <c r="FY96" s="319"/>
      <c r="FZ96" s="319"/>
      <c r="GA96" s="319"/>
      <c r="GB96" s="319"/>
      <c r="GC96" s="319"/>
      <c r="GD96" s="319"/>
      <c r="GE96" s="319"/>
      <c r="GF96" s="319"/>
      <c r="GG96" s="319"/>
      <c r="GH96" s="319"/>
      <c r="GI96" s="319"/>
      <c r="GJ96" s="319"/>
      <c r="GK96" s="319"/>
      <c r="GL96" s="319"/>
      <c r="GM96" s="319"/>
      <c r="GN96" s="319"/>
      <c r="GO96" s="319"/>
      <c r="GP96" s="319"/>
      <c r="GQ96" s="319"/>
      <c r="GR96" s="319"/>
      <c r="GS96" s="319"/>
      <c r="GT96" s="319"/>
      <c r="GU96" s="319"/>
      <c r="GV96" s="319"/>
      <c r="GW96" s="319"/>
      <c r="GX96" s="319"/>
      <c r="GY96" s="319"/>
      <c r="GZ96" s="319"/>
      <c r="HA96" s="319"/>
      <c r="HB96" s="319"/>
      <c r="HC96" s="319"/>
      <c r="HD96" s="319"/>
      <c r="HE96" s="319"/>
      <c r="HF96" s="319"/>
      <c r="HG96" s="319"/>
      <c r="HH96" s="319"/>
      <c r="HI96" s="319"/>
      <c r="HJ96" s="319"/>
      <c r="HK96" s="319"/>
      <c r="HL96" s="319"/>
      <c r="HM96" s="319"/>
      <c r="HN96" s="319"/>
      <c r="HO96" s="319"/>
      <c r="HP96" s="319"/>
      <c r="HQ96" s="319"/>
      <c r="HR96" s="319"/>
      <c r="HS96" s="319"/>
      <c r="HT96" s="319"/>
      <c r="HU96" s="319"/>
      <c r="HV96" s="319"/>
      <c r="HW96" s="319"/>
      <c r="HX96" s="319"/>
      <c r="HY96" s="319"/>
      <c r="HZ96" s="319"/>
      <c r="IA96" s="319"/>
      <c r="IB96" s="319"/>
      <c r="IC96" s="319"/>
      <c r="ID96" s="319"/>
      <c r="IE96" s="319"/>
      <c r="IF96" s="319"/>
      <c r="IG96" s="319"/>
      <c r="IH96" s="319"/>
      <c r="II96" s="319"/>
      <c r="IJ96" s="319"/>
      <c r="IK96" s="319"/>
      <c r="IL96" s="319"/>
      <c r="IM96" s="319"/>
      <c r="IN96" s="319"/>
      <c r="IO96" s="319"/>
      <c r="IP96" s="319"/>
      <c r="IQ96" s="319"/>
      <c r="IR96" s="319"/>
      <c r="IS96" s="319"/>
      <c r="IT96" s="319"/>
      <c r="IU96" s="319"/>
      <c r="IV96" s="319"/>
      <c r="IW96" s="319"/>
      <c r="IX96" s="319"/>
      <c r="IY96" s="319"/>
      <c r="IZ96" s="319"/>
      <c r="JA96" s="319"/>
      <c r="JB96" s="319"/>
      <c r="JC96" s="319"/>
      <c r="JD96" s="319"/>
      <c r="JE96" s="319"/>
      <c r="JF96" s="319"/>
      <c r="JG96" s="319"/>
      <c r="JH96" s="319"/>
      <c r="JI96" s="319"/>
      <c r="JJ96" s="319"/>
      <c r="JK96" s="319"/>
      <c r="JL96" s="319"/>
      <c r="JM96" s="319"/>
      <c r="JN96" s="319"/>
      <c r="JO96" s="319"/>
      <c r="JP96" s="319"/>
      <c r="JQ96" s="319"/>
      <c r="JR96" s="319"/>
      <c r="JS96" s="319"/>
      <c r="JT96" s="319"/>
      <c r="JU96" s="319"/>
      <c r="JV96" s="319"/>
      <c r="JW96" s="319"/>
      <c r="JX96" s="319"/>
      <c r="JY96" s="319"/>
      <c r="JZ96" s="319"/>
      <c r="KA96" s="319"/>
      <c r="KB96" s="319"/>
      <c r="KC96" s="319"/>
      <c r="KD96" s="319"/>
      <c r="KE96" s="319"/>
      <c r="KF96" s="319"/>
      <c r="KG96" s="319"/>
      <c r="KH96" s="319"/>
      <c r="KI96" s="319"/>
      <c r="KJ96" s="319"/>
      <c r="KK96" s="319"/>
      <c r="KL96" s="319"/>
      <c r="KM96" s="319"/>
      <c r="KN96" s="319"/>
      <c r="KO96" s="319"/>
      <c r="KP96" s="319"/>
      <c r="KQ96" s="319"/>
      <c r="KR96" s="319"/>
      <c r="KS96" s="319"/>
      <c r="KT96" s="319"/>
      <c r="KU96" s="319"/>
      <c r="KV96" s="319"/>
      <c r="KW96" s="319"/>
      <c r="KX96" s="319"/>
      <c r="KY96" s="319"/>
      <c r="KZ96" s="319"/>
      <c r="LA96" s="319"/>
      <c r="LB96" s="319"/>
      <c r="LC96" s="319"/>
      <c r="LD96" s="319"/>
      <c r="LE96" s="319"/>
      <c r="LF96" s="319"/>
      <c r="LG96" s="319"/>
      <c r="LH96" s="319"/>
      <c r="LI96" s="319"/>
      <c r="LJ96" s="319"/>
      <c r="LK96" s="319"/>
      <c r="LL96" s="319"/>
      <c r="LM96" s="319"/>
      <c r="LN96" s="319"/>
      <c r="LO96" s="319"/>
      <c r="LP96" s="319"/>
      <c r="LQ96" s="319"/>
      <c r="LR96" s="319"/>
      <c r="LS96" s="319"/>
      <c r="LT96" s="319"/>
      <c r="LU96" s="319"/>
      <c r="LV96" s="319"/>
      <c r="LW96" s="319"/>
      <c r="LX96" s="319"/>
      <c r="LY96" s="319"/>
      <c r="LZ96" s="319"/>
      <c r="MA96" s="319"/>
      <c r="MB96" s="319"/>
      <c r="MC96" s="319"/>
      <c r="MD96" s="319"/>
      <c r="ME96" s="319"/>
      <c r="MF96" s="319"/>
      <c r="MG96" s="319"/>
      <c r="MH96" s="319"/>
      <c r="MI96" s="319"/>
      <c r="MJ96" s="319"/>
      <c r="MK96" s="319"/>
      <c r="ML96" s="319"/>
      <c r="MM96" s="319"/>
      <c r="MN96" s="319"/>
      <c r="MO96" s="319"/>
      <c r="MP96" s="319"/>
      <c r="MQ96" s="319"/>
      <c r="MR96" s="319"/>
      <c r="MS96" s="319"/>
      <c r="MT96" s="319"/>
      <c r="MU96" s="319"/>
      <c r="MV96" s="319"/>
      <c r="MW96" s="319"/>
      <c r="MX96" s="319"/>
      <c r="MY96" s="319"/>
      <c r="MZ96" s="319"/>
      <c r="NA96" s="319"/>
      <c r="NB96" s="319"/>
      <c r="NC96" s="319"/>
      <c r="ND96" s="319"/>
      <c r="NE96" s="319"/>
      <c r="NF96" s="319"/>
      <c r="NG96" s="319"/>
      <c r="NH96" s="319"/>
      <c r="NI96" s="319"/>
      <c r="NJ96" s="319"/>
      <c r="NK96" s="319"/>
      <c r="NL96" s="319"/>
      <c r="NM96" s="319"/>
      <c r="NN96" s="319"/>
      <c r="NO96" s="319"/>
      <c r="NP96" s="319"/>
      <c r="NQ96" s="319"/>
      <c r="NR96" s="319"/>
      <c r="NS96" s="319"/>
      <c r="NT96" s="319"/>
      <c r="NU96" s="319"/>
      <c r="NV96" s="319"/>
      <c r="NW96" s="319"/>
      <c r="NX96" s="319"/>
      <c r="NY96" s="319"/>
      <c r="NZ96" s="319"/>
      <c r="OA96" s="319"/>
      <c r="OB96" s="319"/>
      <c r="OC96" s="319"/>
      <c r="OD96" s="319"/>
      <c r="OE96" s="319"/>
      <c r="OF96" s="319"/>
      <c r="OG96" s="319"/>
      <c r="OH96" s="319"/>
      <c r="OI96" s="319"/>
      <c r="OJ96" s="319"/>
      <c r="OK96" s="319"/>
      <c r="OL96" s="319"/>
      <c r="OM96" s="319"/>
      <c r="ON96" s="319"/>
      <c r="OO96" s="319"/>
      <c r="OP96" s="319"/>
      <c r="OQ96" s="319"/>
      <c r="OR96" s="319"/>
      <c r="OS96" s="319"/>
      <c r="OT96" s="319"/>
      <c r="OU96" s="319"/>
      <c r="OV96" s="319"/>
      <c r="OW96" s="319"/>
      <c r="OX96" s="319"/>
      <c r="OY96" s="319"/>
      <c r="OZ96" s="319"/>
      <c r="PA96" s="319"/>
      <c r="PB96" s="319"/>
      <c r="PC96" s="319"/>
      <c r="PD96" s="319"/>
      <c r="PE96" s="319"/>
      <c r="PF96" s="319"/>
      <c r="PG96" s="319"/>
      <c r="PH96" s="319"/>
      <c r="PI96" s="319"/>
      <c r="PJ96" s="319"/>
      <c r="PK96" s="319"/>
      <c r="PL96" s="319"/>
      <c r="PM96" s="319"/>
      <c r="PN96" s="319"/>
      <c r="PO96" s="319"/>
      <c r="PP96" s="319"/>
      <c r="PQ96" s="319"/>
      <c r="PR96" s="319"/>
      <c r="PS96" s="319"/>
      <c r="PT96" s="319"/>
      <c r="PU96" s="319"/>
      <c r="PV96" s="319"/>
      <c r="PW96" s="319"/>
      <c r="PX96" s="319"/>
      <c r="PY96" s="319"/>
      <c r="PZ96" s="319"/>
      <c r="QA96" s="319"/>
      <c r="QB96" s="319"/>
      <c r="QC96" s="319"/>
      <c r="QD96" s="319"/>
      <c r="QE96" s="319"/>
      <c r="QF96" s="319"/>
      <c r="QG96" s="319"/>
      <c r="QH96" s="319"/>
      <c r="QI96" s="319"/>
      <c r="QJ96" s="319"/>
      <c r="QK96" s="319"/>
      <c r="QL96" s="319"/>
      <c r="QM96" s="319"/>
      <c r="QN96" s="319"/>
      <c r="QO96" s="319"/>
      <c r="QP96" s="319"/>
      <c r="QQ96" s="319"/>
      <c r="QR96" s="319"/>
      <c r="QS96" s="319"/>
      <c r="QT96" s="319"/>
      <c r="QU96" s="319"/>
      <c r="QV96" s="319"/>
      <c r="QW96" s="319"/>
      <c r="QX96" s="319"/>
      <c r="QY96" s="319"/>
      <c r="QZ96" s="319"/>
      <c r="RA96" s="319"/>
      <c r="RB96" s="319"/>
      <c r="RC96" s="319"/>
      <c r="RD96" s="319"/>
      <c r="RE96" s="319"/>
      <c r="RF96" s="319"/>
    </row>
    <row r="97" spans="1:474" s="602" customFormat="1" ht="14.4">
      <c r="A97" s="319"/>
      <c r="B97" s="2003" t="s">
        <v>77</v>
      </c>
      <c r="C97" s="2004">
        <v>18230714</v>
      </c>
      <c r="D97" s="2005"/>
      <c r="E97" s="2006" t="s">
        <v>1150</v>
      </c>
      <c r="F97" s="2007">
        <v>5</v>
      </c>
      <c r="G97" s="612">
        <f t="shared" si="16"/>
        <v>2.3746409092175957E-2</v>
      </c>
      <c r="H97" s="612" t="s">
        <v>37</v>
      </c>
      <c r="I97" s="2006">
        <v>780</v>
      </c>
      <c r="J97" s="2008">
        <f t="shared" si="18"/>
        <v>93</v>
      </c>
      <c r="K97" s="2009">
        <f t="shared" si="20"/>
        <v>19.045461538461538</v>
      </c>
      <c r="L97" s="2009">
        <f t="shared" si="21"/>
        <v>28.921692307692311</v>
      </c>
      <c r="M97" s="600"/>
      <c r="N97" s="2006">
        <v>72540</v>
      </c>
      <c r="O97" s="375"/>
      <c r="P97" s="601"/>
      <c r="Q97" s="601">
        <v>14855.46</v>
      </c>
      <c r="R97" s="601">
        <f t="shared" si="19"/>
        <v>7703.4600000000028</v>
      </c>
      <c r="S97" s="2006">
        <v>22558.920000000002</v>
      </c>
      <c r="T97" s="601"/>
      <c r="U97" s="601"/>
      <c r="V97" s="601"/>
      <c r="W97" s="601"/>
      <c r="X97" s="601"/>
      <c r="Y97" s="601"/>
      <c r="Z97" s="1006">
        <f t="shared" si="17"/>
        <v>0</v>
      </c>
      <c r="AA97" s="614">
        <f t="shared" si="22"/>
        <v>0.3175879546338175</v>
      </c>
      <c r="AB97" s="601">
        <f t="shared" si="23"/>
        <v>23037.830229137122</v>
      </c>
      <c r="AC97" s="618"/>
      <c r="AD97" s="2010"/>
      <c r="AE97" s="319"/>
      <c r="AF97" s="319"/>
      <c r="AG97" s="319"/>
      <c r="AH97" s="319"/>
      <c r="AI97" s="319"/>
      <c r="AJ97" s="319"/>
      <c r="AK97" s="319"/>
      <c r="AL97" s="319"/>
      <c r="AM97" s="319"/>
      <c r="AN97" s="319"/>
      <c r="AO97" s="319"/>
      <c r="AP97" s="319"/>
      <c r="AQ97" s="319"/>
      <c r="AR97" s="319"/>
      <c r="AS97" s="319"/>
      <c r="AT97" s="319"/>
      <c r="AU97" s="319"/>
      <c r="AV97" s="319"/>
      <c r="AW97" s="319"/>
      <c r="AX97" s="319"/>
      <c r="AY97" s="319"/>
      <c r="AZ97" s="319"/>
      <c r="BA97" s="319"/>
      <c r="BB97" s="319"/>
      <c r="BC97" s="319"/>
      <c r="BD97" s="319"/>
      <c r="BE97" s="319"/>
      <c r="BF97" s="319"/>
      <c r="BG97" s="319"/>
      <c r="BH97" s="319"/>
      <c r="BI97" s="319"/>
      <c r="BJ97" s="319"/>
      <c r="BK97" s="319"/>
      <c r="BL97" s="319"/>
      <c r="BM97" s="319"/>
      <c r="BN97" s="319"/>
      <c r="BO97" s="319"/>
      <c r="BP97" s="319"/>
      <c r="BQ97" s="319"/>
      <c r="BR97" s="319"/>
      <c r="BS97" s="319"/>
      <c r="BT97" s="319"/>
      <c r="BU97" s="319"/>
      <c r="BV97" s="319"/>
      <c r="BW97" s="319"/>
      <c r="BX97" s="319"/>
      <c r="BY97" s="319"/>
      <c r="BZ97" s="319"/>
      <c r="CA97" s="319"/>
      <c r="CB97" s="319"/>
      <c r="CC97" s="319"/>
      <c r="CD97" s="319"/>
      <c r="CE97" s="319"/>
      <c r="CF97" s="319"/>
      <c r="CG97" s="319"/>
      <c r="CH97" s="319"/>
      <c r="CI97" s="319"/>
      <c r="CJ97" s="319"/>
      <c r="CK97" s="319"/>
      <c r="CL97" s="319"/>
      <c r="CM97" s="319"/>
      <c r="CN97" s="319"/>
      <c r="CO97" s="319"/>
      <c r="CP97" s="319"/>
      <c r="CQ97" s="319"/>
      <c r="CR97" s="319"/>
      <c r="CS97" s="319"/>
      <c r="CT97" s="319"/>
      <c r="CU97" s="319"/>
      <c r="CV97" s="319"/>
      <c r="CW97" s="319"/>
      <c r="CX97" s="319"/>
      <c r="CY97" s="319"/>
      <c r="CZ97" s="319"/>
      <c r="DA97" s="319"/>
      <c r="DB97" s="319"/>
      <c r="DC97" s="319"/>
      <c r="DD97" s="319"/>
      <c r="DE97" s="319"/>
      <c r="DF97" s="319"/>
      <c r="DG97" s="319"/>
      <c r="DH97" s="319"/>
      <c r="DI97" s="319"/>
      <c r="DJ97" s="319"/>
      <c r="DK97" s="319"/>
      <c r="DL97" s="319"/>
      <c r="DM97" s="319"/>
      <c r="DN97" s="319"/>
      <c r="DO97" s="319"/>
      <c r="DP97" s="319"/>
      <c r="DQ97" s="319"/>
      <c r="DR97" s="319"/>
      <c r="DS97" s="319"/>
      <c r="DT97" s="319"/>
      <c r="DU97" s="319"/>
      <c r="DV97" s="319"/>
      <c r="DW97" s="319"/>
      <c r="DX97" s="319"/>
      <c r="DY97" s="319"/>
      <c r="DZ97" s="319"/>
      <c r="EA97" s="319"/>
      <c r="EB97" s="319"/>
      <c r="EC97" s="319"/>
      <c r="ED97" s="319"/>
      <c r="EE97" s="319"/>
      <c r="EF97" s="319"/>
      <c r="EG97" s="319"/>
      <c r="EH97" s="319"/>
      <c r="EI97" s="319"/>
      <c r="EJ97" s="319"/>
      <c r="EK97" s="319"/>
      <c r="EL97" s="319"/>
      <c r="EM97" s="319"/>
      <c r="EN97" s="319"/>
      <c r="EO97" s="319"/>
      <c r="EP97" s="319"/>
      <c r="EQ97" s="319"/>
      <c r="ER97" s="319"/>
      <c r="ES97" s="319"/>
      <c r="ET97" s="319"/>
      <c r="EU97" s="319"/>
      <c r="EV97" s="319"/>
      <c r="EW97" s="319"/>
      <c r="EX97" s="319"/>
      <c r="EY97" s="319"/>
      <c r="EZ97" s="319"/>
      <c r="FA97" s="319"/>
      <c r="FB97" s="319"/>
      <c r="FC97" s="319"/>
      <c r="FD97" s="319"/>
      <c r="FE97" s="319"/>
      <c r="FF97" s="319"/>
      <c r="FG97" s="319"/>
      <c r="FH97" s="319"/>
      <c r="FI97" s="319"/>
      <c r="FJ97" s="319"/>
      <c r="FK97" s="319"/>
      <c r="FL97" s="319"/>
      <c r="FM97" s="319"/>
      <c r="FN97" s="319"/>
      <c r="FO97" s="319"/>
      <c r="FP97" s="319"/>
      <c r="FQ97" s="319"/>
      <c r="FR97" s="319"/>
      <c r="FS97" s="319"/>
      <c r="FT97" s="319"/>
      <c r="FU97" s="319"/>
      <c r="FV97" s="319"/>
      <c r="FW97" s="319"/>
      <c r="FX97" s="319"/>
      <c r="FY97" s="319"/>
      <c r="FZ97" s="319"/>
      <c r="GA97" s="319"/>
      <c r="GB97" s="319"/>
      <c r="GC97" s="319"/>
      <c r="GD97" s="319"/>
      <c r="GE97" s="319"/>
      <c r="GF97" s="319"/>
      <c r="GG97" s="319"/>
      <c r="GH97" s="319"/>
      <c r="GI97" s="319"/>
      <c r="GJ97" s="319"/>
      <c r="GK97" s="319"/>
      <c r="GL97" s="319"/>
      <c r="GM97" s="319"/>
      <c r="GN97" s="319"/>
      <c r="GO97" s="319"/>
      <c r="GP97" s="319"/>
      <c r="GQ97" s="319"/>
      <c r="GR97" s="319"/>
      <c r="GS97" s="319"/>
      <c r="GT97" s="319"/>
      <c r="GU97" s="319"/>
      <c r="GV97" s="319"/>
      <c r="GW97" s="319"/>
      <c r="GX97" s="319"/>
      <c r="GY97" s="319"/>
      <c r="GZ97" s="319"/>
      <c r="HA97" s="319"/>
      <c r="HB97" s="319"/>
      <c r="HC97" s="319"/>
      <c r="HD97" s="319"/>
      <c r="HE97" s="319"/>
      <c r="HF97" s="319"/>
      <c r="HG97" s="319"/>
      <c r="HH97" s="319"/>
      <c r="HI97" s="319"/>
      <c r="HJ97" s="319"/>
      <c r="HK97" s="319"/>
      <c r="HL97" s="319"/>
      <c r="HM97" s="319"/>
      <c r="HN97" s="319"/>
      <c r="HO97" s="319"/>
      <c r="HP97" s="319"/>
      <c r="HQ97" s="319"/>
      <c r="HR97" s="319"/>
      <c r="HS97" s="319"/>
      <c r="HT97" s="319"/>
      <c r="HU97" s="319"/>
      <c r="HV97" s="319"/>
      <c r="HW97" s="319"/>
      <c r="HX97" s="319"/>
      <c r="HY97" s="319"/>
      <c r="HZ97" s="319"/>
      <c r="IA97" s="319"/>
      <c r="IB97" s="319"/>
      <c r="IC97" s="319"/>
      <c r="ID97" s="319"/>
      <c r="IE97" s="319"/>
      <c r="IF97" s="319"/>
      <c r="IG97" s="319"/>
      <c r="IH97" s="319"/>
      <c r="II97" s="319"/>
      <c r="IJ97" s="319"/>
      <c r="IK97" s="319"/>
      <c r="IL97" s="319"/>
      <c r="IM97" s="319"/>
      <c r="IN97" s="319"/>
      <c r="IO97" s="319"/>
      <c r="IP97" s="319"/>
      <c r="IQ97" s="319"/>
      <c r="IR97" s="319"/>
      <c r="IS97" s="319"/>
      <c r="IT97" s="319"/>
      <c r="IU97" s="319"/>
      <c r="IV97" s="319"/>
      <c r="IW97" s="319"/>
      <c r="IX97" s="319"/>
      <c r="IY97" s="319"/>
      <c r="IZ97" s="319"/>
      <c r="JA97" s="319"/>
      <c r="JB97" s="319"/>
      <c r="JC97" s="319"/>
      <c r="JD97" s="319"/>
      <c r="JE97" s="319"/>
      <c r="JF97" s="319"/>
      <c r="JG97" s="319"/>
      <c r="JH97" s="319"/>
      <c r="JI97" s="319"/>
      <c r="JJ97" s="319"/>
      <c r="JK97" s="319"/>
      <c r="JL97" s="319"/>
      <c r="JM97" s="319"/>
      <c r="JN97" s="319"/>
      <c r="JO97" s="319"/>
      <c r="JP97" s="319"/>
      <c r="JQ97" s="319"/>
      <c r="JR97" s="319"/>
      <c r="JS97" s="319"/>
      <c r="JT97" s="319"/>
      <c r="JU97" s="319"/>
      <c r="JV97" s="319"/>
      <c r="JW97" s="319"/>
      <c r="JX97" s="319"/>
      <c r="JY97" s="319"/>
      <c r="JZ97" s="319"/>
      <c r="KA97" s="319"/>
      <c r="KB97" s="319"/>
      <c r="KC97" s="319"/>
      <c r="KD97" s="319"/>
      <c r="KE97" s="319"/>
      <c r="KF97" s="319"/>
      <c r="KG97" s="319"/>
      <c r="KH97" s="319"/>
      <c r="KI97" s="319"/>
      <c r="KJ97" s="319"/>
      <c r="KK97" s="319"/>
      <c r="KL97" s="319"/>
      <c r="KM97" s="319"/>
      <c r="KN97" s="319"/>
      <c r="KO97" s="319"/>
      <c r="KP97" s="319"/>
      <c r="KQ97" s="319"/>
      <c r="KR97" s="319"/>
      <c r="KS97" s="319"/>
      <c r="KT97" s="319"/>
      <c r="KU97" s="319"/>
      <c r="KV97" s="319"/>
      <c r="KW97" s="319"/>
      <c r="KX97" s="319"/>
      <c r="KY97" s="319"/>
      <c r="KZ97" s="319"/>
      <c r="LA97" s="319"/>
      <c r="LB97" s="319"/>
      <c r="LC97" s="319"/>
      <c r="LD97" s="319"/>
      <c r="LE97" s="319"/>
      <c r="LF97" s="319"/>
      <c r="LG97" s="319"/>
      <c r="LH97" s="319"/>
      <c r="LI97" s="319"/>
      <c r="LJ97" s="319"/>
      <c r="LK97" s="319"/>
      <c r="LL97" s="319"/>
      <c r="LM97" s="319"/>
      <c r="LN97" s="319"/>
      <c r="LO97" s="319"/>
      <c r="LP97" s="319"/>
      <c r="LQ97" s="319"/>
      <c r="LR97" s="319"/>
      <c r="LS97" s="319"/>
      <c r="LT97" s="319"/>
      <c r="LU97" s="319"/>
      <c r="LV97" s="319"/>
      <c r="LW97" s="319"/>
      <c r="LX97" s="319"/>
      <c r="LY97" s="319"/>
      <c r="LZ97" s="319"/>
      <c r="MA97" s="319"/>
      <c r="MB97" s="319"/>
      <c r="MC97" s="319"/>
      <c r="MD97" s="319"/>
      <c r="ME97" s="319"/>
      <c r="MF97" s="319"/>
      <c r="MG97" s="319"/>
      <c r="MH97" s="319"/>
      <c r="MI97" s="319"/>
      <c r="MJ97" s="319"/>
      <c r="MK97" s="319"/>
      <c r="ML97" s="319"/>
      <c r="MM97" s="319"/>
      <c r="MN97" s="319"/>
      <c r="MO97" s="319"/>
      <c r="MP97" s="319"/>
      <c r="MQ97" s="319"/>
      <c r="MR97" s="319"/>
      <c r="MS97" s="319"/>
      <c r="MT97" s="319"/>
      <c r="MU97" s="319"/>
      <c r="MV97" s="319"/>
      <c r="MW97" s="319"/>
      <c r="MX97" s="319"/>
      <c r="MY97" s="319"/>
      <c r="MZ97" s="319"/>
      <c r="NA97" s="319"/>
      <c r="NB97" s="319"/>
      <c r="NC97" s="319"/>
      <c r="ND97" s="319"/>
      <c r="NE97" s="319"/>
      <c r="NF97" s="319"/>
      <c r="NG97" s="319"/>
      <c r="NH97" s="319"/>
      <c r="NI97" s="319"/>
      <c r="NJ97" s="319"/>
      <c r="NK97" s="319"/>
      <c r="NL97" s="319"/>
      <c r="NM97" s="319"/>
      <c r="NN97" s="319"/>
      <c r="NO97" s="319"/>
      <c r="NP97" s="319"/>
      <c r="NQ97" s="319"/>
      <c r="NR97" s="319"/>
      <c r="NS97" s="319"/>
      <c r="NT97" s="319"/>
      <c r="NU97" s="319"/>
      <c r="NV97" s="319"/>
      <c r="NW97" s="319"/>
      <c r="NX97" s="319"/>
      <c r="NY97" s="319"/>
      <c r="NZ97" s="319"/>
      <c r="OA97" s="319"/>
      <c r="OB97" s="319"/>
      <c r="OC97" s="319"/>
      <c r="OD97" s="319"/>
      <c r="OE97" s="319"/>
      <c r="OF97" s="319"/>
      <c r="OG97" s="319"/>
      <c r="OH97" s="319"/>
      <c r="OI97" s="319"/>
      <c r="OJ97" s="319"/>
      <c r="OK97" s="319"/>
      <c r="OL97" s="319"/>
      <c r="OM97" s="319"/>
      <c r="ON97" s="319"/>
      <c r="OO97" s="319"/>
      <c r="OP97" s="319"/>
      <c r="OQ97" s="319"/>
      <c r="OR97" s="319"/>
      <c r="OS97" s="319"/>
      <c r="OT97" s="319"/>
      <c r="OU97" s="319"/>
      <c r="OV97" s="319"/>
      <c r="OW97" s="319"/>
      <c r="OX97" s="319"/>
      <c r="OY97" s="319"/>
      <c r="OZ97" s="319"/>
      <c r="PA97" s="319"/>
      <c r="PB97" s="319"/>
      <c r="PC97" s="319"/>
      <c r="PD97" s="319"/>
      <c r="PE97" s="319"/>
      <c r="PF97" s="319"/>
      <c r="PG97" s="319"/>
      <c r="PH97" s="319"/>
      <c r="PI97" s="319"/>
      <c r="PJ97" s="319"/>
      <c r="PK97" s="319"/>
      <c r="PL97" s="319"/>
      <c r="PM97" s="319"/>
      <c r="PN97" s="319"/>
      <c r="PO97" s="319"/>
      <c r="PP97" s="319"/>
      <c r="PQ97" s="319"/>
      <c r="PR97" s="319"/>
      <c r="PS97" s="319"/>
      <c r="PT97" s="319"/>
      <c r="PU97" s="319"/>
      <c r="PV97" s="319"/>
      <c r="PW97" s="319"/>
      <c r="PX97" s="319"/>
      <c r="PY97" s="319"/>
      <c r="PZ97" s="319"/>
      <c r="QA97" s="319"/>
      <c r="QB97" s="319"/>
      <c r="QC97" s="319"/>
      <c r="QD97" s="319"/>
      <c r="QE97" s="319"/>
      <c r="QF97" s="319"/>
      <c r="QG97" s="319"/>
      <c r="QH97" s="319"/>
      <c r="QI97" s="319"/>
      <c r="QJ97" s="319"/>
      <c r="QK97" s="319"/>
      <c r="QL97" s="319"/>
      <c r="QM97" s="319"/>
      <c r="QN97" s="319"/>
      <c r="QO97" s="319"/>
      <c r="QP97" s="319"/>
      <c r="QQ97" s="319"/>
      <c r="QR97" s="319"/>
      <c r="QS97" s="319"/>
      <c r="QT97" s="319"/>
      <c r="QU97" s="319"/>
      <c r="QV97" s="319"/>
      <c r="QW97" s="319"/>
      <c r="QX97" s="319"/>
      <c r="QY97" s="319"/>
      <c r="QZ97" s="319"/>
      <c r="RA97" s="319"/>
      <c r="RB97" s="319"/>
      <c r="RC97" s="319"/>
      <c r="RD97" s="319"/>
      <c r="RE97" s="319"/>
      <c r="RF97" s="319"/>
    </row>
    <row r="98" spans="1:474" s="602" customFormat="1" ht="14.4">
      <c r="A98" s="319"/>
      <c r="B98" s="2003" t="s">
        <v>77</v>
      </c>
      <c r="C98" s="2004">
        <v>18230714</v>
      </c>
      <c r="D98" s="2005"/>
      <c r="E98" s="2006" t="s">
        <v>1151</v>
      </c>
      <c r="F98" s="2007">
        <v>5</v>
      </c>
      <c r="G98" s="612">
        <f t="shared" si="16"/>
        <v>9.4363659841613483E-3</v>
      </c>
      <c r="H98" s="612" t="s">
        <v>37</v>
      </c>
      <c r="I98" s="2006">
        <v>347</v>
      </c>
      <c r="J98" s="2008">
        <f t="shared" si="18"/>
        <v>83.072046109510083</v>
      </c>
      <c r="K98" s="2009">
        <f t="shared" si="20"/>
        <v>16.89815561959654</v>
      </c>
      <c r="L98" s="2009">
        <f t="shared" si="21"/>
        <v>22.56671469740634</v>
      </c>
      <c r="M98" s="600"/>
      <c r="N98" s="2006">
        <v>28826</v>
      </c>
      <c r="O98" s="375"/>
      <c r="P98" s="601"/>
      <c r="Q98" s="601">
        <v>5863.66</v>
      </c>
      <c r="R98" s="601">
        <f t="shared" si="19"/>
        <v>1966.9899999999998</v>
      </c>
      <c r="S98" s="2006">
        <v>7830.65</v>
      </c>
      <c r="T98" s="601"/>
      <c r="U98" s="601"/>
      <c r="V98" s="601"/>
      <c r="W98" s="601"/>
      <c r="X98" s="601"/>
      <c r="Y98" s="601"/>
      <c r="Z98" s="1006">
        <f t="shared" si="17"/>
        <v>0</v>
      </c>
      <c r="AA98" s="614">
        <f t="shared" si="22"/>
        <v>0.3175879546338175</v>
      </c>
      <c r="AB98" s="601">
        <f t="shared" si="23"/>
        <v>9154.790380274424</v>
      </c>
      <c r="AC98" s="618"/>
      <c r="AD98" s="2010"/>
      <c r="AE98" s="319"/>
      <c r="AF98" s="319"/>
      <c r="AG98" s="319"/>
      <c r="AH98" s="319"/>
      <c r="AI98" s="319"/>
      <c r="AJ98" s="319"/>
      <c r="AK98" s="319"/>
      <c r="AL98" s="319"/>
      <c r="AM98" s="319"/>
      <c r="AN98" s="319"/>
      <c r="AO98" s="319"/>
      <c r="AP98" s="319"/>
      <c r="AQ98" s="319"/>
      <c r="AR98" s="319"/>
      <c r="AS98" s="319"/>
      <c r="AT98" s="319"/>
      <c r="AU98" s="319"/>
      <c r="AV98" s="319"/>
      <c r="AW98" s="319"/>
      <c r="AX98" s="319"/>
      <c r="AY98" s="319"/>
      <c r="AZ98" s="319"/>
      <c r="BA98" s="319"/>
      <c r="BB98" s="319"/>
      <c r="BC98" s="319"/>
      <c r="BD98" s="319"/>
      <c r="BE98" s="319"/>
      <c r="BF98" s="319"/>
      <c r="BG98" s="319"/>
      <c r="BH98" s="319"/>
      <c r="BI98" s="319"/>
      <c r="BJ98" s="319"/>
      <c r="BK98" s="319"/>
      <c r="BL98" s="319"/>
      <c r="BM98" s="319"/>
      <c r="BN98" s="319"/>
      <c r="BO98" s="319"/>
      <c r="BP98" s="319"/>
      <c r="BQ98" s="319"/>
      <c r="BR98" s="319"/>
      <c r="BS98" s="319"/>
      <c r="BT98" s="319"/>
      <c r="BU98" s="319"/>
      <c r="BV98" s="319"/>
      <c r="BW98" s="319"/>
      <c r="BX98" s="319"/>
      <c r="BY98" s="319"/>
      <c r="BZ98" s="319"/>
      <c r="CA98" s="319"/>
      <c r="CB98" s="319"/>
      <c r="CC98" s="319"/>
      <c r="CD98" s="319"/>
      <c r="CE98" s="319"/>
      <c r="CF98" s="319"/>
      <c r="CG98" s="319"/>
      <c r="CH98" s="319"/>
      <c r="CI98" s="319"/>
      <c r="CJ98" s="319"/>
      <c r="CK98" s="319"/>
      <c r="CL98" s="319"/>
      <c r="CM98" s="319"/>
      <c r="CN98" s="319"/>
      <c r="CO98" s="319"/>
      <c r="CP98" s="319"/>
      <c r="CQ98" s="319"/>
      <c r="CR98" s="319"/>
      <c r="CS98" s="319"/>
      <c r="CT98" s="319"/>
      <c r="CU98" s="319"/>
      <c r="CV98" s="319"/>
      <c r="CW98" s="319"/>
      <c r="CX98" s="319"/>
      <c r="CY98" s="319"/>
      <c r="CZ98" s="319"/>
      <c r="DA98" s="319"/>
      <c r="DB98" s="319"/>
      <c r="DC98" s="319"/>
      <c r="DD98" s="319"/>
      <c r="DE98" s="319"/>
      <c r="DF98" s="319"/>
      <c r="DG98" s="319"/>
      <c r="DH98" s="319"/>
      <c r="DI98" s="319"/>
      <c r="DJ98" s="319"/>
      <c r="DK98" s="319"/>
      <c r="DL98" s="319"/>
      <c r="DM98" s="319"/>
      <c r="DN98" s="319"/>
      <c r="DO98" s="319"/>
      <c r="DP98" s="319"/>
      <c r="DQ98" s="319"/>
      <c r="DR98" s="319"/>
      <c r="DS98" s="319"/>
      <c r="DT98" s="319"/>
      <c r="DU98" s="319"/>
      <c r="DV98" s="319"/>
      <c r="DW98" s="319"/>
      <c r="DX98" s="319"/>
      <c r="DY98" s="319"/>
      <c r="DZ98" s="319"/>
      <c r="EA98" s="319"/>
      <c r="EB98" s="319"/>
      <c r="EC98" s="319"/>
      <c r="ED98" s="319"/>
      <c r="EE98" s="319"/>
      <c r="EF98" s="319"/>
      <c r="EG98" s="319"/>
      <c r="EH98" s="319"/>
      <c r="EI98" s="319"/>
      <c r="EJ98" s="319"/>
      <c r="EK98" s="319"/>
      <c r="EL98" s="319"/>
      <c r="EM98" s="319"/>
      <c r="EN98" s="319"/>
      <c r="EO98" s="319"/>
      <c r="EP98" s="319"/>
      <c r="EQ98" s="319"/>
      <c r="ER98" s="319"/>
      <c r="ES98" s="319"/>
      <c r="ET98" s="319"/>
      <c r="EU98" s="319"/>
      <c r="EV98" s="319"/>
      <c r="EW98" s="319"/>
      <c r="EX98" s="319"/>
      <c r="EY98" s="319"/>
      <c r="EZ98" s="319"/>
      <c r="FA98" s="319"/>
      <c r="FB98" s="319"/>
      <c r="FC98" s="319"/>
      <c r="FD98" s="319"/>
      <c r="FE98" s="319"/>
      <c r="FF98" s="319"/>
      <c r="FG98" s="319"/>
      <c r="FH98" s="319"/>
      <c r="FI98" s="319"/>
      <c r="FJ98" s="319"/>
      <c r="FK98" s="319"/>
      <c r="FL98" s="319"/>
      <c r="FM98" s="319"/>
      <c r="FN98" s="319"/>
      <c r="FO98" s="319"/>
      <c r="FP98" s="319"/>
      <c r="FQ98" s="319"/>
      <c r="FR98" s="319"/>
      <c r="FS98" s="319"/>
      <c r="FT98" s="319"/>
      <c r="FU98" s="319"/>
      <c r="FV98" s="319"/>
      <c r="FW98" s="319"/>
      <c r="FX98" s="319"/>
      <c r="FY98" s="319"/>
      <c r="FZ98" s="319"/>
      <c r="GA98" s="319"/>
      <c r="GB98" s="319"/>
      <c r="GC98" s="319"/>
      <c r="GD98" s="319"/>
      <c r="GE98" s="319"/>
      <c r="GF98" s="319"/>
      <c r="GG98" s="319"/>
      <c r="GH98" s="319"/>
      <c r="GI98" s="319"/>
      <c r="GJ98" s="319"/>
      <c r="GK98" s="319"/>
      <c r="GL98" s="319"/>
      <c r="GM98" s="319"/>
      <c r="GN98" s="319"/>
      <c r="GO98" s="319"/>
      <c r="GP98" s="319"/>
      <c r="GQ98" s="319"/>
      <c r="GR98" s="319"/>
      <c r="GS98" s="319"/>
      <c r="GT98" s="319"/>
      <c r="GU98" s="319"/>
      <c r="GV98" s="319"/>
      <c r="GW98" s="319"/>
      <c r="GX98" s="319"/>
      <c r="GY98" s="319"/>
      <c r="GZ98" s="319"/>
      <c r="HA98" s="319"/>
      <c r="HB98" s="319"/>
      <c r="HC98" s="319"/>
      <c r="HD98" s="319"/>
      <c r="HE98" s="319"/>
      <c r="HF98" s="319"/>
      <c r="HG98" s="319"/>
      <c r="HH98" s="319"/>
      <c r="HI98" s="319"/>
      <c r="HJ98" s="319"/>
      <c r="HK98" s="319"/>
      <c r="HL98" s="319"/>
      <c r="HM98" s="319"/>
      <c r="HN98" s="319"/>
      <c r="HO98" s="319"/>
      <c r="HP98" s="319"/>
      <c r="HQ98" s="319"/>
      <c r="HR98" s="319"/>
      <c r="HS98" s="319"/>
      <c r="HT98" s="319"/>
      <c r="HU98" s="319"/>
      <c r="HV98" s="319"/>
      <c r="HW98" s="319"/>
      <c r="HX98" s="319"/>
      <c r="HY98" s="319"/>
      <c r="HZ98" s="319"/>
      <c r="IA98" s="319"/>
      <c r="IB98" s="319"/>
      <c r="IC98" s="319"/>
      <c r="ID98" s="319"/>
      <c r="IE98" s="319"/>
      <c r="IF98" s="319"/>
      <c r="IG98" s="319"/>
      <c r="IH98" s="319"/>
      <c r="II98" s="319"/>
      <c r="IJ98" s="319"/>
      <c r="IK98" s="319"/>
      <c r="IL98" s="319"/>
      <c r="IM98" s="319"/>
      <c r="IN98" s="319"/>
      <c r="IO98" s="319"/>
      <c r="IP98" s="319"/>
      <c r="IQ98" s="319"/>
      <c r="IR98" s="319"/>
      <c r="IS98" s="319"/>
      <c r="IT98" s="319"/>
      <c r="IU98" s="319"/>
      <c r="IV98" s="319"/>
      <c r="IW98" s="319"/>
      <c r="IX98" s="319"/>
      <c r="IY98" s="319"/>
      <c r="IZ98" s="319"/>
      <c r="JA98" s="319"/>
      <c r="JB98" s="319"/>
      <c r="JC98" s="319"/>
      <c r="JD98" s="319"/>
      <c r="JE98" s="319"/>
      <c r="JF98" s="319"/>
      <c r="JG98" s="319"/>
      <c r="JH98" s="319"/>
      <c r="JI98" s="319"/>
      <c r="JJ98" s="319"/>
      <c r="JK98" s="319"/>
      <c r="JL98" s="319"/>
      <c r="JM98" s="319"/>
      <c r="JN98" s="319"/>
      <c r="JO98" s="319"/>
      <c r="JP98" s="319"/>
      <c r="JQ98" s="319"/>
      <c r="JR98" s="319"/>
      <c r="JS98" s="319"/>
      <c r="JT98" s="319"/>
      <c r="JU98" s="319"/>
      <c r="JV98" s="319"/>
      <c r="JW98" s="319"/>
      <c r="JX98" s="319"/>
      <c r="JY98" s="319"/>
      <c r="JZ98" s="319"/>
      <c r="KA98" s="319"/>
      <c r="KB98" s="319"/>
      <c r="KC98" s="319"/>
      <c r="KD98" s="319"/>
      <c r="KE98" s="319"/>
      <c r="KF98" s="319"/>
      <c r="KG98" s="319"/>
      <c r="KH98" s="319"/>
      <c r="KI98" s="319"/>
      <c r="KJ98" s="319"/>
      <c r="KK98" s="319"/>
      <c r="KL98" s="319"/>
      <c r="KM98" s="319"/>
      <c r="KN98" s="319"/>
      <c r="KO98" s="319"/>
      <c r="KP98" s="319"/>
      <c r="KQ98" s="319"/>
      <c r="KR98" s="319"/>
      <c r="KS98" s="319"/>
      <c r="KT98" s="319"/>
      <c r="KU98" s="319"/>
      <c r="KV98" s="319"/>
      <c r="KW98" s="319"/>
      <c r="KX98" s="319"/>
      <c r="KY98" s="319"/>
      <c r="KZ98" s="319"/>
      <c r="LA98" s="319"/>
      <c r="LB98" s="319"/>
      <c r="LC98" s="319"/>
      <c r="LD98" s="319"/>
      <c r="LE98" s="319"/>
      <c r="LF98" s="319"/>
      <c r="LG98" s="319"/>
      <c r="LH98" s="319"/>
      <c r="LI98" s="319"/>
      <c r="LJ98" s="319"/>
      <c r="LK98" s="319"/>
      <c r="LL98" s="319"/>
      <c r="LM98" s="319"/>
      <c r="LN98" s="319"/>
      <c r="LO98" s="319"/>
      <c r="LP98" s="319"/>
      <c r="LQ98" s="319"/>
      <c r="LR98" s="319"/>
      <c r="LS98" s="319"/>
      <c r="LT98" s="319"/>
      <c r="LU98" s="319"/>
      <c r="LV98" s="319"/>
      <c r="LW98" s="319"/>
      <c r="LX98" s="319"/>
      <c r="LY98" s="319"/>
      <c r="LZ98" s="319"/>
      <c r="MA98" s="319"/>
      <c r="MB98" s="319"/>
      <c r="MC98" s="319"/>
      <c r="MD98" s="319"/>
      <c r="ME98" s="319"/>
      <c r="MF98" s="319"/>
      <c r="MG98" s="319"/>
      <c r="MH98" s="319"/>
      <c r="MI98" s="319"/>
      <c r="MJ98" s="319"/>
      <c r="MK98" s="319"/>
      <c r="ML98" s="319"/>
      <c r="MM98" s="319"/>
      <c r="MN98" s="319"/>
      <c r="MO98" s="319"/>
      <c r="MP98" s="319"/>
      <c r="MQ98" s="319"/>
      <c r="MR98" s="319"/>
      <c r="MS98" s="319"/>
      <c r="MT98" s="319"/>
      <c r="MU98" s="319"/>
      <c r="MV98" s="319"/>
      <c r="MW98" s="319"/>
      <c r="MX98" s="319"/>
      <c r="MY98" s="319"/>
      <c r="MZ98" s="319"/>
      <c r="NA98" s="319"/>
      <c r="NB98" s="319"/>
      <c r="NC98" s="319"/>
      <c r="ND98" s="319"/>
      <c r="NE98" s="319"/>
      <c r="NF98" s="319"/>
      <c r="NG98" s="319"/>
      <c r="NH98" s="319"/>
      <c r="NI98" s="319"/>
      <c r="NJ98" s="319"/>
      <c r="NK98" s="319"/>
      <c r="NL98" s="319"/>
      <c r="NM98" s="319"/>
      <c r="NN98" s="319"/>
      <c r="NO98" s="319"/>
      <c r="NP98" s="319"/>
      <c r="NQ98" s="319"/>
      <c r="NR98" s="319"/>
      <c r="NS98" s="319"/>
      <c r="NT98" s="319"/>
      <c r="NU98" s="319"/>
      <c r="NV98" s="319"/>
      <c r="NW98" s="319"/>
      <c r="NX98" s="319"/>
      <c r="NY98" s="319"/>
      <c r="NZ98" s="319"/>
      <c r="OA98" s="319"/>
      <c r="OB98" s="319"/>
      <c r="OC98" s="319"/>
      <c r="OD98" s="319"/>
      <c r="OE98" s="319"/>
      <c r="OF98" s="319"/>
      <c r="OG98" s="319"/>
      <c r="OH98" s="319"/>
      <c r="OI98" s="319"/>
      <c r="OJ98" s="319"/>
      <c r="OK98" s="319"/>
      <c r="OL98" s="319"/>
      <c r="OM98" s="319"/>
      <c r="ON98" s="319"/>
      <c r="OO98" s="319"/>
      <c r="OP98" s="319"/>
      <c r="OQ98" s="319"/>
      <c r="OR98" s="319"/>
      <c r="OS98" s="319"/>
      <c r="OT98" s="319"/>
      <c r="OU98" s="319"/>
      <c r="OV98" s="319"/>
      <c r="OW98" s="319"/>
      <c r="OX98" s="319"/>
      <c r="OY98" s="319"/>
      <c r="OZ98" s="319"/>
      <c r="PA98" s="319"/>
      <c r="PB98" s="319"/>
      <c r="PC98" s="319"/>
      <c r="PD98" s="319"/>
      <c r="PE98" s="319"/>
      <c r="PF98" s="319"/>
      <c r="PG98" s="319"/>
      <c r="PH98" s="319"/>
      <c r="PI98" s="319"/>
      <c r="PJ98" s="319"/>
      <c r="PK98" s="319"/>
      <c r="PL98" s="319"/>
      <c r="PM98" s="319"/>
      <c r="PN98" s="319"/>
      <c r="PO98" s="319"/>
      <c r="PP98" s="319"/>
      <c r="PQ98" s="319"/>
      <c r="PR98" s="319"/>
      <c r="PS98" s="319"/>
      <c r="PT98" s="319"/>
      <c r="PU98" s="319"/>
      <c r="PV98" s="319"/>
      <c r="PW98" s="319"/>
      <c r="PX98" s="319"/>
      <c r="PY98" s="319"/>
      <c r="PZ98" s="319"/>
      <c r="QA98" s="319"/>
      <c r="QB98" s="319"/>
      <c r="QC98" s="319"/>
      <c r="QD98" s="319"/>
      <c r="QE98" s="319"/>
      <c r="QF98" s="319"/>
      <c r="QG98" s="319"/>
      <c r="QH98" s="319"/>
      <c r="QI98" s="319"/>
      <c r="QJ98" s="319"/>
      <c r="QK98" s="319"/>
      <c r="QL98" s="319"/>
      <c r="QM98" s="319"/>
      <c r="QN98" s="319"/>
      <c r="QO98" s="319"/>
      <c r="QP98" s="319"/>
      <c r="QQ98" s="319"/>
      <c r="QR98" s="319"/>
      <c r="QS98" s="319"/>
      <c r="QT98" s="319"/>
      <c r="QU98" s="319"/>
      <c r="QV98" s="319"/>
      <c r="QW98" s="319"/>
      <c r="QX98" s="319"/>
      <c r="QY98" s="319"/>
      <c r="QZ98" s="319"/>
      <c r="RA98" s="319"/>
      <c r="RB98" s="319"/>
      <c r="RC98" s="319"/>
      <c r="RD98" s="319"/>
      <c r="RE98" s="319"/>
      <c r="RF98" s="319"/>
    </row>
    <row r="99" spans="1:474" s="602" customFormat="1" ht="14.4">
      <c r="A99" s="319"/>
      <c r="B99" s="2003" t="s">
        <v>77</v>
      </c>
      <c r="C99" s="2004">
        <v>18230714</v>
      </c>
      <c r="D99" s="2005"/>
      <c r="E99" s="2006" t="s">
        <v>1152</v>
      </c>
      <c r="F99" s="2007">
        <v>5</v>
      </c>
      <c r="G99" s="612">
        <f t="shared" si="16"/>
        <v>4.9528972920405605E-3</v>
      </c>
      <c r="H99" s="612" t="s">
        <v>37</v>
      </c>
      <c r="I99" s="2006">
        <v>110</v>
      </c>
      <c r="J99" s="2008">
        <f t="shared" si="18"/>
        <v>137.54545454545453</v>
      </c>
      <c r="K99" s="2009">
        <f t="shared" si="20"/>
        <v>15.597090909090909</v>
      </c>
      <c r="L99" s="2009">
        <f t="shared" si="21"/>
        <v>19.496363636363636</v>
      </c>
      <c r="M99" s="600"/>
      <c r="N99" s="2006">
        <v>15130</v>
      </c>
      <c r="O99" s="375"/>
      <c r="P99" s="601"/>
      <c r="Q99" s="601">
        <v>1715.68</v>
      </c>
      <c r="R99" s="601">
        <f t="shared" si="19"/>
        <v>428.91999999999985</v>
      </c>
      <c r="S99" s="2006">
        <v>2144.6</v>
      </c>
      <c r="T99" s="601"/>
      <c r="U99" s="601"/>
      <c r="V99" s="601"/>
      <c r="W99" s="601"/>
      <c r="X99" s="601"/>
      <c r="Y99" s="601"/>
      <c r="Z99" s="1006">
        <f t="shared" si="17"/>
        <v>0</v>
      </c>
      <c r="AA99" s="614">
        <f t="shared" si="22"/>
        <v>0.3175879546338175</v>
      </c>
      <c r="AB99" s="601">
        <f t="shared" si="23"/>
        <v>4805.1057536096587</v>
      </c>
      <c r="AC99" s="618"/>
      <c r="AD99" s="2010"/>
      <c r="AE99" s="319"/>
      <c r="AF99" s="319"/>
      <c r="AG99" s="319"/>
      <c r="AH99" s="319"/>
      <c r="AI99" s="319"/>
      <c r="AJ99" s="319"/>
      <c r="AK99" s="319"/>
      <c r="AL99" s="319"/>
      <c r="AM99" s="319"/>
      <c r="AN99" s="319"/>
      <c r="AO99" s="319"/>
      <c r="AP99" s="319"/>
      <c r="AQ99" s="319"/>
      <c r="AR99" s="319"/>
      <c r="AS99" s="319"/>
      <c r="AT99" s="319"/>
      <c r="AU99" s="319"/>
      <c r="AV99" s="319"/>
      <c r="AW99" s="319"/>
      <c r="AX99" s="319"/>
      <c r="AY99" s="319"/>
      <c r="AZ99" s="319"/>
      <c r="BA99" s="319"/>
      <c r="BB99" s="319"/>
      <c r="BC99" s="319"/>
      <c r="BD99" s="319"/>
      <c r="BE99" s="319"/>
      <c r="BF99" s="319"/>
      <c r="BG99" s="319"/>
      <c r="BH99" s="319"/>
      <c r="BI99" s="319"/>
      <c r="BJ99" s="319"/>
      <c r="BK99" s="319"/>
      <c r="BL99" s="319"/>
      <c r="BM99" s="319"/>
      <c r="BN99" s="319"/>
      <c r="BO99" s="319"/>
      <c r="BP99" s="319"/>
      <c r="BQ99" s="319"/>
      <c r="BR99" s="319"/>
      <c r="BS99" s="319"/>
      <c r="BT99" s="319"/>
      <c r="BU99" s="319"/>
      <c r="BV99" s="319"/>
      <c r="BW99" s="319"/>
      <c r="BX99" s="319"/>
      <c r="BY99" s="319"/>
      <c r="BZ99" s="319"/>
      <c r="CA99" s="319"/>
      <c r="CB99" s="319"/>
      <c r="CC99" s="319"/>
      <c r="CD99" s="319"/>
      <c r="CE99" s="319"/>
      <c r="CF99" s="319"/>
      <c r="CG99" s="319"/>
      <c r="CH99" s="319"/>
      <c r="CI99" s="319"/>
      <c r="CJ99" s="319"/>
      <c r="CK99" s="319"/>
      <c r="CL99" s="319"/>
      <c r="CM99" s="319"/>
      <c r="CN99" s="319"/>
      <c r="CO99" s="319"/>
      <c r="CP99" s="319"/>
      <c r="CQ99" s="319"/>
      <c r="CR99" s="319"/>
      <c r="CS99" s="319"/>
      <c r="CT99" s="319"/>
      <c r="CU99" s="319"/>
      <c r="CV99" s="319"/>
      <c r="CW99" s="319"/>
      <c r="CX99" s="319"/>
      <c r="CY99" s="319"/>
      <c r="CZ99" s="319"/>
      <c r="DA99" s="319"/>
      <c r="DB99" s="319"/>
      <c r="DC99" s="319"/>
      <c r="DD99" s="319"/>
      <c r="DE99" s="319"/>
      <c r="DF99" s="319"/>
      <c r="DG99" s="319"/>
      <c r="DH99" s="319"/>
      <c r="DI99" s="319"/>
      <c r="DJ99" s="319"/>
      <c r="DK99" s="319"/>
      <c r="DL99" s="319"/>
      <c r="DM99" s="319"/>
      <c r="DN99" s="319"/>
      <c r="DO99" s="319"/>
      <c r="DP99" s="319"/>
      <c r="DQ99" s="319"/>
      <c r="DR99" s="319"/>
      <c r="DS99" s="319"/>
      <c r="DT99" s="319"/>
      <c r="DU99" s="319"/>
      <c r="DV99" s="319"/>
      <c r="DW99" s="319"/>
      <c r="DX99" s="319"/>
      <c r="DY99" s="319"/>
      <c r="DZ99" s="319"/>
      <c r="EA99" s="319"/>
      <c r="EB99" s="319"/>
      <c r="EC99" s="319"/>
      <c r="ED99" s="319"/>
      <c r="EE99" s="319"/>
      <c r="EF99" s="319"/>
      <c r="EG99" s="319"/>
      <c r="EH99" s="319"/>
      <c r="EI99" s="319"/>
      <c r="EJ99" s="319"/>
      <c r="EK99" s="319"/>
      <c r="EL99" s="319"/>
      <c r="EM99" s="319"/>
      <c r="EN99" s="319"/>
      <c r="EO99" s="319"/>
      <c r="EP99" s="319"/>
      <c r="EQ99" s="319"/>
      <c r="ER99" s="319"/>
      <c r="ES99" s="319"/>
      <c r="ET99" s="319"/>
      <c r="EU99" s="319"/>
      <c r="EV99" s="319"/>
      <c r="EW99" s="319"/>
      <c r="EX99" s="319"/>
      <c r="EY99" s="319"/>
      <c r="EZ99" s="319"/>
      <c r="FA99" s="319"/>
      <c r="FB99" s="319"/>
      <c r="FC99" s="319"/>
      <c r="FD99" s="319"/>
      <c r="FE99" s="319"/>
      <c r="FF99" s="319"/>
      <c r="FG99" s="319"/>
      <c r="FH99" s="319"/>
      <c r="FI99" s="319"/>
      <c r="FJ99" s="319"/>
      <c r="FK99" s="319"/>
      <c r="FL99" s="319"/>
      <c r="FM99" s="319"/>
      <c r="FN99" s="319"/>
      <c r="FO99" s="319"/>
      <c r="FP99" s="319"/>
      <c r="FQ99" s="319"/>
      <c r="FR99" s="319"/>
      <c r="FS99" s="319"/>
      <c r="FT99" s="319"/>
      <c r="FU99" s="319"/>
      <c r="FV99" s="319"/>
      <c r="FW99" s="319"/>
      <c r="FX99" s="319"/>
      <c r="FY99" s="319"/>
      <c r="FZ99" s="319"/>
      <c r="GA99" s="319"/>
      <c r="GB99" s="319"/>
      <c r="GC99" s="319"/>
      <c r="GD99" s="319"/>
      <c r="GE99" s="319"/>
      <c r="GF99" s="319"/>
      <c r="GG99" s="319"/>
      <c r="GH99" s="319"/>
      <c r="GI99" s="319"/>
      <c r="GJ99" s="319"/>
      <c r="GK99" s="319"/>
      <c r="GL99" s="319"/>
      <c r="GM99" s="319"/>
      <c r="GN99" s="319"/>
      <c r="GO99" s="319"/>
      <c r="GP99" s="319"/>
      <c r="GQ99" s="319"/>
      <c r="GR99" s="319"/>
      <c r="GS99" s="319"/>
      <c r="GT99" s="319"/>
      <c r="GU99" s="319"/>
      <c r="GV99" s="319"/>
      <c r="GW99" s="319"/>
      <c r="GX99" s="319"/>
      <c r="GY99" s="319"/>
      <c r="GZ99" s="319"/>
      <c r="HA99" s="319"/>
      <c r="HB99" s="319"/>
      <c r="HC99" s="319"/>
      <c r="HD99" s="319"/>
      <c r="HE99" s="319"/>
      <c r="HF99" s="319"/>
      <c r="HG99" s="319"/>
      <c r="HH99" s="319"/>
      <c r="HI99" s="319"/>
      <c r="HJ99" s="319"/>
      <c r="HK99" s="319"/>
      <c r="HL99" s="319"/>
      <c r="HM99" s="319"/>
      <c r="HN99" s="319"/>
      <c r="HO99" s="319"/>
      <c r="HP99" s="319"/>
      <c r="HQ99" s="319"/>
      <c r="HR99" s="319"/>
      <c r="HS99" s="319"/>
      <c r="HT99" s="319"/>
      <c r="HU99" s="319"/>
      <c r="HV99" s="319"/>
      <c r="HW99" s="319"/>
      <c r="HX99" s="319"/>
      <c r="HY99" s="319"/>
      <c r="HZ99" s="319"/>
      <c r="IA99" s="319"/>
      <c r="IB99" s="319"/>
      <c r="IC99" s="319"/>
      <c r="ID99" s="319"/>
      <c r="IE99" s="319"/>
      <c r="IF99" s="319"/>
      <c r="IG99" s="319"/>
      <c r="IH99" s="319"/>
      <c r="II99" s="319"/>
      <c r="IJ99" s="319"/>
      <c r="IK99" s="319"/>
      <c r="IL99" s="319"/>
      <c r="IM99" s="319"/>
      <c r="IN99" s="319"/>
      <c r="IO99" s="319"/>
      <c r="IP99" s="319"/>
      <c r="IQ99" s="319"/>
      <c r="IR99" s="319"/>
      <c r="IS99" s="319"/>
      <c r="IT99" s="319"/>
      <c r="IU99" s="319"/>
      <c r="IV99" s="319"/>
      <c r="IW99" s="319"/>
      <c r="IX99" s="319"/>
      <c r="IY99" s="319"/>
      <c r="IZ99" s="319"/>
      <c r="JA99" s="319"/>
      <c r="JB99" s="319"/>
      <c r="JC99" s="319"/>
      <c r="JD99" s="319"/>
      <c r="JE99" s="319"/>
      <c r="JF99" s="319"/>
      <c r="JG99" s="319"/>
      <c r="JH99" s="319"/>
      <c r="JI99" s="319"/>
      <c r="JJ99" s="319"/>
      <c r="JK99" s="319"/>
      <c r="JL99" s="319"/>
      <c r="JM99" s="319"/>
      <c r="JN99" s="319"/>
      <c r="JO99" s="319"/>
      <c r="JP99" s="319"/>
      <c r="JQ99" s="319"/>
      <c r="JR99" s="319"/>
      <c r="JS99" s="319"/>
      <c r="JT99" s="319"/>
      <c r="JU99" s="319"/>
      <c r="JV99" s="319"/>
      <c r="JW99" s="319"/>
      <c r="JX99" s="319"/>
      <c r="JY99" s="319"/>
      <c r="JZ99" s="319"/>
      <c r="KA99" s="319"/>
      <c r="KB99" s="319"/>
      <c r="KC99" s="319"/>
      <c r="KD99" s="319"/>
      <c r="KE99" s="319"/>
      <c r="KF99" s="319"/>
      <c r="KG99" s="319"/>
      <c r="KH99" s="319"/>
      <c r="KI99" s="319"/>
      <c r="KJ99" s="319"/>
      <c r="KK99" s="319"/>
      <c r="KL99" s="319"/>
      <c r="KM99" s="319"/>
      <c r="KN99" s="319"/>
      <c r="KO99" s="319"/>
      <c r="KP99" s="319"/>
      <c r="KQ99" s="319"/>
      <c r="KR99" s="319"/>
      <c r="KS99" s="319"/>
      <c r="KT99" s="319"/>
      <c r="KU99" s="319"/>
      <c r="KV99" s="319"/>
      <c r="KW99" s="319"/>
      <c r="KX99" s="319"/>
      <c r="KY99" s="319"/>
      <c r="KZ99" s="319"/>
      <c r="LA99" s="319"/>
      <c r="LB99" s="319"/>
      <c r="LC99" s="319"/>
      <c r="LD99" s="319"/>
      <c r="LE99" s="319"/>
      <c r="LF99" s="319"/>
      <c r="LG99" s="319"/>
      <c r="LH99" s="319"/>
      <c r="LI99" s="319"/>
      <c r="LJ99" s="319"/>
      <c r="LK99" s="319"/>
      <c r="LL99" s="319"/>
      <c r="LM99" s="319"/>
      <c r="LN99" s="319"/>
      <c r="LO99" s="319"/>
      <c r="LP99" s="319"/>
      <c r="LQ99" s="319"/>
      <c r="LR99" s="319"/>
      <c r="LS99" s="319"/>
      <c r="LT99" s="319"/>
      <c r="LU99" s="319"/>
      <c r="LV99" s="319"/>
      <c r="LW99" s="319"/>
      <c r="LX99" s="319"/>
      <c r="LY99" s="319"/>
      <c r="LZ99" s="319"/>
      <c r="MA99" s="319"/>
      <c r="MB99" s="319"/>
      <c r="MC99" s="319"/>
      <c r="MD99" s="319"/>
      <c r="ME99" s="319"/>
      <c r="MF99" s="319"/>
      <c r="MG99" s="319"/>
      <c r="MH99" s="319"/>
      <c r="MI99" s="319"/>
      <c r="MJ99" s="319"/>
      <c r="MK99" s="319"/>
      <c r="ML99" s="319"/>
      <c r="MM99" s="319"/>
      <c r="MN99" s="319"/>
      <c r="MO99" s="319"/>
      <c r="MP99" s="319"/>
      <c r="MQ99" s="319"/>
      <c r="MR99" s="319"/>
      <c r="MS99" s="319"/>
      <c r="MT99" s="319"/>
      <c r="MU99" s="319"/>
      <c r="MV99" s="319"/>
      <c r="MW99" s="319"/>
      <c r="MX99" s="319"/>
      <c r="MY99" s="319"/>
      <c r="MZ99" s="319"/>
      <c r="NA99" s="319"/>
      <c r="NB99" s="319"/>
      <c r="NC99" s="319"/>
      <c r="ND99" s="319"/>
      <c r="NE99" s="319"/>
      <c r="NF99" s="319"/>
      <c r="NG99" s="319"/>
      <c r="NH99" s="319"/>
      <c r="NI99" s="319"/>
      <c r="NJ99" s="319"/>
      <c r="NK99" s="319"/>
      <c r="NL99" s="319"/>
      <c r="NM99" s="319"/>
      <c r="NN99" s="319"/>
      <c r="NO99" s="319"/>
      <c r="NP99" s="319"/>
      <c r="NQ99" s="319"/>
      <c r="NR99" s="319"/>
      <c r="NS99" s="319"/>
      <c r="NT99" s="319"/>
      <c r="NU99" s="319"/>
      <c r="NV99" s="319"/>
      <c r="NW99" s="319"/>
      <c r="NX99" s="319"/>
      <c r="NY99" s="319"/>
      <c r="NZ99" s="319"/>
      <c r="OA99" s="319"/>
      <c r="OB99" s="319"/>
      <c r="OC99" s="319"/>
      <c r="OD99" s="319"/>
      <c r="OE99" s="319"/>
      <c r="OF99" s="319"/>
      <c r="OG99" s="319"/>
      <c r="OH99" s="319"/>
      <c r="OI99" s="319"/>
      <c r="OJ99" s="319"/>
      <c r="OK99" s="319"/>
      <c r="OL99" s="319"/>
      <c r="OM99" s="319"/>
      <c r="ON99" s="319"/>
      <c r="OO99" s="319"/>
      <c r="OP99" s="319"/>
      <c r="OQ99" s="319"/>
      <c r="OR99" s="319"/>
      <c r="OS99" s="319"/>
      <c r="OT99" s="319"/>
      <c r="OU99" s="319"/>
      <c r="OV99" s="319"/>
      <c r="OW99" s="319"/>
      <c r="OX99" s="319"/>
      <c r="OY99" s="319"/>
      <c r="OZ99" s="319"/>
      <c r="PA99" s="319"/>
      <c r="PB99" s="319"/>
      <c r="PC99" s="319"/>
      <c r="PD99" s="319"/>
      <c r="PE99" s="319"/>
      <c r="PF99" s="319"/>
      <c r="PG99" s="319"/>
      <c r="PH99" s="319"/>
      <c r="PI99" s="319"/>
      <c r="PJ99" s="319"/>
      <c r="PK99" s="319"/>
      <c r="PL99" s="319"/>
      <c r="PM99" s="319"/>
      <c r="PN99" s="319"/>
      <c r="PO99" s="319"/>
      <c r="PP99" s="319"/>
      <c r="PQ99" s="319"/>
      <c r="PR99" s="319"/>
      <c r="PS99" s="319"/>
      <c r="PT99" s="319"/>
      <c r="PU99" s="319"/>
      <c r="PV99" s="319"/>
      <c r="PW99" s="319"/>
      <c r="PX99" s="319"/>
      <c r="PY99" s="319"/>
      <c r="PZ99" s="319"/>
      <c r="QA99" s="319"/>
      <c r="QB99" s="319"/>
      <c r="QC99" s="319"/>
      <c r="QD99" s="319"/>
      <c r="QE99" s="319"/>
      <c r="QF99" s="319"/>
      <c r="QG99" s="319"/>
      <c r="QH99" s="319"/>
      <c r="QI99" s="319"/>
      <c r="QJ99" s="319"/>
      <c r="QK99" s="319"/>
      <c r="QL99" s="319"/>
      <c r="QM99" s="319"/>
      <c r="QN99" s="319"/>
      <c r="QO99" s="319"/>
      <c r="QP99" s="319"/>
      <c r="QQ99" s="319"/>
      <c r="QR99" s="319"/>
      <c r="QS99" s="319"/>
      <c r="QT99" s="319"/>
      <c r="QU99" s="319"/>
      <c r="QV99" s="319"/>
      <c r="QW99" s="319"/>
      <c r="QX99" s="319"/>
      <c r="QY99" s="319"/>
      <c r="QZ99" s="319"/>
      <c r="RA99" s="319"/>
      <c r="RB99" s="319"/>
      <c r="RC99" s="319"/>
      <c r="RD99" s="319"/>
      <c r="RE99" s="319"/>
      <c r="RF99" s="319"/>
    </row>
    <row r="100" spans="1:474" s="602" customFormat="1" ht="14.4">
      <c r="A100" s="319"/>
      <c r="B100" s="2003" t="s">
        <v>77</v>
      </c>
      <c r="C100" s="2004">
        <v>18230714</v>
      </c>
      <c r="D100" s="2005"/>
      <c r="E100" s="2006" t="s">
        <v>1153</v>
      </c>
      <c r="F100" s="2007">
        <v>5</v>
      </c>
      <c r="G100" s="612">
        <f t="shared" si="16"/>
        <v>2.0957990114409832E-2</v>
      </c>
      <c r="H100" s="612" t="s">
        <v>37</v>
      </c>
      <c r="I100" s="2006">
        <v>541</v>
      </c>
      <c r="J100" s="2008">
        <f t="shared" si="18"/>
        <v>118.34011090573013</v>
      </c>
      <c r="K100" s="2009">
        <f t="shared" si="20"/>
        <v>20.421885397412201</v>
      </c>
      <c r="L100" s="2009">
        <f t="shared" si="21"/>
        <v>26.843512014787432</v>
      </c>
      <c r="M100" s="600"/>
      <c r="N100" s="2006">
        <v>64022</v>
      </c>
      <c r="O100" s="375"/>
      <c r="P100" s="601"/>
      <c r="Q100" s="601">
        <v>11048.24</v>
      </c>
      <c r="R100" s="601">
        <f t="shared" si="19"/>
        <v>3474.1000000000004</v>
      </c>
      <c r="S100" s="2006">
        <v>14522.34</v>
      </c>
      <c r="T100" s="601"/>
      <c r="U100" s="601"/>
      <c r="V100" s="601"/>
      <c r="W100" s="601"/>
      <c r="X100" s="601"/>
      <c r="Y100" s="601"/>
      <c r="Z100" s="1006">
        <f t="shared" si="17"/>
        <v>0</v>
      </c>
      <c r="AA100" s="614">
        <f t="shared" si="22"/>
        <v>0.3175879546338175</v>
      </c>
      <c r="AB100" s="601">
        <f t="shared" si="23"/>
        <v>20332.616031566264</v>
      </c>
      <c r="AC100" s="618"/>
      <c r="AD100" s="2010"/>
      <c r="AE100" s="319"/>
      <c r="AF100" s="319"/>
      <c r="AG100" s="319"/>
      <c r="AH100" s="319"/>
      <c r="AI100" s="319"/>
      <c r="AJ100" s="319"/>
      <c r="AK100" s="319"/>
      <c r="AL100" s="319"/>
      <c r="AM100" s="319"/>
      <c r="AN100" s="319"/>
      <c r="AO100" s="319"/>
      <c r="AP100" s="319"/>
      <c r="AQ100" s="319"/>
      <c r="AR100" s="319"/>
      <c r="AS100" s="319"/>
      <c r="AT100" s="319"/>
      <c r="AU100" s="319"/>
      <c r="AV100" s="319"/>
      <c r="AW100" s="319"/>
      <c r="AX100" s="319"/>
      <c r="AY100" s="319"/>
      <c r="AZ100" s="319"/>
      <c r="BA100" s="319"/>
      <c r="BB100" s="319"/>
      <c r="BC100" s="319"/>
      <c r="BD100" s="319"/>
      <c r="BE100" s="319"/>
      <c r="BF100" s="319"/>
      <c r="BG100" s="319"/>
      <c r="BH100" s="319"/>
      <c r="BI100" s="319"/>
      <c r="BJ100" s="319"/>
      <c r="BK100" s="319"/>
      <c r="BL100" s="319"/>
      <c r="BM100" s="319"/>
      <c r="BN100" s="319"/>
      <c r="BO100" s="319"/>
      <c r="BP100" s="319"/>
      <c r="BQ100" s="319"/>
      <c r="BR100" s="319"/>
      <c r="BS100" s="319"/>
      <c r="BT100" s="319"/>
      <c r="BU100" s="319"/>
      <c r="BV100" s="319"/>
      <c r="BW100" s="319"/>
      <c r="BX100" s="319"/>
      <c r="BY100" s="319"/>
      <c r="BZ100" s="319"/>
      <c r="CA100" s="319"/>
      <c r="CB100" s="319"/>
      <c r="CC100" s="319"/>
      <c r="CD100" s="319"/>
      <c r="CE100" s="319"/>
      <c r="CF100" s="319"/>
      <c r="CG100" s="319"/>
      <c r="CH100" s="319"/>
      <c r="CI100" s="319"/>
      <c r="CJ100" s="319"/>
      <c r="CK100" s="319"/>
      <c r="CL100" s="319"/>
      <c r="CM100" s="319"/>
      <c r="CN100" s="319"/>
      <c r="CO100" s="319"/>
      <c r="CP100" s="319"/>
      <c r="CQ100" s="319"/>
      <c r="CR100" s="319"/>
      <c r="CS100" s="319"/>
      <c r="CT100" s="319"/>
      <c r="CU100" s="319"/>
      <c r="CV100" s="319"/>
      <c r="CW100" s="319"/>
      <c r="CX100" s="319"/>
      <c r="CY100" s="319"/>
      <c r="CZ100" s="319"/>
      <c r="DA100" s="319"/>
      <c r="DB100" s="319"/>
      <c r="DC100" s="319"/>
      <c r="DD100" s="319"/>
      <c r="DE100" s="319"/>
      <c r="DF100" s="319"/>
      <c r="DG100" s="319"/>
      <c r="DH100" s="319"/>
      <c r="DI100" s="319"/>
      <c r="DJ100" s="319"/>
      <c r="DK100" s="319"/>
      <c r="DL100" s="319"/>
      <c r="DM100" s="319"/>
      <c r="DN100" s="319"/>
      <c r="DO100" s="319"/>
      <c r="DP100" s="319"/>
      <c r="DQ100" s="319"/>
      <c r="DR100" s="319"/>
      <c r="DS100" s="319"/>
      <c r="DT100" s="319"/>
      <c r="DU100" s="319"/>
      <c r="DV100" s="319"/>
      <c r="DW100" s="319"/>
      <c r="DX100" s="319"/>
      <c r="DY100" s="319"/>
      <c r="DZ100" s="319"/>
      <c r="EA100" s="319"/>
      <c r="EB100" s="319"/>
      <c r="EC100" s="319"/>
      <c r="ED100" s="319"/>
      <c r="EE100" s="319"/>
      <c r="EF100" s="319"/>
      <c r="EG100" s="319"/>
      <c r="EH100" s="319"/>
      <c r="EI100" s="319"/>
      <c r="EJ100" s="319"/>
      <c r="EK100" s="319"/>
      <c r="EL100" s="319"/>
      <c r="EM100" s="319"/>
      <c r="EN100" s="319"/>
      <c r="EO100" s="319"/>
      <c r="EP100" s="319"/>
      <c r="EQ100" s="319"/>
      <c r="ER100" s="319"/>
      <c r="ES100" s="319"/>
      <c r="ET100" s="319"/>
      <c r="EU100" s="319"/>
      <c r="EV100" s="319"/>
      <c r="EW100" s="319"/>
      <c r="EX100" s="319"/>
      <c r="EY100" s="319"/>
      <c r="EZ100" s="319"/>
      <c r="FA100" s="319"/>
      <c r="FB100" s="319"/>
      <c r="FC100" s="319"/>
      <c r="FD100" s="319"/>
      <c r="FE100" s="319"/>
      <c r="FF100" s="319"/>
      <c r="FG100" s="319"/>
      <c r="FH100" s="319"/>
      <c r="FI100" s="319"/>
      <c r="FJ100" s="319"/>
      <c r="FK100" s="319"/>
      <c r="FL100" s="319"/>
      <c r="FM100" s="319"/>
      <c r="FN100" s="319"/>
      <c r="FO100" s="319"/>
      <c r="FP100" s="319"/>
      <c r="FQ100" s="319"/>
      <c r="FR100" s="319"/>
      <c r="FS100" s="319"/>
      <c r="FT100" s="319"/>
      <c r="FU100" s="319"/>
      <c r="FV100" s="319"/>
      <c r="FW100" s="319"/>
      <c r="FX100" s="319"/>
      <c r="FY100" s="319"/>
      <c r="FZ100" s="319"/>
      <c r="GA100" s="319"/>
      <c r="GB100" s="319"/>
      <c r="GC100" s="319"/>
      <c r="GD100" s="319"/>
      <c r="GE100" s="319"/>
      <c r="GF100" s="319"/>
      <c r="GG100" s="319"/>
      <c r="GH100" s="319"/>
      <c r="GI100" s="319"/>
      <c r="GJ100" s="319"/>
      <c r="GK100" s="319"/>
      <c r="GL100" s="319"/>
      <c r="GM100" s="319"/>
      <c r="GN100" s="319"/>
      <c r="GO100" s="319"/>
      <c r="GP100" s="319"/>
      <c r="GQ100" s="319"/>
      <c r="GR100" s="319"/>
      <c r="GS100" s="319"/>
      <c r="GT100" s="319"/>
      <c r="GU100" s="319"/>
      <c r="GV100" s="319"/>
      <c r="GW100" s="319"/>
      <c r="GX100" s="319"/>
      <c r="GY100" s="319"/>
      <c r="GZ100" s="319"/>
      <c r="HA100" s="319"/>
      <c r="HB100" s="319"/>
      <c r="HC100" s="319"/>
      <c r="HD100" s="319"/>
      <c r="HE100" s="319"/>
      <c r="HF100" s="319"/>
      <c r="HG100" s="319"/>
      <c r="HH100" s="319"/>
      <c r="HI100" s="319"/>
      <c r="HJ100" s="319"/>
      <c r="HK100" s="319"/>
      <c r="HL100" s="319"/>
      <c r="HM100" s="319"/>
      <c r="HN100" s="319"/>
      <c r="HO100" s="319"/>
      <c r="HP100" s="319"/>
      <c r="HQ100" s="319"/>
      <c r="HR100" s="319"/>
      <c r="HS100" s="319"/>
      <c r="HT100" s="319"/>
      <c r="HU100" s="319"/>
      <c r="HV100" s="319"/>
      <c r="HW100" s="319"/>
      <c r="HX100" s="319"/>
      <c r="HY100" s="319"/>
      <c r="HZ100" s="319"/>
      <c r="IA100" s="319"/>
      <c r="IB100" s="319"/>
      <c r="IC100" s="319"/>
      <c r="ID100" s="319"/>
      <c r="IE100" s="319"/>
      <c r="IF100" s="319"/>
      <c r="IG100" s="319"/>
      <c r="IH100" s="319"/>
      <c r="II100" s="319"/>
      <c r="IJ100" s="319"/>
      <c r="IK100" s="319"/>
      <c r="IL100" s="319"/>
      <c r="IM100" s="319"/>
      <c r="IN100" s="319"/>
      <c r="IO100" s="319"/>
      <c r="IP100" s="319"/>
      <c r="IQ100" s="319"/>
      <c r="IR100" s="319"/>
      <c r="IS100" s="319"/>
      <c r="IT100" s="319"/>
      <c r="IU100" s="319"/>
      <c r="IV100" s="319"/>
      <c r="IW100" s="319"/>
      <c r="IX100" s="319"/>
      <c r="IY100" s="319"/>
      <c r="IZ100" s="319"/>
      <c r="JA100" s="319"/>
      <c r="JB100" s="319"/>
      <c r="JC100" s="319"/>
      <c r="JD100" s="319"/>
      <c r="JE100" s="319"/>
      <c r="JF100" s="319"/>
      <c r="JG100" s="319"/>
      <c r="JH100" s="319"/>
      <c r="JI100" s="319"/>
      <c r="JJ100" s="319"/>
      <c r="JK100" s="319"/>
      <c r="JL100" s="319"/>
      <c r="JM100" s="319"/>
      <c r="JN100" s="319"/>
      <c r="JO100" s="319"/>
      <c r="JP100" s="319"/>
      <c r="JQ100" s="319"/>
      <c r="JR100" s="319"/>
      <c r="JS100" s="319"/>
      <c r="JT100" s="319"/>
      <c r="JU100" s="319"/>
      <c r="JV100" s="319"/>
      <c r="JW100" s="319"/>
      <c r="JX100" s="319"/>
      <c r="JY100" s="319"/>
      <c r="JZ100" s="319"/>
      <c r="KA100" s="319"/>
      <c r="KB100" s="319"/>
      <c r="KC100" s="319"/>
      <c r="KD100" s="319"/>
      <c r="KE100" s="319"/>
      <c r="KF100" s="319"/>
      <c r="KG100" s="319"/>
      <c r="KH100" s="319"/>
      <c r="KI100" s="319"/>
      <c r="KJ100" s="319"/>
      <c r="KK100" s="319"/>
      <c r="KL100" s="319"/>
      <c r="KM100" s="319"/>
      <c r="KN100" s="319"/>
      <c r="KO100" s="319"/>
      <c r="KP100" s="319"/>
      <c r="KQ100" s="319"/>
      <c r="KR100" s="319"/>
      <c r="KS100" s="319"/>
      <c r="KT100" s="319"/>
      <c r="KU100" s="319"/>
      <c r="KV100" s="319"/>
      <c r="KW100" s="319"/>
      <c r="KX100" s="319"/>
      <c r="KY100" s="319"/>
      <c r="KZ100" s="319"/>
      <c r="LA100" s="319"/>
      <c r="LB100" s="319"/>
      <c r="LC100" s="319"/>
      <c r="LD100" s="319"/>
      <c r="LE100" s="319"/>
      <c r="LF100" s="319"/>
      <c r="LG100" s="319"/>
      <c r="LH100" s="319"/>
      <c r="LI100" s="319"/>
      <c r="LJ100" s="319"/>
      <c r="LK100" s="319"/>
      <c r="LL100" s="319"/>
      <c r="LM100" s="319"/>
      <c r="LN100" s="319"/>
      <c r="LO100" s="319"/>
      <c r="LP100" s="319"/>
      <c r="LQ100" s="319"/>
      <c r="LR100" s="319"/>
      <c r="LS100" s="319"/>
      <c r="LT100" s="319"/>
      <c r="LU100" s="319"/>
      <c r="LV100" s="319"/>
      <c r="LW100" s="319"/>
      <c r="LX100" s="319"/>
      <c r="LY100" s="319"/>
      <c r="LZ100" s="319"/>
      <c r="MA100" s="319"/>
      <c r="MB100" s="319"/>
      <c r="MC100" s="319"/>
      <c r="MD100" s="319"/>
      <c r="ME100" s="319"/>
      <c r="MF100" s="319"/>
      <c r="MG100" s="319"/>
      <c r="MH100" s="319"/>
      <c r="MI100" s="319"/>
      <c r="MJ100" s="319"/>
      <c r="MK100" s="319"/>
      <c r="ML100" s="319"/>
      <c r="MM100" s="319"/>
      <c r="MN100" s="319"/>
      <c r="MO100" s="319"/>
      <c r="MP100" s="319"/>
      <c r="MQ100" s="319"/>
      <c r="MR100" s="319"/>
      <c r="MS100" s="319"/>
      <c r="MT100" s="319"/>
      <c r="MU100" s="319"/>
      <c r="MV100" s="319"/>
      <c r="MW100" s="319"/>
      <c r="MX100" s="319"/>
      <c r="MY100" s="319"/>
      <c r="MZ100" s="319"/>
      <c r="NA100" s="319"/>
      <c r="NB100" s="319"/>
      <c r="NC100" s="319"/>
      <c r="ND100" s="319"/>
      <c r="NE100" s="319"/>
      <c r="NF100" s="319"/>
      <c r="NG100" s="319"/>
      <c r="NH100" s="319"/>
      <c r="NI100" s="319"/>
      <c r="NJ100" s="319"/>
      <c r="NK100" s="319"/>
      <c r="NL100" s="319"/>
      <c r="NM100" s="319"/>
      <c r="NN100" s="319"/>
      <c r="NO100" s="319"/>
      <c r="NP100" s="319"/>
      <c r="NQ100" s="319"/>
      <c r="NR100" s="319"/>
      <c r="NS100" s="319"/>
      <c r="NT100" s="319"/>
      <c r="NU100" s="319"/>
      <c r="NV100" s="319"/>
      <c r="NW100" s="319"/>
      <c r="NX100" s="319"/>
      <c r="NY100" s="319"/>
      <c r="NZ100" s="319"/>
      <c r="OA100" s="319"/>
      <c r="OB100" s="319"/>
      <c r="OC100" s="319"/>
      <c r="OD100" s="319"/>
      <c r="OE100" s="319"/>
      <c r="OF100" s="319"/>
      <c r="OG100" s="319"/>
      <c r="OH100" s="319"/>
      <c r="OI100" s="319"/>
      <c r="OJ100" s="319"/>
      <c r="OK100" s="319"/>
      <c r="OL100" s="319"/>
      <c r="OM100" s="319"/>
      <c r="ON100" s="319"/>
      <c r="OO100" s="319"/>
      <c r="OP100" s="319"/>
      <c r="OQ100" s="319"/>
      <c r="OR100" s="319"/>
      <c r="OS100" s="319"/>
      <c r="OT100" s="319"/>
      <c r="OU100" s="319"/>
      <c r="OV100" s="319"/>
      <c r="OW100" s="319"/>
      <c r="OX100" s="319"/>
      <c r="OY100" s="319"/>
      <c r="OZ100" s="319"/>
      <c r="PA100" s="319"/>
      <c r="PB100" s="319"/>
      <c r="PC100" s="319"/>
      <c r="PD100" s="319"/>
      <c r="PE100" s="319"/>
      <c r="PF100" s="319"/>
      <c r="PG100" s="319"/>
      <c r="PH100" s="319"/>
      <c r="PI100" s="319"/>
      <c r="PJ100" s="319"/>
      <c r="PK100" s="319"/>
      <c r="PL100" s="319"/>
      <c r="PM100" s="319"/>
      <c r="PN100" s="319"/>
      <c r="PO100" s="319"/>
      <c r="PP100" s="319"/>
      <c r="PQ100" s="319"/>
      <c r="PR100" s="319"/>
      <c r="PS100" s="319"/>
      <c r="PT100" s="319"/>
      <c r="PU100" s="319"/>
      <c r="PV100" s="319"/>
      <c r="PW100" s="319"/>
      <c r="PX100" s="319"/>
      <c r="PY100" s="319"/>
      <c r="PZ100" s="319"/>
      <c r="QA100" s="319"/>
      <c r="QB100" s="319"/>
      <c r="QC100" s="319"/>
      <c r="QD100" s="319"/>
      <c r="QE100" s="319"/>
      <c r="QF100" s="319"/>
      <c r="QG100" s="319"/>
      <c r="QH100" s="319"/>
      <c r="QI100" s="319"/>
      <c r="QJ100" s="319"/>
      <c r="QK100" s="319"/>
      <c r="QL100" s="319"/>
      <c r="QM100" s="319"/>
      <c r="QN100" s="319"/>
      <c r="QO100" s="319"/>
      <c r="QP100" s="319"/>
      <c r="QQ100" s="319"/>
      <c r="QR100" s="319"/>
      <c r="QS100" s="319"/>
      <c r="QT100" s="319"/>
      <c r="QU100" s="319"/>
      <c r="QV100" s="319"/>
      <c r="QW100" s="319"/>
      <c r="QX100" s="319"/>
      <c r="QY100" s="319"/>
      <c r="QZ100" s="319"/>
      <c r="RA100" s="319"/>
      <c r="RB100" s="319"/>
      <c r="RC100" s="319"/>
      <c r="RD100" s="319"/>
      <c r="RE100" s="319"/>
      <c r="RF100" s="319"/>
    </row>
    <row r="101" spans="1:474" s="602" customFormat="1" ht="14.4">
      <c r="A101" s="319"/>
      <c r="B101" s="2003" t="s">
        <v>77</v>
      </c>
      <c r="C101" s="2004">
        <v>18230714</v>
      </c>
      <c r="D101" s="2005"/>
      <c r="E101" s="2006" t="s">
        <v>1154</v>
      </c>
      <c r="F101" s="2007">
        <v>5</v>
      </c>
      <c r="G101" s="612">
        <f t="shared" ref="G101:G132" si="24">(N101/$N$203)*F101</f>
        <v>8.0248066237331314E-2</v>
      </c>
      <c r="H101" s="612" t="s">
        <v>37</v>
      </c>
      <c r="I101" s="2006">
        <v>2380</v>
      </c>
      <c r="J101" s="2008">
        <f t="shared" si="18"/>
        <v>103</v>
      </c>
      <c r="K101" s="2009">
        <f t="shared" si="20"/>
        <v>21.479382352941176</v>
      </c>
      <c r="L101" s="2009">
        <f t="shared" si="21"/>
        <v>28.394995798319325</v>
      </c>
      <c r="M101" s="600"/>
      <c r="N101" s="2006">
        <v>245140</v>
      </c>
      <c r="O101" s="375"/>
      <c r="P101" s="601"/>
      <c r="Q101" s="601">
        <v>51120.93</v>
      </c>
      <c r="R101" s="601">
        <f t="shared" si="19"/>
        <v>16459.159999999996</v>
      </c>
      <c r="S101" s="2006">
        <v>67580.09</v>
      </c>
      <c r="T101" s="601"/>
      <c r="U101" s="601"/>
      <c r="V101" s="601"/>
      <c r="W101" s="601"/>
      <c r="X101" s="601"/>
      <c r="Y101" s="601"/>
      <c r="Z101" s="1006">
        <f t="shared" ref="Z101:Z132" si="25">-PV(Discount_Rate,F101,W101)*I101</f>
        <v>0</v>
      </c>
      <c r="AA101" s="614">
        <f t="shared" si="22"/>
        <v>0.3175879546338175</v>
      </c>
      <c r="AB101" s="601">
        <f t="shared" si="23"/>
        <v>77853.511198934022</v>
      </c>
      <c r="AC101" s="618"/>
      <c r="AD101" s="2010"/>
      <c r="AE101" s="319"/>
      <c r="AF101" s="319"/>
      <c r="AG101" s="319"/>
      <c r="AH101" s="319"/>
      <c r="AI101" s="319"/>
      <c r="AJ101" s="319"/>
      <c r="AK101" s="319"/>
      <c r="AL101" s="319"/>
      <c r="AM101" s="319"/>
      <c r="AN101" s="319"/>
      <c r="AO101" s="319"/>
      <c r="AP101" s="319"/>
      <c r="AQ101" s="319"/>
      <c r="AR101" s="319"/>
      <c r="AS101" s="319"/>
      <c r="AT101" s="319"/>
      <c r="AU101" s="319"/>
      <c r="AV101" s="319"/>
      <c r="AW101" s="319"/>
      <c r="AX101" s="319"/>
      <c r="AY101" s="319"/>
      <c r="AZ101" s="319"/>
      <c r="BA101" s="319"/>
      <c r="BB101" s="319"/>
      <c r="BC101" s="319"/>
      <c r="BD101" s="319"/>
      <c r="BE101" s="319"/>
      <c r="BF101" s="319"/>
      <c r="BG101" s="319"/>
      <c r="BH101" s="319"/>
      <c r="BI101" s="319"/>
      <c r="BJ101" s="319"/>
      <c r="BK101" s="319"/>
      <c r="BL101" s="319"/>
      <c r="BM101" s="319"/>
      <c r="BN101" s="319"/>
      <c r="BO101" s="319"/>
      <c r="BP101" s="319"/>
      <c r="BQ101" s="319"/>
      <c r="BR101" s="319"/>
      <c r="BS101" s="319"/>
      <c r="BT101" s="319"/>
      <c r="BU101" s="319"/>
      <c r="BV101" s="319"/>
      <c r="BW101" s="319"/>
      <c r="BX101" s="319"/>
      <c r="BY101" s="319"/>
      <c r="BZ101" s="319"/>
      <c r="CA101" s="319"/>
      <c r="CB101" s="319"/>
      <c r="CC101" s="319"/>
      <c r="CD101" s="319"/>
      <c r="CE101" s="319"/>
      <c r="CF101" s="319"/>
      <c r="CG101" s="319"/>
      <c r="CH101" s="319"/>
      <c r="CI101" s="319"/>
      <c r="CJ101" s="319"/>
      <c r="CK101" s="319"/>
      <c r="CL101" s="319"/>
      <c r="CM101" s="319"/>
      <c r="CN101" s="319"/>
      <c r="CO101" s="319"/>
      <c r="CP101" s="319"/>
      <c r="CQ101" s="319"/>
      <c r="CR101" s="319"/>
      <c r="CS101" s="319"/>
      <c r="CT101" s="319"/>
      <c r="CU101" s="319"/>
      <c r="CV101" s="319"/>
      <c r="CW101" s="319"/>
      <c r="CX101" s="319"/>
      <c r="CY101" s="319"/>
      <c r="CZ101" s="319"/>
      <c r="DA101" s="319"/>
      <c r="DB101" s="319"/>
      <c r="DC101" s="319"/>
      <c r="DD101" s="319"/>
      <c r="DE101" s="319"/>
      <c r="DF101" s="319"/>
      <c r="DG101" s="319"/>
      <c r="DH101" s="319"/>
      <c r="DI101" s="319"/>
      <c r="DJ101" s="319"/>
      <c r="DK101" s="319"/>
      <c r="DL101" s="319"/>
      <c r="DM101" s="319"/>
      <c r="DN101" s="319"/>
      <c r="DO101" s="319"/>
      <c r="DP101" s="319"/>
      <c r="DQ101" s="319"/>
      <c r="DR101" s="319"/>
      <c r="DS101" s="319"/>
      <c r="DT101" s="319"/>
      <c r="DU101" s="319"/>
      <c r="DV101" s="319"/>
      <c r="DW101" s="319"/>
      <c r="DX101" s="319"/>
      <c r="DY101" s="319"/>
      <c r="DZ101" s="319"/>
      <c r="EA101" s="319"/>
      <c r="EB101" s="319"/>
      <c r="EC101" s="319"/>
      <c r="ED101" s="319"/>
      <c r="EE101" s="319"/>
      <c r="EF101" s="319"/>
      <c r="EG101" s="319"/>
      <c r="EH101" s="319"/>
      <c r="EI101" s="319"/>
      <c r="EJ101" s="319"/>
      <c r="EK101" s="319"/>
      <c r="EL101" s="319"/>
      <c r="EM101" s="319"/>
      <c r="EN101" s="319"/>
      <c r="EO101" s="319"/>
      <c r="EP101" s="319"/>
      <c r="EQ101" s="319"/>
      <c r="ER101" s="319"/>
      <c r="ES101" s="319"/>
      <c r="ET101" s="319"/>
      <c r="EU101" s="319"/>
      <c r="EV101" s="319"/>
      <c r="EW101" s="319"/>
      <c r="EX101" s="319"/>
      <c r="EY101" s="319"/>
      <c r="EZ101" s="319"/>
      <c r="FA101" s="319"/>
      <c r="FB101" s="319"/>
      <c r="FC101" s="319"/>
      <c r="FD101" s="319"/>
      <c r="FE101" s="319"/>
      <c r="FF101" s="319"/>
      <c r="FG101" s="319"/>
      <c r="FH101" s="319"/>
      <c r="FI101" s="319"/>
      <c r="FJ101" s="319"/>
      <c r="FK101" s="319"/>
      <c r="FL101" s="319"/>
      <c r="FM101" s="319"/>
      <c r="FN101" s="319"/>
      <c r="FO101" s="319"/>
      <c r="FP101" s="319"/>
      <c r="FQ101" s="319"/>
      <c r="FR101" s="319"/>
      <c r="FS101" s="319"/>
      <c r="FT101" s="319"/>
      <c r="FU101" s="319"/>
      <c r="FV101" s="319"/>
      <c r="FW101" s="319"/>
      <c r="FX101" s="319"/>
      <c r="FY101" s="319"/>
      <c r="FZ101" s="319"/>
      <c r="GA101" s="319"/>
      <c r="GB101" s="319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319"/>
      <c r="GT101" s="319"/>
      <c r="GU101" s="319"/>
      <c r="GV101" s="319"/>
      <c r="GW101" s="319"/>
      <c r="GX101" s="319"/>
      <c r="GY101" s="319"/>
      <c r="GZ101" s="319"/>
      <c r="HA101" s="319"/>
      <c r="HB101" s="319"/>
      <c r="HC101" s="319"/>
      <c r="HD101" s="319"/>
      <c r="HE101" s="319"/>
      <c r="HF101" s="319"/>
      <c r="HG101" s="319"/>
      <c r="HH101" s="319"/>
      <c r="HI101" s="319"/>
      <c r="HJ101" s="319"/>
      <c r="HK101" s="319"/>
      <c r="HL101" s="319"/>
      <c r="HM101" s="319"/>
      <c r="HN101" s="319"/>
      <c r="HO101" s="319"/>
      <c r="HP101" s="319"/>
      <c r="HQ101" s="319"/>
      <c r="HR101" s="319"/>
      <c r="HS101" s="319"/>
      <c r="HT101" s="319"/>
      <c r="HU101" s="319"/>
      <c r="HV101" s="319"/>
      <c r="HW101" s="319"/>
      <c r="HX101" s="319"/>
      <c r="HY101" s="319"/>
      <c r="HZ101" s="319"/>
      <c r="IA101" s="319"/>
      <c r="IB101" s="319"/>
      <c r="IC101" s="319"/>
      <c r="ID101" s="319"/>
      <c r="IE101" s="319"/>
      <c r="IF101" s="319"/>
      <c r="IG101" s="319"/>
      <c r="IH101" s="319"/>
      <c r="II101" s="319"/>
      <c r="IJ101" s="319"/>
      <c r="IK101" s="319"/>
      <c r="IL101" s="319"/>
      <c r="IM101" s="319"/>
      <c r="IN101" s="319"/>
      <c r="IO101" s="319"/>
      <c r="IP101" s="319"/>
      <c r="IQ101" s="319"/>
      <c r="IR101" s="319"/>
      <c r="IS101" s="319"/>
      <c r="IT101" s="319"/>
      <c r="IU101" s="319"/>
      <c r="IV101" s="319"/>
      <c r="IW101" s="319"/>
      <c r="IX101" s="319"/>
      <c r="IY101" s="319"/>
      <c r="IZ101" s="319"/>
      <c r="JA101" s="319"/>
      <c r="JB101" s="319"/>
      <c r="JC101" s="319"/>
      <c r="JD101" s="319"/>
      <c r="JE101" s="319"/>
      <c r="JF101" s="319"/>
      <c r="JG101" s="319"/>
      <c r="JH101" s="319"/>
      <c r="JI101" s="319"/>
      <c r="JJ101" s="319"/>
      <c r="JK101" s="319"/>
      <c r="JL101" s="319"/>
      <c r="JM101" s="319"/>
      <c r="JN101" s="319"/>
      <c r="JO101" s="319"/>
      <c r="JP101" s="319"/>
      <c r="JQ101" s="319"/>
      <c r="JR101" s="319"/>
      <c r="JS101" s="319"/>
      <c r="JT101" s="319"/>
      <c r="JU101" s="319"/>
      <c r="JV101" s="319"/>
      <c r="JW101" s="319"/>
      <c r="JX101" s="319"/>
      <c r="JY101" s="319"/>
      <c r="JZ101" s="319"/>
      <c r="KA101" s="319"/>
      <c r="KB101" s="319"/>
      <c r="KC101" s="319"/>
      <c r="KD101" s="319"/>
      <c r="KE101" s="319"/>
      <c r="KF101" s="319"/>
      <c r="KG101" s="319"/>
      <c r="KH101" s="319"/>
      <c r="KI101" s="319"/>
      <c r="KJ101" s="319"/>
      <c r="KK101" s="319"/>
      <c r="KL101" s="319"/>
      <c r="KM101" s="319"/>
      <c r="KN101" s="319"/>
      <c r="KO101" s="319"/>
      <c r="KP101" s="319"/>
      <c r="KQ101" s="319"/>
      <c r="KR101" s="319"/>
      <c r="KS101" s="319"/>
      <c r="KT101" s="319"/>
      <c r="KU101" s="319"/>
      <c r="KV101" s="319"/>
      <c r="KW101" s="319"/>
      <c r="KX101" s="319"/>
      <c r="KY101" s="319"/>
      <c r="KZ101" s="319"/>
      <c r="LA101" s="319"/>
      <c r="LB101" s="319"/>
      <c r="LC101" s="319"/>
      <c r="LD101" s="319"/>
      <c r="LE101" s="319"/>
      <c r="LF101" s="319"/>
      <c r="LG101" s="319"/>
      <c r="LH101" s="319"/>
      <c r="LI101" s="319"/>
      <c r="LJ101" s="319"/>
      <c r="LK101" s="319"/>
      <c r="LL101" s="319"/>
      <c r="LM101" s="319"/>
      <c r="LN101" s="319"/>
      <c r="LO101" s="319"/>
      <c r="LP101" s="319"/>
      <c r="LQ101" s="319"/>
      <c r="LR101" s="319"/>
      <c r="LS101" s="319"/>
      <c r="LT101" s="319"/>
      <c r="LU101" s="319"/>
      <c r="LV101" s="319"/>
      <c r="LW101" s="319"/>
      <c r="LX101" s="319"/>
      <c r="LY101" s="319"/>
      <c r="LZ101" s="319"/>
      <c r="MA101" s="319"/>
      <c r="MB101" s="319"/>
      <c r="MC101" s="319"/>
      <c r="MD101" s="319"/>
      <c r="ME101" s="319"/>
      <c r="MF101" s="319"/>
      <c r="MG101" s="319"/>
      <c r="MH101" s="319"/>
      <c r="MI101" s="319"/>
      <c r="MJ101" s="319"/>
      <c r="MK101" s="319"/>
      <c r="ML101" s="319"/>
      <c r="MM101" s="319"/>
      <c r="MN101" s="319"/>
      <c r="MO101" s="319"/>
      <c r="MP101" s="319"/>
      <c r="MQ101" s="319"/>
      <c r="MR101" s="319"/>
      <c r="MS101" s="319"/>
      <c r="MT101" s="319"/>
      <c r="MU101" s="319"/>
      <c r="MV101" s="319"/>
      <c r="MW101" s="319"/>
      <c r="MX101" s="319"/>
      <c r="MY101" s="319"/>
      <c r="MZ101" s="319"/>
      <c r="NA101" s="319"/>
      <c r="NB101" s="319"/>
      <c r="NC101" s="319"/>
      <c r="ND101" s="319"/>
      <c r="NE101" s="319"/>
      <c r="NF101" s="319"/>
      <c r="NG101" s="319"/>
      <c r="NH101" s="319"/>
      <c r="NI101" s="319"/>
      <c r="NJ101" s="319"/>
      <c r="NK101" s="319"/>
      <c r="NL101" s="319"/>
      <c r="NM101" s="319"/>
      <c r="NN101" s="319"/>
      <c r="NO101" s="319"/>
      <c r="NP101" s="319"/>
      <c r="NQ101" s="319"/>
      <c r="NR101" s="319"/>
      <c r="NS101" s="319"/>
      <c r="NT101" s="319"/>
      <c r="NU101" s="319"/>
      <c r="NV101" s="319"/>
      <c r="NW101" s="319"/>
      <c r="NX101" s="319"/>
      <c r="NY101" s="319"/>
      <c r="NZ101" s="319"/>
      <c r="OA101" s="319"/>
      <c r="OB101" s="319"/>
      <c r="OC101" s="319"/>
      <c r="OD101" s="319"/>
      <c r="OE101" s="319"/>
      <c r="OF101" s="319"/>
      <c r="OG101" s="319"/>
      <c r="OH101" s="319"/>
      <c r="OI101" s="319"/>
      <c r="OJ101" s="319"/>
      <c r="OK101" s="319"/>
      <c r="OL101" s="319"/>
      <c r="OM101" s="319"/>
      <c r="ON101" s="319"/>
      <c r="OO101" s="319"/>
      <c r="OP101" s="319"/>
      <c r="OQ101" s="319"/>
      <c r="OR101" s="319"/>
      <c r="OS101" s="319"/>
      <c r="OT101" s="319"/>
      <c r="OU101" s="319"/>
      <c r="OV101" s="319"/>
      <c r="OW101" s="319"/>
      <c r="OX101" s="319"/>
      <c r="OY101" s="319"/>
      <c r="OZ101" s="319"/>
      <c r="PA101" s="319"/>
      <c r="PB101" s="319"/>
      <c r="PC101" s="319"/>
      <c r="PD101" s="319"/>
      <c r="PE101" s="319"/>
      <c r="PF101" s="319"/>
      <c r="PG101" s="319"/>
      <c r="PH101" s="319"/>
      <c r="PI101" s="319"/>
      <c r="PJ101" s="319"/>
      <c r="PK101" s="319"/>
      <c r="PL101" s="319"/>
      <c r="PM101" s="319"/>
      <c r="PN101" s="319"/>
      <c r="PO101" s="319"/>
      <c r="PP101" s="319"/>
      <c r="PQ101" s="319"/>
      <c r="PR101" s="319"/>
      <c r="PS101" s="319"/>
      <c r="PT101" s="319"/>
      <c r="PU101" s="319"/>
      <c r="PV101" s="319"/>
      <c r="PW101" s="319"/>
      <c r="PX101" s="319"/>
      <c r="PY101" s="319"/>
      <c r="PZ101" s="319"/>
      <c r="QA101" s="319"/>
      <c r="QB101" s="319"/>
      <c r="QC101" s="319"/>
      <c r="QD101" s="319"/>
      <c r="QE101" s="319"/>
      <c r="QF101" s="319"/>
      <c r="QG101" s="319"/>
      <c r="QH101" s="319"/>
      <c r="QI101" s="319"/>
      <c r="QJ101" s="319"/>
      <c r="QK101" s="319"/>
      <c r="QL101" s="319"/>
      <c r="QM101" s="319"/>
      <c r="QN101" s="319"/>
      <c r="QO101" s="319"/>
      <c r="QP101" s="319"/>
      <c r="QQ101" s="319"/>
      <c r="QR101" s="319"/>
      <c r="QS101" s="319"/>
      <c r="QT101" s="319"/>
      <c r="QU101" s="319"/>
      <c r="QV101" s="319"/>
      <c r="QW101" s="319"/>
      <c r="QX101" s="319"/>
      <c r="QY101" s="319"/>
      <c r="QZ101" s="319"/>
      <c r="RA101" s="319"/>
      <c r="RB101" s="319"/>
      <c r="RC101" s="319"/>
      <c r="RD101" s="319"/>
      <c r="RE101" s="319"/>
      <c r="RF101" s="319"/>
    </row>
    <row r="102" spans="1:474" s="602" customFormat="1" ht="14.4">
      <c r="A102" s="319"/>
      <c r="B102" s="2003" t="s">
        <v>77</v>
      </c>
      <c r="C102" s="2004">
        <v>18230714</v>
      </c>
      <c r="D102" s="2005"/>
      <c r="E102" s="2006" t="s">
        <v>1155</v>
      </c>
      <c r="F102" s="2007">
        <v>5</v>
      </c>
      <c r="G102" s="612">
        <f t="shared" si="24"/>
        <v>2.9285273743949007E-3</v>
      </c>
      <c r="H102" s="612" t="s">
        <v>37</v>
      </c>
      <c r="I102" s="2006">
        <v>126</v>
      </c>
      <c r="J102" s="2008">
        <f t="shared" si="18"/>
        <v>71</v>
      </c>
      <c r="K102" s="2009">
        <f t="shared" si="20"/>
        <v>22.853015873015874</v>
      </c>
      <c r="L102" s="2009">
        <f t="shared" si="21"/>
        <v>29.260555555555555</v>
      </c>
      <c r="M102" s="600"/>
      <c r="N102" s="2006">
        <v>8946</v>
      </c>
      <c r="O102" s="375"/>
      <c r="P102" s="601"/>
      <c r="Q102" s="601">
        <v>2879.48</v>
      </c>
      <c r="R102" s="601">
        <f t="shared" si="19"/>
        <v>807.34999999999991</v>
      </c>
      <c r="S102" s="2006">
        <v>3686.83</v>
      </c>
      <c r="T102" s="601"/>
      <c r="U102" s="601"/>
      <c r="V102" s="601"/>
      <c r="W102" s="601"/>
      <c r="X102" s="601"/>
      <c r="Y102" s="601"/>
      <c r="Z102" s="1006">
        <f t="shared" si="25"/>
        <v>0</v>
      </c>
      <c r="AA102" s="614">
        <f t="shared" si="22"/>
        <v>0.3175879546338175</v>
      </c>
      <c r="AB102" s="601">
        <f t="shared" si="23"/>
        <v>2841.1418421541316</v>
      </c>
      <c r="AC102" s="618"/>
      <c r="AD102" s="2010"/>
      <c r="AE102" s="319"/>
      <c r="AF102" s="319"/>
      <c r="AG102" s="319"/>
      <c r="AH102" s="319"/>
      <c r="AI102" s="319"/>
      <c r="AJ102" s="319"/>
      <c r="AK102" s="319"/>
      <c r="AL102" s="319"/>
      <c r="AM102" s="319"/>
      <c r="AN102" s="319"/>
      <c r="AO102" s="319"/>
      <c r="AP102" s="319"/>
      <c r="AQ102" s="319"/>
      <c r="AR102" s="319"/>
      <c r="AS102" s="319"/>
      <c r="AT102" s="319"/>
      <c r="AU102" s="319"/>
      <c r="AV102" s="319"/>
      <c r="AW102" s="319"/>
      <c r="AX102" s="319"/>
      <c r="AY102" s="319"/>
      <c r="AZ102" s="319"/>
      <c r="BA102" s="319"/>
      <c r="BB102" s="319"/>
      <c r="BC102" s="319"/>
      <c r="BD102" s="319"/>
      <c r="BE102" s="319"/>
      <c r="BF102" s="319"/>
      <c r="BG102" s="319"/>
      <c r="BH102" s="319"/>
      <c r="BI102" s="319"/>
      <c r="BJ102" s="319"/>
      <c r="BK102" s="319"/>
      <c r="BL102" s="319"/>
      <c r="BM102" s="319"/>
      <c r="BN102" s="319"/>
      <c r="BO102" s="319"/>
      <c r="BP102" s="319"/>
      <c r="BQ102" s="319"/>
      <c r="BR102" s="319"/>
      <c r="BS102" s="319"/>
      <c r="BT102" s="319"/>
      <c r="BU102" s="319"/>
      <c r="BV102" s="319"/>
      <c r="BW102" s="319"/>
      <c r="BX102" s="319"/>
      <c r="BY102" s="319"/>
      <c r="BZ102" s="319"/>
      <c r="CA102" s="319"/>
      <c r="CB102" s="319"/>
      <c r="CC102" s="319"/>
      <c r="CD102" s="319"/>
      <c r="CE102" s="319"/>
      <c r="CF102" s="319"/>
      <c r="CG102" s="319"/>
      <c r="CH102" s="319"/>
      <c r="CI102" s="319"/>
      <c r="CJ102" s="319"/>
      <c r="CK102" s="319"/>
      <c r="CL102" s="319"/>
      <c r="CM102" s="319"/>
      <c r="CN102" s="319"/>
      <c r="CO102" s="319"/>
      <c r="CP102" s="319"/>
      <c r="CQ102" s="319"/>
      <c r="CR102" s="319"/>
      <c r="CS102" s="319"/>
      <c r="CT102" s="319"/>
      <c r="CU102" s="319"/>
      <c r="CV102" s="319"/>
      <c r="CW102" s="319"/>
      <c r="CX102" s="319"/>
      <c r="CY102" s="319"/>
      <c r="CZ102" s="319"/>
      <c r="DA102" s="319"/>
      <c r="DB102" s="319"/>
      <c r="DC102" s="319"/>
      <c r="DD102" s="319"/>
      <c r="DE102" s="319"/>
      <c r="DF102" s="319"/>
      <c r="DG102" s="319"/>
      <c r="DH102" s="319"/>
      <c r="DI102" s="319"/>
      <c r="DJ102" s="319"/>
      <c r="DK102" s="319"/>
      <c r="DL102" s="319"/>
      <c r="DM102" s="319"/>
      <c r="DN102" s="319"/>
      <c r="DO102" s="319"/>
      <c r="DP102" s="319"/>
      <c r="DQ102" s="319"/>
      <c r="DR102" s="319"/>
      <c r="DS102" s="319"/>
      <c r="DT102" s="319"/>
      <c r="DU102" s="319"/>
      <c r="DV102" s="319"/>
      <c r="DW102" s="319"/>
      <c r="DX102" s="319"/>
      <c r="DY102" s="319"/>
      <c r="DZ102" s="319"/>
      <c r="EA102" s="319"/>
      <c r="EB102" s="319"/>
      <c r="EC102" s="319"/>
      <c r="ED102" s="319"/>
      <c r="EE102" s="319"/>
      <c r="EF102" s="319"/>
      <c r="EG102" s="319"/>
      <c r="EH102" s="319"/>
      <c r="EI102" s="319"/>
      <c r="EJ102" s="319"/>
      <c r="EK102" s="319"/>
      <c r="EL102" s="319"/>
      <c r="EM102" s="319"/>
      <c r="EN102" s="319"/>
      <c r="EO102" s="319"/>
      <c r="EP102" s="319"/>
      <c r="EQ102" s="319"/>
      <c r="ER102" s="319"/>
      <c r="ES102" s="319"/>
      <c r="ET102" s="319"/>
      <c r="EU102" s="319"/>
      <c r="EV102" s="319"/>
      <c r="EW102" s="319"/>
      <c r="EX102" s="319"/>
      <c r="EY102" s="319"/>
      <c r="EZ102" s="319"/>
      <c r="FA102" s="319"/>
      <c r="FB102" s="319"/>
      <c r="FC102" s="319"/>
      <c r="FD102" s="319"/>
      <c r="FE102" s="319"/>
      <c r="FF102" s="319"/>
      <c r="FG102" s="319"/>
      <c r="FH102" s="319"/>
      <c r="FI102" s="319"/>
      <c r="FJ102" s="319"/>
      <c r="FK102" s="319"/>
      <c r="FL102" s="319"/>
      <c r="FM102" s="319"/>
      <c r="FN102" s="319"/>
      <c r="FO102" s="319"/>
      <c r="FP102" s="319"/>
      <c r="FQ102" s="319"/>
      <c r="FR102" s="319"/>
      <c r="FS102" s="319"/>
      <c r="FT102" s="319"/>
      <c r="FU102" s="319"/>
      <c r="FV102" s="319"/>
      <c r="FW102" s="319"/>
      <c r="FX102" s="319"/>
      <c r="FY102" s="319"/>
      <c r="FZ102" s="319"/>
      <c r="GA102" s="319"/>
      <c r="GB102" s="319"/>
      <c r="GC102" s="319"/>
      <c r="GD102" s="319"/>
      <c r="GE102" s="319"/>
      <c r="GF102" s="319"/>
      <c r="GG102" s="319"/>
      <c r="GH102" s="319"/>
      <c r="GI102" s="319"/>
      <c r="GJ102" s="319"/>
      <c r="GK102" s="319"/>
      <c r="GL102" s="319"/>
      <c r="GM102" s="319"/>
      <c r="GN102" s="319"/>
      <c r="GO102" s="319"/>
      <c r="GP102" s="319"/>
      <c r="GQ102" s="319"/>
      <c r="GR102" s="319"/>
      <c r="GS102" s="319"/>
      <c r="GT102" s="319"/>
      <c r="GU102" s="319"/>
      <c r="GV102" s="319"/>
      <c r="GW102" s="319"/>
      <c r="GX102" s="319"/>
      <c r="GY102" s="319"/>
      <c r="GZ102" s="319"/>
      <c r="HA102" s="319"/>
      <c r="HB102" s="319"/>
      <c r="HC102" s="319"/>
      <c r="HD102" s="319"/>
      <c r="HE102" s="319"/>
      <c r="HF102" s="319"/>
      <c r="HG102" s="319"/>
      <c r="HH102" s="319"/>
      <c r="HI102" s="319"/>
      <c r="HJ102" s="319"/>
      <c r="HK102" s="319"/>
      <c r="HL102" s="319"/>
      <c r="HM102" s="319"/>
      <c r="HN102" s="319"/>
      <c r="HO102" s="319"/>
      <c r="HP102" s="319"/>
      <c r="HQ102" s="319"/>
      <c r="HR102" s="319"/>
      <c r="HS102" s="319"/>
      <c r="HT102" s="319"/>
      <c r="HU102" s="319"/>
      <c r="HV102" s="319"/>
      <c r="HW102" s="319"/>
      <c r="HX102" s="319"/>
      <c r="HY102" s="319"/>
      <c r="HZ102" s="319"/>
      <c r="IA102" s="319"/>
      <c r="IB102" s="319"/>
      <c r="IC102" s="319"/>
      <c r="ID102" s="319"/>
      <c r="IE102" s="319"/>
      <c r="IF102" s="319"/>
      <c r="IG102" s="319"/>
      <c r="IH102" s="319"/>
      <c r="II102" s="319"/>
      <c r="IJ102" s="319"/>
      <c r="IK102" s="319"/>
      <c r="IL102" s="319"/>
      <c r="IM102" s="319"/>
      <c r="IN102" s="319"/>
      <c r="IO102" s="319"/>
      <c r="IP102" s="319"/>
      <c r="IQ102" s="319"/>
      <c r="IR102" s="319"/>
      <c r="IS102" s="319"/>
      <c r="IT102" s="319"/>
      <c r="IU102" s="319"/>
      <c r="IV102" s="319"/>
      <c r="IW102" s="319"/>
      <c r="IX102" s="319"/>
      <c r="IY102" s="319"/>
      <c r="IZ102" s="319"/>
      <c r="JA102" s="319"/>
      <c r="JB102" s="319"/>
      <c r="JC102" s="319"/>
      <c r="JD102" s="319"/>
      <c r="JE102" s="319"/>
      <c r="JF102" s="319"/>
      <c r="JG102" s="319"/>
      <c r="JH102" s="319"/>
      <c r="JI102" s="319"/>
      <c r="JJ102" s="319"/>
      <c r="JK102" s="319"/>
      <c r="JL102" s="319"/>
      <c r="JM102" s="319"/>
      <c r="JN102" s="319"/>
      <c r="JO102" s="319"/>
      <c r="JP102" s="319"/>
      <c r="JQ102" s="319"/>
      <c r="JR102" s="319"/>
      <c r="JS102" s="319"/>
      <c r="JT102" s="319"/>
      <c r="JU102" s="319"/>
      <c r="JV102" s="319"/>
      <c r="JW102" s="319"/>
      <c r="JX102" s="319"/>
      <c r="JY102" s="319"/>
      <c r="JZ102" s="319"/>
      <c r="KA102" s="319"/>
      <c r="KB102" s="319"/>
      <c r="KC102" s="319"/>
      <c r="KD102" s="319"/>
      <c r="KE102" s="319"/>
      <c r="KF102" s="319"/>
      <c r="KG102" s="319"/>
      <c r="KH102" s="319"/>
      <c r="KI102" s="319"/>
      <c r="KJ102" s="319"/>
      <c r="KK102" s="319"/>
      <c r="KL102" s="319"/>
      <c r="KM102" s="319"/>
      <c r="KN102" s="319"/>
      <c r="KO102" s="319"/>
      <c r="KP102" s="319"/>
      <c r="KQ102" s="319"/>
      <c r="KR102" s="319"/>
      <c r="KS102" s="319"/>
      <c r="KT102" s="319"/>
      <c r="KU102" s="319"/>
      <c r="KV102" s="319"/>
      <c r="KW102" s="319"/>
      <c r="KX102" s="319"/>
      <c r="KY102" s="319"/>
      <c r="KZ102" s="319"/>
      <c r="LA102" s="319"/>
      <c r="LB102" s="319"/>
      <c r="LC102" s="319"/>
      <c r="LD102" s="319"/>
      <c r="LE102" s="319"/>
      <c r="LF102" s="319"/>
      <c r="LG102" s="319"/>
      <c r="LH102" s="319"/>
      <c r="LI102" s="319"/>
      <c r="LJ102" s="319"/>
      <c r="LK102" s="319"/>
      <c r="LL102" s="319"/>
      <c r="LM102" s="319"/>
      <c r="LN102" s="319"/>
      <c r="LO102" s="319"/>
      <c r="LP102" s="319"/>
      <c r="LQ102" s="319"/>
      <c r="LR102" s="319"/>
      <c r="LS102" s="319"/>
      <c r="LT102" s="319"/>
      <c r="LU102" s="319"/>
      <c r="LV102" s="319"/>
      <c r="LW102" s="319"/>
      <c r="LX102" s="319"/>
      <c r="LY102" s="319"/>
      <c r="LZ102" s="319"/>
      <c r="MA102" s="319"/>
      <c r="MB102" s="319"/>
      <c r="MC102" s="319"/>
      <c r="MD102" s="319"/>
      <c r="ME102" s="319"/>
      <c r="MF102" s="319"/>
      <c r="MG102" s="319"/>
      <c r="MH102" s="319"/>
      <c r="MI102" s="319"/>
      <c r="MJ102" s="319"/>
      <c r="MK102" s="319"/>
      <c r="ML102" s="319"/>
      <c r="MM102" s="319"/>
      <c r="MN102" s="319"/>
      <c r="MO102" s="319"/>
      <c r="MP102" s="319"/>
      <c r="MQ102" s="319"/>
      <c r="MR102" s="319"/>
      <c r="MS102" s="319"/>
      <c r="MT102" s="319"/>
      <c r="MU102" s="319"/>
      <c r="MV102" s="319"/>
      <c r="MW102" s="319"/>
      <c r="MX102" s="319"/>
      <c r="MY102" s="319"/>
      <c r="MZ102" s="319"/>
      <c r="NA102" s="319"/>
      <c r="NB102" s="319"/>
      <c r="NC102" s="319"/>
      <c r="ND102" s="319"/>
      <c r="NE102" s="319"/>
      <c r="NF102" s="319"/>
      <c r="NG102" s="319"/>
      <c r="NH102" s="319"/>
      <c r="NI102" s="319"/>
      <c r="NJ102" s="319"/>
      <c r="NK102" s="319"/>
      <c r="NL102" s="319"/>
      <c r="NM102" s="319"/>
      <c r="NN102" s="319"/>
      <c r="NO102" s="319"/>
      <c r="NP102" s="319"/>
      <c r="NQ102" s="319"/>
      <c r="NR102" s="319"/>
      <c r="NS102" s="319"/>
      <c r="NT102" s="319"/>
      <c r="NU102" s="319"/>
      <c r="NV102" s="319"/>
      <c r="NW102" s="319"/>
      <c r="NX102" s="319"/>
      <c r="NY102" s="319"/>
      <c r="NZ102" s="319"/>
      <c r="OA102" s="319"/>
      <c r="OB102" s="319"/>
      <c r="OC102" s="319"/>
      <c r="OD102" s="319"/>
      <c r="OE102" s="319"/>
      <c r="OF102" s="319"/>
      <c r="OG102" s="319"/>
      <c r="OH102" s="319"/>
      <c r="OI102" s="319"/>
      <c r="OJ102" s="319"/>
      <c r="OK102" s="319"/>
      <c r="OL102" s="319"/>
      <c r="OM102" s="319"/>
      <c r="ON102" s="319"/>
      <c r="OO102" s="319"/>
      <c r="OP102" s="319"/>
      <c r="OQ102" s="319"/>
      <c r="OR102" s="319"/>
      <c r="OS102" s="319"/>
      <c r="OT102" s="319"/>
      <c r="OU102" s="319"/>
      <c r="OV102" s="319"/>
      <c r="OW102" s="319"/>
      <c r="OX102" s="319"/>
      <c r="OY102" s="319"/>
      <c r="OZ102" s="319"/>
      <c r="PA102" s="319"/>
      <c r="PB102" s="319"/>
      <c r="PC102" s="319"/>
      <c r="PD102" s="319"/>
      <c r="PE102" s="319"/>
      <c r="PF102" s="319"/>
      <c r="PG102" s="319"/>
      <c r="PH102" s="319"/>
      <c r="PI102" s="319"/>
      <c r="PJ102" s="319"/>
      <c r="PK102" s="319"/>
      <c r="PL102" s="319"/>
      <c r="PM102" s="319"/>
      <c r="PN102" s="319"/>
      <c r="PO102" s="319"/>
      <c r="PP102" s="319"/>
      <c r="PQ102" s="319"/>
      <c r="PR102" s="319"/>
      <c r="PS102" s="319"/>
      <c r="PT102" s="319"/>
      <c r="PU102" s="319"/>
      <c r="PV102" s="319"/>
      <c r="PW102" s="319"/>
      <c r="PX102" s="319"/>
      <c r="PY102" s="319"/>
      <c r="PZ102" s="319"/>
      <c r="QA102" s="319"/>
      <c r="QB102" s="319"/>
      <c r="QC102" s="319"/>
      <c r="QD102" s="319"/>
      <c r="QE102" s="319"/>
      <c r="QF102" s="319"/>
      <c r="QG102" s="319"/>
      <c r="QH102" s="319"/>
      <c r="QI102" s="319"/>
      <c r="QJ102" s="319"/>
      <c r="QK102" s="319"/>
      <c r="QL102" s="319"/>
      <c r="QM102" s="319"/>
      <c r="QN102" s="319"/>
      <c r="QO102" s="319"/>
      <c r="QP102" s="319"/>
      <c r="QQ102" s="319"/>
      <c r="QR102" s="319"/>
      <c r="QS102" s="319"/>
      <c r="QT102" s="319"/>
      <c r="QU102" s="319"/>
      <c r="QV102" s="319"/>
      <c r="QW102" s="319"/>
      <c r="QX102" s="319"/>
      <c r="QY102" s="319"/>
      <c r="QZ102" s="319"/>
      <c r="RA102" s="319"/>
      <c r="RB102" s="319"/>
      <c r="RC102" s="319"/>
      <c r="RD102" s="319"/>
      <c r="RE102" s="319"/>
      <c r="RF102" s="319"/>
    </row>
    <row r="103" spans="1:474" s="602" customFormat="1" ht="14.4">
      <c r="A103" s="319"/>
      <c r="B103" s="2003" t="s">
        <v>77</v>
      </c>
      <c r="C103" s="2004">
        <v>18230714</v>
      </c>
      <c r="D103" s="2005"/>
      <c r="E103" s="2006" t="s">
        <v>1156</v>
      </c>
      <c r="F103" s="2007">
        <v>5</v>
      </c>
      <c r="G103" s="612">
        <f t="shared" si="24"/>
        <v>1.9382752720536786E-3</v>
      </c>
      <c r="H103" s="612" t="s">
        <v>37</v>
      </c>
      <c r="I103" s="2006">
        <v>31</v>
      </c>
      <c r="J103" s="2008">
        <f t="shared" si="18"/>
        <v>191</v>
      </c>
      <c r="K103" s="2009">
        <f t="shared" si="20"/>
        <v>20</v>
      </c>
      <c r="L103" s="2009">
        <f t="shared" si="21"/>
        <v>25.5</v>
      </c>
      <c r="M103" s="600"/>
      <c r="N103" s="2006">
        <v>5921</v>
      </c>
      <c r="O103" s="375"/>
      <c r="P103" s="601"/>
      <c r="Q103" s="601">
        <v>620</v>
      </c>
      <c r="R103" s="601">
        <f t="shared" si="19"/>
        <v>170.5</v>
      </c>
      <c r="S103" s="2006">
        <v>790.5</v>
      </c>
      <c r="T103" s="601"/>
      <c r="U103" s="601"/>
      <c r="V103" s="601"/>
      <c r="W103" s="601"/>
      <c r="X103" s="601"/>
      <c r="Y103" s="601"/>
      <c r="Z103" s="1006">
        <f t="shared" si="25"/>
        <v>0</v>
      </c>
      <c r="AA103" s="614">
        <f t="shared" si="22"/>
        <v>0.3175879546338175</v>
      </c>
      <c r="AB103" s="601">
        <f t="shared" si="23"/>
        <v>1880.4382793868335</v>
      </c>
      <c r="AC103" s="618"/>
      <c r="AD103" s="2010"/>
      <c r="AE103" s="319"/>
      <c r="AF103" s="319"/>
      <c r="AG103" s="319"/>
      <c r="AH103" s="319"/>
      <c r="AI103" s="319"/>
      <c r="AJ103" s="319"/>
      <c r="AK103" s="319"/>
      <c r="AL103" s="319"/>
      <c r="AM103" s="319"/>
      <c r="AN103" s="319"/>
      <c r="AO103" s="319"/>
      <c r="AP103" s="319"/>
      <c r="AQ103" s="319"/>
      <c r="AR103" s="319"/>
      <c r="AS103" s="319"/>
      <c r="AT103" s="319"/>
      <c r="AU103" s="319"/>
      <c r="AV103" s="319"/>
      <c r="AW103" s="319"/>
      <c r="AX103" s="319"/>
      <c r="AY103" s="319"/>
      <c r="AZ103" s="319"/>
      <c r="BA103" s="319"/>
      <c r="BB103" s="319"/>
      <c r="BC103" s="319"/>
      <c r="BD103" s="319"/>
      <c r="BE103" s="319"/>
      <c r="BF103" s="319"/>
      <c r="BG103" s="319"/>
      <c r="BH103" s="319"/>
      <c r="BI103" s="319"/>
      <c r="BJ103" s="319"/>
      <c r="BK103" s="319"/>
      <c r="BL103" s="319"/>
      <c r="BM103" s="319"/>
      <c r="BN103" s="319"/>
      <c r="BO103" s="319"/>
      <c r="BP103" s="319"/>
      <c r="BQ103" s="319"/>
      <c r="BR103" s="319"/>
      <c r="BS103" s="319"/>
      <c r="BT103" s="319"/>
      <c r="BU103" s="319"/>
      <c r="BV103" s="319"/>
      <c r="BW103" s="319"/>
      <c r="BX103" s="319"/>
      <c r="BY103" s="319"/>
      <c r="BZ103" s="319"/>
      <c r="CA103" s="319"/>
      <c r="CB103" s="319"/>
      <c r="CC103" s="319"/>
      <c r="CD103" s="319"/>
      <c r="CE103" s="319"/>
      <c r="CF103" s="319"/>
      <c r="CG103" s="319"/>
      <c r="CH103" s="319"/>
      <c r="CI103" s="319"/>
      <c r="CJ103" s="319"/>
      <c r="CK103" s="319"/>
      <c r="CL103" s="319"/>
      <c r="CM103" s="319"/>
      <c r="CN103" s="319"/>
      <c r="CO103" s="319"/>
      <c r="CP103" s="319"/>
      <c r="CQ103" s="319"/>
      <c r="CR103" s="319"/>
      <c r="CS103" s="319"/>
      <c r="CT103" s="319"/>
      <c r="CU103" s="319"/>
      <c r="CV103" s="319"/>
      <c r="CW103" s="319"/>
      <c r="CX103" s="319"/>
      <c r="CY103" s="319"/>
      <c r="CZ103" s="319"/>
      <c r="DA103" s="319"/>
      <c r="DB103" s="319"/>
      <c r="DC103" s="319"/>
      <c r="DD103" s="319"/>
      <c r="DE103" s="319"/>
      <c r="DF103" s="319"/>
      <c r="DG103" s="319"/>
      <c r="DH103" s="319"/>
      <c r="DI103" s="319"/>
      <c r="DJ103" s="319"/>
      <c r="DK103" s="319"/>
      <c r="DL103" s="319"/>
      <c r="DM103" s="319"/>
      <c r="DN103" s="319"/>
      <c r="DO103" s="319"/>
      <c r="DP103" s="319"/>
      <c r="DQ103" s="319"/>
      <c r="DR103" s="319"/>
      <c r="DS103" s="319"/>
      <c r="DT103" s="319"/>
      <c r="DU103" s="319"/>
      <c r="DV103" s="319"/>
      <c r="DW103" s="319"/>
      <c r="DX103" s="319"/>
      <c r="DY103" s="319"/>
      <c r="DZ103" s="319"/>
      <c r="EA103" s="319"/>
      <c r="EB103" s="319"/>
      <c r="EC103" s="319"/>
      <c r="ED103" s="319"/>
      <c r="EE103" s="319"/>
      <c r="EF103" s="319"/>
      <c r="EG103" s="319"/>
      <c r="EH103" s="319"/>
      <c r="EI103" s="319"/>
      <c r="EJ103" s="319"/>
      <c r="EK103" s="319"/>
      <c r="EL103" s="319"/>
      <c r="EM103" s="319"/>
      <c r="EN103" s="319"/>
      <c r="EO103" s="319"/>
      <c r="EP103" s="319"/>
      <c r="EQ103" s="319"/>
      <c r="ER103" s="319"/>
      <c r="ES103" s="319"/>
      <c r="ET103" s="319"/>
      <c r="EU103" s="319"/>
      <c r="EV103" s="319"/>
      <c r="EW103" s="319"/>
      <c r="EX103" s="319"/>
      <c r="EY103" s="319"/>
      <c r="EZ103" s="319"/>
      <c r="FA103" s="319"/>
      <c r="FB103" s="319"/>
      <c r="FC103" s="319"/>
      <c r="FD103" s="319"/>
      <c r="FE103" s="319"/>
      <c r="FF103" s="319"/>
      <c r="FG103" s="319"/>
      <c r="FH103" s="319"/>
      <c r="FI103" s="319"/>
      <c r="FJ103" s="319"/>
      <c r="FK103" s="319"/>
      <c r="FL103" s="319"/>
      <c r="FM103" s="319"/>
      <c r="FN103" s="319"/>
      <c r="FO103" s="319"/>
      <c r="FP103" s="319"/>
      <c r="FQ103" s="319"/>
      <c r="FR103" s="319"/>
      <c r="FS103" s="319"/>
      <c r="FT103" s="319"/>
      <c r="FU103" s="319"/>
      <c r="FV103" s="319"/>
      <c r="FW103" s="319"/>
      <c r="FX103" s="319"/>
      <c r="FY103" s="319"/>
      <c r="FZ103" s="319"/>
      <c r="GA103" s="319"/>
      <c r="GB103" s="319"/>
      <c r="GC103" s="319"/>
      <c r="GD103" s="319"/>
      <c r="GE103" s="319"/>
      <c r="GF103" s="319"/>
      <c r="GG103" s="319"/>
      <c r="GH103" s="319"/>
      <c r="GI103" s="319"/>
      <c r="GJ103" s="319"/>
      <c r="GK103" s="319"/>
      <c r="GL103" s="319"/>
      <c r="GM103" s="319"/>
      <c r="GN103" s="319"/>
      <c r="GO103" s="319"/>
      <c r="GP103" s="319"/>
      <c r="GQ103" s="319"/>
      <c r="GR103" s="319"/>
      <c r="GS103" s="319"/>
      <c r="GT103" s="319"/>
      <c r="GU103" s="319"/>
      <c r="GV103" s="319"/>
      <c r="GW103" s="319"/>
      <c r="GX103" s="319"/>
      <c r="GY103" s="319"/>
      <c r="GZ103" s="319"/>
      <c r="HA103" s="319"/>
      <c r="HB103" s="319"/>
      <c r="HC103" s="319"/>
      <c r="HD103" s="319"/>
      <c r="HE103" s="319"/>
      <c r="HF103" s="319"/>
      <c r="HG103" s="319"/>
      <c r="HH103" s="319"/>
      <c r="HI103" s="319"/>
      <c r="HJ103" s="319"/>
      <c r="HK103" s="319"/>
      <c r="HL103" s="319"/>
      <c r="HM103" s="319"/>
      <c r="HN103" s="319"/>
      <c r="HO103" s="319"/>
      <c r="HP103" s="319"/>
      <c r="HQ103" s="319"/>
      <c r="HR103" s="319"/>
      <c r="HS103" s="319"/>
      <c r="HT103" s="319"/>
      <c r="HU103" s="319"/>
      <c r="HV103" s="319"/>
      <c r="HW103" s="319"/>
      <c r="HX103" s="319"/>
      <c r="HY103" s="319"/>
      <c r="HZ103" s="319"/>
      <c r="IA103" s="319"/>
      <c r="IB103" s="319"/>
      <c r="IC103" s="319"/>
      <c r="ID103" s="319"/>
      <c r="IE103" s="319"/>
      <c r="IF103" s="319"/>
      <c r="IG103" s="319"/>
      <c r="IH103" s="319"/>
      <c r="II103" s="319"/>
      <c r="IJ103" s="319"/>
      <c r="IK103" s="319"/>
      <c r="IL103" s="319"/>
      <c r="IM103" s="319"/>
      <c r="IN103" s="319"/>
      <c r="IO103" s="319"/>
      <c r="IP103" s="319"/>
      <c r="IQ103" s="319"/>
      <c r="IR103" s="319"/>
      <c r="IS103" s="319"/>
      <c r="IT103" s="319"/>
      <c r="IU103" s="319"/>
      <c r="IV103" s="319"/>
      <c r="IW103" s="319"/>
      <c r="IX103" s="319"/>
      <c r="IY103" s="319"/>
      <c r="IZ103" s="319"/>
      <c r="JA103" s="319"/>
      <c r="JB103" s="319"/>
      <c r="JC103" s="319"/>
      <c r="JD103" s="319"/>
      <c r="JE103" s="319"/>
      <c r="JF103" s="319"/>
      <c r="JG103" s="319"/>
      <c r="JH103" s="319"/>
      <c r="JI103" s="319"/>
      <c r="JJ103" s="319"/>
      <c r="JK103" s="319"/>
      <c r="JL103" s="319"/>
      <c r="JM103" s="319"/>
      <c r="JN103" s="319"/>
      <c r="JO103" s="319"/>
      <c r="JP103" s="319"/>
      <c r="JQ103" s="319"/>
      <c r="JR103" s="319"/>
      <c r="JS103" s="319"/>
      <c r="JT103" s="319"/>
      <c r="JU103" s="319"/>
      <c r="JV103" s="319"/>
      <c r="JW103" s="319"/>
      <c r="JX103" s="319"/>
      <c r="JY103" s="319"/>
      <c r="JZ103" s="319"/>
      <c r="KA103" s="319"/>
      <c r="KB103" s="319"/>
      <c r="KC103" s="319"/>
      <c r="KD103" s="319"/>
      <c r="KE103" s="319"/>
      <c r="KF103" s="319"/>
      <c r="KG103" s="319"/>
      <c r="KH103" s="319"/>
      <c r="KI103" s="319"/>
      <c r="KJ103" s="319"/>
      <c r="KK103" s="319"/>
      <c r="KL103" s="319"/>
      <c r="KM103" s="319"/>
      <c r="KN103" s="319"/>
      <c r="KO103" s="319"/>
      <c r="KP103" s="319"/>
      <c r="KQ103" s="319"/>
      <c r="KR103" s="319"/>
      <c r="KS103" s="319"/>
      <c r="KT103" s="319"/>
      <c r="KU103" s="319"/>
      <c r="KV103" s="319"/>
      <c r="KW103" s="319"/>
      <c r="KX103" s="319"/>
      <c r="KY103" s="319"/>
      <c r="KZ103" s="319"/>
      <c r="LA103" s="319"/>
      <c r="LB103" s="319"/>
      <c r="LC103" s="319"/>
      <c r="LD103" s="319"/>
      <c r="LE103" s="319"/>
      <c r="LF103" s="319"/>
      <c r="LG103" s="319"/>
      <c r="LH103" s="319"/>
      <c r="LI103" s="319"/>
      <c r="LJ103" s="319"/>
      <c r="LK103" s="319"/>
      <c r="LL103" s="319"/>
      <c r="LM103" s="319"/>
      <c r="LN103" s="319"/>
      <c r="LO103" s="319"/>
      <c r="LP103" s="319"/>
      <c r="LQ103" s="319"/>
      <c r="LR103" s="319"/>
      <c r="LS103" s="319"/>
      <c r="LT103" s="319"/>
      <c r="LU103" s="319"/>
      <c r="LV103" s="319"/>
      <c r="LW103" s="319"/>
      <c r="LX103" s="319"/>
      <c r="LY103" s="319"/>
      <c r="LZ103" s="319"/>
      <c r="MA103" s="319"/>
      <c r="MB103" s="319"/>
      <c r="MC103" s="319"/>
      <c r="MD103" s="319"/>
      <c r="ME103" s="319"/>
      <c r="MF103" s="319"/>
      <c r="MG103" s="319"/>
      <c r="MH103" s="319"/>
      <c r="MI103" s="319"/>
      <c r="MJ103" s="319"/>
      <c r="MK103" s="319"/>
      <c r="ML103" s="319"/>
      <c r="MM103" s="319"/>
      <c r="MN103" s="319"/>
      <c r="MO103" s="319"/>
      <c r="MP103" s="319"/>
      <c r="MQ103" s="319"/>
      <c r="MR103" s="319"/>
      <c r="MS103" s="319"/>
      <c r="MT103" s="319"/>
      <c r="MU103" s="319"/>
      <c r="MV103" s="319"/>
      <c r="MW103" s="319"/>
      <c r="MX103" s="319"/>
      <c r="MY103" s="319"/>
      <c r="MZ103" s="319"/>
      <c r="NA103" s="319"/>
      <c r="NB103" s="319"/>
      <c r="NC103" s="319"/>
      <c r="ND103" s="319"/>
      <c r="NE103" s="319"/>
      <c r="NF103" s="319"/>
      <c r="NG103" s="319"/>
      <c r="NH103" s="319"/>
      <c r="NI103" s="319"/>
      <c r="NJ103" s="319"/>
      <c r="NK103" s="319"/>
      <c r="NL103" s="319"/>
      <c r="NM103" s="319"/>
      <c r="NN103" s="319"/>
      <c r="NO103" s="319"/>
      <c r="NP103" s="319"/>
      <c r="NQ103" s="319"/>
      <c r="NR103" s="319"/>
      <c r="NS103" s="319"/>
      <c r="NT103" s="319"/>
      <c r="NU103" s="319"/>
      <c r="NV103" s="319"/>
      <c r="NW103" s="319"/>
      <c r="NX103" s="319"/>
      <c r="NY103" s="319"/>
      <c r="NZ103" s="319"/>
      <c r="OA103" s="319"/>
      <c r="OB103" s="319"/>
      <c r="OC103" s="319"/>
      <c r="OD103" s="319"/>
      <c r="OE103" s="319"/>
      <c r="OF103" s="319"/>
      <c r="OG103" s="319"/>
      <c r="OH103" s="319"/>
      <c r="OI103" s="319"/>
      <c r="OJ103" s="319"/>
      <c r="OK103" s="319"/>
      <c r="OL103" s="319"/>
      <c r="OM103" s="319"/>
      <c r="ON103" s="319"/>
      <c r="OO103" s="319"/>
      <c r="OP103" s="319"/>
      <c r="OQ103" s="319"/>
      <c r="OR103" s="319"/>
      <c r="OS103" s="319"/>
      <c r="OT103" s="319"/>
      <c r="OU103" s="319"/>
      <c r="OV103" s="319"/>
      <c r="OW103" s="319"/>
      <c r="OX103" s="319"/>
      <c r="OY103" s="319"/>
      <c r="OZ103" s="319"/>
      <c r="PA103" s="319"/>
      <c r="PB103" s="319"/>
      <c r="PC103" s="319"/>
      <c r="PD103" s="319"/>
      <c r="PE103" s="319"/>
      <c r="PF103" s="319"/>
      <c r="PG103" s="319"/>
      <c r="PH103" s="319"/>
      <c r="PI103" s="319"/>
      <c r="PJ103" s="319"/>
      <c r="PK103" s="319"/>
      <c r="PL103" s="319"/>
      <c r="PM103" s="319"/>
      <c r="PN103" s="319"/>
      <c r="PO103" s="319"/>
      <c r="PP103" s="319"/>
      <c r="PQ103" s="319"/>
      <c r="PR103" s="319"/>
      <c r="PS103" s="319"/>
      <c r="PT103" s="319"/>
      <c r="PU103" s="319"/>
      <c r="PV103" s="319"/>
      <c r="PW103" s="319"/>
      <c r="PX103" s="319"/>
      <c r="PY103" s="319"/>
      <c r="PZ103" s="319"/>
      <c r="QA103" s="319"/>
      <c r="QB103" s="319"/>
      <c r="QC103" s="319"/>
      <c r="QD103" s="319"/>
      <c r="QE103" s="319"/>
      <c r="QF103" s="319"/>
      <c r="QG103" s="319"/>
      <c r="QH103" s="319"/>
      <c r="QI103" s="319"/>
      <c r="QJ103" s="319"/>
      <c r="QK103" s="319"/>
      <c r="QL103" s="319"/>
      <c r="QM103" s="319"/>
      <c r="QN103" s="319"/>
      <c r="QO103" s="319"/>
      <c r="QP103" s="319"/>
      <c r="QQ103" s="319"/>
      <c r="QR103" s="319"/>
      <c r="QS103" s="319"/>
      <c r="QT103" s="319"/>
      <c r="QU103" s="319"/>
      <c r="QV103" s="319"/>
      <c r="QW103" s="319"/>
      <c r="QX103" s="319"/>
      <c r="QY103" s="319"/>
      <c r="QZ103" s="319"/>
      <c r="RA103" s="319"/>
      <c r="RB103" s="319"/>
      <c r="RC103" s="319"/>
      <c r="RD103" s="319"/>
      <c r="RE103" s="319"/>
      <c r="RF103" s="319"/>
    </row>
    <row r="104" spans="1:474" s="602" customFormat="1" ht="14.4">
      <c r="A104" s="319"/>
      <c r="B104" s="2003" t="s">
        <v>77</v>
      </c>
      <c r="C104" s="2004">
        <v>18230714</v>
      </c>
      <c r="D104" s="2005"/>
      <c r="E104" s="2006" t="s">
        <v>1157</v>
      </c>
      <c r="F104" s="2007">
        <v>5</v>
      </c>
      <c r="G104" s="612">
        <f t="shared" si="24"/>
        <v>7.6791186170976512E-3</v>
      </c>
      <c r="H104" s="612" t="s">
        <v>37</v>
      </c>
      <c r="I104" s="2006">
        <v>317</v>
      </c>
      <c r="J104" s="2008">
        <f t="shared" si="18"/>
        <v>74</v>
      </c>
      <c r="K104" s="2009">
        <f t="shared" si="20"/>
        <v>19.994700315457411</v>
      </c>
      <c r="L104" s="2009">
        <f t="shared" si="21"/>
        <v>24.993375394321767</v>
      </c>
      <c r="M104" s="600"/>
      <c r="N104" s="2006">
        <v>23458</v>
      </c>
      <c r="O104" s="375"/>
      <c r="P104" s="601"/>
      <c r="Q104" s="601">
        <v>6338.32</v>
      </c>
      <c r="R104" s="601">
        <f t="shared" si="19"/>
        <v>1584.58</v>
      </c>
      <c r="S104" s="2006">
        <v>7922.9</v>
      </c>
      <c r="T104" s="601"/>
      <c r="U104" s="601"/>
      <c r="V104" s="601"/>
      <c r="W104" s="601"/>
      <c r="X104" s="601"/>
      <c r="Y104" s="601"/>
      <c r="Z104" s="1006">
        <f t="shared" si="25"/>
        <v>0</v>
      </c>
      <c r="AA104" s="614">
        <f t="shared" si="22"/>
        <v>0.3175879546338175</v>
      </c>
      <c r="AB104" s="601">
        <f t="shared" si="23"/>
        <v>7449.9782398000907</v>
      </c>
      <c r="AC104" s="618"/>
      <c r="AD104" s="2010"/>
      <c r="AE104" s="319"/>
      <c r="AF104" s="319"/>
      <c r="AG104" s="319"/>
      <c r="AH104" s="319"/>
      <c r="AI104" s="319"/>
      <c r="AJ104" s="319"/>
      <c r="AK104" s="319"/>
      <c r="AL104" s="319"/>
      <c r="AM104" s="319"/>
      <c r="AN104" s="319"/>
      <c r="AO104" s="319"/>
      <c r="AP104" s="319"/>
      <c r="AQ104" s="319"/>
      <c r="AR104" s="319"/>
      <c r="AS104" s="319"/>
      <c r="AT104" s="319"/>
      <c r="AU104" s="319"/>
      <c r="AV104" s="319"/>
      <c r="AW104" s="319"/>
      <c r="AX104" s="319"/>
      <c r="AY104" s="319"/>
      <c r="AZ104" s="319"/>
      <c r="BA104" s="319"/>
      <c r="BB104" s="319"/>
      <c r="BC104" s="319"/>
      <c r="BD104" s="319"/>
      <c r="BE104" s="319"/>
      <c r="BF104" s="319"/>
      <c r="BG104" s="319"/>
      <c r="BH104" s="319"/>
      <c r="BI104" s="319"/>
      <c r="BJ104" s="319"/>
      <c r="BK104" s="319"/>
      <c r="BL104" s="319"/>
      <c r="BM104" s="319"/>
      <c r="BN104" s="319"/>
      <c r="BO104" s="319"/>
      <c r="BP104" s="319"/>
      <c r="BQ104" s="319"/>
      <c r="BR104" s="319"/>
      <c r="BS104" s="319"/>
      <c r="BT104" s="319"/>
      <c r="BU104" s="319"/>
      <c r="BV104" s="319"/>
      <c r="BW104" s="319"/>
      <c r="BX104" s="319"/>
      <c r="BY104" s="319"/>
      <c r="BZ104" s="319"/>
      <c r="CA104" s="319"/>
      <c r="CB104" s="319"/>
      <c r="CC104" s="319"/>
      <c r="CD104" s="319"/>
      <c r="CE104" s="319"/>
      <c r="CF104" s="319"/>
      <c r="CG104" s="319"/>
      <c r="CH104" s="319"/>
      <c r="CI104" s="319"/>
      <c r="CJ104" s="319"/>
      <c r="CK104" s="319"/>
      <c r="CL104" s="319"/>
      <c r="CM104" s="319"/>
      <c r="CN104" s="319"/>
      <c r="CO104" s="319"/>
      <c r="CP104" s="319"/>
      <c r="CQ104" s="319"/>
      <c r="CR104" s="319"/>
      <c r="CS104" s="319"/>
      <c r="CT104" s="319"/>
      <c r="CU104" s="319"/>
      <c r="CV104" s="319"/>
      <c r="CW104" s="319"/>
      <c r="CX104" s="319"/>
      <c r="CY104" s="319"/>
      <c r="CZ104" s="319"/>
      <c r="DA104" s="319"/>
      <c r="DB104" s="319"/>
      <c r="DC104" s="319"/>
      <c r="DD104" s="319"/>
      <c r="DE104" s="319"/>
      <c r="DF104" s="319"/>
      <c r="DG104" s="319"/>
      <c r="DH104" s="319"/>
      <c r="DI104" s="319"/>
      <c r="DJ104" s="319"/>
      <c r="DK104" s="319"/>
      <c r="DL104" s="319"/>
      <c r="DM104" s="319"/>
      <c r="DN104" s="319"/>
      <c r="DO104" s="319"/>
      <c r="DP104" s="319"/>
      <c r="DQ104" s="319"/>
      <c r="DR104" s="319"/>
      <c r="DS104" s="319"/>
      <c r="DT104" s="319"/>
      <c r="DU104" s="319"/>
      <c r="DV104" s="319"/>
      <c r="DW104" s="319"/>
      <c r="DX104" s="319"/>
      <c r="DY104" s="319"/>
      <c r="DZ104" s="319"/>
      <c r="EA104" s="319"/>
      <c r="EB104" s="319"/>
      <c r="EC104" s="319"/>
      <c r="ED104" s="319"/>
      <c r="EE104" s="319"/>
      <c r="EF104" s="319"/>
      <c r="EG104" s="319"/>
      <c r="EH104" s="319"/>
      <c r="EI104" s="319"/>
      <c r="EJ104" s="319"/>
      <c r="EK104" s="319"/>
      <c r="EL104" s="319"/>
      <c r="EM104" s="319"/>
      <c r="EN104" s="319"/>
      <c r="EO104" s="319"/>
      <c r="EP104" s="319"/>
      <c r="EQ104" s="319"/>
      <c r="ER104" s="319"/>
      <c r="ES104" s="319"/>
      <c r="ET104" s="319"/>
      <c r="EU104" s="319"/>
      <c r="EV104" s="319"/>
      <c r="EW104" s="319"/>
      <c r="EX104" s="319"/>
      <c r="EY104" s="319"/>
      <c r="EZ104" s="319"/>
      <c r="FA104" s="319"/>
      <c r="FB104" s="319"/>
      <c r="FC104" s="319"/>
      <c r="FD104" s="319"/>
      <c r="FE104" s="319"/>
      <c r="FF104" s="319"/>
      <c r="FG104" s="319"/>
      <c r="FH104" s="319"/>
      <c r="FI104" s="319"/>
      <c r="FJ104" s="319"/>
      <c r="FK104" s="319"/>
      <c r="FL104" s="319"/>
      <c r="FM104" s="319"/>
      <c r="FN104" s="319"/>
      <c r="FO104" s="319"/>
      <c r="FP104" s="319"/>
      <c r="FQ104" s="319"/>
      <c r="FR104" s="319"/>
      <c r="FS104" s="319"/>
      <c r="FT104" s="319"/>
      <c r="FU104" s="319"/>
      <c r="FV104" s="319"/>
      <c r="FW104" s="319"/>
      <c r="FX104" s="319"/>
      <c r="FY104" s="319"/>
      <c r="FZ104" s="319"/>
      <c r="GA104" s="319"/>
      <c r="GB104" s="319"/>
      <c r="GC104" s="319"/>
      <c r="GD104" s="319"/>
      <c r="GE104" s="319"/>
      <c r="GF104" s="319"/>
      <c r="GG104" s="319"/>
      <c r="GH104" s="319"/>
      <c r="GI104" s="319"/>
      <c r="GJ104" s="319"/>
      <c r="GK104" s="319"/>
      <c r="GL104" s="319"/>
      <c r="GM104" s="319"/>
      <c r="GN104" s="319"/>
      <c r="GO104" s="319"/>
      <c r="GP104" s="319"/>
      <c r="GQ104" s="319"/>
      <c r="GR104" s="319"/>
      <c r="GS104" s="319"/>
      <c r="GT104" s="319"/>
      <c r="GU104" s="319"/>
      <c r="GV104" s="319"/>
      <c r="GW104" s="319"/>
      <c r="GX104" s="319"/>
      <c r="GY104" s="319"/>
      <c r="GZ104" s="319"/>
      <c r="HA104" s="319"/>
      <c r="HB104" s="319"/>
      <c r="HC104" s="319"/>
      <c r="HD104" s="319"/>
      <c r="HE104" s="319"/>
      <c r="HF104" s="319"/>
      <c r="HG104" s="319"/>
      <c r="HH104" s="319"/>
      <c r="HI104" s="319"/>
      <c r="HJ104" s="319"/>
      <c r="HK104" s="319"/>
      <c r="HL104" s="319"/>
      <c r="HM104" s="319"/>
      <c r="HN104" s="319"/>
      <c r="HO104" s="319"/>
      <c r="HP104" s="319"/>
      <c r="HQ104" s="319"/>
      <c r="HR104" s="319"/>
      <c r="HS104" s="319"/>
      <c r="HT104" s="319"/>
      <c r="HU104" s="319"/>
      <c r="HV104" s="319"/>
      <c r="HW104" s="319"/>
      <c r="HX104" s="319"/>
      <c r="HY104" s="319"/>
      <c r="HZ104" s="319"/>
      <c r="IA104" s="319"/>
      <c r="IB104" s="319"/>
      <c r="IC104" s="319"/>
      <c r="ID104" s="319"/>
      <c r="IE104" s="319"/>
      <c r="IF104" s="319"/>
      <c r="IG104" s="319"/>
      <c r="IH104" s="319"/>
      <c r="II104" s="319"/>
      <c r="IJ104" s="319"/>
      <c r="IK104" s="319"/>
      <c r="IL104" s="319"/>
      <c r="IM104" s="319"/>
      <c r="IN104" s="319"/>
      <c r="IO104" s="319"/>
      <c r="IP104" s="319"/>
      <c r="IQ104" s="319"/>
      <c r="IR104" s="319"/>
      <c r="IS104" s="319"/>
      <c r="IT104" s="319"/>
      <c r="IU104" s="319"/>
      <c r="IV104" s="319"/>
      <c r="IW104" s="319"/>
      <c r="IX104" s="319"/>
      <c r="IY104" s="319"/>
      <c r="IZ104" s="319"/>
      <c r="JA104" s="319"/>
      <c r="JB104" s="319"/>
      <c r="JC104" s="319"/>
      <c r="JD104" s="319"/>
      <c r="JE104" s="319"/>
      <c r="JF104" s="319"/>
      <c r="JG104" s="319"/>
      <c r="JH104" s="319"/>
      <c r="JI104" s="319"/>
      <c r="JJ104" s="319"/>
      <c r="JK104" s="319"/>
      <c r="JL104" s="319"/>
      <c r="JM104" s="319"/>
      <c r="JN104" s="319"/>
      <c r="JO104" s="319"/>
      <c r="JP104" s="319"/>
      <c r="JQ104" s="319"/>
      <c r="JR104" s="319"/>
      <c r="JS104" s="319"/>
      <c r="JT104" s="319"/>
      <c r="JU104" s="319"/>
      <c r="JV104" s="319"/>
      <c r="JW104" s="319"/>
      <c r="JX104" s="319"/>
      <c r="JY104" s="319"/>
      <c r="JZ104" s="319"/>
      <c r="KA104" s="319"/>
      <c r="KB104" s="319"/>
      <c r="KC104" s="319"/>
      <c r="KD104" s="319"/>
      <c r="KE104" s="319"/>
      <c r="KF104" s="319"/>
      <c r="KG104" s="319"/>
      <c r="KH104" s="319"/>
      <c r="KI104" s="319"/>
      <c r="KJ104" s="319"/>
      <c r="KK104" s="319"/>
      <c r="KL104" s="319"/>
      <c r="KM104" s="319"/>
      <c r="KN104" s="319"/>
      <c r="KO104" s="319"/>
      <c r="KP104" s="319"/>
      <c r="KQ104" s="319"/>
      <c r="KR104" s="319"/>
      <c r="KS104" s="319"/>
      <c r="KT104" s="319"/>
      <c r="KU104" s="319"/>
      <c r="KV104" s="319"/>
      <c r="KW104" s="319"/>
      <c r="KX104" s="319"/>
      <c r="KY104" s="319"/>
      <c r="KZ104" s="319"/>
      <c r="LA104" s="319"/>
      <c r="LB104" s="319"/>
      <c r="LC104" s="319"/>
      <c r="LD104" s="319"/>
      <c r="LE104" s="319"/>
      <c r="LF104" s="319"/>
      <c r="LG104" s="319"/>
      <c r="LH104" s="319"/>
      <c r="LI104" s="319"/>
      <c r="LJ104" s="319"/>
      <c r="LK104" s="319"/>
      <c r="LL104" s="319"/>
      <c r="LM104" s="319"/>
      <c r="LN104" s="319"/>
      <c r="LO104" s="319"/>
      <c r="LP104" s="319"/>
      <c r="LQ104" s="319"/>
      <c r="LR104" s="319"/>
      <c r="LS104" s="319"/>
      <c r="LT104" s="319"/>
      <c r="LU104" s="319"/>
      <c r="LV104" s="319"/>
      <c r="LW104" s="319"/>
      <c r="LX104" s="319"/>
      <c r="LY104" s="319"/>
      <c r="LZ104" s="319"/>
      <c r="MA104" s="319"/>
      <c r="MB104" s="319"/>
      <c r="MC104" s="319"/>
      <c r="MD104" s="319"/>
      <c r="ME104" s="319"/>
      <c r="MF104" s="319"/>
      <c r="MG104" s="319"/>
      <c r="MH104" s="319"/>
      <c r="MI104" s="319"/>
      <c r="MJ104" s="319"/>
      <c r="MK104" s="319"/>
      <c r="ML104" s="319"/>
      <c r="MM104" s="319"/>
      <c r="MN104" s="319"/>
      <c r="MO104" s="319"/>
      <c r="MP104" s="319"/>
      <c r="MQ104" s="319"/>
      <c r="MR104" s="319"/>
      <c r="MS104" s="319"/>
      <c r="MT104" s="319"/>
      <c r="MU104" s="319"/>
      <c r="MV104" s="319"/>
      <c r="MW104" s="319"/>
      <c r="MX104" s="319"/>
      <c r="MY104" s="319"/>
      <c r="MZ104" s="319"/>
      <c r="NA104" s="319"/>
      <c r="NB104" s="319"/>
      <c r="NC104" s="319"/>
      <c r="ND104" s="319"/>
      <c r="NE104" s="319"/>
      <c r="NF104" s="319"/>
      <c r="NG104" s="319"/>
      <c r="NH104" s="319"/>
      <c r="NI104" s="319"/>
      <c r="NJ104" s="319"/>
      <c r="NK104" s="319"/>
      <c r="NL104" s="319"/>
      <c r="NM104" s="319"/>
      <c r="NN104" s="319"/>
      <c r="NO104" s="319"/>
      <c r="NP104" s="319"/>
      <c r="NQ104" s="319"/>
      <c r="NR104" s="319"/>
      <c r="NS104" s="319"/>
      <c r="NT104" s="319"/>
      <c r="NU104" s="319"/>
      <c r="NV104" s="319"/>
      <c r="NW104" s="319"/>
      <c r="NX104" s="319"/>
      <c r="NY104" s="319"/>
      <c r="NZ104" s="319"/>
      <c r="OA104" s="319"/>
      <c r="OB104" s="319"/>
      <c r="OC104" s="319"/>
      <c r="OD104" s="319"/>
      <c r="OE104" s="319"/>
      <c r="OF104" s="319"/>
      <c r="OG104" s="319"/>
      <c r="OH104" s="319"/>
      <c r="OI104" s="319"/>
      <c r="OJ104" s="319"/>
      <c r="OK104" s="319"/>
      <c r="OL104" s="319"/>
      <c r="OM104" s="319"/>
      <c r="ON104" s="319"/>
      <c r="OO104" s="319"/>
      <c r="OP104" s="319"/>
      <c r="OQ104" s="319"/>
      <c r="OR104" s="319"/>
      <c r="OS104" s="319"/>
      <c r="OT104" s="319"/>
      <c r="OU104" s="319"/>
      <c r="OV104" s="319"/>
      <c r="OW104" s="319"/>
      <c r="OX104" s="319"/>
      <c r="OY104" s="319"/>
      <c r="OZ104" s="319"/>
      <c r="PA104" s="319"/>
      <c r="PB104" s="319"/>
      <c r="PC104" s="319"/>
      <c r="PD104" s="319"/>
      <c r="PE104" s="319"/>
      <c r="PF104" s="319"/>
      <c r="PG104" s="319"/>
      <c r="PH104" s="319"/>
      <c r="PI104" s="319"/>
      <c r="PJ104" s="319"/>
      <c r="PK104" s="319"/>
      <c r="PL104" s="319"/>
      <c r="PM104" s="319"/>
      <c r="PN104" s="319"/>
      <c r="PO104" s="319"/>
      <c r="PP104" s="319"/>
      <c r="PQ104" s="319"/>
      <c r="PR104" s="319"/>
      <c r="PS104" s="319"/>
      <c r="PT104" s="319"/>
      <c r="PU104" s="319"/>
      <c r="PV104" s="319"/>
      <c r="PW104" s="319"/>
      <c r="PX104" s="319"/>
      <c r="PY104" s="319"/>
      <c r="PZ104" s="319"/>
      <c r="QA104" s="319"/>
      <c r="QB104" s="319"/>
      <c r="QC104" s="319"/>
      <c r="QD104" s="319"/>
      <c r="QE104" s="319"/>
      <c r="QF104" s="319"/>
      <c r="QG104" s="319"/>
      <c r="QH104" s="319"/>
      <c r="QI104" s="319"/>
      <c r="QJ104" s="319"/>
      <c r="QK104" s="319"/>
      <c r="QL104" s="319"/>
      <c r="QM104" s="319"/>
      <c r="QN104" s="319"/>
      <c r="QO104" s="319"/>
      <c r="QP104" s="319"/>
      <c r="QQ104" s="319"/>
      <c r="QR104" s="319"/>
      <c r="QS104" s="319"/>
      <c r="QT104" s="319"/>
      <c r="QU104" s="319"/>
      <c r="QV104" s="319"/>
      <c r="QW104" s="319"/>
      <c r="QX104" s="319"/>
      <c r="QY104" s="319"/>
      <c r="QZ104" s="319"/>
      <c r="RA104" s="319"/>
      <c r="RB104" s="319"/>
      <c r="RC104" s="319"/>
      <c r="RD104" s="319"/>
      <c r="RE104" s="319"/>
      <c r="RF104" s="319"/>
    </row>
    <row r="105" spans="1:474" s="602" customFormat="1" ht="14.4">
      <c r="A105" s="319"/>
      <c r="B105" s="2003" t="s">
        <v>77</v>
      </c>
      <c r="C105" s="2004">
        <v>18230716</v>
      </c>
      <c r="D105" s="2005"/>
      <c r="E105" s="2006" t="s">
        <v>1158</v>
      </c>
      <c r="F105" s="2007">
        <v>0</v>
      </c>
      <c r="G105" s="612">
        <f t="shared" si="24"/>
        <v>0</v>
      </c>
      <c r="H105" s="612" t="s">
        <v>36</v>
      </c>
      <c r="I105" s="2006">
        <v>5</v>
      </c>
      <c r="J105" s="2008">
        <f t="shared" si="18"/>
        <v>0</v>
      </c>
      <c r="K105" s="2009">
        <f t="shared" si="20"/>
        <v>30</v>
      </c>
      <c r="L105" s="2009">
        <f t="shared" si="21"/>
        <v>30</v>
      </c>
      <c r="M105" s="600"/>
      <c r="N105" s="2006">
        <v>0</v>
      </c>
      <c r="O105" s="375"/>
      <c r="P105" s="601"/>
      <c r="Q105" s="601">
        <v>150</v>
      </c>
      <c r="R105" s="601">
        <f t="shared" si="19"/>
        <v>0</v>
      </c>
      <c r="S105" s="2006">
        <v>150</v>
      </c>
      <c r="T105" s="601"/>
      <c r="U105" s="601"/>
      <c r="V105" s="601"/>
      <c r="W105" s="601"/>
      <c r="X105" s="601"/>
      <c r="Y105" s="601"/>
      <c r="Z105" s="1006">
        <f t="shared" si="25"/>
        <v>0</v>
      </c>
      <c r="AA105" s="614">
        <f t="shared" si="22"/>
        <v>0</v>
      </c>
      <c r="AB105" s="601">
        <f t="shared" si="23"/>
        <v>0</v>
      </c>
      <c r="AC105" s="618"/>
      <c r="AD105" s="2010"/>
      <c r="AE105" s="319"/>
      <c r="AF105" s="319"/>
      <c r="AG105" s="319"/>
      <c r="AH105" s="319"/>
      <c r="AI105" s="319"/>
      <c r="AJ105" s="319"/>
      <c r="AK105" s="319"/>
      <c r="AL105" s="319"/>
      <c r="AM105" s="319"/>
      <c r="AN105" s="319"/>
      <c r="AO105" s="319"/>
      <c r="AP105" s="319"/>
      <c r="AQ105" s="319"/>
      <c r="AR105" s="319"/>
      <c r="AS105" s="319"/>
      <c r="AT105" s="319"/>
      <c r="AU105" s="319"/>
      <c r="AV105" s="319"/>
      <c r="AW105" s="319"/>
      <c r="AX105" s="319"/>
      <c r="AY105" s="319"/>
      <c r="AZ105" s="319"/>
      <c r="BA105" s="319"/>
      <c r="BB105" s="319"/>
      <c r="BC105" s="319"/>
      <c r="BD105" s="319"/>
      <c r="BE105" s="319"/>
      <c r="BF105" s="319"/>
      <c r="BG105" s="319"/>
      <c r="BH105" s="319"/>
      <c r="BI105" s="319"/>
      <c r="BJ105" s="319"/>
      <c r="BK105" s="319"/>
      <c r="BL105" s="319"/>
      <c r="BM105" s="319"/>
      <c r="BN105" s="319"/>
      <c r="BO105" s="319"/>
      <c r="BP105" s="319"/>
      <c r="BQ105" s="319"/>
      <c r="BR105" s="319"/>
      <c r="BS105" s="319"/>
      <c r="BT105" s="319"/>
      <c r="BU105" s="319"/>
      <c r="BV105" s="319"/>
      <c r="BW105" s="319"/>
      <c r="BX105" s="319"/>
      <c r="BY105" s="319"/>
      <c r="BZ105" s="319"/>
      <c r="CA105" s="319"/>
      <c r="CB105" s="319"/>
      <c r="CC105" s="319"/>
      <c r="CD105" s="319"/>
      <c r="CE105" s="319"/>
      <c r="CF105" s="319"/>
      <c r="CG105" s="319"/>
      <c r="CH105" s="319"/>
      <c r="CI105" s="319"/>
      <c r="CJ105" s="319"/>
      <c r="CK105" s="319"/>
      <c r="CL105" s="319"/>
      <c r="CM105" s="319"/>
      <c r="CN105" s="319"/>
      <c r="CO105" s="319"/>
      <c r="CP105" s="319"/>
      <c r="CQ105" s="319"/>
      <c r="CR105" s="319"/>
      <c r="CS105" s="319"/>
      <c r="CT105" s="319"/>
      <c r="CU105" s="319"/>
      <c r="CV105" s="319"/>
      <c r="CW105" s="319"/>
      <c r="CX105" s="319"/>
      <c r="CY105" s="319"/>
      <c r="CZ105" s="319"/>
      <c r="DA105" s="319"/>
      <c r="DB105" s="319"/>
      <c r="DC105" s="319"/>
      <c r="DD105" s="319"/>
      <c r="DE105" s="319"/>
      <c r="DF105" s="319"/>
      <c r="DG105" s="319"/>
      <c r="DH105" s="319"/>
      <c r="DI105" s="319"/>
      <c r="DJ105" s="319"/>
      <c r="DK105" s="319"/>
      <c r="DL105" s="319"/>
      <c r="DM105" s="319"/>
      <c r="DN105" s="319"/>
      <c r="DO105" s="319"/>
      <c r="DP105" s="319"/>
      <c r="DQ105" s="319"/>
      <c r="DR105" s="319"/>
      <c r="DS105" s="319"/>
      <c r="DT105" s="319"/>
      <c r="DU105" s="319"/>
      <c r="DV105" s="319"/>
      <c r="DW105" s="319"/>
      <c r="DX105" s="319"/>
      <c r="DY105" s="319"/>
      <c r="DZ105" s="319"/>
      <c r="EA105" s="319"/>
      <c r="EB105" s="319"/>
      <c r="EC105" s="319"/>
      <c r="ED105" s="319"/>
      <c r="EE105" s="319"/>
      <c r="EF105" s="319"/>
      <c r="EG105" s="319"/>
      <c r="EH105" s="319"/>
      <c r="EI105" s="319"/>
      <c r="EJ105" s="319"/>
      <c r="EK105" s="319"/>
      <c r="EL105" s="319"/>
      <c r="EM105" s="319"/>
      <c r="EN105" s="319"/>
      <c r="EO105" s="319"/>
      <c r="EP105" s="319"/>
      <c r="EQ105" s="319"/>
      <c r="ER105" s="319"/>
      <c r="ES105" s="319"/>
      <c r="ET105" s="319"/>
      <c r="EU105" s="319"/>
      <c r="EV105" s="319"/>
      <c r="EW105" s="319"/>
      <c r="EX105" s="319"/>
      <c r="EY105" s="319"/>
      <c r="EZ105" s="319"/>
      <c r="FA105" s="319"/>
      <c r="FB105" s="319"/>
      <c r="FC105" s="319"/>
      <c r="FD105" s="319"/>
      <c r="FE105" s="319"/>
      <c r="FF105" s="319"/>
      <c r="FG105" s="319"/>
      <c r="FH105" s="319"/>
      <c r="FI105" s="319"/>
      <c r="FJ105" s="319"/>
      <c r="FK105" s="319"/>
      <c r="FL105" s="319"/>
      <c r="FM105" s="319"/>
      <c r="FN105" s="319"/>
      <c r="FO105" s="319"/>
      <c r="FP105" s="319"/>
      <c r="FQ105" s="319"/>
      <c r="FR105" s="319"/>
      <c r="FS105" s="319"/>
      <c r="FT105" s="319"/>
      <c r="FU105" s="319"/>
      <c r="FV105" s="319"/>
      <c r="FW105" s="319"/>
      <c r="FX105" s="319"/>
      <c r="FY105" s="319"/>
      <c r="FZ105" s="319"/>
      <c r="GA105" s="319"/>
      <c r="GB105" s="319"/>
      <c r="GC105" s="319"/>
      <c r="GD105" s="319"/>
      <c r="GE105" s="319"/>
      <c r="GF105" s="319"/>
      <c r="GG105" s="319"/>
      <c r="GH105" s="319"/>
      <c r="GI105" s="319"/>
      <c r="GJ105" s="319"/>
      <c r="GK105" s="319"/>
      <c r="GL105" s="319"/>
      <c r="GM105" s="319"/>
      <c r="GN105" s="319"/>
      <c r="GO105" s="319"/>
      <c r="GP105" s="319"/>
      <c r="GQ105" s="319"/>
      <c r="GR105" s="319"/>
      <c r="GS105" s="319"/>
      <c r="GT105" s="319"/>
      <c r="GU105" s="319"/>
      <c r="GV105" s="319"/>
      <c r="GW105" s="319"/>
      <c r="GX105" s="319"/>
      <c r="GY105" s="319"/>
      <c r="GZ105" s="319"/>
      <c r="HA105" s="319"/>
      <c r="HB105" s="319"/>
      <c r="HC105" s="319"/>
      <c r="HD105" s="319"/>
      <c r="HE105" s="319"/>
      <c r="HF105" s="319"/>
      <c r="HG105" s="319"/>
      <c r="HH105" s="319"/>
      <c r="HI105" s="319"/>
      <c r="HJ105" s="319"/>
      <c r="HK105" s="319"/>
      <c r="HL105" s="319"/>
      <c r="HM105" s="319"/>
      <c r="HN105" s="319"/>
      <c r="HO105" s="319"/>
      <c r="HP105" s="319"/>
      <c r="HQ105" s="319"/>
      <c r="HR105" s="319"/>
      <c r="HS105" s="319"/>
      <c r="HT105" s="319"/>
      <c r="HU105" s="319"/>
      <c r="HV105" s="319"/>
      <c r="HW105" s="319"/>
      <c r="HX105" s="319"/>
      <c r="HY105" s="319"/>
      <c r="HZ105" s="319"/>
      <c r="IA105" s="319"/>
      <c r="IB105" s="319"/>
      <c r="IC105" s="319"/>
      <c r="ID105" s="319"/>
      <c r="IE105" s="319"/>
      <c r="IF105" s="319"/>
      <c r="IG105" s="319"/>
      <c r="IH105" s="319"/>
      <c r="II105" s="319"/>
      <c r="IJ105" s="319"/>
      <c r="IK105" s="319"/>
      <c r="IL105" s="319"/>
      <c r="IM105" s="319"/>
      <c r="IN105" s="319"/>
      <c r="IO105" s="319"/>
      <c r="IP105" s="319"/>
      <c r="IQ105" s="319"/>
      <c r="IR105" s="319"/>
      <c r="IS105" s="319"/>
      <c r="IT105" s="319"/>
      <c r="IU105" s="319"/>
      <c r="IV105" s="319"/>
      <c r="IW105" s="319"/>
      <c r="IX105" s="319"/>
      <c r="IY105" s="319"/>
      <c r="IZ105" s="319"/>
      <c r="JA105" s="319"/>
      <c r="JB105" s="319"/>
      <c r="JC105" s="319"/>
      <c r="JD105" s="319"/>
      <c r="JE105" s="319"/>
      <c r="JF105" s="319"/>
      <c r="JG105" s="319"/>
      <c r="JH105" s="319"/>
      <c r="JI105" s="319"/>
      <c r="JJ105" s="319"/>
      <c r="JK105" s="319"/>
      <c r="JL105" s="319"/>
      <c r="JM105" s="319"/>
      <c r="JN105" s="319"/>
      <c r="JO105" s="319"/>
      <c r="JP105" s="319"/>
      <c r="JQ105" s="319"/>
      <c r="JR105" s="319"/>
      <c r="JS105" s="319"/>
      <c r="JT105" s="319"/>
      <c r="JU105" s="319"/>
      <c r="JV105" s="319"/>
      <c r="JW105" s="319"/>
      <c r="JX105" s="319"/>
      <c r="JY105" s="319"/>
      <c r="JZ105" s="319"/>
      <c r="KA105" s="319"/>
      <c r="KB105" s="319"/>
      <c r="KC105" s="319"/>
      <c r="KD105" s="319"/>
      <c r="KE105" s="319"/>
      <c r="KF105" s="319"/>
      <c r="KG105" s="319"/>
      <c r="KH105" s="319"/>
      <c r="KI105" s="319"/>
      <c r="KJ105" s="319"/>
      <c r="KK105" s="319"/>
      <c r="KL105" s="319"/>
      <c r="KM105" s="319"/>
      <c r="KN105" s="319"/>
      <c r="KO105" s="319"/>
      <c r="KP105" s="319"/>
      <c r="KQ105" s="319"/>
      <c r="KR105" s="319"/>
      <c r="KS105" s="319"/>
      <c r="KT105" s="319"/>
      <c r="KU105" s="319"/>
      <c r="KV105" s="319"/>
      <c r="KW105" s="319"/>
      <c r="KX105" s="319"/>
      <c r="KY105" s="319"/>
      <c r="KZ105" s="319"/>
      <c r="LA105" s="319"/>
      <c r="LB105" s="319"/>
      <c r="LC105" s="319"/>
      <c r="LD105" s="319"/>
      <c r="LE105" s="319"/>
      <c r="LF105" s="319"/>
      <c r="LG105" s="319"/>
      <c r="LH105" s="319"/>
      <c r="LI105" s="319"/>
      <c r="LJ105" s="319"/>
      <c r="LK105" s="319"/>
      <c r="LL105" s="319"/>
      <c r="LM105" s="319"/>
      <c r="LN105" s="319"/>
      <c r="LO105" s="319"/>
      <c r="LP105" s="319"/>
      <c r="LQ105" s="319"/>
      <c r="LR105" s="319"/>
      <c r="LS105" s="319"/>
      <c r="LT105" s="319"/>
      <c r="LU105" s="319"/>
      <c r="LV105" s="319"/>
      <c r="LW105" s="319"/>
      <c r="LX105" s="319"/>
      <c r="LY105" s="319"/>
      <c r="LZ105" s="319"/>
      <c r="MA105" s="319"/>
      <c r="MB105" s="319"/>
      <c r="MC105" s="319"/>
      <c r="MD105" s="319"/>
      <c r="ME105" s="319"/>
      <c r="MF105" s="319"/>
      <c r="MG105" s="319"/>
      <c r="MH105" s="319"/>
      <c r="MI105" s="319"/>
      <c r="MJ105" s="319"/>
      <c r="MK105" s="319"/>
      <c r="ML105" s="319"/>
      <c r="MM105" s="319"/>
      <c r="MN105" s="319"/>
      <c r="MO105" s="319"/>
      <c r="MP105" s="319"/>
      <c r="MQ105" s="319"/>
      <c r="MR105" s="319"/>
      <c r="MS105" s="319"/>
      <c r="MT105" s="319"/>
      <c r="MU105" s="319"/>
      <c r="MV105" s="319"/>
      <c r="MW105" s="319"/>
      <c r="MX105" s="319"/>
      <c r="MY105" s="319"/>
      <c r="MZ105" s="319"/>
      <c r="NA105" s="319"/>
      <c r="NB105" s="319"/>
      <c r="NC105" s="319"/>
      <c r="ND105" s="319"/>
      <c r="NE105" s="319"/>
      <c r="NF105" s="319"/>
      <c r="NG105" s="319"/>
      <c r="NH105" s="319"/>
      <c r="NI105" s="319"/>
      <c r="NJ105" s="319"/>
      <c r="NK105" s="319"/>
      <c r="NL105" s="319"/>
      <c r="NM105" s="319"/>
      <c r="NN105" s="319"/>
      <c r="NO105" s="319"/>
      <c r="NP105" s="319"/>
      <c r="NQ105" s="319"/>
      <c r="NR105" s="319"/>
      <c r="NS105" s="319"/>
      <c r="NT105" s="319"/>
      <c r="NU105" s="319"/>
      <c r="NV105" s="319"/>
      <c r="NW105" s="319"/>
      <c r="NX105" s="319"/>
      <c r="NY105" s="319"/>
      <c r="NZ105" s="319"/>
      <c r="OA105" s="319"/>
      <c r="OB105" s="319"/>
      <c r="OC105" s="319"/>
      <c r="OD105" s="319"/>
      <c r="OE105" s="319"/>
      <c r="OF105" s="319"/>
      <c r="OG105" s="319"/>
      <c r="OH105" s="319"/>
      <c r="OI105" s="319"/>
      <c r="OJ105" s="319"/>
      <c r="OK105" s="319"/>
      <c r="OL105" s="319"/>
      <c r="OM105" s="319"/>
      <c r="ON105" s="319"/>
      <c r="OO105" s="319"/>
      <c r="OP105" s="319"/>
      <c r="OQ105" s="319"/>
      <c r="OR105" s="319"/>
      <c r="OS105" s="319"/>
      <c r="OT105" s="319"/>
      <c r="OU105" s="319"/>
      <c r="OV105" s="319"/>
      <c r="OW105" s="319"/>
      <c r="OX105" s="319"/>
      <c r="OY105" s="319"/>
      <c r="OZ105" s="319"/>
      <c r="PA105" s="319"/>
      <c r="PB105" s="319"/>
      <c r="PC105" s="319"/>
      <c r="PD105" s="319"/>
      <c r="PE105" s="319"/>
      <c r="PF105" s="319"/>
      <c r="PG105" s="319"/>
      <c r="PH105" s="319"/>
      <c r="PI105" s="319"/>
      <c r="PJ105" s="319"/>
      <c r="PK105" s="319"/>
      <c r="PL105" s="319"/>
      <c r="PM105" s="319"/>
      <c r="PN105" s="319"/>
      <c r="PO105" s="319"/>
      <c r="PP105" s="319"/>
      <c r="PQ105" s="319"/>
      <c r="PR105" s="319"/>
      <c r="PS105" s="319"/>
      <c r="PT105" s="319"/>
      <c r="PU105" s="319"/>
      <c r="PV105" s="319"/>
      <c r="PW105" s="319"/>
      <c r="PX105" s="319"/>
      <c r="PY105" s="319"/>
      <c r="PZ105" s="319"/>
      <c r="QA105" s="319"/>
      <c r="QB105" s="319"/>
      <c r="QC105" s="319"/>
      <c r="QD105" s="319"/>
      <c r="QE105" s="319"/>
      <c r="QF105" s="319"/>
      <c r="QG105" s="319"/>
      <c r="QH105" s="319"/>
      <c r="QI105" s="319"/>
      <c r="QJ105" s="319"/>
      <c r="QK105" s="319"/>
      <c r="QL105" s="319"/>
      <c r="QM105" s="319"/>
      <c r="QN105" s="319"/>
      <c r="QO105" s="319"/>
      <c r="QP105" s="319"/>
      <c r="QQ105" s="319"/>
      <c r="QR105" s="319"/>
      <c r="QS105" s="319"/>
      <c r="QT105" s="319"/>
      <c r="QU105" s="319"/>
      <c r="QV105" s="319"/>
      <c r="QW105" s="319"/>
      <c r="QX105" s="319"/>
      <c r="QY105" s="319"/>
      <c r="QZ105" s="319"/>
      <c r="RA105" s="319"/>
      <c r="RB105" s="319"/>
      <c r="RC105" s="319"/>
      <c r="RD105" s="319"/>
      <c r="RE105" s="319"/>
      <c r="RF105" s="319"/>
    </row>
    <row r="106" spans="1:474" s="602" customFormat="1" ht="14.4">
      <c r="A106" s="319"/>
      <c r="B106" s="2003" t="s">
        <v>77</v>
      </c>
      <c r="C106" s="2004">
        <v>18230716</v>
      </c>
      <c r="D106" s="2005"/>
      <c r="E106" s="2006" t="s">
        <v>1159</v>
      </c>
      <c r="F106" s="2007">
        <v>0</v>
      </c>
      <c r="G106" s="612">
        <f t="shared" si="24"/>
        <v>0</v>
      </c>
      <c r="H106" s="612" t="s">
        <v>36</v>
      </c>
      <c r="I106" s="2006">
        <v>20</v>
      </c>
      <c r="J106" s="2008">
        <f t="shared" si="18"/>
        <v>0</v>
      </c>
      <c r="K106" s="2009">
        <f t="shared" si="20"/>
        <v>50</v>
      </c>
      <c r="L106" s="2009">
        <f t="shared" si="21"/>
        <v>50</v>
      </c>
      <c r="M106" s="600"/>
      <c r="N106" s="2006">
        <v>0</v>
      </c>
      <c r="O106" s="375"/>
      <c r="P106" s="601"/>
      <c r="Q106" s="601">
        <v>1000</v>
      </c>
      <c r="R106" s="601">
        <f t="shared" si="19"/>
        <v>0</v>
      </c>
      <c r="S106" s="2006">
        <v>1000</v>
      </c>
      <c r="T106" s="601"/>
      <c r="U106" s="601"/>
      <c r="V106" s="601"/>
      <c r="W106" s="601"/>
      <c r="X106" s="601"/>
      <c r="Y106" s="601"/>
      <c r="Z106" s="1006">
        <f t="shared" si="25"/>
        <v>0</v>
      </c>
      <c r="AA106" s="614">
        <f t="shared" si="22"/>
        <v>0</v>
      </c>
      <c r="AB106" s="601">
        <f t="shared" si="23"/>
        <v>0</v>
      </c>
      <c r="AC106" s="618"/>
      <c r="AD106" s="2010"/>
      <c r="AE106" s="319"/>
      <c r="AF106" s="319"/>
      <c r="AG106" s="319"/>
      <c r="AH106" s="319"/>
      <c r="AI106" s="319"/>
      <c r="AJ106" s="319"/>
      <c r="AK106" s="319"/>
      <c r="AL106" s="319"/>
      <c r="AM106" s="319"/>
      <c r="AN106" s="319"/>
      <c r="AO106" s="319"/>
      <c r="AP106" s="319"/>
      <c r="AQ106" s="319"/>
      <c r="AR106" s="319"/>
      <c r="AS106" s="319"/>
      <c r="AT106" s="319"/>
      <c r="AU106" s="319"/>
      <c r="AV106" s="319"/>
      <c r="AW106" s="319"/>
      <c r="AX106" s="319"/>
      <c r="AY106" s="319"/>
      <c r="AZ106" s="319"/>
      <c r="BA106" s="319"/>
      <c r="BB106" s="319"/>
      <c r="BC106" s="319"/>
      <c r="BD106" s="319"/>
      <c r="BE106" s="319"/>
      <c r="BF106" s="319"/>
      <c r="BG106" s="319"/>
      <c r="BH106" s="319"/>
      <c r="BI106" s="319"/>
      <c r="BJ106" s="319"/>
      <c r="BK106" s="319"/>
      <c r="BL106" s="319"/>
      <c r="BM106" s="319"/>
      <c r="BN106" s="319"/>
      <c r="BO106" s="319"/>
      <c r="BP106" s="319"/>
      <c r="BQ106" s="319"/>
      <c r="BR106" s="319"/>
      <c r="BS106" s="319"/>
      <c r="BT106" s="319"/>
      <c r="BU106" s="319"/>
      <c r="BV106" s="319"/>
      <c r="BW106" s="319"/>
      <c r="BX106" s="319"/>
      <c r="BY106" s="319"/>
      <c r="BZ106" s="319"/>
      <c r="CA106" s="319"/>
      <c r="CB106" s="319"/>
      <c r="CC106" s="319"/>
      <c r="CD106" s="319"/>
      <c r="CE106" s="319"/>
      <c r="CF106" s="319"/>
      <c r="CG106" s="319"/>
      <c r="CH106" s="319"/>
      <c r="CI106" s="319"/>
      <c r="CJ106" s="319"/>
      <c r="CK106" s="319"/>
      <c r="CL106" s="319"/>
      <c r="CM106" s="319"/>
      <c r="CN106" s="319"/>
      <c r="CO106" s="319"/>
      <c r="CP106" s="319"/>
      <c r="CQ106" s="319"/>
      <c r="CR106" s="319"/>
      <c r="CS106" s="319"/>
      <c r="CT106" s="319"/>
      <c r="CU106" s="319"/>
      <c r="CV106" s="319"/>
      <c r="CW106" s="319"/>
      <c r="CX106" s="319"/>
      <c r="CY106" s="319"/>
      <c r="CZ106" s="319"/>
      <c r="DA106" s="319"/>
      <c r="DB106" s="319"/>
      <c r="DC106" s="319"/>
      <c r="DD106" s="319"/>
      <c r="DE106" s="319"/>
      <c r="DF106" s="319"/>
      <c r="DG106" s="319"/>
      <c r="DH106" s="319"/>
      <c r="DI106" s="319"/>
      <c r="DJ106" s="319"/>
      <c r="DK106" s="319"/>
      <c r="DL106" s="319"/>
      <c r="DM106" s="319"/>
      <c r="DN106" s="319"/>
      <c r="DO106" s="319"/>
      <c r="DP106" s="319"/>
      <c r="DQ106" s="319"/>
      <c r="DR106" s="319"/>
      <c r="DS106" s="319"/>
      <c r="DT106" s="319"/>
      <c r="DU106" s="319"/>
      <c r="DV106" s="319"/>
      <c r="DW106" s="319"/>
      <c r="DX106" s="319"/>
      <c r="DY106" s="319"/>
      <c r="DZ106" s="319"/>
      <c r="EA106" s="319"/>
      <c r="EB106" s="319"/>
      <c r="EC106" s="319"/>
      <c r="ED106" s="319"/>
      <c r="EE106" s="319"/>
      <c r="EF106" s="319"/>
      <c r="EG106" s="319"/>
      <c r="EH106" s="319"/>
      <c r="EI106" s="319"/>
      <c r="EJ106" s="319"/>
      <c r="EK106" s="319"/>
      <c r="EL106" s="319"/>
      <c r="EM106" s="319"/>
      <c r="EN106" s="319"/>
      <c r="EO106" s="319"/>
      <c r="EP106" s="319"/>
      <c r="EQ106" s="319"/>
      <c r="ER106" s="319"/>
      <c r="ES106" s="319"/>
      <c r="ET106" s="319"/>
      <c r="EU106" s="319"/>
      <c r="EV106" s="319"/>
      <c r="EW106" s="319"/>
      <c r="EX106" s="319"/>
      <c r="EY106" s="319"/>
      <c r="EZ106" s="319"/>
      <c r="FA106" s="319"/>
      <c r="FB106" s="319"/>
      <c r="FC106" s="319"/>
      <c r="FD106" s="319"/>
      <c r="FE106" s="319"/>
      <c r="FF106" s="319"/>
      <c r="FG106" s="319"/>
      <c r="FH106" s="319"/>
      <c r="FI106" s="319"/>
      <c r="FJ106" s="319"/>
      <c r="FK106" s="319"/>
      <c r="FL106" s="319"/>
      <c r="FM106" s="319"/>
      <c r="FN106" s="319"/>
      <c r="FO106" s="319"/>
      <c r="FP106" s="319"/>
      <c r="FQ106" s="319"/>
      <c r="FR106" s="319"/>
      <c r="FS106" s="319"/>
      <c r="FT106" s="319"/>
      <c r="FU106" s="319"/>
      <c r="FV106" s="319"/>
      <c r="FW106" s="319"/>
      <c r="FX106" s="319"/>
      <c r="FY106" s="319"/>
      <c r="FZ106" s="319"/>
      <c r="GA106" s="319"/>
      <c r="GB106" s="319"/>
      <c r="GC106" s="319"/>
      <c r="GD106" s="319"/>
      <c r="GE106" s="319"/>
      <c r="GF106" s="319"/>
      <c r="GG106" s="319"/>
      <c r="GH106" s="319"/>
      <c r="GI106" s="319"/>
      <c r="GJ106" s="319"/>
      <c r="GK106" s="319"/>
      <c r="GL106" s="319"/>
      <c r="GM106" s="319"/>
      <c r="GN106" s="319"/>
      <c r="GO106" s="319"/>
      <c r="GP106" s="319"/>
      <c r="GQ106" s="319"/>
      <c r="GR106" s="319"/>
      <c r="GS106" s="319"/>
      <c r="GT106" s="319"/>
      <c r="GU106" s="319"/>
      <c r="GV106" s="319"/>
      <c r="GW106" s="319"/>
      <c r="GX106" s="319"/>
      <c r="GY106" s="319"/>
      <c r="GZ106" s="319"/>
      <c r="HA106" s="319"/>
      <c r="HB106" s="319"/>
      <c r="HC106" s="319"/>
      <c r="HD106" s="319"/>
      <c r="HE106" s="319"/>
      <c r="HF106" s="319"/>
      <c r="HG106" s="319"/>
      <c r="HH106" s="319"/>
      <c r="HI106" s="319"/>
      <c r="HJ106" s="319"/>
      <c r="HK106" s="319"/>
      <c r="HL106" s="319"/>
      <c r="HM106" s="319"/>
      <c r="HN106" s="319"/>
      <c r="HO106" s="319"/>
      <c r="HP106" s="319"/>
      <c r="HQ106" s="319"/>
      <c r="HR106" s="319"/>
      <c r="HS106" s="319"/>
      <c r="HT106" s="319"/>
      <c r="HU106" s="319"/>
      <c r="HV106" s="319"/>
      <c r="HW106" s="319"/>
      <c r="HX106" s="319"/>
      <c r="HY106" s="319"/>
      <c r="HZ106" s="319"/>
      <c r="IA106" s="319"/>
      <c r="IB106" s="319"/>
      <c r="IC106" s="319"/>
      <c r="ID106" s="319"/>
      <c r="IE106" s="319"/>
      <c r="IF106" s="319"/>
      <c r="IG106" s="319"/>
      <c r="IH106" s="319"/>
      <c r="II106" s="319"/>
      <c r="IJ106" s="319"/>
      <c r="IK106" s="319"/>
      <c r="IL106" s="319"/>
      <c r="IM106" s="319"/>
      <c r="IN106" s="319"/>
      <c r="IO106" s="319"/>
      <c r="IP106" s="319"/>
      <c r="IQ106" s="319"/>
      <c r="IR106" s="319"/>
      <c r="IS106" s="319"/>
      <c r="IT106" s="319"/>
      <c r="IU106" s="319"/>
      <c r="IV106" s="319"/>
      <c r="IW106" s="319"/>
      <c r="IX106" s="319"/>
      <c r="IY106" s="319"/>
      <c r="IZ106" s="319"/>
      <c r="JA106" s="319"/>
      <c r="JB106" s="319"/>
      <c r="JC106" s="319"/>
      <c r="JD106" s="319"/>
      <c r="JE106" s="319"/>
      <c r="JF106" s="319"/>
      <c r="JG106" s="319"/>
      <c r="JH106" s="319"/>
      <c r="JI106" s="319"/>
      <c r="JJ106" s="319"/>
      <c r="JK106" s="319"/>
      <c r="JL106" s="319"/>
      <c r="JM106" s="319"/>
      <c r="JN106" s="319"/>
      <c r="JO106" s="319"/>
      <c r="JP106" s="319"/>
      <c r="JQ106" s="319"/>
      <c r="JR106" s="319"/>
      <c r="JS106" s="319"/>
      <c r="JT106" s="319"/>
      <c r="JU106" s="319"/>
      <c r="JV106" s="319"/>
      <c r="JW106" s="319"/>
      <c r="JX106" s="319"/>
      <c r="JY106" s="319"/>
      <c r="JZ106" s="319"/>
      <c r="KA106" s="319"/>
      <c r="KB106" s="319"/>
      <c r="KC106" s="319"/>
      <c r="KD106" s="319"/>
      <c r="KE106" s="319"/>
      <c r="KF106" s="319"/>
      <c r="KG106" s="319"/>
      <c r="KH106" s="319"/>
      <c r="KI106" s="319"/>
      <c r="KJ106" s="319"/>
      <c r="KK106" s="319"/>
      <c r="KL106" s="319"/>
      <c r="KM106" s="319"/>
      <c r="KN106" s="319"/>
      <c r="KO106" s="319"/>
      <c r="KP106" s="319"/>
      <c r="KQ106" s="319"/>
      <c r="KR106" s="319"/>
      <c r="KS106" s="319"/>
      <c r="KT106" s="319"/>
      <c r="KU106" s="319"/>
      <c r="KV106" s="319"/>
      <c r="KW106" s="319"/>
      <c r="KX106" s="319"/>
      <c r="KY106" s="319"/>
      <c r="KZ106" s="319"/>
      <c r="LA106" s="319"/>
      <c r="LB106" s="319"/>
      <c r="LC106" s="319"/>
      <c r="LD106" s="319"/>
      <c r="LE106" s="319"/>
      <c r="LF106" s="319"/>
      <c r="LG106" s="319"/>
      <c r="LH106" s="319"/>
      <c r="LI106" s="319"/>
      <c r="LJ106" s="319"/>
      <c r="LK106" s="319"/>
      <c r="LL106" s="319"/>
      <c r="LM106" s="319"/>
      <c r="LN106" s="319"/>
      <c r="LO106" s="319"/>
      <c r="LP106" s="319"/>
      <c r="LQ106" s="319"/>
      <c r="LR106" s="319"/>
      <c r="LS106" s="319"/>
      <c r="LT106" s="319"/>
      <c r="LU106" s="319"/>
      <c r="LV106" s="319"/>
      <c r="LW106" s="319"/>
      <c r="LX106" s="319"/>
      <c r="LY106" s="319"/>
      <c r="LZ106" s="319"/>
      <c r="MA106" s="319"/>
      <c r="MB106" s="319"/>
      <c r="MC106" s="319"/>
      <c r="MD106" s="319"/>
      <c r="ME106" s="319"/>
      <c r="MF106" s="319"/>
      <c r="MG106" s="319"/>
      <c r="MH106" s="319"/>
      <c r="MI106" s="319"/>
      <c r="MJ106" s="319"/>
      <c r="MK106" s="319"/>
      <c r="ML106" s="319"/>
      <c r="MM106" s="319"/>
      <c r="MN106" s="319"/>
      <c r="MO106" s="319"/>
      <c r="MP106" s="319"/>
      <c r="MQ106" s="319"/>
      <c r="MR106" s="319"/>
      <c r="MS106" s="319"/>
      <c r="MT106" s="319"/>
      <c r="MU106" s="319"/>
      <c r="MV106" s="319"/>
      <c r="MW106" s="319"/>
      <c r="MX106" s="319"/>
      <c r="MY106" s="319"/>
      <c r="MZ106" s="319"/>
      <c r="NA106" s="319"/>
      <c r="NB106" s="319"/>
      <c r="NC106" s="319"/>
      <c r="ND106" s="319"/>
      <c r="NE106" s="319"/>
      <c r="NF106" s="319"/>
      <c r="NG106" s="319"/>
      <c r="NH106" s="319"/>
      <c r="NI106" s="319"/>
      <c r="NJ106" s="319"/>
      <c r="NK106" s="319"/>
      <c r="NL106" s="319"/>
      <c r="NM106" s="319"/>
      <c r="NN106" s="319"/>
      <c r="NO106" s="319"/>
      <c r="NP106" s="319"/>
      <c r="NQ106" s="319"/>
      <c r="NR106" s="319"/>
      <c r="NS106" s="319"/>
      <c r="NT106" s="319"/>
      <c r="NU106" s="319"/>
      <c r="NV106" s="319"/>
      <c r="NW106" s="319"/>
      <c r="NX106" s="319"/>
      <c r="NY106" s="319"/>
      <c r="NZ106" s="319"/>
      <c r="OA106" s="319"/>
      <c r="OB106" s="319"/>
      <c r="OC106" s="319"/>
      <c r="OD106" s="319"/>
      <c r="OE106" s="319"/>
      <c r="OF106" s="319"/>
      <c r="OG106" s="319"/>
      <c r="OH106" s="319"/>
      <c r="OI106" s="319"/>
      <c r="OJ106" s="319"/>
      <c r="OK106" s="319"/>
      <c r="OL106" s="319"/>
      <c r="OM106" s="319"/>
      <c r="ON106" s="319"/>
      <c r="OO106" s="319"/>
      <c r="OP106" s="319"/>
      <c r="OQ106" s="319"/>
      <c r="OR106" s="319"/>
      <c r="OS106" s="319"/>
      <c r="OT106" s="319"/>
      <c r="OU106" s="319"/>
      <c r="OV106" s="319"/>
      <c r="OW106" s="319"/>
      <c r="OX106" s="319"/>
      <c r="OY106" s="319"/>
      <c r="OZ106" s="319"/>
      <c r="PA106" s="319"/>
      <c r="PB106" s="319"/>
      <c r="PC106" s="319"/>
      <c r="PD106" s="319"/>
      <c r="PE106" s="319"/>
      <c r="PF106" s="319"/>
      <c r="PG106" s="319"/>
      <c r="PH106" s="319"/>
      <c r="PI106" s="319"/>
      <c r="PJ106" s="319"/>
      <c r="PK106" s="319"/>
      <c r="PL106" s="319"/>
      <c r="PM106" s="319"/>
      <c r="PN106" s="319"/>
      <c r="PO106" s="319"/>
      <c r="PP106" s="319"/>
      <c r="PQ106" s="319"/>
      <c r="PR106" s="319"/>
      <c r="PS106" s="319"/>
      <c r="PT106" s="319"/>
      <c r="PU106" s="319"/>
      <c r="PV106" s="319"/>
      <c r="PW106" s="319"/>
      <c r="PX106" s="319"/>
      <c r="PY106" s="319"/>
      <c r="PZ106" s="319"/>
      <c r="QA106" s="319"/>
      <c r="QB106" s="319"/>
      <c r="QC106" s="319"/>
      <c r="QD106" s="319"/>
      <c r="QE106" s="319"/>
      <c r="QF106" s="319"/>
      <c r="QG106" s="319"/>
      <c r="QH106" s="319"/>
      <c r="QI106" s="319"/>
      <c r="QJ106" s="319"/>
      <c r="QK106" s="319"/>
      <c r="QL106" s="319"/>
      <c r="QM106" s="319"/>
      <c r="QN106" s="319"/>
      <c r="QO106" s="319"/>
      <c r="QP106" s="319"/>
      <c r="QQ106" s="319"/>
      <c r="QR106" s="319"/>
      <c r="QS106" s="319"/>
      <c r="QT106" s="319"/>
      <c r="QU106" s="319"/>
      <c r="QV106" s="319"/>
      <c r="QW106" s="319"/>
      <c r="QX106" s="319"/>
      <c r="QY106" s="319"/>
      <c r="QZ106" s="319"/>
      <c r="RA106" s="319"/>
      <c r="RB106" s="319"/>
      <c r="RC106" s="319"/>
      <c r="RD106" s="319"/>
      <c r="RE106" s="319"/>
      <c r="RF106" s="319"/>
    </row>
    <row r="107" spans="1:474" s="602" customFormat="1" ht="14.4">
      <c r="A107" s="319"/>
      <c r="B107" s="2003" t="s">
        <v>77</v>
      </c>
      <c r="C107" s="2004">
        <v>18230716</v>
      </c>
      <c r="D107" s="2005"/>
      <c r="E107" s="2006" t="s">
        <v>1160</v>
      </c>
      <c r="F107" s="2007">
        <v>12</v>
      </c>
      <c r="G107" s="612">
        <f t="shared" si="24"/>
        <v>1.8065340964946039E-2</v>
      </c>
      <c r="H107" s="612" t="s">
        <v>36</v>
      </c>
      <c r="I107" s="2006">
        <v>2</v>
      </c>
      <c r="J107" s="2008">
        <f t="shared" si="18"/>
        <v>11497</v>
      </c>
      <c r="K107" s="2009">
        <f t="shared" si="20"/>
        <v>1000</v>
      </c>
      <c r="L107" s="2009">
        <f t="shared" si="21"/>
        <v>1568</v>
      </c>
      <c r="M107" s="600"/>
      <c r="N107" s="2006">
        <v>22994</v>
      </c>
      <c r="O107" s="375"/>
      <c r="P107" s="601"/>
      <c r="Q107" s="601">
        <v>2000</v>
      </c>
      <c r="R107" s="601">
        <f t="shared" si="19"/>
        <v>1136</v>
      </c>
      <c r="S107" s="2006">
        <v>3136</v>
      </c>
      <c r="T107" s="601"/>
      <c r="U107" s="601"/>
      <c r="V107" s="601"/>
      <c r="W107" s="601"/>
      <c r="X107" s="601"/>
      <c r="Y107" s="601"/>
      <c r="Z107" s="1006">
        <f t="shared" si="25"/>
        <v>0</v>
      </c>
      <c r="AA107" s="614">
        <f t="shared" si="22"/>
        <v>0.62371593011669946</v>
      </c>
      <c r="AB107" s="601">
        <f t="shared" si="23"/>
        <v>14341.724097103388</v>
      </c>
      <c r="AC107" s="618"/>
      <c r="AD107" s="2010"/>
      <c r="AE107" s="319"/>
      <c r="AF107" s="319"/>
      <c r="AG107" s="319"/>
      <c r="AH107" s="319"/>
      <c r="AI107" s="319"/>
      <c r="AJ107" s="319"/>
      <c r="AK107" s="319"/>
      <c r="AL107" s="319"/>
      <c r="AM107" s="319"/>
      <c r="AN107" s="319"/>
      <c r="AO107" s="319"/>
      <c r="AP107" s="319"/>
      <c r="AQ107" s="319"/>
      <c r="AR107" s="319"/>
      <c r="AS107" s="319"/>
      <c r="AT107" s="319"/>
      <c r="AU107" s="319"/>
      <c r="AV107" s="319"/>
      <c r="AW107" s="319"/>
      <c r="AX107" s="319"/>
      <c r="AY107" s="319"/>
      <c r="AZ107" s="319"/>
      <c r="BA107" s="319"/>
      <c r="BB107" s="319"/>
      <c r="BC107" s="319"/>
      <c r="BD107" s="319"/>
      <c r="BE107" s="319"/>
      <c r="BF107" s="319"/>
      <c r="BG107" s="319"/>
      <c r="BH107" s="319"/>
      <c r="BI107" s="319"/>
      <c r="BJ107" s="319"/>
      <c r="BK107" s="319"/>
      <c r="BL107" s="319"/>
      <c r="BM107" s="319"/>
      <c r="BN107" s="319"/>
      <c r="BO107" s="319"/>
      <c r="BP107" s="319"/>
      <c r="BQ107" s="319"/>
      <c r="BR107" s="319"/>
      <c r="BS107" s="319"/>
      <c r="BT107" s="319"/>
      <c r="BU107" s="319"/>
      <c r="BV107" s="319"/>
      <c r="BW107" s="319"/>
      <c r="BX107" s="319"/>
      <c r="BY107" s="319"/>
      <c r="BZ107" s="319"/>
      <c r="CA107" s="319"/>
      <c r="CB107" s="319"/>
      <c r="CC107" s="319"/>
      <c r="CD107" s="319"/>
      <c r="CE107" s="319"/>
      <c r="CF107" s="319"/>
      <c r="CG107" s="319"/>
      <c r="CH107" s="319"/>
      <c r="CI107" s="319"/>
      <c r="CJ107" s="319"/>
      <c r="CK107" s="319"/>
      <c r="CL107" s="319"/>
      <c r="CM107" s="319"/>
      <c r="CN107" s="319"/>
      <c r="CO107" s="319"/>
      <c r="CP107" s="319"/>
      <c r="CQ107" s="319"/>
      <c r="CR107" s="319"/>
      <c r="CS107" s="319"/>
      <c r="CT107" s="319"/>
      <c r="CU107" s="319"/>
      <c r="CV107" s="319"/>
      <c r="CW107" s="319"/>
      <c r="CX107" s="319"/>
      <c r="CY107" s="319"/>
      <c r="CZ107" s="319"/>
      <c r="DA107" s="319"/>
      <c r="DB107" s="319"/>
      <c r="DC107" s="319"/>
      <c r="DD107" s="319"/>
      <c r="DE107" s="319"/>
      <c r="DF107" s="319"/>
      <c r="DG107" s="319"/>
      <c r="DH107" s="319"/>
      <c r="DI107" s="319"/>
      <c r="DJ107" s="319"/>
      <c r="DK107" s="319"/>
      <c r="DL107" s="319"/>
      <c r="DM107" s="319"/>
      <c r="DN107" s="319"/>
      <c r="DO107" s="319"/>
      <c r="DP107" s="319"/>
      <c r="DQ107" s="319"/>
      <c r="DR107" s="319"/>
      <c r="DS107" s="319"/>
      <c r="DT107" s="319"/>
      <c r="DU107" s="319"/>
      <c r="DV107" s="319"/>
      <c r="DW107" s="319"/>
      <c r="DX107" s="319"/>
      <c r="DY107" s="319"/>
      <c r="DZ107" s="319"/>
      <c r="EA107" s="319"/>
      <c r="EB107" s="319"/>
      <c r="EC107" s="319"/>
      <c r="ED107" s="319"/>
      <c r="EE107" s="319"/>
      <c r="EF107" s="319"/>
      <c r="EG107" s="319"/>
      <c r="EH107" s="319"/>
      <c r="EI107" s="319"/>
      <c r="EJ107" s="319"/>
      <c r="EK107" s="319"/>
      <c r="EL107" s="319"/>
      <c r="EM107" s="319"/>
      <c r="EN107" s="319"/>
      <c r="EO107" s="319"/>
      <c r="EP107" s="319"/>
      <c r="EQ107" s="319"/>
      <c r="ER107" s="319"/>
      <c r="ES107" s="319"/>
      <c r="ET107" s="319"/>
      <c r="EU107" s="319"/>
      <c r="EV107" s="319"/>
      <c r="EW107" s="319"/>
      <c r="EX107" s="319"/>
      <c r="EY107" s="319"/>
      <c r="EZ107" s="319"/>
      <c r="FA107" s="319"/>
      <c r="FB107" s="319"/>
      <c r="FC107" s="319"/>
      <c r="FD107" s="319"/>
      <c r="FE107" s="319"/>
      <c r="FF107" s="319"/>
      <c r="FG107" s="319"/>
      <c r="FH107" s="319"/>
      <c r="FI107" s="319"/>
      <c r="FJ107" s="319"/>
      <c r="FK107" s="319"/>
      <c r="FL107" s="319"/>
      <c r="FM107" s="319"/>
      <c r="FN107" s="319"/>
      <c r="FO107" s="319"/>
      <c r="FP107" s="319"/>
      <c r="FQ107" s="319"/>
      <c r="FR107" s="319"/>
      <c r="FS107" s="319"/>
      <c r="FT107" s="319"/>
      <c r="FU107" s="319"/>
      <c r="FV107" s="319"/>
      <c r="FW107" s="319"/>
      <c r="FX107" s="319"/>
      <c r="FY107" s="319"/>
      <c r="FZ107" s="319"/>
      <c r="GA107" s="319"/>
      <c r="GB107" s="319"/>
      <c r="GC107" s="319"/>
      <c r="GD107" s="319"/>
      <c r="GE107" s="319"/>
      <c r="GF107" s="319"/>
      <c r="GG107" s="319"/>
      <c r="GH107" s="319"/>
      <c r="GI107" s="319"/>
      <c r="GJ107" s="319"/>
      <c r="GK107" s="319"/>
      <c r="GL107" s="319"/>
      <c r="GM107" s="319"/>
      <c r="GN107" s="319"/>
      <c r="GO107" s="319"/>
      <c r="GP107" s="319"/>
      <c r="GQ107" s="319"/>
      <c r="GR107" s="319"/>
      <c r="GS107" s="319"/>
      <c r="GT107" s="319"/>
      <c r="GU107" s="319"/>
      <c r="GV107" s="319"/>
      <c r="GW107" s="319"/>
      <c r="GX107" s="319"/>
      <c r="GY107" s="319"/>
      <c r="GZ107" s="319"/>
      <c r="HA107" s="319"/>
      <c r="HB107" s="319"/>
      <c r="HC107" s="319"/>
      <c r="HD107" s="319"/>
      <c r="HE107" s="319"/>
      <c r="HF107" s="319"/>
      <c r="HG107" s="319"/>
      <c r="HH107" s="319"/>
      <c r="HI107" s="319"/>
      <c r="HJ107" s="319"/>
      <c r="HK107" s="319"/>
      <c r="HL107" s="319"/>
      <c r="HM107" s="319"/>
      <c r="HN107" s="319"/>
      <c r="HO107" s="319"/>
      <c r="HP107" s="319"/>
      <c r="HQ107" s="319"/>
      <c r="HR107" s="319"/>
      <c r="HS107" s="319"/>
      <c r="HT107" s="319"/>
      <c r="HU107" s="319"/>
      <c r="HV107" s="319"/>
      <c r="HW107" s="319"/>
      <c r="HX107" s="319"/>
      <c r="HY107" s="319"/>
      <c r="HZ107" s="319"/>
      <c r="IA107" s="319"/>
      <c r="IB107" s="319"/>
      <c r="IC107" s="319"/>
      <c r="ID107" s="319"/>
      <c r="IE107" s="319"/>
      <c r="IF107" s="319"/>
      <c r="IG107" s="319"/>
      <c r="IH107" s="319"/>
      <c r="II107" s="319"/>
      <c r="IJ107" s="319"/>
      <c r="IK107" s="319"/>
      <c r="IL107" s="319"/>
      <c r="IM107" s="319"/>
      <c r="IN107" s="319"/>
      <c r="IO107" s="319"/>
      <c r="IP107" s="319"/>
      <c r="IQ107" s="319"/>
      <c r="IR107" s="319"/>
      <c r="IS107" s="319"/>
      <c r="IT107" s="319"/>
      <c r="IU107" s="319"/>
      <c r="IV107" s="319"/>
      <c r="IW107" s="319"/>
      <c r="IX107" s="319"/>
      <c r="IY107" s="319"/>
      <c r="IZ107" s="319"/>
      <c r="JA107" s="319"/>
      <c r="JB107" s="319"/>
      <c r="JC107" s="319"/>
      <c r="JD107" s="319"/>
      <c r="JE107" s="319"/>
      <c r="JF107" s="319"/>
      <c r="JG107" s="319"/>
      <c r="JH107" s="319"/>
      <c r="JI107" s="319"/>
      <c r="JJ107" s="319"/>
      <c r="JK107" s="319"/>
      <c r="JL107" s="319"/>
      <c r="JM107" s="319"/>
      <c r="JN107" s="319"/>
      <c r="JO107" s="319"/>
      <c r="JP107" s="319"/>
      <c r="JQ107" s="319"/>
      <c r="JR107" s="319"/>
      <c r="JS107" s="319"/>
      <c r="JT107" s="319"/>
      <c r="JU107" s="319"/>
      <c r="JV107" s="319"/>
      <c r="JW107" s="319"/>
      <c r="JX107" s="319"/>
      <c r="JY107" s="319"/>
      <c r="JZ107" s="319"/>
      <c r="KA107" s="319"/>
      <c r="KB107" s="319"/>
      <c r="KC107" s="319"/>
      <c r="KD107" s="319"/>
      <c r="KE107" s="319"/>
      <c r="KF107" s="319"/>
      <c r="KG107" s="319"/>
      <c r="KH107" s="319"/>
      <c r="KI107" s="319"/>
      <c r="KJ107" s="319"/>
      <c r="KK107" s="319"/>
      <c r="KL107" s="319"/>
      <c r="KM107" s="319"/>
      <c r="KN107" s="319"/>
      <c r="KO107" s="319"/>
      <c r="KP107" s="319"/>
      <c r="KQ107" s="319"/>
      <c r="KR107" s="319"/>
      <c r="KS107" s="319"/>
      <c r="KT107" s="319"/>
      <c r="KU107" s="319"/>
      <c r="KV107" s="319"/>
      <c r="KW107" s="319"/>
      <c r="KX107" s="319"/>
      <c r="KY107" s="319"/>
      <c r="KZ107" s="319"/>
      <c r="LA107" s="319"/>
      <c r="LB107" s="319"/>
      <c r="LC107" s="319"/>
      <c r="LD107" s="319"/>
      <c r="LE107" s="319"/>
      <c r="LF107" s="319"/>
      <c r="LG107" s="319"/>
      <c r="LH107" s="319"/>
      <c r="LI107" s="319"/>
      <c r="LJ107" s="319"/>
      <c r="LK107" s="319"/>
      <c r="LL107" s="319"/>
      <c r="LM107" s="319"/>
      <c r="LN107" s="319"/>
      <c r="LO107" s="319"/>
      <c r="LP107" s="319"/>
      <c r="LQ107" s="319"/>
      <c r="LR107" s="319"/>
      <c r="LS107" s="319"/>
      <c r="LT107" s="319"/>
      <c r="LU107" s="319"/>
      <c r="LV107" s="319"/>
      <c r="LW107" s="319"/>
      <c r="LX107" s="319"/>
      <c r="LY107" s="319"/>
      <c r="LZ107" s="319"/>
      <c r="MA107" s="319"/>
      <c r="MB107" s="319"/>
      <c r="MC107" s="319"/>
      <c r="MD107" s="319"/>
      <c r="ME107" s="319"/>
      <c r="MF107" s="319"/>
      <c r="MG107" s="319"/>
      <c r="MH107" s="319"/>
      <c r="MI107" s="319"/>
      <c r="MJ107" s="319"/>
      <c r="MK107" s="319"/>
      <c r="ML107" s="319"/>
      <c r="MM107" s="319"/>
      <c r="MN107" s="319"/>
      <c r="MO107" s="319"/>
      <c r="MP107" s="319"/>
      <c r="MQ107" s="319"/>
      <c r="MR107" s="319"/>
      <c r="MS107" s="319"/>
      <c r="MT107" s="319"/>
      <c r="MU107" s="319"/>
      <c r="MV107" s="319"/>
      <c r="MW107" s="319"/>
      <c r="MX107" s="319"/>
      <c r="MY107" s="319"/>
      <c r="MZ107" s="319"/>
      <c r="NA107" s="319"/>
      <c r="NB107" s="319"/>
      <c r="NC107" s="319"/>
      <c r="ND107" s="319"/>
      <c r="NE107" s="319"/>
      <c r="NF107" s="319"/>
      <c r="NG107" s="319"/>
      <c r="NH107" s="319"/>
      <c r="NI107" s="319"/>
      <c r="NJ107" s="319"/>
      <c r="NK107" s="319"/>
      <c r="NL107" s="319"/>
      <c r="NM107" s="319"/>
      <c r="NN107" s="319"/>
      <c r="NO107" s="319"/>
      <c r="NP107" s="319"/>
      <c r="NQ107" s="319"/>
      <c r="NR107" s="319"/>
      <c r="NS107" s="319"/>
      <c r="NT107" s="319"/>
      <c r="NU107" s="319"/>
      <c r="NV107" s="319"/>
      <c r="NW107" s="319"/>
      <c r="NX107" s="319"/>
      <c r="NY107" s="319"/>
      <c r="NZ107" s="319"/>
      <c r="OA107" s="319"/>
      <c r="OB107" s="319"/>
      <c r="OC107" s="319"/>
      <c r="OD107" s="319"/>
      <c r="OE107" s="319"/>
      <c r="OF107" s="319"/>
      <c r="OG107" s="319"/>
      <c r="OH107" s="319"/>
      <c r="OI107" s="319"/>
      <c r="OJ107" s="319"/>
      <c r="OK107" s="319"/>
      <c r="OL107" s="319"/>
      <c r="OM107" s="319"/>
      <c r="ON107" s="319"/>
      <c r="OO107" s="319"/>
      <c r="OP107" s="319"/>
      <c r="OQ107" s="319"/>
      <c r="OR107" s="319"/>
      <c r="OS107" s="319"/>
      <c r="OT107" s="319"/>
      <c r="OU107" s="319"/>
      <c r="OV107" s="319"/>
      <c r="OW107" s="319"/>
      <c r="OX107" s="319"/>
      <c r="OY107" s="319"/>
      <c r="OZ107" s="319"/>
      <c r="PA107" s="319"/>
      <c r="PB107" s="319"/>
      <c r="PC107" s="319"/>
      <c r="PD107" s="319"/>
      <c r="PE107" s="319"/>
      <c r="PF107" s="319"/>
      <c r="PG107" s="319"/>
      <c r="PH107" s="319"/>
      <c r="PI107" s="319"/>
      <c r="PJ107" s="319"/>
      <c r="PK107" s="319"/>
      <c r="PL107" s="319"/>
      <c r="PM107" s="319"/>
      <c r="PN107" s="319"/>
      <c r="PO107" s="319"/>
      <c r="PP107" s="319"/>
      <c r="PQ107" s="319"/>
      <c r="PR107" s="319"/>
      <c r="PS107" s="319"/>
      <c r="PT107" s="319"/>
      <c r="PU107" s="319"/>
      <c r="PV107" s="319"/>
      <c r="PW107" s="319"/>
      <c r="PX107" s="319"/>
      <c r="PY107" s="319"/>
      <c r="PZ107" s="319"/>
      <c r="QA107" s="319"/>
      <c r="QB107" s="319"/>
      <c r="QC107" s="319"/>
      <c r="QD107" s="319"/>
      <c r="QE107" s="319"/>
      <c r="QF107" s="319"/>
      <c r="QG107" s="319"/>
      <c r="QH107" s="319"/>
      <c r="QI107" s="319"/>
      <c r="QJ107" s="319"/>
      <c r="QK107" s="319"/>
      <c r="QL107" s="319"/>
      <c r="QM107" s="319"/>
      <c r="QN107" s="319"/>
      <c r="QO107" s="319"/>
      <c r="QP107" s="319"/>
      <c r="QQ107" s="319"/>
      <c r="QR107" s="319"/>
      <c r="QS107" s="319"/>
      <c r="QT107" s="319"/>
      <c r="QU107" s="319"/>
      <c r="QV107" s="319"/>
      <c r="QW107" s="319"/>
      <c r="QX107" s="319"/>
      <c r="QY107" s="319"/>
      <c r="QZ107" s="319"/>
      <c r="RA107" s="319"/>
      <c r="RB107" s="319"/>
      <c r="RC107" s="319"/>
      <c r="RD107" s="319"/>
      <c r="RE107" s="319"/>
      <c r="RF107" s="319"/>
    </row>
    <row r="108" spans="1:474" s="602" customFormat="1" ht="14.4">
      <c r="A108" s="319"/>
      <c r="B108" s="2003" t="s">
        <v>77</v>
      </c>
      <c r="C108" s="2004">
        <v>18230716</v>
      </c>
      <c r="D108" s="2005"/>
      <c r="E108" s="2006" t="s">
        <v>1161</v>
      </c>
      <c r="F108" s="2007">
        <v>12</v>
      </c>
      <c r="G108" s="612">
        <f t="shared" si="24"/>
        <v>2.6152869011095224E-2</v>
      </c>
      <c r="H108" s="612" t="s">
        <v>36</v>
      </c>
      <c r="I108" s="2006">
        <v>6</v>
      </c>
      <c r="J108" s="2008">
        <f t="shared" si="18"/>
        <v>5548</v>
      </c>
      <c r="K108" s="2009">
        <f t="shared" si="20"/>
        <v>2000</v>
      </c>
      <c r="L108" s="2009">
        <f t="shared" si="21"/>
        <v>2014</v>
      </c>
      <c r="M108" s="600"/>
      <c r="N108" s="2006">
        <v>33288</v>
      </c>
      <c r="O108" s="375"/>
      <c r="P108" s="601"/>
      <c r="Q108" s="601">
        <v>12000</v>
      </c>
      <c r="R108" s="601">
        <f t="shared" si="19"/>
        <v>84</v>
      </c>
      <c r="S108" s="2006">
        <v>12084</v>
      </c>
      <c r="T108" s="601"/>
      <c r="U108" s="601"/>
      <c r="V108" s="601"/>
      <c r="W108" s="601"/>
      <c r="X108" s="601"/>
      <c r="Y108" s="601"/>
      <c r="Z108" s="1006">
        <f t="shared" si="25"/>
        <v>0</v>
      </c>
      <c r="AA108" s="614">
        <f t="shared" si="22"/>
        <v>0.62371593011669946</v>
      </c>
      <c r="AB108" s="601">
        <f t="shared" si="23"/>
        <v>20762.25588172469</v>
      </c>
      <c r="AC108" s="618"/>
      <c r="AD108" s="2010"/>
      <c r="AE108" s="319"/>
      <c r="AF108" s="319"/>
      <c r="AG108" s="319"/>
      <c r="AH108" s="319"/>
      <c r="AI108" s="319"/>
      <c r="AJ108" s="319"/>
      <c r="AK108" s="319"/>
      <c r="AL108" s="319"/>
      <c r="AM108" s="319"/>
      <c r="AN108" s="319"/>
      <c r="AO108" s="319"/>
      <c r="AP108" s="319"/>
      <c r="AQ108" s="319"/>
      <c r="AR108" s="319"/>
      <c r="AS108" s="319"/>
      <c r="AT108" s="319"/>
      <c r="AU108" s="319"/>
      <c r="AV108" s="319"/>
      <c r="AW108" s="319"/>
      <c r="AX108" s="319"/>
      <c r="AY108" s="319"/>
      <c r="AZ108" s="319"/>
      <c r="BA108" s="319"/>
      <c r="BB108" s="319"/>
      <c r="BC108" s="319"/>
      <c r="BD108" s="319"/>
      <c r="BE108" s="319"/>
      <c r="BF108" s="319"/>
      <c r="BG108" s="319"/>
      <c r="BH108" s="319"/>
      <c r="BI108" s="319"/>
      <c r="BJ108" s="319"/>
      <c r="BK108" s="319"/>
      <c r="BL108" s="319"/>
      <c r="BM108" s="319"/>
      <c r="BN108" s="319"/>
      <c r="BO108" s="319"/>
      <c r="BP108" s="319"/>
      <c r="BQ108" s="319"/>
      <c r="BR108" s="319"/>
      <c r="BS108" s="319"/>
      <c r="BT108" s="319"/>
      <c r="BU108" s="319"/>
      <c r="BV108" s="319"/>
      <c r="BW108" s="319"/>
      <c r="BX108" s="319"/>
      <c r="BY108" s="319"/>
      <c r="BZ108" s="319"/>
      <c r="CA108" s="319"/>
      <c r="CB108" s="319"/>
      <c r="CC108" s="319"/>
      <c r="CD108" s="319"/>
      <c r="CE108" s="319"/>
      <c r="CF108" s="319"/>
      <c r="CG108" s="319"/>
      <c r="CH108" s="319"/>
      <c r="CI108" s="319"/>
      <c r="CJ108" s="319"/>
      <c r="CK108" s="319"/>
      <c r="CL108" s="319"/>
      <c r="CM108" s="319"/>
      <c r="CN108" s="319"/>
      <c r="CO108" s="319"/>
      <c r="CP108" s="319"/>
      <c r="CQ108" s="319"/>
      <c r="CR108" s="319"/>
      <c r="CS108" s="319"/>
      <c r="CT108" s="319"/>
      <c r="CU108" s="319"/>
      <c r="CV108" s="319"/>
      <c r="CW108" s="319"/>
      <c r="CX108" s="319"/>
      <c r="CY108" s="319"/>
      <c r="CZ108" s="319"/>
      <c r="DA108" s="319"/>
      <c r="DB108" s="319"/>
      <c r="DC108" s="319"/>
      <c r="DD108" s="319"/>
      <c r="DE108" s="319"/>
      <c r="DF108" s="319"/>
      <c r="DG108" s="319"/>
      <c r="DH108" s="319"/>
      <c r="DI108" s="319"/>
      <c r="DJ108" s="319"/>
      <c r="DK108" s="319"/>
      <c r="DL108" s="319"/>
      <c r="DM108" s="319"/>
      <c r="DN108" s="319"/>
      <c r="DO108" s="319"/>
      <c r="DP108" s="319"/>
      <c r="DQ108" s="319"/>
      <c r="DR108" s="319"/>
      <c r="DS108" s="319"/>
      <c r="DT108" s="319"/>
      <c r="DU108" s="319"/>
      <c r="DV108" s="319"/>
      <c r="DW108" s="319"/>
      <c r="DX108" s="319"/>
      <c r="DY108" s="319"/>
      <c r="DZ108" s="319"/>
      <c r="EA108" s="319"/>
      <c r="EB108" s="319"/>
      <c r="EC108" s="319"/>
      <c r="ED108" s="319"/>
      <c r="EE108" s="319"/>
      <c r="EF108" s="319"/>
      <c r="EG108" s="319"/>
      <c r="EH108" s="319"/>
      <c r="EI108" s="319"/>
      <c r="EJ108" s="319"/>
      <c r="EK108" s="319"/>
      <c r="EL108" s="319"/>
      <c r="EM108" s="319"/>
      <c r="EN108" s="319"/>
      <c r="EO108" s="319"/>
      <c r="EP108" s="319"/>
      <c r="EQ108" s="319"/>
      <c r="ER108" s="319"/>
      <c r="ES108" s="319"/>
      <c r="ET108" s="319"/>
      <c r="EU108" s="319"/>
      <c r="EV108" s="319"/>
      <c r="EW108" s="319"/>
      <c r="EX108" s="319"/>
      <c r="EY108" s="319"/>
      <c r="EZ108" s="319"/>
      <c r="FA108" s="319"/>
      <c r="FB108" s="319"/>
      <c r="FC108" s="319"/>
      <c r="FD108" s="319"/>
      <c r="FE108" s="319"/>
      <c r="FF108" s="319"/>
      <c r="FG108" s="319"/>
      <c r="FH108" s="319"/>
      <c r="FI108" s="319"/>
      <c r="FJ108" s="319"/>
      <c r="FK108" s="319"/>
      <c r="FL108" s="319"/>
      <c r="FM108" s="319"/>
      <c r="FN108" s="319"/>
      <c r="FO108" s="319"/>
      <c r="FP108" s="319"/>
      <c r="FQ108" s="319"/>
      <c r="FR108" s="319"/>
      <c r="FS108" s="319"/>
      <c r="FT108" s="319"/>
      <c r="FU108" s="319"/>
      <c r="FV108" s="319"/>
      <c r="FW108" s="319"/>
      <c r="FX108" s="319"/>
      <c r="FY108" s="319"/>
      <c r="FZ108" s="319"/>
      <c r="GA108" s="319"/>
      <c r="GB108" s="319"/>
      <c r="GC108" s="319"/>
      <c r="GD108" s="319"/>
      <c r="GE108" s="319"/>
      <c r="GF108" s="319"/>
      <c r="GG108" s="319"/>
      <c r="GH108" s="319"/>
      <c r="GI108" s="319"/>
      <c r="GJ108" s="319"/>
      <c r="GK108" s="319"/>
      <c r="GL108" s="319"/>
      <c r="GM108" s="319"/>
      <c r="GN108" s="319"/>
      <c r="GO108" s="319"/>
      <c r="GP108" s="319"/>
      <c r="GQ108" s="319"/>
      <c r="GR108" s="319"/>
      <c r="GS108" s="319"/>
      <c r="GT108" s="319"/>
      <c r="GU108" s="319"/>
      <c r="GV108" s="319"/>
      <c r="GW108" s="319"/>
      <c r="GX108" s="319"/>
      <c r="GY108" s="319"/>
      <c r="GZ108" s="319"/>
      <c r="HA108" s="319"/>
      <c r="HB108" s="319"/>
      <c r="HC108" s="319"/>
      <c r="HD108" s="319"/>
      <c r="HE108" s="319"/>
      <c r="HF108" s="319"/>
      <c r="HG108" s="319"/>
      <c r="HH108" s="319"/>
      <c r="HI108" s="319"/>
      <c r="HJ108" s="319"/>
      <c r="HK108" s="319"/>
      <c r="HL108" s="319"/>
      <c r="HM108" s="319"/>
      <c r="HN108" s="319"/>
      <c r="HO108" s="319"/>
      <c r="HP108" s="319"/>
      <c r="HQ108" s="319"/>
      <c r="HR108" s="319"/>
      <c r="HS108" s="319"/>
      <c r="HT108" s="319"/>
      <c r="HU108" s="319"/>
      <c r="HV108" s="319"/>
      <c r="HW108" s="319"/>
      <c r="HX108" s="319"/>
      <c r="HY108" s="319"/>
      <c r="HZ108" s="319"/>
      <c r="IA108" s="319"/>
      <c r="IB108" s="319"/>
      <c r="IC108" s="319"/>
      <c r="ID108" s="319"/>
      <c r="IE108" s="319"/>
      <c r="IF108" s="319"/>
      <c r="IG108" s="319"/>
      <c r="IH108" s="319"/>
      <c r="II108" s="319"/>
      <c r="IJ108" s="319"/>
      <c r="IK108" s="319"/>
      <c r="IL108" s="319"/>
      <c r="IM108" s="319"/>
      <c r="IN108" s="319"/>
      <c r="IO108" s="319"/>
      <c r="IP108" s="319"/>
      <c r="IQ108" s="319"/>
      <c r="IR108" s="319"/>
      <c r="IS108" s="319"/>
      <c r="IT108" s="319"/>
      <c r="IU108" s="319"/>
      <c r="IV108" s="319"/>
      <c r="IW108" s="319"/>
      <c r="IX108" s="319"/>
      <c r="IY108" s="319"/>
      <c r="IZ108" s="319"/>
      <c r="JA108" s="319"/>
      <c r="JB108" s="319"/>
      <c r="JC108" s="319"/>
      <c r="JD108" s="319"/>
      <c r="JE108" s="319"/>
      <c r="JF108" s="319"/>
      <c r="JG108" s="319"/>
      <c r="JH108" s="319"/>
      <c r="JI108" s="319"/>
      <c r="JJ108" s="319"/>
      <c r="JK108" s="319"/>
      <c r="JL108" s="319"/>
      <c r="JM108" s="319"/>
      <c r="JN108" s="319"/>
      <c r="JO108" s="319"/>
      <c r="JP108" s="319"/>
      <c r="JQ108" s="319"/>
      <c r="JR108" s="319"/>
      <c r="JS108" s="319"/>
      <c r="JT108" s="319"/>
      <c r="JU108" s="319"/>
      <c r="JV108" s="319"/>
      <c r="JW108" s="319"/>
      <c r="JX108" s="319"/>
      <c r="JY108" s="319"/>
      <c r="JZ108" s="319"/>
      <c r="KA108" s="319"/>
      <c r="KB108" s="319"/>
      <c r="KC108" s="319"/>
      <c r="KD108" s="319"/>
      <c r="KE108" s="319"/>
      <c r="KF108" s="319"/>
      <c r="KG108" s="319"/>
      <c r="KH108" s="319"/>
      <c r="KI108" s="319"/>
      <c r="KJ108" s="319"/>
      <c r="KK108" s="319"/>
      <c r="KL108" s="319"/>
      <c r="KM108" s="319"/>
      <c r="KN108" s="319"/>
      <c r="KO108" s="319"/>
      <c r="KP108" s="319"/>
      <c r="KQ108" s="319"/>
      <c r="KR108" s="319"/>
      <c r="KS108" s="319"/>
      <c r="KT108" s="319"/>
      <c r="KU108" s="319"/>
      <c r="KV108" s="319"/>
      <c r="KW108" s="319"/>
      <c r="KX108" s="319"/>
      <c r="KY108" s="319"/>
      <c r="KZ108" s="319"/>
      <c r="LA108" s="319"/>
      <c r="LB108" s="319"/>
      <c r="LC108" s="319"/>
      <c r="LD108" s="319"/>
      <c r="LE108" s="319"/>
      <c r="LF108" s="319"/>
      <c r="LG108" s="319"/>
      <c r="LH108" s="319"/>
      <c r="LI108" s="319"/>
      <c r="LJ108" s="319"/>
      <c r="LK108" s="319"/>
      <c r="LL108" s="319"/>
      <c r="LM108" s="319"/>
      <c r="LN108" s="319"/>
      <c r="LO108" s="319"/>
      <c r="LP108" s="319"/>
      <c r="LQ108" s="319"/>
      <c r="LR108" s="319"/>
      <c r="LS108" s="319"/>
      <c r="LT108" s="319"/>
      <c r="LU108" s="319"/>
      <c r="LV108" s="319"/>
      <c r="LW108" s="319"/>
      <c r="LX108" s="319"/>
      <c r="LY108" s="319"/>
      <c r="LZ108" s="319"/>
      <c r="MA108" s="319"/>
      <c r="MB108" s="319"/>
      <c r="MC108" s="319"/>
      <c r="MD108" s="319"/>
      <c r="ME108" s="319"/>
      <c r="MF108" s="319"/>
      <c r="MG108" s="319"/>
      <c r="MH108" s="319"/>
      <c r="MI108" s="319"/>
      <c r="MJ108" s="319"/>
      <c r="MK108" s="319"/>
      <c r="ML108" s="319"/>
      <c r="MM108" s="319"/>
      <c r="MN108" s="319"/>
      <c r="MO108" s="319"/>
      <c r="MP108" s="319"/>
      <c r="MQ108" s="319"/>
      <c r="MR108" s="319"/>
      <c r="MS108" s="319"/>
      <c r="MT108" s="319"/>
      <c r="MU108" s="319"/>
      <c r="MV108" s="319"/>
      <c r="MW108" s="319"/>
      <c r="MX108" s="319"/>
      <c r="MY108" s="319"/>
      <c r="MZ108" s="319"/>
      <c r="NA108" s="319"/>
      <c r="NB108" s="319"/>
      <c r="NC108" s="319"/>
      <c r="ND108" s="319"/>
      <c r="NE108" s="319"/>
      <c r="NF108" s="319"/>
      <c r="NG108" s="319"/>
      <c r="NH108" s="319"/>
      <c r="NI108" s="319"/>
      <c r="NJ108" s="319"/>
      <c r="NK108" s="319"/>
      <c r="NL108" s="319"/>
      <c r="NM108" s="319"/>
      <c r="NN108" s="319"/>
      <c r="NO108" s="319"/>
      <c r="NP108" s="319"/>
      <c r="NQ108" s="319"/>
      <c r="NR108" s="319"/>
      <c r="NS108" s="319"/>
      <c r="NT108" s="319"/>
      <c r="NU108" s="319"/>
      <c r="NV108" s="319"/>
      <c r="NW108" s="319"/>
      <c r="NX108" s="319"/>
      <c r="NY108" s="319"/>
      <c r="NZ108" s="319"/>
      <c r="OA108" s="319"/>
      <c r="OB108" s="319"/>
      <c r="OC108" s="319"/>
      <c r="OD108" s="319"/>
      <c r="OE108" s="319"/>
      <c r="OF108" s="319"/>
      <c r="OG108" s="319"/>
      <c r="OH108" s="319"/>
      <c r="OI108" s="319"/>
      <c r="OJ108" s="319"/>
      <c r="OK108" s="319"/>
      <c r="OL108" s="319"/>
      <c r="OM108" s="319"/>
      <c r="ON108" s="319"/>
      <c r="OO108" s="319"/>
      <c r="OP108" s="319"/>
      <c r="OQ108" s="319"/>
      <c r="OR108" s="319"/>
      <c r="OS108" s="319"/>
      <c r="OT108" s="319"/>
      <c r="OU108" s="319"/>
      <c r="OV108" s="319"/>
      <c r="OW108" s="319"/>
      <c r="OX108" s="319"/>
      <c r="OY108" s="319"/>
      <c r="OZ108" s="319"/>
      <c r="PA108" s="319"/>
      <c r="PB108" s="319"/>
      <c r="PC108" s="319"/>
      <c r="PD108" s="319"/>
      <c r="PE108" s="319"/>
      <c r="PF108" s="319"/>
      <c r="PG108" s="319"/>
      <c r="PH108" s="319"/>
      <c r="PI108" s="319"/>
      <c r="PJ108" s="319"/>
      <c r="PK108" s="319"/>
      <c r="PL108" s="319"/>
      <c r="PM108" s="319"/>
      <c r="PN108" s="319"/>
      <c r="PO108" s="319"/>
      <c r="PP108" s="319"/>
      <c r="PQ108" s="319"/>
      <c r="PR108" s="319"/>
      <c r="PS108" s="319"/>
      <c r="PT108" s="319"/>
      <c r="PU108" s="319"/>
      <c r="PV108" s="319"/>
      <c r="PW108" s="319"/>
      <c r="PX108" s="319"/>
      <c r="PY108" s="319"/>
      <c r="PZ108" s="319"/>
      <c r="QA108" s="319"/>
      <c r="QB108" s="319"/>
      <c r="QC108" s="319"/>
      <c r="QD108" s="319"/>
      <c r="QE108" s="319"/>
      <c r="QF108" s="319"/>
      <c r="QG108" s="319"/>
      <c r="QH108" s="319"/>
      <c r="QI108" s="319"/>
      <c r="QJ108" s="319"/>
      <c r="QK108" s="319"/>
      <c r="QL108" s="319"/>
      <c r="QM108" s="319"/>
      <c r="QN108" s="319"/>
      <c r="QO108" s="319"/>
      <c r="QP108" s="319"/>
      <c r="QQ108" s="319"/>
      <c r="QR108" s="319"/>
      <c r="QS108" s="319"/>
      <c r="QT108" s="319"/>
      <c r="QU108" s="319"/>
      <c r="QV108" s="319"/>
      <c r="QW108" s="319"/>
      <c r="QX108" s="319"/>
      <c r="QY108" s="319"/>
      <c r="QZ108" s="319"/>
      <c r="RA108" s="319"/>
      <c r="RB108" s="319"/>
      <c r="RC108" s="319"/>
      <c r="RD108" s="319"/>
      <c r="RE108" s="319"/>
      <c r="RF108" s="319"/>
    </row>
    <row r="109" spans="1:474" s="602" customFormat="1" ht="14.4">
      <c r="A109" s="319"/>
      <c r="B109" s="2003" t="s">
        <v>77</v>
      </c>
      <c r="C109" s="2004">
        <v>18230716</v>
      </c>
      <c r="D109" s="2005"/>
      <c r="E109" s="2006" t="s">
        <v>1162</v>
      </c>
      <c r="F109" s="2007">
        <v>12</v>
      </c>
      <c r="G109" s="612">
        <f t="shared" si="24"/>
        <v>3.922930351664284E-2</v>
      </c>
      <c r="H109" s="612" t="s">
        <v>36</v>
      </c>
      <c r="I109" s="2006">
        <v>18</v>
      </c>
      <c r="J109" s="2008">
        <f t="shared" si="18"/>
        <v>2774</v>
      </c>
      <c r="K109" s="2009">
        <f t="shared" si="20"/>
        <v>1000</v>
      </c>
      <c r="L109" s="2009">
        <f t="shared" si="21"/>
        <v>1007</v>
      </c>
      <c r="M109" s="600"/>
      <c r="N109" s="2006">
        <v>49932</v>
      </c>
      <c r="O109" s="375"/>
      <c r="P109" s="601"/>
      <c r="Q109" s="601">
        <v>18000</v>
      </c>
      <c r="R109" s="601">
        <f t="shared" si="19"/>
        <v>126</v>
      </c>
      <c r="S109" s="2006">
        <v>18126</v>
      </c>
      <c r="T109" s="601"/>
      <c r="U109" s="601"/>
      <c r="V109" s="601"/>
      <c r="W109" s="601"/>
      <c r="X109" s="601"/>
      <c r="Y109" s="601"/>
      <c r="Z109" s="1006">
        <f t="shared" si="25"/>
        <v>0</v>
      </c>
      <c r="AA109" s="614">
        <f t="shared" si="22"/>
        <v>0.62371593011669946</v>
      </c>
      <c r="AB109" s="601">
        <f t="shared" si="23"/>
        <v>31143.383822587039</v>
      </c>
      <c r="AC109" s="618"/>
      <c r="AD109" s="2010"/>
      <c r="AE109" s="319"/>
      <c r="AF109" s="319"/>
      <c r="AG109" s="319"/>
      <c r="AH109" s="319"/>
      <c r="AI109" s="319"/>
      <c r="AJ109" s="319"/>
      <c r="AK109" s="319"/>
      <c r="AL109" s="319"/>
      <c r="AM109" s="319"/>
      <c r="AN109" s="319"/>
      <c r="AO109" s="319"/>
      <c r="AP109" s="319"/>
      <c r="AQ109" s="319"/>
      <c r="AR109" s="319"/>
      <c r="AS109" s="319"/>
      <c r="AT109" s="319"/>
      <c r="AU109" s="319"/>
      <c r="AV109" s="319"/>
      <c r="AW109" s="319"/>
      <c r="AX109" s="319"/>
      <c r="AY109" s="319"/>
      <c r="AZ109" s="319"/>
      <c r="BA109" s="319"/>
      <c r="BB109" s="319"/>
      <c r="BC109" s="319"/>
      <c r="BD109" s="319"/>
      <c r="BE109" s="319"/>
      <c r="BF109" s="319"/>
      <c r="BG109" s="319"/>
      <c r="BH109" s="319"/>
      <c r="BI109" s="319"/>
      <c r="BJ109" s="319"/>
      <c r="BK109" s="319"/>
      <c r="BL109" s="319"/>
      <c r="BM109" s="319"/>
      <c r="BN109" s="319"/>
      <c r="BO109" s="319"/>
      <c r="BP109" s="319"/>
      <c r="BQ109" s="319"/>
      <c r="BR109" s="319"/>
      <c r="BS109" s="319"/>
      <c r="BT109" s="319"/>
      <c r="BU109" s="319"/>
      <c r="BV109" s="319"/>
      <c r="BW109" s="319"/>
      <c r="BX109" s="319"/>
      <c r="BY109" s="319"/>
      <c r="BZ109" s="319"/>
      <c r="CA109" s="319"/>
      <c r="CB109" s="319"/>
      <c r="CC109" s="319"/>
      <c r="CD109" s="319"/>
      <c r="CE109" s="319"/>
      <c r="CF109" s="319"/>
      <c r="CG109" s="319"/>
      <c r="CH109" s="319"/>
      <c r="CI109" s="319"/>
      <c r="CJ109" s="319"/>
      <c r="CK109" s="319"/>
      <c r="CL109" s="319"/>
      <c r="CM109" s="319"/>
      <c r="CN109" s="319"/>
      <c r="CO109" s="319"/>
      <c r="CP109" s="319"/>
      <c r="CQ109" s="319"/>
      <c r="CR109" s="319"/>
      <c r="CS109" s="319"/>
      <c r="CT109" s="319"/>
      <c r="CU109" s="319"/>
      <c r="CV109" s="319"/>
      <c r="CW109" s="319"/>
      <c r="CX109" s="319"/>
      <c r="CY109" s="319"/>
      <c r="CZ109" s="319"/>
      <c r="DA109" s="319"/>
      <c r="DB109" s="319"/>
      <c r="DC109" s="319"/>
      <c r="DD109" s="319"/>
      <c r="DE109" s="319"/>
      <c r="DF109" s="319"/>
      <c r="DG109" s="319"/>
      <c r="DH109" s="319"/>
      <c r="DI109" s="319"/>
      <c r="DJ109" s="319"/>
      <c r="DK109" s="319"/>
      <c r="DL109" s="319"/>
      <c r="DM109" s="319"/>
      <c r="DN109" s="319"/>
      <c r="DO109" s="319"/>
      <c r="DP109" s="319"/>
      <c r="DQ109" s="319"/>
      <c r="DR109" s="319"/>
      <c r="DS109" s="319"/>
      <c r="DT109" s="319"/>
      <c r="DU109" s="319"/>
      <c r="DV109" s="319"/>
      <c r="DW109" s="319"/>
      <c r="DX109" s="319"/>
      <c r="DY109" s="319"/>
      <c r="DZ109" s="319"/>
      <c r="EA109" s="319"/>
      <c r="EB109" s="319"/>
      <c r="EC109" s="319"/>
      <c r="ED109" s="319"/>
      <c r="EE109" s="319"/>
      <c r="EF109" s="319"/>
      <c r="EG109" s="319"/>
      <c r="EH109" s="319"/>
      <c r="EI109" s="319"/>
      <c r="EJ109" s="319"/>
      <c r="EK109" s="319"/>
      <c r="EL109" s="319"/>
      <c r="EM109" s="319"/>
      <c r="EN109" s="319"/>
      <c r="EO109" s="319"/>
      <c r="EP109" s="319"/>
      <c r="EQ109" s="319"/>
      <c r="ER109" s="319"/>
      <c r="ES109" s="319"/>
      <c r="ET109" s="319"/>
      <c r="EU109" s="319"/>
      <c r="EV109" s="319"/>
      <c r="EW109" s="319"/>
      <c r="EX109" s="319"/>
      <c r="EY109" s="319"/>
      <c r="EZ109" s="319"/>
      <c r="FA109" s="319"/>
      <c r="FB109" s="319"/>
      <c r="FC109" s="319"/>
      <c r="FD109" s="319"/>
      <c r="FE109" s="319"/>
      <c r="FF109" s="319"/>
      <c r="FG109" s="319"/>
      <c r="FH109" s="319"/>
      <c r="FI109" s="319"/>
      <c r="FJ109" s="319"/>
      <c r="FK109" s="319"/>
      <c r="FL109" s="319"/>
      <c r="FM109" s="319"/>
      <c r="FN109" s="319"/>
      <c r="FO109" s="319"/>
      <c r="FP109" s="319"/>
      <c r="FQ109" s="319"/>
      <c r="FR109" s="319"/>
      <c r="FS109" s="319"/>
      <c r="FT109" s="319"/>
      <c r="FU109" s="319"/>
      <c r="FV109" s="319"/>
      <c r="FW109" s="319"/>
      <c r="FX109" s="319"/>
      <c r="FY109" s="319"/>
      <c r="FZ109" s="319"/>
      <c r="GA109" s="319"/>
      <c r="GB109" s="319"/>
      <c r="GC109" s="319"/>
      <c r="GD109" s="319"/>
      <c r="GE109" s="319"/>
      <c r="GF109" s="319"/>
      <c r="GG109" s="319"/>
      <c r="GH109" s="319"/>
      <c r="GI109" s="319"/>
      <c r="GJ109" s="319"/>
      <c r="GK109" s="319"/>
      <c r="GL109" s="319"/>
      <c r="GM109" s="319"/>
      <c r="GN109" s="319"/>
      <c r="GO109" s="319"/>
      <c r="GP109" s="319"/>
      <c r="GQ109" s="319"/>
      <c r="GR109" s="319"/>
      <c r="GS109" s="319"/>
      <c r="GT109" s="319"/>
      <c r="GU109" s="319"/>
      <c r="GV109" s="319"/>
      <c r="GW109" s="319"/>
      <c r="GX109" s="319"/>
      <c r="GY109" s="319"/>
      <c r="GZ109" s="319"/>
      <c r="HA109" s="319"/>
      <c r="HB109" s="319"/>
      <c r="HC109" s="319"/>
      <c r="HD109" s="319"/>
      <c r="HE109" s="319"/>
      <c r="HF109" s="319"/>
      <c r="HG109" s="319"/>
      <c r="HH109" s="319"/>
      <c r="HI109" s="319"/>
      <c r="HJ109" s="319"/>
      <c r="HK109" s="319"/>
      <c r="HL109" s="319"/>
      <c r="HM109" s="319"/>
      <c r="HN109" s="319"/>
      <c r="HO109" s="319"/>
      <c r="HP109" s="319"/>
      <c r="HQ109" s="319"/>
      <c r="HR109" s="319"/>
      <c r="HS109" s="319"/>
      <c r="HT109" s="319"/>
      <c r="HU109" s="319"/>
      <c r="HV109" s="319"/>
      <c r="HW109" s="319"/>
      <c r="HX109" s="319"/>
      <c r="HY109" s="319"/>
      <c r="HZ109" s="319"/>
      <c r="IA109" s="319"/>
      <c r="IB109" s="319"/>
      <c r="IC109" s="319"/>
      <c r="ID109" s="319"/>
      <c r="IE109" s="319"/>
      <c r="IF109" s="319"/>
      <c r="IG109" s="319"/>
      <c r="IH109" s="319"/>
      <c r="II109" s="319"/>
      <c r="IJ109" s="319"/>
      <c r="IK109" s="319"/>
      <c r="IL109" s="319"/>
      <c r="IM109" s="319"/>
      <c r="IN109" s="319"/>
      <c r="IO109" s="319"/>
      <c r="IP109" s="319"/>
      <c r="IQ109" s="319"/>
      <c r="IR109" s="319"/>
      <c r="IS109" s="319"/>
      <c r="IT109" s="319"/>
      <c r="IU109" s="319"/>
      <c r="IV109" s="319"/>
      <c r="IW109" s="319"/>
      <c r="IX109" s="319"/>
      <c r="IY109" s="319"/>
      <c r="IZ109" s="319"/>
      <c r="JA109" s="319"/>
      <c r="JB109" s="319"/>
      <c r="JC109" s="319"/>
      <c r="JD109" s="319"/>
      <c r="JE109" s="319"/>
      <c r="JF109" s="319"/>
      <c r="JG109" s="319"/>
      <c r="JH109" s="319"/>
      <c r="JI109" s="319"/>
      <c r="JJ109" s="319"/>
      <c r="JK109" s="319"/>
      <c r="JL109" s="319"/>
      <c r="JM109" s="319"/>
      <c r="JN109" s="319"/>
      <c r="JO109" s="319"/>
      <c r="JP109" s="319"/>
      <c r="JQ109" s="319"/>
      <c r="JR109" s="319"/>
      <c r="JS109" s="319"/>
      <c r="JT109" s="319"/>
      <c r="JU109" s="319"/>
      <c r="JV109" s="319"/>
      <c r="JW109" s="319"/>
      <c r="JX109" s="319"/>
      <c r="JY109" s="319"/>
      <c r="JZ109" s="319"/>
      <c r="KA109" s="319"/>
      <c r="KB109" s="319"/>
      <c r="KC109" s="319"/>
      <c r="KD109" s="319"/>
      <c r="KE109" s="319"/>
      <c r="KF109" s="319"/>
      <c r="KG109" s="319"/>
      <c r="KH109" s="319"/>
      <c r="KI109" s="319"/>
      <c r="KJ109" s="319"/>
      <c r="KK109" s="319"/>
      <c r="KL109" s="319"/>
      <c r="KM109" s="319"/>
      <c r="KN109" s="319"/>
      <c r="KO109" s="319"/>
      <c r="KP109" s="319"/>
      <c r="KQ109" s="319"/>
      <c r="KR109" s="319"/>
      <c r="KS109" s="319"/>
      <c r="KT109" s="319"/>
      <c r="KU109" s="319"/>
      <c r="KV109" s="319"/>
      <c r="KW109" s="319"/>
      <c r="KX109" s="319"/>
      <c r="KY109" s="319"/>
      <c r="KZ109" s="319"/>
      <c r="LA109" s="319"/>
      <c r="LB109" s="319"/>
      <c r="LC109" s="319"/>
      <c r="LD109" s="319"/>
      <c r="LE109" s="319"/>
      <c r="LF109" s="319"/>
      <c r="LG109" s="319"/>
      <c r="LH109" s="319"/>
      <c r="LI109" s="319"/>
      <c r="LJ109" s="319"/>
      <c r="LK109" s="319"/>
      <c r="LL109" s="319"/>
      <c r="LM109" s="319"/>
      <c r="LN109" s="319"/>
      <c r="LO109" s="319"/>
      <c r="LP109" s="319"/>
      <c r="LQ109" s="319"/>
      <c r="LR109" s="319"/>
      <c r="LS109" s="319"/>
      <c r="LT109" s="319"/>
      <c r="LU109" s="319"/>
      <c r="LV109" s="319"/>
      <c r="LW109" s="319"/>
      <c r="LX109" s="319"/>
      <c r="LY109" s="319"/>
      <c r="LZ109" s="319"/>
      <c r="MA109" s="319"/>
      <c r="MB109" s="319"/>
      <c r="MC109" s="319"/>
      <c r="MD109" s="319"/>
      <c r="ME109" s="319"/>
      <c r="MF109" s="319"/>
      <c r="MG109" s="319"/>
      <c r="MH109" s="319"/>
      <c r="MI109" s="319"/>
      <c r="MJ109" s="319"/>
      <c r="MK109" s="319"/>
      <c r="ML109" s="319"/>
      <c r="MM109" s="319"/>
      <c r="MN109" s="319"/>
      <c r="MO109" s="319"/>
      <c r="MP109" s="319"/>
      <c r="MQ109" s="319"/>
      <c r="MR109" s="319"/>
      <c r="MS109" s="319"/>
      <c r="MT109" s="319"/>
      <c r="MU109" s="319"/>
      <c r="MV109" s="319"/>
      <c r="MW109" s="319"/>
      <c r="MX109" s="319"/>
      <c r="MY109" s="319"/>
      <c r="MZ109" s="319"/>
      <c r="NA109" s="319"/>
      <c r="NB109" s="319"/>
      <c r="NC109" s="319"/>
      <c r="ND109" s="319"/>
      <c r="NE109" s="319"/>
      <c r="NF109" s="319"/>
      <c r="NG109" s="319"/>
      <c r="NH109" s="319"/>
      <c r="NI109" s="319"/>
      <c r="NJ109" s="319"/>
      <c r="NK109" s="319"/>
      <c r="NL109" s="319"/>
      <c r="NM109" s="319"/>
      <c r="NN109" s="319"/>
      <c r="NO109" s="319"/>
      <c r="NP109" s="319"/>
      <c r="NQ109" s="319"/>
      <c r="NR109" s="319"/>
      <c r="NS109" s="319"/>
      <c r="NT109" s="319"/>
      <c r="NU109" s="319"/>
      <c r="NV109" s="319"/>
      <c r="NW109" s="319"/>
      <c r="NX109" s="319"/>
      <c r="NY109" s="319"/>
      <c r="NZ109" s="319"/>
      <c r="OA109" s="319"/>
      <c r="OB109" s="319"/>
      <c r="OC109" s="319"/>
      <c r="OD109" s="319"/>
      <c r="OE109" s="319"/>
      <c r="OF109" s="319"/>
      <c r="OG109" s="319"/>
      <c r="OH109" s="319"/>
      <c r="OI109" s="319"/>
      <c r="OJ109" s="319"/>
      <c r="OK109" s="319"/>
      <c r="OL109" s="319"/>
      <c r="OM109" s="319"/>
      <c r="ON109" s="319"/>
      <c r="OO109" s="319"/>
      <c r="OP109" s="319"/>
      <c r="OQ109" s="319"/>
      <c r="OR109" s="319"/>
      <c r="OS109" s="319"/>
      <c r="OT109" s="319"/>
      <c r="OU109" s="319"/>
      <c r="OV109" s="319"/>
      <c r="OW109" s="319"/>
      <c r="OX109" s="319"/>
      <c r="OY109" s="319"/>
      <c r="OZ109" s="319"/>
      <c r="PA109" s="319"/>
      <c r="PB109" s="319"/>
      <c r="PC109" s="319"/>
      <c r="PD109" s="319"/>
      <c r="PE109" s="319"/>
      <c r="PF109" s="319"/>
      <c r="PG109" s="319"/>
      <c r="PH109" s="319"/>
      <c r="PI109" s="319"/>
      <c r="PJ109" s="319"/>
      <c r="PK109" s="319"/>
      <c r="PL109" s="319"/>
      <c r="PM109" s="319"/>
      <c r="PN109" s="319"/>
      <c r="PO109" s="319"/>
      <c r="PP109" s="319"/>
      <c r="PQ109" s="319"/>
      <c r="PR109" s="319"/>
      <c r="PS109" s="319"/>
      <c r="PT109" s="319"/>
      <c r="PU109" s="319"/>
      <c r="PV109" s="319"/>
      <c r="PW109" s="319"/>
      <c r="PX109" s="319"/>
      <c r="PY109" s="319"/>
      <c r="PZ109" s="319"/>
      <c r="QA109" s="319"/>
      <c r="QB109" s="319"/>
      <c r="QC109" s="319"/>
      <c r="QD109" s="319"/>
      <c r="QE109" s="319"/>
      <c r="QF109" s="319"/>
      <c r="QG109" s="319"/>
      <c r="QH109" s="319"/>
      <c r="QI109" s="319"/>
      <c r="QJ109" s="319"/>
      <c r="QK109" s="319"/>
      <c r="QL109" s="319"/>
      <c r="QM109" s="319"/>
      <c r="QN109" s="319"/>
      <c r="QO109" s="319"/>
      <c r="QP109" s="319"/>
      <c r="QQ109" s="319"/>
      <c r="QR109" s="319"/>
      <c r="QS109" s="319"/>
      <c r="QT109" s="319"/>
      <c r="QU109" s="319"/>
      <c r="QV109" s="319"/>
      <c r="QW109" s="319"/>
      <c r="QX109" s="319"/>
      <c r="QY109" s="319"/>
      <c r="QZ109" s="319"/>
      <c r="RA109" s="319"/>
      <c r="RB109" s="319"/>
      <c r="RC109" s="319"/>
      <c r="RD109" s="319"/>
      <c r="RE109" s="319"/>
      <c r="RF109" s="319"/>
    </row>
    <row r="110" spans="1:474" s="602" customFormat="1" ht="14.4">
      <c r="A110" s="319"/>
      <c r="B110" s="2003" t="s">
        <v>77</v>
      </c>
      <c r="C110" s="2004">
        <v>18230716</v>
      </c>
      <c r="D110" s="2005"/>
      <c r="E110" s="2006" t="s">
        <v>1163</v>
      </c>
      <c r="F110" s="2007">
        <v>15</v>
      </c>
      <c r="G110" s="612">
        <f t="shared" si="24"/>
        <v>1.1130760986382229E-2</v>
      </c>
      <c r="H110" s="612" t="s">
        <v>36</v>
      </c>
      <c r="I110" s="2006">
        <v>1</v>
      </c>
      <c r="J110" s="2008">
        <f t="shared" si="18"/>
        <v>11334</v>
      </c>
      <c r="K110" s="2009">
        <f t="shared" si="20"/>
        <v>750</v>
      </c>
      <c r="L110" s="2009">
        <f t="shared" si="21"/>
        <v>2659</v>
      </c>
      <c r="M110" s="600"/>
      <c r="N110" s="2006">
        <v>11334</v>
      </c>
      <c r="O110" s="375"/>
      <c r="P110" s="601"/>
      <c r="Q110" s="601">
        <v>750</v>
      </c>
      <c r="R110" s="601">
        <f t="shared" si="19"/>
        <v>1909</v>
      </c>
      <c r="S110" s="2006">
        <v>2659</v>
      </c>
      <c r="T110" s="601"/>
      <c r="U110" s="601"/>
      <c r="V110" s="601"/>
      <c r="W110" s="601"/>
      <c r="X110" s="601"/>
      <c r="Y110" s="601"/>
      <c r="Z110" s="1006">
        <f t="shared" si="25"/>
        <v>0</v>
      </c>
      <c r="AA110" s="614">
        <f t="shared" si="22"/>
        <v>0.73233947023419277</v>
      </c>
      <c r="AB110" s="601">
        <f t="shared" si="23"/>
        <v>8300.3355556343413</v>
      </c>
      <c r="AC110" s="618"/>
      <c r="AD110" s="2010"/>
      <c r="AE110" s="319"/>
      <c r="AF110" s="319"/>
      <c r="AG110" s="319"/>
      <c r="AH110" s="319"/>
      <c r="AI110" s="319"/>
      <c r="AJ110" s="319"/>
      <c r="AK110" s="319"/>
      <c r="AL110" s="319"/>
      <c r="AM110" s="319"/>
      <c r="AN110" s="319"/>
      <c r="AO110" s="319"/>
      <c r="AP110" s="319"/>
      <c r="AQ110" s="319"/>
      <c r="AR110" s="319"/>
      <c r="AS110" s="319"/>
      <c r="AT110" s="319"/>
      <c r="AU110" s="319"/>
      <c r="AV110" s="319"/>
      <c r="AW110" s="319"/>
      <c r="AX110" s="319"/>
      <c r="AY110" s="319"/>
      <c r="AZ110" s="319"/>
      <c r="BA110" s="319"/>
      <c r="BB110" s="319"/>
      <c r="BC110" s="319"/>
      <c r="BD110" s="319"/>
      <c r="BE110" s="319"/>
      <c r="BF110" s="319"/>
      <c r="BG110" s="319"/>
      <c r="BH110" s="319"/>
      <c r="BI110" s="319"/>
      <c r="BJ110" s="319"/>
      <c r="BK110" s="319"/>
      <c r="BL110" s="319"/>
      <c r="BM110" s="319"/>
      <c r="BN110" s="319"/>
      <c r="BO110" s="319"/>
      <c r="BP110" s="319"/>
      <c r="BQ110" s="319"/>
      <c r="BR110" s="319"/>
      <c r="BS110" s="319"/>
      <c r="BT110" s="319"/>
      <c r="BU110" s="319"/>
      <c r="BV110" s="319"/>
      <c r="BW110" s="319"/>
      <c r="BX110" s="319"/>
      <c r="BY110" s="319"/>
      <c r="BZ110" s="319"/>
      <c r="CA110" s="319"/>
      <c r="CB110" s="319"/>
      <c r="CC110" s="319"/>
      <c r="CD110" s="319"/>
      <c r="CE110" s="319"/>
      <c r="CF110" s="319"/>
      <c r="CG110" s="319"/>
      <c r="CH110" s="319"/>
      <c r="CI110" s="319"/>
      <c r="CJ110" s="319"/>
      <c r="CK110" s="319"/>
      <c r="CL110" s="319"/>
      <c r="CM110" s="319"/>
      <c r="CN110" s="319"/>
      <c r="CO110" s="319"/>
      <c r="CP110" s="319"/>
      <c r="CQ110" s="319"/>
      <c r="CR110" s="319"/>
      <c r="CS110" s="319"/>
      <c r="CT110" s="319"/>
      <c r="CU110" s="319"/>
      <c r="CV110" s="319"/>
      <c r="CW110" s="319"/>
      <c r="CX110" s="319"/>
      <c r="CY110" s="319"/>
      <c r="CZ110" s="319"/>
      <c r="DA110" s="319"/>
      <c r="DB110" s="319"/>
      <c r="DC110" s="319"/>
      <c r="DD110" s="319"/>
      <c r="DE110" s="319"/>
      <c r="DF110" s="319"/>
      <c r="DG110" s="319"/>
      <c r="DH110" s="319"/>
      <c r="DI110" s="319"/>
      <c r="DJ110" s="319"/>
      <c r="DK110" s="319"/>
      <c r="DL110" s="319"/>
      <c r="DM110" s="319"/>
      <c r="DN110" s="319"/>
      <c r="DO110" s="319"/>
      <c r="DP110" s="319"/>
      <c r="DQ110" s="319"/>
      <c r="DR110" s="319"/>
      <c r="DS110" s="319"/>
      <c r="DT110" s="319"/>
      <c r="DU110" s="319"/>
      <c r="DV110" s="319"/>
      <c r="DW110" s="319"/>
      <c r="DX110" s="319"/>
      <c r="DY110" s="319"/>
      <c r="DZ110" s="319"/>
      <c r="EA110" s="319"/>
      <c r="EB110" s="319"/>
      <c r="EC110" s="319"/>
      <c r="ED110" s="319"/>
      <c r="EE110" s="319"/>
      <c r="EF110" s="319"/>
      <c r="EG110" s="319"/>
      <c r="EH110" s="319"/>
      <c r="EI110" s="319"/>
      <c r="EJ110" s="319"/>
      <c r="EK110" s="319"/>
      <c r="EL110" s="319"/>
      <c r="EM110" s="319"/>
      <c r="EN110" s="319"/>
      <c r="EO110" s="319"/>
      <c r="EP110" s="319"/>
      <c r="EQ110" s="319"/>
      <c r="ER110" s="319"/>
      <c r="ES110" s="319"/>
      <c r="ET110" s="319"/>
      <c r="EU110" s="319"/>
      <c r="EV110" s="319"/>
      <c r="EW110" s="319"/>
      <c r="EX110" s="319"/>
      <c r="EY110" s="319"/>
      <c r="EZ110" s="319"/>
      <c r="FA110" s="319"/>
      <c r="FB110" s="319"/>
      <c r="FC110" s="319"/>
      <c r="FD110" s="319"/>
      <c r="FE110" s="319"/>
      <c r="FF110" s="319"/>
      <c r="FG110" s="319"/>
      <c r="FH110" s="319"/>
      <c r="FI110" s="319"/>
      <c r="FJ110" s="319"/>
      <c r="FK110" s="319"/>
      <c r="FL110" s="319"/>
      <c r="FM110" s="319"/>
      <c r="FN110" s="319"/>
      <c r="FO110" s="319"/>
      <c r="FP110" s="319"/>
      <c r="FQ110" s="319"/>
      <c r="FR110" s="319"/>
      <c r="FS110" s="319"/>
      <c r="FT110" s="319"/>
      <c r="FU110" s="319"/>
      <c r="FV110" s="319"/>
      <c r="FW110" s="319"/>
      <c r="FX110" s="319"/>
      <c r="FY110" s="319"/>
      <c r="FZ110" s="319"/>
      <c r="GA110" s="319"/>
      <c r="GB110" s="319"/>
      <c r="GC110" s="319"/>
      <c r="GD110" s="319"/>
      <c r="GE110" s="319"/>
      <c r="GF110" s="319"/>
      <c r="GG110" s="319"/>
      <c r="GH110" s="319"/>
      <c r="GI110" s="319"/>
      <c r="GJ110" s="319"/>
      <c r="GK110" s="319"/>
      <c r="GL110" s="319"/>
      <c r="GM110" s="319"/>
      <c r="GN110" s="319"/>
      <c r="GO110" s="319"/>
      <c r="GP110" s="319"/>
      <c r="GQ110" s="319"/>
      <c r="GR110" s="319"/>
      <c r="GS110" s="319"/>
      <c r="GT110" s="319"/>
      <c r="GU110" s="319"/>
      <c r="GV110" s="319"/>
      <c r="GW110" s="319"/>
      <c r="GX110" s="319"/>
      <c r="GY110" s="319"/>
      <c r="GZ110" s="319"/>
      <c r="HA110" s="319"/>
      <c r="HB110" s="319"/>
      <c r="HC110" s="319"/>
      <c r="HD110" s="319"/>
      <c r="HE110" s="319"/>
      <c r="HF110" s="319"/>
      <c r="HG110" s="319"/>
      <c r="HH110" s="319"/>
      <c r="HI110" s="319"/>
      <c r="HJ110" s="319"/>
      <c r="HK110" s="319"/>
      <c r="HL110" s="319"/>
      <c r="HM110" s="319"/>
      <c r="HN110" s="319"/>
      <c r="HO110" s="319"/>
      <c r="HP110" s="319"/>
      <c r="HQ110" s="319"/>
      <c r="HR110" s="319"/>
      <c r="HS110" s="319"/>
      <c r="HT110" s="319"/>
      <c r="HU110" s="319"/>
      <c r="HV110" s="319"/>
      <c r="HW110" s="319"/>
      <c r="HX110" s="319"/>
      <c r="HY110" s="319"/>
      <c r="HZ110" s="319"/>
      <c r="IA110" s="319"/>
      <c r="IB110" s="319"/>
      <c r="IC110" s="319"/>
      <c r="ID110" s="319"/>
      <c r="IE110" s="319"/>
      <c r="IF110" s="319"/>
      <c r="IG110" s="319"/>
      <c r="IH110" s="319"/>
      <c r="II110" s="319"/>
      <c r="IJ110" s="319"/>
      <c r="IK110" s="319"/>
      <c r="IL110" s="319"/>
      <c r="IM110" s="319"/>
      <c r="IN110" s="319"/>
      <c r="IO110" s="319"/>
      <c r="IP110" s="319"/>
      <c r="IQ110" s="319"/>
      <c r="IR110" s="319"/>
      <c r="IS110" s="319"/>
      <c r="IT110" s="319"/>
      <c r="IU110" s="319"/>
      <c r="IV110" s="319"/>
      <c r="IW110" s="319"/>
      <c r="IX110" s="319"/>
      <c r="IY110" s="319"/>
      <c r="IZ110" s="319"/>
      <c r="JA110" s="319"/>
      <c r="JB110" s="319"/>
      <c r="JC110" s="319"/>
      <c r="JD110" s="319"/>
      <c r="JE110" s="319"/>
      <c r="JF110" s="319"/>
      <c r="JG110" s="319"/>
      <c r="JH110" s="319"/>
      <c r="JI110" s="319"/>
      <c r="JJ110" s="319"/>
      <c r="JK110" s="319"/>
      <c r="JL110" s="319"/>
      <c r="JM110" s="319"/>
      <c r="JN110" s="319"/>
      <c r="JO110" s="319"/>
      <c r="JP110" s="319"/>
      <c r="JQ110" s="319"/>
      <c r="JR110" s="319"/>
      <c r="JS110" s="319"/>
      <c r="JT110" s="319"/>
      <c r="JU110" s="319"/>
      <c r="JV110" s="319"/>
      <c r="JW110" s="319"/>
      <c r="JX110" s="319"/>
      <c r="JY110" s="319"/>
      <c r="JZ110" s="319"/>
      <c r="KA110" s="319"/>
      <c r="KB110" s="319"/>
      <c r="KC110" s="319"/>
      <c r="KD110" s="319"/>
      <c r="KE110" s="319"/>
      <c r="KF110" s="319"/>
      <c r="KG110" s="319"/>
      <c r="KH110" s="319"/>
      <c r="KI110" s="319"/>
      <c r="KJ110" s="319"/>
      <c r="KK110" s="319"/>
      <c r="KL110" s="319"/>
      <c r="KM110" s="319"/>
      <c r="KN110" s="319"/>
      <c r="KO110" s="319"/>
      <c r="KP110" s="319"/>
      <c r="KQ110" s="319"/>
      <c r="KR110" s="319"/>
      <c r="KS110" s="319"/>
      <c r="KT110" s="319"/>
      <c r="KU110" s="319"/>
      <c r="KV110" s="319"/>
      <c r="KW110" s="319"/>
      <c r="KX110" s="319"/>
      <c r="KY110" s="319"/>
      <c r="KZ110" s="319"/>
      <c r="LA110" s="319"/>
      <c r="LB110" s="319"/>
      <c r="LC110" s="319"/>
      <c r="LD110" s="319"/>
      <c r="LE110" s="319"/>
      <c r="LF110" s="319"/>
      <c r="LG110" s="319"/>
      <c r="LH110" s="319"/>
      <c r="LI110" s="319"/>
      <c r="LJ110" s="319"/>
      <c r="LK110" s="319"/>
      <c r="LL110" s="319"/>
      <c r="LM110" s="319"/>
      <c r="LN110" s="319"/>
      <c r="LO110" s="319"/>
      <c r="LP110" s="319"/>
      <c r="LQ110" s="319"/>
      <c r="LR110" s="319"/>
      <c r="LS110" s="319"/>
      <c r="LT110" s="319"/>
      <c r="LU110" s="319"/>
      <c r="LV110" s="319"/>
      <c r="LW110" s="319"/>
      <c r="LX110" s="319"/>
      <c r="LY110" s="319"/>
      <c r="LZ110" s="319"/>
      <c r="MA110" s="319"/>
      <c r="MB110" s="319"/>
      <c r="MC110" s="319"/>
      <c r="MD110" s="319"/>
      <c r="ME110" s="319"/>
      <c r="MF110" s="319"/>
      <c r="MG110" s="319"/>
      <c r="MH110" s="319"/>
      <c r="MI110" s="319"/>
      <c r="MJ110" s="319"/>
      <c r="MK110" s="319"/>
      <c r="ML110" s="319"/>
      <c r="MM110" s="319"/>
      <c r="MN110" s="319"/>
      <c r="MO110" s="319"/>
      <c r="MP110" s="319"/>
      <c r="MQ110" s="319"/>
      <c r="MR110" s="319"/>
      <c r="MS110" s="319"/>
      <c r="MT110" s="319"/>
      <c r="MU110" s="319"/>
      <c r="MV110" s="319"/>
      <c r="MW110" s="319"/>
      <c r="MX110" s="319"/>
      <c r="MY110" s="319"/>
      <c r="MZ110" s="319"/>
      <c r="NA110" s="319"/>
      <c r="NB110" s="319"/>
      <c r="NC110" s="319"/>
      <c r="ND110" s="319"/>
      <c r="NE110" s="319"/>
      <c r="NF110" s="319"/>
      <c r="NG110" s="319"/>
      <c r="NH110" s="319"/>
      <c r="NI110" s="319"/>
      <c r="NJ110" s="319"/>
      <c r="NK110" s="319"/>
      <c r="NL110" s="319"/>
      <c r="NM110" s="319"/>
      <c r="NN110" s="319"/>
      <c r="NO110" s="319"/>
      <c r="NP110" s="319"/>
      <c r="NQ110" s="319"/>
      <c r="NR110" s="319"/>
      <c r="NS110" s="319"/>
      <c r="NT110" s="319"/>
      <c r="NU110" s="319"/>
      <c r="NV110" s="319"/>
      <c r="NW110" s="319"/>
      <c r="NX110" s="319"/>
      <c r="NY110" s="319"/>
      <c r="NZ110" s="319"/>
      <c r="OA110" s="319"/>
      <c r="OB110" s="319"/>
      <c r="OC110" s="319"/>
      <c r="OD110" s="319"/>
      <c r="OE110" s="319"/>
      <c r="OF110" s="319"/>
      <c r="OG110" s="319"/>
      <c r="OH110" s="319"/>
      <c r="OI110" s="319"/>
      <c r="OJ110" s="319"/>
      <c r="OK110" s="319"/>
      <c r="OL110" s="319"/>
      <c r="OM110" s="319"/>
      <c r="ON110" s="319"/>
      <c r="OO110" s="319"/>
      <c r="OP110" s="319"/>
      <c r="OQ110" s="319"/>
      <c r="OR110" s="319"/>
      <c r="OS110" s="319"/>
      <c r="OT110" s="319"/>
      <c r="OU110" s="319"/>
      <c r="OV110" s="319"/>
      <c r="OW110" s="319"/>
      <c r="OX110" s="319"/>
      <c r="OY110" s="319"/>
      <c r="OZ110" s="319"/>
      <c r="PA110" s="319"/>
      <c r="PB110" s="319"/>
      <c r="PC110" s="319"/>
      <c r="PD110" s="319"/>
      <c r="PE110" s="319"/>
      <c r="PF110" s="319"/>
      <c r="PG110" s="319"/>
      <c r="PH110" s="319"/>
      <c r="PI110" s="319"/>
      <c r="PJ110" s="319"/>
      <c r="PK110" s="319"/>
      <c r="PL110" s="319"/>
      <c r="PM110" s="319"/>
      <c r="PN110" s="319"/>
      <c r="PO110" s="319"/>
      <c r="PP110" s="319"/>
      <c r="PQ110" s="319"/>
      <c r="PR110" s="319"/>
      <c r="PS110" s="319"/>
      <c r="PT110" s="319"/>
      <c r="PU110" s="319"/>
      <c r="PV110" s="319"/>
      <c r="PW110" s="319"/>
      <c r="PX110" s="319"/>
      <c r="PY110" s="319"/>
      <c r="PZ110" s="319"/>
      <c r="QA110" s="319"/>
      <c r="QB110" s="319"/>
      <c r="QC110" s="319"/>
      <c r="QD110" s="319"/>
      <c r="QE110" s="319"/>
      <c r="QF110" s="319"/>
      <c r="QG110" s="319"/>
      <c r="QH110" s="319"/>
      <c r="QI110" s="319"/>
      <c r="QJ110" s="319"/>
      <c r="QK110" s="319"/>
      <c r="QL110" s="319"/>
      <c r="QM110" s="319"/>
      <c r="QN110" s="319"/>
      <c r="QO110" s="319"/>
      <c r="QP110" s="319"/>
      <c r="QQ110" s="319"/>
      <c r="QR110" s="319"/>
      <c r="QS110" s="319"/>
      <c r="QT110" s="319"/>
      <c r="QU110" s="319"/>
      <c r="QV110" s="319"/>
      <c r="QW110" s="319"/>
      <c r="QX110" s="319"/>
      <c r="QY110" s="319"/>
      <c r="QZ110" s="319"/>
      <c r="RA110" s="319"/>
      <c r="RB110" s="319"/>
      <c r="RC110" s="319"/>
      <c r="RD110" s="319"/>
      <c r="RE110" s="319"/>
      <c r="RF110" s="319"/>
    </row>
    <row r="111" spans="1:474" s="602" customFormat="1" ht="14.4">
      <c r="A111" s="319"/>
      <c r="B111" s="2003" t="s">
        <v>77</v>
      </c>
      <c r="C111" s="2004">
        <v>18230716</v>
      </c>
      <c r="D111" s="2005"/>
      <c r="E111" s="2006" t="s">
        <v>1164</v>
      </c>
      <c r="F111" s="2007">
        <v>15</v>
      </c>
      <c r="G111" s="612">
        <f t="shared" si="24"/>
        <v>8.6559491206963969E-3</v>
      </c>
      <c r="H111" s="612" t="s">
        <v>36</v>
      </c>
      <c r="I111" s="2006">
        <v>2</v>
      </c>
      <c r="J111" s="2008">
        <f t="shared" si="18"/>
        <v>4407</v>
      </c>
      <c r="K111" s="2009">
        <f t="shared" si="20"/>
        <v>500</v>
      </c>
      <c r="L111" s="2009">
        <f t="shared" si="21"/>
        <v>1813</v>
      </c>
      <c r="M111" s="600"/>
      <c r="N111" s="2006">
        <v>8814</v>
      </c>
      <c r="O111" s="375"/>
      <c r="P111" s="601"/>
      <c r="Q111" s="601">
        <v>1000</v>
      </c>
      <c r="R111" s="601">
        <f t="shared" si="19"/>
        <v>2626</v>
      </c>
      <c r="S111" s="2006">
        <v>3626</v>
      </c>
      <c r="T111" s="601"/>
      <c r="U111" s="601"/>
      <c r="V111" s="601"/>
      <c r="W111" s="601"/>
      <c r="X111" s="601"/>
      <c r="Y111" s="601"/>
      <c r="Z111" s="1006">
        <f t="shared" si="25"/>
        <v>0</v>
      </c>
      <c r="AA111" s="614">
        <f t="shared" si="22"/>
        <v>0.73233947023419277</v>
      </c>
      <c r="AB111" s="601">
        <f t="shared" si="23"/>
        <v>6454.8400906441748</v>
      </c>
      <c r="AC111" s="618"/>
      <c r="AD111" s="2010"/>
      <c r="AE111" s="319"/>
      <c r="AF111" s="319"/>
      <c r="AG111" s="319"/>
      <c r="AH111" s="319"/>
      <c r="AI111" s="319"/>
      <c r="AJ111" s="319"/>
      <c r="AK111" s="319"/>
      <c r="AL111" s="319"/>
      <c r="AM111" s="319"/>
      <c r="AN111" s="319"/>
      <c r="AO111" s="319"/>
      <c r="AP111" s="319"/>
      <c r="AQ111" s="319"/>
      <c r="AR111" s="319"/>
      <c r="AS111" s="319"/>
      <c r="AT111" s="319"/>
      <c r="AU111" s="319"/>
      <c r="AV111" s="319"/>
      <c r="AW111" s="319"/>
      <c r="AX111" s="319"/>
      <c r="AY111" s="319"/>
      <c r="AZ111" s="319"/>
      <c r="BA111" s="319"/>
      <c r="BB111" s="319"/>
      <c r="BC111" s="319"/>
      <c r="BD111" s="319"/>
      <c r="BE111" s="319"/>
      <c r="BF111" s="319"/>
      <c r="BG111" s="319"/>
      <c r="BH111" s="319"/>
      <c r="BI111" s="319"/>
      <c r="BJ111" s="319"/>
      <c r="BK111" s="319"/>
      <c r="BL111" s="319"/>
      <c r="BM111" s="319"/>
      <c r="BN111" s="319"/>
      <c r="BO111" s="319"/>
      <c r="BP111" s="319"/>
      <c r="BQ111" s="319"/>
      <c r="BR111" s="319"/>
      <c r="BS111" s="319"/>
      <c r="BT111" s="319"/>
      <c r="BU111" s="319"/>
      <c r="BV111" s="319"/>
      <c r="BW111" s="319"/>
      <c r="BX111" s="319"/>
      <c r="BY111" s="319"/>
      <c r="BZ111" s="319"/>
      <c r="CA111" s="319"/>
      <c r="CB111" s="319"/>
      <c r="CC111" s="319"/>
      <c r="CD111" s="319"/>
      <c r="CE111" s="319"/>
      <c r="CF111" s="319"/>
      <c r="CG111" s="319"/>
      <c r="CH111" s="319"/>
      <c r="CI111" s="319"/>
      <c r="CJ111" s="319"/>
      <c r="CK111" s="319"/>
      <c r="CL111" s="319"/>
      <c r="CM111" s="319"/>
      <c r="CN111" s="319"/>
      <c r="CO111" s="319"/>
      <c r="CP111" s="319"/>
      <c r="CQ111" s="319"/>
      <c r="CR111" s="319"/>
      <c r="CS111" s="319"/>
      <c r="CT111" s="319"/>
      <c r="CU111" s="319"/>
      <c r="CV111" s="319"/>
      <c r="CW111" s="319"/>
      <c r="CX111" s="319"/>
      <c r="CY111" s="319"/>
      <c r="CZ111" s="319"/>
      <c r="DA111" s="319"/>
      <c r="DB111" s="319"/>
      <c r="DC111" s="319"/>
      <c r="DD111" s="319"/>
      <c r="DE111" s="319"/>
      <c r="DF111" s="319"/>
      <c r="DG111" s="319"/>
      <c r="DH111" s="319"/>
      <c r="DI111" s="319"/>
      <c r="DJ111" s="319"/>
      <c r="DK111" s="319"/>
      <c r="DL111" s="319"/>
      <c r="DM111" s="319"/>
      <c r="DN111" s="319"/>
      <c r="DO111" s="319"/>
      <c r="DP111" s="319"/>
      <c r="DQ111" s="319"/>
      <c r="DR111" s="319"/>
      <c r="DS111" s="319"/>
      <c r="DT111" s="319"/>
      <c r="DU111" s="319"/>
      <c r="DV111" s="319"/>
      <c r="DW111" s="319"/>
      <c r="DX111" s="319"/>
      <c r="DY111" s="319"/>
      <c r="DZ111" s="319"/>
      <c r="EA111" s="319"/>
      <c r="EB111" s="319"/>
      <c r="EC111" s="319"/>
      <c r="ED111" s="319"/>
      <c r="EE111" s="319"/>
      <c r="EF111" s="319"/>
      <c r="EG111" s="319"/>
      <c r="EH111" s="319"/>
      <c r="EI111" s="319"/>
      <c r="EJ111" s="319"/>
      <c r="EK111" s="319"/>
      <c r="EL111" s="319"/>
      <c r="EM111" s="319"/>
      <c r="EN111" s="319"/>
      <c r="EO111" s="319"/>
      <c r="EP111" s="319"/>
      <c r="EQ111" s="319"/>
      <c r="ER111" s="319"/>
      <c r="ES111" s="319"/>
      <c r="ET111" s="319"/>
      <c r="EU111" s="319"/>
      <c r="EV111" s="319"/>
      <c r="EW111" s="319"/>
      <c r="EX111" s="319"/>
      <c r="EY111" s="319"/>
      <c r="EZ111" s="319"/>
      <c r="FA111" s="319"/>
      <c r="FB111" s="319"/>
      <c r="FC111" s="319"/>
      <c r="FD111" s="319"/>
      <c r="FE111" s="319"/>
      <c r="FF111" s="319"/>
      <c r="FG111" s="319"/>
      <c r="FH111" s="319"/>
      <c r="FI111" s="319"/>
      <c r="FJ111" s="319"/>
      <c r="FK111" s="319"/>
      <c r="FL111" s="319"/>
      <c r="FM111" s="319"/>
      <c r="FN111" s="319"/>
      <c r="FO111" s="319"/>
      <c r="FP111" s="319"/>
      <c r="FQ111" s="319"/>
      <c r="FR111" s="319"/>
      <c r="FS111" s="319"/>
      <c r="FT111" s="319"/>
      <c r="FU111" s="319"/>
      <c r="FV111" s="319"/>
      <c r="FW111" s="319"/>
      <c r="FX111" s="319"/>
      <c r="FY111" s="319"/>
      <c r="FZ111" s="319"/>
      <c r="GA111" s="319"/>
      <c r="GB111" s="319"/>
      <c r="GC111" s="319"/>
      <c r="GD111" s="319"/>
      <c r="GE111" s="319"/>
      <c r="GF111" s="319"/>
      <c r="GG111" s="319"/>
      <c r="GH111" s="319"/>
      <c r="GI111" s="319"/>
      <c r="GJ111" s="319"/>
      <c r="GK111" s="319"/>
      <c r="GL111" s="319"/>
      <c r="GM111" s="319"/>
      <c r="GN111" s="319"/>
      <c r="GO111" s="319"/>
      <c r="GP111" s="319"/>
      <c r="GQ111" s="319"/>
      <c r="GR111" s="319"/>
      <c r="GS111" s="319"/>
      <c r="GT111" s="319"/>
      <c r="GU111" s="319"/>
      <c r="GV111" s="319"/>
      <c r="GW111" s="319"/>
      <c r="GX111" s="319"/>
      <c r="GY111" s="319"/>
      <c r="GZ111" s="319"/>
      <c r="HA111" s="319"/>
      <c r="HB111" s="319"/>
      <c r="HC111" s="319"/>
      <c r="HD111" s="319"/>
      <c r="HE111" s="319"/>
      <c r="HF111" s="319"/>
      <c r="HG111" s="319"/>
      <c r="HH111" s="319"/>
      <c r="HI111" s="319"/>
      <c r="HJ111" s="319"/>
      <c r="HK111" s="319"/>
      <c r="HL111" s="319"/>
      <c r="HM111" s="319"/>
      <c r="HN111" s="319"/>
      <c r="HO111" s="319"/>
      <c r="HP111" s="319"/>
      <c r="HQ111" s="319"/>
      <c r="HR111" s="319"/>
      <c r="HS111" s="319"/>
      <c r="HT111" s="319"/>
      <c r="HU111" s="319"/>
      <c r="HV111" s="319"/>
      <c r="HW111" s="319"/>
      <c r="HX111" s="319"/>
      <c r="HY111" s="319"/>
      <c r="HZ111" s="319"/>
      <c r="IA111" s="319"/>
      <c r="IB111" s="319"/>
      <c r="IC111" s="319"/>
      <c r="ID111" s="319"/>
      <c r="IE111" s="319"/>
      <c r="IF111" s="319"/>
      <c r="IG111" s="319"/>
      <c r="IH111" s="319"/>
      <c r="II111" s="319"/>
      <c r="IJ111" s="319"/>
      <c r="IK111" s="319"/>
      <c r="IL111" s="319"/>
      <c r="IM111" s="319"/>
      <c r="IN111" s="319"/>
      <c r="IO111" s="319"/>
      <c r="IP111" s="319"/>
      <c r="IQ111" s="319"/>
      <c r="IR111" s="319"/>
      <c r="IS111" s="319"/>
      <c r="IT111" s="319"/>
      <c r="IU111" s="319"/>
      <c r="IV111" s="319"/>
      <c r="IW111" s="319"/>
      <c r="IX111" s="319"/>
      <c r="IY111" s="319"/>
      <c r="IZ111" s="319"/>
      <c r="JA111" s="319"/>
      <c r="JB111" s="319"/>
      <c r="JC111" s="319"/>
      <c r="JD111" s="319"/>
      <c r="JE111" s="319"/>
      <c r="JF111" s="319"/>
      <c r="JG111" s="319"/>
      <c r="JH111" s="319"/>
      <c r="JI111" s="319"/>
      <c r="JJ111" s="319"/>
      <c r="JK111" s="319"/>
      <c r="JL111" s="319"/>
      <c r="JM111" s="319"/>
      <c r="JN111" s="319"/>
      <c r="JO111" s="319"/>
      <c r="JP111" s="319"/>
      <c r="JQ111" s="319"/>
      <c r="JR111" s="319"/>
      <c r="JS111" s="319"/>
      <c r="JT111" s="319"/>
      <c r="JU111" s="319"/>
      <c r="JV111" s="319"/>
      <c r="JW111" s="319"/>
      <c r="JX111" s="319"/>
      <c r="JY111" s="319"/>
      <c r="JZ111" s="319"/>
      <c r="KA111" s="319"/>
      <c r="KB111" s="319"/>
      <c r="KC111" s="319"/>
      <c r="KD111" s="319"/>
      <c r="KE111" s="319"/>
      <c r="KF111" s="319"/>
      <c r="KG111" s="319"/>
      <c r="KH111" s="319"/>
      <c r="KI111" s="319"/>
      <c r="KJ111" s="319"/>
      <c r="KK111" s="319"/>
      <c r="KL111" s="319"/>
      <c r="KM111" s="319"/>
      <c r="KN111" s="319"/>
      <c r="KO111" s="319"/>
      <c r="KP111" s="319"/>
      <c r="KQ111" s="319"/>
      <c r="KR111" s="319"/>
      <c r="KS111" s="319"/>
      <c r="KT111" s="319"/>
      <c r="KU111" s="319"/>
      <c r="KV111" s="319"/>
      <c r="KW111" s="319"/>
      <c r="KX111" s="319"/>
      <c r="KY111" s="319"/>
      <c r="KZ111" s="319"/>
      <c r="LA111" s="319"/>
      <c r="LB111" s="319"/>
      <c r="LC111" s="319"/>
      <c r="LD111" s="319"/>
      <c r="LE111" s="319"/>
      <c r="LF111" s="319"/>
      <c r="LG111" s="319"/>
      <c r="LH111" s="319"/>
      <c r="LI111" s="319"/>
      <c r="LJ111" s="319"/>
      <c r="LK111" s="319"/>
      <c r="LL111" s="319"/>
      <c r="LM111" s="319"/>
      <c r="LN111" s="319"/>
      <c r="LO111" s="319"/>
      <c r="LP111" s="319"/>
      <c r="LQ111" s="319"/>
      <c r="LR111" s="319"/>
      <c r="LS111" s="319"/>
      <c r="LT111" s="319"/>
      <c r="LU111" s="319"/>
      <c r="LV111" s="319"/>
      <c r="LW111" s="319"/>
      <c r="LX111" s="319"/>
      <c r="LY111" s="319"/>
      <c r="LZ111" s="319"/>
      <c r="MA111" s="319"/>
      <c r="MB111" s="319"/>
      <c r="MC111" s="319"/>
      <c r="MD111" s="319"/>
      <c r="ME111" s="319"/>
      <c r="MF111" s="319"/>
      <c r="MG111" s="319"/>
      <c r="MH111" s="319"/>
      <c r="MI111" s="319"/>
      <c r="MJ111" s="319"/>
      <c r="MK111" s="319"/>
      <c r="ML111" s="319"/>
      <c r="MM111" s="319"/>
      <c r="MN111" s="319"/>
      <c r="MO111" s="319"/>
      <c r="MP111" s="319"/>
      <c r="MQ111" s="319"/>
      <c r="MR111" s="319"/>
      <c r="MS111" s="319"/>
      <c r="MT111" s="319"/>
      <c r="MU111" s="319"/>
      <c r="MV111" s="319"/>
      <c r="MW111" s="319"/>
      <c r="MX111" s="319"/>
      <c r="MY111" s="319"/>
      <c r="MZ111" s="319"/>
      <c r="NA111" s="319"/>
      <c r="NB111" s="319"/>
      <c r="NC111" s="319"/>
      <c r="ND111" s="319"/>
      <c r="NE111" s="319"/>
      <c r="NF111" s="319"/>
      <c r="NG111" s="319"/>
      <c r="NH111" s="319"/>
      <c r="NI111" s="319"/>
      <c r="NJ111" s="319"/>
      <c r="NK111" s="319"/>
      <c r="NL111" s="319"/>
      <c r="NM111" s="319"/>
      <c r="NN111" s="319"/>
      <c r="NO111" s="319"/>
      <c r="NP111" s="319"/>
      <c r="NQ111" s="319"/>
      <c r="NR111" s="319"/>
      <c r="NS111" s="319"/>
      <c r="NT111" s="319"/>
      <c r="NU111" s="319"/>
      <c r="NV111" s="319"/>
      <c r="NW111" s="319"/>
      <c r="NX111" s="319"/>
      <c r="NY111" s="319"/>
      <c r="NZ111" s="319"/>
      <c r="OA111" s="319"/>
      <c r="OB111" s="319"/>
      <c r="OC111" s="319"/>
      <c r="OD111" s="319"/>
      <c r="OE111" s="319"/>
      <c r="OF111" s="319"/>
      <c r="OG111" s="319"/>
      <c r="OH111" s="319"/>
      <c r="OI111" s="319"/>
      <c r="OJ111" s="319"/>
      <c r="OK111" s="319"/>
      <c r="OL111" s="319"/>
      <c r="OM111" s="319"/>
      <c r="ON111" s="319"/>
      <c r="OO111" s="319"/>
      <c r="OP111" s="319"/>
      <c r="OQ111" s="319"/>
      <c r="OR111" s="319"/>
      <c r="OS111" s="319"/>
      <c r="OT111" s="319"/>
      <c r="OU111" s="319"/>
      <c r="OV111" s="319"/>
      <c r="OW111" s="319"/>
      <c r="OX111" s="319"/>
      <c r="OY111" s="319"/>
      <c r="OZ111" s="319"/>
      <c r="PA111" s="319"/>
      <c r="PB111" s="319"/>
      <c r="PC111" s="319"/>
      <c r="PD111" s="319"/>
      <c r="PE111" s="319"/>
      <c r="PF111" s="319"/>
      <c r="PG111" s="319"/>
      <c r="PH111" s="319"/>
      <c r="PI111" s="319"/>
      <c r="PJ111" s="319"/>
      <c r="PK111" s="319"/>
      <c r="PL111" s="319"/>
      <c r="PM111" s="319"/>
      <c r="PN111" s="319"/>
      <c r="PO111" s="319"/>
      <c r="PP111" s="319"/>
      <c r="PQ111" s="319"/>
      <c r="PR111" s="319"/>
      <c r="PS111" s="319"/>
      <c r="PT111" s="319"/>
      <c r="PU111" s="319"/>
      <c r="PV111" s="319"/>
      <c r="PW111" s="319"/>
      <c r="PX111" s="319"/>
      <c r="PY111" s="319"/>
      <c r="PZ111" s="319"/>
      <c r="QA111" s="319"/>
      <c r="QB111" s="319"/>
      <c r="QC111" s="319"/>
      <c r="QD111" s="319"/>
      <c r="QE111" s="319"/>
      <c r="QF111" s="319"/>
      <c r="QG111" s="319"/>
      <c r="QH111" s="319"/>
      <c r="QI111" s="319"/>
      <c r="QJ111" s="319"/>
      <c r="QK111" s="319"/>
      <c r="QL111" s="319"/>
      <c r="QM111" s="319"/>
      <c r="QN111" s="319"/>
      <c r="QO111" s="319"/>
      <c r="QP111" s="319"/>
      <c r="QQ111" s="319"/>
      <c r="QR111" s="319"/>
      <c r="QS111" s="319"/>
      <c r="QT111" s="319"/>
      <c r="QU111" s="319"/>
      <c r="QV111" s="319"/>
      <c r="QW111" s="319"/>
      <c r="QX111" s="319"/>
      <c r="QY111" s="319"/>
      <c r="QZ111" s="319"/>
      <c r="RA111" s="319"/>
      <c r="RB111" s="319"/>
      <c r="RC111" s="319"/>
      <c r="RD111" s="319"/>
      <c r="RE111" s="319"/>
      <c r="RF111" s="319"/>
    </row>
    <row r="112" spans="1:474" s="602" customFormat="1" ht="14.4">
      <c r="A112" s="319"/>
      <c r="B112" s="2003" t="s">
        <v>77</v>
      </c>
      <c r="C112" s="2004">
        <v>18230716</v>
      </c>
      <c r="D112" s="2005"/>
      <c r="E112" s="2006" t="s">
        <v>1165</v>
      </c>
      <c r="F112" s="2007">
        <v>10</v>
      </c>
      <c r="G112" s="612">
        <f t="shared" si="24"/>
        <v>1.8731968859560143E-2</v>
      </c>
      <c r="H112" s="612" t="s">
        <v>34</v>
      </c>
      <c r="I112" s="2006">
        <v>11</v>
      </c>
      <c r="J112" s="2008">
        <f t="shared" si="18"/>
        <v>2601</v>
      </c>
      <c r="K112" s="2009">
        <f t="shared" si="20"/>
        <v>300</v>
      </c>
      <c r="L112" s="2009">
        <f t="shared" si="21"/>
        <v>589</v>
      </c>
      <c r="M112" s="600"/>
      <c r="N112" s="2006">
        <v>28611</v>
      </c>
      <c r="O112" s="375"/>
      <c r="P112" s="601"/>
      <c r="Q112" s="601">
        <v>3300</v>
      </c>
      <c r="R112" s="601">
        <f t="shared" si="19"/>
        <v>3179</v>
      </c>
      <c r="S112" s="2006">
        <v>6479</v>
      </c>
      <c r="T112" s="601"/>
      <c r="U112" s="601"/>
      <c r="V112" s="601"/>
      <c r="W112" s="601"/>
      <c r="X112" s="601"/>
      <c r="Y112" s="601"/>
      <c r="Z112" s="1006">
        <f t="shared" si="25"/>
        <v>0</v>
      </c>
      <c r="AA112" s="614">
        <f t="shared" si="22"/>
        <v>0.53359125101069516</v>
      </c>
      <c r="AB112" s="601">
        <f t="shared" si="23"/>
        <v>15266.579282666999</v>
      </c>
      <c r="AC112" s="618"/>
      <c r="AD112" s="2010"/>
      <c r="AE112" s="319"/>
      <c r="AF112" s="319"/>
      <c r="AG112" s="319"/>
      <c r="AH112" s="319"/>
      <c r="AI112" s="319"/>
      <c r="AJ112" s="319"/>
      <c r="AK112" s="319"/>
      <c r="AL112" s="319"/>
      <c r="AM112" s="319"/>
      <c r="AN112" s="319"/>
      <c r="AO112" s="319"/>
      <c r="AP112" s="319"/>
      <c r="AQ112" s="319"/>
      <c r="AR112" s="319"/>
      <c r="AS112" s="319"/>
      <c r="AT112" s="319"/>
      <c r="AU112" s="319"/>
      <c r="AV112" s="319"/>
      <c r="AW112" s="319"/>
      <c r="AX112" s="319"/>
      <c r="AY112" s="319"/>
      <c r="AZ112" s="319"/>
      <c r="BA112" s="319"/>
      <c r="BB112" s="319"/>
      <c r="BC112" s="319"/>
      <c r="BD112" s="319"/>
      <c r="BE112" s="319"/>
      <c r="BF112" s="319"/>
      <c r="BG112" s="319"/>
      <c r="BH112" s="319"/>
      <c r="BI112" s="319"/>
      <c r="BJ112" s="319"/>
      <c r="BK112" s="319"/>
      <c r="BL112" s="319"/>
      <c r="BM112" s="319"/>
      <c r="BN112" s="319"/>
      <c r="BO112" s="319"/>
      <c r="BP112" s="319"/>
      <c r="BQ112" s="319"/>
      <c r="BR112" s="319"/>
      <c r="BS112" s="319"/>
      <c r="BT112" s="319"/>
      <c r="BU112" s="319"/>
      <c r="BV112" s="319"/>
      <c r="BW112" s="319"/>
      <c r="BX112" s="319"/>
      <c r="BY112" s="319"/>
      <c r="BZ112" s="319"/>
      <c r="CA112" s="319"/>
      <c r="CB112" s="319"/>
      <c r="CC112" s="319"/>
      <c r="CD112" s="319"/>
      <c r="CE112" s="319"/>
      <c r="CF112" s="319"/>
      <c r="CG112" s="319"/>
      <c r="CH112" s="319"/>
      <c r="CI112" s="319"/>
      <c r="CJ112" s="319"/>
      <c r="CK112" s="319"/>
      <c r="CL112" s="319"/>
      <c r="CM112" s="319"/>
      <c r="CN112" s="319"/>
      <c r="CO112" s="319"/>
      <c r="CP112" s="319"/>
      <c r="CQ112" s="319"/>
      <c r="CR112" s="319"/>
      <c r="CS112" s="319"/>
      <c r="CT112" s="319"/>
      <c r="CU112" s="319"/>
      <c r="CV112" s="319"/>
      <c r="CW112" s="319"/>
      <c r="CX112" s="319"/>
      <c r="CY112" s="319"/>
      <c r="CZ112" s="319"/>
      <c r="DA112" s="319"/>
      <c r="DB112" s="319"/>
      <c r="DC112" s="319"/>
      <c r="DD112" s="319"/>
      <c r="DE112" s="319"/>
      <c r="DF112" s="319"/>
      <c r="DG112" s="319"/>
      <c r="DH112" s="319"/>
      <c r="DI112" s="319"/>
      <c r="DJ112" s="319"/>
      <c r="DK112" s="319"/>
      <c r="DL112" s="319"/>
      <c r="DM112" s="319"/>
      <c r="DN112" s="319"/>
      <c r="DO112" s="319"/>
      <c r="DP112" s="319"/>
      <c r="DQ112" s="319"/>
      <c r="DR112" s="319"/>
      <c r="DS112" s="319"/>
      <c r="DT112" s="319"/>
      <c r="DU112" s="319"/>
      <c r="DV112" s="319"/>
      <c r="DW112" s="319"/>
      <c r="DX112" s="319"/>
      <c r="DY112" s="319"/>
      <c r="DZ112" s="319"/>
      <c r="EA112" s="319"/>
      <c r="EB112" s="319"/>
      <c r="EC112" s="319"/>
      <c r="ED112" s="319"/>
      <c r="EE112" s="319"/>
      <c r="EF112" s="319"/>
      <c r="EG112" s="319"/>
      <c r="EH112" s="319"/>
      <c r="EI112" s="319"/>
      <c r="EJ112" s="319"/>
      <c r="EK112" s="319"/>
      <c r="EL112" s="319"/>
      <c r="EM112" s="319"/>
      <c r="EN112" s="319"/>
      <c r="EO112" s="319"/>
      <c r="EP112" s="319"/>
      <c r="EQ112" s="319"/>
      <c r="ER112" s="319"/>
      <c r="ES112" s="319"/>
      <c r="ET112" s="319"/>
      <c r="EU112" s="319"/>
      <c r="EV112" s="319"/>
      <c r="EW112" s="319"/>
      <c r="EX112" s="319"/>
      <c r="EY112" s="319"/>
      <c r="EZ112" s="319"/>
      <c r="FA112" s="319"/>
      <c r="FB112" s="319"/>
      <c r="FC112" s="319"/>
      <c r="FD112" s="319"/>
      <c r="FE112" s="319"/>
      <c r="FF112" s="319"/>
      <c r="FG112" s="319"/>
      <c r="FH112" s="319"/>
      <c r="FI112" s="319"/>
      <c r="FJ112" s="319"/>
      <c r="FK112" s="319"/>
      <c r="FL112" s="319"/>
      <c r="FM112" s="319"/>
      <c r="FN112" s="319"/>
      <c r="FO112" s="319"/>
      <c r="FP112" s="319"/>
      <c r="FQ112" s="319"/>
      <c r="FR112" s="319"/>
      <c r="FS112" s="319"/>
      <c r="FT112" s="319"/>
      <c r="FU112" s="319"/>
      <c r="FV112" s="319"/>
      <c r="FW112" s="319"/>
      <c r="FX112" s="319"/>
      <c r="FY112" s="319"/>
      <c r="FZ112" s="319"/>
      <c r="GA112" s="319"/>
      <c r="GB112" s="319"/>
      <c r="GC112" s="319"/>
      <c r="GD112" s="319"/>
      <c r="GE112" s="319"/>
      <c r="GF112" s="319"/>
      <c r="GG112" s="319"/>
      <c r="GH112" s="319"/>
      <c r="GI112" s="319"/>
      <c r="GJ112" s="319"/>
      <c r="GK112" s="319"/>
      <c r="GL112" s="319"/>
      <c r="GM112" s="319"/>
      <c r="GN112" s="319"/>
      <c r="GO112" s="319"/>
      <c r="GP112" s="319"/>
      <c r="GQ112" s="319"/>
      <c r="GR112" s="319"/>
      <c r="GS112" s="319"/>
      <c r="GT112" s="319"/>
      <c r="GU112" s="319"/>
      <c r="GV112" s="319"/>
      <c r="GW112" s="319"/>
      <c r="GX112" s="319"/>
      <c r="GY112" s="319"/>
      <c r="GZ112" s="319"/>
      <c r="HA112" s="319"/>
      <c r="HB112" s="319"/>
      <c r="HC112" s="319"/>
      <c r="HD112" s="319"/>
      <c r="HE112" s="319"/>
      <c r="HF112" s="319"/>
      <c r="HG112" s="319"/>
      <c r="HH112" s="319"/>
      <c r="HI112" s="319"/>
      <c r="HJ112" s="319"/>
      <c r="HK112" s="319"/>
      <c r="HL112" s="319"/>
      <c r="HM112" s="319"/>
      <c r="HN112" s="319"/>
      <c r="HO112" s="319"/>
      <c r="HP112" s="319"/>
      <c r="HQ112" s="319"/>
      <c r="HR112" s="319"/>
      <c r="HS112" s="319"/>
      <c r="HT112" s="319"/>
      <c r="HU112" s="319"/>
      <c r="HV112" s="319"/>
      <c r="HW112" s="319"/>
      <c r="HX112" s="319"/>
      <c r="HY112" s="319"/>
      <c r="HZ112" s="319"/>
      <c r="IA112" s="319"/>
      <c r="IB112" s="319"/>
      <c r="IC112" s="319"/>
      <c r="ID112" s="319"/>
      <c r="IE112" s="319"/>
      <c r="IF112" s="319"/>
      <c r="IG112" s="319"/>
      <c r="IH112" s="319"/>
      <c r="II112" s="319"/>
      <c r="IJ112" s="319"/>
      <c r="IK112" s="319"/>
      <c r="IL112" s="319"/>
      <c r="IM112" s="319"/>
      <c r="IN112" s="319"/>
      <c r="IO112" s="319"/>
      <c r="IP112" s="319"/>
      <c r="IQ112" s="319"/>
      <c r="IR112" s="319"/>
      <c r="IS112" s="319"/>
      <c r="IT112" s="319"/>
      <c r="IU112" s="319"/>
      <c r="IV112" s="319"/>
      <c r="IW112" s="319"/>
      <c r="IX112" s="319"/>
      <c r="IY112" s="319"/>
      <c r="IZ112" s="319"/>
      <c r="JA112" s="319"/>
      <c r="JB112" s="319"/>
      <c r="JC112" s="319"/>
      <c r="JD112" s="319"/>
      <c r="JE112" s="319"/>
      <c r="JF112" s="319"/>
      <c r="JG112" s="319"/>
      <c r="JH112" s="319"/>
      <c r="JI112" s="319"/>
      <c r="JJ112" s="319"/>
      <c r="JK112" s="319"/>
      <c r="JL112" s="319"/>
      <c r="JM112" s="319"/>
      <c r="JN112" s="319"/>
      <c r="JO112" s="319"/>
      <c r="JP112" s="319"/>
      <c r="JQ112" s="319"/>
      <c r="JR112" s="319"/>
      <c r="JS112" s="319"/>
      <c r="JT112" s="319"/>
      <c r="JU112" s="319"/>
      <c r="JV112" s="319"/>
      <c r="JW112" s="319"/>
      <c r="JX112" s="319"/>
      <c r="JY112" s="319"/>
      <c r="JZ112" s="319"/>
      <c r="KA112" s="319"/>
      <c r="KB112" s="319"/>
      <c r="KC112" s="319"/>
      <c r="KD112" s="319"/>
      <c r="KE112" s="319"/>
      <c r="KF112" s="319"/>
      <c r="KG112" s="319"/>
      <c r="KH112" s="319"/>
      <c r="KI112" s="319"/>
      <c r="KJ112" s="319"/>
      <c r="KK112" s="319"/>
      <c r="KL112" s="319"/>
      <c r="KM112" s="319"/>
      <c r="KN112" s="319"/>
      <c r="KO112" s="319"/>
      <c r="KP112" s="319"/>
      <c r="KQ112" s="319"/>
      <c r="KR112" s="319"/>
      <c r="KS112" s="319"/>
      <c r="KT112" s="319"/>
      <c r="KU112" s="319"/>
      <c r="KV112" s="319"/>
      <c r="KW112" s="319"/>
      <c r="KX112" s="319"/>
      <c r="KY112" s="319"/>
      <c r="KZ112" s="319"/>
      <c r="LA112" s="319"/>
      <c r="LB112" s="319"/>
      <c r="LC112" s="319"/>
      <c r="LD112" s="319"/>
      <c r="LE112" s="319"/>
      <c r="LF112" s="319"/>
      <c r="LG112" s="319"/>
      <c r="LH112" s="319"/>
      <c r="LI112" s="319"/>
      <c r="LJ112" s="319"/>
      <c r="LK112" s="319"/>
      <c r="LL112" s="319"/>
      <c r="LM112" s="319"/>
      <c r="LN112" s="319"/>
      <c r="LO112" s="319"/>
      <c r="LP112" s="319"/>
      <c r="LQ112" s="319"/>
      <c r="LR112" s="319"/>
      <c r="LS112" s="319"/>
      <c r="LT112" s="319"/>
      <c r="LU112" s="319"/>
      <c r="LV112" s="319"/>
      <c r="LW112" s="319"/>
      <c r="LX112" s="319"/>
      <c r="LY112" s="319"/>
      <c r="LZ112" s="319"/>
      <c r="MA112" s="319"/>
      <c r="MB112" s="319"/>
      <c r="MC112" s="319"/>
      <c r="MD112" s="319"/>
      <c r="ME112" s="319"/>
      <c r="MF112" s="319"/>
      <c r="MG112" s="319"/>
      <c r="MH112" s="319"/>
      <c r="MI112" s="319"/>
      <c r="MJ112" s="319"/>
      <c r="MK112" s="319"/>
      <c r="ML112" s="319"/>
      <c r="MM112" s="319"/>
      <c r="MN112" s="319"/>
      <c r="MO112" s="319"/>
      <c r="MP112" s="319"/>
      <c r="MQ112" s="319"/>
      <c r="MR112" s="319"/>
      <c r="MS112" s="319"/>
      <c r="MT112" s="319"/>
      <c r="MU112" s="319"/>
      <c r="MV112" s="319"/>
      <c r="MW112" s="319"/>
      <c r="MX112" s="319"/>
      <c r="MY112" s="319"/>
      <c r="MZ112" s="319"/>
      <c r="NA112" s="319"/>
      <c r="NB112" s="319"/>
      <c r="NC112" s="319"/>
      <c r="ND112" s="319"/>
      <c r="NE112" s="319"/>
      <c r="NF112" s="319"/>
      <c r="NG112" s="319"/>
      <c r="NH112" s="319"/>
      <c r="NI112" s="319"/>
      <c r="NJ112" s="319"/>
      <c r="NK112" s="319"/>
      <c r="NL112" s="319"/>
      <c r="NM112" s="319"/>
      <c r="NN112" s="319"/>
      <c r="NO112" s="319"/>
      <c r="NP112" s="319"/>
      <c r="NQ112" s="319"/>
      <c r="NR112" s="319"/>
      <c r="NS112" s="319"/>
      <c r="NT112" s="319"/>
      <c r="NU112" s="319"/>
      <c r="NV112" s="319"/>
      <c r="NW112" s="319"/>
      <c r="NX112" s="319"/>
      <c r="NY112" s="319"/>
      <c r="NZ112" s="319"/>
      <c r="OA112" s="319"/>
      <c r="OB112" s="319"/>
      <c r="OC112" s="319"/>
      <c r="OD112" s="319"/>
      <c r="OE112" s="319"/>
      <c r="OF112" s="319"/>
      <c r="OG112" s="319"/>
      <c r="OH112" s="319"/>
      <c r="OI112" s="319"/>
      <c r="OJ112" s="319"/>
      <c r="OK112" s="319"/>
      <c r="OL112" s="319"/>
      <c r="OM112" s="319"/>
      <c r="ON112" s="319"/>
      <c r="OO112" s="319"/>
      <c r="OP112" s="319"/>
      <c r="OQ112" s="319"/>
      <c r="OR112" s="319"/>
      <c r="OS112" s="319"/>
      <c r="OT112" s="319"/>
      <c r="OU112" s="319"/>
      <c r="OV112" s="319"/>
      <c r="OW112" s="319"/>
      <c r="OX112" s="319"/>
      <c r="OY112" s="319"/>
      <c r="OZ112" s="319"/>
      <c r="PA112" s="319"/>
      <c r="PB112" s="319"/>
      <c r="PC112" s="319"/>
      <c r="PD112" s="319"/>
      <c r="PE112" s="319"/>
      <c r="PF112" s="319"/>
      <c r="PG112" s="319"/>
      <c r="PH112" s="319"/>
      <c r="PI112" s="319"/>
      <c r="PJ112" s="319"/>
      <c r="PK112" s="319"/>
      <c r="PL112" s="319"/>
      <c r="PM112" s="319"/>
      <c r="PN112" s="319"/>
      <c r="PO112" s="319"/>
      <c r="PP112" s="319"/>
      <c r="PQ112" s="319"/>
      <c r="PR112" s="319"/>
      <c r="PS112" s="319"/>
      <c r="PT112" s="319"/>
      <c r="PU112" s="319"/>
      <c r="PV112" s="319"/>
      <c r="PW112" s="319"/>
      <c r="PX112" s="319"/>
      <c r="PY112" s="319"/>
      <c r="PZ112" s="319"/>
      <c r="QA112" s="319"/>
      <c r="QB112" s="319"/>
      <c r="QC112" s="319"/>
      <c r="QD112" s="319"/>
      <c r="QE112" s="319"/>
      <c r="QF112" s="319"/>
      <c r="QG112" s="319"/>
      <c r="QH112" s="319"/>
      <c r="QI112" s="319"/>
      <c r="QJ112" s="319"/>
      <c r="QK112" s="319"/>
      <c r="QL112" s="319"/>
      <c r="QM112" s="319"/>
      <c r="QN112" s="319"/>
      <c r="QO112" s="319"/>
      <c r="QP112" s="319"/>
      <c r="QQ112" s="319"/>
      <c r="QR112" s="319"/>
      <c r="QS112" s="319"/>
      <c r="QT112" s="319"/>
      <c r="QU112" s="319"/>
      <c r="QV112" s="319"/>
      <c r="QW112" s="319"/>
      <c r="QX112" s="319"/>
      <c r="QY112" s="319"/>
      <c r="QZ112" s="319"/>
      <c r="RA112" s="319"/>
      <c r="RB112" s="319"/>
      <c r="RC112" s="319"/>
      <c r="RD112" s="319"/>
      <c r="RE112" s="319"/>
      <c r="RF112" s="319"/>
    </row>
    <row r="113" spans="1:474" s="602" customFormat="1" ht="14.4">
      <c r="A113" s="319"/>
      <c r="B113" s="2003" t="s">
        <v>77</v>
      </c>
      <c r="C113" s="2004">
        <v>18230716</v>
      </c>
      <c r="D113" s="2005"/>
      <c r="E113" s="2006" t="s">
        <v>1166</v>
      </c>
      <c r="F113" s="2007">
        <v>10</v>
      </c>
      <c r="G113" s="612">
        <f t="shared" si="24"/>
        <v>1.5811298030770594E-3</v>
      </c>
      <c r="H113" s="612" t="s">
        <v>34</v>
      </c>
      <c r="I113" s="2006">
        <v>3</v>
      </c>
      <c r="J113" s="2008">
        <f t="shared" si="18"/>
        <v>805</v>
      </c>
      <c r="K113" s="2009">
        <f t="shared" si="20"/>
        <v>100</v>
      </c>
      <c r="L113" s="2009">
        <f t="shared" si="21"/>
        <v>286</v>
      </c>
      <c r="M113" s="600"/>
      <c r="N113" s="2006">
        <v>2415</v>
      </c>
      <c r="O113" s="375"/>
      <c r="P113" s="601"/>
      <c r="Q113" s="601">
        <v>300</v>
      </c>
      <c r="R113" s="601">
        <f t="shared" si="19"/>
        <v>558</v>
      </c>
      <c r="S113" s="2006">
        <v>858</v>
      </c>
      <c r="T113" s="601"/>
      <c r="U113" s="601"/>
      <c r="V113" s="601"/>
      <c r="W113" s="601"/>
      <c r="X113" s="601"/>
      <c r="Y113" s="601"/>
      <c r="Z113" s="1006">
        <f t="shared" si="25"/>
        <v>0</v>
      </c>
      <c r="AA113" s="614">
        <f t="shared" si="22"/>
        <v>0.53359125101069516</v>
      </c>
      <c r="AB113" s="601">
        <f t="shared" si="23"/>
        <v>1288.6228711908288</v>
      </c>
      <c r="AC113" s="618"/>
      <c r="AD113" s="2010"/>
      <c r="AE113" s="319"/>
      <c r="AF113" s="319"/>
      <c r="AG113" s="319"/>
      <c r="AH113" s="319"/>
      <c r="AI113" s="319"/>
      <c r="AJ113" s="319"/>
      <c r="AK113" s="319"/>
      <c r="AL113" s="319"/>
      <c r="AM113" s="319"/>
      <c r="AN113" s="319"/>
      <c r="AO113" s="319"/>
      <c r="AP113" s="319"/>
      <c r="AQ113" s="319"/>
      <c r="AR113" s="319"/>
      <c r="AS113" s="319"/>
      <c r="AT113" s="319"/>
      <c r="AU113" s="319"/>
      <c r="AV113" s="319"/>
      <c r="AW113" s="319"/>
      <c r="AX113" s="319"/>
      <c r="AY113" s="319"/>
      <c r="AZ113" s="319"/>
      <c r="BA113" s="319"/>
      <c r="BB113" s="319"/>
      <c r="BC113" s="319"/>
      <c r="BD113" s="319"/>
      <c r="BE113" s="319"/>
      <c r="BF113" s="319"/>
      <c r="BG113" s="319"/>
      <c r="BH113" s="319"/>
      <c r="BI113" s="319"/>
      <c r="BJ113" s="319"/>
      <c r="BK113" s="319"/>
      <c r="BL113" s="319"/>
      <c r="BM113" s="319"/>
      <c r="BN113" s="319"/>
      <c r="BO113" s="319"/>
      <c r="BP113" s="319"/>
      <c r="BQ113" s="319"/>
      <c r="BR113" s="319"/>
      <c r="BS113" s="319"/>
      <c r="BT113" s="319"/>
      <c r="BU113" s="319"/>
      <c r="BV113" s="319"/>
      <c r="BW113" s="319"/>
      <c r="BX113" s="319"/>
      <c r="BY113" s="319"/>
      <c r="BZ113" s="319"/>
      <c r="CA113" s="319"/>
      <c r="CB113" s="319"/>
      <c r="CC113" s="319"/>
      <c r="CD113" s="319"/>
      <c r="CE113" s="319"/>
      <c r="CF113" s="319"/>
      <c r="CG113" s="319"/>
      <c r="CH113" s="319"/>
      <c r="CI113" s="319"/>
      <c r="CJ113" s="319"/>
      <c r="CK113" s="319"/>
      <c r="CL113" s="319"/>
      <c r="CM113" s="319"/>
      <c r="CN113" s="319"/>
      <c r="CO113" s="319"/>
      <c r="CP113" s="319"/>
      <c r="CQ113" s="319"/>
      <c r="CR113" s="319"/>
      <c r="CS113" s="319"/>
      <c r="CT113" s="319"/>
      <c r="CU113" s="319"/>
      <c r="CV113" s="319"/>
      <c r="CW113" s="319"/>
      <c r="CX113" s="319"/>
      <c r="CY113" s="319"/>
      <c r="CZ113" s="319"/>
      <c r="DA113" s="319"/>
      <c r="DB113" s="319"/>
      <c r="DC113" s="319"/>
      <c r="DD113" s="319"/>
      <c r="DE113" s="319"/>
      <c r="DF113" s="319"/>
      <c r="DG113" s="319"/>
      <c r="DH113" s="319"/>
      <c r="DI113" s="319"/>
      <c r="DJ113" s="319"/>
      <c r="DK113" s="319"/>
      <c r="DL113" s="319"/>
      <c r="DM113" s="319"/>
      <c r="DN113" s="319"/>
      <c r="DO113" s="319"/>
      <c r="DP113" s="319"/>
      <c r="DQ113" s="319"/>
      <c r="DR113" s="319"/>
      <c r="DS113" s="319"/>
      <c r="DT113" s="319"/>
      <c r="DU113" s="319"/>
      <c r="DV113" s="319"/>
      <c r="DW113" s="319"/>
      <c r="DX113" s="319"/>
      <c r="DY113" s="319"/>
      <c r="DZ113" s="319"/>
      <c r="EA113" s="319"/>
      <c r="EB113" s="319"/>
      <c r="EC113" s="319"/>
      <c r="ED113" s="319"/>
      <c r="EE113" s="319"/>
      <c r="EF113" s="319"/>
      <c r="EG113" s="319"/>
      <c r="EH113" s="319"/>
      <c r="EI113" s="319"/>
      <c r="EJ113" s="319"/>
      <c r="EK113" s="319"/>
      <c r="EL113" s="319"/>
      <c r="EM113" s="319"/>
      <c r="EN113" s="319"/>
      <c r="EO113" s="319"/>
      <c r="EP113" s="319"/>
      <c r="EQ113" s="319"/>
      <c r="ER113" s="319"/>
      <c r="ES113" s="319"/>
      <c r="ET113" s="319"/>
      <c r="EU113" s="319"/>
      <c r="EV113" s="319"/>
      <c r="EW113" s="319"/>
      <c r="EX113" s="319"/>
      <c r="EY113" s="319"/>
      <c r="EZ113" s="319"/>
      <c r="FA113" s="319"/>
      <c r="FB113" s="319"/>
      <c r="FC113" s="319"/>
      <c r="FD113" s="319"/>
      <c r="FE113" s="319"/>
      <c r="FF113" s="319"/>
      <c r="FG113" s="319"/>
      <c r="FH113" s="319"/>
      <c r="FI113" s="319"/>
      <c r="FJ113" s="319"/>
      <c r="FK113" s="319"/>
      <c r="FL113" s="319"/>
      <c r="FM113" s="319"/>
      <c r="FN113" s="319"/>
      <c r="FO113" s="319"/>
      <c r="FP113" s="319"/>
      <c r="FQ113" s="319"/>
      <c r="FR113" s="319"/>
      <c r="FS113" s="319"/>
      <c r="FT113" s="319"/>
      <c r="FU113" s="319"/>
      <c r="FV113" s="319"/>
      <c r="FW113" s="319"/>
      <c r="FX113" s="319"/>
      <c r="FY113" s="319"/>
      <c r="FZ113" s="319"/>
      <c r="GA113" s="319"/>
      <c r="GB113" s="319"/>
      <c r="GC113" s="319"/>
      <c r="GD113" s="319"/>
      <c r="GE113" s="319"/>
      <c r="GF113" s="319"/>
      <c r="GG113" s="319"/>
      <c r="GH113" s="319"/>
      <c r="GI113" s="319"/>
      <c r="GJ113" s="319"/>
      <c r="GK113" s="319"/>
      <c r="GL113" s="319"/>
      <c r="GM113" s="319"/>
      <c r="GN113" s="319"/>
      <c r="GO113" s="319"/>
      <c r="GP113" s="319"/>
      <c r="GQ113" s="319"/>
      <c r="GR113" s="319"/>
      <c r="GS113" s="319"/>
      <c r="GT113" s="319"/>
      <c r="GU113" s="319"/>
      <c r="GV113" s="319"/>
      <c r="GW113" s="319"/>
      <c r="GX113" s="319"/>
      <c r="GY113" s="319"/>
      <c r="GZ113" s="319"/>
      <c r="HA113" s="319"/>
      <c r="HB113" s="319"/>
      <c r="HC113" s="319"/>
      <c r="HD113" s="319"/>
      <c r="HE113" s="319"/>
      <c r="HF113" s="319"/>
      <c r="HG113" s="319"/>
      <c r="HH113" s="319"/>
      <c r="HI113" s="319"/>
      <c r="HJ113" s="319"/>
      <c r="HK113" s="319"/>
      <c r="HL113" s="319"/>
      <c r="HM113" s="319"/>
      <c r="HN113" s="319"/>
      <c r="HO113" s="319"/>
      <c r="HP113" s="319"/>
      <c r="HQ113" s="319"/>
      <c r="HR113" s="319"/>
      <c r="HS113" s="319"/>
      <c r="HT113" s="319"/>
      <c r="HU113" s="319"/>
      <c r="HV113" s="319"/>
      <c r="HW113" s="319"/>
      <c r="HX113" s="319"/>
      <c r="HY113" s="319"/>
      <c r="HZ113" s="319"/>
      <c r="IA113" s="319"/>
      <c r="IB113" s="319"/>
      <c r="IC113" s="319"/>
      <c r="ID113" s="319"/>
      <c r="IE113" s="319"/>
      <c r="IF113" s="319"/>
      <c r="IG113" s="319"/>
      <c r="IH113" s="319"/>
      <c r="II113" s="319"/>
      <c r="IJ113" s="319"/>
      <c r="IK113" s="319"/>
      <c r="IL113" s="319"/>
      <c r="IM113" s="319"/>
      <c r="IN113" s="319"/>
      <c r="IO113" s="319"/>
      <c r="IP113" s="319"/>
      <c r="IQ113" s="319"/>
      <c r="IR113" s="319"/>
      <c r="IS113" s="319"/>
      <c r="IT113" s="319"/>
      <c r="IU113" s="319"/>
      <c r="IV113" s="319"/>
      <c r="IW113" s="319"/>
      <c r="IX113" s="319"/>
      <c r="IY113" s="319"/>
      <c r="IZ113" s="319"/>
      <c r="JA113" s="319"/>
      <c r="JB113" s="319"/>
      <c r="JC113" s="319"/>
      <c r="JD113" s="319"/>
      <c r="JE113" s="319"/>
      <c r="JF113" s="319"/>
      <c r="JG113" s="319"/>
      <c r="JH113" s="319"/>
      <c r="JI113" s="319"/>
      <c r="JJ113" s="319"/>
      <c r="JK113" s="319"/>
      <c r="JL113" s="319"/>
      <c r="JM113" s="319"/>
      <c r="JN113" s="319"/>
      <c r="JO113" s="319"/>
      <c r="JP113" s="319"/>
      <c r="JQ113" s="319"/>
      <c r="JR113" s="319"/>
      <c r="JS113" s="319"/>
      <c r="JT113" s="319"/>
      <c r="JU113" s="319"/>
      <c r="JV113" s="319"/>
      <c r="JW113" s="319"/>
      <c r="JX113" s="319"/>
      <c r="JY113" s="319"/>
      <c r="JZ113" s="319"/>
      <c r="KA113" s="319"/>
      <c r="KB113" s="319"/>
      <c r="KC113" s="319"/>
      <c r="KD113" s="319"/>
      <c r="KE113" s="319"/>
      <c r="KF113" s="319"/>
      <c r="KG113" s="319"/>
      <c r="KH113" s="319"/>
      <c r="KI113" s="319"/>
      <c r="KJ113" s="319"/>
      <c r="KK113" s="319"/>
      <c r="KL113" s="319"/>
      <c r="KM113" s="319"/>
      <c r="KN113" s="319"/>
      <c r="KO113" s="319"/>
      <c r="KP113" s="319"/>
      <c r="KQ113" s="319"/>
      <c r="KR113" s="319"/>
      <c r="KS113" s="319"/>
      <c r="KT113" s="319"/>
      <c r="KU113" s="319"/>
      <c r="KV113" s="319"/>
      <c r="KW113" s="319"/>
      <c r="KX113" s="319"/>
      <c r="KY113" s="319"/>
      <c r="KZ113" s="319"/>
      <c r="LA113" s="319"/>
      <c r="LB113" s="319"/>
      <c r="LC113" s="319"/>
      <c r="LD113" s="319"/>
      <c r="LE113" s="319"/>
      <c r="LF113" s="319"/>
      <c r="LG113" s="319"/>
      <c r="LH113" s="319"/>
      <c r="LI113" s="319"/>
      <c r="LJ113" s="319"/>
      <c r="LK113" s="319"/>
      <c r="LL113" s="319"/>
      <c r="LM113" s="319"/>
      <c r="LN113" s="319"/>
      <c r="LO113" s="319"/>
      <c r="LP113" s="319"/>
      <c r="LQ113" s="319"/>
      <c r="LR113" s="319"/>
      <c r="LS113" s="319"/>
      <c r="LT113" s="319"/>
      <c r="LU113" s="319"/>
      <c r="LV113" s="319"/>
      <c r="LW113" s="319"/>
      <c r="LX113" s="319"/>
      <c r="LY113" s="319"/>
      <c r="LZ113" s="319"/>
      <c r="MA113" s="319"/>
      <c r="MB113" s="319"/>
      <c r="MC113" s="319"/>
      <c r="MD113" s="319"/>
      <c r="ME113" s="319"/>
      <c r="MF113" s="319"/>
      <c r="MG113" s="319"/>
      <c r="MH113" s="319"/>
      <c r="MI113" s="319"/>
      <c r="MJ113" s="319"/>
      <c r="MK113" s="319"/>
      <c r="ML113" s="319"/>
      <c r="MM113" s="319"/>
      <c r="MN113" s="319"/>
      <c r="MO113" s="319"/>
      <c r="MP113" s="319"/>
      <c r="MQ113" s="319"/>
      <c r="MR113" s="319"/>
      <c r="MS113" s="319"/>
      <c r="MT113" s="319"/>
      <c r="MU113" s="319"/>
      <c r="MV113" s="319"/>
      <c r="MW113" s="319"/>
      <c r="MX113" s="319"/>
      <c r="MY113" s="319"/>
      <c r="MZ113" s="319"/>
      <c r="NA113" s="319"/>
      <c r="NB113" s="319"/>
      <c r="NC113" s="319"/>
      <c r="ND113" s="319"/>
      <c r="NE113" s="319"/>
      <c r="NF113" s="319"/>
      <c r="NG113" s="319"/>
      <c r="NH113" s="319"/>
      <c r="NI113" s="319"/>
      <c r="NJ113" s="319"/>
      <c r="NK113" s="319"/>
      <c r="NL113" s="319"/>
      <c r="NM113" s="319"/>
      <c r="NN113" s="319"/>
      <c r="NO113" s="319"/>
      <c r="NP113" s="319"/>
      <c r="NQ113" s="319"/>
      <c r="NR113" s="319"/>
      <c r="NS113" s="319"/>
      <c r="NT113" s="319"/>
      <c r="NU113" s="319"/>
      <c r="NV113" s="319"/>
      <c r="NW113" s="319"/>
      <c r="NX113" s="319"/>
      <c r="NY113" s="319"/>
      <c r="NZ113" s="319"/>
      <c r="OA113" s="319"/>
      <c r="OB113" s="319"/>
      <c r="OC113" s="319"/>
      <c r="OD113" s="319"/>
      <c r="OE113" s="319"/>
      <c r="OF113" s="319"/>
      <c r="OG113" s="319"/>
      <c r="OH113" s="319"/>
      <c r="OI113" s="319"/>
      <c r="OJ113" s="319"/>
      <c r="OK113" s="319"/>
      <c r="OL113" s="319"/>
      <c r="OM113" s="319"/>
      <c r="ON113" s="319"/>
      <c r="OO113" s="319"/>
      <c r="OP113" s="319"/>
      <c r="OQ113" s="319"/>
      <c r="OR113" s="319"/>
      <c r="OS113" s="319"/>
      <c r="OT113" s="319"/>
      <c r="OU113" s="319"/>
      <c r="OV113" s="319"/>
      <c r="OW113" s="319"/>
      <c r="OX113" s="319"/>
      <c r="OY113" s="319"/>
      <c r="OZ113" s="319"/>
      <c r="PA113" s="319"/>
      <c r="PB113" s="319"/>
      <c r="PC113" s="319"/>
      <c r="PD113" s="319"/>
      <c r="PE113" s="319"/>
      <c r="PF113" s="319"/>
      <c r="PG113" s="319"/>
      <c r="PH113" s="319"/>
      <c r="PI113" s="319"/>
      <c r="PJ113" s="319"/>
      <c r="PK113" s="319"/>
      <c r="PL113" s="319"/>
      <c r="PM113" s="319"/>
      <c r="PN113" s="319"/>
      <c r="PO113" s="319"/>
      <c r="PP113" s="319"/>
      <c r="PQ113" s="319"/>
      <c r="PR113" s="319"/>
      <c r="PS113" s="319"/>
      <c r="PT113" s="319"/>
      <c r="PU113" s="319"/>
      <c r="PV113" s="319"/>
      <c r="PW113" s="319"/>
      <c r="PX113" s="319"/>
      <c r="PY113" s="319"/>
      <c r="PZ113" s="319"/>
      <c r="QA113" s="319"/>
      <c r="QB113" s="319"/>
      <c r="QC113" s="319"/>
      <c r="QD113" s="319"/>
      <c r="QE113" s="319"/>
      <c r="QF113" s="319"/>
      <c r="QG113" s="319"/>
      <c r="QH113" s="319"/>
      <c r="QI113" s="319"/>
      <c r="QJ113" s="319"/>
      <c r="QK113" s="319"/>
      <c r="QL113" s="319"/>
      <c r="QM113" s="319"/>
      <c r="QN113" s="319"/>
      <c r="QO113" s="319"/>
      <c r="QP113" s="319"/>
      <c r="QQ113" s="319"/>
      <c r="QR113" s="319"/>
      <c r="QS113" s="319"/>
      <c r="QT113" s="319"/>
      <c r="QU113" s="319"/>
      <c r="QV113" s="319"/>
      <c r="QW113" s="319"/>
      <c r="QX113" s="319"/>
      <c r="QY113" s="319"/>
      <c r="QZ113" s="319"/>
      <c r="RA113" s="319"/>
      <c r="RB113" s="319"/>
      <c r="RC113" s="319"/>
      <c r="RD113" s="319"/>
      <c r="RE113" s="319"/>
      <c r="RF113" s="319"/>
    </row>
    <row r="114" spans="1:474" s="602" customFormat="1" ht="14.4">
      <c r="A114" s="319"/>
      <c r="B114" s="2003" t="s">
        <v>77</v>
      </c>
      <c r="C114" s="2004">
        <v>18230716</v>
      </c>
      <c r="D114" s="2005"/>
      <c r="E114" s="2006" t="s">
        <v>1167</v>
      </c>
      <c r="F114" s="2007">
        <v>10</v>
      </c>
      <c r="G114" s="612">
        <f t="shared" si="24"/>
        <v>7.3131345343150115E-4</v>
      </c>
      <c r="H114" s="612" t="s">
        <v>34</v>
      </c>
      <c r="I114" s="2006">
        <v>1</v>
      </c>
      <c r="J114" s="2008">
        <f t="shared" si="18"/>
        <v>1117</v>
      </c>
      <c r="K114" s="2009">
        <f t="shared" si="20"/>
        <v>100</v>
      </c>
      <c r="L114" s="2009">
        <f t="shared" si="21"/>
        <v>266</v>
      </c>
      <c r="M114" s="600"/>
      <c r="N114" s="2006">
        <v>1117</v>
      </c>
      <c r="O114" s="375"/>
      <c r="P114" s="601"/>
      <c r="Q114" s="601">
        <v>100</v>
      </c>
      <c r="R114" s="601">
        <f t="shared" si="19"/>
        <v>166</v>
      </c>
      <c r="S114" s="2006">
        <v>266</v>
      </c>
      <c r="T114" s="601"/>
      <c r="U114" s="601"/>
      <c r="V114" s="601"/>
      <c r="W114" s="601"/>
      <c r="X114" s="601"/>
      <c r="Y114" s="601"/>
      <c r="Z114" s="1006">
        <f t="shared" si="25"/>
        <v>0</v>
      </c>
      <c r="AA114" s="614">
        <f t="shared" si="22"/>
        <v>0.53359125101069516</v>
      </c>
      <c r="AB114" s="601">
        <f t="shared" si="23"/>
        <v>596.02142737894644</v>
      </c>
      <c r="AC114" s="618"/>
      <c r="AD114" s="2010"/>
      <c r="AE114" s="319"/>
      <c r="AF114" s="319"/>
      <c r="AG114" s="319"/>
      <c r="AH114" s="319"/>
      <c r="AI114" s="319"/>
      <c r="AJ114" s="319"/>
      <c r="AK114" s="319"/>
      <c r="AL114" s="319"/>
      <c r="AM114" s="319"/>
      <c r="AN114" s="319"/>
      <c r="AO114" s="319"/>
      <c r="AP114" s="319"/>
      <c r="AQ114" s="319"/>
      <c r="AR114" s="319"/>
      <c r="AS114" s="319"/>
      <c r="AT114" s="319"/>
      <c r="AU114" s="319"/>
      <c r="AV114" s="319"/>
      <c r="AW114" s="319"/>
      <c r="AX114" s="319"/>
      <c r="AY114" s="319"/>
      <c r="AZ114" s="319"/>
      <c r="BA114" s="319"/>
      <c r="BB114" s="319"/>
      <c r="BC114" s="319"/>
      <c r="BD114" s="319"/>
      <c r="BE114" s="319"/>
      <c r="BF114" s="319"/>
      <c r="BG114" s="319"/>
      <c r="BH114" s="319"/>
      <c r="BI114" s="319"/>
      <c r="BJ114" s="319"/>
      <c r="BK114" s="319"/>
      <c r="BL114" s="319"/>
      <c r="BM114" s="319"/>
      <c r="BN114" s="319"/>
      <c r="BO114" s="319"/>
      <c r="BP114" s="319"/>
      <c r="BQ114" s="319"/>
      <c r="BR114" s="319"/>
      <c r="BS114" s="319"/>
      <c r="BT114" s="319"/>
      <c r="BU114" s="319"/>
      <c r="BV114" s="319"/>
      <c r="BW114" s="319"/>
      <c r="BX114" s="319"/>
      <c r="BY114" s="319"/>
      <c r="BZ114" s="319"/>
      <c r="CA114" s="319"/>
      <c r="CB114" s="319"/>
      <c r="CC114" s="319"/>
      <c r="CD114" s="319"/>
      <c r="CE114" s="319"/>
      <c r="CF114" s="319"/>
      <c r="CG114" s="319"/>
      <c r="CH114" s="319"/>
      <c r="CI114" s="319"/>
      <c r="CJ114" s="319"/>
      <c r="CK114" s="319"/>
      <c r="CL114" s="319"/>
      <c r="CM114" s="319"/>
      <c r="CN114" s="319"/>
      <c r="CO114" s="319"/>
      <c r="CP114" s="319"/>
      <c r="CQ114" s="319"/>
      <c r="CR114" s="319"/>
      <c r="CS114" s="319"/>
      <c r="CT114" s="319"/>
      <c r="CU114" s="319"/>
      <c r="CV114" s="319"/>
      <c r="CW114" s="319"/>
      <c r="CX114" s="319"/>
      <c r="CY114" s="319"/>
      <c r="CZ114" s="319"/>
      <c r="DA114" s="319"/>
      <c r="DB114" s="319"/>
      <c r="DC114" s="319"/>
      <c r="DD114" s="319"/>
      <c r="DE114" s="319"/>
      <c r="DF114" s="319"/>
      <c r="DG114" s="319"/>
      <c r="DH114" s="319"/>
      <c r="DI114" s="319"/>
      <c r="DJ114" s="319"/>
      <c r="DK114" s="319"/>
      <c r="DL114" s="319"/>
      <c r="DM114" s="319"/>
      <c r="DN114" s="319"/>
      <c r="DO114" s="319"/>
      <c r="DP114" s="319"/>
      <c r="DQ114" s="319"/>
      <c r="DR114" s="319"/>
      <c r="DS114" s="319"/>
      <c r="DT114" s="319"/>
      <c r="DU114" s="319"/>
      <c r="DV114" s="319"/>
      <c r="DW114" s="319"/>
      <c r="DX114" s="319"/>
      <c r="DY114" s="319"/>
      <c r="DZ114" s="319"/>
      <c r="EA114" s="319"/>
      <c r="EB114" s="319"/>
      <c r="EC114" s="319"/>
      <c r="ED114" s="319"/>
      <c r="EE114" s="319"/>
      <c r="EF114" s="319"/>
      <c r="EG114" s="319"/>
      <c r="EH114" s="319"/>
      <c r="EI114" s="319"/>
      <c r="EJ114" s="319"/>
      <c r="EK114" s="319"/>
      <c r="EL114" s="319"/>
      <c r="EM114" s="319"/>
      <c r="EN114" s="319"/>
      <c r="EO114" s="319"/>
      <c r="EP114" s="319"/>
      <c r="EQ114" s="319"/>
      <c r="ER114" s="319"/>
      <c r="ES114" s="319"/>
      <c r="ET114" s="319"/>
      <c r="EU114" s="319"/>
      <c r="EV114" s="319"/>
      <c r="EW114" s="319"/>
      <c r="EX114" s="319"/>
      <c r="EY114" s="319"/>
      <c r="EZ114" s="319"/>
      <c r="FA114" s="319"/>
      <c r="FB114" s="319"/>
      <c r="FC114" s="319"/>
      <c r="FD114" s="319"/>
      <c r="FE114" s="319"/>
      <c r="FF114" s="319"/>
      <c r="FG114" s="319"/>
      <c r="FH114" s="319"/>
      <c r="FI114" s="319"/>
      <c r="FJ114" s="319"/>
      <c r="FK114" s="319"/>
      <c r="FL114" s="319"/>
      <c r="FM114" s="319"/>
      <c r="FN114" s="319"/>
      <c r="FO114" s="319"/>
      <c r="FP114" s="319"/>
      <c r="FQ114" s="319"/>
      <c r="FR114" s="319"/>
      <c r="FS114" s="319"/>
      <c r="FT114" s="319"/>
      <c r="FU114" s="319"/>
      <c r="FV114" s="319"/>
      <c r="FW114" s="319"/>
      <c r="FX114" s="319"/>
      <c r="FY114" s="319"/>
      <c r="FZ114" s="319"/>
      <c r="GA114" s="319"/>
      <c r="GB114" s="319"/>
      <c r="GC114" s="319"/>
      <c r="GD114" s="319"/>
      <c r="GE114" s="319"/>
      <c r="GF114" s="319"/>
      <c r="GG114" s="319"/>
      <c r="GH114" s="319"/>
      <c r="GI114" s="319"/>
      <c r="GJ114" s="319"/>
      <c r="GK114" s="319"/>
      <c r="GL114" s="319"/>
      <c r="GM114" s="319"/>
      <c r="GN114" s="319"/>
      <c r="GO114" s="319"/>
      <c r="GP114" s="319"/>
      <c r="GQ114" s="319"/>
      <c r="GR114" s="319"/>
      <c r="GS114" s="319"/>
      <c r="GT114" s="319"/>
      <c r="GU114" s="319"/>
      <c r="GV114" s="319"/>
      <c r="GW114" s="319"/>
      <c r="GX114" s="319"/>
      <c r="GY114" s="319"/>
      <c r="GZ114" s="319"/>
      <c r="HA114" s="319"/>
      <c r="HB114" s="319"/>
      <c r="HC114" s="319"/>
      <c r="HD114" s="319"/>
      <c r="HE114" s="319"/>
      <c r="HF114" s="319"/>
      <c r="HG114" s="319"/>
      <c r="HH114" s="319"/>
      <c r="HI114" s="319"/>
      <c r="HJ114" s="319"/>
      <c r="HK114" s="319"/>
      <c r="HL114" s="319"/>
      <c r="HM114" s="319"/>
      <c r="HN114" s="319"/>
      <c r="HO114" s="319"/>
      <c r="HP114" s="319"/>
      <c r="HQ114" s="319"/>
      <c r="HR114" s="319"/>
      <c r="HS114" s="319"/>
      <c r="HT114" s="319"/>
      <c r="HU114" s="319"/>
      <c r="HV114" s="319"/>
      <c r="HW114" s="319"/>
      <c r="HX114" s="319"/>
      <c r="HY114" s="319"/>
      <c r="HZ114" s="319"/>
      <c r="IA114" s="319"/>
      <c r="IB114" s="319"/>
      <c r="IC114" s="319"/>
      <c r="ID114" s="319"/>
      <c r="IE114" s="319"/>
      <c r="IF114" s="319"/>
      <c r="IG114" s="319"/>
      <c r="IH114" s="319"/>
      <c r="II114" s="319"/>
      <c r="IJ114" s="319"/>
      <c r="IK114" s="319"/>
      <c r="IL114" s="319"/>
      <c r="IM114" s="319"/>
      <c r="IN114" s="319"/>
      <c r="IO114" s="319"/>
      <c r="IP114" s="319"/>
      <c r="IQ114" s="319"/>
      <c r="IR114" s="319"/>
      <c r="IS114" s="319"/>
      <c r="IT114" s="319"/>
      <c r="IU114" s="319"/>
      <c r="IV114" s="319"/>
      <c r="IW114" s="319"/>
      <c r="IX114" s="319"/>
      <c r="IY114" s="319"/>
      <c r="IZ114" s="319"/>
      <c r="JA114" s="319"/>
      <c r="JB114" s="319"/>
      <c r="JC114" s="319"/>
      <c r="JD114" s="319"/>
      <c r="JE114" s="319"/>
      <c r="JF114" s="319"/>
      <c r="JG114" s="319"/>
      <c r="JH114" s="319"/>
      <c r="JI114" s="319"/>
      <c r="JJ114" s="319"/>
      <c r="JK114" s="319"/>
      <c r="JL114" s="319"/>
      <c r="JM114" s="319"/>
      <c r="JN114" s="319"/>
      <c r="JO114" s="319"/>
      <c r="JP114" s="319"/>
      <c r="JQ114" s="319"/>
      <c r="JR114" s="319"/>
      <c r="JS114" s="319"/>
      <c r="JT114" s="319"/>
      <c r="JU114" s="319"/>
      <c r="JV114" s="319"/>
      <c r="JW114" s="319"/>
      <c r="JX114" s="319"/>
      <c r="JY114" s="319"/>
      <c r="JZ114" s="319"/>
      <c r="KA114" s="319"/>
      <c r="KB114" s="319"/>
      <c r="KC114" s="319"/>
      <c r="KD114" s="319"/>
      <c r="KE114" s="319"/>
      <c r="KF114" s="319"/>
      <c r="KG114" s="319"/>
      <c r="KH114" s="319"/>
      <c r="KI114" s="319"/>
      <c r="KJ114" s="319"/>
      <c r="KK114" s="319"/>
      <c r="KL114" s="319"/>
      <c r="KM114" s="319"/>
      <c r="KN114" s="319"/>
      <c r="KO114" s="319"/>
      <c r="KP114" s="319"/>
      <c r="KQ114" s="319"/>
      <c r="KR114" s="319"/>
      <c r="KS114" s="319"/>
      <c r="KT114" s="319"/>
      <c r="KU114" s="319"/>
      <c r="KV114" s="319"/>
      <c r="KW114" s="319"/>
      <c r="KX114" s="319"/>
      <c r="KY114" s="319"/>
      <c r="KZ114" s="319"/>
      <c r="LA114" s="319"/>
      <c r="LB114" s="319"/>
      <c r="LC114" s="319"/>
      <c r="LD114" s="319"/>
      <c r="LE114" s="319"/>
      <c r="LF114" s="319"/>
      <c r="LG114" s="319"/>
      <c r="LH114" s="319"/>
      <c r="LI114" s="319"/>
      <c r="LJ114" s="319"/>
      <c r="LK114" s="319"/>
      <c r="LL114" s="319"/>
      <c r="LM114" s="319"/>
      <c r="LN114" s="319"/>
      <c r="LO114" s="319"/>
      <c r="LP114" s="319"/>
      <c r="LQ114" s="319"/>
      <c r="LR114" s="319"/>
      <c r="LS114" s="319"/>
      <c r="LT114" s="319"/>
      <c r="LU114" s="319"/>
      <c r="LV114" s="319"/>
      <c r="LW114" s="319"/>
      <c r="LX114" s="319"/>
      <c r="LY114" s="319"/>
      <c r="LZ114" s="319"/>
      <c r="MA114" s="319"/>
      <c r="MB114" s="319"/>
      <c r="MC114" s="319"/>
      <c r="MD114" s="319"/>
      <c r="ME114" s="319"/>
      <c r="MF114" s="319"/>
      <c r="MG114" s="319"/>
      <c r="MH114" s="319"/>
      <c r="MI114" s="319"/>
      <c r="MJ114" s="319"/>
      <c r="MK114" s="319"/>
      <c r="ML114" s="319"/>
      <c r="MM114" s="319"/>
      <c r="MN114" s="319"/>
      <c r="MO114" s="319"/>
      <c r="MP114" s="319"/>
      <c r="MQ114" s="319"/>
      <c r="MR114" s="319"/>
      <c r="MS114" s="319"/>
      <c r="MT114" s="319"/>
      <c r="MU114" s="319"/>
      <c r="MV114" s="319"/>
      <c r="MW114" s="319"/>
      <c r="MX114" s="319"/>
      <c r="MY114" s="319"/>
      <c r="MZ114" s="319"/>
      <c r="NA114" s="319"/>
      <c r="NB114" s="319"/>
      <c r="NC114" s="319"/>
      <c r="ND114" s="319"/>
      <c r="NE114" s="319"/>
      <c r="NF114" s="319"/>
      <c r="NG114" s="319"/>
      <c r="NH114" s="319"/>
      <c r="NI114" s="319"/>
      <c r="NJ114" s="319"/>
      <c r="NK114" s="319"/>
      <c r="NL114" s="319"/>
      <c r="NM114" s="319"/>
      <c r="NN114" s="319"/>
      <c r="NO114" s="319"/>
      <c r="NP114" s="319"/>
      <c r="NQ114" s="319"/>
      <c r="NR114" s="319"/>
      <c r="NS114" s="319"/>
      <c r="NT114" s="319"/>
      <c r="NU114" s="319"/>
      <c r="NV114" s="319"/>
      <c r="NW114" s="319"/>
      <c r="NX114" s="319"/>
      <c r="NY114" s="319"/>
      <c r="NZ114" s="319"/>
      <c r="OA114" s="319"/>
      <c r="OB114" s="319"/>
      <c r="OC114" s="319"/>
      <c r="OD114" s="319"/>
      <c r="OE114" s="319"/>
      <c r="OF114" s="319"/>
      <c r="OG114" s="319"/>
      <c r="OH114" s="319"/>
      <c r="OI114" s="319"/>
      <c r="OJ114" s="319"/>
      <c r="OK114" s="319"/>
      <c r="OL114" s="319"/>
      <c r="OM114" s="319"/>
      <c r="ON114" s="319"/>
      <c r="OO114" s="319"/>
      <c r="OP114" s="319"/>
      <c r="OQ114" s="319"/>
      <c r="OR114" s="319"/>
      <c r="OS114" s="319"/>
      <c r="OT114" s="319"/>
      <c r="OU114" s="319"/>
      <c r="OV114" s="319"/>
      <c r="OW114" s="319"/>
      <c r="OX114" s="319"/>
      <c r="OY114" s="319"/>
      <c r="OZ114" s="319"/>
      <c r="PA114" s="319"/>
      <c r="PB114" s="319"/>
      <c r="PC114" s="319"/>
      <c r="PD114" s="319"/>
      <c r="PE114" s="319"/>
      <c r="PF114" s="319"/>
      <c r="PG114" s="319"/>
      <c r="PH114" s="319"/>
      <c r="PI114" s="319"/>
      <c r="PJ114" s="319"/>
      <c r="PK114" s="319"/>
      <c r="PL114" s="319"/>
      <c r="PM114" s="319"/>
      <c r="PN114" s="319"/>
      <c r="PO114" s="319"/>
      <c r="PP114" s="319"/>
      <c r="PQ114" s="319"/>
      <c r="PR114" s="319"/>
      <c r="PS114" s="319"/>
      <c r="PT114" s="319"/>
      <c r="PU114" s="319"/>
      <c r="PV114" s="319"/>
      <c r="PW114" s="319"/>
      <c r="PX114" s="319"/>
      <c r="PY114" s="319"/>
      <c r="PZ114" s="319"/>
      <c r="QA114" s="319"/>
      <c r="QB114" s="319"/>
      <c r="QC114" s="319"/>
      <c r="QD114" s="319"/>
      <c r="QE114" s="319"/>
      <c r="QF114" s="319"/>
      <c r="QG114" s="319"/>
      <c r="QH114" s="319"/>
      <c r="QI114" s="319"/>
      <c r="QJ114" s="319"/>
      <c r="QK114" s="319"/>
      <c r="QL114" s="319"/>
      <c r="QM114" s="319"/>
      <c r="QN114" s="319"/>
      <c r="QO114" s="319"/>
      <c r="QP114" s="319"/>
      <c r="QQ114" s="319"/>
      <c r="QR114" s="319"/>
      <c r="QS114" s="319"/>
      <c r="QT114" s="319"/>
      <c r="QU114" s="319"/>
      <c r="QV114" s="319"/>
      <c r="QW114" s="319"/>
      <c r="QX114" s="319"/>
      <c r="QY114" s="319"/>
      <c r="QZ114" s="319"/>
      <c r="RA114" s="319"/>
      <c r="RB114" s="319"/>
      <c r="RC114" s="319"/>
      <c r="RD114" s="319"/>
      <c r="RE114" s="319"/>
      <c r="RF114" s="319"/>
    </row>
    <row r="115" spans="1:474" s="602" customFormat="1" ht="14.4">
      <c r="A115" s="319"/>
      <c r="B115" s="2003" t="s">
        <v>77</v>
      </c>
      <c r="C115" s="2004">
        <v>18230716</v>
      </c>
      <c r="D115" s="2005"/>
      <c r="E115" s="2006" t="s">
        <v>1168</v>
      </c>
      <c r="F115" s="2007">
        <v>10</v>
      </c>
      <c r="G115" s="612">
        <f t="shared" si="24"/>
        <v>3.5491944772176971E-3</v>
      </c>
      <c r="H115" s="612" t="s">
        <v>34</v>
      </c>
      <c r="I115" s="2006">
        <v>3</v>
      </c>
      <c r="J115" s="2008">
        <f t="shared" si="18"/>
        <v>1807</v>
      </c>
      <c r="K115" s="2009">
        <f t="shared" si="20"/>
        <v>300</v>
      </c>
      <c r="L115" s="2009">
        <f t="shared" si="21"/>
        <v>592</v>
      </c>
      <c r="M115" s="600"/>
      <c r="N115" s="2006">
        <v>5421</v>
      </c>
      <c r="O115" s="375"/>
      <c r="P115" s="601"/>
      <c r="Q115" s="601">
        <v>900</v>
      </c>
      <c r="R115" s="601">
        <f t="shared" si="19"/>
        <v>876</v>
      </c>
      <c r="S115" s="2006">
        <v>1776</v>
      </c>
      <c r="T115" s="601"/>
      <c r="U115" s="601"/>
      <c r="V115" s="601"/>
      <c r="W115" s="601"/>
      <c r="X115" s="601"/>
      <c r="Y115" s="601"/>
      <c r="Z115" s="1006">
        <f t="shared" si="25"/>
        <v>0</v>
      </c>
      <c r="AA115" s="614">
        <f t="shared" si="22"/>
        <v>0.53359125101069516</v>
      </c>
      <c r="AB115" s="601">
        <f t="shared" si="23"/>
        <v>2892.5981717289783</v>
      </c>
      <c r="AC115" s="618"/>
      <c r="AD115" s="2010"/>
      <c r="AE115" s="319"/>
      <c r="AF115" s="319"/>
      <c r="AG115" s="319"/>
      <c r="AH115" s="319"/>
      <c r="AI115" s="319"/>
      <c r="AJ115" s="319"/>
      <c r="AK115" s="319"/>
      <c r="AL115" s="319"/>
      <c r="AM115" s="319"/>
      <c r="AN115" s="319"/>
      <c r="AO115" s="319"/>
      <c r="AP115" s="319"/>
      <c r="AQ115" s="319"/>
      <c r="AR115" s="319"/>
      <c r="AS115" s="319"/>
      <c r="AT115" s="319"/>
      <c r="AU115" s="319"/>
      <c r="AV115" s="319"/>
      <c r="AW115" s="319"/>
      <c r="AX115" s="319"/>
      <c r="AY115" s="319"/>
      <c r="AZ115" s="319"/>
      <c r="BA115" s="319"/>
      <c r="BB115" s="319"/>
      <c r="BC115" s="319"/>
      <c r="BD115" s="319"/>
      <c r="BE115" s="319"/>
      <c r="BF115" s="319"/>
      <c r="BG115" s="319"/>
      <c r="BH115" s="319"/>
      <c r="BI115" s="319"/>
      <c r="BJ115" s="319"/>
      <c r="BK115" s="319"/>
      <c r="BL115" s="319"/>
      <c r="BM115" s="319"/>
      <c r="BN115" s="319"/>
      <c r="BO115" s="319"/>
      <c r="BP115" s="319"/>
      <c r="BQ115" s="319"/>
      <c r="BR115" s="319"/>
      <c r="BS115" s="319"/>
      <c r="BT115" s="319"/>
      <c r="BU115" s="319"/>
      <c r="BV115" s="319"/>
      <c r="BW115" s="319"/>
      <c r="BX115" s="319"/>
      <c r="BY115" s="319"/>
      <c r="BZ115" s="319"/>
      <c r="CA115" s="319"/>
      <c r="CB115" s="319"/>
      <c r="CC115" s="319"/>
      <c r="CD115" s="319"/>
      <c r="CE115" s="319"/>
      <c r="CF115" s="319"/>
      <c r="CG115" s="319"/>
      <c r="CH115" s="319"/>
      <c r="CI115" s="319"/>
      <c r="CJ115" s="319"/>
      <c r="CK115" s="319"/>
      <c r="CL115" s="319"/>
      <c r="CM115" s="319"/>
      <c r="CN115" s="319"/>
      <c r="CO115" s="319"/>
      <c r="CP115" s="319"/>
      <c r="CQ115" s="319"/>
      <c r="CR115" s="319"/>
      <c r="CS115" s="319"/>
      <c r="CT115" s="319"/>
      <c r="CU115" s="319"/>
      <c r="CV115" s="319"/>
      <c r="CW115" s="319"/>
      <c r="CX115" s="319"/>
      <c r="CY115" s="319"/>
      <c r="CZ115" s="319"/>
      <c r="DA115" s="319"/>
      <c r="DB115" s="319"/>
      <c r="DC115" s="319"/>
      <c r="DD115" s="319"/>
      <c r="DE115" s="319"/>
      <c r="DF115" s="319"/>
      <c r="DG115" s="319"/>
      <c r="DH115" s="319"/>
      <c r="DI115" s="319"/>
      <c r="DJ115" s="319"/>
      <c r="DK115" s="319"/>
      <c r="DL115" s="319"/>
      <c r="DM115" s="319"/>
      <c r="DN115" s="319"/>
      <c r="DO115" s="319"/>
      <c r="DP115" s="319"/>
      <c r="DQ115" s="319"/>
      <c r="DR115" s="319"/>
      <c r="DS115" s="319"/>
      <c r="DT115" s="319"/>
      <c r="DU115" s="319"/>
      <c r="DV115" s="319"/>
      <c r="DW115" s="319"/>
      <c r="DX115" s="319"/>
      <c r="DY115" s="319"/>
      <c r="DZ115" s="319"/>
      <c r="EA115" s="319"/>
      <c r="EB115" s="319"/>
      <c r="EC115" s="319"/>
      <c r="ED115" s="319"/>
      <c r="EE115" s="319"/>
      <c r="EF115" s="319"/>
      <c r="EG115" s="319"/>
      <c r="EH115" s="319"/>
      <c r="EI115" s="319"/>
      <c r="EJ115" s="319"/>
      <c r="EK115" s="319"/>
      <c r="EL115" s="319"/>
      <c r="EM115" s="319"/>
      <c r="EN115" s="319"/>
      <c r="EO115" s="319"/>
      <c r="EP115" s="319"/>
      <c r="EQ115" s="319"/>
      <c r="ER115" s="319"/>
      <c r="ES115" s="319"/>
      <c r="ET115" s="319"/>
      <c r="EU115" s="319"/>
      <c r="EV115" s="319"/>
      <c r="EW115" s="319"/>
      <c r="EX115" s="319"/>
      <c r="EY115" s="319"/>
      <c r="EZ115" s="319"/>
      <c r="FA115" s="319"/>
      <c r="FB115" s="319"/>
      <c r="FC115" s="319"/>
      <c r="FD115" s="319"/>
      <c r="FE115" s="319"/>
      <c r="FF115" s="319"/>
      <c r="FG115" s="319"/>
      <c r="FH115" s="319"/>
      <c r="FI115" s="319"/>
      <c r="FJ115" s="319"/>
      <c r="FK115" s="319"/>
      <c r="FL115" s="319"/>
      <c r="FM115" s="319"/>
      <c r="FN115" s="319"/>
      <c r="FO115" s="319"/>
      <c r="FP115" s="319"/>
      <c r="FQ115" s="319"/>
      <c r="FR115" s="319"/>
      <c r="FS115" s="319"/>
      <c r="FT115" s="319"/>
      <c r="FU115" s="319"/>
      <c r="FV115" s="319"/>
      <c r="FW115" s="319"/>
      <c r="FX115" s="319"/>
      <c r="FY115" s="319"/>
      <c r="FZ115" s="319"/>
      <c r="GA115" s="319"/>
      <c r="GB115" s="319"/>
      <c r="GC115" s="319"/>
      <c r="GD115" s="319"/>
      <c r="GE115" s="319"/>
      <c r="GF115" s="319"/>
      <c r="GG115" s="319"/>
      <c r="GH115" s="319"/>
      <c r="GI115" s="319"/>
      <c r="GJ115" s="319"/>
      <c r="GK115" s="319"/>
      <c r="GL115" s="319"/>
      <c r="GM115" s="319"/>
      <c r="GN115" s="319"/>
      <c r="GO115" s="319"/>
      <c r="GP115" s="319"/>
      <c r="GQ115" s="319"/>
      <c r="GR115" s="319"/>
      <c r="GS115" s="319"/>
      <c r="GT115" s="319"/>
      <c r="GU115" s="319"/>
      <c r="GV115" s="319"/>
      <c r="GW115" s="319"/>
      <c r="GX115" s="319"/>
      <c r="GY115" s="319"/>
      <c r="GZ115" s="319"/>
      <c r="HA115" s="319"/>
      <c r="HB115" s="319"/>
      <c r="HC115" s="319"/>
      <c r="HD115" s="319"/>
      <c r="HE115" s="319"/>
      <c r="HF115" s="319"/>
      <c r="HG115" s="319"/>
      <c r="HH115" s="319"/>
      <c r="HI115" s="319"/>
      <c r="HJ115" s="319"/>
      <c r="HK115" s="319"/>
      <c r="HL115" s="319"/>
      <c r="HM115" s="319"/>
      <c r="HN115" s="319"/>
      <c r="HO115" s="319"/>
      <c r="HP115" s="319"/>
      <c r="HQ115" s="319"/>
      <c r="HR115" s="319"/>
      <c r="HS115" s="319"/>
      <c r="HT115" s="319"/>
      <c r="HU115" s="319"/>
      <c r="HV115" s="319"/>
      <c r="HW115" s="319"/>
      <c r="HX115" s="319"/>
      <c r="HY115" s="319"/>
      <c r="HZ115" s="319"/>
      <c r="IA115" s="319"/>
      <c r="IB115" s="319"/>
      <c r="IC115" s="319"/>
      <c r="ID115" s="319"/>
      <c r="IE115" s="319"/>
      <c r="IF115" s="319"/>
      <c r="IG115" s="319"/>
      <c r="IH115" s="319"/>
      <c r="II115" s="319"/>
      <c r="IJ115" s="319"/>
      <c r="IK115" s="319"/>
      <c r="IL115" s="319"/>
      <c r="IM115" s="319"/>
      <c r="IN115" s="319"/>
      <c r="IO115" s="319"/>
      <c r="IP115" s="319"/>
      <c r="IQ115" s="319"/>
      <c r="IR115" s="319"/>
      <c r="IS115" s="319"/>
      <c r="IT115" s="319"/>
      <c r="IU115" s="319"/>
      <c r="IV115" s="319"/>
      <c r="IW115" s="319"/>
      <c r="IX115" s="319"/>
      <c r="IY115" s="319"/>
      <c r="IZ115" s="319"/>
      <c r="JA115" s="319"/>
      <c r="JB115" s="319"/>
      <c r="JC115" s="319"/>
      <c r="JD115" s="319"/>
      <c r="JE115" s="319"/>
      <c r="JF115" s="319"/>
      <c r="JG115" s="319"/>
      <c r="JH115" s="319"/>
      <c r="JI115" s="319"/>
      <c r="JJ115" s="319"/>
      <c r="JK115" s="319"/>
      <c r="JL115" s="319"/>
      <c r="JM115" s="319"/>
      <c r="JN115" s="319"/>
      <c r="JO115" s="319"/>
      <c r="JP115" s="319"/>
      <c r="JQ115" s="319"/>
      <c r="JR115" s="319"/>
      <c r="JS115" s="319"/>
      <c r="JT115" s="319"/>
      <c r="JU115" s="319"/>
      <c r="JV115" s="319"/>
      <c r="JW115" s="319"/>
      <c r="JX115" s="319"/>
      <c r="JY115" s="319"/>
      <c r="JZ115" s="319"/>
      <c r="KA115" s="319"/>
      <c r="KB115" s="319"/>
      <c r="KC115" s="319"/>
      <c r="KD115" s="319"/>
      <c r="KE115" s="319"/>
      <c r="KF115" s="319"/>
      <c r="KG115" s="319"/>
      <c r="KH115" s="319"/>
      <c r="KI115" s="319"/>
      <c r="KJ115" s="319"/>
      <c r="KK115" s="319"/>
      <c r="KL115" s="319"/>
      <c r="KM115" s="319"/>
      <c r="KN115" s="319"/>
      <c r="KO115" s="319"/>
      <c r="KP115" s="319"/>
      <c r="KQ115" s="319"/>
      <c r="KR115" s="319"/>
      <c r="KS115" s="319"/>
      <c r="KT115" s="319"/>
      <c r="KU115" s="319"/>
      <c r="KV115" s="319"/>
      <c r="KW115" s="319"/>
      <c r="KX115" s="319"/>
      <c r="KY115" s="319"/>
      <c r="KZ115" s="319"/>
      <c r="LA115" s="319"/>
      <c r="LB115" s="319"/>
      <c r="LC115" s="319"/>
      <c r="LD115" s="319"/>
      <c r="LE115" s="319"/>
      <c r="LF115" s="319"/>
      <c r="LG115" s="319"/>
      <c r="LH115" s="319"/>
      <c r="LI115" s="319"/>
      <c r="LJ115" s="319"/>
      <c r="LK115" s="319"/>
      <c r="LL115" s="319"/>
      <c r="LM115" s="319"/>
      <c r="LN115" s="319"/>
      <c r="LO115" s="319"/>
      <c r="LP115" s="319"/>
      <c r="LQ115" s="319"/>
      <c r="LR115" s="319"/>
      <c r="LS115" s="319"/>
      <c r="LT115" s="319"/>
      <c r="LU115" s="319"/>
      <c r="LV115" s="319"/>
      <c r="LW115" s="319"/>
      <c r="LX115" s="319"/>
      <c r="LY115" s="319"/>
      <c r="LZ115" s="319"/>
      <c r="MA115" s="319"/>
      <c r="MB115" s="319"/>
      <c r="MC115" s="319"/>
      <c r="MD115" s="319"/>
      <c r="ME115" s="319"/>
      <c r="MF115" s="319"/>
      <c r="MG115" s="319"/>
      <c r="MH115" s="319"/>
      <c r="MI115" s="319"/>
      <c r="MJ115" s="319"/>
      <c r="MK115" s="319"/>
      <c r="ML115" s="319"/>
      <c r="MM115" s="319"/>
      <c r="MN115" s="319"/>
      <c r="MO115" s="319"/>
      <c r="MP115" s="319"/>
      <c r="MQ115" s="319"/>
      <c r="MR115" s="319"/>
      <c r="MS115" s="319"/>
      <c r="MT115" s="319"/>
      <c r="MU115" s="319"/>
      <c r="MV115" s="319"/>
      <c r="MW115" s="319"/>
      <c r="MX115" s="319"/>
      <c r="MY115" s="319"/>
      <c r="MZ115" s="319"/>
      <c r="NA115" s="319"/>
      <c r="NB115" s="319"/>
      <c r="NC115" s="319"/>
      <c r="ND115" s="319"/>
      <c r="NE115" s="319"/>
      <c r="NF115" s="319"/>
      <c r="NG115" s="319"/>
      <c r="NH115" s="319"/>
      <c r="NI115" s="319"/>
      <c r="NJ115" s="319"/>
      <c r="NK115" s="319"/>
      <c r="NL115" s="319"/>
      <c r="NM115" s="319"/>
      <c r="NN115" s="319"/>
      <c r="NO115" s="319"/>
      <c r="NP115" s="319"/>
      <c r="NQ115" s="319"/>
      <c r="NR115" s="319"/>
      <c r="NS115" s="319"/>
      <c r="NT115" s="319"/>
      <c r="NU115" s="319"/>
      <c r="NV115" s="319"/>
      <c r="NW115" s="319"/>
      <c r="NX115" s="319"/>
      <c r="NY115" s="319"/>
      <c r="NZ115" s="319"/>
      <c r="OA115" s="319"/>
      <c r="OB115" s="319"/>
      <c r="OC115" s="319"/>
      <c r="OD115" s="319"/>
      <c r="OE115" s="319"/>
      <c r="OF115" s="319"/>
      <c r="OG115" s="319"/>
      <c r="OH115" s="319"/>
      <c r="OI115" s="319"/>
      <c r="OJ115" s="319"/>
      <c r="OK115" s="319"/>
      <c r="OL115" s="319"/>
      <c r="OM115" s="319"/>
      <c r="ON115" s="319"/>
      <c r="OO115" s="319"/>
      <c r="OP115" s="319"/>
      <c r="OQ115" s="319"/>
      <c r="OR115" s="319"/>
      <c r="OS115" s="319"/>
      <c r="OT115" s="319"/>
      <c r="OU115" s="319"/>
      <c r="OV115" s="319"/>
      <c r="OW115" s="319"/>
      <c r="OX115" s="319"/>
      <c r="OY115" s="319"/>
      <c r="OZ115" s="319"/>
      <c r="PA115" s="319"/>
      <c r="PB115" s="319"/>
      <c r="PC115" s="319"/>
      <c r="PD115" s="319"/>
      <c r="PE115" s="319"/>
      <c r="PF115" s="319"/>
      <c r="PG115" s="319"/>
      <c r="PH115" s="319"/>
      <c r="PI115" s="319"/>
      <c r="PJ115" s="319"/>
      <c r="PK115" s="319"/>
      <c r="PL115" s="319"/>
      <c r="PM115" s="319"/>
      <c r="PN115" s="319"/>
      <c r="PO115" s="319"/>
      <c r="PP115" s="319"/>
      <c r="PQ115" s="319"/>
      <c r="PR115" s="319"/>
      <c r="PS115" s="319"/>
      <c r="PT115" s="319"/>
      <c r="PU115" s="319"/>
      <c r="PV115" s="319"/>
      <c r="PW115" s="319"/>
      <c r="PX115" s="319"/>
      <c r="PY115" s="319"/>
      <c r="PZ115" s="319"/>
      <c r="QA115" s="319"/>
      <c r="QB115" s="319"/>
      <c r="QC115" s="319"/>
      <c r="QD115" s="319"/>
      <c r="QE115" s="319"/>
      <c r="QF115" s="319"/>
      <c r="QG115" s="319"/>
      <c r="QH115" s="319"/>
      <c r="QI115" s="319"/>
      <c r="QJ115" s="319"/>
      <c r="QK115" s="319"/>
      <c r="QL115" s="319"/>
      <c r="QM115" s="319"/>
      <c r="QN115" s="319"/>
      <c r="QO115" s="319"/>
      <c r="QP115" s="319"/>
      <c r="QQ115" s="319"/>
      <c r="QR115" s="319"/>
      <c r="QS115" s="319"/>
      <c r="QT115" s="319"/>
      <c r="QU115" s="319"/>
      <c r="QV115" s="319"/>
      <c r="QW115" s="319"/>
      <c r="QX115" s="319"/>
      <c r="QY115" s="319"/>
      <c r="QZ115" s="319"/>
      <c r="RA115" s="319"/>
      <c r="RB115" s="319"/>
      <c r="RC115" s="319"/>
      <c r="RD115" s="319"/>
      <c r="RE115" s="319"/>
      <c r="RF115" s="319"/>
    </row>
    <row r="116" spans="1:474" s="602" customFormat="1" ht="14.4">
      <c r="A116" s="319"/>
      <c r="B116" s="2003" t="s">
        <v>77</v>
      </c>
      <c r="C116" s="2004">
        <v>18230716</v>
      </c>
      <c r="D116" s="2005"/>
      <c r="E116" s="2006" t="s">
        <v>1169</v>
      </c>
      <c r="F116" s="2007">
        <v>20</v>
      </c>
      <c r="G116" s="612">
        <f t="shared" si="24"/>
        <v>3.4435239388257148E-2</v>
      </c>
      <c r="H116" s="612" t="s">
        <v>36</v>
      </c>
      <c r="I116" s="2006">
        <v>1</v>
      </c>
      <c r="J116" s="2008">
        <f t="shared" si="18"/>
        <v>26298</v>
      </c>
      <c r="K116" s="2009">
        <f t="shared" si="20"/>
        <v>1500</v>
      </c>
      <c r="L116" s="2009">
        <f t="shared" si="21"/>
        <v>3394</v>
      </c>
      <c r="M116" s="600"/>
      <c r="N116" s="2006">
        <v>26298</v>
      </c>
      <c r="O116" s="375"/>
      <c r="P116" s="601"/>
      <c r="Q116" s="601">
        <v>1500</v>
      </c>
      <c r="R116" s="601">
        <f t="shared" si="19"/>
        <v>1894</v>
      </c>
      <c r="S116" s="2006">
        <v>3394</v>
      </c>
      <c r="T116" s="601"/>
      <c r="U116" s="601"/>
      <c r="V116" s="601"/>
      <c r="W116" s="601"/>
      <c r="X116" s="601"/>
      <c r="Y116" s="601"/>
      <c r="Z116" s="1006">
        <f t="shared" si="25"/>
        <v>0</v>
      </c>
      <c r="AA116" s="614">
        <f t="shared" si="22"/>
        <v>0.87841128858186601</v>
      </c>
      <c r="AB116" s="601">
        <f t="shared" si="23"/>
        <v>23100.460067125914</v>
      </c>
      <c r="AC116" s="618"/>
      <c r="AD116" s="2010"/>
      <c r="AE116" s="319"/>
      <c r="AF116" s="319"/>
      <c r="AG116" s="319"/>
      <c r="AH116" s="319"/>
      <c r="AI116" s="319"/>
      <c r="AJ116" s="319"/>
      <c r="AK116" s="319"/>
      <c r="AL116" s="319"/>
      <c r="AM116" s="319"/>
      <c r="AN116" s="319"/>
      <c r="AO116" s="319"/>
      <c r="AP116" s="319"/>
      <c r="AQ116" s="319"/>
      <c r="AR116" s="319"/>
      <c r="AS116" s="319"/>
      <c r="AT116" s="319"/>
      <c r="AU116" s="319"/>
      <c r="AV116" s="319"/>
      <c r="AW116" s="319"/>
      <c r="AX116" s="319"/>
      <c r="AY116" s="319"/>
      <c r="AZ116" s="319"/>
      <c r="BA116" s="319"/>
      <c r="BB116" s="319"/>
      <c r="BC116" s="319"/>
      <c r="BD116" s="319"/>
      <c r="BE116" s="319"/>
      <c r="BF116" s="319"/>
      <c r="BG116" s="319"/>
      <c r="BH116" s="319"/>
      <c r="BI116" s="319"/>
      <c r="BJ116" s="319"/>
      <c r="BK116" s="319"/>
      <c r="BL116" s="319"/>
      <c r="BM116" s="319"/>
      <c r="BN116" s="319"/>
      <c r="BO116" s="319"/>
      <c r="BP116" s="319"/>
      <c r="BQ116" s="319"/>
      <c r="BR116" s="319"/>
      <c r="BS116" s="319"/>
      <c r="BT116" s="319"/>
      <c r="BU116" s="319"/>
      <c r="BV116" s="319"/>
      <c r="BW116" s="319"/>
      <c r="BX116" s="319"/>
      <c r="BY116" s="319"/>
      <c r="BZ116" s="319"/>
      <c r="CA116" s="319"/>
      <c r="CB116" s="319"/>
      <c r="CC116" s="319"/>
      <c r="CD116" s="319"/>
      <c r="CE116" s="319"/>
      <c r="CF116" s="319"/>
      <c r="CG116" s="319"/>
      <c r="CH116" s="319"/>
      <c r="CI116" s="319"/>
      <c r="CJ116" s="319"/>
      <c r="CK116" s="319"/>
      <c r="CL116" s="319"/>
      <c r="CM116" s="319"/>
      <c r="CN116" s="319"/>
      <c r="CO116" s="319"/>
      <c r="CP116" s="319"/>
      <c r="CQ116" s="319"/>
      <c r="CR116" s="319"/>
      <c r="CS116" s="319"/>
      <c r="CT116" s="319"/>
      <c r="CU116" s="319"/>
      <c r="CV116" s="319"/>
      <c r="CW116" s="319"/>
      <c r="CX116" s="319"/>
      <c r="CY116" s="319"/>
      <c r="CZ116" s="319"/>
      <c r="DA116" s="319"/>
      <c r="DB116" s="319"/>
      <c r="DC116" s="319"/>
      <c r="DD116" s="319"/>
      <c r="DE116" s="319"/>
      <c r="DF116" s="319"/>
      <c r="DG116" s="319"/>
      <c r="DH116" s="319"/>
      <c r="DI116" s="319"/>
      <c r="DJ116" s="319"/>
      <c r="DK116" s="319"/>
      <c r="DL116" s="319"/>
      <c r="DM116" s="319"/>
      <c r="DN116" s="319"/>
      <c r="DO116" s="319"/>
      <c r="DP116" s="319"/>
      <c r="DQ116" s="319"/>
      <c r="DR116" s="319"/>
      <c r="DS116" s="319"/>
      <c r="DT116" s="319"/>
      <c r="DU116" s="319"/>
      <c r="DV116" s="319"/>
      <c r="DW116" s="319"/>
      <c r="DX116" s="319"/>
      <c r="DY116" s="319"/>
      <c r="DZ116" s="319"/>
      <c r="EA116" s="319"/>
      <c r="EB116" s="319"/>
      <c r="EC116" s="319"/>
      <c r="ED116" s="319"/>
      <c r="EE116" s="319"/>
      <c r="EF116" s="319"/>
      <c r="EG116" s="319"/>
      <c r="EH116" s="319"/>
      <c r="EI116" s="319"/>
      <c r="EJ116" s="319"/>
      <c r="EK116" s="319"/>
      <c r="EL116" s="319"/>
      <c r="EM116" s="319"/>
      <c r="EN116" s="319"/>
      <c r="EO116" s="319"/>
      <c r="EP116" s="319"/>
      <c r="EQ116" s="319"/>
      <c r="ER116" s="319"/>
      <c r="ES116" s="319"/>
      <c r="ET116" s="319"/>
      <c r="EU116" s="319"/>
      <c r="EV116" s="319"/>
      <c r="EW116" s="319"/>
      <c r="EX116" s="319"/>
      <c r="EY116" s="319"/>
      <c r="EZ116" s="319"/>
      <c r="FA116" s="319"/>
      <c r="FB116" s="319"/>
      <c r="FC116" s="319"/>
      <c r="FD116" s="319"/>
      <c r="FE116" s="319"/>
      <c r="FF116" s="319"/>
      <c r="FG116" s="319"/>
      <c r="FH116" s="319"/>
      <c r="FI116" s="319"/>
      <c r="FJ116" s="319"/>
      <c r="FK116" s="319"/>
      <c r="FL116" s="319"/>
      <c r="FM116" s="319"/>
      <c r="FN116" s="319"/>
      <c r="FO116" s="319"/>
      <c r="FP116" s="319"/>
      <c r="FQ116" s="319"/>
      <c r="FR116" s="319"/>
      <c r="FS116" s="319"/>
      <c r="FT116" s="319"/>
      <c r="FU116" s="319"/>
      <c r="FV116" s="319"/>
      <c r="FW116" s="319"/>
      <c r="FX116" s="319"/>
      <c r="FY116" s="319"/>
      <c r="FZ116" s="319"/>
      <c r="GA116" s="319"/>
      <c r="GB116" s="319"/>
      <c r="GC116" s="319"/>
      <c r="GD116" s="319"/>
      <c r="GE116" s="319"/>
      <c r="GF116" s="319"/>
      <c r="GG116" s="319"/>
      <c r="GH116" s="319"/>
      <c r="GI116" s="319"/>
      <c r="GJ116" s="319"/>
      <c r="GK116" s="319"/>
      <c r="GL116" s="319"/>
      <c r="GM116" s="319"/>
      <c r="GN116" s="319"/>
      <c r="GO116" s="319"/>
      <c r="GP116" s="319"/>
      <c r="GQ116" s="319"/>
      <c r="GR116" s="319"/>
      <c r="GS116" s="319"/>
      <c r="GT116" s="319"/>
      <c r="GU116" s="319"/>
      <c r="GV116" s="319"/>
      <c r="GW116" s="319"/>
      <c r="GX116" s="319"/>
      <c r="GY116" s="319"/>
      <c r="GZ116" s="319"/>
      <c r="HA116" s="319"/>
      <c r="HB116" s="319"/>
      <c r="HC116" s="319"/>
      <c r="HD116" s="319"/>
      <c r="HE116" s="319"/>
      <c r="HF116" s="319"/>
      <c r="HG116" s="319"/>
      <c r="HH116" s="319"/>
      <c r="HI116" s="319"/>
      <c r="HJ116" s="319"/>
      <c r="HK116" s="319"/>
      <c r="HL116" s="319"/>
      <c r="HM116" s="319"/>
      <c r="HN116" s="319"/>
      <c r="HO116" s="319"/>
      <c r="HP116" s="319"/>
      <c r="HQ116" s="319"/>
      <c r="HR116" s="319"/>
      <c r="HS116" s="319"/>
      <c r="HT116" s="319"/>
      <c r="HU116" s="319"/>
      <c r="HV116" s="319"/>
      <c r="HW116" s="319"/>
      <c r="HX116" s="319"/>
      <c r="HY116" s="319"/>
      <c r="HZ116" s="319"/>
      <c r="IA116" s="319"/>
      <c r="IB116" s="319"/>
      <c r="IC116" s="319"/>
      <c r="ID116" s="319"/>
      <c r="IE116" s="319"/>
      <c r="IF116" s="319"/>
      <c r="IG116" s="319"/>
      <c r="IH116" s="319"/>
      <c r="II116" s="319"/>
      <c r="IJ116" s="319"/>
      <c r="IK116" s="319"/>
      <c r="IL116" s="319"/>
      <c r="IM116" s="319"/>
      <c r="IN116" s="319"/>
      <c r="IO116" s="319"/>
      <c r="IP116" s="319"/>
      <c r="IQ116" s="319"/>
      <c r="IR116" s="319"/>
      <c r="IS116" s="319"/>
      <c r="IT116" s="319"/>
      <c r="IU116" s="319"/>
      <c r="IV116" s="319"/>
      <c r="IW116" s="319"/>
      <c r="IX116" s="319"/>
      <c r="IY116" s="319"/>
      <c r="IZ116" s="319"/>
      <c r="JA116" s="319"/>
      <c r="JB116" s="319"/>
      <c r="JC116" s="319"/>
      <c r="JD116" s="319"/>
      <c r="JE116" s="319"/>
      <c r="JF116" s="319"/>
      <c r="JG116" s="319"/>
      <c r="JH116" s="319"/>
      <c r="JI116" s="319"/>
      <c r="JJ116" s="319"/>
      <c r="JK116" s="319"/>
      <c r="JL116" s="319"/>
      <c r="JM116" s="319"/>
      <c r="JN116" s="319"/>
      <c r="JO116" s="319"/>
      <c r="JP116" s="319"/>
      <c r="JQ116" s="319"/>
      <c r="JR116" s="319"/>
      <c r="JS116" s="319"/>
      <c r="JT116" s="319"/>
      <c r="JU116" s="319"/>
      <c r="JV116" s="319"/>
      <c r="JW116" s="319"/>
      <c r="JX116" s="319"/>
      <c r="JY116" s="319"/>
      <c r="JZ116" s="319"/>
      <c r="KA116" s="319"/>
      <c r="KB116" s="319"/>
      <c r="KC116" s="319"/>
      <c r="KD116" s="319"/>
      <c r="KE116" s="319"/>
      <c r="KF116" s="319"/>
      <c r="KG116" s="319"/>
      <c r="KH116" s="319"/>
      <c r="KI116" s="319"/>
      <c r="KJ116" s="319"/>
      <c r="KK116" s="319"/>
      <c r="KL116" s="319"/>
      <c r="KM116" s="319"/>
      <c r="KN116" s="319"/>
      <c r="KO116" s="319"/>
      <c r="KP116" s="319"/>
      <c r="KQ116" s="319"/>
      <c r="KR116" s="319"/>
      <c r="KS116" s="319"/>
      <c r="KT116" s="319"/>
      <c r="KU116" s="319"/>
      <c r="KV116" s="319"/>
      <c r="KW116" s="319"/>
      <c r="KX116" s="319"/>
      <c r="KY116" s="319"/>
      <c r="KZ116" s="319"/>
      <c r="LA116" s="319"/>
      <c r="LB116" s="319"/>
      <c r="LC116" s="319"/>
      <c r="LD116" s="319"/>
      <c r="LE116" s="319"/>
      <c r="LF116" s="319"/>
      <c r="LG116" s="319"/>
      <c r="LH116" s="319"/>
      <c r="LI116" s="319"/>
      <c r="LJ116" s="319"/>
      <c r="LK116" s="319"/>
      <c r="LL116" s="319"/>
      <c r="LM116" s="319"/>
      <c r="LN116" s="319"/>
      <c r="LO116" s="319"/>
      <c r="LP116" s="319"/>
      <c r="LQ116" s="319"/>
      <c r="LR116" s="319"/>
      <c r="LS116" s="319"/>
      <c r="LT116" s="319"/>
      <c r="LU116" s="319"/>
      <c r="LV116" s="319"/>
      <c r="LW116" s="319"/>
      <c r="LX116" s="319"/>
      <c r="LY116" s="319"/>
      <c r="LZ116" s="319"/>
      <c r="MA116" s="319"/>
      <c r="MB116" s="319"/>
      <c r="MC116" s="319"/>
      <c r="MD116" s="319"/>
      <c r="ME116" s="319"/>
      <c r="MF116" s="319"/>
      <c r="MG116" s="319"/>
      <c r="MH116" s="319"/>
      <c r="MI116" s="319"/>
      <c r="MJ116" s="319"/>
      <c r="MK116" s="319"/>
      <c r="ML116" s="319"/>
      <c r="MM116" s="319"/>
      <c r="MN116" s="319"/>
      <c r="MO116" s="319"/>
      <c r="MP116" s="319"/>
      <c r="MQ116" s="319"/>
      <c r="MR116" s="319"/>
      <c r="MS116" s="319"/>
      <c r="MT116" s="319"/>
      <c r="MU116" s="319"/>
      <c r="MV116" s="319"/>
      <c r="MW116" s="319"/>
      <c r="MX116" s="319"/>
      <c r="MY116" s="319"/>
      <c r="MZ116" s="319"/>
      <c r="NA116" s="319"/>
      <c r="NB116" s="319"/>
      <c r="NC116" s="319"/>
      <c r="ND116" s="319"/>
      <c r="NE116" s="319"/>
      <c r="NF116" s="319"/>
      <c r="NG116" s="319"/>
      <c r="NH116" s="319"/>
      <c r="NI116" s="319"/>
      <c r="NJ116" s="319"/>
      <c r="NK116" s="319"/>
      <c r="NL116" s="319"/>
      <c r="NM116" s="319"/>
      <c r="NN116" s="319"/>
      <c r="NO116" s="319"/>
      <c r="NP116" s="319"/>
      <c r="NQ116" s="319"/>
      <c r="NR116" s="319"/>
      <c r="NS116" s="319"/>
      <c r="NT116" s="319"/>
      <c r="NU116" s="319"/>
      <c r="NV116" s="319"/>
      <c r="NW116" s="319"/>
      <c r="NX116" s="319"/>
      <c r="NY116" s="319"/>
      <c r="NZ116" s="319"/>
      <c r="OA116" s="319"/>
      <c r="OB116" s="319"/>
      <c r="OC116" s="319"/>
      <c r="OD116" s="319"/>
      <c r="OE116" s="319"/>
      <c r="OF116" s="319"/>
      <c r="OG116" s="319"/>
      <c r="OH116" s="319"/>
      <c r="OI116" s="319"/>
      <c r="OJ116" s="319"/>
      <c r="OK116" s="319"/>
      <c r="OL116" s="319"/>
      <c r="OM116" s="319"/>
      <c r="ON116" s="319"/>
      <c r="OO116" s="319"/>
      <c r="OP116" s="319"/>
      <c r="OQ116" s="319"/>
      <c r="OR116" s="319"/>
      <c r="OS116" s="319"/>
      <c r="OT116" s="319"/>
      <c r="OU116" s="319"/>
      <c r="OV116" s="319"/>
      <c r="OW116" s="319"/>
      <c r="OX116" s="319"/>
      <c r="OY116" s="319"/>
      <c r="OZ116" s="319"/>
      <c r="PA116" s="319"/>
      <c r="PB116" s="319"/>
      <c r="PC116" s="319"/>
      <c r="PD116" s="319"/>
      <c r="PE116" s="319"/>
      <c r="PF116" s="319"/>
      <c r="PG116" s="319"/>
      <c r="PH116" s="319"/>
      <c r="PI116" s="319"/>
      <c r="PJ116" s="319"/>
      <c r="PK116" s="319"/>
      <c r="PL116" s="319"/>
      <c r="PM116" s="319"/>
      <c r="PN116" s="319"/>
      <c r="PO116" s="319"/>
      <c r="PP116" s="319"/>
      <c r="PQ116" s="319"/>
      <c r="PR116" s="319"/>
      <c r="PS116" s="319"/>
      <c r="PT116" s="319"/>
      <c r="PU116" s="319"/>
      <c r="PV116" s="319"/>
      <c r="PW116" s="319"/>
      <c r="PX116" s="319"/>
      <c r="PY116" s="319"/>
      <c r="PZ116" s="319"/>
      <c r="QA116" s="319"/>
      <c r="QB116" s="319"/>
      <c r="QC116" s="319"/>
      <c r="QD116" s="319"/>
      <c r="QE116" s="319"/>
      <c r="QF116" s="319"/>
      <c r="QG116" s="319"/>
      <c r="QH116" s="319"/>
      <c r="QI116" s="319"/>
      <c r="QJ116" s="319"/>
      <c r="QK116" s="319"/>
      <c r="QL116" s="319"/>
      <c r="QM116" s="319"/>
      <c r="QN116" s="319"/>
      <c r="QO116" s="319"/>
      <c r="QP116" s="319"/>
      <c r="QQ116" s="319"/>
      <c r="QR116" s="319"/>
      <c r="QS116" s="319"/>
      <c r="QT116" s="319"/>
      <c r="QU116" s="319"/>
      <c r="QV116" s="319"/>
      <c r="QW116" s="319"/>
      <c r="QX116" s="319"/>
      <c r="QY116" s="319"/>
      <c r="QZ116" s="319"/>
      <c r="RA116" s="319"/>
      <c r="RB116" s="319"/>
      <c r="RC116" s="319"/>
      <c r="RD116" s="319"/>
      <c r="RE116" s="319"/>
      <c r="RF116" s="319"/>
    </row>
    <row r="117" spans="1:474" s="602" customFormat="1" ht="14.4">
      <c r="A117" s="319"/>
      <c r="B117" s="2003" t="s">
        <v>77</v>
      </c>
      <c r="C117" s="2004">
        <v>18230716</v>
      </c>
      <c r="D117" s="2005"/>
      <c r="E117" s="2006" t="s">
        <v>1170</v>
      </c>
      <c r="F117" s="2007">
        <v>20</v>
      </c>
      <c r="G117" s="612">
        <f t="shared" si="24"/>
        <v>2.4295057860283031E-2</v>
      </c>
      <c r="H117" s="612" t="s">
        <v>36</v>
      </c>
      <c r="I117" s="2006">
        <v>1</v>
      </c>
      <c r="J117" s="2008">
        <f t="shared" si="18"/>
        <v>18554</v>
      </c>
      <c r="K117" s="2009">
        <f t="shared" si="20"/>
        <v>1500</v>
      </c>
      <c r="L117" s="2009">
        <f t="shared" si="21"/>
        <v>3394</v>
      </c>
      <c r="M117" s="600"/>
      <c r="N117" s="2006">
        <v>18554</v>
      </c>
      <c r="O117" s="375"/>
      <c r="P117" s="601"/>
      <c r="Q117" s="601">
        <v>1500</v>
      </c>
      <c r="R117" s="601">
        <f t="shared" si="19"/>
        <v>1894</v>
      </c>
      <c r="S117" s="2006">
        <v>3394</v>
      </c>
      <c r="T117" s="601"/>
      <c r="U117" s="601"/>
      <c r="V117" s="601"/>
      <c r="W117" s="601"/>
      <c r="X117" s="601"/>
      <c r="Y117" s="601"/>
      <c r="Z117" s="1006">
        <f t="shared" si="25"/>
        <v>0</v>
      </c>
      <c r="AA117" s="614">
        <f t="shared" si="22"/>
        <v>0.87841128858186601</v>
      </c>
      <c r="AB117" s="601">
        <f t="shared" si="23"/>
        <v>16298.043048347941</v>
      </c>
      <c r="AC117" s="618"/>
      <c r="AD117" s="2010"/>
      <c r="AE117" s="319"/>
      <c r="AF117" s="319"/>
      <c r="AG117" s="319"/>
      <c r="AH117" s="319"/>
      <c r="AI117" s="319"/>
      <c r="AJ117" s="319"/>
      <c r="AK117" s="319"/>
      <c r="AL117" s="319"/>
      <c r="AM117" s="319"/>
      <c r="AN117" s="319"/>
      <c r="AO117" s="319"/>
      <c r="AP117" s="319"/>
      <c r="AQ117" s="319"/>
      <c r="AR117" s="319"/>
      <c r="AS117" s="319"/>
      <c r="AT117" s="319"/>
      <c r="AU117" s="319"/>
      <c r="AV117" s="319"/>
      <c r="AW117" s="319"/>
      <c r="AX117" s="319"/>
      <c r="AY117" s="319"/>
      <c r="AZ117" s="319"/>
      <c r="BA117" s="319"/>
      <c r="BB117" s="319"/>
      <c r="BC117" s="319"/>
      <c r="BD117" s="319"/>
      <c r="BE117" s="319"/>
      <c r="BF117" s="319"/>
      <c r="BG117" s="319"/>
      <c r="BH117" s="319"/>
      <c r="BI117" s="319"/>
      <c r="BJ117" s="319"/>
      <c r="BK117" s="319"/>
      <c r="BL117" s="319"/>
      <c r="BM117" s="319"/>
      <c r="BN117" s="319"/>
      <c r="BO117" s="319"/>
      <c r="BP117" s="319"/>
      <c r="BQ117" s="319"/>
      <c r="BR117" s="319"/>
      <c r="BS117" s="319"/>
      <c r="BT117" s="319"/>
      <c r="BU117" s="319"/>
      <c r="BV117" s="319"/>
      <c r="BW117" s="319"/>
      <c r="BX117" s="319"/>
      <c r="BY117" s="319"/>
      <c r="BZ117" s="319"/>
      <c r="CA117" s="319"/>
      <c r="CB117" s="319"/>
      <c r="CC117" s="319"/>
      <c r="CD117" s="319"/>
      <c r="CE117" s="319"/>
      <c r="CF117" s="319"/>
      <c r="CG117" s="319"/>
      <c r="CH117" s="319"/>
      <c r="CI117" s="319"/>
      <c r="CJ117" s="319"/>
      <c r="CK117" s="319"/>
      <c r="CL117" s="319"/>
      <c r="CM117" s="319"/>
      <c r="CN117" s="319"/>
      <c r="CO117" s="319"/>
      <c r="CP117" s="319"/>
      <c r="CQ117" s="319"/>
      <c r="CR117" s="319"/>
      <c r="CS117" s="319"/>
      <c r="CT117" s="319"/>
      <c r="CU117" s="319"/>
      <c r="CV117" s="319"/>
      <c r="CW117" s="319"/>
      <c r="CX117" s="319"/>
      <c r="CY117" s="319"/>
      <c r="CZ117" s="319"/>
      <c r="DA117" s="319"/>
      <c r="DB117" s="319"/>
      <c r="DC117" s="319"/>
      <c r="DD117" s="319"/>
      <c r="DE117" s="319"/>
      <c r="DF117" s="319"/>
      <c r="DG117" s="319"/>
      <c r="DH117" s="319"/>
      <c r="DI117" s="319"/>
      <c r="DJ117" s="319"/>
      <c r="DK117" s="319"/>
      <c r="DL117" s="319"/>
      <c r="DM117" s="319"/>
      <c r="DN117" s="319"/>
      <c r="DO117" s="319"/>
      <c r="DP117" s="319"/>
      <c r="DQ117" s="319"/>
      <c r="DR117" s="319"/>
      <c r="DS117" s="319"/>
      <c r="DT117" s="319"/>
      <c r="DU117" s="319"/>
      <c r="DV117" s="319"/>
      <c r="DW117" s="319"/>
      <c r="DX117" s="319"/>
      <c r="DY117" s="319"/>
      <c r="DZ117" s="319"/>
      <c r="EA117" s="319"/>
      <c r="EB117" s="319"/>
      <c r="EC117" s="319"/>
      <c r="ED117" s="319"/>
      <c r="EE117" s="319"/>
      <c r="EF117" s="319"/>
      <c r="EG117" s="319"/>
      <c r="EH117" s="319"/>
      <c r="EI117" s="319"/>
      <c r="EJ117" s="319"/>
      <c r="EK117" s="319"/>
      <c r="EL117" s="319"/>
      <c r="EM117" s="319"/>
      <c r="EN117" s="319"/>
      <c r="EO117" s="319"/>
      <c r="EP117" s="319"/>
      <c r="EQ117" s="319"/>
      <c r="ER117" s="319"/>
      <c r="ES117" s="319"/>
      <c r="ET117" s="319"/>
      <c r="EU117" s="319"/>
      <c r="EV117" s="319"/>
      <c r="EW117" s="319"/>
      <c r="EX117" s="319"/>
      <c r="EY117" s="319"/>
      <c r="EZ117" s="319"/>
      <c r="FA117" s="319"/>
      <c r="FB117" s="319"/>
      <c r="FC117" s="319"/>
      <c r="FD117" s="319"/>
      <c r="FE117" s="319"/>
      <c r="FF117" s="319"/>
      <c r="FG117" s="319"/>
      <c r="FH117" s="319"/>
      <c r="FI117" s="319"/>
      <c r="FJ117" s="319"/>
      <c r="FK117" s="319"/>
      <c r="FL117" s="319"/>
      <c r="FM117" s="319"/>
      <c r="FN117" s="319"/>
      <c r="FO117" s="319"/>
      <c r="FP117" s="319"/>
      <c r="FQ117" s="319"/>
      <c r="FR117" s="319"/>
      <c r="FS117" s="319"/>
      <c r="FT117" s="319"/>
      <c r="FU117" s="319"/>
      <c r="FV117" s="319"/>
      <c r="FW117" s="319"/>
      <c r="FX117" s="319"/>
      <c r="FY117" s="319"/>
      <c r="FZ117" s="319"/>
      <c r="GA117" s="319"/>
      <c r="GB117" s="319"/>
      <c r="GC117" s="319"/>
      <c r="GD117" s="319"/>
      <c r="GE117" s="319"/>
      <c r="GF117" s="319"/>
      <c r="GG117" s="319"/>
      <c r="GH117" s="319"/>
      <c r="GI117" s="319"/>
      <c r="GJ117" s="319"/>
      <c r="GK117" s="319"/>
      <c r="GL117" s="319"/>
      <c r="GM117" s="319"/>
      <c r="GN117" s="319"/>
      <c r="GO117" s="319"/>
      <c r="GP117" s="319"/>
      <c r="GQ117" s="319"/>
      <c r="GR117" s="319"/>
      <c r="GS117" s="319"/>
      <c r="GT117" s="319"/>
      <c r="GU117" s="319"/>
      <c r="GV117" s="319"/>
      <c r="GW117" s="319"/>
      <c r="GX117" s="319"/>
      <c r="GY117" s="319"/>
      <c r="GZ117" s="319"/>
      <c r="HA117" s="319"/>
      <c r="HB117" s="319"/>
      <c r="HC117" s="319"/>
      <c r="HD117" s="319"/>
      <c r="HE117" s="319"/>
      <c r="HF117" s="319"/>
      <c r="HG117" s="319"/>
      <c r="HH117" s="319"/>
      <c r="HI117" s="319"/>
      <c r="HJ117" s="319"/>
      <c r="HK117" s="319"/>
      <c r="HL117" s="319"/>
      <c r="HM117" s="319"/>
      <c r="HN117" s="319"/>
      <c r="HO117" s="319"/>
      <c r="HP117" s="319"/>
      <c r="HQ117" s="319"/>
      <c r="HR117" s="319"/>
      <c r="HS117" s="319"/>
      <c r="HT117" s="319"/>
      <c r="HU117" s="319"/>
      <c r="HV117" s="319"/>
      <c r="HW117" s="319"/>
      <c r="HX117" s="319"/>
      <c r="HY117" s="319"/>
      <c r="HZ117" s="319"/>
      <c r="IA117" s="319"/>
      <c r="IB117" s="319"/>
      <c r="IC117" s="319"/>
      <c r="ID117" s="319"/>
      <c r="IE117" s="319"/>
      <c r="IF117" s="319"/>
      <c r="IG117" s="319"/>
      <c r="IH117" s="319"/>
      <c r="II117" s="319"/>
      <c r="IJ117" s="319"/>
      <c r="IK117" s="319"/>
      <c r="IL117" s="319"/>
      <c r="IM117" s="319"/>
      <c r="IN117" s="319"/>
      <c r="IO117" s="319"/>
      <c r="IP117" s="319"/>
      <c r="IQ117" s="319"/>
      <c r="IR117" s="319"/>
      <c r="IS117" s="319"/>
      <c r="IT117" s="319"/>
      <c r="IU117" s="319"/>
      <c r="IV117" s="319"/>
      <c r="IW117" s="319"/>
      <c r="IX117" s="319"/>
      <c r="IY117" s="319"/>
      <c r="IZ117" s="319"/>
      <c r="JA117" s="319"/>
      <c r="JB117" s="319"/>
      <c r="JC117" s="319"/>
      <c r="JD117" s="319"/>
      <c r="JE117" s="319"/>
      <c r="JF117" s="319"/>
      <c r="JG117" s="319"/>
      <c r="JH117" s="319"/>
      <c r="JI117" s="319"/>
      <c r="JJ117" s="319"/>
      <c r="JK117" s="319"/>
      <c r="JL117" s="319"/>
      <c r="JM117" s="319"/>
      <c r="JN117" s="319"/>
      <c r="JO117" s="319"/>
      <c r="JP117" s="319"/>
      <c r="JQ117" s="319"/>
      <c r="JR117" s="319"/>
      <c r="JS117" s="319"/>
      <c r="JT117" s="319"/>
      <c r="JU117" s="319"/>
      <c r="JV117" s="319"/>
      <c r="JW117" s="319"/>
      <c r="JX117" s="319"/>
      <c r="JY117" s="319"/>
      <c r="JZ117" s="319"/>
      <c r="KA117" s="319"/>
      <c r="KB117" s="319"/>
      <c r="KC117" s="319"/>
      <c r="KD117" s="319"/>
      <c r="KE117" s="319"/>
      <c r="KF117" s="319"/>
      <c r="KG117" s="319"/>
      <c r="KH117" s="319"/>
      <c r="KI117" s="319"/>
      <c r="KJ117" s="319"/>
      <c r="KK117" s="319"/>
      <c r="KL117" s="319"/>
      <c r="KM117" s="319"/>
      <c r="KN117" s="319"/>
      <c r="KO117" s="319"/>
      <c r="KP117" s="319"/>
      <c r="KQ117" s="319"/>
      <c r="KR117" s="319"/>
      <c r="KS117" s="319"/>
      <c r="KT117" s="319"/>
      <c r="KU117" s="319"/>
      <c r="KV117" s="319"/>
      <c r="KW117" s="319"/>
      <c r="KX117" s="319"/>
      <c r="KY117" s="319"/>
      <c r="KZ117" s="319"/>
      <c r="LA117" s="319"/>
      <c r="LB117" s="319"/>
      <c r="LC117" s="319"/>
      <c r="LD117" s="319"/>
      <c r="LE117" s="319"/>
      <c r="LF117" s="319"/>
      <c r="LG117" s="319"/>
      <c r="LH117" s="319"/>
      <c r="LI117" s="319"/>
      <c r="LJ117" s="319"/>
      <c r="LK117" s="319"/>
      <c r="LL117" s="319"/>
      <c r="LM117" s="319"/>
      <c r="LN117" s="319"/>
      <c r="LO117" s="319"/>
      <c r="LP117" s="319"/>
      <c r="LQ117" s="319"/>
      <c r="LR117" s="319"/>
      <c r="LS117" s="319"/>
      <c r="LT117" s="319"/>
      <c r="LU117" s="319"/>
      <c r="LV117" s="319"/>
      <c r="LW117" s="319"/>
      <c r="LX117" s="319"/>
      <c r="LY117" s="319"/>
      <c r="LZ117" s="319"/>
      <c r="MA117" s="319"/>
      <c r="MB117" s="319"/>
      <c r="MC117" s="319"/>
      <c r="MD117" s="319"/>
      <c r="ME117" s="319"/>
      <c r="MF117" s="319"/>
      <c r="MG117" s="319"/>
      <c r="MH117" s="319"/>
      <c r="MI117" s="319"/>
      <c r="MJ117" s="319"/>
      <c r="MK117" s="319"/>
      <c r="ML117" s="319"/>
      <c r="MM117" s="319"/>
      <c r="MN117" s="319"/>
      <c r="MO117" s="319"/>
      <c r="MP117" s="319"/>
      <c r="MQ117" s="319"/>
      <c r="MR117" s="319"/>
      <c r="MS117" s="319"/>
      <c r="MT117" s="319"/>
      <c r="MU117" s="319"/>
      <c r="MV117" s="319"/>
      <c r="MW117" s="319"/>
      <c r="MX117" s="319"/>
      <c r="MY117" s="319"/>
      <c r="MZ117" s="319"/>
      <c r="NA117" s="319"/>
      <c r="NB117" s="319"/>
      <c r="NC117" s="319"/>
      <c r="ND117" s="319"/>
      <c r="NE117" s="319"/>
      <c r="NF117" s="319"/>
      <c r="NG117" s="319"/>
      <c r="NH117" s="319"/>
      <c r="NI117" s="319"/>
      <c r="NJ117" s="319"/>
      <c r="NK117" s="319"/>
      <c r="NL117" s="319"/>
      <c r="NM117" s="319"/>
      <c r="NN117" s="319"/>
      <c r="NO117" s="319"/>
      <c r="NP117" s="319"/>
      <c r="NQ117" s="319"/>
      <c r="NR117" s="319"/>
      <c r="NS117" s="319"/>
      <c r="NT117" s="319"/>
      <c r="NU117" s="319"/>
      <c r="NV117" s="319"/>
      <c r="NW117" s="319"/>
      <c r="NX117" s="319"/>
      <c r="NY117" s="319"/>
      <c r="NZ117" s="319"/>
      <c r="OA117" s="319"/>
      <c r="OB117" s="319"/>
      <c r="OC117" s="319"/>
      <c r="OD117" s="319"/>
      <c r="OE117" s="319"/>
      <c r="OF117" s="319"/>
      <c r="OG117" s="319"/>
      <c r="OH117" s="319"/>
      <c r="OI117" s="319"/>
      <c r="OJ117" s="319"/>
      <c r="OK117" s="319"/>
      <c r="OL117" s="319"/>
      <c r="OM117" s="319"/>
      <c r="ON117" s="319"/>
      <c r="OO117" s="319"/>
      <c r="OP117" s="319"/>
      <c r="OQ117" s="319"/>
      <c r="OR117" s="319"/>
      <c r="OS117" s="319"/>
      <c r="OT117" s="319"/>
      <c r="OU117" s="319"/>
      <c r="OV117" s="319"/>
      <c r="OW117" s="319"/>
      <c r="OX117" s="319"/>
      <c r="OY117" s="319"/>
      <c r="OZ117" s="319"/>
      <c r="PA117" s="319"/>
      <c r="PB117" s="319"/>
      <c r="PC117" s="319"/>
      <c r="PD117" s="319"/>
      <c r="PE117" s="319"/>
      <c r="PF117" s="319"/>
      <c r="PG117" s="319"/>
      <c r="PH117" s="319"/>
      <c r="PI117" s="319"/>
      <c r="PJ117" s="319"/>
      <c r="PK117" s="319"/>
      <c r="PL117" s="319"/>
      <c r="PM117" s="319"/>
      <c r="PN117" s="319"/>
      <c r="PO117" s="319"/>
      <c r="PP117" s="319"/>
      <c r="PQ117" s="319"/>
      <c r="PR117" s="319"/>
      <c r="PS117" s="319"/>
      <c r="PT117" s="319"/>
      <c r="PU117" s="319"/>
      <c r="PV117" s="319"/>
      <c r="PW117" s="319"/>
      <c r="PX117" s="319"/>
      <c r="PY117" s="319"/>
      <c r="PZ117" s="319"/>
      <c r="QA117" s="319"/>
      <c r="QB117" s="319"/>
      <c r="QC117" s="319"/>
      <c r="QD117" s="319"/>
      <c r="QE117" s="319"/>
      <c r="QF117" s="319"/>
      <c r="QG117" s="319"/>
      <c r="QH117" s="319"/>
      <c r="QI117" s="319"/>
      <c r="QJ117" s="319"/>
      <c r="QK117" s="319"/>
      <c r="QL117" s="319"/>
      <c r="QM117" s="319"/>
      <c r="QN117" s="319"/>
      <c r="QO117" s="319"/>
      <c r="QP117" s="319"/>
      <c r="QQ117" s="319"/>
      <c r="QR117" s="319"/>
      <c r="QS117" s="319"/>
      <c r="QT117" s="319"/>
      <c r="QU117" s="319"/>
      <c r="QV117" s="319"/>
      <c r="QW117" s="319"/>
      <c r="QX117" s="319"/>
      <c r="QY117" s="319"/>
      <c r="QZ117" s="319"/>
      <c r="RA117" s="319"/>
      <c r="RB117" s="319"/>
      <c r="RC117" s="319"/>
      <c r="RD117" s="319"/>
      <c r="RE117" s="319"/>
      <c r="RF117" s="319"/>
    </row>
    <row r="118" spans="1:474" s="602" customFormat="1" ht="14.4">
      <c r="A118" s="319"/>
      <c r="B118" s="2003" t="s">
        <v>77</v>
      </c>
      <c r="C118" s="2004">
        <v>18230716</v>
      </c>
      <c r="D118" s="2005"/>
      <c r="E118" s="2006" t="s">
        <v>1171</v>
      </c>
      <c r="F118" s="2007">
        <v>9</v>
      </c>
      <c r="G118" s="612">
        <f t="shared" si="24"/>
        <v>4.9673009589837051E-2</v>
      </c>
      <c r="H118" s="612" t="s">
        <v>36</v>
      </c>
      <c r="I118" s="2006">
        <v>2</v>
      </c>
      <c r="J118" s="2008">
        <f t="shared" si="18"/>
        <v>42150</v>
      </c>
      <c r="K118" s="2009">
        <f t="shared" si="20"/>
        <v>500</v>
      </c>
      <c r="L118" s="2009">
        <f t="shared" si="21"/>
        <v>608</v>
      </c>
      <c r="M118" s="600"/>
      <c r="N118" s="2006">
        <v>84300</v>
      </c>
      <c r="O118" s="375"/>
      <c r="P118" s="601"/>
      <c r="Q118" s="601">
        <v>1000</v>
      </c>
      <c r="R118" s="601">
        <f t="shared" si="19"/>
        <v>216</v>
      </c>
      <c r="S118" s="2006">
        <v>1216</v>
      </c>
      <c r="T118" s="601"/>
      <c r="U118" s="601"/>
      <c r="V118" s="601"/>
      <c r="W118" s="601"/>
      <c r="X118" s="601"/>
      <c r="Y118" s="601"/>
      <c r="Z118" s="1006">
        <f t="shared" si="25"/>
        <v>0</v>
      </c>
      <c r="AA118" s="614">
        <f t="shared" si="22"/>
        <v>0.49703288439907789</v>
      </c>
      <c r="AB118" s="601">
        <f t="shared" si="23"/>
        <v>41899.872154842269</v>
      </c>
      <c r="AC118" s="618"/>
      <c r="AD118" s="2010"/>
      <c r="AE118" s="319"/>
      <c r="AF118" s="319"/>
      <c r="AG118" s="319"/>
      <c r="AH118" s="319"/>
      <c r="AI118" s="319"/>
      <c r="AJ118" s="319"/>
      <c r="AK118" s="319"/>
      <c r="AL118" s="319"/>
      <c r="AM118" s="319"/>
      <c r="AN118" s="319"/>
      <c r="AO118" s="319"/>
      <c r="AP118" s="319"/>
      <c r="AQ118" s="319"/>
      <c r="AR118" s="319"/>
      <c r="AS118" s="319"/>
      <c r="AT118" s="319"/>
      <c r="AU118" s="319"/>
      <c r="AV118" s="319"/>
      <c r="AW118" s="319"/>
      <c r="AX118" s="319"/>
      <c r="AY118" s="319"/>
      <c r="AZ118" s="319"/>
      <c r="BA118" s="319"/>
      <c r="BB118" s="319"/>
      <c r="BC118" s="319"/>
      <c r="BD118" s="319"/>
      <c r="BE118" s="319"/>
      <c r="BF118" s="319"/>
      <c r="BG118" s="319"/>
      <c r="BH118" s="319"/>
      <c r="BI118" s="319"/>
      <c r="BJ118" s="319"/>
      <c r="BK118" s="319"/>
      <c r="BL118" s="319"/>
      <c r="BM118" s="319"/>
      <c r="BN118" s="319"/>
      <c r="BO118" s="319"/>
      <c r="BP118" s="319"/>
      <c r="BQ118" s="319"/>
      <c r="BR118" s="319"/>
      <c r="BS118" s="319"/>
      <c r="BT118" s="319"/>
      <c r="BU118" s="319"/>
      <c r="BV118" s="319"/>
      <c r="BW118" s="319"/>
      <c r="BX118" s="319"/>
      <c r="BY118" s="319"/>
      <c r="BZ118" s="319"/>
      <c r="CA118" s="319"/>
      <c r="CB118" s="319"/>
      <c r="CC118" s="319"/>
      <c r="CD118" s="319"/>
      <c r="CE118" s="319"/>
      <c r="CF118" s="319"/>
      <c r="CG118" s="319"/>
      <c r="CH118" s="319"/>
      <c r="CI118" s="319"/>
      <c r="CJ118" s="319"/>
      <c r="CK118" s="319"/>
      <c r="CL118" s="319"/>
      <c r="CM118" s="319"/>
      <c r="CN118" s="319"/>
      <c r="CO118" s="319"/>
      <c r="CP118" s="319"/>
      <c r="CQ118" s="319"/>
      <c r="CR118" s="319"/>
      <c r="CS118" s="319"/>
      <c r="CT118" s="319"/>
      <c r="CU118" s="319"/>
      <c r="CV118" s="319"/>
      <c r="CW118" s="319"/>
      <c r="CX118" s="319"/>
      <c r="CY118" s="319"/>
      <c r="CZ118" s="319"/>
      <c r="DA118" s="319"/>
      <c r="DB118" s="319"/>
      <c r="DC118" s="319"/>
      <c r="DD118" s="319"/>
      <c r="DE118" s="319"/>
      <c r="DF118" s="319"/>
      <c r="DG118" s="319"/>
      <c r="DH118" s="319"/>
      <c r="DI118" s="319"/>
      <c r="DJ118" s="319"/>
      <c r="DK118" s="319"/>
      <c r="DL118" s="319"/>
      <c r="DM118" s="319"/>
      <c r="DN118" s="319"/>
      <c r="DO118" s="319"/>
      <c r="DP118" s="319"/>
      <c r="DQ118" s="319"/>
      <c r="DR118" s="319"/>
      <c r="DS118" s="319"/>
      <c r="DT118" s="319"/>
      <c r="DU118" s="319"/>
      <c r="DV118" s="319"/>
      <c r="DW118" s="319"/>
      <c r="DX118" s="319"/>
      <c r="DY118" s="319"/>
      <c r="DZ118" s="319"/>
      <c r="EA118" s="319"/>
      <c r="EB118" s="319"/>
      <c r="EC118" s="319"/>
      <c r="ED118" s="319"/>
      <c r="EE118" s="319"/>
      <c r="EF118" s="319"/>
      <c r="EG118" s="319"/>
      <c r="EH118" s="319"/>
      <c r="EI118" s="319"/>
      <c r="EJ118" s="319"/>
      <c r="EK118" s="319"/>
      <c r="EL118" s="319"/>
      <c r="EM118" s="319"/>
      <c r="EN118" s="319"/>
      <c r="EO118" s="319"/>
      <c r="EP118" s="319"/>
      <c r="EQ118" s="319"/>
      <c r="ER118" s="319"/>
      <c r="ES118" s="319"/>
      <c r="ET118" s="319"/>
      <c r="EU118" s="319"/>
      <c r="EV118" s="319"/>
      <c r="EW118" s="319"/>
      <c r="EX118" s="319"/>
      <c r="EY118" s="319"/>
      <c r="EZ118" s="319"/>
      <c r="FA118" s="319"/>
      <c r="FB118" s="319"/>
      <c r="FC118" s="319"/>
      <c r="FD118" s="319"/>
      <c r="FE118" s="319"/>
      <c r="FF118" s="319"/>
      <c r="FG118" s="319"/>
      <c r="FH118" s="319"/>
      <c r="FI118" s="319"/>
      <c r="FJ118" s="319"/>
      <c r="FK118" s="319"/>
      <c r="FL118" s="319"/>
      <c r="FM118" s="319"/>
      <c r="FN118" s="319"/>
      <c r="FO118" s="319"/>
      <c r="FP118" s="319"/>
      <c r="FQ118" s="319"/>
      <c r="FR118" s="319"/>
      <c r="FS118" s="319"/>
      <c r="FT118" s="319"/>
      <c r="FU118" s="319"/>
      <c r="FV118" s="319"/>
      <c r="FW118" s="319"/>
      <c r="FX118" s="319"/>
      <c r="FY118" s="319"/>
      <c r="FZ118" s="319"/>
      <c r="GA118" s="319"/>
      <c r="GB118" s="319"/>
      <c r="GC118" s="319"/>
      <c r="GD118" s="319"/>
      <c r="GE118" s="319"/>
      <c r="GF118" s="319"/>
      <c r="GG118" s="319"/>
      <c r="GH118" s="319"/>
      <c r="GI118" s="319"/>
      <c r="GJ118" s="319"/>
      <c r="GK118" s="319"/>
      <c r="GL118" s="319"/>
      <c r="GM118" s="319"/>
      <c r="GN118" s="319"/>
      <c r="GO118" s="319"/>
      <c r="GP118" s="319"/>
      <c r="GQ118" s="319"/>
      <c r="GR118" s="319"/>
      <c r="GS118" s="319"/>
      <c r="GT118" s="319"/>
      <c r="GU118" s="319"/>
      <c r="GV118" s="319"/>
      <c r="GW118" s="319"/>
      <c r="GX118" s="319"/>
      <c r="GY118" s="319"/>
      <c r="GZ118" s="319"/>
      <c r="HA118" s="319"/>
      <c r="HB118" s="319"/>
      <c r="HC118" s="319"/>
      <c r="HD118" s="319"/>
      <c r="HE118" s="319"/>
      <c r="HF118" s="319"/>
      <c r="HG118" s="319"/>
      <c r="HH118" s="319"/>
      <c r="HI118" s="319"/>
      <c r="HJ118" s="319"/>
      <c r="HK118" s="319"/>
      <c r="HL118" s="319"/>
      <c r="HM118" s="319"/>
      <c r="HN118" s="319"/>
      <c r="HO118" s="319"/>
      <c r="HP118" s="319"/>
      <c r="HQ118" s="319"/>
      <c r="HR118" s="319"/>
      <c r="HS118" s="319"/>
      <c r="HT118" s="319"/>
      <c r="HU118" s="319"/>
      <c r="HV118" s="319"/>
      <c r="HW118" s="319"/>
      <c r="HX118" s="319"/>
      <c r="HY118" s="319"/>
      <c r="HZ118" s="319"/>
      <c r="IA118" s="319"/>
      <c r="IB118" s="319"/>
      <c r="IC118" s="319"/>
      <c r="ID118" s="319"/>
      <c r="IE118" s="319"/>
      <c r="IF118" s="319"/>
      <c r="IG118" s="319"/>
      <c r="IH118" s="319"/>
      <c r="II118" s="319"/>
      <c r="IJ118" s="319"/>
      <c r="IK118" s="319"/>
      <c r="IL118" s="319"/>
      <c r="IM118" s="319"/>
      <c r="IN118" s="319"/>
      <c r="IO118" s="319"/>
      <c r="IP118" s="319"/>
      <c r="IQ118" s="319"/>
      <c r="IR118" s="319"/>
      <c r="IS118" s="319"/>
      <c r="IT118" s="319"/>
      <c r="IU118" s="319"/>
      <c r="IV118" s="319"/>
      <c r="IW118" s="319"/>
      <c r="IX118" s="319"/>
      <c r="IY118" s="319"/>
      <c r="IZ118" s="319"/>
      <c r="JA118" s="319"/>
      <c r="JB118" s="319"/>
      <c r="JC118" s="319"/>
      <c r="JD118" s="319"/>
      <c r="JE118" s="319"/>
      <c r="JF118" s="319"/>
      <c r="JG118" s="319"/>
      <c r="JH118" s="319"/>
      <c r="JI118" s="319"/>
      <c r="JJ118" s="319"/>
      <c r="JK118" s="319"/>
      <c r="JL118" s="319"/>
      <c r="JM118" s="319"/>
      <c r="JN118" s="319"/>
      <c r="JO118" s="319"/>
      <c r="JP118" s="319"/>
      <c r="JQ118" s="319"/>
      <c r="JR118" s="319"/>
      <c r="JS118" s="319"/>
      <c r="JT118" s="319"/>
      <c r="JU118" s="319"/>
      <c r="JV118" s="319"/>
      <c r="JW118" s="319"/>
      <c r="JX118" s="319"/>
      <c r="JY118" s="319"/>
      <c r="JZ118" s="319"/>
      <c r="KA118" s="319"/>
      <c r="KB118" s="319"/>
      <c r="KC118" s="319"/>
      <c r="KD118" s="319"/>
      <c r="KE118" s="319"/>
      <c r="KF118" s="319"/>
      <c r="KG118" s="319"/>
      <c r="KH118" s="319"/>
      <c r="KI118" s="319"/>
      <c r="KJ118" s="319"/>
      <c r="KK118" s="319"/>
      <c r="KL118" s="319"/>
      <c r="KM118" s="319"/>
      <c r="KN118" s="319"/>
      <c r="KO118" s="319"/>
      <c r="KP118" s="319"/>
      <c r="KQ118" s="319"/>
      <c r="KR118" s="319"/>
      <c r="KS118" s="319"/>
      <c r="KT118" s="319"/>
      <c r="KU118" s="319"/>
      <c r="KV118" s="319"/>
      <c r="KW118" s="319"/>
      <c r="KX118" s="319"/>
      <c r="KY118" s="319"/>
      <c r="KZ118" s="319"/>
      <c r="LA118" s="319"/>
      <c r="LB118" s="319"/>
      <c r="LC118" s="319"/>
      <c r="LD118" s="319"/>
      <c r="LE118" s="319"/>
      <c r="LF118" s="319"/>
      <c r="LG118" s="319"/>
      <c r="LH118" s="319"/>
      <c r="LI118" s="319"/>
      <c r="LJ118" s="319"/>
      <c r="LK118" s="319"/>
      <c r="LL118" s="319"/>
      <c r="LM118" s="319"/>
      <c r="LN118" s="319"/>
      <c r="LO118" s="319"/>
      <c r="LP118" s="319"/>
      <c r="LQ118" s="319"/>
      <c r="LR118" s="319"/>
      <c r="LS118" s="319"/>
      <c r="LT118" s="319"/>
      <c r="LU118" s="319"/>
      <c r="LV118" s="319"/>
      <c r="LW118" s="319"/>
      <c r="LX118" s="319"/>
      <c r="LY118" s="319"/>
      <c r="LZ118" s="319"/>
      <c r="MA118" s="319"/>
      <c r="MB118" s="319"/>
      <c r="MC118" s="319"/>
      <c r="MD118" s="319"/>
      <c r="ME118" s="319"/>
      <c r="MF118" s="319"/>
      <c r="MG118" s="319"/>
      <c r="MH118" s="319"/>
      <c r="MI118" s="319"/>
      <c r="MJ118" s="319"/>
      <c r="MK118" s="319"/>
      <c r="ML118" s="319"/>
      <c r="MM118" s="319"/>
      <c r="MN118" s="319"/>
      <c r="MO118" s="319"/>
      <c r="MP118" s="319"/>
      <c r="MQ118" s="319"/>
      <c r="MR118" s="319"/>
      <c r="MS118" s="319"/>
      <c r="MT118" s="319"/>
      <c r="MU118" s="319"/>
      <c r="MV118" s="319"/>
      <c r="MW118" s="319"/>
      <c r="MX118" s="319"/>
      <c r="MY118" s="319"/>
      <c r="MZ118" s="319"/>
      <c r="NA118" s="319"/>
      <c r="NB118" s="319"/>
      <c r="NC118" s="319"/>
      <c r="ND118" s="319"/>
      <c r="NE118" s="319"/>
      <c r="NF118" s="319"/>
      <c r="NG118" s="319"/>
      <c r="NH118" s="319"/>
      <c r="NI118" s="319"/>
      <c r="NJ118" s="319"/>
      <c r="NK118" s="319"/>
      <c r="NL118" s="319"/>
      <c r="NM118" s="319"/>
      <c r="NN118" s="319"/>
      <c r="NO118" s="319"/>
      <c r="NP118" s="319"/>
      <c r="NQ118" s="319"/>
      <c r="NR118" s="319"/>
      <c r="NS118" s="319"/>
      <c r="NT118" s="319"/>
      <c r="NU118" s="319"/>
      <c r="NV118" s="319"/>
      <c r="NW118" s="319"/>
      <c r="NX118" s="319"/>
      <c r="NY118" s="319"/>
      <c r="NZ118" s="319"/>
      <c r="OA118" s="319"/>
      <c r="OB118" s="319"/>
      <c r="OC118" s="319"/>
      <c r="OD118" s="319"/>
      <c r="OE118" s="319"/>
      <c r="OF118" s="319"/>
      <c r="OG118" s="319"/>
      <c r="OH118" s="319"/>
      <c r="OI118" s="319"/>
      <c r="OJ118" s="319"/>
      <c r="OK118" s="319"/>
      <c r="OL118" s="319"/>
      <c r="OM118" s="319"/>
      <c r="ON118" s="319"/>
      <c r="OO118" s="319"/>
      <c r="OP118" s="319"/>
      <c r="OQ118" s="319"/>
      <c r="OR118" s="319"/>
      <c r="OS118" s="319"/>
      <c r="OT118" s="319"/>
      <c r="OU118" s="319"/>
      <c r="OV118" s="319"/>
      <c r="OW118" s="319"/>
      <c r="OX118" s="319"/>
      <c r="OY118" s="319"/>
      <c r="OZ118" s="319"/>
      <c r="PA118" s="319"/>
      <c r="PB118" s="319"/>
      <c r="PC118" s="319"/>
      <c r="PD118" s="319"/>
      <c r="PE118" s="319"/>
      <c r="PF118" s="319"/>
      <c r="PG118" s="319"/>
      <c r="PH118" s="319"/>
      <c r="PI118" s="319"/>
      <c r="PJ118" s="319"/>
      <c r="PK118" s="319"/>
      <c r="PL118" s="319"/>
      <c r="PM118" s="319"/>
      <c r="PN118" s="319"/>
      <c r="PO118" s="319"/>
      <c r="PP118" s="319"/>
      <c r="PQ118" s="319"/>
      <c r="PR118" s="319"/>
      <c r="PS118" s="319"/>
      <c r="PT118" s="319"/>
      <c r="PU118" s="319"/>
      <c r="PV118" s="319"/>
      <c r="PW118" s="319"/>
      <c r="PX118" s="319"/>
      <c r="PY118" s="319"/>
      <c r="PZ118" s="319"/>
      <c r="QA118" s="319"/>
      <c r="QB118" s="319"/>
      <c r="QC118" s="319"/>
      <c r="QD118" s="319"/>
      <c r="QE118" s="319"/>
      <c r="QF118" s="319"/>
      <c r="QG118" s="319"/>
      <c r="QH118" s="319"/>
      <c r="QI118" s="319"/>
      <c r="QJ118" s="319"/>
      <c r="QK118" s="319"/>
      <c r="QL118" s="319"/>
      <c r="QM118" s="319"/>
      <c r="QN118" s="319"/>
      <c r="QO118" s="319"/>
      <c r="QP118" s="319"/>
      <c r="QQ118" s="319"/>
      <c r="QR118" s="319"/>
      <c r="QS118" s="319"/>
      <c r="QT118" s="319"/>
      <c r="QU118" s="319"/>
      <c r="QV118" s="319"/>
      <c r="QW118" s="319"/>
      <c r="QX118" s="319"/>
      <c r="QY118" s="319"/>
      <c r="QZ118" s="319"/>
      <c r="RA118" s="319"/>
      <c r="RB118" s="319"/>
      <c r="RC118" s="319"/>
      <c r="RD118" s="319"/>
      <c r="RE118" s="319"/>
      <c r="RF118" s="319"/>
    </row>
    <row r="119" spans="1:474" s="602" customFormat="1" ht="14.4">
      <c r="A119" s="319"/>
      <c r="B119" s="2003" t="s">
        <v>77</v>
      </c>
      <c r="C119" s="2004">
        <v>18230716</v>
      </c>
      <c r="D119" s="2005"/>
      <c r="E119" s="2006" t="s">
        <v>1172</v>
      </c>
      <c r="F119" s="2007">
        <v>20</v>
      </c>
      <c r="G119" s="612">
        <f t="shared" si="24"/>
        <v>5.1735352811241916E-3</v>
      </c>
      <c r="H119" s="612" t="s">
        <v>36</v>
      </c>
      <c r="I119" s="2006">
        <v>1</v>
      </c>
      <c r="J119" s="2008">
        <f t="shared" si="18"/>
        <v>3951</v>
      </c>
      <c r="K119" s="2009">
        <f t="shared" si="20"/>
        <v>750</v>
      </c>
      <c r="L119" s="2009">
        <f t="shared" si="21"/>
        <v>4446</v>
      </c>
      <c r="M119" s="600"/>
      <c r="N119" s="2006">
        <v>3951</v>
      </c>
      <c r="O119" s="375"/>
      <c r="P119" s="601"/>
      <c r="Q119" s="601">
        <v>750</v>
      </c>
      <c r="R119" s="601">
        <f t="shared" si="19"/>
        <v>3696</v>
      </c>
      <c r="S119" s="2006">
        <v>4446</v>
      </c>
      <c r="T119" s="601"/>
      <c r="U119" s="601"/>
      <c r="V119" s="601"/>
      <c r="W119" s="601"/>
      <c r="X119" s="601"/>
      <c r="Y119" s="601"/>
      <c r="Z119" s="1006">
        <f t="shared" si="25"/>
        <v>0</v>
      </c>
      <c r="AA119" s="614">
        <f t="shared" si="22"/>
        <v>0.87841128858186601</v>
      </c>
      <c r="AB119" s="601">
        <f t="shared" si="23"/>
        <v>3470.6030011869525</v>
      </c>
      <c r="AC119" s="618"/>
      <c r="AD119" s="2010"/>
      <c r="AE119" s="319"/>
      <c r="AF119" s="319"/>
      <c r="AG119" s="319"/>
      <c r="AH119" s="319"/>
      <c r="AI119" s="319"/>
      <c r="AJ119" s="319"/>
      <c r="AK119" s="319"/>
      <c r="AL119" s="319"/>
      <c r="AM119" s="319"/>
      <c r="AN119" s="319"/>
      <c r="AO119" s="319"/>
      <c r="AP119" s="319"/>
      <c r="AQ119" s="319"/>
      <c r="AR119" s="319"/>
      <c r="AS119" s="319"/>
      <c r="AT119" s="319"/>
      <c r="AU119" s="319"/>
      <c r="AV119" s="319"/>
      <c r="AW119" s="319"/>
      <c r="AX119" s="319"/>
      <c r="AY119" s="319"/>
      <c r="AZ119" s="319"/>
      <c r="BA119" s="319"/>
      <c r="BB119" s="319"/>
      <c r="BC119" s="319"/>
      <c r="BD119" s="319"/>
      <c r="BE119" s="319"/>
      <c r="BF119" s="319"/>
      <c r="BG119" s="319"/>
      <c r="BH119" s="319"/>
      <c r="BI119" s="319"/>
      <c r="BJ119" s="319"/>
      <c r="BK119" s="319"/>
      <c r="BL119" s="319"/>
      <c r="BM119" s="319"/>
      <c r="BN119" s="319"/>
      <c r="BO119" s="319"/>
      <c r="BP119" s="319"/>
      <c r="BQ119" s="319"/>
      <c r="BR119" s="319"/>
      <c r="BS119" s="319"/>
      <c r="BT119" s="319"/>
      <c r="BU119" s="319"/>
      <c r="BV119" s="319"/>
      <c r="BW119" s="319"/>
      <c r="BX119" s="319"/>
      <c r="BY119" s="319"/>
      <c r="BZ119" s="319"/>
      <c r="CA119" s="319"/>
      <c r="CB119" s="319"/>
      <c r="CC119" s="319"/>
      <c r="CD119" s="319"/>
      <c r="CE119" s="319"/>
      <c r="CF119" s="319"/>
      <c r="CG119" s="319"/>
      <c r="CH119" s="319"/>
      <c r="CI119" s="319"/>
      <c r="CJ119" s="319"/>
      <c r="CK119" s="319"/>
      <c r="CL119" s="319"/>
      <c r="CM119" s="319"/>
      <c r="CN119" s="319"/>
      <c r="CO119" s="319"/>
      <c r="CP119" s="319"/>
      <c r="CQ119" s="319"/>
      <c r="CR119" s="319"/>
      <c r="CS119" s="319"/>
      <c r="CT119" s="319"/>
      <c r="CU119" s="319"/>
      <c r="CV119" s="319"/>
      <c r="CW119" s="319"/>
      <c r="CX119" s="319"/>
      <c r="CY119" s="319"/>
      <c r="CZ119" s="319"/>
      <c r="DA119" s="319"/>
      <c r="DB119" s="319"/>
      <c r="DC119" s="319"/>
      <c r="DD119" s="319"/>
      <c r="DE119" s="319"/>
      <c r="DF119" s="319"/>
      <c r="DG119" s="319"/>
      <c r="DH119" s="319"/>
      <c r="DI119" s="319"/>
      <c r="DJ119" s="319"/>
      <c r="DK119" s="319"/>
      <c r="DL119" s="319"/>
      <c r="DM119" s="319"/>
      <c r="DN119" s="319"/>
      <c r="DO119" s="319"/>
      <c r="DP119" s="319"/>
      <c r="DQ119" s="319"/>
      <c r="DR119" s="319"/>
      <c r="DS119" s="319"/>
      <c r="DT119" s="319"/>
      <c r="DU119" s="319"/>
      <c r="DV119" s="319"/>
      <c r="DW119" s="319"/>
      <c r="DX119" s="319"/>
      <c r="DY119" s="319"/>
      <c r="DZ119" s="319"/>
      <c r="EA119" s="319"/>
      <c r="EB119" s="319"/>
      <c r="EC119" s="319"/>
      <c r="ED119" s="319"/>
      <c r="EE119" s="319"/>
      <c r="EF119" s="319"/>
      <c r="EG119" s="319"/>
      <c r="EH119" s="319"/>
      <c r="EI119" s="319"/>
      <c r="EJ119" s="319"/>
      <c r="EK119" s="319"/>
      <c r="EL119" s="319"/>
      <c r="EM119" s="319"/>
      <c r="EN119" s="319"/>
      <c r="EO119" s="319"/>
      <c r="EP119" s="319"/>
      <c r="EQ119" s="319"/>
      <c r="ER119" s="319"/>
      <c r="ES119" s="319"/>
      <c r="ET119" s="319"/>
      <c r="EU119" s="319"/>
      <c r="EV119" s="319"/>
      <c r="EW119" s="319"/>
      <c r="EX119" s="319"/>
      <c r="EY119" s="319"/>
      <c r="EZ119" s="319"/>
      <c r="FA119" s="319"/>
      <c r="FB119" s="319"/>
      <c r="FC119" s="319"/>
      <c r="FD119" s="319"/>
      <c r="FE119" s="319"/>
      <c r="FF119" s="319"/>
      <c r="FG119" s="319"/>
      <c r="FH119" s="319"/>
      <c r="FI119" s="319"/>
      <c r="FJ119" s="319"/>
      <c r="FK119" s="319"/>
      <c r="FL119" s="319"/>
      <c r="FM119" s="319"/>
      <c r="FN119" s="319"/>
      <c r="FO119" s="319"/>
      <c r="FP119" s="319"/>
      <c r="FQ119" s="319"/>
      <c r="FR119" s="319"/>
      <c r="FS119" s="319"/>
      <c r="FT119" s="319"/>
      <c r="FU119" s="319"/>
      <c r="FV119" s="319"/>
      <c r="FW119" s="319"/>
      <c r="FX119" s="319"/>
      <c r="FY119" s="319"/>
      <c r="FZ119" s="319"/>
      <c r="GA119" s="319"/>
      <c r="GB119" s="319"/>
      <c r="GC119" s="319"/>
      <c r="GD119" s="319"/>
      <c r="GE119" s="319"/>
      <c r="GF119" s="319"/>
      <c r="GG119" s="319"/>
      <c r="GH119" s="319"/>
      <c r="GI119" s="319"/>
      <c r="GJ119" s="319"/>
      <c r="GK119" s="319"/>
      <c r="GL119" s="319"/>
      <c r="GM119" s="319"/>
      <c r="GN119" s="319"/>
      <c r="GO119" s="319"/>
      <c r="GP119" s="319"/>
      <c r="GQ119" s="319"/>
      <c r="GR119" s="319"/>
      <c r="GS119" s="319"/>
      <c r="GT119" s="319"/>
      <c r="GU119" s="319"/>
      <c r="GV119" s="319"/>
      <c r="GW119" s="319"/>
      <c r="GX119" s="319"/>
      <c r="GY119" s="319"/>
      <c r="GZ119" s="319"/>
      <c r="HA119" s="319"/>
      <c r="HB119" s="319"/>
      <c r="HC119" s="319"/>
      <c r="HD119" s="319"/>
      <c r="HE119" s="319"/>
      <c r="HF119" s="319"/>
      <c r="HG119" s="319"/>
      <c r="HH119" s="319"/>
      <c r="HI119" s="319"/>
      <c r="HJ119" s="319"/>
      <c r="HK119" s="319"/>
      <c r="HL119" s="319"/>
      <c r="HM119" s="319"/>
      <c r="HN119" s="319"/>
      <c r="HO119" s="319"/>
      <c r="HP119" s="319"/>
      <c r="HQ119" s="319"/>
      <c r="HR119" s="319"/>
      <c r="HS119" s="319"/>
      <c r="HT119" s="319"/>
      <c r="HU119" s="319"/>
      <c r="HV119" s="319"/>
      <c r="HW119" s="319"/>
      <c r="HX119" s="319"/>
      <c r="HY119" s="319"/>
      <c r="HZ119" s="319"/>
      <c r="IA119" s="319"/>
      <c r="IB119" s="319"/>
      <c r="IC119" s="319"/>
      <c r="ID119" s="319"/>
      <c r="IE119" s="319"/>
      <c r="IF119" s="319"/>
      <c r="IG119" s="319"/>
      <c r="IH119" s="319"/>
      <c r="II119" s="319"/>
      <c r="IJ119" s="319"/>
      <c r="IK119" s="319"/>
      <c r="IL119" s="319"/>
      <c r="IM119" s="319"/>
      <c r="IN119" s="319"/>
      <c r="IO119" s="319"/>
      <c r="IP119" s="319"/>
      <c r="IQ119" s="319"/>
      <c r="IR119" s="319"/>
      <c r="IS119" s="319"/>
      <c r="IT119" s="319"/>
      <c r="IU119" s="319"/>
      <c r="IV119" s="319"/>
      <c r="IW119" s="319"/>
      <c r="IX119" s="319"/>
      <c r="IY119" s="319"/>
      <c r="IZ119" s="319"/>
      <c r="JA119" s="319"/>
      <c r="JB119" s="319"/>
      <c r="JC119" s="319"/>
      <c r="JD119" s="319"/>
      <c r="JE119" s="319"/>
      <c r="JF119" s="319"/>
      <c r="JG119" s="319"/>
      <c r="JH119" s="319"/>
      <c r="JI119" s="319"/>
      <c r="JJ119" s="319"/>
      <c r="JK119" s="319"/>
      <c r="JL119" s="319"/>
      <c r="JM119" s="319"/>
      <c r="JN119" s="319"/>
      <c r="JO119" s="319"/>
      <c r="JP119" s="319"/>
      <c r="JQ119" s="319"/>
      <c r="JR119" s="319"/>
      <c r="JS119" s="319"/>
      <c r="JT119" s="319"/>
      <c r="JU119" s="319"/>
      <c r="JV119" s="319"/>
      <c r="JW119" s="319"/>
      <c r="JX119" s="319"/>
      <c r="JY119" s="319"/>
      <c r="JZ119" s="319"/>
      <c r="KA119" s="319"/>
      <c r="KB119" s="319"/>
      <c r="KC119" s="319"/>
      <c r="KD119" s="319"/>
      <c r="KE119" s="319"/>
      <c r="KF119" s="319"/>
      <c r="KG119" s="319"/>
      <c r="KH119" s="319"/>
      <c r="KI119" s="319"/>
      <c r="KJ119" s="319"/>
      <c r="KK119" s="319"/>
      <c r="KL119" s="319"/>
      <c r="KM119" s="319"/>
      <c r="KN119" s="319"/>
      <c r="KO119" s="319"/>
      <c r="KP119" s="319"/>
      <c r="KQ119" s="319"/>
      <c r="KR119" s="319"/>
      <c r="KS119" s="319"/>
      <c r="KT119" s="319"/>
      <c r="KU119" s="319"/>
      <c r="KV119" s="319"/>
      <c r="KW119" s="319"/>
      <c r="KX119" s="319"/>
      <c r="KY119" s="319"/>
      <c r="KZ119" s="319"/>
      <c r="LA119" s="319"/>
      <c r="LB119" s="319"/>
      <c r="LC119" s="319"/>
      <c r="LD119" s="319"/>
      <c r="LE119" s="319"/>
      <c r="LF119" s="319"/>
      <c r="LG119" s="319"/>
      <c r="LH119" s="319"/>
      <c r="LI119" s="319"/>
      <c r="LJ119" s="319"/>
      <c r="LK119" s="319"/>
      <c r="LL119" s="319"/>
      <c r="LM119" s="319"/>
      <c r="LN119" s="319"/>
      <c r="LO119" s="319"/>
      <c r="LP119" s="319"/>
      <c r="LQ119" s="319"/>
      <c r="LR119" s="319"/>
      <c r="LS119" s="319"/>
      <c r="LT119" s="319"/>
      <c r="LU119" s="319"/>
      <c r="LV119" s="319"/>
      <c r="LW119" s="319"/>
      <c r="LX119" s="319"/>
      <c r="LY119" s="319"/>
      <c r="LZ119" s="319"/>
      <c r="MA119" s="319"/>
      <c r="MB119" s="319"/>
      <c r="MC119" s="319"/>
      <c r="MD119" s="319"/>
      <c r="ME119" s="319"/>
      <c r="MF119" s="319"/>
      <c r="MG119" s="319"/>
      <c r="MH119" s="319"/>
      <c r="MI119" s="319"/>
      <c r="MJ119" s="319"/>
      <c r="MK119" s="319"/>
      <c r="ML119" s="319"/>
      <c r="MM119" s="319"/>
      <c r="MN119" s="319"/>
      <c r="MO119" s="319"/>
      <c r="MP119" s="319"/>
      <c r="MQ119" s="319"/>
      <c r="MR119" s="319"/>
      <c r="MS119" s="319"/>
      <c r="MT119" s="319"/>
      <c r="MU119" s="319"/>
      <c r="MV119" s="319"/>
      <c r="MW119" s="319"/>
      <c r="MX119" s="319"/>
      <c r="MY119" s="319"/>
      <c r="MZ119" s="319"/>
      <c r="NA119" s="319"/>
      <c r="NB119" s="319"/>
      <c r="NC119" s="319"/>
      <c r="ND119" s="319"/>
      <c r="NE119" s="319"/>
      <c r="NF119" s="319"/>
      <c r="NG119" s="319"/>
      <c r="NH119" s="319"/>
      <c r="NI119" s="319"/>
      <c r="NJ119" s="319"/>
      <c r="NK119" s="319"/>
      <c r="NL119" s="319"/>
      <c r="NM119" s="319"/>
      <c r="NN119" s="319"/>
      <c r="NO119" s="319"/>
      <c r="NP119" s="319"/>
      <c r="NQ119" s="319"/>
      <c r="NR119" s="319"/>
      <c r="NS119" s="319"/>
      <c r="NT119" s="319"/>
      <c r="NU119" s="319"/>
      <c r="NV119" s="319"/>
      <c r="NW119" s="319"/>
      <c r="NX119" s="319"/>
      <c r="NY119" s="319"/>
      <c r="NZ119" s="319"/>
      <c r="OA119" s="319"/>
      <c r="OB119" s="319"/>
      <c r="OC119" s="319"/>
      <c r="OD119" s="319"/>
      <c r="OE119" s="319"/>
      <c r="OF119" s="319"/>
      <c r="OG119" s="319"/>
      <c r="OH119" s="319"/>
      <c r="OI119" s="319"/>
      <c r="OJ119" s="319"/>
      <c r="OK119" s="319"/>
      <c r="OL119" s="319"/>
      <c r="OM119" s="319"/>
      <c r="ON119" s="319"/>
      <c r="OO119" s="319"/>
      <c r="OP119" s="319"/>
      <c r="OQ119" s="319"/>
      <c r="OR119" s="319"/>
      <c r="OS119" s="319"/>
      <c r="OT119" s="319"/>
      <c r="OU119" s="319"/>
      <c r="OV119" s="319"/>
      <c r="OW119" s="319"/>
      <c r="OX119" s="319"/>
      <c r="OY119" s="319"/>
      <c r="OZ119" s="319"/>
      <c r="PA119" s="319"/>
      <c r="PB119" s="319"/>
      <c r="PC119" s="319"/>
      <c r="PD119" s="319"/>
      <c r="PE119" s="319"/>
      <c r="PF119" s="319"/>
      <c r="PG119" s="319"/>
      <c r="PH119" s="319"/>
      <c r="PI119" s="319"/>
      <c r="PJ119" s="319"/>
      <c r="PK119" s="319"/>
      <c r="PL119" s="319"/>
      <c r="PM119" s="319"/>
      <c r="PN119" s="319"/>
      <c r="PO119" s="319"/>
      <c r="PP119" s="319"/>
      <c r="PQ119" s="319"/>
      <c r="PR119" s="319"/>
      <c r="PS119" s="319"/>
      <c r="PT119" s="319"/>
      <c r="PU119" s="319"/>
      <c r="PV119" s="319"/>
      <c r="PW119" s="319"/>
      <c r="PX119" s="319"/>
      <c r="PY119" s="319"/>
      <c r="PZ119" s="319"/>
      <c r="QA119" s="319"/>
      <c r="QB119" s="319"/>
      <c r="QC119" s="319"/>
      <c r="QD119" s="319"/>
      <c r="QE119" s="319"/>
      <c r="QF119" s="319"/>
      <c r="QG119" s="319"/>
      <c r="QH119" s="319"/>
      <c r="QI119" s="319"/>
      <c r="QJ119" s="319"/>
      <c r="QK119" s="319"/>
      <c r="QL119" s="319"/>
      <c r="QM119" s="319"/>
      <c r="QN119" s="319"/>
      <c r="QO119" s="319"/>
      <c r="QP119" s="319"/>
      <c r="QQ119" s="319"/>
      <c r="QR119" s="319"/>
      <c r="QS119" s="319"/>
      <c r="QT119" s="319"/>
      <c r="QU119" s="319"/>
      <c r="QV119" s="319"/>
      <c r="QW119" s="319"/>
      <c r="QX119" s="319"/>
      <c r="QY119" s="319"/>
      <c r="QZ119" s="319"/>
      <c r="RA119" s="319"/>
      <c r="RB119" s="319"/>
      <c r="RC119" s="319"/>
      <c r="RD119" s="319"/>
      <c r="RE119" s="319"/>
      <c r="RF119" s="319"/>
    </row>
    <row r="120" spans="1:474" s="602" customFormat="1" ht="14.4">
      <c r="A120" s="319"/>
      <c r="B120" s="2003" t="s">
        <v>77</v>
      </c>
      <c r="C120" s="2004">
        <v>18230716</v>
      </c>
      <c r="D120" s="2005"/>
      <c r="E120" s="2006" t="s">
        <v>1173</v>
      </c>
      <c r="F120" s="2007">
        <v>10</v>
      </c>
      <c r="G120" s="612">
        <f t="shared" si="24"/>
        <v>1.1759939346944156E-2</v>
      </c>
      <c r="H120" s="612" t="s">
        <v>36</v>
      </c>
      <c r="I120" s="2006">
        <v>7</v>
      </c>
      <c r="J120" s="2008">
        <f t="shared" si="18"/>
        <v>2566</v>
      </c>
      <c r="K120" s="2009">
        <f t="shared" si="20"/>
        <v>150</v>
      </c>
      <c r="L120" s="2009">
        <f t="shared" si="21"/>
        <v>232</v>
      </c>
      <c r="M120" s="600"/>
      <c r="N120" s="2006">
        <v>17962</v>
      </c>
      <c r="O120" s="375"/>
      <c r="P120" s="601"/>
      <c r="Q120" s="601">
        <v>1050</v>
      </c>
      <c r="R120" s="601">
        <f t="shared" si="19"/>
        <v>574</v>
      </c>
      <c r="S120" s="2006">
        <v>1624</v>
      </c>
      <c r="T120" s="601"/>
      <c r="U120" s="601"/>
      <c r="V120" s="601"/>
      <c r="W120" s="601"/>
      <c r="X120" s="601"/>
      <c r="Y120" s="601"/>
      <c r="Z120" s="1006">
        <f t="shared" si="25"/>
        <v>0</v>
      </c>
      <c r="AA120" s="614">
        <f t="shared" si="22"/>
        <v>0.54162494644847459</v>
      </c>
      <c r="AB120" s="601">
        <f t="shared" si="23"/>
        <v>9728.667288107501</v>
      </c>
      <c r="AC120" s="618"/>
      <c r="AD120" s="2010"/>
      <c r="AE120" s="319"/>
      <c r="AF120" s="319"/>
      <c r="AG120" s="319"/>
      <c r="AH120" s="319"/>
      <c r="AI120" s="319"/>
      <c r="AJ120" s="319"/>
      <c r="AK120" s="319"/>
      <c r="AL120" s="319"/>
      <c r="AM120" s="319"/>
      <c r="AN120" s="319"/>
      <c r="AO120" s="319"/>
      <c r="AP120" s="319"/>
      <c r="AQ120" s="319"/>
      <c r="AR120" s="319"/>
      <c r="AS120" s="319"/>
      <c r="AT120" s="319"/>
      <c r="AU120" s="319"/>
      <c r="AV120" s="319"/>
      <c r="AW120" s="319"/>
      <c r="AX120" s="319"/>
      <c r="AY120" s="319"/>
      <c r="AZ120" s="319"/>
      <c r="BA120" s="319"/>
      <c r="BB120" s="319"/>
      <c r="BC120" s="319"/>
      <c r="BD120" s="319"/>
      <c r="BE120" s="319"/>
      <c r="BF120" s="319"/>
      <c r="BG120" s="319"/>
      <c r="BH120" s="319"/>
      <c r="BI120" s="319"/>
      <c r="BJ120" s="319"/>
      <c r="BK120" s="319"/>
      <c r="BL120" s="319"/>
      <c r="BM120" s="319"/>
      <c r="BN120" s="319"/>
      <c r="BO120" s="319"/>
      <c r="BP120" s="319"/>
      <c r="BQ120" s="319"/>
      <c r="BR120" s="319"/>
      <c r="BS120" s="319"/>
      <c r="BT120" s="319"/>
      <c r="BU120" s="319"/>
      <c r="BV120" s="319"/>
      <c r="BW120" s="319"/>
      <c r="BX120" s="319"/>
      <c r="BY120" s="319"/>
      <c r="BZ120" s="319"/>
      <c r="CA120" s="319"/>
      <c r="CB120" s="319"/>
      <c r="CC120" s="319"/>
      <c r="CD120" s="319"/>
      <c r="CE120" s="319"/>
      <c r="CF120" s="319"/>
      <c r="CG120" s="319"/>
      <c r="CH120" s="319"/>
      <c r="CI120" s="319"/>
      <c r="CJ120" s="319"/>
      <c r="CK120" s="319"/>
      <c r="CL120" s="319"/>
      <c r="CM120" s="319"/>
      <c r="CN120" s="319"/>
      <c r="CO120" s="319"/>
      <c r="CP120" s="319"/>
      <c r="CQ120" s="319"/>
      <c r="CR120" s="319"/>
      <c r="CS120" s="319"/>
      <c r="CT120" s="319"/>
      <c r="CU120" s="319"/>
      <c r="CV120" s="319"/>
      <c r="CW120" s="319"/>
      <c r="CX120" s="319"/>
      <c r="CY120" s="319"/>
      <c r="CZ120" s="319"/>
      <c r="DA120" s="319"/>
      <c r="DB120" s="319"/>
      <c r="DC120" s="319"/>
      <c r="DD120" s="319"/>
      <c r="DE120" s="319"/>
      <c r="DF120" s="319"/>
      <c r="DG120" s="319"/>
      <c r="DH120" s="319"/>
      <c r="DI120" s="319"/>
      <c r="DJ120" s="319"/>
      <c r="DK120" s="319"/>
      <c r="DL120" s="319"/>
      <c r="DM120" s="319"/>
      <c r="DN120" s="319"/>
      <c r="DO120" s="319"/>
      <c r="DP120" s="319"/>
      <c r="DQ120" s="319"/>
      <c r="DR120" s="319"/>
      <c r="DS120" s="319"/>
      <c r="DT120" s="319"/>
      <c r="DU120" s="319"/>
      <c r="DV120" s="319"/>
      <c r="DW120" s="319"/>
      <c r="DX120" s="319"/>
      <c r="DY120" s="319"/>
      <c r="DZ120" s="319"/>
      <c r="EA120" s="319"/>
      <c r="EB120" s="319"/>
      <c r="EC120" s="319"/>
      <c r="ED120" s="319"/>
      <c r="EE120" s="319"/>
      <c r="EF120" s="319"/>
      <c r="EG120" s="319"/>
      <c r="EH120" s="319"/>
      <c r="EI120" s="319"/>
      <c r="EJ120" s="319"/>
      <c r="EK120" s="319"/>
      <c r="EL120" s="319"/>
      <c r="EM120" s="319"/>
      <c r="EN120" s="319"/>
      <c r="EO120" s="319"/>
      <c r="EP120" s="319"/>
      <c r="EQ120" s="319"/>
      <c r="ER120" s="319"/>
      <c r="ES120" s="319"/>
      <c r="ET120" s="319"/>
      <c r="EU120" s="319"/>
      <c r="EV120" s="319"/>
      <c r="EW120" s="319"/>
      <c r="EX120" s="319"/>
      <c r="EY120" s="319"/>
      <c r="EZ120" s="319"/>
      <c r="FA120" s="319"/>
      <c r="FB120" s="319"/>
      <c r="FC120" s="319"/>
      <c r="FD120" s="319"/>
      <c r="FE120" s="319"/>
      <c r="FF120" s="319"/>
      <c r="FG120" s="319"/>
      <c r="FH120" s="319"/>
      <c r="FI120" s="319"/>
      <c r="FJ120" s="319"/>
      <c r="FK120" s="319"/>
      <c r="FL120" s="319"/>
      <c r="FM120" s="319"/>
      <c r="FN120" s="319"/>
      <c r="FO120" s="319"/>
      <c r="FP120" s="319"/>
      <c r="FQ120" s="319"/>
      <c r="FR120" s="319"/>
      <c r="FS120" s="319"/>
      <c r="FT120" s="319"/>
      <c r="FU120" s="319"/>
      <c r="FV120" s="319"/>
      <c r="FW120" s="319"/>
      <c r="FX120" s="319"/>
      <c r="FY120" s="319"/>
      <c r="FZ120" s="319"/>
      <c r="GA120" s="319"/>
      <c r="GB120" s="319"/>
      <c r="GC120" s="319"/>
      <c r="GD120" s="319"/>
      <c r="GE120" s="319"/>
      <c r="GF120" s="319"/>
      <c r="GG120" s="319"/>
      <c r="GH120" s="319"/>
      <c r="GI120" s="319"/>
      <c r="GJ120" s="319"/>
      <c r="GK120" s="319"/>
      <c r="GL120" s="319"/>
      <c r="GM120" s="319"/>
      <c r="GN120" s="319"/>
      <c r="GO120" s="319"/>
      <c r="GP120" s="319"/>
      <c r="GQ120" s="319"/>
      <c r="GR120" s="319"/>
      <c r="GS120" s="319"/>
      <c r="GT120" s="319"/>
      <c r="GU120" s="319"/>
      <c r="GV120" s="319"/>
      <c r="GW120" s="319"/>
      <c r="GX120" s="319"/>
      <c r="GY120" s="319"/>
      <c r="GZ120" s="319"/>
      <c r="HA120" s="319"/>
      <c r="HB120" s="319"/>
      <c r="HC120" s="319"/>
      <c r="HD120" s="319"/>
      <c r="HE120" s="319"/>
      <c r="HF120" s="319"/>
      <c r="HG120" s="319"/>
      <c r="HH120" s="319"/>
      <c r="HI120" s="319"/>
      <c r="HJ120" s="319"/>
      <c r="HK120" s="319"/>
      <c r="HL120" s="319"/>
      <c r="HM120" s="319"/>
      <c r="HN120" s="319"/>
      <c r="HO120" s="319"/>
      <c r="HP120" s="319"/>
      <c r="HQ120" s="319"/>
      <c r="HR120" s="319"/>
      <c r="HS120" s="319"/>
      <c r="HT120" s="319"/>
      <c r="HU120" s="319"/>
      <c r="HV120" s="319"/>
      <c r="HW120" s="319"/>
      <c r="HX120" s="319"/>
      <c r="HY120" s="319"/>
      <c r="HZ120" s="319"/>
      <c r="IA120" s="319"/>
      <c r="IB120" s="319"/>
      <c r="IC120" s="319"/>
      <c r="ID120" s="319"/>
      <c r="IE120" s="319"/>
      <c r="IF120" s="319"/>
      <c r="IG120" s="319"/>
      <c r="IH120" s="319"/>
      <c r="II120" s="319"/>
      <c r="IJ120" s="319"/>
      <c r="IK120" s="319"/>
      <c r="IL120" s="319"/>
      <c r="IM120" s="319"/>
      <c r="IN120" s="319"/>
      <c r="IO120" s="319"/>
      <c r="IP120" s="319"/>
      <c r="IQ120" s="319"/>
      <c r="IR120" s="319"/>
      <c r="IS120" s="319"/>
      <c r="IT120" s="319"/>
      <c r="IU120" s="319"/>
      <c r="IV120" s="319"/>
      <c r="IW120" s="319"/>
      <c r="IX120" s="319"/>
      <c r="IY120" s="319"/>
      <c r="IZ120" s="319"/>
      <c r="JA120" s="319"/>
      <c r="JB120" s="319"/>
      <c r="JC120" s="319"/>
      <c r="JD120" s="319"/>
      <c r="JE120" s="319"/>
      <c r="JF120" s="319"/>
      <c r="JG120" s="319"/>
      <c r="JH120" s="319"/>
      <c r="JI120" s="319"/>
      <c r="JJ120" s="319"/>
      <c r="JK120" s="319"/>
      <c r="JL120" s="319"/>
      <c r="JM120" s="319"/>
      <c r="JN120" s="319"/>
      <c r="JO120" s="319"/>
      <c r="JP120" s="319"/>
      <c r="JQ120" s="319"/>
      <c r="JR120" s="319"/>
      <c r="JS120" s="319"/>
      <c r="JT120" s="319"/>
      <c r="JU120" s="319"/>
      <c r="JV120" s="319"/>
      <c r="JW120" s="319"/>
      <c r="JX120" s="319"/>
      <c r="JY120" s="319"/>
      <c r="JZ120" s="319"/>
      <c r="KA120" s="319"/>
      <c r="KB120" s="319"/>
      <c r="KC120" s="319"/>
      <c r="KD120" s="319"/>
      <c r="KE120" s="319"/>
      <c r="KF120" s="319"/>
      <c r="KG120" s="319"/>
      <c r="KH120" s="319"/>
      <c r="KI120" s="319"/>
      <c r="KJ120" s="319"/>
      <c r="KK120" s="319"/>
      <c r="KL120" s="319"/>
      <c r="KM120" s="319"/>
      <c r="KN120" s="319"/>
      <c r="KO120" s="319"/>
      <c r="KP120" s="319"/>
      <c r="KQ120" s="319"/>
      <c r="KR120" s="319"/>
      <c r="KS120" s="319"/>
      <c r="KT120" s="319"/>
      <c r="KU120" s="319"/>
      <c r="KV120" s="319"/>
      <c r="KW120" s="319"/>
      <c r="KX120" s="319"/>
      <c r="KY120" s="319"/>
      <c r="KZ120" s="319"/>
      <c r="LA120" s="319"/>
      <c r="LB120" s="319"/>
      <c r="LC120" s="319"/>
      <c r="LD120" s="319"/>
      <c r="LE120" s="319"/>
      <c r="LF120" s="319"/>
      <c r="LG120" s="319"/>
      <c r="LH120" s="319"/>
      <c r="LI120" s="319"/>
      <c r="LJ120" s="319"/>
      <c r="LK120" s="319"/>
      <c r="LL120" s="319"/>
      <c r="LM120" s="319"/>
      <c r="LN120" s="319"/>
      <c r="LO120" s="319"/>
      <c r="LP120" s="319"/>
      <c r="LQ120" s="319"/>
      <c r="LR120" s="319"/>
      <c r="LS120" s="319"/>
      <c r="LT120" s="319"/>
      <c r="LU120" s="319"/>
      <c r="LV120" s="319"/>
      <c r="LW120" s="319"/>
      <c r="LX120" s="319"/>
      <c r="LY120" s="319"/>
      <c r="LZ120" s="319"/>
      <c r="MA120" s="319"/>
      <c r="MB120" s="319"/>
      <c r="MC120" s="319"/>
      <c r="MD120" s="319"/>
      <c r="ME120" s="319"/>
      <c r="MF120" s="319"/>
      <c r="MG120" s="319"/>
      <c r="MH120" s="319"/>
      <c r="MI120" s="319"/>
      <c r="MJ120" s="319"/>
      <c r="MK120" s="319"/>
      <c r="ML120" s="319"/>
      <c r="MM120" s="319"/>
      <c r="MN120" s="319"/>
      <c r="MO120" s="319"/>
      <c r="MP120" s="319"/>
      <c r="MQ120" s="319"/>
      <c r="MR120" s="319"/>
      <c r="MS120" s="319"/>
      <c r="MT120" s="319"/>
      <c r="MU120" s="319"/>
      <c r="MV120" s="319"/>
      <c r="MW120" s="319"/>
      <c r="MX120" s="319"/>
      <c r="MY120" s="319"/>
      <c r="MZ120" s="319"/>
      <c r="NA120" s="319"/>
      <c r="NB120" s="319"/>
      <c r="NC120" s="319"/>
      <c r="ND120" s="319"/>
      <c r="NE120" s="319"/>
      <c r="NF120" s="319"/>
      <c r="NG120" s="319"/>
      <c r="NH120" s="319"/>
      <c r="NI120" s="319"/>
      <c r="NJ120" s="319"/>
      <c r="NK120" s="319"/>
      <c r="NL120" s="319"/>
      <c r="NM120" s="319"/>
      <c r="NN120" s="319"/>
      <c r="NO120" s="319"/>
      <c r="NP120" s="319"/>
      <c r="NQ120" s="319"/>
      <c r="NR120" s="319"/>
      <c r="NS120" s="319"/>
      <c r="NT120" s="319"/>
      <c r="NU120" s="319"/>
      <c r="NV120" s="319"/>
      <c r="NW120" s="319"/>
      <c r="NX120" s="319"/>
      <c r="NY120" s="319"/>
      <c r="NZ120" s="319"/>
      <c r="OA120" s="319"/>
      <c r="OB120" s="319"/>
      <c r="OC120" s="319"/>
      <c r="OD120" s="319"/>
      <c r="OE120" s="319"/>
      <c r="OF120" s="319"/>
      <c r="OG120" s="319"/>
      <c r="OH120" s="319"/>
      <c r="OI120" s="319"/>
      <c r="OJ120" s="319"/>
      <c r="OK120" s="319"/>
      <c r="OL120" s="319"/>
      <c r="OM120" s="319"/>
      <c r="ON120" s="319"/>
      <c r="OO120" s="319"/>
      <c r="OP120" s="319"/>
      <c r="OQ120" s="319"/>
      <c r="OR120" s="319"/>
      <c r="OS120" s="319"/>
      <c r="OT120" s="319"/>
      <c r="OU120" s="319"/>
      <c r="OV120" s="319"/>
      <c r="OW120" s="319"/>
      <c r="OX120" s="319"/>
      <c r="OY120" s="319"/>
      <c r="OZ120" s="319"/>
      <c r="PA120" s="319"/>
      <c r="PB120" s="319"/>
      <c r="PC120" s="319"/>
      <c r="PD120" s="319"/>
      <c r="PE120" s="319"/>
      <c r="PF120" s="319"/>
      <c r="PG120" s="319"/>
      <c r="PH120" s="319"/>
      <c r="PI120" s="319"/>
      <c r="PJ120" s="319"/>
      <c r="PK120" s="319"/>
      <c r="PL120" s="319"/>
      <c r="PM120" s="319"/>
      <c r="PN120" s="319"/>
      <c r="PO120" s="319"/>
      <c r="PP120" s="319"/>
      <c r="PQ120" s="319"/>
      <c r="PR120" s="319"/>
      <c r="PS120" s="319"/>
      <c r="PT120" s="319"/>
      <c r="PU120" s="319"/>
      <c r="PV120" s="319"/>
      <c r="PW120" s="319"/>
      <c r="PX120" s="319"/>
      <c r="PY120" s="319"/>
      <c r="PZ120" s="319"/>
      <c r="QA120" s="319"/>
      <c r="QB120" s="319"/>
      <c r="QC120" s="319"/>
      <c r="QD120" s="319"/>
      <c r="QE120" s="319"/>
      <c r="QF120" s="319"/>
      <c r="QG120" s="319"/>
      <c r="QH120" s="319"/>
      <c r="QI120" s="319"/>
      <c r="QJ120" s="319"/>
      <c r="QK120" s="319"/>
      <c r="QL120" s="319"/>
      <c r="QM120" s="319"/>
      <c r="QN120" s="319"/>
      <c r="QO120" s="319"/>
      <c r="QP120" s="319"/>
      <c r="QQ120" s="319"/>
      <c r="QR120" s="319"/>
      <c r="QS120" s="319"/>
      <c r="QT120" s="319"/>
      <c r="QU120" s="319"/>
      <c r="QV120" s="319"/>
      <c r="QW120" s="319"/>
      <c r="QX120" s="319"/>
      <c r="QY120" s="319"/>
      <c r="QZ120" s="319"/>
      <c r="RA120" s="319"/>
      <c r="RB120" s="319"/>
      <c r="RC120" s="319"/>
      <c r="RD120" s="319"/>
      <c r="RE120" s="319"/>
      <c r="RF120" s="319"/>
    </row>
    <row r="121" spans="1:474" s="602" customFormat="1" ht="14.4">
      <c r="A121" s="319"/>
      <c r="B121" s="2003" t="s">
        <v>77</v>
      </c>
      <c r="C121" s="2004">
        <v>18230716</v>
      </c>
      <c r="D121" s="2005"/>
      <c r="E121" s="2006" t="s">
        <v>1174</v>
      </c>
      <c r="F121" s="2007">
        <v>10</v>
      </c>
      <c r="G121" s="612">
        <f t="shared" si="24"/>
        <v>1.9628269770704033E-3</v>
      </c>
      <c r="H121" s="612" t="s">
        <v>36</v>
      </c>
      <c r="I121" s="2006">
        <v>2</v>
      </c>
      <c r="J121" s="2008">
        <f t="shared" si="18"/>
        <v>1499</v>
      </c>
      <c r="K121" s="2009">
        <f t="shared" si="20"/>
        <v>150</v>
      </c>
      <c r="L121" s="2009">
        <f t="shared" si="21"/>
        <v>192</v>
      </c>
      <c r="M121" s="600"/>
      <c r="N121" s="2006">
        <v>2998</v>
      </c>
      <c r="O121" s="375"/>
      <c r="P121" s="601"/>
      <c r="Q121" s="601">
        <v>300</v>
      </c>
      <c r="R121" s="601">
        <f t="shared" si="19"/>
        <v>84</v>
      </c>
      <c r="S121" s="2006">
        <v>384</v>
      </c>
      <c r="T121" s="601"/>
      <c r="U121" s="601"/>
      <c r="V121" s="601"/>
      <c r="W121" s="601"/>
      <c r="X121" s="601"/>
      <c r="Y121" s="601"/>
      <c r="Z121" s="1006">
        <f t="shared" si="25"/>
        <v>0</v>
      </c>
      <c r="AA121" s="614">
        <f t="shared" si="22"/>
        <v>0.54162494644847459</v>
      </c>
      <c r="AB121" s="601">
        <f t="shared" si="23"/>
        <v>1623.7915894525268</v>
      </c>
      <c r="AC121" s="618"/>
      <c r="AD121" s="2010"/>
      <c r="AE121" s="319"/>
      <c r="AF121" s="319"/>
      <c r="AG121" s="319"/>
      <c r="AH121" s="319"/>
      <c r="AI121" s="319"/>
      <c r="AJ121" s="319"/>
      <c r="AK121" s="319"/>
      <c r="AL121" s="319"/>
      <c r="AM121" s="319"/>
      <c r="AN121" s="319"/>
      <c r="AO121" s="319"/>
      <c r="AP121" s="319"/>
      <c r="AQ121" s="319"/>
      <c r="AR121" s="319"/>
      <c r="AS121" s="319"/>
      <c r="AT121" s="319"/>
      <c r="AU121" s="319"/>
      <c r="AV121" s="319"/>
      <c r="AW121" s="319"/>
      <c r="AX121" s="319"/>
      <c r="AY121" s="319"/>
      <c r="AZ121" s="319"/>
      <c r="BA121" s="319"/>
      <c r="BB121" s="319"/>
      <c r="BC121" s="319"/>
      <c r="BD121" s="319"/>
      <c r="BE121" s="319"/>
      <c r="BF121" s="319"/>
      <c r="BG121" s="319"/>
      <c r="BH121" s="319"/>
      <c r="BI121" s="319"/>
      <c r="BJ121" s="319"/>
      <c r="BK121" s="319"/>
      <c r="BL121" s="319"/>
      <c r="BM121" s="319"/>
      <c r="BN121" s="319"/>
      <c r="BO121" s="319"/>
      <c r="BP121" s="319"/>
      <c r="BQ121" s="319"/>
      <c r="BR121" s="319"/>
      <c r="BS121" s="319"/>
      <c r="BT121" s="319"/>
      <c r="BU121" s="319"/>
      <c r="BV121" s="319"/>
      <c r="BW121" s="319"/>
      <c r="BX121" s="319"/>
      <c r="BY121" s="319"/>
      <c r="BZ121" s="319"/>
      <c r="CA121" s="319"/>
      <c r="CB121" s="319"/>
      <c r="CC121" s="319"/>
      <c r="CD121" s="319"/>
      <c r="CE121" s="319"/>
      <c r="CF121" s="319"/>
      <c r="CG121" s="319"/>
      <c r="CH121" s="319"/>
      <c r="CI121" s="319"/>
      <c r="CJ121" s="319"/>
      <c r="CK121" s="319"/>
      <c r="CL121" s="319"/>
      <c r="CM121" s="319"/>
      <c r="CN121" s="319"/>
      <c r="CO121" s="319"/>
      <c r="CP121" s="319"/>
      <c r="CQ121" s="319"/>
      <c r="CR121" s="319"/>
      <c r="CS121" s="319"/>
      <c r="CT121" s="319"/>
      <c r="CU121" s="319"/>
      <c r="CV121" s="319"/>
      <c r="CW121" s="319"/>
      <c r="CX121" s="319"/>
      <c r="CY121" s="319"/>
      <c r="CZ121" s="319"/>
      <c r="DA121" s="319"/>
      <c r="DB121" s="319"/>
      <c r="DC121" s="319"/>
      <c r="DD121" s="319"/>
      <c r="DE121" s="319"/>
      <c r="DF121" s="319"/>
      <c r="DG121" s="319"/>
      <c r="DH121" s="319"/>
      <c r="DI121" s="319"/>
      <c r="DJ121" s="319"/>
      <c r="DK121" s="319"/>
      <c r="DL121" s="319"/>
      <c r="DM121" s="319"/>
      <c r="DN121" s="319"/>
      <c r="DO121" s="319"/>
      <c r="DP121" s="319"/>
      <c r="DQ121" s="319"/>
      <c r="DR121" s="319"/>
      <c r="DS121" s="319"/>
      <c r="DT121" s="319"/>
      <c r="DU121" s="319"/>
      <c r="DV121" s="319"/>
      <c r="DW121" s="319"/>
      <c r="DX121" s="319"/>
      <c r="DY121" s="319"/>
      <c r="DZ121" s="319"/>
      <c r="EA121" s="319"/>
      <c r="EB121" s="319"/>
      <c r="EC121" s="319"/>
      <c r="ED121" s="319"/>
      <c r="EE121" s="319"/>
      <c r="EF121" s="319"/>
      <c r="EG121" s="319"/>
      <c r="EH121" s="319"/>
      <c r="EI121" s="319"/>
      <c r="EJ121" s="319"/>
      <c r="EK121" s="319"/>
      <c r="EL121" s="319"/>
      <c r="EM121" s="319"/>
      <c r="EN121" s="319"/>
      <c r="EO121" s="319"/>
      <c r="EP121" s="319"/>
      <c r="EQ121" s="319"/>
      <c r="ER121" s="319"/>
      <c r="ES121" s="319"/>
      <c r="ET121" s="319"/>
      <c r="EU121" s="319"/>
      <c r="EV121" s="319"/>
      <c r="EW121" s="319"/>
      <c r="EX121" s="319"/>
      <c r="EY121" s="319"/>
      <c r="EZ121" s="319"/>
      <c r="FA121" s="319"/>
      <c r="FB121" s="319"/>
      <c r="FC121" s="319"/>
      <c r="FD121" s="319"/>
      <c r="FE121" s="319"/>
      <c r="FF121" s="319"/>
      <c r="FG121" s="319"/>
      <c r="FH121" s="319"/>
      <c r="FI121" s="319"/>
      <c r="FJ121" s="319"/>
      <c r="FK121" s="319"/>
      <c r="FL121" s="319"/>
      <c r="FM121" s="319"/>
      <c r="FN121" s="319"/>
      <c r="FO121" s="319"/>
      <c r="FP121" s="319"/>
      <c r="FQ121" s="319"/>
      <c r="FR121" s="319"/>
      <c r="FS121" s="319"/>
      <c r="FT121" s="319"/>
      <c r="FU121" s="319"/>
      <c r="FV121" s="319"/>
      <c r="FW121" s="319"/>
      <c r="FX121" s="319"/>
      <c r="FY121" s="319"/>
      <c r="FZ121" s="319"/>
      <c r="GA121" s="319"/>
      <c r="GB121" s="319"/>
      <c r="GC121" s="319"/>
      <c r="GD121" s="319"/>
      <c r="GE121" s="319"/>
      <c r="GF121" s="319"/>
      <c r="GG121" s="319"/>
      <c r="GH121" s="319"/>
      <c r="GI121" s="319"/>
      <c r="GJ121" s="319"/>
      <c r="GK121" s="319"/>
      <c r="GL121" s="319"/>
      <c r="GM121" s="319"/>
      <c r="GN121" s="319"/>
      <c r="GO121" s="319"/>
      <c r="GP121" s="319"/>
      <c r="GQ121" s="319"/>
      <c r="GR121" s="319"/>
      <c r="GS121" s="319"/>
      <c r="GT121" s="319"/>
      <c r="GU121" s="319"/>
      <c r="GV121" s="319"/>
      <c r="GW121" s="319"/>
      <c r="GX121" s="319"/>
      <c r="GY121" s="319"/>
      <c r="GZ121" s="319"/>
      <c r="HA121" s="319"/>
      <c r="HB121" s="319"/>
      <c r="HC121" s="319"/>
      <c r="HD121" s="319"/>
      <c r="HE121" s="319"/>
      <c r="HF121" s="319"/>
      <c r="HG121" s="319"/>
      <c r="HH121" s="319"/>
      <c r="HI121" s="319"/>
      <c r="HJ121" s="319"/>
      <c r="HK121" s="319"/>
      <c r="HL121" s="319"/>
      <c r="HM121" s="319"/>
      <c r="HN121" s="319"/>
      <c r="HO121" s="319"/>
      <c r="HP121" s="319"/>
      <c r="HQ121" s="319"/>
      <c r="HR121" s="319"/>
      <c r="HS121" s="319"/>
      <c r="HT121" s="319"/>
      <c r="HU121" s="319"/>
      <c r="HV121" s="319"/>
      <c r="HW121" s="319"/>
      <c r="HX121" s="319"/>
      <c r="HY121" s="319"/>
      <c r="HZ121" s="319"/>
      <c r="IA121" s="319"/>
      <c r="IB121" s="319"/>
      <c r="IC121" s="319"/>
      <c r="ID121" s="319"/>
      <c r="IE121" s="319"/>
      <c r="IF121" s="319"/>
      <c r="IG121" s="319"/>
      <c r="IH121" s="319"/>
      <c r="II121" s="319"/>
      <c r="IJ121" s="319"/>
      <c r="IK121" s="319"/>
      <c r="IL121" s="319"/>
      <c r="IM121" s="319"/>
      <c r="IN121" s="319"/>
      <c r="IO121" s="319"/>
      <c r="IP121" s="319"/>
      <c r="IQ121" s="319"/>
      <c r="IR121" s="319"/>
      <c r="IS121" s="319"/>
      <c r="IT121" s="319"/>
      <c r="IU121" s="319"/>
      <c r="IV121" s="319"/>
      <c r="IW121" s="319"/>
      <c r="IX121" s="319"/>
      <c r="IY121" s="319"/>
      <c r="IZ121" s="319"/>
      <c r="JA121" s="319"/>
      <c r="JB121" s="319"/>
      <c r="JC121" s="319"/>
      <c r="JD121" s="319"/>
      <c r="JE121" s="319"/>
      <c r="JF121" s="319"/>
      <c r="JG121" s="319"/>
      <c r="JH121" s="319"/>
      <c r="JI121" s="319"/>
      <c r="JJ121" s="319"/>
      <c r="JK121" s="319"/>
      <c r="JL121" s="319"/>
      <c r="JM121" s="319"/>
      <c r="JN121" s="319"/>
      <c r="JO121" s="319"/>
      <c r="JP121" s="319"/>
      <c r="JQ121" s="319"/>
      <c r="JR121" s="319"/>
      <c r="JS121" s="319"/>
      <c r="JT121" s="319"/>
      <c r="JU121" s="319"/>
      <c r="JV121" s="319"/>
      <c r="JW121" s="319"/>
      <c r="JX121" s="319"/>
      <c r="JY121" s="319"/>
      <c r="JZ121" s="319"/>
      <c r="KA121" s="319"/>
      <c r="KB121" s="319"/>
      <c r="KC121" s="319"/>
      <c r="KD121" s="319"/>
      <c r="KE121" s="319"/>
      <c r="KF121" s="319"/>
      <c r="KG121" s="319"/>
      <c r="KH121" s="319"/>
      <c r="KI121" s="319"/>
      <c r="KJ121" s="319"/>
      <c r="KK121" s="319"/>
      <c r="KL121" s="319"/>
      <c r="KM121" s="319"/>
      <c r="KN121" s="319"/>
      <c r="KO121" s="319"/>
      <c r="KP121" s="319"/>
      <c r="KQ121" s="319"/>
      <c r="KR121" s="319"/>
      <c r="KS121" s="319"/>
      <c r="KT121" s="319"/>
      <c r="KU121" s="319"/>
      <c r="KV121" s="319"/>
      <c r="KW121" s="319"/>
      <c r="KX121" s="319"/>
      <c r="KY121" s="319"/>
      <c r="KZ121" s="319"/>
      <c r="LA121" s="319"/>
      <c r="LB121" s="319"/>
      <c r="LC121" s="319"/>
      <c r="LD121" s="319"/>
      <c r="LE121" s="319"/>
      <c r="LF121" s="319"/>
      <c r="LG121" s="319"/>
      <c r="LH121" s="319"/>
      <c r="LI121" s="319"/>
      <c r="LJ121" s="319"/>
      <c r="LK121" s="319"/>
      <c r="LL121" s="319"/>
      <c r="LM121" s="319"/>
      <c r="LN121" s="319"/>
      <c r="LO121" s="319"/>
      <c r="LP121" s="319"/>
      <c r="LQ121" s="319"/>
      <c r="LR121" s="319"/>
      <c r="LS121" s="319"/>
      <c r="LT121" s="319"/>
      <c r="LU121" s="319"/>
      <c r="LV121" s="319"/>
      <c r="LW121" s="319"/>
      <c r="LX121" s="319"/>
      <c r="LY121" s="319"/>
      <c r="LZ121" s="319"/>
      <c r="MA121" s="319"/>
      <c r="MB121" s="319"/>
      <c r="MC121" s="319"/>
      <c r="MD121" s="319"/>
      <c r="ME121" s="319"/>
      <c r="MF121" s="319"/>
      <c r="MG121" s="319"/>
      <c r="MH121" s="319"/>
      <c r="MI121" s="319"/>
      <c r="MJ121" s="319"/>
      <c r="MK121" s="319"/>
      <c r="ML121" s="319"/>
      <c r="MM121" s="319"/>
      <c r="MN121" s="319"/>
      <c r="MO121" s="319"/>
      <c r="MP121" s="319"/>
      <c r="MQ121" s="319"/>
      <c r="MR121" s="319"/>
      <c r="MS121" s="319"/>
      <c r="MT121" s="319"/>
      <c r="MU121" s="319"/>
      <c r="MV121" s="319"/>
      <c r="MW121" s="319"/>
      <c r="MX121" s="319"/>
      <c r="MY121" s="319"/>
      <c r="MZ121" s="319"/>
      <c r="NA121" s="319"/>
      <c r="NB121" s="319"/>
      <c r="NC121" s="319"/>
      <c r="ND121" s="319"/>
      <c r="NE121" s="319"/>
      <c r="NF121" s="319"/>
      <c r="NG121" s="319"/>
      <c r="NH121" s="319"/>
      <c r="NI121" s="319"/>
      <c r="NJ121" s="319"/>
      <c r="NK121" s="319"/>
      <c r="NL121" s="319"/>
      <c r="NM121" s="319"/>
      <c r="NN121" s="319"/>
      <c r="NO121" s="319"/>
      <c r="NP121" s="319"/>
      <c r="NQ121" s="319"/>
      <c r="NR121" s="319"/>
      <c r="NS121" s="319"/>
      <c r="NT121" s="319"/>
      <c r="NU121" s="319"/>
      <c r="NV121" s="319"/>
      <c r="NW121" s="319"/>
      <c r="NX121" s="319"/>
      <c r="NY121" s="319"/>
      <c r="NZ121" s="319"/>
      <c r="OA121" s="319"/>
      <c r="OB121" s="319"/>
      <c r="OC121" s="319"/>
      <c r="OD121" s="319"/>
      <c r="OE121" s="319"/>
      <c r="OF121" s="319"/>
      <c r="OG121" s="319"/>
      <c r="OH121" s="319"/>
      <c r="OI121" s="319"/>
      <c r="OJ121" s="319"/>
      <c r="OK121" s="319"/>
      <c r="OL121" s="319"/>
      <c r="OM121" s="319"/>
      <c r="ON121" s="319"/>
      <c r="OO121" s="319"/>
      <c r="OP121" s="319"/>
      <c r="OQ121" s="319"/>
      <c r="OR121" s="319"/>
      <c r="OS121" s="319"/>
      <c r="OT121" s="319"/>
      <c r="OU121" s="319"/>
      <c r="OV121" s="319"/>
      <c r="OW121" s="319"/>
      <c r="OX121" s="319"/>
      <c r="OY121" s="319"/>
      <c r="OZ121" s="319"/>
      <c r="PA121" s="319"/>
      <c r="PB121" s="319"/>
      <c r="PC121" s="319"/>
      <c r="PD121" s="319"/>
      <c r="PE121" s="319"/>
      <c r="PF121" s="319"/>
      <c r="PG121" s="319"/>
      <c r="PH121" s="319"/>
      <c r="PI121" s="319"/>
      <c r="PJ121" s="319"/>
      <c r="PK121" s="319"/>
      <c r="PL121" s="319"/>
      <c r="PM121" s="319"/>
      <c r="PN121" s="319"/>
      <c r="PO121" s="319"/>
      <c r="PP121" s="319"/>
      <c r="PQ121" s="319"/>
      <c r="PR121" s="319"/>
      <c r="PS121" s="319"/>
      <c r="PT121" s="319"/>
      <c r="PU121" s="319"/>
      <c r="PV121" s="319"/>
      <c r="PW121" s="319"/>
      <c r="PX121" s="319"/>
      <c r="PY121" s="319"/>
      <c r="PZ121" s="319"/>
      <c r="QA121" s="319"/>
      <c r="QB121" s="319"/>
      <c r="QC121" s="319"/>
      <c r="QD121" s="319"/>
      <c r="QE121" s="319"/>
      <c r="QF121" s="319"/>
      <c r="QG121" s="319"/>
      <c r="QH121" s="319"/>
      <c r="QI121" s="319"/>
      <c r="QJ121" s="319"/>
      <c r="QK121" s="319"/>
      <c r="QL121" s="319"/>
      <c r="QM121" s="319"/>
      <c r="QN121" s="319"/>
      <c r="QO121" s="319"/>
      <c r="QP121" s="319"/>
      <c r="QQ121" s="319"/>
      <c r="QR121" s="319"/>
      <c r="QS121" s="319"/>
      <c r="QT121" s="319"/>
      <c r="QU121" s="319"/>
      <c r="QV121" s="319"/>
      <c r="QW121" s="319"/>
      <c r="QX121" s="319"/>
      <c r="QY121" s="319"/>
      <c r="QZ121" s="319"/>
      <c r="RA121" s="319"/>
      <c r="RB121" s="319"/>
      <c r="RC121" s="319"/>
      <c r="RD121" s="319"/>
      <c r="RE121" s="319"/>
      <c r="RF121" s="319"/>
    </row>
    <row r="122" spans="1:474" s="602" customFormat="1" ht="14.4">
      <c r="A122" s="319"/>
      <c r="B122" s="2003" t="s">
        <v>77</v>
      </c>
      <c r="C122" s="2004">
        <v>18230717</v>
      </c>
      <c r="D122" s="2005"/>
      <c r="E122" s="2006" t="s">
        <v>1175</v>
      </c>
      <c r="F122" s="2007">
        <v>10</v>
      </c>
      <c r="G122" s="612">
        <f t="shared" si="24"/>
        <v>8.21009015759268E-3</v>
      </c>
      <c r="H122" s="612" t="s">
        <v>39</v>
      </c>
      <c r="I122" s="2006">
        <v>55</v>
      </c>
      <c r="J122" s="2008">
        <f t="shared" si="18"/>
        <v>228</v>
      </c>
      <c r="K122" s="2009">
        <f t="shared" si="20"/>
        <v>41</v>
      </c>
      <c r="L122" s="2009">
        <f t="shared" si="21"/>
        <v>41</v>
      </c>
      <c r="M122" s="600"/>
      <c r="N122" s="2006">
        <v>12540</v>
      </c>
      <c r="O122" s="375"/>
      <c r="P122" s="601"/>
      <c r="Q122" s="601">
        <v>2255</v>
      </c>
      <c r="R122" s="601">
        <f t="shared" si="19"/>
        <v>0</v>
      </c>
      <c r="S122" s="2006">
        <v>2255</v>
      </c>
      <c r="T122" s="601"/>
      <c r="U122" s="601"/>
      <c r="V122" s="601"/>
      <c r="W122" s="601"/>
      <c r="X122" s="601"/>
      <c r="Y122" s="601"/>
      <c r="Z122" s="1006">
        <f t="shared" si="25"/>
        <v>0</v>
      </c>
      <c r="AA122" s="614">
        <f t="shared" si="22"/>
        <v>0.54266461809866784</v>
      </c>
      <c r="AB122" s="601">
        <f t="shared" si="23"/>
        <v>6805.0143109572946</v>
      </c>
      <c r="AC122" s="618"/>
      <c r="AD122" s="2010"/>
      <c r="AE122" s="319"/>
      <c r="AF122" s="319"/>
      <c r="AG122" s="319"/>
      <c r="AH122" s="319"/>
      <c r="AI122" s="319"/>
      <c r="AJ122" s="319"/>
      <c r="AK122" s="319"/>
      <c r="AL122" s="319"/>
      <c r="AM122" s="319"/>
      <c r="AN122" s="319"/>
      <c r="AO122" s="319"/>
      <c r="AP122" s="319"/>
      <c r="AQ122" s="319"/>
      <c r="AR122" s="319"/>
      <c r="AS122" s="319"/>
      <c r="AT122" s="319"/>
      <c r="AU122" s="319"/>
      <c r="AV122" s="319"/>
      <c r="AW122" s="319"/>
      <c r="AX122" s="319"/>
      <c r="AY122" s="319"/>
      <c r="AZ122" s="319"/>
      <c r="BA122" s="319"/>
      <c r="BB122" s="319"/>
      <c r="BC122" s="319"/>
      <c r="BD122" s="319"/>
      <c r="BE122" s="319"/>
      <c r="BF122" s="319"/>
      <c r="BG122" s="319"/>
      <c r="BH122" s="319"/>
      <c r="BI122" s="319"/>
      <c r="BJ122" s="319"/>
      <c r="BK122" s="319"/>
      <c r="BL122" s="319"/>
      <c r="BM122" s="319"/>
      <c r="BN122" s="319"/>
      <c r="BO122" s="319"/>
      <c r="BP122" s="319"/>
      <c r="BQ122" s="319"/>
      <c r="BR122" s="319"/>
      <c r="BS122" s="319"/>
      <c r="BT122" s="319"/>
      <c r="BU122" s="319"/>
      <c r="BV122" s="319"/>
      <c r="BW122" s="319"/>
      <c r="BX122" s="319"/>
      <c r="BY122" s="319"/>
      <c r="BZ122" s="319"/>
      <c r="CA122" s="319"/>
      <c r="CB122" s="319"/>
      <c r="CC122" s="319"/>
      <c r="CD122" s="319"/>
      <c r="CE122" s="319"/>
      <c r="CF122" s="319"/>
      <c r="CG122" s="319"/>
      <c r="CH122" s="319"/>
      <c r="CI122" s="319"/>
      <c r="CJ122" s="319"/>
      <c r="CK122" s="319"/>
      <c r="CL122" s="319"/>
      <c r="CM122" s="319"/>
      <c r="CN122" s="319"/>
      <c r="CO122" s="319"/>
      <c r="CP122" s="319"/>
      <c r="CQ122" s="319"/>
      <c r="CR122" s="319"/>
      <c r="CS122" s="319"/>
      <c r="CT122" s="319"/>
      <c r="CU122" s="319"/>
      <c r="CV122" s="319"/>
      <c r="CW122" s="319"/>
      <c r="CX122" s="319"/>
      <c r="CY122" s="319"/>
      <c r="CZ122" s="319"/>
      <c r="DA122" s="319"/>
      <c r="DB122" s="319"/>
      <c r="DC122" s="319"/>
      <c r="DD122" s="319"/>
      <c r="DE122" s="319"/>
      <c r="DF122" s="319"/>
      <c r="DG122" s="319"/>
      <c r="DH122" s="319"/>
      <c r="DI122" s="319"/>
      <c r="DJ122" s="319"/>
      <c r="DK122" s="319"/>
      <c r="DL122" s="319"/>
      <c r="DM122" s="319"/>
      <c r="DN122" s="319"/>
      <c r="DO122" s="319"/>
      <c r="DP122" s="319"/>
      <c r="DQ122" s="319"/>
      <c r="DR122" s="319"/>
      <c r="DS122" s="319"/>
      <c r="DT122" s="319"/>
      <c r="DU122" s="319"/>
      <c r="DV122" s="319"/>
      <c r="DW122" s="319"/>
      <c r="DX122" s="319"/>
      <c r="DY122" s="319"/>
      <c r="DZ122" s="319"/>
      <c r="EA122" s="319"/>
      <c r="EB122" s="319"/>
      <c r="EC122" s="319"/>
      <c r="ED122" s="319"/>
      <c r="EE122" s="319"/>
      <c r="EF122" s="319"/>
      <c r="EG122" s="319"/>
      <c r="EH122" s="319"/>
      <c r="EI122" s="319"/>
      <c r="EJ122" s="319"/>
      <c r="EK122" s="319"/>
      <c r="EL122" s="319"/>
      <c r="EM122" s="319"/>
      <c r="EN122" s="319"/>
      <c r="EO122" s="319"/>
      <c r="EP122" s="319"/>
      <c r="EQ122" s="319"/>
      <c r="ER122" s="319"/>
      <c r="ES122" s="319"/>
      <c r="ET122" s="319"/>
      <c r="EU122" s="319"/>
      <c r="EV122" s="319"/>
      <c r="EW122" s="319"/>
      <c r="EX122" s="319"/>
      <c r="EY122" s="319"/>
      <c r="EZ122" s="319"/>
      <c r="FA122" s="319"/>
      <c r="FB122" s="319"/>
      <c r="FC122" s="319"/>
      <c r="FD122" s="319"/>
      <c r="FE122" s="319"/>
      <c r="FF122" s="319"/>
      <c r="FG122" s="319"/>
      <c r="FH122" s="319"/>
      <c r="FI122" s="319"/>
      <c r="FJ122" s="319"/>
      <c r="FK122" s="319"/>
      <c r="FL122" s="319"/>
      <c r="FM122" s="319"/>
      <c r="FN122" s="319"/>
      <c r="FO122" s="319"/>
      <c r="FP122" s="319"/>
      <c r="FQ122" s="319"/>
      <c r="FR122" s="319"/>
      <c r="FS122" s="319"/>
      <c r="FT122" s="319"/>
      <c r="FU122" s="319"/>
      <c r="FV122" s="319"/>
      <c r="FW122" s="319"/>
      <c r="FX122" s="319"/>
      <c r="FY122" s="319"/>
      <c r="FZ122" s="319"/>
      <c r="GA122" s="319"/>
      <c r="GB122" s="319"/>
      <c r="GC122" s="319"/>
      <c r="GD122" s="319"/>
      <c r="GE122" s="319"/>
      <c r="GF122" s="319"/>
      <c r="GG122" s="319"/>
      <c r="GH122" s="319"/>
      <c r="GI122" s="319"/>
      <c r="GJ122" s="319"/>
      <c r="GK122" s="319"/>
      <c r="GL122" s="319"/>
      <c r="GM122" s="319"/>
      <c r="GN122" s="319"/>
      <c r="GO122" s="319"/>
      <c r="GP122" s="319"/>
      <c r="GQ122" s="319"/>
      <c r="GR122" s="319"/>
      <c r="GS122" s="319"/>
      <c r="GT122" s="319"/>
      <c r="GU122" s="319"/>
      <c r="GV122" s="319"/>
      <c r="GW122" s="319"/>
      <c r="GX122" s="319"/>
      <c r="GY122" s="319"/>
      <c r="GZ122" s="319"/>
      <c r="HA122" s="319"/>
      <c r="HB122" s="319"/>
      <c r="HC122" s="319"/>
      <c r="HD122" s="319"/>
      <c r="HE122" s="319"/>
      <c r="HF122" s="319"/>
      <c r="HG122" s="319"/>
      <c r="HH122" s="319"/>
      <c r="HI122" s="319"/>
      <c r="HJ122" s="319"/>
      <c r="HK122" s="319"/>
      <c r="HL122" s="319"/>
      <c r="HM122" s="319"/>
      <c r="HN122" s="319"/>
      <c r="HO122" s="319"/>
      <c r="HP122" s="319"/>
      <c r="HQ122" s="319"/>
      <c r="HR122" s="319"/>
      <c r="HS122" s="319"/>
      <c r="HT122" s="319"/>
      <c r="HU122" s="319"/>
      <c r="HV122" s="319"/>
      <c r="HW122" s="319"/>
      <c r="HX122" s="319"/>
      <c r="HY122" s="319"/>
      <c r="HZ122" s="319"/>
      <c r="IA122" s="319"/>
      <c r="IB122" s="319"/>
      <c r="IC122" s="319"/>
      <c r="ID122" s="319"/>
      <c r="IE122" s="319"/>
      <c r="IF122" s="319"/>
      <c r="IG122" s="319"/>
      <c r="IH122" s="319"/>
      <c r="II122" s="319"/>
      <c r="IJ122" s="319"/>
      <c r="IK122" s="319"/>
      <c r="IL122" s="319"/>
      <c r="IM122" s="319"/>
      <c r="IN122" s="319"/>
      <c r="IO122" s="319"/>
      <c r="IP122" s="319"/>
      <c r="IQ122" s="319"/>
      <c r="IR122" s="319"/>
      <c r="IS122" s="319"/>
      <c r="IT122" s="319"/>
      <c r="IU122" s="319"/>
      <c r="IV122" s="319"/>
      <c r="IW122" s="319"/>
      <c r="IX122" s="319"/>
      <c r="IY122" s="319"/>
      <c r="IZ122" s="319"/>
      <c r="JA122" s="319"/>
      <c r="JB122" s="319"/>
      <c r="JC122" s="319"/>
      <c r="JD122" s="319"/>
      <c r="JE122" s="319"/>
      <c r="JF122" s="319"/>
      <c r="JG122" s="319"/>
      <c r="JH122" s="319"/>
      <c r="JI122" s="319"/>
      <c r="JJ122" s="319"/>
      <c r="JK122" s="319"/>
      <c r="JL122" s="319"/>
      <c r="JM122" s="319"/>
      <c r="JN122" s="319"/>
      <c r="JO122" s="319"/>
      <c r="JP122" s="319"/>
      <c r="JQ122" s="319"/>
      <c r="JR122" s="319"/>
      <c r="JS122" s="319"/>
      <c r="JT122" s="319"/>
      <c r="JU122" s="319"/>
      <c r="JV122" s="319"/>
      <c r="JW122" s="319"/>
      <c r="JX122" s="319"/>
      <c r="JY122" s="319"/>
      <c r="JZ122" s="319"/>
      <c r="KA122" s="319"/>
      <c r="KB122" s="319"/>
      <c r="KC122" s="319"/>
      <c r="KD122" s="319"/>
      <c r="KE122" s="319"/>
      <c r="KF122" s="319"/>
      <c r="KG122" s="319"/>
      <c r="KH122" s="319"/>
      <c r="KI122" s="319"/>
      <c r="KJ122" s="319"/>
      <c r="KK122" s="319"/>
      <c r="KL122" s="319"/>
      <c r="KM122" s="319"/>
      <c r="KN122" s="319"/>
      <c r="KO122" s="319"/>
      <c r="KP122" s="319"/>
      <c r="KQ122" s="319"/>
      <c r="KR122" s="319"/>
      <c r="KS122" s="319"/>
      <c r="KT122" s="319"/>
      <c r="KU122" s="319"/>
      <c r="KV122" s="319"/>
      <c r="KW122" s="319"/>
      <c r="KX122" s="319"/>
      <c r="KY122" s="319"/>
      <c r="KZ122" s="319"/>
      <c r="LA122" s="319"/>
      <c r="LB122" s="319"/>
      <c r="LC122" s="319"/>
      <c r="LD122" s="319"/>
      <c r="LE122" s="319"/>
      <c r="LF122" s="319"/>
      <c r="LG122" s="319"/>
      <c r="LH122" s="319"/>
      <c r="LI122" s="319"/>
      <c r="LJ122" s="319"/>
      <c r="LK122" s="319"/>
      <c r="LL122" s="319"/>
      <c r="LM122" s="319"/>
      <c r="LN122" s="319"/>
      <c r="LO122" s="319"/>
      <c r="LP122" s="319"/>
      <c r="LQ122" s="319"/>
      <c r="LR122" s="319"/>
      <c r="LS122" s="319"/>
      <c r="LT122" s="319"/>
      <c r="LU122" s="319"/>
      <c r="LV122" s="319"/>
      <c r="LW122" s="319"/>
      <c r="LX122" s="319"/>
      <c r="LY122" s="319"/>
      <c r="LZ122" s="319"/>
      <c r="MA122" s="319"/>
      <c r="MB122" s="319"/>
      <c r="MC122" s="319"/>
      <c r="MD122" s="319"/>
      <c r="ME122" s="319"/>
      <c r="MF122" s="319"/>
      <c r="MG122" s="319"/>
      <c r="MH122" s="319"/>
      <c r="MI122" s="319"/>
      <c r="MJ122" s="319"/>
      <c r="MK122" s="319"/>
      <c r="ML122" s="319"/>
      <c r="MM122" s="319"/>
      <c r="MN122" s="319"/>
      <c r="MO122" s="319"/>
      <c r="MP122" s="319"/>
      <c r="MQ122" s="319"/>
      <c r="MR122" s="319"/>
      <c r="MS122" s="319"/>
      <c r="MT122" s="319"/>
      <c r="MU122" s="319"/>
      <c r="MV122" s="319"/>
      <c r="MW122" s="319"/>
      <c r="MX122" s="319"/>
      <c r="MY122" s="319"/>
      <c r="MZ122" s="319"/>
      <c r="NA122" s="319"/>
      <c r="NB122" s="319"/>
      <c r="NC122" s="319"/>
      <c r="ND122" s="319"/>
      <c r="NE122" s="319"/>
      <c r="NF122" s="319"/>
      <c r="NG122" s="319"/>
      <c r="NH122" s="319"/>
      <c r="NI122" s="319"/>
      <c r="NJ122" s="319"/>
      <c r="NK122" s="319"/>
      <c r="NL122" s="319"/>
      <c r="NM122" s="319"/>
      <c r="NN122" s="319"/>
      <c r="NO122" s="319"/>
      <c r="NP122" s="319"/>
      <c r="NQ122" s="319"/>
      <c r="NR122" s="319"/>
      <c r="NS122" s="319"/>
      <c r="NT122" s="319"/>
      <c r="NU122" s="319"/>
      <c r="NV122" s="319"/>
      <c r="NW122" s="319"/>
      <c r="NX122" s="319"/>
      <c r="NY122" s="319"/>
      <c r="NZ122" s="319"/>
      <c r="OA122" s="319"/>
      <c r="OB122" s="319"/>
      <c r="OC122" s="319"/>
      <c r="OD122" s="319"/>
      <c r="OE122" s="319"/>
      <c r="OF122" s="319"/>
      <c r="OG122" s="319"/>
      <c r="OH122" s="319"/>
      <c r="OI122" s="319"/>
      <c r="OJ122" s="319"/>
      <c r="OK122" s="319"/>
      <c r="OL122" s="319"/>
      <c r="OM122" s="319"/>
      <c r="ON122" s="319"/>
      <c r="OO122" s="319"/>
      <c r="OP122" s="319"/>
      <c r="OQ122" s="319"/>
      <c r="OR122" s="319"/>
      <c r="OS122" s="319"/>
      <c r="OT122" s="319"/>
      <c r="OU122" s="319"/>
      <c r="OV122" s="319"/>
      <c r="OW122" s="319"/>
      <c r="OX122" s="319"/>
      <c r="OY122" s="319"/>
      <c r="OZ122" s="319"/>
      <c r="PA122" s="319"/>
      <c r="PB122" s="319"/>
      <c r="PC122" s="319"/>
      <c r="PD122" s="319"/>
      <c r="PE122" s="319"/>
      <c r="PF122" s="319"/>
      <c r="PG122" s="319"/>
      <c r="PH122" s="319"/>
      <c r="PI122" s="319"/>
      <c r="PJ122" s="319"/>
      <c r="PK122" s="319"/>
      <c r="PL122" s="319"/>
      <c r="PM122" s="319"/>
      <c r="PN122" s="319"/>
      <c r="PO122" s="319"/>
      <c r="PP122" s="319"/>
      <c r="PQ122" s="319"/>
      <c r="PR122" s="319"/>
      <c r="PS122" s="319"/>
      <c r="PT122" s="319"/>
      <c r="PU122" s="319"/>
      <c r="PV122" s="319"/>
      <c r="PW122" s="319"/>
      <c r="PX122" s="319"/>
      <c r="PY122" s="319"/>
      <c r="PZ122" s="319"/>
      <c r="QA122" s="319"/>
      <c r="QB122" s="319"/>
      <c r="QC122" s="319"/>
      <c r="QD122" s="319"/>
      <c r="QE122" s="319"/>
      <c r="QF122" s="319"/>
      <c r="QG122" s="319"/>
      <c r="QH122" s="319"/>
      <c r="QI122" s="319"/>
      <c r="QJ122" s="319"/>
      <c r="QK122" s="319"/>
      <c r="QL122" s="319"/>
      <c r="QM122" s="319"/>
      <c r="QN122" s="319"/>
      <c r="QO122" s="319"/>
      <c r="QP122" s="319"/>
      <c r="QQ122" s="319"/>
      <c r="QR122" s="319"/>
      <c r="QS122" s="319"/>
      <c r="QT122" s="319"/>
      <c r="QU122" s="319"/>
      <c r="QV122" s="319"/>
      <c r="QW122" s="319"/>
      <c r="QX122" s="319"/>
      <c r="QY122" s="319"/>
      <c r="QZ122" s="319"/>
      <c r="RA122" s="319"/>
      <c r="RB122" s="319"/>
      <c r="RC122" s="319"/>
      <c r="RD122" s="319"/>
      <c r="RE122" s="319"/>
      <c r="RF122" s="319"/>
    </row>
    <row r="123" spans="1:474" s="602" customFormat="1" ht="14.4">
      <c r="A123" s="319"/>
      <c r="B123" s="2003" t="s">
        <v>77</v>
      </c>
      <c r="C123" s="2004">
        <v>18230717</v>
      </c>
      <c r="D123" s="2005"/>
      <c r="E123" s="2006" t="s">
        <v>1176</v>
      </c>
      <c r="F123" s="2007">
        <v>10</v>
      </c>
      <c r="G123" s="612">
        <f t="shared" si="24"/>
        <v>2.9854873300337017E-4</v>
      </c>
      <c r="H123" s="612" t="s">
        <v>39</v>
      </c>
      <c r="I123" s="2006">
        <v>2</v>
      </c>
      <c r="J123" s="2008">
        <f t="shared" si="18"/>
        <v>228</v>
      </c>
      <c r="K123" s="2009">
        <f t="shared" si="20"/>
        <v>34.5</v>
      </c>
      <c r="L123" s="2009">
        <f t="shared" si="21"/>
        <v>34.5</v>
      </c>
      <c r="M123" s="600"/>
      <c r="N123" s="2006">
        <v>456</v>
      </c>
      <c r="O123" s="375"/>
      <c r="P123" s="601"/>
      <c r="Q123" s="601">
        <v>69</v>
      </c>
      <c r="R123" s="601">
        <f t="shared" si="19"/>
        <v>0</v>
      </c>
      <c r="S123" s="2006">
        <v>69</v>
      </c>
      <c r="T123" s="601"/>
      <c r="U123" s="601"/>
      <c r="V123" s="601"/>
      <c r="W123" s="601"/>
      <c r="X123" s="601"/>
      <c r="Y123" s="601"/>
      <c r="Z123" s="1006">
        <f t="shared" si="25"/>
        <v>0</v>
      </c>
      <c r="AA123" s="614">
        <f t="shared" si="22"/>
        <v>0.54266461809866784</v>
      </c>
      <c r="AB123" s="601">
        <f t="shared" si="23"/>
        <v>247.45506585299253</v>
      </c>
      <c r="AC123" s="618"/>
      <c r="AD123" s="2010"/>
      <c r="AE123" s="319"/>
      <c r="AF123" s="319"/>
      <c r="AG123" s="319"/>
      <c r="AH123" s="319"/>
      <c r="AI123" s="319"/>
      <c r="AJ123" s="319"/>
      <c r="AK123" s="319"/>
      <c r="AL123" s="319"/>
      <c r="AM123" s="319"/>
      <c r="AN123" s="319"/>
      <c r="AO123" s="319"/>
      <c r="AP123" s="319"/>
      <c r="AQ123" s="319"/>
      <c r="AR123" s="319"/>
      <c r="AS123" s="319"/>
      <c r="AT123" s="319"/>
      <c r="AU123" s="319"/>
      <c r="AV123" s="319"/>
      <c r="AW123" s="319"/>
      <c r="AX123" s="319"/>
      <c r="AY123" s="319"/>
      <c r="AZ123" s="319"/>
      <c r="BA123" s="319"/>
      <c r="BB123" s="319"/>
      <c r="BC123" s="319"/>
      <c r="BD123" s="319"/>
      <c r="BE123" s="319"/>
      <c r="BF123" s="319"/>
      <c r="BG123" s="319"/>
      <c r="BH123" s="319"/>
      <c r="BI123" s="319"/>
      <c r="BJ123" s="319"/>
      <c r="BK123" s="319"/>
      <c r="BL123" s="319"/>
      <c r="BM123" s="319"/>
      <c r="BN123" s="319"/>
      <c r="BO123" s="319"/>
      <c r="BP123" s="319"/>
      <c r="BQ123" s="319"/>
      <c r="BR123" s="319"/>
      <c r="BS123" s="319"/>
      <c r="BT123" s="319"/>
      <c r="BU123" s="319"/>
      <c r="BV123" s="319"/>
      <c r="BW123" s="319"/>
      <c r="BX123" s="319"/>
      <c r="BY123" s="319"/>
      <c r="BZ123" s="319"/>
      <c r="CA123" s="319"/>
      <c r="CB123" s="319"/>
      <c r="CC123" s="319"/>
      <c r="CD123" s="319"/>
      <c r="CE123" s="319"/>
      <c r="CF123" s="319"/>
      <c r="CG123" s="319"/>
      <c r="CH123" s="319"/>
      <c r="CI123" s="319"/>
      <c r="CJ123" s="319"/>
      <c r="CK123" s="319"/>
      <c r="CL123" s="319"/>
      <c r="CM123" s="319"/>
      <c r="CN123" s="319"/>
      <c r="CO123" s="319"/>
      <c r="CP123" s="319"/>
      <c r="CQ123" s="319"/>
      <c r="CR123" s="319"/>
      <c r="CS123" s="319"/>
      <c r="CT123" s="319"/>
      <c r="CU123" s="319"/>
      <c r="CV123" s="319"/>
      <c r="CW123" s="319"/>
      <c r="CX123" s="319"/>
      <c r="CY123" s="319"/>
      <c r="CZ123" s="319"/>
      <c r="DA123" s="319"/>
      <c r="DB123" s="319"/>
      <c r="DC123" s="319"/>
      <c r="DD123" s="319"/>
      <c r="DE123" s="319"/>
      <c r="DF123" s="319"/>
      <c r="DG123" s="319"/>
      <c r="DH123" s="319"/>
      <c r="DI123" s="319"/>
      <c r="DJ123" s="319"/>
      <c r="DK123" s="319"/>
      <c r="DL123" s="319"/>
      <c r="DM123" s="319"/>
      <c r="DN123" s="319"/>
      <c r="DO123" s="319"/>
      <c r="DP123" s="319"/>
      <c r="DQ123" s="319"/>
      <c r="DR123" s="319"/>
      <c r="DS123" s="319"/>
      <c r="DT123" s="319"/>
      <c r="DU123" s="319"/>
      <c r="DV123" s="319"/>
      <c r="DW123" s="319"/>
      <c r="DX123" s="319"/>
      <c r="DY123" s="319"/>
      <c r="DZ123" s="319"/>
      <c r="EA123" s="319"/>
      <c r="EB123" s="319"/>
      <c r="EC123" s="319"/>
      <c r="ED123" s="319"/>
      <c r="EE123" s="319"/>
      <c r="EF123" s="319"/>
      <c r="EG123" s="319"/>
      <c r="EH123" s="319"/>
      <c r="EI123" s="319"/>
      <c r="EJ123" s="319"/>
      <c r="EK123" s="319"/>
      <c r="EL123" s="319"/>
      <c r="EM123" s="319"/>
      <c r="EN123" s="319"/>
      <c r="EO123" s="319"/>
      <c r="EP123" s="319"/>
      <c r="EQ123" s="319"/>
      <c r="ER123" s="319"/>
      <c r="ES123" s="319"/>
      <c r="ET123" s="319"/>
      <c r="EU123" s="319"/>
      <c r="EV123" s="319"/>
      <c r="EW123" s="319"/>
      <c r="EX123" s="319"/>
      <c r="EY123" s="319"/>
      <c r="EZ123" s="319"/>
      <c r="FA123" s="319"/>
      <c r="FB123" s="319"/>
      <c r="FC123" s="319"/>
      <c r="FD123" s="319"/>
      <c r="FE123" s="319"/>
      <c r="FF123" s="319"/>
      <c r="FG123" s="319"/>
      <c r="FH123" s="319"/>
      <c r="FI123" s="319"/>
      <c r="FJ123" s="319"/>
      <c r="FK123" s="319"/>
      <c r="FL123" s="319"/>
      <c r="FM123" s="319"/>
      <c r="FN123" s="319"/>
      <c r="FO123" s="319"/>
      <c r="FP123" s="319"/>
      <c r="FQ123" s="319"/>
      <c r="FR123" s="319"/>
      <c r="FS123" s="319"/>
      <c r="FT123" s="319"/>
      <c r="FU123" s="319"/>
      <c r="FV123" s="319"/>
      <c r="FW123" s="319"/>
      <c r="FX123" s="319"/>
      <c r="FY123" s="319"/>
      <c r="FZ123" s="319"/>
      <c r="GA123" s="319"/>
      <c r="GB123" s="319"/>
      <c r="GC123" s="319"/>
      <c r="GD123" s="319"/>
      <c r="GE123" s="319"/>
      <c r="GF123" s="319"/>
      <c r="GG123" s="319"/>
      <c r="GH123" s="319"/>
      <c r="GI123" s="319"/>
      <c r="GJ123" s="319"/>
      <c r="GK123" s="319"/>
      <c r="GL123" s="319"/>
      <c r="GM123" s="319"/>
      <c r="GN123" s="319"/>
      <c r="GO123" s="319"/>
      <c r="GP123" s="319"/>
      <c r="GQ123" s="319"/>
      <c r="GR123" s="319"/>
      <c r="GS123" s="319"/>
      <c r="GT123" s="319"/>
      <c r="GU123" s="319"/>
      <c r="GV123" s="319"/>
      <c r="GW123" s="319"/>
      <c r="GX123" s="319"/>
      <c r="GY123" s="319"/>
      <c r="GZ123" s="319"/>
      <c r="HA123" s="319"/>
      <c r="HB123" s="319"/>
      <c r="HC123" s="319"/>
      <c r="HD123" s="319"/>
      <c r="HE123" s="319"/>
      <c r="HF123" s="319"/>
      <c r="HG123" s="319"/>
      <c r="HH123" s="319"/>
      <c r="HI123" s="319"/>
      <c r="HJ123" s="319"/>
      <c r="HK123" s="319"/>
      <c r="HL123" s="319"/>
      <c r="HM123" s="319"/>
      <c r="HN123" s="319"/>
      <c r="HO123" s="319"/>
      <c r="HP123" s="319"/>
      <c r="HQ123" s="319"/>
      <c r="HR123" s="319"/>
      <c r="HS123" s="319"/>
      <c r="HT123" s="319"/>
      <c r="HU123" s="319"/>
      <c r="HV123" s="319"/>
      <c r="HW123" s="319"/>
      <c r="HX123" s="319"/>
      <c r="HY123" s="319"/>
      <c r="HZ123" s="319"/>
      <c r="IA123" s="319"/>
      <c r="IB123" s="319"/>
      <c r="IC123" s="319"/>
      <c r="ID123" s="319"/>
      <c r="IE123" s="319"/>
      <c r="IF123" s="319"/>
      <c r="IG123" s="319"/>
      <c r="IH123" s="319"/>
      <c r="II123" s="319"/>
      <c r="IJ123" s="319"/>
      <c r="IK123" s="319"/>
      <c r="IL123" s="319"/>
      <c r="IM123" s="319"/>
      <c r="IN123" s="319"/>
      <c r="IO123" s="319"/>
      <c r="IP123" s="319"/>
      <c r="IQ123" s="319"/>
      <c r="IR123" s="319"/>
      <c r="IS123" s="319"/>
      <c r="IT123" s="319"/>
      <c r="IU123" s="319"/>
      <c r="IV123" s="319"/>
      <c r="IW123" s="319"/>
      <c r="IX123" s="319"/>
      <c r="IY123" s="319"/>
      <c r="IZ123" s="319"/>
      <c r="JA123" s="319"/>
      <c r="JB123" s="319"/>
      <c r="JC123" s="319"/>
      <c r="JD123" s="319"/>
      <c r="JE123" s="319"/>
      <c r="JF123" s="319"/>
      <c r="JG123" s="319"/>
      <c r="JH123" s="319"/>
      <c r="JI123" s="319"/>
      <c r="JJ123" s="319"/>
      <c r="JK123" s="319"/>
      <c r="JL123" s="319"/>
      <c r="JM123" s="319"/>
      <c r="JN123" s="319"/>
      <c r="JO123" s="319"/>
      <c r="JP123" s="319"/>
      <c r="JQ123" s="319"/>
      <c r="JR123" s="319"/>
      <c r="JS123" s="319"/>
      <c r="JT123" s="319"/>
      <c r="JU123" s="319"/>
      <c r="JV123" s="319"/>
      <c r="JW123" s="319"/>
      <c r="JX123" s="319"/>
      <c r="JY123" s="319"/>
      <c r="JZ123" s="319"/>
      <c r="KA123" s="319"/>
      <c r="KB123" s="319"/>
      <c r="KC123" s="319"/>
      <c r="KD123" s="319"/>
      <c r="KE123" s="319"/>
      <c r="KF123" s="319"/>
      <c r="KG123" s="319"/>
      <c r="KH123" s="319"/>
      <c r="KI123" s="319"/>
      <c r="KJ123" s="319"/>
      <c r="KK123" s="319"/>
      <c r="KL123" s="319"/>
      <c r="KM123" s="319"/>
      <c r="KN123" s="319"/>
      <c r="KO123" s="319"/>
      <c r="KP123" s="319"/>
      <c r="KQ123" s="319"/>
      <c r="KR123" s="319"/>
      <c r="KS123" s="319"/>
      <c r="KT123" s="319"/>
      <c r="KU123" s="319"/>
      <c r="KV123" s="319"/>
      <c r="KW123" s="319"/>
      <c r="KX123" s="319"/>
      <c r="KY123" s="319"/>
      <c r="KZ123" s="319"/>
      <c r="LA123" s="319"/>
      <c r="LB123" s="319"/>
      <c r="LC123" s="319"/>
      <c r="LD123" s="319"/>
      <c r="LE123" s="319"/>
      <c r="LF123" s="319"/>
      <c r="LG123" s="319"/>
      <c r="LH123" s="319"/>
      <c r="LI123" s="319"/>
      <c r="LJ123" s="319"/>
      <c r="LK123" s="319"/>
      <c r="LL123" s="319"/>
      <c r="LM123" s="319"/>
      <c r="LN123" s="319"/>
      <c r="LO123" s="319"/>
      <c r="LP123" s="319"/>
      <c r="LQ123" s="319"/>
      <c r="LR123" s="319"/>
      <c r="LS123" s="319"/>
      <c r="LT123" s="319"/>
      <c r="LU123" s="319"/>
      <c r="LV123" s="319"/>
      <c r="LW123" s="319"/>
      <c r="LX123" s="319"/>
      <c r="LY123" s="319"/>
      <c r="LZ123" s="319"/>
      <c r="MA123" s="319"/>
      <c r="MB123" s="319"/>
      <c r="MC123" s="319"/>
      <c r="MD123" s="319"/>
      <c r="ME123" s="319"/>
      <c r="MF123" s="319"/>
      <c r="MG123" s="319"/>
      <c r="MH123" s="319"/>
      <c r="MI123" s="319"/>
      <c r="MJ123" s="319"/>
      <c r="MK123" s="319"/>
      <c r="ML123" s="319"/>
      <c r="MM123" s="319"/>
      <c r="MN123" s="319"/>
      <c r="MO123" s="319"/>
      <c r="MP123" s="319"/>
      <c r="MQ123" s="319"/>
      <c r="MR123" s="319"/>
      <c r="MS123" s="319"/>
      <c r="MT123" s="319"/>
      <c r="MU123" s="319"/>
      <c r="MV123" s="319"/>
      <c r="MW123" s="319"/>
      <c r="MX123" s="319"/>
      <c r="MY123" s="319"/>
      <c r="MZ123" s="319"/>
      <c r="NA123" s="319"/>
      <c r="NB123" s="319"/>
      <c r="NC123" s="319"/>
      <c r="ND123" s="319"/>
      <c r="NE123" s="319"/>
      <c r="NF123" s="319"/>
      <c r="NG123" s="319"/>
      <c r="NH123" s="319"/>
      <c r="NI123" s="319"/>
      <c r="NJ123" s="319"/>
      <c r="NK123" s="319"/>
      <c r="NL123" s="319"/>
      <c r="NM123" s="319"/>
      <c r="NN123" s="319"/>
      <c r="NO123" s="319"/>
      <c r="NP123" s="319"/>
      <c r="NQ123" s="319"/>
      <c r="NR123" s="319"/>
      <c r="NS123" s="319"/>
      <c r="NT123" s="319"/>
      <c r="NU123" s="319"/>
      <c r="NV123" s="319"/>
      <c r="NW123" s="319"/>
      <c r="NX123" s="319"/>
      <c r="NY123" s="319"/>
      <c r="NZ123" s="319"/>
      <c r="OA123" s="319"/>
      <c r="OB123" s="319"/>
      <c r="OC123" s="319"/>
      <c r="OD123" s="319"/>
      <c r="OE123" s="319"/>
      <c r="OF123" s="319"/>
      <c r="OG123" s="319"/>
      <c r="OH123" s="319"/>
      <c r="OI123" s="319"/>
      <c r="OJ123" s="319"/>
      <c r="OK123" s="319"/>
      <c r="OL123" s="319"/>
      <c r="OM123" s="319"/>
      <c r="ON123" s="319"/>
      <c r="OO123" s="319"/>
      <c r="OP123" s="319"/>
      <c r="OQ123" s="319"/>
      <c r="OR123" s="319"/>
      <c r="OS123" s="319"/>
      <c r="OT123" s="319"/>
      <c r="OU123" s="319"/>
      <c r="OV123" s="319"/>
      <c r="OW123" s="319"/>
      <c r="OX123" s="319"/>
      <c r="OY123" s="319"/>
      <c r="OZ123" s="319"/>
      <c r="PA123" s="319"/>
      <c r="PB123" s="319"/>
      <c r="PC123" s="319"/>
      <c r="PD123" s="319"/>
      <c r="PE123" s="319"/>
      <c r="PF123" s="319"/>
      <c r="PG123" s="319"/>
      <c r="PH123" s="319"/>
      <c r="PI123" s="319"/>
      <c r="PJ123" s="319"/>
      <c r="PK123" s="319"/>
      <c r="PL123" s="319"/>
      <c r="PM123" s="319"/>
      <c r="PN123" s="319"/>
      <c r="PO123" s="319"/>
      <c r="PP123" s="319"/>
      <c r="PQ123" s="319"/>
      <c r="PR123" s="319"/>
      <c r="PS123" s="319"/>
      <c r="PT123" s="319"/>
      <c r="PU123" s="319"/>
      <c r="PV123" s="319"/>
      <c r="PW123" s="319"/>
      <c r="PX123" s="319"/>
      <c r="PY123" s="319"/>
      <c r="PZ123" s="319"/>
      <c r="QA123" s="319"/>
      <c r="QB123" s="319"/>
      <c r="QC123" s="319"/>
      <c r="QD123" s="319"/>
      <c r="QE123" s="319"/>
      <c r="QF123" s="319"/>
      <c r="QG123" s="319"/>
      <c r="QH123" s="319"/>
      <c r="QI123" s="319"/>
      <c r="QJ123" s="319"/>
      <c r="QK123" s="319"/>
      <c r="QL123" s="319"/>
      <c r="QM123" s="319"/>
      <c r="QN123" s="319"/>
      <c r="QO123" s="319"/>
      <c r="QP123" s="319"/>
      <c r="QQ123" s="319"/>
      <c r="QR123" s="319"/>
      <c r="QS123" s="319"/>
      <c r="QT123" s="319"/>
      <c r="QU123" s="319"/>
      <c r="QV123" s="319"/>
      <c r="QW123" s="319"/>
      <c r="QX123" s="319"/>
      <c r="QY123" s="319"/>
      <c r="QZ123" s="319"/>
      <c r="RA123" s="319"/>
      <c r="RB123" s="319"/>
      <c r="RC123" s="319"/>
      <c r="RD123" s="319"/>
      <c r="RE123" s="319"/>
      <c r="RF123" s="319"/>
    </row>
    <row r="124" spans="1:474" s="602" customFormat="1" ht="14.4">
      <c r="A124" s="319"/>
      <c r="B124" s="2003" t="s">
        <v>77</v>
      </c>
      <c r="C124" s="2004">
        <v>18230717</v>
      </c>
      <c r="D124" s="2005"/>
      <c r="E124" s="2006" t="s">
        <v>1177</v>
      </c>
      <c r="F124" s="2007">
        <v>5</v>
      </c>
      <c r="G124" s="612">
        <f t="shared" si="24"/>
        <v>4.2187031052204303E-2</v>
      </c>
      <c r="H124" s="612" t="s">
        <v>39</v>
      </c>
      <c r="I124" s="2006">
        <v>181</v>
      </c>
      <c r="J124" s="2008">
        <f t="shared" si="18"/>
        <v>712</v>
      </c>
      <c r="K124" s="2009">
        <f t="shared" si="20"/>
        <v>9.5</v>
      </c>
      <c r="L124" s="2009">
        <f t="shared" si="21"/>
        <v>9.5</v>
      </c>
      <c r="M124" s="600"/>
      <c r="N124" s="2006">
        <v>128872</v>
      </c>
      <c r="O124" s="375"/>
      <c r="P124" s="601"/>
      <c r="Q124" s="601">
        <v>1719.5</v>
      </c>
      <c r="R124" s="601">
        <f t="shared" si="19"/>
        <v>0</v>
      </c>
      <c r="S124" s="2006">
        <v>1719.5</v>
      </c>
      <c r="T124" s="601"/>
      <c r="U124" s="601"/>
      <c r="V124" s="601"/>
      <c r="W124" s="601">
        <v>65</v>
      </c>
      <c r="X124" s="601"/>
      <c r="Y124" s="601"/>
      <c r="Z124" s="1006">
        <f t="shared" si="25"/>
        <v>47222.891769969276</v>
      </c>
      <c r="AA124" s="614">
        <f t="shared" si="22"/>
        <v>0.29394958809912086</v>
      </c>
      <c r="AB124" s="601">
        <f t="shared" si="23"/>
        <v>37881.871317509904</v>
      </c>
      <c r="AC124" s="618"/>
      <c r="AD124" s="2010"/>
      <c r="AE124" s="319"/>
      <c r="AF124" s="319"/>
      <c r="AG124" s="319"/>
      <c r="AH124" s="319"/>
      <c r="AI124" s="319"/>
      <c r="AJ124" s="319"/>
      <c r="AK124" s="319"/>
      <c r="AL124" s="319"/>
      <c r="AM124" s="319"/>
      <c r="AN124" s="319"/>
      <c r="AO124" s="319"/>
      <c r="AP124" s="319"/>
      <c r="AQ124" s="319"/>
      <c r="AR124" s="319"/>
      <c r="AS124" s="319"/>
      <c r="AT124" s="319"/>
      <c r="AU124" s="319"/>
      <c r="AV124" s="319"/>
      <c r="AW124" s="319"/>
      <c r="AX124" s="319"/>
      <c r="AY124" s="319"/>
      <c r="AZ124" s="319"/>
      <c r="BA124" s="319"/>
      <c r="BB124" s="319"/>
      <c r="BC124" s="319"/>
      <c r="BD124" s="319"/>
      <c r="BE124" s="319"/>
      <c r="BF124" s="319"/>
      <c r="BG124" s="319"/>
      <c r="BH124" s="319"/>
      <c r="BI124" s="319"/>
      <c r="BJ124" s="319"/>
      <c r="BK124" s="319"/>
      <c r="BL124" s="319"/>
      <c r="BM124" s="319"/>
      <c r="BN124" s="319"/>
      <c r="BO124" s="319"/>
      <c r="BP124" s="319"/>
      <c r="BQ124" s="319"/>
      <c r="BR124" s="319"/>
      <c r="BS124" s="319"/>
      <c r="BT124" s="319"/>
      <c r="BU124" s="319"/>
      <c r="BV124" s="319"/>
      <c r="BW124" s="319"/>
      <c r="BX124" s="319"/>
      <c r="BY124" s="319"/>
      <c r="BZ124" s="319"/>
      <c r="CA124" s="319"/>
      <c r="CB124" s="319"/>
      <c r="CC124" s="319"/>
      <c r="CD124" s="319"/>
      <c r="CE124" s="319"/>
      <c r="CF124" s="319"/>
      <c r="CG124" s="319"/>
      <c r="CH124" s="319"/>
      <c r="CI124" s="319"/>
      <c r="CJ124" s="319"/>
      <c r="CK124" s="319"/>
      <c r="CL124" s="319"/>
      <c r="CM124" s="319"/>
      <c r="CN124" s="319"/>
      <c r="CO124" s="319"/>
      <c r="CP124" s="319"/>
      <c r="CQ124" s="319"/>
      <c r="CR124" s="319"/>
      <c r="CS124" s="319"/>
      <c r="CT124" s="319"/>
      <c r="CU124" s="319"/>
      <c r="CV124" s="319"/>
      <c r="CW124" s="319"/>
      <c r="CX124" s="319"/>
      <c r="CY124" s="319"/>
      <c r="CZ124" s="319"/>
      <c r="DA124" s="319"/>
      <c r="DB124" s="319"/>
      <c r="DC124" s="319"/>
      <c r="DD124" s="319"/>
      <c r="DE124" s="319"/>
      <c r="DF124" s="319"/>
      <c r="DG124" s="319"/>
      <c r="DH124" s="319"/>
      <c r="DI124" s="319"/>
      <c r="DJ124" s="319"/>
      <c r="DK124" s="319"/>
      <c r="DL124" s="319"/>
      <c r="DM124" s="319"/>
      <c r="DN124" s="319"/>
      <c r="DO124" s="319"/>
      <c r="DP124" s="319"/>
      <c r="DQ124" s="319"/>
      <c r="DR124" s="319"/>
      <c r="DS124" s="319"/>
      <c r="DT124" s="319"/>
      <c r="DU124" s="319"/>
      <c r="DV124" s="319"/>
      <c r="DW124" s="319"/>
      <c r="DX124" s="319"/>
      <c r="DY124" s="319"/>
      <c r="DZ124" s="319"/>
      <c r="EA124" s="319"/>
      <c r="EB124" s="319"/>
      <c r="EC124" s="319"/>
      <c r="ED124" s="319"/>
      <c r="EE124" s="319"/>
      <c r="EF124" s="319"/>
      <c r="EG124" s="319"/>
      <c r="EH124" s="319"/>
      <c r="EI124" s="319"/>
      <c r="EJ124" s="319"/>
      <c r="EK124" s="319"/>
      <c r="EL124" s="319"/>
      <c r="EM124" s="319"/>
      <c r="EN124" s="319"/>
      <c r="EO124" s="319"/>
      <c r="EP124" s="319"/>
      <c r="EQ124" s="319"/>
      <c r="ER124" s="319"/>
      <c r="ES124" s="319"/>
      <c r="ET124" s="319"/>
      <c r="EU124" s="319"/>
      <c r="EV124" s="319"/>
      <c r="EW124" s="319"/>
      <c r="EX124" s="319"/>
      <c r="EY124" s="319"/>
      <c r="EZ124" s="319"/>
      <c r="FA124" s="319"/>
      <c r="FB124" s="319"/>
      <c r="FC124" s="319"/>
      <c r="FD124" s="319"/>
      <c r="FE124" s="319"/>
      <c r="FF124" s="319"/>
      <c r="FG124" s="319"/>
      <c r="FH124" s="319"/>
      <c r="FI124" s="319"/>
      <c r="FJ124" s="319"/>
      <c r="FK124" s="319"/>
      <c r="FL124" s="319"/>
      <c r="FM124" s="319"/>
      <c r="FN124" s="319"/>
      <c r="FO124" s="319"/>
      <c r="FP124" s="319"/>
      <c r="FQ124" s="319"/>
      <c r="FR124" s="319"/>
      <c r="FS124" s="319"/>
      <c r="FT124" s="319"/>
      <c r="FU124" s="319"/>
      <c r="FV124" s="319"/>
      <c r="FW124" s="319"/>
      <c r="FX124" s="319"/>
      <c r="FY124" s="319"/>
      <c r="FZ124" s="319"/>
      <c r="GA124" s="319"/>
      <c r="GB124" s="319"/>
      <c r="GC124" s="319"/>
      <c r="GD124" s="319"/>
      <c r="GE124" s="319"/>
      <c r="GF124" s="319"/>
      <c r="GG124" s="319"/>
      <c r="GH124" s="319"/>
      <c r="GI124" s="319"/>
      <c r="GJ124" s="319"/>
      <c r="GK124" s="319"/>
      <c r="GL124" s="319"/>
      <c r="GM124" s="319"/>
      <c r="GN124" s="319"/>
      <c r="GO124" s="319"/>
      <c r="GP124" s="319"/>
      <c r="GQ124" s="319"/>
      <c r="GR124" s="319"/>
      <c r="GS124" s="319"/>
      <c r="GT124" s="319"/>
      <c r="GU124" s="319"/>
      <c r="GV124" s="319"/>
      <c r="GW124" s="319"/>
      <c r="GX124" s="319"/>
      <c r="GY124" s="319"/>
      <c r="GZ124" s="319"/>
      <c r="HA124" s="319"/>
      <c r="HB124" s="319"/>
      <c r="HC124" s="319"/>
      <c r="HD124" s="319"/>
      <c r="HE124" s="319"/>
      <c r="HF124" s="319"/>
      <c r="HG124" s="319"/>
      <c r="HH124" s="319"/>
      <c r="HI124" s="319"/>
      <c r="HJ124" s="319"/>
      <c r="HK124" s="319"/>
      <c r="HL124" s="319"/>
      <c r="HM124" s="319"/>
      <c r="HN124" s="319"/>
      <c r="HO124" s="319"/>
      <c r="HP124" s="319"/>
      <c r="HQ124" s="319"/>
      <c r="HR124" s="319"/>
      <c r="HS124" s="319"/>
      <c r="HT124" s="319"/>
      <c r="HU124" s="319"/>
      <c r="HV124" s="319"/>
      <c r="HW124" s="319"/>
      <c r="HX124" s="319"/>
      <c r="HY124" s="319"/>
      <c r="HZ124" s="319"/>
      <c r="IA124" s="319"/>
      <c r="IB124" s="319"/>
      <c r="IC124" s="319"/>
      <c r="ID124" s="319"/>
      <c r="IE124" s="319"/>
      <c r="IF124" s="319"/>
      <c r="IG124" s="319"/>
      <c r="IH124" s="319"/>
      <c r="II124" s="319"/>
      <c r="IJ124" s="319"/>
      <c r="IK124" s="319"/>
      <c r="IL124" s="319"/>
      <c r="IM124" s="319"/>
      <c r="IN124" s="319"/>
      <c r="IO124" s="319"/>
      <c r="IP124" s="319"/>
      <c r="IQ124" s="319"/>
      <c r="IR124" s="319"/>
      <c r="IS124" s="319"/>
      <c r="IT124" s="319"/>
      <c r="IU124" s="319"/>
      <c r="IV124" s="319"/>
      <c r="IW124" s="319"/>
      <c r="IX124" s="319"/>
      <c r="IY124" s="319"/>
      <c r="IZ124" s="319"/>
      <c r="JA124" s="319"/>
      <c r="JB124" s="319"/>
      <c r="JC124" s="319"/>
      <c r="JD124" s="319"/>
      <c r="JE124" s="319"/>
      <c r="JF124" s="319"/>
      <c r="JG124" s="319"/>
      <c r="JH124" s="319"/>
      <c r="JI124" s="319"/>
      <c r="JJ124" s="319"/>
      <c r="JK124" s="319"/>
      <c r="JL124" s="319"/>
      <c r="JM124" s="319"/>
      <c r="JN124" s="319"/>
      <c r="JO124" s="319"/>
      <c r="JP124" s="319"/>
      <c r="JQ124" s="319"/>
      <c r="JR124" s="319"/>
      <c r="JS124" s="319"/>
      <c r="JT124" s="319"/>
      <c r="JU124" s="319"/>
      <c r="JV124" s="319"/>
      <c r="JW124" s="319"/>
      <c r="JX124" s="319"/>
      <c r="JY124" s="319"/>
      <c r="JZ124" s="319"/>
      <c r="KA124" s="319"/>
      <c r="KB124" s="319"/>
      <c r="KC124" s="319"/>
      <c r="KD124" s="319"/>
      <c r="KE124" s="319"/>
      <c r="KF124" s="319"/>
      <c r="KG124" s="319"/>
      <c r="KH124" s="319"/>
      <c r="KI124" s="319"/>
      <c r="KJ124" s="319"/>
      <c r="KK124" s="319"/>
      <c r="KL124" s="319"/>
      <c r="KM124" s="319"/>
      <c r="KN124" s="319"/>
      <c r="KO124" s="319"/>
      <c r="KP124" s="319"/>
      <c r="KQ124" s="319"/>
      <c r="KR124" s="319"/>
      <c r="KS124" s="319"/>
      <c r="KT124" s="319"/>
      <c r="KU124" s="319"/>
      <c r="KV124" s="319"/>
      <c r="KW124" s="319"/>
      <c r="KX124" s="319"/>
      <c r="KY124" s="319"/>
      <c r="KZ124" s="319"/>
      <c r="LA124" s="319"/>
      <c r="LB124" s="319"/>
      <c r="LC124" s="319"/>
      <c r="LD124" s="319"/>
      <c r="LE124" s="319"/>
      <c r="LF124" s="319"/>
      <c r="LG124" s="319"/>
      <c r="LH124" s="319"/>
      <c r="LI124" s="319"/>
      <c r="LJ124" s="319"/>
      <c r="LK124" s="319"/>
      <c r="LL124" s="319"/>
      <c r="LM124" s="319"/>
      <c r="LN124" s="319"/>
      <c r="LO124" s="319"/>
      <c r="LP124" s="319"/>
      <c r="LQ124" s="319"/>
      <c r="LR124" s="319"/>
      <c r="LS124" s="319"/>
      <c r="LT124" s="319"/>
      <c r="LU124" s="319"/>
      <c r="LV124" s="319"/>
      <c r="LW124" s="319"/>
      <c r="LX124" s="319"/>
      <c r="LY124" s="319"/>
      <c r="LZ124" s="319"/>
      <c r="MA124" s="319"/>
      <c r="MB124" s="319"/>
      <c r="MC124" s="319"/>
      <c r="MD124" s="319"/>
      <c r="ME124" s="319"/>
      <c r="MF124" s="319"/>
      <c r="MG124" s="319"/>
      <c r="MH124" s="319"/>
      <c r="MI124" s="319"/>
      <c r="MJ124" s="319"/>
      <c r="MK124" s="319"/>
      <c r="ML124" s="319"/>
      <c r="MM124" s="319"/>
      <c r="MN124" s="319"/>
      <c r="MO124" s="319"/>
      <c r="MP124" s="319"/>
      <c r="MQ124" s="319"/>
      <c r="MR124" s="319"/>
      <c r="MS124" s="319"/>
      <c r="MT124" s="319"/>
      <c r="MU124" s="319"/>
      <c r="MV124" s="319"/>
      <c r="MW124" s="319"/>
      <c r="MX124" s="319"/>
      <c r="MY124" s="319"/>
      <c r="MZ124" s="319"/>
      <c r="NA124" s="319"/>
      <c r="NB124" s="319"/>
      <c r="NC124" s="319"/>
      <c r="ND124" s="319"/>
      <c r="NE124" s="319"/>
      <c r="NF124" s="319"/>
      <c r="NG124" s="319"/>
      <c r="NH124" s="319"/>
      <c r="NI124" s="319"/>
      <c r="NJ124" s="319"/>
      <c r="NK124" s="319"/>
      <c r="NL124" s="319"/>
      <c r="NM124" s="319"/>
      <c r="NN124" s="319"/>
      <c r="NO124" s="319"/>
      <c r="NP124" s="319"/>
      <c r="NQ124" s="319"/>
      <c r="NR124" s="319"/>
      <c r="NS124" s="319"/>
      <c r="NT124" s="319"/>
      <c r="NU124" s="319"/>
      <c r="NV124" s="319"/>
      <c r="NW124" s="319"/>
      <c r="NX124" s="319"/>
      <c r="NY124" s="319"/>
      <c r="NZ124" s="319"/>
      <c r="OA124" s="319"/>
      <c r="OB124" s="319"/>
      <c r="OC124" s="319"/>
      <c r="OD124" s="319"/>
      <c r="OE124" s="319"/>
      <c r="OF124" s="319"/>
      <c r="OG124" s="319"/>
      <c r="OH124" s="319"/>
      <c r="OI124" s="319"/>
      <c r="OJ124" s="319"/>
      <c r="OK124" s="319"/>
      <c r="OL124" s="319"/>
      <c r="OM124" s="319"/>
      <c r="ON124" s="319"/>
      <c r="OO124" s="319"/>
      <c r="OP124" s="319"/>
      <c r="OQ124" s="319"/>
      <c r="OR124" s="319"/>
      <c r="OS124" s="319"/>
      <c r="OT124" s="319"/>
      <c r="OU124" s="319"/>
      <c r="OV124" s="319"/>
      <c r="OW124" s="319"/>
      <c r="OX124" s="319"/>
      <c r="OY124" s="319"/>
      <c r="OZ124" s="319"/>
      <c r="PA124" s="319"/>
      <c r="PB124" s="319"/>
      <c r="PC124" s="319"/>
      <c r="PD124" s="319"/>
      <c r="PE124" s="319"/>
      <c r="PF124" s="319"/>
      <c r="PG124" s="319"/>
      <c r="PH124" s="319"/>
      <c r="PI124" s="319"/>
      <c r="PJ124" s="319"/>
      <c r="PK124" s="319"/>
      <c r="PL124" s="319"/>
      <c r="PM124" s="319"/>
      <c r="PN124" s="319"/>
      <c r="PO124" s="319"/>
      <c r="PP124" s="319"/>
      <c r="PQ124" s="319"/>
      <c r="PR124" s="319"/>
      <c r="PS124" s="319"/>
      <c r="PT124" s="319"/>
      <c r="PU124" s="319"/>
      <c r="PV124" s="319"/>
      <c r="PW124" s="319"/>
      <c r="PX124" s="319"/>
      <c r="PY124" s="319"/>
      <c r="PZ124" s="319"/>
      <c r="QA124" s="319"/>
      <c r="QB124" s="319"/>
      <c r="QC124" s="319"/>
      <c r="QD124" s="319"/>
      <c r="QE124" s="319"/>
      <c r="QF124" s="319"/>
      <c r="QG124" s="319"/>
      <c r="QH124" s="319"/>
      <c r="QI124" s="319"/>
      <c r="QJ124" s="319"/>
      <c r="QK124" s="319"/>
      <c r="QL124" s="319"/>
      <c r="QM124" s="319"/>
      <c r="QN124" s="319"/>
      <c r="QO124" s="319"/>
      <c r="QP124" s="319"/>
      <c r="QQ124" s="319"/>
      <c r="QR124" s="319"/>
      <c r="QS124" s="319"/>
      <c r="QT124" s="319"/>
      <c r="QU124" s="319"/>
      <c r="QV124" s="319"/>
      <c r="QW124" s="319"/>
      <c r="QX124" s="319"/>
      <c r="QY124" s="319"/>
      <c r="QZ124" s="319"/>
      <c r="RA124" s="319"/>
      <c r="RB124" s="319"/>
      <c r="RC124" s="319"/>
      <c r="RD124" s="319"/>
      <c r="RE124" s="319"/>
      <c r="RF124" s="319"/>
    </row>
    <row r="125" spans="1:474" s="602" customFormat="1" ht="14.4">
      <c r="A125" s="319"/>
      <c r="B125" s="2003" t="s">
        <v>77</v>
      </c>
      <c r="C125" s="2004">
        <v>18230717</v>
      </c>
      <c r="D125" s="2005"/>
      <c r="E125" s="2006" t="s">
        <v>1178</v>
      </c>
      <c r="F125" s="2007">
        <v>5</v>
      </c>
      <c r="G125" s="612">
        <f t="shared" si="24"/>
        <v>1.491696125602804E-2</v>
      </c>
      <c r="H125" s="612" t="s">
        <v>39</v>
      </c>
      <c r="I125" s="2006">
        <v>64</v>
      </c>
      <c r="J125" s="2008">
        <f t="shared" si="18"/>
        <v>712</v>
      </c>
      <c r="K125" s="2009">
        <f t="shared" si="20"/>
        <v>4.75</v>
      </c>
      <c r="L125" s="2009">
        <f t="shared" si="21"/>
        <v>4.75</v>
      </c>
      <c r="M125" s="600"/>
      <c r="N125" s="2006">
        <v>45568</v>
      </c>
      <c r="O125" s="375"/>
      <c r="P125" s="601"/>
      <c r="Q125" s="601">
        <v>304</v>
      </c>
      <c r="R125" s="601">
        <f t="shared" si="19"/>
        <v>0</v>
      </c>
      <c r="S125" s="2006">
        <v>304</v>
      </c>
      <c r="T125" s="601"/>
      <c r="U125" s="601"/>
      <c r="V125" s="601"/>
      <c r="W125" s="601">
        <v>65</v>
      </c>
      <c r="X125" s="601"/>
      <c r="Y125" s="601"/>
      <c r="Z125" s="1006">
        <f t="shared" si="25"/>
        <v>16697.597089933886</v>
      </c>
      <c r="AA125" s="614">
        <f t="shared" si="22"/>
        <v>0.29394958809912086</v>
      </c>
      <c r="AB125" s="601">
        <f t="shared" si="23"/>
        <v>13394.694830500739</v>
      </c>
      <c r="AC125" s="618"/>
      <c r="AD125" s="2010"/>
      <c r="AE125" s="319"/>
      <c r="AF125" s="319"/>
      <c r="AG125" s="319"/>
      <c r="AH125" s="319"/>
      <c r="AI125" s="319"/>
      <c r="AJ125" s="319"/>
      <c r="AK125" s="319"/>
      <c r="AL125" s="319"/>
      <c r="AM125" s="319"/>
      <c r="AN125" s="319"/>
      <c r="AO125" s="319"/>
      <c r="AP125" s="319"/>
      <c r="AQ125" s="319"/>
      <c r="AR125" s="319"/>
      <c r="AS125" s="319"/>
      <c r="AT125" s="319"/>
      <c r="AU125" s="319"/>
      <c r="AV125" s="319"/>
      <c r="AW125" s="319"/>
      <c r="AX125" s="319"/>
      <c r="AY125" s="319"/>
      <c r="AZ125" s="319"/>
      <c r="BA125" s="319"/>
      <c r="BB125" s="319"/>
      <c r="BC125" s="319"/>
      <c r="BD125" s="319"/>
      <c r="BE125" s="319"/>
      <c r="BF125" s="319"/>
      <c r="BG125" s="319"/>
      <c r="BH125" s="319"/>
      <c r="BI125" s="319"/>
      <c r="BJ125" s="319"/>
      <c r="BK125" s="319"/>
      <c r="BL125" s="319"/>
      <c r="BM125" s="319"/>
      <c r="BN125" s="319"/>
      <c r="BO125" s="319"/>
      <c r="BP125" s="319"/>
      <c r="BQ125" s="319"/>
      <c r="BR125" s="319"/>
      <c r="BS125" s="319"/>
      <c r="BT125" s="319"/>
      <c r="BU125" s="319"/>
      <c r="BV125" s="319"/>
      <c r="BW125" s="319"/>
      <c r="BX125" s="319"/>
      <c r="BY125" s="319"/>
      <c r="BZ125" s="319"/>
      <c r="CA125" s="319"/>
      <c r="CB125" s="319"/>
      <c r="CC125" s="319"/>
      <c r="CD125" s="319"/>
      <c r="CE125" s="319"/>
      <c r="CF125" s="319"/>
      <c r="CG125" s="319"/>
      <c r="CH125" s="319"/>
      <c r="CI125" s="319"/>
      <c r="CJ125" s="319"/>
      <c r="CK125" s="319"/>
      <c r="CL125" s="319"/>
      <c r="CM125" s="319"/>
      <c r="CN125" s="319"/>
      <c r="CO125" s="319"/>
      <c r="CP125" s="319"/>
      <c r="CQ125" s="319"/>
      <c r="CR125" s="319"/>
      <c r="CS125" s="319"/>
      <c r="CT125" s="319"/>
      <c r="CU125" s="319"/>
      <c r="CV125" s="319"/>
      <c r="CW125" s="319"/>
      <c r="CX125" s="319"/>
      <c r="CY125" s="319"/>
      <c r="CZ125" s="319"/>
      <c r="DA125" s="319"/>
      <c r="DB125" s="319"/>
      <c r="DC125" s="319"/>
      <c r="DD125" s="319"/>
      <c r="DE125" s="319"/>
      <c r="DF125" s="319"/>
      <c r="DG125" s="319"/>
      <c r="DH125" s="319"/>
      <c r="DI125" s="319"/>
      <c r="DJ125" s="319"/>
      <c r="DK125" s="319"/>
      <c r="DL125" s="319"/>
      <c r="DM125" s="319"/>
      <c r="DN125" s="319"/>
      <c r="DO125" s="319"/>
      <c r="DP125" s="319"/>
      <c r="DQ125" s="319"/>
      <c r="DR125" s="319"/>
      <c r="DS125" s="319"/>
      <c r="DT125" s="319"/>
      <c r="DU125" s="319"/>
      <c r="DV125" s="319"/>
      <c r="DW125" s="319"/>
      <c r="DX125" s="319"/>
      <c r="DY125" s="319"/>
      <c r="DZ125" s="319"/>
      <c r="EA125" s="319"/>
      <c r="EB125" s="319"/>
      <c r="EC125" s="319"/>
      <c r="ED125" s="319"/>
      <c r="EE125" s="319"/>
      <c r="EF125" s="319"/>
      <c r="EG125" s="319"/>
      <c r="EH125" s="319"/>
      <c r="EI125" s="319"/>
      <c r="EJ125" s="319"/>
      <c r="EK125" s="319"/>
      <c r="EL125" s="319"/>
      <c r="EM125" s="319"/>
      <c r="EN125" s="319"/>
      <c r="EO125" s="319"/>
      <c r="EP125" s="319"/>
      <c r="EQ125" s="319"/>
      <c r="ER125" s="319"/>
      <c r="ES125" s="319"/>
      <c r="ET125" s="319"/>
      <c r="EU125" s="319"/>
      <c r="EV125" s="319"/>
      <c r="EW125" s="319"/>
      <c r="EX125" s="319"/>
      <c r="EY125" s="319"/>
      <c r="EZ125" s="319"/>
      <c r="FA125" s="319"/>
      <c r="FB125" s="319"/>
      <c r="FC125" s="319"/>
      <c r="FD125" s="319"/>
      <c r="FE125" s="319"/>
      <c r="FF125" s="319"/>
      <c r="FG125" s="319"/>
      <c r="FH125" s="319"/>
      <c r="FI125" s="319"/>
      <c r="FJ125" s="319"/>
      <c r="FK125" s="319"/>
      <c r="FL125" s="319"/>
      <c r="FM125" s="319"/>
      <c r="FN125" s="319"/>
      <c r="FO125" s="319"/>
      <c r="FP125" s="319"/>
      <c r="FQ125" s="319"/>
      <c r="FR125" s="319"/>
      <c r="FS125" s="319"/>
      <c r="FT125" s="319"/>
      <c r="FU125" s="319"/>
      <c r="FV125" s="319"/>
      <c r="FW125" s="319"/>
      <c r="FX125" s="319"/>
      <c r="FY125" s="319"/>
      <c r="FZ125" s="319"/>
      <c r="GA125" s="319"/>
      <c r="GB125" s="319"/>
      <c r="GC125" s="319"/>
      <c r="GD125" s="319"/>
      <c r="GE125" s="319"/>
      <c r="GF125" s="319"/>
      <c r="GG125" s="319"/>
      <c r="GH125" s="319"/>
      <c r="GI125" s="319"/>
      <c r="GJ125" s="319"/>
      <c r="GK125" s="319"/>
      <c r="GL125" s="319"/>
      <c r="GM125" s="319"/>
      <c r="GN125" s="319"/>
      <c r="GO125" s="319"/>
      <c r="GP125" s="319"/>
      <c r="GQ125" s="319"/>
      <c r="GR125" s="319"/>
      <c r="GS125" s="319"/>
      <c r="GT125" s="319"/>
      <c r="GU125" s="319"/>
      <c r="GV125" s="319"/>
      <c r="GW125" s="319"/>
      <c r="GX125" s="319"/>
      <c r="GY125" s="319"/>
      <c r="GZ125" s="319"/>
      <c r="HA125" s="319"/>
      <c r="HB125" s="319"/>
      <c r="HC125" s="319"/>
      <c r="HD125" s="319"/>
      <c r="HE125" s="319"/>
      <c r="HF125" s="319"/>
      <c r="HG125" s="319"/>
      <c r="HH125" s="319"/>
      <c r="HI125" s="319"/>
      <c r="HJ125" s="319"/>
      <c r="HK125" s="319"/>
      <c r="HL125" s="319"/>
      <c r="HM125" s="319"/>
      <c r="HN125" s="319"/>
      <c r="HO125" s="319"/>
      <c r="HP125" s="319"/>
      <c r="HQ125" s="319"/>
      <c r="HR125" s="319"/>
      <c r="HS125" s="319"/>
      <c r="HT125" s="319"/>
      <c r="HU125" s="319"/>
      <c r="HV125" s="319"/>
      <c r="HW125" s="319"/>
      <c r="HX125" s="319"/>
      <c r="HY125" s="319"/>
      <c r="HZ125" s="319"/>
      <c r="IA125" s="319"/>
      <c r="IB125" s="319"/>
      <c r="IC125" s="319"/>
      <c r="ID125" s="319"/>
      <c r="IE125" s="319"/>
      <c r="IF125" s="319"/>
      <c r="IG125" s="319"/>
      <c r="IH125" s="319"/>
      <c r="II125" s="319"/>
      <c r="IJ125" s="319"/>
      <c r="IK125" s="319"/>
      <c r="IL125" s="319"/>
      <c r="IM125" s="319"/>
      <c r="IN125" s="319"/>
      <c r="IO125" s="319"/>
      <c r="IP125" s="319"/>
      <c r="IQ125" s="319"/>
      <c r="IR125" s="319"/>
      <c r="IS125" s="319"/>
      <c r="IT125" s="319"/>
      <c r="IU125" s="319"/>
      <c r="IV125" s="319"/>
      <c r="IW125" s="319"/>
      <c r="IX125" s="319"/>
      <c r="IY125" s="319"/>
      <c r="IZ125" s="319"/>
      <c r="JA125" s="319"/>
      <c r="JB125" s="319"/>
      <c r="JC125" s="319"/>
      <c r="JD125" s="319"/>
      <c r="JE125" s="319"/>
      <c r="JF125" s="319"/>
      <c r="JG125" s="319"/>
      <c r="JH125" s="319"/>
      <c r="JI125" s="319"/>
      <c r="JJ125" s="319"/>
      <c r="JK125" s="319"/>
      <c r="JL125" s="319"/>
      <c r="JM125" s="319"/>
      <c r="JN125" s="319"/>
      <c r="JO125" s="319"/>
      <c r="JP125" s="319"/>
      <c r="JQ125" s="319"/>
      <c r="JR125" s="319"/>
      <c r="JS125" s="319"/>
      <c r="JT125" s="319"/>
      <c r="JU125" s="319"/>
      <c r="JV125" s="319"/>
      <c r="JW125" s="319"/>
      <c r="JX125" s="319"/>
      <c r="JY125" s="319"/>
      <c r="JZ125" s="319"/>
      <c r="KA125" s="319"/>
      <c r="KB125" s="319"/>
      <c r="KC125" s="319"/>
      <c r="KD125" s="319"/>
      <c r="KE125" s="319"/>
      <c r="KF125" s="319"/>
      <c r="KG125" s="319"/>
      <c r="KH125" s="319"/>
      <c r="KI125" s="319"/>
      <c r="KJ125" s="319"/>
      <c r="KK125" s="319"/>
      <c r="KL125" s="319"/>
      <c r="KM125" s="319"/>
      <c r="KN125" s="319"/>
      <c r="KO125" s="319"/>
      <c r="KP125" s="319"/>
      <c r="KQ125" s="319"/>
      <c r="KR125" s="319"/>
      <c r="KS125" s="319"/>
      <c r="KT125" s="319"/>
      <c r="KU125" s="319"/>
      <c r="KV125" s="319"/>
      <c r="KW125" s="319"/>
      <c r="KX125" s="319"/>
      <c r="KY125" s="319"/>
      <c r="KZ125" s="319"/>
      <c r="LA125" s="319"/>
      <c r="LB125" s="319"/>
      <c r="LC125" s="319"/>
      <c r="LD125" s="319"/>
      <c r="LE125" s="319"/>
      <c r="LF125" s="319"/>
      <c r="LG125" s="319"/>
      <c r="LH125" s="319"/>
      <c r="LI125" s="319"/>
      <c r="LJ125" s="319"/>
      <c r="LK125" s="319"/>
      <c r="LL125" s="319"/>
      <c r="LM125" s="319"/>
      <c r="LN125" s="319"/>
      <c r="LO125" s="319"/>
      <c r="LP125" s="319"/>
      <c r="LQ125" s="319"/>
      <c r="LR125" s="319"/>
      <c r="LS125" s="319"/>
      <c r="LT125" s="319"/>
      <c r="LU125" s="319"/>
      <c r="LV125" s="319"/>
      <c r="LW125" s="319"/>
      <c r="LX125" s="319"/>
      <c r="LY125" s="319"/>
      <c r="LZ125" s="319"/>
      <c r="MA125" s="319"/>
      <c r="MB125" s="319"/>
      <c r="MC125" s="319"/>
      <c r="MD125" s="319"/>
      <c r="ME125" s="319"/>
      <c r="MF125" s="319"/>
      <c r="MG125" s="319"/>
      <c r="MH125" s="319"/>
      <c r="MI125" s="319"/>
      <c r="MJ125" s="319"/>
      <c r="MK125" s="319"/>
      <c r="ML125" s="319"/>
      <c r="MM125" s="319"/>
      <c r="MN125" s="319"/>
      <c r="MO125" s="319"/>
      <c r="MP125" s="319"/>
      <c r="MQ125" s="319"/>
      <c r="MR125" s="319"/>
      <c r="MS125" s="319"/>
      <c r="MT125" s="319"/>
      <c r="MU125" s="319"/>
      <c r="MV125" s="319"/>
      <c r="MW125" s="319"/>
      <c r="MX125" s="319"/>
      <c r="MY125" s="319"/>
      <c r="MZ125" s="319"/>
      <c r="NA125" s="319"/>
      <c r="NB125" s="319"/>
      <c r="NC125" s="319"/>
      <c r="ND125" s="319"/>
      <c r="NE125" s="319"/>
      <c r="NF125" s="319"/>
      <c r="NG125" s="319"/>
      <c r="NH125" s="319"/>
      <c r="NI125" s="319"/>
      <c r="NJ125" s="319"/>
      <c r="NK125" s="319"/>
      <c r="NL125" s="319"/>
      <c r="NM125" s="319"/>
      <c r="NN125" s="319"/>
      <c r="NO125" s="319"/>
      <c r="NP125" s="319"/>
      <c r="NQ125" s="319"/>
      <c r="NR125" s="319"/>
      <c r="NS125" s="319"/>
      <c r="NT125" s="319"/>
      <c r="NU125" s="319"/>
      <c r="NV125" s="319"/>
      <c r="NW125" s="319"/>
      <c r="NX125" s="319"/>
      <c r="NY125" s="319"/>
      <c r="NZ125" s="319"/>
      <c r="OA125" s="319"/>
      <c r="OB125" s="319"/>
      <c r="OC125" s="319"/>
      <c r="OD125" s="319"/>
      <c r="OE125" s="319"/>
      <c r="OF125" s="319"/>
      <c r="OG125" s="319"/>
      <c r="OH125" s="319"/>
      <c r="OI125" s="319"/>
      <c r="OJ125" s="319"/>
      <c r="OK125" s="319"/>
      <c r="OL125" s="319"/>
      <c r="OM125" s="319"/>
      <c r="ON125" s="319"/>
      <c r="OO125" s="319"/>
      <c r="OP125" s="319"/>
      <c r="OQ125" s="319"/>
      <c r="OR125" s="319"/>
      <c r="OS125" s="319"/>
      <c r="OT125" s="319"/>
      <c r="OU125" s="319"/>
      <c r="OV125" s="319"/>
      <c r="OW125" s="319"/>
      <c r="OX125" s="319"/>
      <c r="OY125" s="319"/>
      <c r="OZ125" s="319"/>
      <c r="PA125" s="319"/>
      <c r="PB125" s="319"/>
      <c r="PC125" s="319"/>
      <c r="PD125" s="319"/>
      <c r="PE125" s="319"/>
      <c r="PF125" s="319"/>
      <c r="PG125" s="319"/>
      <c r="PH125" s="319"/>
      <c r="PI125" s="319"/>
      <c r="PJ125" s="319"/>
      <c r="PK125" s="319"/>
      <c r="PL125" s="319"/>
      <c r="PM125" s="319"/>
      <c r="PN125" s="319"/>
      <c r="PO125" s="319"/>
      <c r="PP125" s="319"/>
      <c r="PQ125" s="319"/>
      <c r="PR125" s="319"/>
      <c r="PS125" s="319"/>
      <c r="PT125" s="319"/>
      <c r="PU125" s="319"/>
      <c r="PV125" s="319"/>
      <c r="PW125" s="319"/>
      <c r="PX125" s="319"/>
      <c r="PY125" s="319"/>
      <c r="PZ125" s="319"/>
      <c r="QA125" s="319"/>
      <c r="QB125" s="319"/>
      <c r="QC125" s="319"/>
      <c r="QD125" s="319"/>
      <c r="QE125" s="319"/>
      <c r="QF125" s="319"/>
      <c r="QG125" s="319"/>
      <c r="QH125" s="319"/>
      <c r="QI125" s="319"/>
      <c r="QJ125" s="319"/>
      <c r="QK125" s="319"/>
      <c r="QL125" s="319"/>
      <c r="QM125" s="319"/>
      <c r="QN125" s="319"/>
      <c r="QO125" s="319"/>
      <c r="QP125" s="319"/>
      <c r="QQ125" s="319"/>
      <c r="QR125" s="319"/>
      <c r="QS125" s="319"/>
      <c r="QT125" s="319"/>
      <c r="QU125" s="319"/>
      <c r="QV125" s="319"/>
      <c r="QW125" s="319"/>
      <c r="QX125" s="319"/>
      <c r="QY125" s="319"/>
      <c r="QZ125" s="319"/>
      <c r="RA125" s="319"/>
      <c r="RB125" s="319"/>
      <c r="RC125" s="319"/>
      <c r="RD125" s="319"/>
      <c r="RE125" s="319"/>
      <c r="RF125" s="319"/>
    </row>
    <row r="126" spans="1:474" s="602" customFormat="1" ht="14.4">
      <c r="A126" s="319"/>
      <c r="B126" s="2003" t="s">
        <v>77</v>
      </c>
      <c r="C126" s="2004">
        <v>18230717</v>
      </c>
      <c r="D126" s="2005"/>
      <c r="E126" s="2006" t="s">
        <v>1179</v>
      </c>
      <c r="F126" s="2007">
        <v>5</v>
      </c>
      <c r="G126" s="612">
        <f t="shared" si="24"/>
        <v>1.864620157003505E-3</v>
      </c>
      <c r="H126" s="612" t="s">
        <v>39</v>
      </c>
      <c r="I126" s="2006">
        <v>8</v>
      </c>
      <c r="J126" s="2008">
        <f t="shared" si="18"/>
        <v>712</v>
      </c>
      <c r="K126" s="2009">
        <f t="shared" si="20"/>
        <v>2.5</v>
      </c>
      <c r="L126" s="2009">
        <f t="shared" si="21"/>
        <v>2.5</v>
      </c>
      <c r="M126" s="600"/>
      <c r="N126" s="2006">
        <v>5696</v>
      </c>
      <c r="O126" s="375"/>
      <c r="P126" s="601"/>
      <c r="Q126" s="601">
        <v>20</v>
      </c>
      <c r="R126" s="601">
        <f t="shared" si="19"/>
        <v>0</v>
      </c>
      <c r="S126" s="2006">
        <v>20</v>
      </c>
      <c r="T126" s="601"/>
      <c r="U126" s="601"/>
      <c r="V126" s="601"/>
      <c r="W126" s="601">
        <v>65</v>
      </c>
      <c r="X126" s="601"/>
      <c r="Y126" s="601"/>
      <c r="Z126" s="1006">
        <f t="shared" si="25"/>
        <v>2087.1996362417358</v>
      </c>
      <c r="AA126" s="614">
        <f t="shared" si="22"/>
        <v>0.29394958809912086</v>
      </c>
      <c r="AB126" s="601">
        <f t="shared" si="23"/>
        <v>1674.3368538125924</v>
      </c>
      <c r="AC126" s="618"/>
      <c r="AD126" s="2010"/>
      <c r="AE126" s="319"/>
      <c r="AF126" s="319"/>
      <c r="AG126" s="319"/>
      <c r="AH126" s="319"/>
      <c r="AI126" s="319"/>
      <c r="AJ126" s="319"/>
      <c r="AK126" s="319"/>
      <c r="AL126" s="319"/>
      <c r="AM126" s="319"/>
      <c r="AN126" s="319"/>
      <c r="AO126" s="319"/>
      <c r="AP126" s="319"/>
      <c r="AQ126" s="319"/>
      <c r="AR126" s="319"/>
      <c r="AS126" s="319"/>
      <c r="AT126" s="319"/>
      <c r="AU126" s="319"/>
      <c r="AV126" s="319"/>
      <c r="AW126" s="319"/>
      <c r="AX126" s="319"/>
      <c r="AY126" s="319"/>
      <c r="AZ126" s="319"/>
      <c r="BA126" s="319"/>
      <c r="BB126" s="319"/>
      <c r="BC126" s="319"/>
      <c r="BD126" s="319"/>
      <c r="BE126" s="319"/>
      <c r="BF126" s="319"/>
      <c r="BG126" s="319"/>
      <c r="BH126" s="319"/>
      <c r="BI126" s="319"/>
      <c r="BJ126" s="319"/>
      <c r="BK126" s="319"/>
      <c r="BL126" s="319"/>
      <c r="BM126" s="319"/>
      <c r="BN126" s="319"/>
      <c r="BO126" s="319"/>
      <c r="BP126" s="319"/>
      <c r="BQ126" s="319"/>
      <c r="BR126" s="319"/>
      <c r="BS126" s="319"/>
      <c r="BT126" s="319"/>
      <c r="BU126" s="319"/>
      <c r="BV126" s="319"/>
      <c r="BW126" s="319"/>
      <c r="BX126" s="319"/>
      <c r="BY126" s="319"/>
      <c r="BZ126" s="319"/>
      <c r="CA126" s="319"/>
      <c r="CB126" s="319"/>
      <c r="CC126" s="319"/>
      <c r="CD126" s="319"/>
      <c r="CE126" s="319"/>
      <c r="CF126" s="319"/>
      <c r="CG126" s="319"/>
      <c r="CH126" s="319"/>
      <c r="CI126" s="319"/>
      <c r="CJ126" s="319"/>
      <c r="CK126" s="319"/>
      <c r="CL126" s="319"/>
      <c r="CM126" s="319"/>
      <c r="CN126" s="319"/>
      <c r="CO126" s="319"/>
      <c r="CP126" s="319"/>
      <c r="CQ126" s="319"/>
      <c r="CR126" s="319"/>
      <c r="CS126" s="319"/>
      <c r="CT126" s="319"/>
      <c r="CU126" s="319"/>
      <c r="CV126" s="319"/>
      <c r="CW126" s="319"/>
      <c r="CX126" s="319"/>
      <c r="CY126" s="319"/>
      <c r="CZ126" s="319"/>
      <c r="DA126" s="319"/>
      <c r="DB126" s="319"/>
      <c r="DC126" s="319"/>
      <c r="DD126" s="319"/>
      <c r="DE126" s="319"/>
      <c r="DF126" s="319"/>
      <c r="DG126" s="319"/>
      <c r="DH126" s="319"/>
      <c r="DI126" s="319"/>
      <c r="DJ126" s="319"/>
      <c r="DK126" s="319"/>
      <c r="DL126" s="319"/>
      <c r="DM126" s="319"/>
      <c r="DN126" s="319"/>
      <c r="DO126" s="319"/>
      <c r="DP126" s="319"/>
      <c r="DQ126" s="319"/>
      <c r="DR126" s="319"/>
      <c r="DS126" s="319"/>
      <c r="DT126" s="319"/>
      <c r="DU126" s="319"/>
      <c r="DV126" s="319"/>
      <c r="DW126" s="319"/>
      <c r="DX126" s="319"/>
      <c r="DY126" s="319"/>
      <c r="DZ126" s="319"/>
      <c r="EA126" s="319"/>
      <c r="EB126" s="319"/>
      <c r="EC126" s="319"/>
      <c r="ED126" s="319"/>
      <c r="EE126" s="319"/>
      <c r="EF126" s="319"/>
      <c r="EG126" s="319"/>
      <c r="EH126" s="319"/>
      <c r="EI126" s="319"/>
      <c r="EJ126" s="319"/>
      <c r="EK126" s="319"/>
      <c r="EL126" s="319"/>
      <c r="EM126" s="319"/>
      <c r="EN126" s="319"/>
      <c r="EO126" s="319"/>
      <c r="EP126" s="319"/>
      <c r="EQ126" s="319"/>
      <c r="ER126" s="319"/>
      <c r="ES126" s="319"/>
      <c r="ET126" s="319"/>
      <c r="EU126" s="319"/>
      <c r="EV126" s="319"/>
      <c r="EW126" s="319"/>
      <c r="EX126" s="319"/>
      <c r="EY126" s="319"/>
      <c r="EZ126" s="319"/>
      <c r="FA126" s="319"/>
      <c r="FB126" s="319"/>
      <c r="FC126" s="319"/>
      <c r="FD126" s="319"/>
      <c r="FE126" s="319"/>
      <c r="FF126" s="319"/>
      <c r="FG126" s="319"/>
      <c r="FH126" s="319"/>
      <c r="FI126" s="319"/>
      <c r="FJ126" s="319"/>
      <c r="FK126" s="319"/>
      <c r="FL126" s="319"/>
      <c r="FM126" s="319"/>
      <c r="FN126" s="319"/>
      <c r="FO126" s="319"/>
      <c r="FP126" s="319"/>
      <c r="FQ126" s="319"/>
      <c r="FR126" s="319"/>
      <c r="FS126" s="319"/>
      <c r="FT126" s="319"/>
      <c r="FU126" s="319"/>
      <c r="FV126" s="319"/>
      <c r="FW126" s="319"/>
      <c r="FX126" s="319"/>
      <c r="FY126" s="319"/>
      <c r="FZ126" s="319"/>
      <c r="GA126" s="319"/>
      <c r="GB126" s="319"/>
      <c r="GC126" s="319"/>
      <c r="GD126" s="319"/>
      <c r="GE126" s="319"/>
      <c r="GF126" s="319"/>
      <c r="GG126" s="319"/>
      <c r="GH126" s="319"/>
      <c r="GI126" s="319"/>
      <c r="GJ126" s="319"/>
      <c r="GK126" s="319"/>
      <c r="GL126" s="319"/>
      <c r="GM126" s="319"/>
      <c r="GN126" s="319"/>
      <c r="GO126" s="319"/>
      <c r="GP126" s="319"/>
      <c r="GQ126" s="319"/>
      <c r="GR126" s="319"/>
      <c r="GS126" s="319"/>
      <c r="GT126" s="319"/>
      <c r="GU126" s="319"/>
      <c r="GV126" s="319"/>
      <c r="GW126" s="319"/>
      <c r="GX126" s="319"/>
      <c r="GY126" s="319"/>
      <c r="GZ126" s="319"/>
      <c r="HA126" s="319"/>
      <c r="HB126" s="319"/>
      <c r="HC126" s="319"/>
      <c r="HD126" s="319"/>
      <c r="HE126" s="319"/>
      <c r="HF126" s="319"/>
      <c r="HG126" s="319"/>
      <c r="HH126" s="319"/>
      <c r="HI126" s="319"/>
      <c r="HJ126" s="319"/>
      <c r="HK126" s="319"/>
      <c r="HL126" s="319"/>
      <c r="HM126" s="319"/>
      <c r="HN126" s="319"/>
      <c r="HO126" s="319"/>
      <c r="HP126" s="319"/>
      <c r="HQ126" s="319"/>
      <c r="HR126" s="319"/>
      <c r="HS126" s="319"/>
      <c r="HT126" s="319"/>
      <c r="HU126" s="319"/>
      <c r="HV126" s="319"/>
      <c r="HW126" s="319"/>
      <c r="HX126" s="319"/>
      <c r="HY126" s="319"/>
      <c r="HZ126" s="319"/>
      <c r="IA126" s="319"/>
      <c r="IB126" s="319"/>
      <c r="IC126" s="319"/>
      <c r="ID126" s="319"/>
      <c r="IE126" s="319"/>
      <c r="IF126" s="319"/>
      <c r="IG126" s="319"/>
      <c r="IH126" s="319"/>
      <c r="II126" s="319"/>
      <c r="IJ126" s="319"/>
      <c r="IK126" s="319"/>
      <c r="IL126" s="319"/>
      <c r="IM126" s="319"/>
      <c r="IN126" s="319"/>
      <c r="IO126" s="319"/>
      <c r="IP126" s="319"/>
      <c r="IQ126" s="319"/>
      <c r="IR126" s="319"/>
      <c r="IS126" s="319"/>
      <c r="IT126" s="319"/>
      <c r="IU126" s="319"/>
      <c r="IV126" s="319"/>
      <c r="IW126" s="319"/>
      <c r="IX126" s="319"/>
      <c r="IY126" s="319"/>
      <c r="IZ126" s="319"/>
      <c r="JA126" s="319"/>
      <c r="JB126" s="319"/>
      <c r="JC126" s="319"/>
      <c r="JD126" s="319"/>
      <c r="JE126" s="319"/>
      <c r="JF126" s="319"/>
      <c r="JG126" s="319"/>
      <c r="JH126" s="319"/>
      <c r="JI126" s="319"/>
      <c r="JJ126" s="319"/>
      <c r="JK126" s="319"/>
      <c r="JL126" s="319"/>
      <c r="JM126" s="319"/>
      <c r="JN126" s="319"/>
      <c r="JO126" s="319"/>
      <c r="JP126" s="319"/>
      <c r="JQ126" s="319"/>
      <c r="JR126" s="319"/>
      <c r="JS126" s="319"/>
      <c r="JT126" s="319"/>
      <c r="JU126" s="319"/>
      <c r="JV126" s="319"/>
      <c r="JW126" s="319"/>
      <c r="JX126" s="319"/>
      <c r="JY126" s="319"/>
      <c r="JZ126" s="319"/>
      <c r="KA126" s="319"/>
      <c r="KB126" s="319"/>
      <c r="KC126" s="319"/>
      <c r="KD126" s="319"/>
      <c r="KE126" s="319"/>
      <c r="KF126" s="319"/>
      <c r="KG126" s="319"/>
      <c r="KH126" s="319"/>
      <c r="KI126" s="319"/>
      <c r="KJ126" s="319"/>
      <c r="KK126" s="319"/>
      <c r="KL126" s="319"/>
      <c r="KM126" s="319"/>
      <c r="KN126" s="319"/>
      <c r="KO126" s="319"/>
      <c r="KP126" s="319"/>
      <c r="KQ126" s="319"/>
      <c r="KR126" s="319"/>
      <c r="KS126" s="319"/>
      <c r="KT126" s="319"/>
      <c r="KU126" s="319"/>
      <c r="KV126" s="319"/>
      <c r="KW126" s="319"/>
      <c r="KX126" s="319"/>
      <c r="KY126" s="319"/>
      <c r="KZ126" s="319"/>
      <c r="LA126" s="319"/>
      <c r="LB126" s="319"/>
      <c r="LC126" s="319"/>
      <c r="LD126" s="319"/>
      <c r="LE126" s="319"/>
      <c r="LF126" s="319"/>
      <c r="LG126" s="319"/>
      <c r="LH126" s="319"/>
      <c r="LI126" s="319"/>
      <c r="LJ126" s="319"/>
      <c r="LK126" s="319"/>
      <c r="LL126" s="319"/>
      <c r="LM126" s="319"/>
      <c r="LN126" s="319"/>
      <c r="LO126" s="319"/>
      <c r="LP126" s="319"/>
      <c r="LQ126" s="319"/>
      <c r="LR126" s="319"/>
      <c r="LS126" s="319"/>
      <c r="LT126" s="319"/>
      <c r="LU126" s="319"/>
      <c r="LV126" s="319"/>
      <c r="LW126" s="319"/>
      <c r="LX126" s="319"/>
      <c r="LY126" s="319"/>
      <c r="LZ126" s="319"/>
      <c r="MA126" s="319"/>
      <c r="MB126" s="319"/>
      <c r="MC126" s="319"/>
      <c r="MD126" s="319"/>
      <c r="ME126" s="319"/>
      <c r="MF126" s="319"/>
      <c r="MG126" s="319"/>
      <c r="MH126" s="319"/>
      <c r="MI126" s="319"/>
      <c r="MJ126" s="319"/>
      <c r="MK126" s="319"/>
      <c r="ML126" s="319"/>
      <c r="MM126" s="319"/>
      <c r="MN126" s="319"/>
      <c r="MO126" s="319"/>
      <c r="MP126" s="319"/>
      <c r="MQ126" s="319"/>
      <c r="MR126" s="319"/>
      <c r="MS126" s="319"/>
      <c r="MT126" s="319"/>
      <c r="MU126" s="319"/>
      <c r="MV126" s="319"/>
      <c r="MW126" s="319"/>
      <c r="MX126" s="319"/>
      <c r="MY126" s="319"/>
      <c r="MZ126" s="319"/>
      <c r="NA126" s="319"/>
      <c r="NB126" s="319"/>
      <c r="NC126" s="319"/>
      <c r="ND126" s="319"/>
      <c r="NE126" s="319"/>
      <c r="NF126" s="319"/>
      <c r="NG126" s="319"/>
      <c r="NH126" s="319"/>
      <c r="NI126" s="319"/>
      <c r="NJ126" s="319"/>
      <c r="NK126" s="319"/>
      <c r="NL126" s="319"/>
      <c r="NM126" s="319"/>
      <c r="NN126" s="319"/>
      <c r="NO126" s="319"/>
      <c r="NP126" s="319"/>
      <c r="NQ126" s="319"/>
      <c r="NR126" s="319"/>
      <c r="NS126" s="319"/>
      <c r="NT126" s="319"/>
      <c r="NU126" s="319"/>
      <c r="NV126" s="319"/>
      <c r="NW126" s="319"/>
      <c r="NX126" s="319"/>
      <c r="NY126" s="319"/>
      <c r="NZ126" s="319"/>
      <c r="OA126" s="319"/>
      <c r="OB126" s="319"/>
      <c r="OC126" s="319"/>
      <c r="OD126" s="319"/>
      <c r="OE126" s="319"/>
      <c r="OF126" s="319"/>
      <c r="OG126" s="319"/>
      <c r="OH126" s="319"/>
      <c r="OI126" s="319"/>
      <c r="OJ126" s="319"/>
      <c r="OK126" s="319"/>
      <c r="OL126" s="319"/>
      <c r="OM126" s="319"/>
      <c r="ON126" s="319"/>
      <c r="OO126" s="319"/>
      <c r="OP126" s="319"/>
      <c r="OQ126" s="319"/>
      <c r="OR126" s="319"/>
      <c r="OS126" s="319"/>
      <c r="OT126" s="319"/>
      <c r="OU126" s="319"/>
      <c r="OV126" s="319"/>
      <c r="OW126" s="319"/>
      <c r="OX126" s="319"/>
      <c r="OY126" s="319"/>
      <c r="OZ126" s="319"/>
      <c r="PA126" s="319"/>
      <c r="PB126" s="319"/>
      <c r="PC126" s="319"/>
      <c r="PD126" s="319"/>
      <c r="PE126" s="319"/>
      <c r="PF126" s="319"/>
      <c r="PG126" s="319"/>
      <c r="PH126" s="319"/>
      <c r="PI126" s="319"/>
      <c r="PJ126" s="319"/>
      <c r="PK126" s="319"/>
      <c r="PL126" s="319"/>
      <c r="PM126" s="319"/>
      <c r="PN126" s="319"/>
      <c r="PO126" s="319"/>
      <c r="PP126" s="319"/>
      <c r="PQ126" s="319"/>
      <c r="PR126" s="319"/>
      <c r="PS126" s="319"/>
      <c r="PT126" s="319"/>
      <c r="PU126" s="319"/>
      <c r="PV126" s="319"/>
      <c r="PW126" s="319"/>
      <c r="PX126" s="319"/>
      <c r="PY126" s="319"/>
      <c r="PZ126" s="319"/>
      <c r="QA126" s="319"/>
      <c r="QB126" s="319"/>
      <c r="QC126" s="319"/>
      <c r="QD126" s="319"/>
      <c r="QE126" s="319"/>
      <c r="QF126" s="319"/>
      <c r="QG126" s="319"/>
      <c r="QH126" s="319"/>
      <c r="QI126" s="319"/>
      <c r="QJ126" s="319"/>
      <c r="QK126" s="319"/>
      <c r="QL126" s="319"/>
      <c r="QM126" s="319"/>
      <c r="QN126" s="319"/>
      <c r="QO126" s="319"/>
      <c r="QP126" s="319"/>
      <c r="QQ126" s="319"/>
      <c r="QR126" s="319"/>
      <c r="QS126" s="319"/>
      <c r="QT126" s="319"/>
      <c r="QU126" s="319"/>
      <c r="QV126" s="319"/>
      <c r="QW126" s="319"/>
      <c r="QX126" s="319"/>
      <c r="QY126" s="319"/>
      <c r="QZ126" s="319"/>
      <c r="RA126" s="319"/>
      <c r="RB126" s="319"/>
      <c r="RC126" s="319"/>
      <c r="RD126" s="319"/>
      <c r="RE126" s="319"/>
      <c r="RF126" s="319"/>
    </row>
    <row r="127" spans="1:474" s="602" customFormat="1" ht="14.4">
      <c r="A127" s="319"/>
      <c r="B127" s="2003" t="s">
        <v>77</v>
      </c>
      <c r="C127" s="2004">
        <v>18230717</v>
      </c>
      <c r="D127" s="2005"/>
      <c r="E127" s="2006" t="s">
        <v>1180</v>
      </c>
      <c r="F127" s="2007">
        <v>10</v>
      </c>
      <c r="G127" s="612">
        <f t="shared" si="24"/>
        <v>1.0115302466890503E-3</v>
      </c>
      <c r="H127" s="612" t="s">
        <v>35</v>
      </c>
      <c r="I127" s="2006">
        <v>3</v>
      </c>
      <c r="J127" s="2008">
        <f t="shared" si="18"/>
        <v>515</v>
      </c>
      <c r="K127" s="2009">
        <f t="shared" si="20"/>
        <v>178</v>
      </c>
      <c r="L127" s="2009">
        <f t="shared" si="21"/>
        <v>178</v>
      </c>
      <c r="M127" s="600"/>
      <c r="N127" s="2006">
        <v>1545</v>
      </c>
      <c r="O127" s="375"/>
      <c r="P127" s="601"/>
      <c r="Q127" s="601">
        <v>534</v>
      </c>
      <c r="R127" s="601">
        <f t="shared" si="19"/>
        <v>0</v>
      </c>
      <c r="S127" s="2006">
        <v>534</v>
      </c>
      <c r="T127" s="601"/>
      <c r="U127" s="601"/>
      <c r="V127" s="601"/>
      <c r="W127" s="601"/>
      <c r="X127" s="601"/>
      <c r="Y127" s="601"/>
      <c r="Z127" s="1006">
        <f t="shared" si="25"/>
        <v>0</v>
      </c>
      <c r="AA127" s="614">
        <f t="shared" si="22"/>
        <v>0.34141751672322729</v>
      </c>
      <c r="AB127" s="601">
        <f t="shared" si="23"/>
        <v>527.49006333738612</v>
      </c>
      <c r="AC127" s="618"/>
      <c r="AD127" s="2010"/>
      <c r="AE127" s="319"/>
      <c r="AF127" s="319"/>
      <c r="AG127" s="319"/>
      <c r="AH127" s="319"/>
      <c r="AI127" s="319"/>
      <c r="AJ127" s="319"/>
      <c r="AK127" s="319"/>
      <c r="AL127" s="319"/>
      <c r="AM127" s="319"/>
      <c r="AN127" s="319"/>
      <c r="AO127" s="319"/>
      <c r="AP127" s="319"/>
      <c r="AQ127" s="319"/>
      <c r="AR127" s="319"/>
      <c r="AS127" s="319"/>
      <c r="AT127" s="319"/>
      <c r="AU127" s="319"/>
      <c r="AV127" s="319"/>
      <c r="AW127" s="319"/>
      <c r="AX127" s="319"/>
      <c r="AY127" s="319"/>
      <c r="AZ127" s="319"/>
      <c r="BA127" s="319"/>
      <c r="BB127" s="319"/>
      <c r="BC127" s="319"/>
      <c r="BD127" s="319"/>
      <c r="BE127" s="319"/>
      <c r="BF127" s="319"/>
      <c r="BG127" s="319"/>
      <c r="BH127" s="319"/>
      <c r="BI127" s="319"/>
      <c r="BJ127" s="319"/>
      <c r="BK127" s="319"/>
      <c r="BL127" s="319"/>
      <c r="BM127" s="319"/>
      <c r="BN127" s="319"/>
      <c r="BO127" s="319"/>
      <c r="BP127" s="319"/>
      <c r="BQ127" s="319"/>
      <c r="BR127" s="319"/>
      <c r="BS127" s="319"/>
      <c r="BT127" s="319"/>
      <c r="BU127" s="319"/>
      <c r="BV127" s="319"/>
      <c r="BW127" s="319"/>
      <c r="BX127" s="319"/>
      <c r="BY127" s="319"/>
      <c r="BZ127" s="319"/>
      <c r="CA127" s="319"/>
      <c r="CB127" s="319"/>
      <c r="CC127" s="319"/>
      <c r="CD127" s="319"/>
      <c r="CE127" s="319"/>
      <c r="CF127" s="319"/>
      <c r="CG127" s="319"/>
      <c r="CH127" s="319"/>
      <c r="CI127" s="319"/>
      <c r="CJ127" s="319"/>
      <c r="CK127" s="319"/>
      <c r="CL127" s="319"/>
      <c r="CM127" s="319"/>
      <c r="CN127" s="319"/>
      <c r="CO127" s="319"/>
      <c r="CP127" s="319"/>
      <c r="CQ127" s="319"/>
      <c r="CR127" s="319"/>
      <c r="CS127" s="319"/>
      <c r="CT127" s="319"/>
      <c r="CU127" s="319"/>
      <c r="CV127" s="319"/>
      <c r="CW127" s="319"/>
      <c r="CX127" s="319"/>
      <c r="CY127" s="319"/>
      <c r="CZ127" s="319"/>
      <c r="DA127" s="319"/>
      <c r="DB127" s="319"/>
      <c r="DC127" s="319"/>
      <c r="DD127" s="319"/>
      <c r="DE127" s="319"/>
      <c r="DF127" s="319"/>
      <c r="DG127" s="319"/>
      <c r="DH127" s="319"/>
      <c r="DI127" s="319"/>
      <c r="DJ127" s="319"/>
      <c r="DK127" s="319"/>
      <c r="DL127" s="319"/>
      <c r="DM127" s="319"/>
      <c r="DN127" s="319"/>
      <c r="DO127" s="319"/>
      <c r="DP127" s="319"/>
      <c r="DQ127" s="319"/>
      <c r="DR127" s="319"/>
      <c r="DS127" s="319"/>
      <c r="DT127" s="319"/>
      <c r="DU127" s="319"/>
      <c r="DV127" s="319"/>
      <c r="DW127" s="319"/>
      <c r="DX127" s="319"/>
      <c r="DY127" s="319"/>
      <c r="DZ127" s="319"/>
      <c r="EA127" s="319"/>
      <c r="EB127" s="319"/>
      <c r="EC127" s="319"/>
      <c r="ED127" s="319"/>
      <c r="EE127" s="319"/>
      <c r="EF127" s="319"/>
      <c r="EG127" s="319"/>
      <c r="EH127" s="319"/>
      <c r="EI127" s="319"/>
      <c r="EJ127" s="319"/>
      <c r="EK127" s="319"/>
      <c r="EL127" s="319"/>
      <c r="EM127" s="319"/>
      <c r="EN127" s="319"/>
      <c r="EO127" s="319"/>
      <c r="EP127" s="319"/>
      <c r="EQ127" s="319"/>
      <c r="ER127" s="319"/>
      <c r="ES127" s="319"/>
      <c r="ET127" s="319"/>
      <c r="EU127" s="319"/>
      <c r="EV127" s="319"/>
      <c r="EW127" s="319"/>
      <c r="EX127" s="319"/>
      <c r="EY127" s="319"/>
      <c r="EZ127" s="319"/>
      <c r="FA127" s="319"/>
      <c r="FB127" s="319"/>
      <c r="FC127" s="319"/>
      <c r="FD127" s="319"/>
      <c r="FE127" s="319"/>
      <c r="FF127" s="319"/>
      <c r="FG127" s="319"/>
      <c r="FH127" s="319"/>
      <c r="FI127" s="319"/>
      <c r="FJ127" s="319"/>
      <c r="FK127" s="319"/>
      <c r="FL127" s="319"/>
      <c r="FM127" s="319"/>
      <c r="FN127" s="319"/>
      <c r="FO127" s="319"/>
      <c r="FP127" s="319"/>
      <c r="FQ127" s="319"/>
      <c r="FR127" s="319"/>
      <c r="FS127" s="319"/>
      <c r="FT127" s="319"/>
      <c r="FU127" s="319"/>
      <c r="FV127" s="319"/>
      <c r="FW127" s="319"/>
      <c r="FX127" s="319"/>
      <c r="FY127" s="319"/>
      <c r="FZ127" s="319"/>
      <c r="GA127" s="319"/>
      <c r="GB127" s="319"/>
      <c r="GC127" s="319"/>
      <c r="GD127" s="319"/>
      <c r="GE127" s="319"/>
      <c r="GF127" s="319"/>
      <c r="GG127" s="319"/>
      <c r="GH127" s="319"/>
      <c r="GI127" s="319"/>
      <c r="GJ127" s="319"/>
      <c r="GK127" s="319"/>
      <c r="GL127" s="319"/>
      <c r="GM127" s="319"/>
      <c r="GN127" s="319"/>
      <c r="GO127" s="319"/>
      <c r="GP127" s="319"/>
      <c r="GQ127" s="319"/>
      <c r="GR127" s="319"/>
      <c r="GS127" s="319"/>
      <c r="GT127" s="319"/>
      <c r="GU127" s="319"/>
      <c r="GV127" s="319"/>
      <c r="GW127" s="319"/>
      <c r="GX127" s="319"/>
      <c r="GY127" s="319"/>
      <c r="GZ127" s="319"/>
      <c r="HA127" s="319"/>
      <c r="HB127" s="319"/>
      <c r="HC127" s="319"/>
      <c r="HD127" s="319"/>
      <c r="HE127" s="319"/>
      <c r="HF127" s="319"/>
      <c r="HG127" s="319"/>
      <c r="HH127" s="319"/>
      <c r="HI127" s="319"/>
      <c r="HJ127" s="319"/>
      <c r="HK127" s="319"/>
      <c r="HL127" s="319"/>
      <c r="HM127" s="319"/>
      <c r="HN127" s="319"/>
      <c r="HO127" s="319"/>
      <c r="HP127" s="319"/>
      <c r="HQ127" s="319"/>
      <c r="HR127" s="319"/>
      <c r="HS127" s="319"/>
      <c r="HT127" s="319"/>
      <c r="HU127" s="319"/>
      <c r="HV127" s="319"/>
      <c r="HW127" s="319"/>
      <c r="HX127" s="319"/>
      <c r="HY127" s="319"/>
      <c r="HZ127" s="319"/>
      <c r="IA127" s="319"/>
      <c r="IB127" s="319"/>
      <c r="IC127" s="319"/>
      <c r="ID127" s="319"/>
      <c r="IE127" s="319"/>
      <c r="IF127" s="319"/>
      <c r="IG127" s="319"/>
      <c r="IH127" s="319"/>
      <c r="II127" s="319"/>
      <c r="IJ127" s="319"/>
      <c r="IK127" s="319"/>
      <c r="IL127" s="319"/>
      <c r="IM127" s="319"/>
      <c r="IN127" s="319"/>
      <c r="IO127" s="319"/>
      <c r="IP127" s="319"/>
      <c r="IQ127" s="319"/>
      <c r="IR127" s="319"/>
      <c r="IS127" s="319"/>
      <c r="IT127" s="319"/>
      <c r="IU127" s="319"/>
      <c r="IV127" s="319"/>
      <c r="IW127" s="319"/>
      <c r="IX127" s="319"/>
      <c r="IY127" s="319"/>
      <c r="IZ127" s="319"/>
      <c r="JA127" s="319"/>
      <c r="JB127" s="319"/>
      <c r="JC127" s="319"/>
      <c r="JD127" s="319"/>
      <c r="JE127" s="319"/>
      <c r="JF127" s="319"/>
      <c r="JG127" s="319"/>
      <c r="JH127" s="319"/>
      <c r="JI127" s="319"/>
      <c r="JJ127" s="319"/>
      <c r="JK127" s="319"/>
      <c r="JL127" s="319"/>
      <c r="JM127" s="319"/>
      <c r="JN127" s="319"/>
      <c r="JO127" s="319"/>
      <c r="JP127" s="319"/>
      <c r="JQ127" s="319"/>
      <c r="JR127" s="319"/>
      <c r="JS127" s="319"/>
      <c r="JT127" s="319"/>
      <c r="JU127" s="319"/>
      <c r="JV127" s="319"/>
      <c r="JW127" s="319"/>
      <c r="JX127" s="319"/>
      <c r="JY127" s="319"/>
      <c r="JZ127" s="319"/>
      <c r="KA127" s="319"/>
      <c r="KB127" s="319"/>
      <c r="KC127" s="319"/>
      <c r="KD127" s="319"/>
      <c r="KE127" s="319"/>
      <c r="KF127" s="319"/>
      <c r="KG127" s="319"/>
      <c r="KH127" s="319"/>
      <c r="KI127" s="319"/>
      <c r="KJ127" s="319"/>
      <c r="KK127" s="319"/>
      <c r="KL127" s="319"/>
      <c r="KM127" s="319"/>
      <c r="KN127" s="319"/>
      <c r="KO127" s="319"/>
      <c r="KP127" s="319"/>
      <c r="KQ127" s="319"/>
      <c r="KR127" s="319"/>
      <c r="KS127" s="319"/>
      <c r="KT127" s="319"/>
      <c r="KU127" s="319"/>
      <c r="KV127" s="319"/>
      <c r="KW127" s="319"/>
      <c r="KX127" s="319"/>
      <c r="KY127" s="319"/>
      <c r="KZ127" s="319"/>
      <c r="LA127" s="319"/>
      <c r="LB127" s="319"/>
      <c r="LC127" s="319"/>
      <c r="LD127" s="319"/>
      <c r="LE127" s="319"/>
      <c r="LF127" s="319"/>
      <c r="LG127" s="319"/>
      <c r="LH127" s="319"/>
      <c r="LI127" s="319"/>
      <c r="LJ127" s="319"/>
      <c r="LK127" s="319"/>
      <c r="LL127" s="319"/>
      <c r="LM127" s="319"/>
      <c r="LN127" s="319"/>
      <c r="LO127" s="319"/>
      <c r="LP127" s="319"/>
      <c r="LQ127" s="319"/>
      <c r="LR127" s="319"/>
      <c r="LS127" s="319"/>
      <c r="LT127" s="319"/>
      <c r="LU127" s="319"/>
      <c r="LV127" s="319"/>
      <c r="LW127" s="319"/>
      <c r="LX127" s="319"/>
      <c r="LY127" s="319"/>
      <c r="LZ127" s="319"/>
      <c r="MA127" s="319"/>
      <c r="MB127" s="319"/>
      <c r="MC127" s="319"/>
      <c r="MD127" s="319"/>
      <c r="ME127" s="319"/>
      <c r="MF127" s="319"/>
      <c r="MG127" s="319"/>
      <c r="MH127" s="319"/>
      <c r="MI127" s="319"/>
      <c r="MJ127" s="319"/>
      <c r="MK127" s="319"/>
      <c r="ML127" s="319"/>
      <c r="MM127" s="319"/>
      <c r="MN127" s="319"/>
      <c r="MO127" s="319"/>
      <c r="MP127" s="319"/>
      <c r="MQ127" s="319"/>
      <c r="MR127" s="319"/>
      <c r="MS127" s="319"/>
      <c r="MT127" s="319"/>
      <c r="MU127" s="319"/>
      <c r="MV127" s="319"/>
      <c r="MW127" s="319"/>
      <c r="MX127" s="319"/>
      <c r="MY127" s="319"/>
      <c r="MZ127" s="319"/>
      <c r="NA127" s="319"/>
      <c r="NB127" s="319"/>
      <c r="NC127" s="319"/>
      <c r="ND127" s="319"/>
      <c r="NE127" s="319"/>
      <c r="NF127" s="319"/>
      <c r="NG127" s="319"/>
      <c r="NH127" s="319"/>
      <c r="NI127" s="319"/>
      <c r="NJ127" s="319"/>
      <c r="NK127" s="319"/>
      <c r="NL127" s="319"/>
      <c r="NM127" s="319"/>
      <c r="NN127" s="319"/>
      <c r="NO127" s="319"/>
      <c r="NP127" s="319"/>
      <c r="NQ127" s="319"/>
      <c r="NR127" s="319"/>
      <c r="NS127" s="319"/>
      <c r="NT127" s="319"/>
      <c r="NU127" s="319"/>
      <c r="NV127" s="319"/>
      <c r="NW127" s="319"/>
      <c r="NX127" s="319"/>
      <c r="NY127" s="319"/>
      <c r="NZ127" s="319"/>
      <c r="OA127" s="319"/>
      <c r="OB127" s="319"/>
      <c r="OC127" s="319"/>
      <c r="OD127" s="319"/>
      <c r="OE127" s="319"/>
      <c r="OF127" s="319"/>
      <c r="OG127" s="319"/>
      <c r="OH127" s="319"/>
      <c r="OI127" s="319"/>
      <c r="OJ127" s="319"/>
      <c r="OK127" s="319"/>
      <c r="OL127" s="319"/>
      <c r="OM127" s="319"/>
      <c r="ON127" s="319"/>
      <c r="OO127" s="319"/>
      <c r="OP127" s="319"/>
      <c r="OQ127" s="319"/>
      <c r="OR127" s="319"/>
      <c r="OS127" s="319"/>
      <c r="OT127" s="319"/>
      <c r="OU127" s="319"/>
      <c r="OV127" s="319"/>
      <c r="OW127" s="319"/>
      <c r="OX127" s="319"/>
      <c r="OY127" s="319"/>
      <c r="OZ127" s="319"/>
      <c r="PA127" s="319"/>
      <c r="PB127" s="319"/>
      <c r="PC127" s="319"/>
      <c r="PD127" s="319"/>
      <c r="PE127" s="319"/>
      <c r="PF127" s="319"/>
      <c r="PG127" s="319"/>
      <c r="PH127" s="319"/>
      <c r="PI127" s="319"/>
      <c r="PJ127" s="319"/>
      <c r="PK127" s="319"/>
      <c r="PL127" s="319"/>
      <c r="PM127" s="319"/>
      <c r="PN127" s="319"/>
      <c r="PO127" s="319"/>
      <c r="PP127" s="319"/>
      <c r="PQ127" s="319"/>
      <c r="PR127" s="319"/>
      <c r="PS127" s="319"/>
      <c r="PT127" s="319"/>
      <c r="PU127" s="319"/>
      <c r="PV127" s="319"/>
      <c r="PW127" s="319"/>
      <c r="PX127" s="319"/>
      <c r="PY127" s="319"/>
      <c r="PZ127" s="319"/>
      <c r="QA127" s="319"/>
      <c r="QB127" s="319"/>
      <c r="QC127" s="319"/>
      <c r="QD127" s="319"/>
      <c r="QE127" s="319"/>
      <c r="QF127" s="319"/>
      <c r="QG127" s="319"/>
      <c r="QH127" s="319"/>
      <c r="QI127" s="319"/>
      <c r="QJ127" s="319"/>
      <c r="QK127" s="319"/>
      <c r="QL127" s="319"/>
      <c r="QM127" s="319"/>
      <c r="QN127" s="319"/>
      <c r="QO127" s="319"/>
      <c r="QP127" s="319"/>
      <c r="QQ127" s="319"/>
      <c r="QR127" s="319"/>
      <c r="QS127" s="319"/>
      <c r="QT127" s="319"/>
      <c r="QU127" s="319"/>
      <c r="QV127" s="319"/>
      <c r="QW127" s="319"/>
      <c r="QX127" s="319"/>
      <c r="QY127" s="319"/>
      <c r="QZ127" s="319"/>
      <c r="RA127" s="319"/>
      <c r="RB127" s="319"/>
      <c r="RC127" s="319"/>
      <c r="RD127" s="319"/>
      <c r="RE127" s="319"/>
      <c r="RF127" s="319"/>
    </row>
    <row r="128" spans="1:474" s="602" customFormat="1" ht="14.4">
      <c r="A128" s="319"/>
      <c r="B128" s="2003" t="s">
        <v>77</v>
      </c>
      <c r="C128" s="2004">
        <v>18230717</v>
      </c>
      <c r="D128" s="2005"/>
      <c r="E128" s="2006" t="s">
        <v>1181</v>
      </c>
      <c r="F128" s="2007">
        <v>5</v>
      </c>
      <c r="G128" s="612">
        <f t="shared" si="24"/>
        <v>1.9772306440135482E-3</v>
      </c>
      <c r="H128" s="612" t="s">
        <v>39</v>
      </c>
      <c r="I128" s="2006">
        <v>5</v>
      </c>
      <c r="J128" s="2008">
        <f t="shared" si="18"/>
        <v>1208</v>
      </c>
      <c r="K128" s="2009">
        <f t="shared" si="20"/>
        <v>64.5</v>
      </c>
      <c r="L128" s="2009">
        <f t="shared" si="21"/>
        <v>64.5</v>
      </c>
      <c r="M128" s="600"/>
      <c r="N128" s="2006">
        <v>6040</v>
      </c>
      <c r="O128" s="375"/>
      <c r="P128" s="601"/>
      <c r="Q128" s="601">
        <v>322.5</v>
      </c>
      <c r="R128" s="601">
        <f t="shared" si="19"/>
        <v>0</v>
      </c>
      <c r="S128" s="2006">
        <v>322.5</v>
      </c>
      <c r="T128" s="601"/>
      <c r="U128" s="601"/>
      <c r="V128" s="601"/>
      <c r="W128" s="601"/>
      <c r="X128" s="601"/>
      <c r="Y128" s="601"/>
      <c r="Z128" s="1006">
        <f t="shared" si="25"/>
        <v>0</v>
      </c>
      <c r="AA128" s="614">
        <f t="shared" si="22"/>
        <v>0.29394958809912086</v>
      </c>
      <c r="AB128" s="601">
        <f t="shared" si="23"/>
        <v>1775.45551211869</v>
      </c>
      <c r="AC128" s="618"/>
      <c r="AD128" s="2010"/>
      <c r="AE128" s="319"/>
      <c r="AF128" s="319"/>
      <c r="AG128" s="319"/>
      <c r="AH128" s="319"/>
      <c r="AI128" s="319"/>
      <c r="AJ128" s="319"/>
      <c r="AK128" s="319"/>
      <c r="AL128" s="319"/>
      <c r="AM128" s="319"/>
      <c r="AN128" s="319"/>
      <c r="AO128" s="319"/>
      <c r="AP128" s="319"/>
      <c r="AQ128" s="319"/>
      <c r="AR128" s="319"/>
      <c r="AS128" s="319"/>
      <c r="AT128" s="319"/>
      <c r="AU128" s="319"/>
      <c r="AV128" s="319"/>
      <c r="AW128" s="319"/>
      <c r="AX128" s="319"/>
      <c r="AY128" s="319"/>
      <c r="AZ128" s="319"/>
      <c r="BA128" s="319"/>
      <c r="BB128" s="319"/>
      <c r="BC128" s="319"/>
      <c r="BD128" s="319"/>
      <c r="BE128" s="319"/>
      <c r="BF128" s="319"/>
      <c r="BG128" s="319"/>
      <c r="BH128" s="319"/>
      <c r="BI128" s="319"/>
      <c r="BJ128" s="319"/>
      <c r="BK128" s="319"/>
      <c r="BL128" s="319"/>
      <c r="BM128" s="319"/>
      <c r="BN128" s="319"/>
      <c r="BO128" s="319"/>
      <c r="BP128" s="319"/>
      <c r="BQ128" s="319"/>
      <c r="BR128" s="319"/>
      <c r="BS128" s="319"/>
      <c r="BT128" s="319"/>
      <c r="BU128" s="319"/>
      <c r="BV128" s="319"/>
      <c r="BW128" s="319"/>
      <c r="BX128" s="319"/>
      <c r="BY128" s="319"/>
      <c r="BZ128" s="319"/>
      <c r="CA128" s="319"/>
      <c r="CB128" s="319"/>
      <c r="CC128" s="319"/>
      <c r="CD128" s="319"/>
      <c r="CE128" s="319"/>
      <c r="CF128" s="319"/>
      <c r="CG128" s="319"/>
      <c r="CH128" s="319"/>
      <c r="CI128" s="319"/>
      <c r="CJ128" s="319"/>
      <c r="CK128" s="319"/>
      <c r="CL128" s="319"/>
      <c r="CM128" s="319"/>
      <c r="CN128" s="319"/>
      <c r="CO128" s="319"/>
      <c r="CP128" s="319"/>
      <c r="CQ128" s="319"/>
      <c r="CR128" s="319"/>
      <c r="CS128" s="319"/>
      <c r="CT128" s="319"/>
      <c r="CU128" s="319"/>
      <c r="CV128" s="319"/>
      <c r="CW128" s="319"/>
      <c r="CX128" s="319"/>
      <c r="CY128" s="319"/>
      <c r="CZ128" s="319"/>
      <c r="DA128" s="319"/>
      <c r="DB128" s="319"/>
      <c r="DC128" s="319"/>
      <c r="DD128" s="319"/>
      <c r="DE128" s="319"/>
      <c r="DF128" s="319"/>
      <c r="DG128" s="319"/>
      <c r="DH128" s="319"/>
      <c r="DI128" s="319"/>
      <c r="DJ128" s="319"/>
      <c r="DK128" s="319"/>
      <c r="DL128" s="319"/>
      <c r="DM128" s="319"/>
      <c r="DN128" s="319"/>
      <c r="DO128" s="319"/>
      <c r="DP128" s="319"/>
      <c r="DQ128" s="319"/>
      <c r="DR128" s="319"/>
      <c r="DS128" s="319"/>
      <c r="DT128" s="319"/>
      <c r="DU128" s="319"/>
      <c r="DV128" s="319"/>
      <c r="DW128" s="319"/>
      <c r="DX128" s="319"/>
      <c r="DY128" s="319"/>
      <c r="DZ128" s="319"/>
      <c r="EA128" s="319"/>
      <c r="EB128" s="319"/>
      <c r="EC128" s="319"/>
      <c r="ED128" s="319"/>
      <c r="EE128" s="319"/>
      <c r="EF128" s="319"/>
      <c r="EG128" s="319"/>
      <c r="EH128" s="319"/>
      <c r="EI128" s="319"/>
      <c r="EJ128" s="319"/>
      <c r="EK128" s="319"/>
      <c r="EL128" s="319"/>
      <c r="EM128" s="319"/>
      <c r="EN128" s="319"/>
      <c r="EO128" s="319"/>
      <c r="EP128" s="319"/>
      <c r="EQ128" s="319"/>
      <c r="ER128" s="319"/>
      <c r="ES128" s="319"/>
      <c r="ET128" s="319"/>
      <c r="EU128" s="319"/>
      <c r="EV128" s="319"/>
      <c r="EW128" s="319"/>
      <c r="EX128" s="319"/>
      <c r="EY128" s="319"/>
      <c r="EZ128" s="319"/>
      <c r="FA128" s="319"/>
      <c r="FB128" s="319"/>
      <c r="FC128" s="319"/>
      <c r="FD128" s="319"/>
      <c r="FE128" s="319"/>
      <c r="FF128" s="319"/>
      <c r="FG128" s="319"/>
      <c r="FH128" s="319"/>
      <c r="FI128" s="319"/>
      <c r="FJ128" s="319"/>
      <c r="FK128" s="319"/>
      <c r="FL128" s="319"/>
      <c r="FM128" s="319"/>
      <c r="FN128" s="319"/>
      <c r="FO128" s="319"/>
      <c r="FP128" s="319"/>
      <c r="FQ128" s="319"/>
      <c r="FR128" s="319"/>
      <c r="FS128" s="319"/>
      <c r="FT128" s="319"/>
      <c r="FU128" s="319"/>
      <c r="FV128" s="319"/>
      <c r="FW128" s="319"/>
      <c r="FX128" s="319"/>
      <c r="FY128" s="319"/>
      <c r="FZ128" s="319"/>
      <c r="GA128" s="319"/>
      <c r="GB128" s="319"/>
      <c r="GC128" s="319"/>
      <c r="GD128" s="319"/>
      <c r="GE128" s="319"/>
      <c r="GF128" s="319"/>
      <c r="GG128" s="319"/>
      <c r="GH128" s="319"/>
      <c r="GI128" s="319"/>
      <c r="GJ128" s="319"/>
      <c r="GK128" s="319"/>
      <c r="GL128" s="319"/>
      <c r="GM128" s="319"/>
      <c r="GN128" s="319"/>
      <c r="GO128" s="319"/>
      <c r="GP128" s="319"/>
      <c r="GQ128" s="319"/>
      <c r="GR128" s="319"/>
      <c r="GS128" s="319"/>
      <c r="GT128" s="319"/>
      <c r="GU128" s="319"/>
      <c r="GV128" s="319"/>
      <c r="GW128" s="319"/>
      <c r="GX128" s="319"/>
      <c r="GY128" s="319"/>
      <c r="GZ128" s="319"/>
      <c r="HA128" s="319"/>
      <c r="HB128" s="319"/>
      <c r="HC128" s="319"/>
      <c r="HD128" s="319"/>
      <c r="HE128" s="319"/>
      <c r="HF128" s="319"/>
      <c r="HG128" s="319"/>
      <c r="HH128" s="319"/>
      <c r="HI128" s="319"/>
      <c r="HJ128" s="319"/>
      <c r="HK128" s="319"/>
      <c r="HL128" s="319"/>
      <c r="HM128" s="319"/>
      <c r="HN128" s="319"/>
      <c r="HO128" s="319"/>
      <c r="HP128" s="319"/>
      <c r="HQ128" s="319"/>
      <c r="HR128" s="319"/>
      <c r="HS128" s="319"/>
      <c r="HT128" s="319"/>
      <c r="HU128" s="319"/>
      <c r="HV128" s="319"/>
      <c r="HW128" s="319"/>
      <c r="HX128" s="319"/>
      <c r="HY128" s="319"/>
      <c r="HZ128" s="319"/>
      <c r="IA128" s="319"/>
      <c r="IB128" s="319"/>
      <c r="IC128" s="319"/>
      <c r="ID128" s="319"/>
      <c r="IE128" s="319"/>
      <c r="IF128" s="319"/>
      <c r="IG128" s="319"/>
      <c r="IH128" s="319"/>
      <c r="II128" s="319"/>
      <c r="IJ128" s="319"/>
      <c r="IK128" s="319"/>
      <c r="IL128" s="319"/>
      <c r="IM128" s="319"/>
      <c r="IN128" s="319"/>
      <c r="IO128" s="319"/>
      <c r="IP128" s="319"/>
      <c r="IQ128" s="319"/>
      <c r="IR128" s="319"/>
      <c r="IS128" s="319"/>
      <c r="IT128" s="319"/>
      <c r="IU128" s="319"/>
      <c r="IV128" s="319"/>
      <c r="IW128" s="319"/>
      <c r="IX128" s="319"/>
      <c r="IY128" s="319"/>
      <c r="IZ128" s="319"/>
      <c r="JA128" s="319"/>
      <c r="JB128" s="319"/>
      <c r="JC128" s="319"/>
      <c r="JD128" s="319"/>
      <c r="JE128" s="319"/>
      <c r="JF128" s="319"/>
      <c r="JG128" s="319"/>
      <c r="JH128" s="319"/>
      <c r="JI128" s="319"/>
      <c r="JJ128" s="319"/>
      <c r="JK128" s="319"/>
      <c r="JL128" s="319"/>
      <c r="JM128" s="319"/>
      <c r="JN128" s="319"/>
      <c r="JO128" s="319"/>
      <c r="JP128" s="319"/>
      <c r="JQ128" s="319"/>
      <c r="JR128" s="319"/>
      <c r="JS128" s="319"/>
      <c r="JT128" s="319"/>
      <c r="JU128" s="319"/>
      <c r="JV128" s="319"/>
      <c r="JW128" s="319"/>
      <c r="JX128" s="319"/>
      <c r="JY128" s="319"/>
      <c r="JZ128" s="319"/>
      <c r="KA128" s="319"/>
      <c r="KB128" s="319"/>
      <c r="KC128" s="319"/>
      <c r="KD128" s="319"/>
      <c r="KE128" s="319"/>
      <c r="KF128" s="319"/>
      <c r="KG128" s="319"/>
      <c r="KH128" s="319"/>
      <c r="KI128" s="319"/>
      <c r="KJ128" s="319"/>
      <c r="KK128" s="319"/>
      <c r="KL128" s="319"/>
      <c r="KM128" s="319"/>
      <c r="KN128" s="319"/>
      <c r="KO128" s="319"/>
      <c r="KP128" s="319"/>
      <c r="KQ128" s="319"/>
      <c r="KR128" s="319"/>
      <c r="KS128" s="319"/>
      <c r="KT128" s="319"/>
      <c r="KU128" s="319"/>
      <c r="KV128" s="319"/>
      <c r="KW128" s="319"/>
      <c r="KX128" s="319"/>
      <c r="KY128" s="319"/>
      <c r="KZ128" s="319"/>
      <c r="LA128" s="319"/>
      <c r="LB128" s="319"/>
      <c r="LC128" s="319"/>
      <c r="LD128" s="319"/>
      <c r="LE128" s="319"/>
      <c r="LF128" s="319"/>
      <c r="LG128" s="319"/>
      <c r="LH128" s="319"/>
      <c r="LI128" s="319"/>
      <c r="LJ128" s="319"/>
      <c r="LK128" s="319"/>
      <c r="LL128" s="319"/>
      <c r="LM128" s="319"/>
      <c r="LN128" s="319"/>
      <c r="LO128" s="319"/>
      <c r="LP128" s="319"/>
      <c r="LQ128" s="319"/>
      <c r="LR128" s="319"/>
      <c r="LS128" s="319"/>
      <c r="LT128" s="319"/>
      <c r="LU128" s="319"/>
      <c r="LV128" s="319"/>
      <c r="LW128" s="319"/>
      <c r="LX128" s="319"/>
      <c r="LY128" s="319"/>
      <c r="LZ128" s="319"/>
      <c r="MA128" s="319"/>
      <c r="MB128" s="319"/>
      <c r="MC128" s="319"/>
      <c r="MD128" s="319"/>
      <c r="ME128" s="319"/>
      <c r="MF128" s="319"/>
      <c r="MG128" s="319"/>
      <c r="MH128" s="319"/>
      <c r="MI128" s="319"/>
      <c r="MJ128" s="319"/>
      <c r="MK128" s="319"/>
      <c r="ML128" s="319"/>
      <c r="MM128" s="319"/>
      <c r="MN128" s="319"/>
      <c r="MO128" s="319"/>
      <c r="MP128" s="319"/>
      <c r="MQ128" s="319"/>
      <c r="MR128" s="319"/>
      <c r="MS128" s="319"/>
      <c r="MT128" s="319"/>
      <c r="MU128" s="319"/>
      <c r="MV128" s="319"/>
      <c r="MW128" s="319"/>
      <c r="MX128" s="319"/>
      <c r="MY128" s="319"/>
      <c r="MZ128" s="319"/>
      <c r="NA128" s="319"/>
      <c r="NB128" s="319"/>
      <c r="NC128" s="319"/>
      <c r="ND128" s="319"/>
      <c r="NE128" s="319"/>
      <c r="NF128" s="319"/>
      <c r="NG128" s="319"/>
      <c r="NH128" s="319"/>
      <c r="NI128" s="319"/>
      <c r="NJ128" s="319"/>
      <c r="NK128" s="319"/>
      <c r="NL128" s="319"/>
      <c r="NM128" s="319"/>
      <c r="NN128" s="319"/>
      <c r="NO128" s="319"/>
      <c r="NP128" s="319"/>
      <c r="NQ128" s="319"/>
      <c r="NR128" s="319"/>
      <c r="NS128" s="319"/>
      <c r="NT128" s="319"/>
      <c r="NU128" s="319"/>
      <c r="NV128" s="319"/>
      <c r="NW128" s="319"/>
      <c r="NX128" s="319"/>
      <c r="NY128" s="319"/>
      <c r="NZ128" s="319"/>
      <c r="OA128" s="319"/>
      <c r="OB128" s="319"/>
      <c r="OC128" s="319"/>
      <c r="OD128" s="319"/>
      <c r="OE128" s="319"/>
      <c r="OF128" s="319"/>
      <c r="OG128" s="319"/>
      <c r="OH128" s="319"/>
      <c r="OI128" s="319"/>
      <c r="OJ128" s="319"/>
      <c r="OK128" s="319"/>
      <c r="OL128" s="319"/>
      <c r="OM128" s="319"/>
      <c r="ON128" s="319"/>
      <c r="OO128" s="319"/>
      <c r="OP128" s="319"/>
      <c r="OQ128" s="319"/>
      <c r="OR128" s="319"/>
      <c r="OS128" s="319"/>
      <c r="OT128" s="319"/>
      <c r="OU128" s="319"/>
      <c r="OV128" s="319"/>
      <c r="OW128" s="319"/>
      <c r="OX128" s="319"/>
      <c r="OY128" s="319"/>
      <c r="OZ128" s="319"/>
      <c r="PA128" s="319"/>
      <c r="PB128" s="319"/>
      <c r="PC128" s="319"/>
      <c r="PD128" s="319"/>
      <c r="PE128" s="319"/>
      <c r="PF128" s="319"/>
      <c r="PG128" s="319"/>
      <c r="PH128" s="319"/>
      <c r="PI128" s="319"/>
      <c r="PJ128" s="319"/>
      <c r="PK128" s="319"/>
      <c r="PL128" s="319"/>
      <c r="PM128" s="319"/>
      <c r="PN128" s="319"/>
      <c r="PO128" s="319"/>
      <c r="PP128" s="319"/>
      <c r="PQ128" s="319"/>
      <c r="PR128" s="319"/>
      <c r="PS128" s="319"/>
      <c r="PT128" s="319"/>
      <c r="PU128" s="319"/>
      <c r="PV128" s="319"/>
      <c r="PW128" s="319"/>
      <c r="PX128" s="319"/>
      <c r="PY128" s="319"/>
      <c r="PZ128" s="319"/>
      <c r="QA128" s="319"/>
      <c r="QB128" s="319"/>
      <c r="QC128" s="319"/>
      <c r="QD128" s="319"/>
      <c r="QE128" s="319"/>
      <c r="QF128" s="319"/>
      <c r="QG128" s="319"/>
      <c r="QH128" s="319"/>
      <c r="QI128" s="319"/>
      <c r="QJ128" s="319"/>
      <c r="QK128" s="319"/>
      <c r="QL128" s="319"/>
      <c r="QM128" s="319"/>
      <c r="QN128" s="319"/>
      <c r="QO128" s="319"/>
      <c r="QP128" s="319"/>
      <c r="QQ128" s="319"/>
      <c r="QR128" s="319"/>
      <c r="QS128" s="319"/>
      <c r="QT128" s="319"/>
      <c r="QU128" s="319"/>
      <c r="QV128" s="319"/>
      <c r="QW128" s="319"/>
      <c r="QX128" s="319"/>
      <c r="QY128" s="319"/>
      <c r="QZ128" s="319"/>
      <c r="RA128" s="319"/>
      <c r="RB128" s="319"/>
      <c r="RC128" s="319"/>
      <c r="RD128" s="319"/>
      <c r="RE128" s="319"/>
      <c r="RF128" s="319"/>
    </row>
    <row r="129" spans="1:474" s="602" customFormat="1" ht="14.4">
      <c r="A129" s="319"/>
      <c r="B129" s="2003" t="s">
        <v>77</v>
      </c>
      <c r="C129" s="2004">
        <v>18230718</v>
      </c>
      <c r="D129" s="2005"/>
      <c r="E129" s="2006" t="s">
        <v>1182</v>
      </c>
      <c r="F129" s="2007">
        <v>15</v>
      </c>
      <c r="G129" s="612">
        <f t="shared" si="24"/>
        <v>1.7800968205325948E-2</v>
      </c>
      <c r="H129" s="612" t="s">
        <v>33</v>
      </c>
      <c r="I129" s="2006">
        <v>4</v>
      </c>
      <c r="J129" s="2008">
        <f t="shared" si="18"/>
        <v>4531.5</v>
      </c>
      <c r="K129" s="2009">
        <f t="shared" si="20"/>
        <v>525</v>
      </c>
      <c r="L129" s="2009">
        <f t="shared" si="21"/>
        <v>10010.227500000001</v>
      </c>
      <c r="M129" s="600"/>
      <c r="N129" s="2006">
        <v>18126</v>
      </c>
      <c r="O129" s="375"/>
      <c r="P129" s="601"/>
      <c r="Q129" s="601">
        <v>2100</v>
      </c>
      <c r="R129" s="601">
        <f t="shared" si="19"/>
        <v>37940.910000000003</v>
      </c>
      <c r="S129" s="2006">
        <v>40040.910000000003</v>
      </c>
      <c r="T129" s="601"/>
      <c r="U129" s="601"/>
      <c r="V129" s="601"/>
      <c r="W129" s="601"/>
      <c r="X129" s="601"/>
      <c r="Y129" s="601"/>
      <c r="Z129" s="1006">
        <f t="shared" si="25"/>
        <v>0</v>
      </c>
      <c r="AA129" s="614">
        <f t="shared" si="22"/>
        <v>1.7942481299338953</v>
      </c>
      <c r="AB129" s="601">
        <f t="shared" si="23"/>
        <v>32522.541603181784</v>
      </c>
      <c r="AC129" s="618"/>
      <c r="AD129" s="2010"/>
      <c r="AE129" s="319"/>
      <c r="AF129" s="319"/>
      <c r="AG129" s="319"/>
      <c r="AH129" s="319"/>
      <c r="AI129" s="319"/>
      <c r="AJ129" s="319"/>
      <c r="AK129" s="319"/>
      <c r="AL129" s="319"/>
      <c r="AM129" s="319"/>
      <c r="AN129" s="319"/>
      <c r="AO129" s="319"/>
      <c r="AP129" s="319"/>
      <c r="AQ129" s="319"/>
      <c r="AR129" s="319"/>
      <c r="AS129" s="319"/>
      <c r="AT129" s="319"/>
      <c r="AU129" s="319"/>
      <c r="AV129" s="319"/>
      <c r="AW129" s="319"/>
      <c r="AX129" s="319"/>
      <c r="AY129" s="319"/>
      <c r="AZ129" s="319"/>
      <c r="BA129" s="319"/>
      <c r="BB129" s="319"/>
      <c r="BC129" s="319"/>
      <c r="BD129" s="319"/>
      <c r="BE129" s="319"/>
      <c r="BF129" s="319"/>
      <c r="BG129" s="319"/>
      <c r="BH129" s="319"/>
      <c r="BI129" s="319"/>
      <c r="BJ129" s="319"/>
      <c r="BK129" s="319"/>
      <c r="BL129" s="319"/>
      <c r="BM129" s="319"/>
      <c r="BN129" s="319"/>
      <c r="BO129" s="319"/>
      <c r="BP129" s="319"/>
      <c r="BQ129" s="319"/>
      <c r="BR129" s="319"/>
      <c r="BS129" s="319"/>
      <c r="BT129" s="319"/>
      <c r="BU129" s="319"/>
      <c r="BV129" s="319"/>
      <c r="BW129" s="319"/>
      <c r="BX129" s="319"/>
      <c r="BY129" s="319"/>
      <c r="BZ129" s="319"/>
      <c r="CA129" s="319"/>
      <c r="CB129" s="319"/>
      <c r="CC129" s="319"/>
      <c r="CD129" s="319"/>
      <c r="CE129" s="319"/>
      <c r="CF129" s="319"/>
      <c r="CG129" s="319"/>
      <c r="CH129" s="319"/>
      <c r="CI129" s="319"/>
      <c r="CJ129" s="319"/>
      <c r="CK129" s="319"/>
      <c r="CL129" s="319"/>
      <c r="CM129" s="319"/>
      <c r="CN129" s="319"/>
      <c r="CO129" s="319"/>
      <c r="CP129" s="319"/>
      <c r="CQ129" s="319"/>
      <c r="CR129" s="319"/>
      <c r="CS129" s="319"/>
      <c r="CT129" s="319"/>
      <c r="CU129" s="319"/>
      <c r="CV129" s="319"/>
      <c r="CW129" s="319"/>
      <c r="CX129" s="319"/>
      <c r="CY129" s="319"/>
      <c r="CZ129" s="319"/>
      <c r="DA129" s="319"/>
      <c r="DB129" s="319"/>
      <c r="DC129" s="319"/>
      <c r="DD129" s="319"/>
      <c r="DE129" s="319"/>
      <c r="DF129" s="319"/>
      <c r="DG129" s="319"/>
      <c r="DH129" s="319"/>
      <c r="DI129" s="319"/>
      <c r="DJ129" s="319"/>
      <c r="DK129" s="319"/>
      <c r="DL129" s="319"/>
      <c r="DM129" s="319"/>
      <c r="DN129" s="319"/>
      <c r="DO129" s="319"/>
      <c r="DP129" s="319"/>
      <c r="DQ129" s="319"/>
      <c r="DR129" s="319"/>
      <c r="DS129" s="319"/>
      <c r="DT129" s="319"/>
      <c r="DU129" s="319"/>
      <c r="DV129" s="319"/>
      <c r="DW129" s="319"/>
      <c r="DX129" s="319"/>
      <c r="DY129" s="319"/>
      <c r="DZ129" s="319"/>
      <c r="EA129" s="319"/>
      <c r="EB129" s="319"/>
      <c r="EC129" s="319"/>
      <c r="ED129" s="319"/>
      <c r="EE129" s="319"/>
      <c r="EF129" s="319"/>
      <c r="EG129" s="319"/>
      <c r="EH129" s="319"/>
      <c r="EI129" s="319"/>
      <c r="EJ129" s="319"/>
      <c r="EK129" s="319"/>
      <c r="EL129" s="319"/>
      <c r="EM129" s="319"/>
      <c r="EN129" s="319"/>
      <c r="EO129" s="319"/>
      <c r="EP129" s="319"/>
      <c r="EQ129" s="319"/>
      <c r="ER129" s="319"/>
      <c r="ES129" s="319"/>
      <c r="ET129" s="319"/>
      <c r="EU129" s="319"/>
      <c r="EV129" s="319"/>
      <c r="EW129" s="319"/>
      <c r="EX129" s="319"/>
      <c r="EY129" s="319"/>
      <c r="EZ129" s="319"/>
      <c r="FA129" s="319"/>
      <c r="FB129" s="319"/>
      <c r="FC129" s="319"/>
      <c r="FD129" s="319"/>
      <c r="FE129" s="319"/>
      <c r="FF129" s="319"/>
      <c r="FG129" s="319"/>
      <c r="FH129" s="319"/>
      <c r="FI129" s="319"/>
      <c r="FJ129" s="319"/>
      <c r="FK129" s="319"/>
      <c r="FL129" s="319"/>
      <c r="FM129" s="319"/>
      <c r="FN129" s="319"/>
      <c r="FO129" s="319"/>
      <c r="FP129" s="319"/>
      <c r="FQ129" s="319"/>
      <c r="FR129" s="319"/>
      <c r="FS129" s="319"/>
      <c r="FT129" s="319"/>
      <c r="FU129" s="319"/>
      <c r="FV129" s="319"/>
      <c r="FW129" s="319"/>
      <c r="FX129" s="319"/>
      <c r="FY129" s="319"/>
      <c r="FZ129" s="319"/>
      <c r="GA129" s="319"/>
      <c r="GB129" s="319"/>
      <c r="GC129" s="319"/>
      <c r="GD129" s="319"/>
      <c r="GE129" s="319"/>
      <c r="GF129" s="319"/>
      <c r="GG129" s="319"/>
      <c r="GH129" s="319"/>
      <c r="GI129" s="319"/>
      <c r="GJ129" s="319"/>
      <c r="GK129" s="319"/>
      <c r="GL129" s="319"/>
      <c r="GM129" s="319"/>
      <c r="GN129" s="319"/>
      <c r="GO129" s="319"/>
      <c r="GP129" s="319"/>
      <c r="GQ129" s="319"/>
      <c r="GR129" s="319"/>
      <c r="GS129" s="319"/>
      <c r="GT129" s="319"/>
      <c r="GU129" s="319"/>
      <c r="GV129" s="319"/>
      <c r="GW129" s="319"/>
      <c r="GX129" s="319"/>
      <c r="GY129" s="319"/>
      <c r="GZ129" s="319"/>
      <c r="HA129" s="319"/>
      <c r="HB129" s="319"/>
      <c r="HC129" s="319"/>
      <c r="HD129" s="319"/>
      <c r="HE129" s="319"/>
      <c r="HF129" s="319"/>
      <c r="HG129" s="319"/>
      <c r="HH129" s="319"/>
      <c r="HI129" s="319"/>
      <c r="HJ129" s="319"/>
      <c r="HK129" s="319"/>
      <c r="HL129" s="319"/>
      <c r="HM129" s="319"/>
      <c r="HN129" s="319"/>
      <c r="HO129" s="319"/>
      <c r="HP129" s="319"/>
      <c r="HQ129" s="319"/>
      <c r="HR129" s="319"/>
      <c r="HS129" s="319"/>
      <c r="HT129" s="319"/>
      <c r="HU129" s="319"/>
      <c r="HV129" s="319"/>
      <c r="HW129" s="319"/>
      <c r="HX129" s="319"/>
      <c r="HY129" s="319"/>
      <c r="HZ129" s="319"/>
      <c r="IA129" s="319"/>
      <c r="IB129" s="319"/>
      <c r="IC129" s="319"/>
      <c r="ID129" s="319"/>
      <c r="IE129" s="319"/>
      <c r="IF129" s="319"/>
      <c r="IG129" s="319"/>
      <c r="IH129" s="319"/>
      <c r="II129" s="319"/>
      <c r="IJ129" s="319"/>
      <c r="IK129" s="319"/>
      <c r="IL129" s="319"/>
      <c r="IM129" s="319"/>
      <c r="IN129" s="319"/>
      <c r="IO129" s="319"/>
      <c r="IP129" s="319"/>
      <c r="IQ129" s="319"/>
      <c r="IR129" s="319"/>
      <c r="IS129" s="319"/>
      <c r="IT129" s="319"/>
      <c r="IU129" s="319"/>
      <c r="IV129" s="319"/>
      <c r="IW129" s="319"/>
      <c r="IX129" s="319"/>
      <c r="IY129" s="319"/>
      <c r="IZ129" s="319"/>
      <c r="JA129" s="319"/>
      <c r="JB129" s="319"/>
      <c r="JC129" s="319"/>
      <c r="JD129" s="319"/>
      <c r="JE129" s="319"/>
      <c r="JF129" s="319"/>
      <c r="JG129" s="319"/>
      <c r="JH129" s="319"/>
      <c r="JI129" s="319"/>
      <c r="JJ129" s="319"/>
      <c r="JK129" s="319"/>
      <c r="JL129" s="319"/>
      <c r="JM129" s="319"/>
      <c r="JN129" s="319"/>
      <c r="JO129" s="319"/>
      <c r="JP129" s="319"/>
      <c r="JQ129" s="319"/>
      <c r="JR129" s="319"/>
      <c r="JS129" s="319"/>
      <c r="JT129" s="319"/>
      <c r="JU129" s="319"/>
      <c r="JV129" s="319"/>
      <c r="JW129" s="319"/>
      <c r="JX129" s="319"/>
      <c r="JY129" s="319"/>
      <c r="JZ129" s="319"/>
      <c r="KA129" s="319"/>
      <c r="KB129" s="319"/>
      <c r="KC129" s="319"/>
      <c r="KD129" s="319"/>
      <c r="KE129" s="319"/>
      <c r="KF129" s="319"/>
      <c r="KG129" s="319"/>
      <c r="KH129" s="319"/>
      <c r="KI129" s="319"/>
      <c r="KJ129" s="319"/>
      <c r="KK129" s="319"/>
      <c r="KL129" s="319"/>
      <c r="KM129" s="319"/>
      <c r="KN129" s="319"/>
      <c r="KO129" s="319"/>
      <c r="KP129" s="319"/>
      <c r="KQ129" s="319"/>
      <c r="KR129" s="319"/>
      <c r="KS129" s="319"/>
      <c r="KT129" s="319"/>
      <c r="KU129" s="319"/>
      <c r="KV129" s="319"/>
      <c r="KW129" s="319"/>
      <c r="KX129" s="319"/>
      <c r="KY129" s="319"/>
      <c r="KZ129" s="319"/>
      <c r="LA129" s="319"/>
      <c r="LB129" s="319"/>
      <c r="LC129" s="319"/>
      <c r="LD129" s="319"/>
      <c r="LE129" s="319"/>
      <c r="LF129" s="319"/>
      <c r="LG129" s="319"/>
      <c r="LH129" s="319"/>
      <c r="LI129" s="319"/>
      <c r="LJ129" s="319"/>
      <c r="LK129" s="319"/>
      <c r="LL129" s="319"/>
      <c r="LM129" s="319"/>
      <c r="LN129" s="319"/>
      <c r="LO129" s="319"/>
      <c r="LP129" s="319"/>
      <c r="LQ129" s="319"/>
      <c r="LR129" s="319"/>
      <c r="LS129" s="319"/>
      <c r="LT129" s="319"/>
      <c r="LU129" s="319"/>
      <c r="LV129" s="319"/>
      <c r="LW129" s="319"/>
      <c r="LX129" s="319"/>
      <c r="LY129" s="319"/>
      <c r="LZ129" s="319"/>
      <c r="MA129" s="319"/>
      <c r="MB129" s="319"/>
      <c r="MC129" s="319"/>
      <c r="MD129" s="319"/>
      <c r="ME129" s="319"/>
      <c r="MF129" s="319"/>
      <c r="MG129" s="319"/>
      <c r="MH129" s="319"/>
      <c r="MI129" s="319"/>
      <c r="MJ129" s="319"/>
      <c r="MK129" s="319"/>
      <c r="ML129" s="319"/>
      <c r="MM129" s="319"/>
      <c r="MN129" s="319"/>
      <c r="MO129" s="319"/>
      <c r="MP129" s="319"/>
      <c r="MQ129" s="319"/>
      <c r="MR129" s="319"/>
      <c r="MS129" s="319"/>
      <c r="MT129" s="319"/>
      <c r="MU129" s="319"/>
      <c r="MV129" s="319"/>
      <c r="MW129" s="319"/>
      <c r="MX129" s="319"/>
      <c r="MY129" s="319"/>
      <c r="MZ129" s="319"/>
      <c r="NA129" s="319"/>
      <c r="NB129" s="319"/>
      <c r="NC129" s="319"/>
      <c r="ND129" s="319"/>
      <c r="NE129" s="319"/>
      <c r="NF129" s="319"/>
      <c r="NG129" s="319"/>
      <c r="NH129" s="319"/>
      <c r="NI129" s="319"/>
      <c r="NJ129" s="319"/>
      <c r="NK129" s="319"/>
      <c r="NL129" s="319"/>
      <c r="NM129" s="319"/>
      <c r="NN129" s="319"/>
      <c r="NO129" s="319"/>
      <c r="NP129" s="319"/>
      <c r="NQ129" s="319"/>
      <c r="NR129" s="319"/>
      <c r="NS129" s="319"/>
      <c r="NT129" s="319"/>
      <c r="NU129" s="319"/>
      <c r="NV129" s="319"/>
      <c r="NW129" s="319"/>
      <c r="NX129" s="319"/>
      <c r="NY129" s="319"/>
      <c r="NZ129" s="319"/>
      <c r="OA129" s="319"/>
      <c r="OB129" s="319"/>
      <c r="OC129" s="319"/>
      <c r="OD129" s="319"/>
      <c r="OE129" s="319"/>
      <c r="OF129" s="319"/>
      <c r="OG129" s="319"/>
      <c r="OH129" s="319"/>
      <c r="OI129" s="319"/>
      <c r="OJ129" s="319"/>
      <c r="OK129" s="319"/>
      <c r="OL129" s="319"/>
      <c r="OM129" s="319"/>
      <c r="ON129" s="319"/>
      <c r="OO129" s="319"/>
      <c r="OP129" s="319"/>
      <c r="OQ129" s="319"/>
      <c r="OR129" s="319"/>
      <c r="OS129" s="319"/>
      <c r="OT129" s="319"/>
      <c r="OU129" s="319"/>
      <c r="OV129" s="319"/>
      <c r="OW129" s="319"/>
      <c r="OX129" s="319"/>
      <c r="OY129" s="319"/>
      <c r="OZ129" s="319"/>
      <c r="PA129" s="319"/>
      <c r="PB129" s="319"/>
      <c r="PC129" s="319"/>
      <c r="PD129" s="319"/>
      <c r="PE129" s="319"/>
      <c r="PF129" s="319"/>
      <c r="PG129" s="319"/>
      <c r="PH129" s="319"/>
      <c r="PI129" s="319"/>
      <c r="PJ129" s="319"/>
      <c r="PK129" s="319"/>
      <c r="PL129" s="319"/>
      <c r="PM129" s="319"/>
      <c r="PN129" s="319"/>
      <c r="PO129" s="319"/>
      <c r="PP129" s="319"/>
      <c r="PQ129" s="319"/>
      <c r="PR129" s="319"/>
      <c r="PS129" s="319"/>
      <c r="PT129" s="319"/>
      <c r="PU129" s="319"/>
      <c r="PV129" s="319"/>
      <c r="PW129" s="319"/>
      <c r="PX129" s="319"/>
      <c r="PY129" s="319"/>
      <c r="PZ129" s="319"/>
      <c r="QA129" s="319"/>
      <c r="QB129" s="319"/>
      <c r="QC129" s="319"/>
      <c r="QD129" s="319"/>
      <c r="QE129" s="319"/>
      <c r="QF129" s="319"/>
      <c r="QG129" s="319"/>
      <c r="QH129" s="319"/>
      <c r="QI129" s="319"/>
      <c r="QJ129" s="319"/>
      <c r="QK129" s="319"/>
      <c r="QL129" s="319"/>
      <c r="QM129" s="319"/>
      <c r="QN129" s="319"/>
      <c r="QO129" s="319"/>
      <c r="QP129" s="319"/>
      <c r="QQ129" s="319"/>
      <c r="QR129" s="319"/>
      <c r="QS129" s="319"/>
      <c r="QT129" s="319"/>
      <c r="QU129" s="319"/>
      <c r="QV129" s="319"/>
      <c r="QW129" s="319"/>
      <c r="QX129" s="319"/>
      <c r="QY129" s="319"/>
      <c r="QZ129" s="319"/>
      <c r="RA129" s="319"/>
      <c r="RB129" s="319"/>
      <c r="RC129" s="319"/>
      <c r="RD129" s="319"/>
      <c r="RE129" s="319"/>
      <c r="RF129" s="319"/>
    </row>
    <row r="130" spans="1:474" s="602" customFormat="1" ht="14.4">
      <c r="A130" s="319"/>
      <c r="B130" s="2003" t="s">
        <v>77</v>
      </c>
      <c r="C130" s="2004">
        <v>18230718</v>
      </c>
      <c r="D130" s="2005"/>
      <c r="E130" s="2006" t="s">
        <v>669</v>
      </c>
      <c r="F130" s="2007">
        <v>15</v>
      </c>
      <c r="G130" s="612">
        <f t="shared" si="24"/>
        <v>2.1026080176322877E-3</v>
      </c>
      <c r="H130" s="612" t="s">
        <v>33</v>
      </c>
      <c r="I130" s="2006">
        <v>1</v>
      </c>
      <c r="J130" s="2008">
        <f t="shared" si="18"/>
        <v>2141</v>
      </c>
      <c r="K130" s="2009">
        <f t="shared" si="20"/>
        <v>1650</v>
      </c>
      <c r="L130" s="2009">
        <f t="shared" si="21"/>
        <v>22244.06</v>
      </c>
      <c r="M130" s="600"/>
      <c r="N130" s="2006">
        <v>2141</v>
      </c>
      <c r="O130" s="375"/>
      <c r="P130" s="601"/>
      <c r="Q130" s="601">
        <v>1650</v>
      </c>
      <c r="R130" s="601">
        <f t="shared" si="19"/>
        <v>20594.060000000001</v>
      </c>
      <c r="S130" s="2006">
        <v>22244.06</v>
      </c>
      <c r="T130" s="601"/>
      <c r="U130" s="601"/>
      <c r="V130" s="601"/>
      <c r="W130" s="601"/>
      <c r="X130" s="601"/>
      <c r="Y130" s="601"/>
      <c r="Z130" s="1006">
        <f t="shared" si="25"/>
        <v>0</v>
      </c>
      <c r="AA130" s="614">
        <f t="shared" si="22"/>
        <v>1.7942481299338953</v>
      </c>
      <c r="AB130" s="601">
        <f t="shared" si="23"/>
        <v>3841.4852461884698</v>
      </c>
      <c r="AC130" s="618"/>
      <c r="AD130" s="2010"/>
      <c r="AE130" s="319"/>
      <c r="AF130" s="319"/>
      <c r="AG130" s="319"/>
      <c r="AH130" s="319"/>
      <c r="AI130" s="319"/>
      <c r="AJ130" s="319"/>
      <c r="AK130" s="319"/>
      <c r="AL130" s="319"/>
      <c r="AM130" s="319"/>
      <c r="AN130" s="319"/>
      <c r="AO130" s="319"/>
      <c r="AP130" s="319"/>
      <c r="AQ130" s="319"/>
      <c r="AR130" s="319"/>
      <c r="AS130" s="319"/>
      <c r="AT130" s="319"/>
      <c r="AU130" s="319"/>
      <c r="AV130" s="319"/>
      <c r="AW130" s="319"/>
      <c r="AX130" s="319"/>
      <c r="AY130" s="319"/>
      <c r="AZ130" s="319"/>
      <c r="BA130" s="319"/>
      <c r="BB130" s="319"/>
      <c r="BC130" s="319"/>
      <c r="BD130" s="319"/>
      <c r="BE130" s="319"/>
      <c r="BF130" s="319"/>
      <c r="BG130" s="319"/>
      <c r="BH130" s="319"/>
      <c r="BI130" s="319"/>
      <c r="BJ130" s="319"/>
      <c r="BK130" s="319"/>
      <c r="BL130" s="319"/>
      <c r="BM130" s="319"/>
      <c r="BN130" s="319"/>
      <c r="BO130" s="319"/>
      <c r="BP130" s="319"/>
      <c r="BQ130" s="319"/>
      <c r="BR130" s="319"/>
      <c r="BS130" s="319"/>
      <c r="BT130" s="319"/>
      <c r="BU130" s="319"/>
      <c r="BV130" s="319"/>
      <c r="BW130" s="319"/>
      <c r="BX130" s="319"/>
      <c r="BY130" s="319"/>
      <c r="BZ130" s="319"/>
      <c r="CA130" s="319"/>
      <c r="CB130" s="319"/>
      <c r="CC130" s="319"/>
      <c r="CD130" s="319"/>
      <c r="CE130" s="319"/>
      <c r="CF130" s="319"/>
      <c r="CG130" s="319"/>
      <c r="CH130" s="319"/>
      <c r="CI130" s="319"/>
      <c r="CJ130" s="319"/>
      <c r="CK130" s="319"/>
      <c r="CL130" s="319"/>
      <c r="CM130" s="319"/>
      <c r="CN130" s="319"/>
      <c r="CO130" s="319"/>
      <c r="CP130" s="319"/>
      <c r="CQ130" s="319"/>
      <c r="CR130" s="319"/>
      <c r="CS130" s="319"/>
      <c r="CT130" s="319"/>
      <c r="CU130" s="319"/>
      <c r="CV130" s="319"/>
      <c r="CW130" s="319"/>
      <c r="CX130" s="319"/>
      <c r="CY130" s="319"/>
      <c r="CZ130" s="319"/>
      <c r="DA130" s="319"/>
      <c r="DB130" s="319"/>
      <c r="DC130" s="319"/>
      <c r="DD130" s="319"/>
      <c r="DE130" s="319"/>
      <c r="DF130" s="319"/>
      <c r="DG130" s="319"/>
      <c r="DH130" s="319"/>
      <c r="DI130" s="319"/>
      <c r="DJ130" s="319"/>
      <c r="DK130" s="319"/>
      <c r="DL130" s="319"/>
      <c r="DM130" s="319"/>
      <c r="DN130" s="319"/>
      <c r="DO130" s="319"/>
      <c r="DP130" s="319"/>
      <c r="DQ130" s="319"/>
      <c r="DR130" s="319"/>
      <c r="DS130" s="319"/>
      <c r="DT130" s="319"/>
      <c r="DU130" s="319"/>
      <c r="DV130" s="319"/>
      <c r="DW130" s="319"/>
      <c r="DX130" s="319"/>
      <c r="DY130" s="319"/>
      <c r="DZ130" s="319"/>
      <c r="EA130" s="319"/>
      <c r="EB130" s="319"/>
      <c r="EC130" s="319"/>
      <c r="ED130" s="319"/>
      <c r="EE130" s="319"/>
      <c r="EF130" s="319"/>
      <c r="EG130" s="319"/>
      <c r="EH130" s="319"/>
      <c r="EI130" s="319"/>
      <c r="EJ130" s="319"/>
      <c r="EK130" s="319"/>
      <c r="EL130" s="319"/>
      <c r="EM130" s="319"/>
      <c r="EN130" s="319"/>
      <c r="EO130" s="319"/>
      <c r="EP130" s="319"/>
      <c r="EQ130" s="319"/>
      <c r="ER130" s="319"/>
      <c r="ES130" s="319"/>
      <c r="ET130" s="319"/>
      <c r="EU130" s="319"/>
      <c r="EV130" s="319"/>
      <c r="EW130" s="319"/>
      <c r="EX130" s="319"/>
      <c r="EY130" s="319"/>
      <c r="EZ130" s="319"/>
      <c r="FA130" s="319"/>
      <c r="FB130" s="319"/>
      <c r="FC130" s="319"/>
      <c r="FD130" s="319"/>
      <c r="FE130" s="319"/>
      <c r="FF130" s="319"/>
      <c r="FG130" s="319"/>
      <c r="FH130" s="319"/>
      <c r="FI130" s="319"/>
      <c r="FJ130" s="319"/>
      <c r="FK130" s="319"/>
      <c r="FL130" s="319"/>
      <c r="FM130" s="319"/>
      <c r="FN130" s="319"/>
      <c r="FO130" s="319"/>
      <c r="FP130" s="319"/>
      <c r="FQ130" s="319"/>
      <c r="FR130" s="319"/>
      <c r="FS130" s="319"/>
      <c r="FT130" s="319"/>
      <c r="FU130" s="319"/>
      <c r="FV130" s="319"/>
      <c r="FW130" s="319"/>
      <c r="FX130" s="319"/>
      <c r="FY130" s="319"/>
      <c r="FZ130" s="319"/>
      <c r="GA130" s="319"/>
      <c r="GB130" s="319"/>
      <c r="GC130" s="319"/>
      <c r="GD130" s="319"/>
      <c r="GE130" s="319"/>
      <c r="GF130" s="319"/>
      <c r="GG130" s="319"/>
      <c r="GH130" s="319"/>
      <c r="GI130" s="319"/>
      <c r="GJ130" s="319"/>
      <c r="GK130" s="319"/>
      <c r="GL130" s="319"/>
      <c r="GM130" s="319"/>
      <c r="GN130" s="319"/>
      <c r="GO130" s="319"/>
      <c r="GP130" s="319"/>
      <c r="GQ130" s="319"/>
      <c r="GR130" s="319"/>
      <c r="GS130" s="319"/>
      <c r="GT130" s="319"/>
      <c r="GU130" s="319"/>
      <c r="GV130" s="319"/>
      <c r="GW130" s="319"/>
      <c r="GX130" s="319"/>
      <c r="GY130" s="319"/>
      <c r="GZ130" s="319"/>
      <c r="HA130" s="319"/>
      <c r="HB130" s="319"/>
      <c r="HC130" s="319"/>
      <c r="HD130" s="319"/>
      <c r="HE130" s="319"/>
      <c r="HF130" s="319"/>
      <c r="HG130" s="319"/>
      <c r="HH130" s="319"/>
      <c r="HI130" s="319"/>
      <c r="HJ130" s="319"/>
      <c r="HK130" s="319"/>
      <c r="HL130" s="319"/>
      <c r="HM130" s="319"/>
      <c r="HN130" s="319"/>
      <c r="HO130" s="319"/>
      <c r="HP130" s="319"/>
      <c r="HQ130" s="319"/>
      <c r="HR130" s="319"/>
      <c r="HS130" s="319"/>
      <c r="HT130" s="319"/>
      <c r="HU130" s="319"/>
      <c r="HV130" s="319"/>
      <c r="HW130" s="319"/>
      <c r="HX130" s="319"/>
      <c r="HY130" s="319"/>
      <c r="HZ130" s="319"/>
      <c r="IA130" s="319"/>
      <c r="IB130" s="319"/>
      <c r="IC130" s="319"/>
      <c r="ID130" s="319"/>
      <c r="IE130" s="319"/>
      <c r="IF130" s="319"/>
      <c r="IG130" s="319"/>
      <c r="IH130" s="319"/>
      <c r="II130" s="319"/>
      <c r="IJ130" s="319"/>
      <c r="IK130" s="319"/>
      <c r="IL130" s="319"/>
      <c r="IM130" s="319"/>
      <c r="IN130" s="319"/>
      <c r="IO130" s="319"/>
      <c r="IP130" s="319"/>
      <c r="IQ130" s="319"/>
      <c r="IR130" s="319"/>
      <c r="IS130" s="319"/>
      <c r="IT130" s="319"/>
      <c r="IU130" s="319"/>
      <c r="IV130" s="319"/>
      <c r="IW130" s="319"/>
      <c r="IX130" s="319"/>
      <c r="IY130" s="319"/>
      <c r="IZ130" s="319"/>
      <c r="JA130" s="319"/>
      <c r="JB130" s="319"/>
      <c r="JC130" s="319"/>
      <c r="JD130" s="319"/>
      <c r="JE130" s="319"/>
      <c r="JF130" s="319"/>
      <c r="JG130" s="319"/>
      <c r="JH130" s="319"/>
      <c r="JI130" s="319"/>
      <c r="JJ130" s="319"/>
      <c r="JK130" s="319"/>
      <c r="JL130" s="319"/>
      <c r="JM130" s="319"/>
      <c r="JN130" s="319"/>
      <c r="JO130" s="319"/>
      <c r="JP130" s="319"/>
      <c r="JQ130" s="319"/>
      <c r="JR130" s="319"/>
      <c r="JS130" s="319"/>
      <c r="JT130" s="319"/>
      <c r="JU130" s="319"/>
      <c r="JV130" s="319"/>
      <c r="JW130" s="319"/>
      <c r="JX130" s="319"/>
      <c r="JY130" s="319"/>
      <c r="JZ130" s="319"/>
      <c r="KA130" s="319"/>
      <c r="KB130" s="319"/>
      <c r="KC130" s="319"/>
      <c r="KD130" s="319"/>
      <c r="KE130" s="319"/>
      <c r="KF130" s="319"/>
      <c r="KG130" s="319"/>
      <c r="KH130" s="319"/>
      <c r="KI130" s="319"/>
      <c r="KJ130" s="319"/>
      <c r="KK130" s="319"/>
      <c r="KL130" s="319"/>
      <c r="KM130" s="319"/>
      <c r="KN130" s="319"/>
      <c r="KO130" s="319"/>
      <c r="KP130" s="319"/>
      <c r="KQ130" s="319"/>
      <c r="KR130" s="319"/>
      <c r="KS130" s="319"/>
      <c r="KT130" s="319"/>
      <c r="KU130" s="319"/>
      <c r="KV130" s="319"/>
      <c r="KW130" s="319"/>
      <c r="KX130" s="319"/>
      <c r="KY130" s="319"/>
      <c r="KZ130" s="319"/>
      <c r="LA130" s="319"/>
      <c r="LB130" s="319"/>
      <c r="LC130" s="319"/>
      <c r="LD130" s="319"/>
      <c r="LE130" s="319"/>
      <c r="LF130" s="319"/>
      <c r="LG130" s="319"/>
      <c r="LH130" s="319"/>
      <c r="LI130" s="319"/>
      <c r="LJ130" s="319"/>
      <c r="LK130" s="319"/>
      <c r="LL130" s="319"/>
      <c r="LM130" s="319"/>
      <c r="LN130" s="319"/>
      <c r="LO130" s="319"/>
      <c r="LP130" s="319"/>
      <c r="LQ130" s="319"/>
      <c r="LR130" s="319"/>
      <c r="LS130" s="319"/>
      <c r="LT130" s="319"/>
      <c r="LU130" s="319"/>
      <c r="LV130" s="319"/>
      <c r="LW130" s="319"/>
      <c r="LX130" s="319"/>
      <c r="LY130" s="319"/>
      <c r="LZ130" s="319"/>
      <c r="MA130" s="319"/>
      <c r="MB130" s="319"/>
      <c r="MC130" s="319"/>
      <c r="MD130" s="319"/>
      <c r="ME130" s="319"/>
      <c r="MF130" s="319"/>
      <c r="MG130" s="319"/>
      <c r="MH130" s="319"/>
      <c r="MI130" s="319"/>
      <c r="MJ130" s="319"/>
      <c r="MK130" s="319"/>
      <c r="ML130" s="319"/>
      <c r="MM130" s="319"/>
      <c r="MN130" s="319"/>
      <c r="MO130" s="319"/>
      <c r="MP130" s="319"/>
      <c r="MQ130" s="319"/>
      <c r="MR130" s="319"/>
      <c r="MS130" s="319"/>
      <c r="MT130" s="319"/>
      <c r="MU130" s="319"/>
      <c r="MV130" s="319"/>
      <c r="MW130" s="319"/>
      <c r="MX130" s="319"/>
      <c r="MY130" s="319"/>
      <c r="MZ130" s="319"/>
      <c r="NA130" s="319"/>
      <c r="NB130" s="319"/>
      <c r="NC130" s="319"/>
      <c r="ND130" s="319"/>
      <c r="NE130" s="319"/>
      <c r="NF130" s="319"/>
      <c r="NG130" s="319"/>
      <c r="NH130" s="319"/>
      <c r="NI130" s="319"/>
      <c r="NJ130" s="319"/>
      <c r="NK130" s="319"/>
      <c r="NL130" s="319"/>
      <c r="NM130" s="319"/>
      <c r="NN130" s="319"/>
      <c r="NO130" s="319"/>
      <c r="NP130" s="319"/>
      <c r="NQ130" s="319"/>
      <c r="NR130" s="319"/>
      <c r="NS130" s="319"/>
      <c r="NT130" s="319"/>
      <c r="NU130" s="319"/>
      <c r="NV130" s="319"/>
      <c r="NW130" s="319"/>
      <c r="NX130" s="319"/>
      <c r="NY130" s="319"/>
      <c r="NZ130" s="319"/>
      <c r="OA130" s="319"/>
      <c r="OB130" s="319"/>
      <c r="OC130" s="319"/>
      <c r="OD130" s="319"/>
      <c r="OE130" s="319"/>
      <c r="OF130" s="319"/>
      <c r="OG130" s="319"/>
      <c r="OH130" s="319"/>
      <c r="OI130" s="319"/>
      <c r="OJ130" s="319"/>
      <c r="OK130" s="319"/>
      <c r="OL130" s="319"/>
      <c r="OM130" s="319"/>
      <c r="ON130" s="319"/>
      <c r="OO130" s="319"/>
      <c r="OP130" s="319"/>
      <c r="OQ130" s="319"/>
      <c r="OR130" s="319"/>
      <c r="OS130" s="319"/>
      <c r="OT130" s="319"/>
      <c r="OU130" s="319"/>
      <c r="OV130" s="319"/>
      <c r="OW130" s="319"/>
      <c r="OX130" s="319"/>
      <c r="OY130" s="319"/>
      <c r="OZ130" s="319"/>
      <c r="PA130" s="319"/>
      <c r="PB130" s="319"/>
      <c r="PC130" s="319"/>
      <c r="PD130" s="319"/>
      <c r="PE130" s="319"/>
      <c r="PF130" s="319"/>
      <c r="PG130" s="319"/>
      <c r="PH130" s="319"/>
      <c r="PI130" s="319"/>
      <c r="PJ130" s="319"/>
      <c r="PK130" s="319"/>
      <c r="PL130" s="319"/>
      <c r="PM130" s="319"/>
      <c r="PN130" s="319"/>
      <c r="PO130" s="319"/>
      <c r="PP130" s="319"/>
      <c r="PQ130" s="319"/>
      <c r="PR130" s="319"/>
      <c r="PS130" s="319"/>
      <c r="PT130" s="319"/>
      <c r="PU130" s="319"/>
      <c r="PV130" s="319"/>
      <c r="PW130" s="319"/>
      <c r="PX130" s="319"/>
      <c r="PY130" s="319"/>
      <c r="PZ130" s="319"/>
      <c r="QA130" s="319"/>
      <c r="QB130" s="319"/>
      <c r="QC130" s="319"/>
      <c r="QD130" s="319"/>
      <c r="QE130" s="319"/>
      <c r="QF130" s="319"/>
      <c r="QG130" s="319"/>
      <c r="QH130" s="319"/>
      <c r="QI130" s="319"/>
      <c r="QJ130" s="319"/>
      <c r="QK130" s="319"/>
      <c r="QL130" s="319"/>
      <c r="QM130" s="319"/>
      <c r="QN130" s="319"/>
      <c r="QO130" s="319"/>
      <c r="QP130" s="319"/>
      <c r="QQ130" s="319"/>
      <c r="QR130" s="319"/>
      <c r="QS130" s="319"/>
      <c r="QT130" s="319"/>
      <c r="QU130" s="319"/>
      <c r="QV130" s="319"/>
      <c r="QW130" s="319"/>
      <c r="QX130" s="319"/>
      <c r="QY130" s="319"/>
      <c r="QZ130" s="319"/>
      <c r="RA130" s="319"/>
      <c r="RB130" s="319"/>
      <c r="RC130" s="319"/>
      <c r="RD130" s="319"/>
      <c r="RE130" s="319"/>
      <c r="RF130" s="319"/>
    </row>
    <row r="131" spans="1:474" s="602" customFormat="1" ht="14.4">
      <c r="A131" s="319"/>
      <c r="B131" s="2003" t="s">
        <v>77</v>
      </c>
      <c r="C131" s="2004">
        <v>18230718</v>
      </c>
      <c r="D131" s="2005"/>
      <c r="E131" s="2006" t="s">
        <v>670</v>
      </c>
      <c r="F131" s="2007">
        <v>15</v>
      </c>
      <c r="G131" s="612">
        <f t="shared" si="24"/>
        <v>3.5992799554518148E-3</v>
      </c>
      <c r="H131" s="612" t="s">
        <v>33</v>
      </c>
      <c r="I131" s="2006">
        <v>2</v>
      </c>
      <c r="J131" s="2008">
        <f t="shared" si="18"/>
        <v>1832.5</v>
      </c>
      <c r="K131" s="2009">
        <f t="shared" si="20"/>
        <v>625</v>
      </c>
      <c r="L131" s="2009">
        <f t="shared" si="21"/>
        <v>9533.5499999999993</v>
      </c>
      <c r="M131" s="600"/>
      <c r="N131" s="2006">
        <v>3665</v>
      </c>
      <c r="O131" s="375"/>
      <c r="P131" s="601"/>
      <c r="Q131" s="601">
        <v>1250</v>
      </c>
      <c r="R131" s="601">
        <f t="shared" si="19"/>
        <v>17817.099999999999</v>
      </c>
      <c r="S131" s="2006">
        <v>19067.099999999999</v>
      </c>
      <c r="T131" s="601"/>
      <c r="U131" s="601"/>
      <c r="V131" s="601"/>
      <c r="W131" s="601"/>
      <c r="X131" s="601"/>
      <c r="Y131" s="601"/>
      <c r="Z131" s="1006">
        <f t="shared" si="25"/>
        <v>0</v>
      </c>
      <c r="AA131" s="614">
        <f t="shared" si="22"/>
        <v>1.7942481299338953</v>
      </c>
      <c r="AB131" s="601">
        <f t="shared" si="23"/>
        <v>6575.9193962077261</v>
      </c>
      <c r="AC131" s="618"/>
      <c r="AD131" s="2010"/>
      <c r="AE131" s="319"/>
      <c r="AF131" s="319"/>
      <c r="AG131" s="319"/>
      <c r="AH131" s="319"/>
      <c r="AI131" s="319"/>
      <c r="AJ131" s="319"/>
      <c r="AK131" s="319"/>
      <c r="AL131" s="319"/>
      <c r="AM131" s="319"/>
      <c r="AN131" s="319"/>
      <c r="AO131" s="319"/>
      <c r="AP131" s="319"/>
      <c r="AQ131" s="319"/>
      <c r="AR131" s="319"/>
      <c r="AS131" s="319"/>
      <c r="AT131" s="319"/>
      <c r="AU131" s="319"/>
      <c r="AV131" s="319"/>
      <c r="AW131" s="319"/>
      <c r="AX131" s="319"/>
      <c r="AY131" s="319"/>
      <c r="AZ131" s="319"/>
      <c r="BA131" s="319"/>
      <c r="BB131" s="319"/>
      <c r="BC131" s="319"/>
      <c r="BD131" s="319"/>
      <c r="BE131" s="319"/>
      <c r="BF131" s="319"/>
      <c r="BG131" s="319"/>
      <c r="BH131" s="319"/>
      <c r="BI131" s="319"/>
      <c r="BJ131" s="319"/>
      <c r="BK131" s="319"/>
      <c r="BL131" s="319"/>
      <c r="BM131" s="319"/>
      <c r="BN131" s="319"/>
      <c r="BO131" s="319"/>
      <c r="BP131" s="319"/>
      <c r="BQ131" s="319"/>
      <c r="BR131" s="319"/>
      <c r="BS131" s="319"/>
      <c r="BT131" s="319"/>
      <c r="BU131" s="319"/>
      <c r="BV131" s="319"/>
      <c r="BW131" s="319"/>
      <c r="BX131" s="319"/>
      <c r="BY131" s="319"/>
      <c r="BZ131" s="319"/>
      <c r="CA131" s="319"/>
      <c r="CB131" s="319"/>
      <c r="CC131" s="319"/>
      <c r="CD131" s="319"/>
      <c r="CE131" s="319"/>
      <c r="CF131" s="319"/>
      <c r="CG131" s="319"/>
      <c r="CH131" s="319"/>
      <c r="CI131" s="319"/>
      <c r="CJ131" s="319"/>
      <c r="CK131" s="319"/>
      <c r="CL131" s="319"/>
      <c r="CM131" s="319"/>
      <c r="CN131" s="319"/>
      <c r="CO131" s="319"/>
      <c r="CP131" s="319"/>
      <c r="CQ131" s="319"/>
      <c r="CR131" s="319"/>
      <c r="CS131" s="319"/>
      <c r="CT131" s="319"/>
      <c r="CU131" s="319"/>
      <c r="CV131" s="319"/>
      <c r="CW131" s="319"/>
      <c r="CX131" s="319"/>
      <c r="CY131" s="319"/>
      <c r="CZ131" s="319"/>
      <c r="DA131" s="319"/>
      <c r="DB131" s="319"/>
      <c r="DC131" s="319"/>
      <c r="DD131" s="319"/>
      <c r="DE131" s="319"/>
      <c r="DF131" s="319"/>
      <c r="DG131" s="319"/>
      <c r="DH131" s="319"/>
      <c r="DI131" s="319"/>
      <c r="DJ131" s="319"/>
      <c r="DK131" s="319"/>
      <c r="DL131" s="319"/>
      <c r="DM131" s="319"/>
      <c r="DN131" s="319"/>
      <c r="DO131" s="319"/>
      <c r="DP131" s="319"/>
      <c r="DQ131" s="319"/>
      <c r="DR131" s="319"/>
      <c r="DS131" s="319"/>
      <c r="DT131" s="319"/>
      <c r="DU131" s="319"/>
      <c r="DV131" s="319"/>
      <c r="DW131" s="319"/>
      <c r="DX131" s="319"/>
      <c r="DY131" s="319"/>
      <c r="DZ131" s="319"/>
      <c r="EA131" s="319"/>
      <c r="EB131" s="319"/>
      <c r="EC131" s="319"/>
      <c r="ED131" s="319"/>
      <c r="EE131" s="319"/>
      <c r="EF131" s="319"/>
      <c r="EG131" s="319"/>
      <c r="EH131" s="319"/>
      <c r="EI131" s="319"/>
      <c r="EJ131" s="319"/>
      <c r="EK131" s="319"/>
      <c r="EL131" s="319"/>
      <c r="EM131" s="319"/>
      <c r="EN131" s="319"/>
      <c r="EO131" s="319"/>
      <c r="EP131" s="319"/>
      <c r="EQ131" s="319"/>
      <c r="ER131" s="319"/>
      <c r="ES131" s="319"/>
      <c r="ET131" s="319"/>
      <c r="EU131" s="319"/>
      <c r="EV131" s="319"/>
      <c r="EW131" s="319"/>
      <c r="EX131" s="319"/>
      <c r="EY131" s="319"/>
      <c r="EZ131" s="319"/>
      <c r="FA131" s="319"/>
      <c r="FB131" s="319"/>
      <c r="FC131" s="319"/>
      <c r="FD131" s="319"/>
      <c r="FE131" s="319"/>
      <c r="FF131" s="319"/>
      <c r="FG131" s="319"/>
      <c r="FH131" s="319"/>
      <c r="FI131" s="319"/>
      <c r="FJ131" s="319"/>
      <c r="FK131" s="319"/>
      <c r="FL131" s="319"/>
      <c r="FM131" s="319"/>
      <c r="FN131" s="319"/>
      <c r="FO131" s="319"/>
      <c r="FP131" s="319"/>
      <c r="FQ131" s="319"/>
      <c r="FR131" s="319"/>
      <c r="FS131" s="319"/>
      <c r="FT131" s="319"/>
      <c r="FU131" s="319"/>
      <c r="FV131" s="319"/>
      <c r="FW131" s="319"/>
      <c r="FX131" s="319"/>
      <c r="FY131" s="319"/>
      <c r="FZ131" s="319"/>
      <c r="GA131" s="319"/>
      <c r="GB131" s="319"/>
      <c r="GC131" s="319"/>
      <c r="GD131" s="319"/>
      <c r="GE131" s="319"/>
      <c r="GF131" s="319"/>
      <c r="GG131" s="319"/>
      <c r="GH131" s="319"/>
      <c r="GI131" s="319"/>
      <c r="GJ131" s="319"/>
      <c r="GK131" s="319"/>
      <c r="GL131" s="319"/>
      <c r="GM131" s="319"/>
      <c r="GN131" s="319"/>
      <c r="GO131" s="319"/>
      <c r="GP131" s="319"/>
      <c r="GQ131" s="319"/>
      <c r="GR131" s="319"/>
      <c r="GS131" s="319"/>
      <c r="GT131" s="319"/>
      <c r="GU131" s="319"/>
      <c r="GV131" s="319"/>
      <c r="GW131" s="319"/>
      <c r="GX131" s="319"/>
      <c r="GY131" s="319"/>
      <c r="GZ131" s="319"/>
      <c r="HA131" s="319"/>
      <c r="HB131" s="319"/>
      <c r="HC131" s="319"/>
      <c r="HD131" s="319"/>
      <c r="HE131" s="319"/>
      <c r="HF131" s="319"/>
      <c r="HG131" s="319"/>
      <c r="HH131" s="319"/>
      <c r="HI131" s="319"/>
      <c r="HJ131" s="319"/>
      <c r="HK131" s="319"/>
      <c r="HL131" s="319"/>
      <c r="HM131" s="319"/>
      <c r="HN131" s="319"/>
      <c r="HO131" s="319"/>
      <c r="HP131" s="319"/>
      <c r="HQ131" s="319"/>
      <c r="HR131" s="319"/>
      <c r="HS131" s="319"/>
      <c r="HT131" s="319"/>
      <c r="HU131" s="319"/>
      <c r="HV131" s="319"/>
      <c r="HW131" s="319"/>
      <c r="HX131" s="319"/>
      <c r="HY131" s="319"/>
      <c r="HZ131" s="319"/>
      <c r="IA131" s="319"/>
      <c r="IB131" s="319"/>
      <c r="IC131" s="319"/>
      <c r="ID131" s="319"/>
      <c r="IE131" s="319"/>
      <c r="IF131" s="319"/>
      <c r="IG131" s="319"/>
      <c r="IH131" s="319"/>
      <c r="II131" s="319"/>
      <c r="IJ131" s="319"/>
      <c r="IK131" s="319"/>
      <c r="IL131" s="319"/>
      <c r="IM131" s="319"/>
      <c r="IN131" s="319"/>
      <c r="IO131" s="319"/>
      <c r="IP131" s="319"/>
      <c r="IQ131" s="319"/>
      <c r="IR131" s="319"/>
      <c r="IS131" s="319"/>
      <c r="IT131" s="319"/>
      <c r="IU131" s="319"/>
      <c r="IV131" s="319"/>
      <c r="IW131" s="319"/>
      <c r="IX131" s="319"/>
      <c r="IY131" s="319"/>
      <c r="IZ131" s="319"/>
      <c r="JA131" s="319"/>
      <c r="JB131" s="319"/>
      <c r="JC131" s="319"/>
      <c r="JD131" s="319"/>
      <c r="JE131" s="319"/>
      <c r="JF131" s="319"/>
      <c r="JG131" s="319"/>
      <c r="JH131" s="319"/>
      <c r="JI131" s="319"/>
      <c r="JJ131" s="319"/>
      <c r="JK131" s="319"/>
      <c r="JL131" s="319"/>
      <c r="JM131" s="319"/>
      <c r="JN131" s="319"/>
      <c r="JO131" s="319"/>
      <c r="JP131" s="319"/>
      <c r="JQ131" s="319"/>
      <c r="JR131" s="319"/>
      <c r="JS131" s="319"/>
      <c r="JT131" s="319"/>
      <c r="JU131" s="319"/>
      <c r="JV131" s="319"/>
      <c r="JW131" s="319"/>
      <c r="JX131" s="319"/>
      <c r="JY131" s="319"/>
      <c r="JZ131" s="319"/>
      <c r="KA131" s="319"/>
      <c r="KB131" s="319"/>
      <c r="KC131" s="319"/>
      <c r="KD131" s="319"/>
      <c r="KE131" s="319"/>
      <c r="KF131" s="319"/>
      <c r="KG131" s="319"/>
      <c r="KH131" s="319"/>
      <c r="KI131" s="319"/>
      <c r="KJ131" s="319"/>
      <c r="KK131" s="319"/>
      <c r="KL131" s="319"/>
      <c r="KM131" s="319"/>
      <c r="KN131" s="319"/>
      <c r="KO131" s="319"/>
      <c r="KP131" s="319"/>
      <c r="KQ131" s="319"/>
      <c r="KR131" s="319"/>
      <c r="KS131" s="319"/>
      <c r="KT131" s="319"/>
      <c r="KU131" s="319"/>
      <c r="KV131" s="319"/>
      <c r="KW131" s="319"/>
      <c r="KX131" s="319"/>
      <c r="KY131" s="319"/>
      <c r="KZ131" s="319"/>
      <c r="LA131" s="319"/>
      <c r="LB131" s="319"/>
      <c r="LC131" s="319"/>
      <c r="LD131" s="319"/>
      <c r="LE131" s="319"/>
      <c r="LF131" s="319"/>
      <c r="LG131" s="319"/>
      <c r="LH131" s="319"/>
      <c r="LI131" s="319"/>
      <c r="LJ131" s="319"/>
      <c r="LK131" s="319"/>
      <c r="LL131" s="319"/>
      <c r="LM131" s="319"/>
      <c r="LN131" s="319"/>
      <c r="LO131" s="319"/>
      <c r="LP131" s="319"/>
      <c r="LQ131" s="319"/>
      <c r="LR131" s="319"/>
      <c r="LS131" s="319"/>
      <c r="LT131" s="319"/>
      <c r="LU131" s="319"/>
      <c r="LV131" s="319"/>
      <c r="LW131" s="319"/>
      <c r="LX131" s="319"/>
      <c r="LY131" s="319"/>
      <c r="LZ131" s="319"/>
      <c r="MA131" s="319"/>
      <c r="MB131" s="319"/>
      <c r="MC131" s="319"/>
      <c r="MD131" s="319"/>
      <c r="ME131" s="319"/>
      <c r="MF131" s="319"/>
      <c r="MG131" s="319"/>
      <c r="MH131" s="319"/>
      <c r="MI131" s="319"/>
      <c r="MJ131" s="319"/>
      <c r="MK131" s="319"/>
      <c r="ML131" s="319"/>
      <c r="MM131" s="319"/>
      <c r="MN131" s="319"/>
      <c r="MO131" s="319"/>
      <c r="MP131" s="319"/>
      <c r="MQ131" s="319"/>
      <c r="MR131" s="319"/>
      <c r="MS131" s="319"/>
      <c r="MT131" s="319"/>
      <c r="MU131" s="319"/>
      <c r="MV131" s="319"/>
      <c r="MW131" s="319"/>
      <c r="MX131" s="319"/>
      <c r="MY131" s="319"/>
      <c r="MZ131" s="319"/>
      <c r="NA131" s="319"/>
      <c r="NB131" s="319"/>
      <c r="NC131" s="319"/>
      <c r="ND131" s="319"/>
      <c r="NE131" s="319"/>
      <c r="NF131" s="319"/>
      <c r="NG131" s="319"/>
      <c r="NH131" s="319"/>
      <c r="NI131" s="319"/>
      <c r="NJ131" s="319"/>
      <c r="NK131" s="319"/>
      <c r="NL131" s="319"/>
      <c r="NM131" s="319"/>
      <c r="NN131" s="319"/>
      <c r="NO131" s="319"/>
      <c r="NP131" s="319"/>
      <c r="NQ131" s="319"/>
      <c r="NR131" s="319"/>
      <c r="NS131" s="319"/>
      <c r="NT131" s="319"/>
      <c r="NU131" s="319"/>
      <c r="NV131" s="319"/>
      <c r="NW131" s="319"/>
      <c r="NX131" s="319"/>
      <c r="NY131" s="319"/>
      <c r="NZ131" s="319"/>
      <c r="OA131" s="319"/>
      <c r="OB131" s="319"/>
      <c r="OC131" s="319"/>
      <c r="OD131" s="319"/>
      <c r="OE131" s="319"/>
      <c r="OF131" s="319"/>
      <c r="OG131" s="319"/>
      <c r="OH131" s="319"/>
      <c r="OI131" s="319"/>
      <c r="OJ131" s="319"/>
      <c r="OK131" s="319"/>
      <c r="OL131" s="319"/>
      <c r="OM131" s="319"/>
      <c r="ON131" s="319"/>
      <c r="OO131" s="319"/>
      <c r="OP131" s="319"/>
      <c r="OQ131" s="319"/>
      <c r="OR131" s="319"/>
      <c r="OS131" s="319"/>
      <c r="OT131" s="319"/>
      <c r="OU131" s="319"/>
      <c r="OV131" s="319"/>
      <c r="OW131" s="319"/>
      <c r="OX131" s="319"/>
      <c r="OY131" s="319"/>
      <c r="OZ131" s="319"/>
      <c r="PA131" s="319"/>
      <c r="PB131" s="319"/>
      <c r="PC131" s="319"/>
      <c r="PD131" s="319"/>
      <c r="PE131" s="319"/>
      <c r="PF131" s="319"/>
      <c r="PG131" s="319"/>
      <c r="PH131" s="319"/>
      <c r="PI131" s="319"/>
      <c r="PJ131" s="319"/>
      <c r="PK131" s="319"/>
      <c r="PL131" s="319"/>
      <c r="PM131" s="319"/>
      <c r="PN131" s="319"/>
      <c r="PO131" s="319"/>
      <c r="PP131" s="319"/>
      <c r="PQ131" s="319"/>
      <c r="PR131" s="319"/>
      <c r="PS131" s="319"/>
      <c r="PT131" s="319"/>
      <c r="PU131" s="319"/>
      <c r="PV131" s="319"/>
      <c r="PW131" s="319"/>
      <c r="PX131" s="319"/>
      <c r="PY131" s="319"/>
      <c r="PZ131" s="319"/>
      <c r="QA131" s="319"/>
      <c r="QB131" s="319"/>
      <c r="QC131" s="319"/>
      <c r="QD131" s="319"/>
      <c r="QE131" s="319"/>
      <c r="QF131" s="319"/>
      <c r="QG131" s="319"/>
      <c r="QH131" s="319"/>
      <c r="QI131" s="319"/>
      <c r="QJ131" s="319"/>
      <c r="QK131" s="319"/>
      <c r="QL131" s="319"/>
      <c r="QM131" s="319"/>
      <c r="QN131" s="319"/>
      <c r="QO131" s="319"/>
      <c r="QP131" s="319"/>
      <c r="QQ131" s="319"/>
      <c r="QR131" s="319"/>
      <c r="QS131" s="319"/>
      <c r="QT131" s="319"/>
      <c r="QU131" s="319"/>
      <c r="QV131" s="319"/>
      <c r="QW131" s="319"/>
      <c r="QX131" s="319"/>
      <c r="QY131" s="319"/>
      <c r="QZ131" s="319"/>
      <c r="RA131" s="319"/>
      <c r="RB131" s="319"/>
      <c r="RC131" s="319"/>
      <c r="RD131" s="319"/>
      <c r="RE131" s="319"/>
      <c r="RF131" s="319"/>
    </row>
    <row r="132" spans="1:474" s="602" customFormat="1" ht="14.4">
      <c r="A132" s="319"/>
      <c r="B132" s="2003" t="s">
        <v>77</v>
      </c>
      <c r="C132" s="2004">
        <v>18230718</v>
      </c>
      <c r="D132" s="2005"/>
      <c r="E132" s="2006" t="s">
        <v>1183</v>
      </c>
      <c r="F132" s="2007">
        <v>15</v>
      </c>
      <c r="G132" s="612">
        <f t="shared" si="24"/>
        <v>1.6793366231439573E-2</v>
      </c>
      <c r="H132" s="612" t="s">
        <v>33</v>
      </c>
      <c r="I132" s="2006">
        <v>1</v>
      </c>
      <c r="J132" s="2008">
        <f t="shared" si="18"/>
        <v>17100</v>
      </c>
      <c r="K132" s="2009">
        <f t="shared" si="20"/>
        <v>5000</v>
      </c>
      <c r="L132" s="2009">
        <f t="shared" si="21"/>
        <v>19067.099999999999</v>
      </c>
      <c r="M132" s="600"/>
      <c r="N132" s="2006">
        <v>17100</v>
      </c>
      <c r="O132" s="375"/>
      <c r="P132" s="601"/>
      <c r="Q132" s="601">
        <v>5000</v>
      </c>
      <c r="R132" s="601">
        <f t="shared" si="19"/>
        <v>14067.099999999999</v>
      </c>
      <c r="S132" s="2006">
        <v>19067.099999999999</v>
      </c>
      <c r="T132" s="601"/>
      <c r="U132" s="601"/>
      <c r="V132" s="601"/>
      <c r="W132" s="601"/>
      <c r="X132" s="601"/>
      <c r="Y132" s="601"/>
      <c r="Z132" s="1006">
        <f t="shared" si="25"/>
        <v>0</v>
      </c>
      <c r="AA132" s="614">
        <f t="shared" si="22"/>
        <v>1.7942481299338953</v>
      </c>
      <c r="AB132" s="601">
        <f t="shared" si="23"/>
        <v>30681.643021869608</v>
      </c>
      <c r="AC132" s="618"/>
      <c r="AD132" s="2010"/>
      <c r="AE132" s="319"/>
      <c r="AF132" s="319"/>
      <c r="AG132" s="319"/>
      <c r="AH132" s="319"/>
      <c r="AI132" s="319"/>
      <c r="AJ132" s="319"/>
      <c r="AK132" s="319"/>
      <c r="AL132" s="319"/>
      <c r="AM132" s="319"/>
      <c r="AN132" s="319"/>
      <c r="AO132" s="319"/>
      <c r="AP132" s="319"/>
      <c r="AQ132" s="319"/>
      <c r="AR132" s="319"/>
      <c r="AS132" s="319"/>
      <c r="AT132" s="319"/>
      <c r="AU132" s="319"/>
      <c r="AV132" s="319"/>
      <c r="AW132" s="319"/>
      <c r="AX132" s="319"/>
      <c r="AY132" s="319"/>
      <c r="AZ132" s="319"/>
      <c r="BA132" s="319"/>
      <c r="BB132" s="319"/>
      <c r="BC132" s="319"/>
      <c r="BD132" s="319"/>
      <c r="BE132" s="319"/>
      <c r="BF132" s="319"/>
      <c r="BG132" s="319"/>
      <c r="BH132" s="319"/>
      <c r="BI132" s="319"/>
      <c r="BJ132" s="319"/>
      <c r="BK132" s="319"/>
      <c r="BL132" s="319"/>
      <c r="BM132" s="319"/>
      <c r="BN132" s="319"/>
      <c r="BO132" s="319"/>
      <c r="BP132" s="319"/>
      <c r="BQ132" s="319"/>
      <c r="BR132" s="319"/>
      <c r="BS132" s="319"/>
      <c r="BT132" s="319"/>
      <c r="BU132" s="319"/>
      <c r="BV132" s="319"/>
      <c r="BW132" s="319"/>
      <c r="BX132" s="319"/>
      <c r="BY132" s="319"/>
      <c r="BZ132" s="319"/>
      <c r="CA132" s="319"/>
      <c r="CB132" s="319"/>
      <c r="CC132" s="319"/>
      <c r="CD132" s="319"/>
      <c r="CE132" s="319"/>
      <c r="CF132" s="319"/>
      <c r="CG132" s="319"/>
      <c r="CH132" s="319"/>
      <c r="CI132" s="319"/>
      <c r="CJ132" s="319"/>
      <c r="CK132" s="319"/>
      <c r="CL132" s="319"/>
      <c r="CM132" s="319"/>
      <c r="CN132" s="319"/>
      <c r="CO132" s="319"/>
      <c r="CP132" s="319"/>
      <c r="CQ132" s="319"/>
      <c r="CR132" s="319"/>
      <c r="CS132" s="319"/>
      <c r="CT132" s="319"/>
      <c r="CU132" s="319"/>
      <c r="CV132" s="319"/>
      <c r="CW132" s="319"/>
      <c r="CX132" s="319"/>
      <c r="CY132" s="319"/>
      <c r="CZ132" s="319"/>
      <c r="DA132" s="319"/>
      <c r="DB132" s="319"/>
      <c r="DC132" s="319"/>
      <c r="DD132" s="319"/>
      <c r="DE132" s="319"/>
      <c r="DF132" s="319"/>
      <c r="DG132" s="319"/>
      <c r="DH132" s="319"/>
      <c r="DI132" s="319"/>
      <c r="DJ132" s="319"/>
      <c r="DK132" s="319"/>
      <c r="DL132" s="319"/>
      <c r="DM132" s="319"/>
      <c r="DN132" s="319"/>
      <c r="DO132" s="319"/>
      <c r="DP132" s="319"/>
      <c r="DQ132" s="319"/>
      <c r="DR132" s="319"/>
      <c r="DS132" s="319"/>
      <c r="DT132" s="319"/>
      <c r="DU132" s="319"/>
      <c r="DV132" s="319"/>
      <c r="DW132" s="319"/>
      <c r="DX132" s="319"/>
      <c r="DY132" s="319"/>
      <c r="DZ132" s="319"/>
      <c r="EA132" s="319"/>
      <c r="EB132" s="319"/>
      <c r="EC132" s="319"/>
      <c r="ED132" s="319"/>
      <c r="EE132" s="319"/>
      <c r="EF132" s="319"/>
      <c r="EG132" s="319"/>
      <c r="EH132" s="319"/>
      <c r="EI132" s="319"/>
      <c r="EJ132" s="319"/>
      <c r="EK132" s="319"/>
      <c r="EL132" s="319"/>
      <c r="EM132" s="319"/>
      <c r="EN132" s="319"/>
      <c r="EO132" s="319"/>
      <c r="EP132" s="319"/>
      <c r="EQ132" s="319"/>
      <c r="ER132" s="319"/>
      <c r="ES132" s="319"/>
      <c r="ET132" s="319"/>
      <c r="EU132" s="319"/>
      <c r="EV132" s="319"/>
      <c r="EW132" s="319"/>
      <c r="EX132" s="319"/>
      <c r="EY132" s="319"/>
      <c r="EZ132" s="319"/>
      <c r="FA132" s="319"/>
      <c r="FB132" s="319"/>
      <c r="FC132" s="319"/>
      <c r="FD132" s="319"/>
      <c r="FE132" s="319"/>
      <c r="FF132" s="319"/>
      <c r="FG132" s="319"/>
      <c r="FH132" s="319"/>
      <c r="FI132" s="319"/>
      <c r="FJ132" s="319"/>
      <c r="FK132" s="319"/>
      <c r="FL132" s="319"/>
      <c r="FM132" s="319"/>
      <c r="FN132" s="319"/>
      <c r="FO132" s="319"/>
      <c r="FP132" s="319"/>
      <c r="FQ132" s="319"/>
      <c r="FR132" s="319"/>
      <c r="FS132" s="319"/>
      <c r="FT132" s="319"/>
      <c r="FU132" s="319"/>
      <c r="FV132" s="319"/>
      <c r="FW132" s="319"/>
      <c r="FX132" s="319"/>
      <c r="FY132" s="319"/>
      <c r="FZ132" s="319"/>
      <c r="GA132" s="319"/>
      <c r="GB132" s="319"/>
      <c r="GC132" s="319"/>
      <c r="GD132" s="319"/>
      <c r="GE132" s="319"/>
      <c r="GF132" s="319"/>
      <c r="GG132" s="319"/>
      <c r="GH132" s="319"/>
      <c r="GI132" s="319"/>
      <c r="GJ132" s="319"/>
      <c r="GK132" s="319"/>
      <c r="GL132" s="319"/>
      <c r="GM132" s="319"/>
      <c r="GN132" s="319"/>
      <c r="GO132" s="319"/>
      <c r="GP132" s="319"/>
      <c r="GQ132" s="319"/>
      <c r="GR132" s="319"/>
      <c r="GS132" s="319"/>
      <c r="GT132" s="319"/>
      <c r="GU132" s="319"/>
      <c r="GV132" s="319"/>
      <c r="GW132" s="319"/>
      <c r="GX132" s="319"/>
      <c r="GY132" s="319"/>
      <c r="GZ132" s="319"/>
      <c r="HA132" s="319"/>
      <c r="HB132" s="319"/>
      <c r="HC132" s="319"/>
      <c r="HD132" s="319"/>
      <c r="HE132" s="319"/>
      <c r="HF132" s="319"/>
      <c r="HG132" s="319"/>
      <c r="HH132" s="319"/>
      <c r="HI132" s="319"/>
      <c r="HJ132" s="319"/>
      <c r="HK132" s="319"/>
      <c r="HL132" s="319"/>
      <c r="HM132" s="319"/>
      <c r="HN132" s="319"/>
      <c r="HO132" s="319"/>
      <c r="HP132" s="319"/>
      <c r="HQ132" s="319"/>
      <c r="HR132" s="319"/>
      <c r="HS132" s="319"/>
      <c r="HT132" s="319"/>
      <c r="HU132" s="319"/>
      <c r="HV132" s="319"/>
      <c r="HW132" s="319"/>
      <c r="HX132" s="319"/>
      <c r="HY132" s="319"/>
      <c r="HZ132" s="319"/>
      <c r="IA132" s="319"/>
      <c r="IB132" s="319"/>
      <c r="IC132" s="319"/>
      <c r="ID132" s="319"/>
      <c r="IE132" s="319"/>
      <c r="IF132" s="319"/>
      <c r="IG132" s="319"/>
      <c r="IH132" s="319"/>
      <c r="II132" s="319"/>
      <c r="IJ132" s="319"/>
      <c r="IK132" s="319"/>
      <c r="IL132" s="319"/>
      <c r="IM132" s="319"/>
      <c r="IN132" s="319"/>
      <c r="IO132" s="319"/>
      <c r="IP132" s="319"/>
      <c r="IQ132" s="319"/>
      <c r="IR132" s="319"/>
      <c r="IS132" s="319"/>
      <c r="IT132" s="319"/>
      <c r="IU132" s="319"/>
      <c r="IV132" s="319"/>
      <c r="IW132" s="319"/>
      <c r="IX132" s="319"/>
      <c r="IY132" s="319"/>
      <c r="IZ132" s="319"/>
      <c r="JA132" s="319"/>
      <c r="JB132" s="319"/>
      <c r="JC132" s="319"/>
      <c r="JD132" s="319"/>
      <c r="JE132" s="319"/>
      <c r="JF132" s="319"/>
      <c r="JG132" s="319"/>
      <c r="JH132" s="319"/>
      <c r="JI132" s="319"/>
      <c r="JJ132" s="319"/>
      <c r="JK132" s="319"/>
      <c r="JL132" s="319"/>
      <c r="JM132" s="319"/>
      <c r="JN132" s="319"/>
      <c r="JO132" s="319"/>
      <c r="JP132" s="319"/>
      <c r="JQ132" s="319"/>
      <c r="JR132" s="319"/>
      <c r="JS132" s="319"/>
      <c r="JT132" s="319"/>
      <c r="JU132" s="319"/>
      <c r="JV132" s="319"/>
      <c r="JW132" s="319"/>
      <c r="JX132" s="319"/>
      <c r="JY132" s="319"/>
      <c r="JZ132" s="319"/>
      <c r="KA132" s="319"/>
      <c r="KB132" s="319"/>
      <c r="KC132" s="319"/>
      <c r="KD132" s="319"/>
      <c r="KE132" s="319"/>
      <c r="KF132" s="319"/>
      <c r="KG132" s="319"/>
      <c r="KH132" s="319"/>
      <c r="KI132" s="319"/>
      <c r="KJ132" s="319"/>
      <c r="KK132" s="319"/>
      <c r="KL132" s="319"/>
      <c r="KM132" s="319"/>
      <c r="KN132" s="319"/>
      <c r="KO132" s="319"/>
      <c r="KP132" s="319"/>
      <c r="KQ132" s="319"/>
      <c r="KR132" s="319"/>
      <c r="KS132" s="319"/>
      <c r="KT132" s="319"/>
      <c r="KU132" s="319"/>
      <c r="KV132" s="319"/>
      <c r="KW132" s="319"/>
      <c r="KX132" s="319"/>
      <c r="KY132" s="319"/>
      <c r="KZ132" s="319"/>
      <c r="LA132" s="319"/>
      <c r="LB132" s="319"/>
      <c r="LC132" s="319"/>
      <c r="LD132" s="319"/>
      <c r="LE132" s="319"/>
      <c r="LF132" s="319"/>
      <c r="LG132" s="319"/>
      <c r="LH132" s="319"/>
      <c r="LI132" s="319"/>
      <c r="LJ132" s="319"/>
      <c r="LK132" s="319"/>
      <c r="LL132" s="319"/>
      <c r="LM132" s="319"/>
      <c r="LN132" s="319"/>
      <c r="LO132" s="319"/>
      <c r="LP132" s="319"/>
      <c r="LQ132" s="319"/>
      <c r="LR132" s="319"/>
      <c r="LS132" s="319"/>
      <c r="LT132" s="319"/>
      <c r="LU132" s="319"/>
      <c r="LV132" s="319"/>
      <c r="LW132" s="319"/>
      <c r="LX132" s="319"/>
      <c r="LY132" s="319"/>
      <c r="LZ132" s="319"/>
      <c r="MA132" s="319"/>
      <c r="MB132" s="319"/>
      <c r="MC132" s="319"/>
      <c r="MD132" s="319"/>
      <c r="ME132" s="319"/>
      <c r="MF132" s="319"/>
      <c r="MG132" s="319"/>
      <c r="MH132" s="319"/>
      <c r="MI132" s="319"/>
      <c r="MJ132" s="319"/>
      <c r="MK132" s="319"/>
      <c r="ML132" s="319"/>
      <c r="MM132" s="319"/>
      <c r="MN132" s="319"/>
      <c r="MO132" s="319"/>
      <c r="MP132" s="319"/>
      <c r="MQ132" s="319"/>
      <c r="MR132" s="319"/>
      <c r="MS132" s="319"/>
      <c r="MT132" s="319"/>
      <c r="MU132" s="319"/>
      <c r="MV132" s="319"/>
      <c r="MW132" s="319"/>
      <c r="MX132" s="319"/>
      <c r="MY132" s="319"/>
      <c r="MZ132" s="319"/>
      <c r="NA132" s="319"/>
      <c r="NB132" s="319"/>
      <c r="NC132" s="319"/>
      <c r="ND132" s="319"/>
      <c r="NE132" s="319"/>
      <c r="NF132" s="319"/>
      <c r="NG132" s="319"/>
      <c r="NH132" s="319"/>
      <c r="NI132" s="319"/>
      <c r="NJ132" s="319"/>
      <c r="NK132" s="319"/>
      <c r="NL132" s="319"/>
      <c r="NM132" s="319"/>
      <c r="NN132" s="319"/>
      <c r="NO132" s="319"/>
      <c r="NP132" s="319"/>
      <c r="NQ132" s="319"/>
      <c r="NR132" s="319"/>
      <c r="NS132" s="319"/>
      <c r="NT132" s="319"/>
      <c r="NU132" s="319"/>
      <c r="NV132" s="319"/>
      <c r="NW132" s="319"/>
      <c r="NX132" s="319"/>
      <c r="NY132" s="319"/>
      <c r="NZ132" s="319"/>
      <c r="OA132" s="319"/>
      <c r="OB132" s="319"/>
      <c r="OC132" s="319"/>
      <c r="OD132" s="319"/>
      <c r="OE132" s="319"/>
      <c r="OF132" s="319"/>
      <c r="OG132" s="319"/>
      <c r="OH132" s="319"/>
      <c r="OI132" s="319"/>
      <c r="OJ132" s="319"/>
      <c r="OK132" s="319"/>
      <c r="OL132" s="319"/>
      <c r="OM132" s="319"/>
      <c r="ON132" s="319"/>
      <c r="OO132" s="319"/>
      <c r="OP132" s="319"/>
      <c r="OQ132" s="319"/>
      <c r="OR132" s="319"/>
      <c r="OS132" s="319"/>
      <c r="OT132" s="319"/>
      <c r="OU132" s="319"/>
      <c r="OV132" s="319"/>
      <c r="OW132" s="319"/>
      <c r="OX132" s="319"/>
      <c r="OY132" s="319"/>
      <c r="OZ132" s="319"/>
      <c r="PA132" s="319"/>
      <c r="PB132" s="319"/>
      <c r="PC132" s="319"/>
      <c r="PD132" s="319"/>
      <c r="PE132" s="319"/>
      <c r="PF132" s="319"/>
      <c r="PG132" s="319"/>
      <c r="PH132" s="319"/>
      <c r="PI132" s="319"/>
      <c r="PJ132" s="319"/>
      <c r="PK132" s="319"/>
      <c r="PL132" s="319"/>
      <c r="PM132" s="319"/>
      <c r="PN132" s="319"/>
      <c r="PO132" s="319"/>
      <c r="PP132" s="319"/>
      <c r="PQ132" s="319"/>
      <c r="PR132" s="319"/>
      <c r="PS132" s="319"/>
      <c r="PT132" s="319"/>
      <c r="PU132" s="319"/>
      <c r="PV132" s="319"/>
      <c r="PW132" s="319"/>
      <c r="PX132" s="319"/>
      <c r="PY132" s="319"/>
      <c r="PZ132" s="319"/>
      <c r="QA132" s="319"/>
      <c r="QB132" s="319"/>
      <c r="QC132" s="319"/>
      <c r="QD132" s="319"/>
      <c r="QE132" s="319"/>
      <c r="QF132" s="319"/>
      <c r="QG132" s="319"/>
      <c r="QH132" s="319"/>
      <c r="QI132" s="319"/>
      <c r="QJ132" s="319"/>
      <c r="QK132" s="319"/>
      <c r="QL132" s="319"/>
      <c r="QM132" s="319"/>
      <c r="QN132" s="319"/>
      <c r="QO132" s="319"/>
      <c r="QP132" s="319"/>
      <c r="QQ132" s="319"/>
      <c r="QR132" s="319"/>
      <c r="QS132" s="319"/>
      <c r="QT132" s="319"/>
      <c r="QU132" s="319"/>
      <c r="QV132" s="319"/>
      <c r="QW132" s="319"/>
      <c r="QX132" s="319"/>
      <c r="QY132" s="319"/>
      <c r="QZ132" s="319"/>
      <c r="RA132" s="319"/>
      <c r="RB132" s="319"/>
      <c r="RC132" s="319"/>
      <c r="RD132" s="319"/>
      <c r="RE132" s="319"/>
      <c r="RF132" s="319"/>
    </row>
    <row r="133" spans="1:474" s="602" customFormat="1" ht="14.4">
      <c r="A133" s="319"/>
      <c r="B133" s="2003" t="s">
        <v>77</v>
      </c>
      <c r="C133" s="2004">
        <v>18230718</v>
      </c>
      <c r="D133" s="2005"/>
      <c r="E133" s="2006" t="s">
        <v>671</v>
      </c>
      <c r="F133" s="2007">
        <v>15</v>
      </c>
      <c r="G133" s="612">
        <f t="shared" ref="G133:G164" si="26">(N133/$N$203)*F133</f>
        <v>2.489051854595532E-2</v>
      </c>
      <c r="H133" s="612" t="s">
        <v>33</v>
      </c>
      <c r="I133" s="2006">
        <v>2</v>
      </c>
      <c r="J133" s="2008">
        <f t="shared" si="18"/>
        <v>12672.5</v>
      </c>
      <c r="K133" s="2009">
        <f t="shared" si="20"/>
        <v>5225</v>
      </c>
      <c r="L133" s="2009">
        <f t="shared" si="21"/>
        <v>18113.745000000003</v>
      </c>
      <c r="M133" s="600"/>
      <c r="N133" s="2006">
        <v>25345</v>
      </c>
      <c r="O133" s="375"/>
      <c r="P133" s="601"/>
      <c r="Q133" s="601">
        <v>10450</v>
      </c>
      <c r="R133" s="601">
        <f t="shared" si="19"/>
        <v>25777.490000000005</v>
      </c>
      <c r="S133" s="2006">
        <v>36227.490000000005</v>
      </c>
      <c r="T133" s="601"/>
      <c r="U133" s="601"/>
      <c r="V133" s="601"/>
      <c r="W133" s="601"/>
      <c r="X133" s="601"/>
      <c r="Y133" s="601"/>
      <c r="Z133" s="1006">
        <f t="shared" ref="Z133:Z164" si="27">-PV(Discount_Rate,F133,W133)*I133</f>
        <v>0</v>
      </c>
      <c r="AA133" s="614">
        <f t="shared" si="22"/>
        <v>1.7942481299338953</v>
      </c>
      <c r="AB133" s="601">
        <f t="shared" si="23"/>
        <v>45475.218853174578</v>
      </c>
      <c r="AC133" s="618"/>
      <c r="AD133" s="2010"/>
      <c r="AE133" s="319"/>
      <c r="AF133" s="319"/>
      <c r="AG133" s="319"/>
      <c r="AH133" s="319"/>
      <c r="AI133" s="319"/>
      <c r="AJ133" s="319"/>
      <c r="AK133" s="319"/>
      <c r="AL133" s="319"/>
      <c r="AM133" s="319"/>
      <c r="AN133" s="319"/>
      <c r="AO133" s="319"/>
      <c r="AP133" s="319"/>
      <c r="AQ133" s="319"/>
      <c r="AR133" s="319"/>
      <c r="AS133" s="319"/>
      <c r="AT133" s="319"/>
      <c r="AU133" s="319"/>
      <c r="AV133" s="319"/>
      <c r="AW133" s="319"/>
      <c r="AX133" s="319"/>
      <c r="AY133" s="319"/>
      <c r="AZ133" s="319"/>
      <c r="BA133" s="319"/>
      <c r="BB133" s="319"/>
      <c r="BC133" s="319"/>
      <c r="BD133" s="319"/>
      <c r="BE133" s="319"/>
      <c r="BF133" s="319"/>
      <c r="BG133" s="319"/>
      <c r="BH133" s="319"/>
      <c r="BI133" s="319"/>
      <c r="BJ133" s="319"/>
      <c r="BK133" s="319"/>
      <c r="BL133" s="319"/>
      <c r="BM133" s="319"/>
      <c r="BN133" s="319"/>
      <c r="BO133" s="319"/>
      <c r="BP133" s="319"/>
      <c r="BQ133" s="319"/>
      <c r="BR133" s="319"/>
      <c r="BS133" s="319"/>
      <c r="BT133" s="319"/>
      <c r="BU133" s="319"/>
      <c r="BV133" s="319"/>
      <c r="BW133" s="319"/>
      <c r="BX133" s="319"/>
      <c r="BY133" s="319"/>
      <c r="BZ133" s="319"/>
      <c r="CA133" s="319"/>
      <c r="CB133" s="319"/>
      <c r="CC133" s="319"/>
      <c r="CD133" s="319"/>
      <c r="CE133" s="319"/>
      <c r="CF133" s="319"/>
      <c r="CG133" s="319"/>
      <c r="CH133" s="319"/>
      <c r="CI133" s="319"/>
      <c r="CJ133" s="319"/>
      <c r="CK133" s="319"/>
      <c r="CL133" s="319"/>
      <c r="CM133" s="319"/>
      <c r="CN133" s="319"/>
      <c r="CO133" s="319"/>
      <c r="CP133" s="319"/>
      <c r="CQ133" s="319"/>
      <c r="CR133" s="319"/>
      <c r="CS133" s="319"/>
      <c r="CT133" s="319"/>
      <c r="CU133" s="319"/>
      <c r="CV133" s="319"/>
      <c r="CW133" s="319"/>
      <c r="CX133" s="319"/>
      <c r="CY133" s="319"/>
      <c r="CZ133" s="319"/>
      <c r="DA133" s="319"/>
      <c r="DB133" s="319"/>
      <c r="DC133" s="319"/>
      <c r="DD133" s="319"/>
      <c r="DE133" s="319"/>
      <c r="DF133" s="319"/>
      <c r="DG133" s="319"/>
      <c r="DH133" s="319"/>
      <c r="DI133" s="319"/>
      <c r="DJ133" s="319"/>
      <c r="DK133" s="319"/>
      <c r="DL133" s="319"/>
      <c r="DM133" s="319"/>
      <c r="DN133" s="319"/>
      <c r="DO133" s="319"/>
      <c r="DP133" s="319"/>
      <c r="DQ133" s="319"/>
      <c r="DR133" s="319"/>
      <c r="DS133" s="319"/>
      <c r="DT133" s="319"/>
      <c r="DU133" s="319"/>
      <c r="DV133" s="319"/>
      <c r="DW133" s="319"/>
      <c r="DX133" s="319"/>
      <c r="DY133" s="319"/>
      <c r="DZ133" s="319"/>
      <c r="EA133" s="319"/>
      <c r="EB133" s="319"/>
      <c r="EC133" s="319"/>
      <c r="ED133" s="319"/>
      <c r="EE133" s="319"/>
      <c r="EF133" s="319"/>
      <c r="EG133" s="319"/>
      <c r="EH133" s="319"/>
      <c r="EI133" s="319"/>
      <c r="EJ133" s="319"/>
      <c r="EK133" s="319"/>
      <c r="EL133" s="319"/>
      <c r="EM133" s="319"/>
      <c r="EN133" s="319"/>
      <c r="EO133" s="319"/>
      <c r="EP133" s="319"/>
      <c r="EQ133" s="319"/>
      <c r="ER133" s="319"/>
      <c r="ES133" s="319"/>
      <c r="ET133" s="319"/>
      <c r="EU133" s="319"/>
      <c r="EV133" s="319"/>
      <c r="EW133" s="319"/>
      <c r="EX133" s="319"/>
      <c r="EY133" s="319"/>
      <c r="EZ133" s="319"/>
      <c r="FA133" s="319"/>
      <c r="FB133" s="319"/>
      <c r="FC133" s="319"/>
      <c r="FD133" s="319"/>
      <c r="FE133" s="319"/>
      <c r="FF133" s="319"/>
      <c r="FG133" s="319"/>
      <c r="FH133" s="319"/>
      <c r="FI133" s="319"/>
      <c r="FJ133" s="319"/>
      <c r="FK133" s="319"/>
      <c r="FL133" s="319"/>
      <c r="FM133" s="319"/>
      <c r="FN133" s="319"/>
      <c r="FO133" s="319"/>
      <c r="FP133" s="319"/>
      <c r="FQ133" s="319"/>
      <c r="FR133" s="319"/>
      <c r="FS133" s="319"/>
      <c r="FT133" s="319"/>
      <c r="FU133" s="319"/>
      <c r="FV133" s="319"/>
      <c r="FW133" s="319"/>
      <c r="FX133" s="319"/>
      <c r="FY133" s="319"/>
      <c r="FZ133" s="319"/>
      <c r="GA133" s="319"/>
      <c r="GB133" s="319"/>
      <c r="GC133" s="319"/>
      <c r="GD133" s="319"/>
      <c r="GE133" s="319"/>
      <c r="GF133" s="319"/>
      <c r="GG133" s="319"/>
      <c r="GH133" s="319"/>
      <c r="GI133" s="319"/>
      <c r="GJ133" s="319"/>
      <c r="GK133" s="319"/>
      <c r="GL133" s="319"/>
      <c r="GM133" s="319"/>
      <c r="GN133" s="319"/>
      <c r="GO133" s="319"/>
      <c r="GP133" s="319"/>
      <c r="GQ133" s="319"/>
      <c r="GR133" s="319"/>
      <c r="GS133" s="319"/>
      <c r="GT133" s="319"/>
      <c r="GU133" s="319"/>
      <c r="GV133" s="319"/>
      <c r="GW133" s="319"/>
      <c r="GX133" s="319"/>
      <c r="GY133" s="319"/>
      <c r="GZ133" s="319"/>
      <c r="HA133" s="319"/>
      <c r="HB133" s="319"/>
      <c r="HC133" s="319"/>
      <c r="HD133" s="319"/>
      <c r="HE133" s="319"/>
      <c r="HF133" s="319"/>
      <c r="HG133" s="319"/>
      <c r="HH133" s="319"/>
      <c r="HI133" s="319"/>
      <c r="HJ133" s="319"/>
      <c r="HK133" s="319"/>
      <c r="HL133" s="319"/>
      <c r="HM133" s="319"/>
      <c r="HN133" s="319"/>
      <c r="HO133" s="319"/>
      <c r="HP133" s="319"/>
      <c r="HQ133" s="319"/>
      <c r="HR133" s="319"/>
      <c r="HS133" s="319"/>
      <c r="HT133" s="319"/>
      <c r="HU133" s="319"/>
      <c r="HV133" s="319"/>
      <c r="HW133" s="319"/>
      <c r="HX133" s="319"/>
      <c r="HY133" s="319"/>
      <c r="HZ133" s="319"/>
      <c r="IA133" s="319"/>
      <c r="IB133" s="319"/>
      <c r="IC133" s="319"/>
      <c r="ID133" s="319"/>
      <c r="IE133" s="319"/>
      <c r="IF133" s="319"/>
      <c r="IG133" s="319"/>
      <c r="IH133" s="319"/>
      <c r="II133" s="319"/>
      <c r="IJ133" s="319"/>
      <c r="IK133" s="319"/>
      <c r="IL133" s="319"/>
      <c r="IM133" s="319"/>
      <c r="IN133" s="319"/>
      <c r="IO133" s="319"/>
      <c r="IP133" s="319"/>
      <c r="IQ133" s="319"/>
      <c r="IR133" s="319"/>
      <c r="IS133" s="319"/>
      <c r="IT133" s="319"/>
      <c r="IU133" s="319"/>
      <c r="IV133" s="319"/>
      <c r="IW133" s="319"/>
      <c r="IX133" s="319"/>
      <c r="IY133" s="319"/>
      <c r="IZ133" s="319"/>
      <c r="JA133" s="319"/>
      <c r="JB133" s="319"/>
      <c r="JC133" s="319"/>
      <c r="JD133" s="319"/>
      <c r="JE133" s="319"/>
      <c r="JF133" s="319"/>
      <c r="JG133" s="319"/>
      <c r="JH133" s="319"/>
      <c r="JI133" s="319"/>
      <c r="JJ133" s="319"/>
      <c r="JK133" s="319"/>
      <c r="JL133" s="319"/>
      <c r="JM133" s="319"/>
      <c r="JN133" s="319"/>
      <c r="JO133" s="319"/>
      <c r="JP133" s="319"/>
      <c r="JQ133" s="319"/>
      <c r="JR133" s="319"/>
      <c r="JS133" s="319"/>
      <c r="JT133" s="319"/>
      <c r="JU133" s="319"/>
      <c r="JV133" s="319"/>
      <c r="JW133" s="319"/>
      <c r="JX133" s="319"/>
      <c r="JY133" s="319"/>
      <c r="JZ133" s="319"/>
      <c r="KA133" s="319"/>
      <c r="KB133" s="319"/>
      <c r="KC133" s="319"/>
      <c r="KD133" s="319"/>
      <c r="KE133" s="319"/>
      <c r="KF133" s="319"/>
      <c r="KG133" s="319"/>
      <c r="KH133" s="319"/>
      <c r="KI133" s="319"/>
      <c r="KJ133" s="319"/>
      <c r="KK133" s="319"/>
      <c r="KL133" s="319"/>
      <c r="KM133" s="319"/>
      <c r="KN133" s="319"/>
      <c r="KO133" s="319"/>
      <c r="KP133" s="319"/>
      <c r="KQ133" s="319"/>
      <c r="KR133" s="319"/>
      <c r="KS133" s="319"/>
      <c r="KT133" s="319"/>
      <c r="KU133" s="319"/>
      <c r="KV133" s="319"/>
      <c r="KW133" s="319"/>
      <c r="KX133" s="319"/>
      <c r="KY133" s="319"/>
      <c r="KZ133" s="319"/>
      <c r="LA133" s="319"/>
      <c r="LB133" s="319"/>
      <c r="LC133" s="319"/>
      <c r="LD133" s="319"/>
      <c r="LE133" s="319"/>
      <c r="LF133" s="319"/>
      <c r="LG133" s="319"/>
      <c r="LH133" s="319"/>
      <c r="LI133" s="319"/>
      <c r="LJ133" s="319"/>
      <c r="LK133" s="319"/>
      <c r="LL133" s="319"/>
      <c r="LM133" s="319"/>
      <c r="LN133" s="319"/>
      <c r="LO133" s="319"/>
      <c r="LP133" s="319"/>
      <c r="LQ133" s="319"/>
      <c r="LR133" s="319"/>
      <c r="LS133" s="319"/>
      <c r="LT133" s="319"/>
      <c r="LU133" s="319"/>
      <c r="LV133" s="319"/>
      <c r="LW133" s="319"/>
      <c r="LX133" s="319"/>
      <c r="LY133" s="319"/>
      <c r="LZ133" s="319"/>
      <c r="MA133" s="319"/>
      <c r="MB133" s="319"/>
      <c r="MC133" s="319"/>
      <c r="MD133" s="319"/>
      <c r="ME133" s="319"/>
      <c r="MF133" s="319"/>
      <c r="MG133" s="319"/>
      <c r="MH133" s="319"/>
      <c r="MI133" s="319"/>
      <c r="MJ133" s="319"/>
      <c r="MK133" s="319"/>
      <c r="ML133" s="319"/>
      <c r="MM133" s="319"/>
      <c r="MN133" s="319"/>
      <c r="MO133" s="319"/>
      <c r="MP133" s="319"/>
      <c r="MQ133" s="319"/>
      <c r="MR133" s="319"/>
      <c r="MS133" s="319"/>
      <c r="MT133" s="319"/>
      <c r="MU133" s="319"/>
      <c r="MV133" s="319"/>
      <c r="MW133" s="319"/>
      <c r="MX133" s="319"/>
      <c r="MY133" s="319"/>
      <c r="MZ133" s="319"/>
      <c r="NA133" s="319"/>
      <c r="NB133" s="319"/>
      <c r="NC133" s="319"/>
      <c r="ND133" s="319"/>
      <c r="NE133" s="319"/>
      <c r="NF133" s="319"/>
      <c r="NG133" s="319"/>
      <c r="NH133" s="319"/>
      <c r="NI133" s="319"/>
      <c r="NJ133" s="319"/>
      <c r="NK133" s="319"/>
      <c r="NL133" s="319"/>
      <c r="NM133" s="319"/>
      <c r="NN133" s="319"/>
      <c r="NO133" s="319"/>
      <c r="NP133" s="319"/>
      <c r="NQ133" s="319"/>
      <c r="NR133" s="319"/>
      <c r="NS133" s="319"/>
      <c r="NT133" s="319"/>
      <c r="NU133" s="319"/>
      <c r="NV133" s="319"/>
      <c r="NW133" s="319"/>
      <c r="NX133" s="319"/>
      <c r="NY133" s="319"/>
      <c r="NZ133" s="319"/>
      <c r="OA133" s="319"/>
      <c r="OB133" s="319"/>
      <c r="OC133" s="319"/>
      <c r="OD133" s="319"/>
      <c r="OE133" s="319"/>
      <c r="OF133" s="319"/>
      <c r="OG133" s="319"/>
      <c r="OH133" s="319"/>
      <c r="OI133" s="319"/>
      <c r="OJ133" s="319"/>
      <c r="OK133" s="319"/>
      <c r="OL133" s="319"/>
      <c r="OM133" s="319"/>
      <c r="ON133" s="319"/>
      <c r="OO133" s="319"/>
      <c r="OP133" s="319"/>
      <c r="OQ133" s="319"/>
      <c r="OR133" s="319"/>
      <c r="OS133" s="319"/>
      <c r="OT133" s="319"/>
      <c r="OU133" s="319"/>
      <c r="OV133" s="319"/>
      <c r="OW133" s="319"/>
      <c r="OX133" s="319"/>
      <c r="OY133" s="319"/>
      <c r="OZ133" s="319"/>
      <c r="PA133" s="319"/>
      <c r="PB133" s="319"/>
      <c r="PC133" s="319"/>
      <c r="PD133" s="319"/>
      <c r="PE133" s="319"/>
      <c r="PF133" s="319"/>
      <c r="PG133" s="319"/>
      <c r="PH133" s="319"/>
      <c r="PI133" s="319"/>
      <c r="PJ133" s="319"/>
      <c r="PK133" s="319"/>
      <c r="PL133" s="319"/>
      <c r="PM133" s="319"/>
      <c r="PN133" s="319"/>
      <c r="PO133" s="319"/>
      <c r="PP133" s="319"/>
      <c r="PQ133" s="319"/>
      <c r="PR133" s="319"/>
      <c r="PS133" s="319"/>
      <c r="PT133" s="319"/>
      <c r="PU133" s="319"/>
      <c r="PV133" s="319"/>
      <c r="PW133" s="319"/>
      <c r="PX133" s="319"/>
      <c r="PY133" s="319"/>
      <c r="PZ133" s="319"/>
      <c r="QA133" s="319"/>
      <c r="QB133" s="319"/>
      <c r="QC133" s="319"/>
      <c r="QD133" s="319"/>
      <c r="QE133" s="319"/>
      <c r="QF133" s="319"/>
      <c r="QG133" s="319"/>
      <c r="QH133" s="319"/>
      <c r="QI133" s="319"/>
      <c r="QJ133" s="319"/>
      <c r="QK133" s="319"/>
      <c r="QL133" s="319"/>
      <c r="QM133" s="319"/>
      <c r="QN133" s="319"/>
      <c r="QO133" s="319"/>
      <c r="QP133" s="319"/>
      <c r="QQ133" s="319"/>
      <c r="QR133" s="319"/>
      <c r="QS133" s="319"/>
      <c r="QT133" s="319"/>
      <c r="QU133" s="319"/>
      <c r="QV133" s="319"/>
      <c r="QW133" s="319"/>
      <c r="QX133" s="319"/>
      <c r="QY133" s="319"/>
      <c r="QZ133" s="319"/>
      <c r="RA133" s="319"/>
      <c r="RB133" s="319"/>
      <c r="RC133" s="319"/>
      <c r="RD133" s="319"/>
      <c r="RE133" s="319"/>
      <c r="RF133" s="319"/>
    </row>
    <row r="134" spans="1:474" s="602" customFormat="1" ht="14.4">
      <c r="A134" s="319"/>
      <c r="B134" s="2003" t="s">
        <v>77</v>
      </c>
      <c r="C134" s="2004">
        <v>18230718</v>
      </c>
      <c r="D134" s="2005"/>
      <c r="E134" s="2006" t="s">
        <v>492</v>
      </c>
      <c r="F134" s="2007">
        <v>15</v>
      </c>
      <c r="G134" s="612">
        <f t="shared" si="26"/>
        <v>1.0969701801472518E-3</v>
      </c>
      <c r="H134" s="612" t="s">
        <v>33</v>
      </c>
      <c r="I134" s="2006">
        <v>1</v>
      </c>
      <c r="J134" s="2008">
        <f t="shared" ref="J134:J197" si="28">N134/I134</f>
        <v>1117</v>
      </c>
      <c r="K134" s="2009">
        <f t="shared" si="20"/>
        <v>550</v>
      </c>
      <c r="L134" s="2009">
        <f t="shared" si="21"/>
        <v>3600</v>
      </c>
      <c r="M134" s="600"/>
      <c r="N134" s="2006">
        <v>1117</v>
      </c>
      <c r="O134" s="375"/>
      <c r="P134" s="601"/>
      <c r="Q134" s="601">
        <v>550</v>
      </c>
      <c r="R134" s="601">
        <f t="shared" ref="R134:R197" si="29">S134-Q134</f>
        <v>3050</v>
      </c>
      <c r="S134" s="2006">
        <v>3600</v>
      </c>
      <c r="T134" s="601"/>
      <c r="U134" s="601"/>
      <c r="V134" s="601"/>
      <c r="W134" s="601"/>
      <c r="X134" s="601"/>
      <c r="Y134" s="601"/>
      <c r="Z134" s="1006">
        <f t="shared" si="27"/>
        <v>0</v>
      </c>
      <c r="AA134" s="614">
        <f t="shared" si="22"/>
        <v>1.7942481299338953</v>
      </c>
      <c r="AB134" s="601">
        <f t="shared" si="23"/>
        <v>2004.175161136161</v>
      </c>
      <c r="AC134" s="618"/>
      <c r="AD134" s="2010"/>
      <c r="AE134" s="319"/>
      <c r="AF134" s="319"/>
      <c r="AG134" s="319"/>
      <c r="AH134" s="319"/>
      <c r="AI134" s="319"/>
      <c r="AJ134" s="319"/>
      <c r="AK134" s="319"/>
      <c r="AL134" s="319"/>
      <c r="AM134" s="319"/>
      <c r="AN134" s="319"/>
      <c r="AO134" s="319"/>
      <c r="AP134" s="319"/>
      <c r="AQ134" s="319"/>
      <c r="AR134" s="319"/>
      <c r="AS134" s="319"/>
      <c r="AT134" s="319"/>
      <c r="AU134" s="319"/>
      <c r="AV134" s="319"/>
      <c r="AW134" s="319"/>
      <c r="AX134" s="319"/>
      <c r="AY134" s="319"/>
      <c r="AZ134" s="319"/>
      <c r="BA134" s="319"/>
      <c r="BB134" s="319"/>
      <c r="BC134" s="319"/>
      <c r="BD134" s="319"/>
      <c r="BE134" s="319"/>
      <c r="BF134" s="319"/>
      <c r="BG134" s="319"/>
      <c r="BH134" s="319"/>
      <c r="BI134" s="319"/>
      <c r="BJ134" s="319"/>
      <c r="BK134" s="319"/>
      <c r="BL134" s="319"/>
      <c r="BM134" s="319"/>
      <c r="BN134" s="319"/>
      <c r="BO134" s="319"/>
      <c r="BP134" s="319"/>
      <c r="BQ134" s="319"/>
      <c r="BR134" s="319"/>
      <c r="BS134" s="319"/>
      <c r="BT134" s="319"/>
      <c r="BU134" s="319"/>
      <c r="BV134" s="319"/>
      <c r="BW134" s="319"/>
      <c r="BX134" s="319"/>
      <c r="BY134" s="319"/>
      <c r="BZ134" s="319"/>
      <c r="CA134" s="319"/>
      <c r="CB134" s="319"/>
      <c r="CC134" s="319"/>
      <c r="CD134" s="319"/>
      <c r="CE134" s="319"/>
      <c r="CF134" s="319"/>
      <c r="CG134" s="319"/>
      <c r="CH134" s="319"/>
      <c r="CI134" s="319"/>
      <c r="CJ134" s="319"/>
      <c r="CK134" s="319"/>
      <c r="CL134" s="319"/>
      <c r="CM134" s="319"/>
      <c r="CN134" s="319"/>
      <c r="CO134" s="319"/>
      <c r="CP134" s="319"/>
      <c r="CQ134" s="319"/>
      <c r="CR134" s="319"/>
      <c r="CS134" s="319"/>
      <c r="CT134" s="319"/>
      <c r="CU134" s="319"/>
      <c r="CV134" s="319"/>
      <c r="CW134" s="319"/>
      <c r="CX134" s="319"/>
      <c r="CY134" s="319"/>
      <c r="CZ134" s="319"/>
      <c r="DA134" s="319"/>
      <c r="DB134" s="319"/>
      <c r="DC134" s="319"/>
      <c r="DD134" s="319"/>
      <c r="DE134" s="319"/>
      <c r="DF134" s="319"/>
      <c r="DG134" s="319"/>
      <c r="DH134" s="319"/>
      <c r="DI134" s="319"/>
      <c r="DJ134" s="319"/>
      <c r="DK134" s="319"/>
      <c r="DL134" s="319"/>
      <c r="DM134" s="319"/>
      <c r="DN134" s="319"/>
      <c r="DO134" s="319"/>
      <c r="DP134" s="319"/>
      <c r="DQ134" s="319"/>
      <c r="DR134" s="319"/>
      <c r="DS134" s="319"/>
      <c r="DT134" s="319"/>
      <c r="DU134" s="319"/>
      <c r="DV134" s="319"/>
      <c r="DW134" s="319"/>
      <c r="DX134" s="319"/>
      <c r="DY134" s="319"/>
      <c r="DZ134" s="319"/>
      <c r="EA134" s="319"/>
      <c r="EB134" s="319"/>
      <c r="EC134" s="319"/>
      <c r="ED134" s="319"/>
      <c r="EE134" s="319"/>
      <c r="EF134" s="319"/>
      <c r="EG134" s="319"/>
      <c r="EH134" s="319"/>
      <c r="EI134" s="319"/>
      <c r="EJ134" s="319"/>
      <c r="EK134" s="319"/>
      <c r="EL134" s="319"/>
      <c r="EM134" s="319"/>
      <c r="EN134" s="319"/>
      <c r="EO134" s="319"/>
      <c r="EP134" s="319"/>
      <c r="EQ134" s="319"/>
      <c r="ER134" s="319"/>
      <c r="ES134" s="319"/>
      <c r="ET134" s="319"/>
      <c r="EU134" s="319"/>
      <c r="EV134" s="319"/>
      <c r="EW134" s="319"/>
      <c r="EX134" s="319"/>
      <c r="EY134" s="319"/>
      <c r="EZ134" s="319"/>
      <c r="FA134" s="319"/>
      <c r="FB134" s="319"/>
      <c r="FC134" s="319"/>
      <c r="FD134" s="319"/>
      <c r="FE134" s="319"/>
      <c r="FF134" s="319"/>
      <c r="FG134" s="319"/>
      <c r="FH134" s="319"/>
      <c r="FI134" s="319"/>
      <c r="FJ134" s="319"/>
      <c r="FK134" s="319"/>
      <c r="FL134" s="319"/>
      <c r="FM134" s="319"/>
      <c r="FN134" s="319"/>
      <c r="FO134" s="319"/>
      <c r="FP134" s="319"/>
      <c r="FQ134" s="319"/>
      <c r="FR134" s="319"/>
      <c r="FS134" s="319"/>
      <c r="FT134" s="319"/>
      <c r="FU134" s="319"/>
      <c r="FV134" s="319"/>
      <c r="FW134" s="319"/>
      <c r="FX134" s="319"/>
      <c r="FY134" s="319"/>
      <c r="FZ134" s="319"/>
      <c r="GA134" s="319"/>
      <c r="GB134" s="319"/>
      <c r="GC134" s="319"/>
      <c r="GD134" s="319"/>
      <c r="GE134" s="319"/>
      <c r="GF134" s="319"/>
      <c r="GG134" s="319"/>
      <c r="GH134" s="319"/>
      <c r="GI134" s="319"/>
      <c r="GJ134" s="319"/>
      <c r="GK134" s="319"/>
      <c r="GL134" s="319"/>
      <c r="GM134" s="319"/>
      <c r="GN134" s="319"/>
      <c r="GO134" s="319"/>
      <c r="GP134" s="319"/>
      <c r="GQ134" s="319"/>
      <c r="GR134" s="319"/>
      <c r="GS134" s="319"/>
      <c r="GT134" s="319"/>
      <c r="GU134" s="319"/>
      <c r="GV134" s="319"/>
      <c r="GW134" s="319"/>
      <c r="GX134" s="319"/>
      <c r="GY134" s="319"/>
      <c r="GZ134" s="319"/>
      <c r="HA134" s="319"/>
      <c r="HB134" s="319"/>
      <c r="HC134" s="319"/>
      <c r="HD134" s="319"/>
      <c r="HE134" s="319"/>
      <c r="HF134" s="319"/>
      <c r="HG134" s="319"/>
      <c r="HH134" s="319"/>
      <c r="HI134" s="319"/>
      <c r="HJ134" s="319"/>
      <c r="HK134" s="319"/>
      <c r="HL134" s="319"/>
      <c r="HM134" s="319"/>
      <c r="HN134" s="319"/>
      <c r="HO134" s="319"/>
      <c r="HP134" s="319"/>
      <c r="HQ134" s="319"/>
      <c r="HR134" s="319"/>
      <c r="HS134" s="319"/>
      <c r="HT134" s="319"/>
      <c r="HU134" s="319"/>
      <c r="HV134" s="319"/>
      <c r="HW134" s="319"/>
      <c r="HX134" s="319"/>
      <c r="HY134" s="319"/>
      <c r="HZ134" s="319"/>
      <c r="IA134" s="319"/>
      <c r="IB134" s="319"/>
      <c r="IC134" s="319"/>
      <c r="ID134" s="319"/>
      <c r="IE134" s="319"/>
      <c r="IF134" s="319"/>
      <c r="IG134" s="319"/>
      <c r="IH134" s="319"/>
      <c r="II134" s="319"/>
      <c r="IJ134" s="319"/>
      <c r="IK134" s="319"/>
      <c r="IL134" s="319"/>
      <c r="IM134" s="319"/>
      <c r="IN134" s="319"/>
      <c r="IO134" s="319"/>
      <c r="IP134" s="319"/>
      <c r="IQ134" s="319"/>
      <c r="IR134" s="319"/>
      <c r="IS134" s="319"/>
      <c r="IT134" s="319"/>
      <c r="IU134" s="319"/>
      <c r="IV134" s="319"/>
      <c r="IW134" s="319"/>
      <c r="IX134" s="319"/>
      <c r="IY134" s="319"/>
      <c r="IZ134" s="319"/>
      <c r="JA134" s="319"/>
      <c r="JB134" s="319"/>
      <c r="JC134" s="319"/>
      <c r="JD134" s="319"/>
      <c r="JE134" s="319"/>
      <c r="JF134" s="319"/>
      <c r="JG134" s="319"/>
      <c r="JH134" s="319"/>
      <c r="JI134" s="319"/>
      <c r="JJ134" s="319"/>
      <c r="JK134" s="319"/>
      <c r="JL134" s="319"/>
      <c r="JM134" s="319"/>
      <c r="JN134" s="319"/>
      <c r="JO134" s="319"/>
      <c r="JP134" s="319"/>
      <c r="JQ134" s="319"/>
      <c r="JR134" s="319"/>
      <c r="JS134" s="319"/>
      <c r="JT134" s="319"/>
      <c r="JU134" s="319"/>
      <c r="JV134" s="319"/>
      <c r="JW134" s="319"/>
      <c r="JX134" s="319"/>
      <c r="JY134" s="319"/>
      <c r="JZ134" s="319"/>
      <c r="KA134" s="319"/>
      <c r="KB134" s="319"/>
      <c r="KC134" s="319"/>
      <c r="KD134" s="319"/>
      <c r="KE134" s="319"/>
      <c r="KF134" s="319"/>
      <c r="KG134" s="319"/>
      <c r="KH134" s="319"/>
      <c r="KI134" s="319"/>
      <c r="KJ134" s="319"/>
      <c r="KK134" s="319"/>
      <c r="KL134" s="319"/>
      <c r="KM134" s="319"/>
      <c r="KN134" s="319"/>
      <c r="KO134" s="319"/>
      <c r="KP134" s="319"/>
      <c r="KQ134" s="319"/>
      <c r="KR134" s="319"/>
      <c r="KS134" s="319"/>
      <c r="KT134" s="319"/>
      <c r="KU134" s="319"/>
      <c r="KV134" s="319"/>
      <c r="KW134" s="319"/>
      <c r="KX134" s="319"/>
      <c r="KY134" s="319"/>
      <c r="KZ134" s="319"/>
      <c r="LA134" s="319"/>
      <c r="LB134" s="319"/>
      <c r="LC134" s="319"/>
      <c r="LD134" s="319"/>
      <c r="LE134" s="319"/>
      <c r="LF134" s="319"/>
      <c r="LG134" s="319"/>
      <c r="LH134" s="319"/>
      <c r="LI134" s="319"/>
      <c r="LJ134" s="319"/>
      <c r="LK134" s="319"/>
      <c r="LL134" s="319"/>
      <c r="LM134" s="319"/>
      <c r="LN134" s="319"/>
      <c r="LO134" s="319"/>
      <c r="LP134" s="319"/>
      <c r="LQ134" s="319"/>
      <c r="LR134" s="319"/>
      <c r="LS134" s="319"/>
      <c r="LT134" s="319"/>
      <c r="LU134" s="319"/>
      <c r="LV134" s="319"/>
      <c r="LW134" s="319"/>
      <c r="LX134" s="319"/>
      <c r="LY134" s="319"/>
      <c r="LZ134" s="319"/>
      <c r="MA134" s="319"/>
      <c r="MB134" s="319"/>
      <c r="MC134" s="319"/>
      <c r="MD134" s="319"/>
      <c r="ME134" s="319"/>
      <c r="MF134" s="319"/>
      <c r="MG134" s="319"/>
      <c r="MH134" s="319"/>
      <c r="MI134" s="319"/>
      <c r="MJ134" s="319"/>
      <c r="MK134" s="319"/>
      <c r="ML134" s="319"/>
      <c r="MM134" s="319"/>
      <c r="MN134" s="319"/>
      <c r="MO134" s="319"/>
      <c r="MP134" s="319"/>
      <c r="MQ134" s="319"/>
      <c r="MR134" s="319"/>
      <c r="MS134" s="319"/>
      <c r="MT134" s="319"/>
      <c r="MU134" s="319"/>
      <c r="MV134" s="319"/>
      <c r="MW134" s="319"/>
      <c r="MX134" s="319"/>
      <c r="MY134" s="319"/>
      <c r="MZ134" s="319"/>
      <c r="NA134" s="319"/>
      <c r="NB134" s="319"/>
      <c r="NC134" s="319"/>
      <c r="ND134" s="319"/>
      <c r="NE134" s="319"/>
      <c r="NF134" s="319"/>
      <c r="NG134" s="319"/>
      <c r="NH134" s="319"/>
      <c r="NI134" s="319"/>
      <c r="NJ134" s="319"/>
      <c r="NK134" s="319"/>
      <c r="NL134" s="319"/>
      <c r="NM134" s="319"/>
      <c r="NN134" s="319"/>
      <c r="NO134" s="319"/>
      <c r="NP134" s="319"/>
      <c r="NQ134" s="319"/>
      <c r="NR134" s="319"/>
      <c r="NS134" s="319"/>
      <c r="NT134" s="319"/>
      <c r="NU134" s="319"/>
      <c r="NV134" s="319"/>
      <c r="NW134" s="319"/>
      <c r="NX134" s="319"/>
      <c r="NY134" s="319"/>
      <c r="NZ134" s="319"/>
      <c r="OA134" s="319"/>
      <c r="OB134" s="319"/>
      <c r="OC134" s="319"/>
      <c r="OD134" s="319"/>
      <c r="OE134" s="319"/>
      <c r="OF134" s="319"/>
      <c r="OG134" s="319"/>
      <c r="OH134" s="319"/>
      <c r="OI134" s="319"/>
      <c r="OJ134" s="319"/>
      <c r="OK134" s="319"/>
      <c r="OL134" s="319"/>
      <c r="OM134" s="319"/>
      <c r="ON134" s="319"/>
      <c r="OO134" s="319"/>
      <c r="OP134" s="319"/>
      <c r="OQ134" s="319"/>
      <c r="OR134" s="319"/>
      <c r="OS134" s="319"/>
      <c r="OT134" s="319"/>
      <c r="OU134" s="319"/>
      <c r="OV134" s="319"/>
      <c r="OW134" s="319"/>
      <c r="OX134" s="319"/>
      <c r="OY134" s="319"/>
      <c r="OZ134" s="319"/>
      <c r="PA134" s="319"/>
      <c r="PB134" s="319"/>
      <c r="PC134" s="319"/>
      <c r="PD134" s="319"/>
      <c r="PE134" s="319"/>
      <c r="PF134" s="319"/>
      <c r="PG134" s="319"/>
      <c r="PH134" s="319"/>
      <c r="PI134" s="319"/>
      <c r="PJ134" s="319"/>
      <c r="PK134" s="319"/>
      <c r="PL134" s="319"/>
      <c r="PM134" s="319"/>
      <c r="PN134" s="319"/>
      <c r="PO134" s="319"/>
      <c r="PP134" s="319"/>
      <c r="PQ134" s="319"/>
      <c r="PR134" s="319"/>
      <c r="PS134" s="319"/>
      <c r="PT134" s="319"/>
      <c r="PU134" s="319"/>
      <c r="PV134" s="319"/>
      <c r="PW134" s="319"/>
      <c r="PX134" s="319"/>
      <c r="PY134" s="319"/>
      <c r="PZ134" s="319"/>
      <c r="QA134" s="319"/>
      <c r="QB134" s="319"/>
      <c r="QC134" s="319"/>
      <c r="QD134" s="319"/>
      <c r="QE134" s="319"/>
      <c r="QF134" s="319"/>
      <c r="QG134" s="319"/>
      <c r="QH134" s="319"/>
      <c r="QI134" s="319"/>
      <c r="QJ134" s="319"/>
      <c r="QK134" s="319"/>
      <c r="QL134" s="319"/>
      <c r="QM134" s="319"/>
      <c r="QN134" s="319"/>
      <c r="QO134" s="319"/>
      <c r="QP134" s="319"/>
      <c r="QQ134" s="319"/>
      <c r="QR134" s="319"/>
      <c r="QS134" s="319"/>
      <c r="QT134" s="319"/>
      <c r="QU134" s="319"/>
      <c r="QV134" s="319"/>
      <c r="QW134" s="319"/>
      <c r="QX134" s="319"/>
      <c r="QY134" s="319"/>
      <c r="QZ134" s="319"/>
      <c r="RA134" s="319"/>
      <c r="RB134" s="319"/>
      <c r="RC134" s="319"/>
      <c r="RD134" s="319"/>
      <c r="RE134" s="319"/>
      <c r="RF134" s="319"/>
    </row>
    <row r="135" spans="1:474" s="602" customFormat="1" ht="14.4">
      <c r="A135" s="319"/>
      <c r="B135" s="2003" t="s">
        <v>77</v>
      </c>
      <c r="C135" s="2004">
        <v>18230718</v>
      </c>
      <c r="D135" s="2005"/>
      <c r="E135" s="2006" t="s">
        <v>1184</v>
      </c>
      <c r="F135" s="2007">
        <v>15</v>
      </c>
      <c r="G135" s="612">
        <f t="shared" si="26"/>
        <v>0.53639779465979209</v>
      </c>
      <c r="H135" s="612" t="s">
        <v>33</v>
      </c>
      <c r="I135" s="2006">
        <v>716.5</v>
      </c>
      <c r="J135" s="2008">
        <f t="shared" si="28"/>
        <v>762.30565247732034</v>
      </c>
      <c r="K135" s="2009">
        <f t="shared" si="20"/>
        <v>327.92177250523378</v>
      </c>
      <c r="L135" s="2009">
        <f t="shared" si="21"/>
        <v>3278.318129797628</v>
      </c>
      <c r="M135" s="600"/>
      <c r="N135" s="2006">
        <v>546192</v>
      </c>
      <c r="O135" s="375"/>
      <c r="P135" s="601"/>
      <c r="Q135" s="601">
        <v>234955.95</v>
      </c>
      <c r="R135" s="601">
        <f t="shared" si="29"/>
        <v>2113958.9900000002</v>
      </c>
      <c r="S135" s="2006">
        <v>2348914.9400000004</v>
      </c>
      <c r="T135" s="601"/>
      <c r="U135" s="601"/>
      <c r="V135" s="601"/>
      <c r="W135" s="601"/>
      <c r="X135" s="601"/>
      <c r="Y135" s="601"/>
      <c r="Z135" s="1006">
        <f t="shared" si="27"/>
        <v>0</v>
      </c>
      <c r="AA135" s="614">
        <f t="shared" si="22"/>
        <v>1.7942481299338953</v>
      </c>
      <c r="AB135" s="601">
        <f t="shared" si="23"/>
        <v>980003.97458485409</v>
      </c>
      <c r="AC135" s="618"/>
      <c r="AD135" s="2010"/>
      <c r="AE135" s="319"/>
      <c r="AF135" s="319"/>
      <c r="AG135" s="319"/>
      <c r="AH135" s="319"/>
      <c r="AI135" s="319"/>
      <c r="AJ135" s="319"/>
      <c r="AK135" s="319"/>
      <c r="AL135" s="319"/>
      <c r="AM135" s="319"/>
      <c r="AN135" s="319"/>
      <c r="AO135" s="319"/>
      <c r="AP135" s="319"/>
      <c r="AQ135" s="319"/>
      <c r="AR135" s="319"/>
      <c r="AS135" s="319"/>
      <c r="AT135" s="319"/>
      <c r="AU135" s="319"/>
      <c r="AV135" s="319"/>
      <c r="AW135" s="319"/>
      <c r="AX135" s="319"/>
      <c r="AY135" s="319"/>
      <c r="AZ135" s="319"/>
      <c r="BA135" s="319"/>
      <c r="BB135" s="319"/>
      <c r="BC135" s="319"/>
      <c r="BD135" s="319"/>
      <c r="BE135" s="319"/>
      <c r="BF135" s="319"/>
      <c r="BG135" s="319"/>
      <c r="BH135" s="319"/>
      <c r="BI135" s="319"/>
      <c r="BJ135" s="319"/>
      <c r="BK135" s="319"/>
      <c r="BL135" s="319"/>
      <c r="BM135" s="319"/>
      <c r="BN135" s="319"/>
      <c r="BO135" s="319"/>
      <c r="BP135" s="319"/>
      <c r="BQ135" s="319"/>
      <c r="BR135" s="319"/>
      <c r="BS135" s="319"/>
      <c r="BT135" s="319"/>
      <c r="BU135" s="319"/>
      <c r="BV135" s="319"/>
      <c r="BW135" s="319"/>
      <c r="BX135" s="319"/>
      <c r="BY135" s="319"/>
      <c r="BZ135" s="319"/>
      <c r="CA135" s="319"/>
      <c r="CB135" s="319"/>
      <c r="CC135" s="319"/>
      <c r="CD135" s="319"/>
      <c r="CE135" s="319"/>
      <c r="CF135" s="319"/>
      <c r="CG135" s="319"/>
      <c r="CH135" s="319"/>
      <c r="CI135" s="319"/>
      <c r="CJ135" s="319"/>
      <c r="CK135" s="319"/>
      <c r="CL135" s="319"/>
      <c r="CM135" s="319"/>
      <c r="CN135" s="319"/>
      <c r="CO135" s="319"/>
      <c r="CP135" s="319"/>
      <c r="CQ135" s="319"/>
      <c r="CR135" s="319"/>
      <c r="CS135" s="319"/>
      <c r="CT135" s="319"/>
      <c r="CU135" s="319"/>
      <c r="CV135" s="319"/>
      <c r="CW135" s="319"/>
      <c r="CX135" s="319"/>
      <c r="CY135" s="319"/>
      <c r="CZ135" s="319"/>
      <c r="DA135" s="319"/>
      <c r="DB135" s="319"/>
      <c r="DC135" s="319"/>
      <c r="DD135" s="319"/>
      <c r="DE135" s="319"/>
      <c r="DF135" s="319"/>
      <c r="DG135" s="319"/>
      <c r="DH135" s="319"/>
      <c r="DI135" s="319"/>
      <c r="DJ135" s="319"/>
      <c r="DK135" s="319"/>
      <c r="DL135" s="319"/>
      <c r="DM135" s="319"/>
      <c r="DN135" s="319"/>
      <c r="DO135" s="319"/>
      <c r="DP135" s="319"/>
      <c r="DQ135" s="319"/>
      <c r="DR135" s="319"/>
      <c r="DS135" s="319"/>
      <c r="DT135" s="319"/>
      <c r="DU135" s="319"/>
      <c r="DV135" s="319"/>
      <c r="DW135" s="319"/>
      <c r="DX135" s="319"/>
      <c r="DY135" s="319"/>
      <c r="DZ135" s="319"/>
      <c r="EA135" s="319"/>
      <c r="EB135" s="319"/>
      <c r="EC135" s="319"/>
      <c r="ED135" s="319"/>
      <c r="EE135" s="319"/>
      <c r="EF135" s="319"/>
      <c r="EG135" s="319"/>
      <c r="EH135" s="319"/>
      <c r="EI135" s="319"/>
      <c r="EJ135" s="319"/>
      <c r="EK135" s="319"/>
      <c r="EL135" s="319"/>
      <c r="EM135" s="319"/>
      <c r="EN135" s="319"/>
      <c r="EO135" s="319"/>
      <c r="EP135" s="319"/>
      <c r="EQ135" s="319"/>
      <c r="ER135" s="319"/>
      <c r="ES135" s="319"/>
      <c r="ET135" s="319"/>
      <c r="EU135" s="319"/>
      <c r="EV135" s="319"/>
      <c r="EW135" s="319"/>
      <c r="EX135" s="319"/>
      <c r="EY135" s="319"/>
      <c r="EZ135" s="319"/>
      <c r="FA135" s="319"/>
      <c r="FB135" s="319"/>
      <c r="FC135" s="319"/>
      <c r="FD135" s="319"/>
      <c r="FE135" s="319"/>
      <c r="FF135" s="319"/>
      <c r="FG135" s="319"/>
      <c r="FH135" s="319"/>
      <c r="FI135" s="319"/>
      <c r="FJ135" s="319"/>
      <c r="FK135" s="319"/>
      <c r="FL135" s="319"/>
      <c r="FM135" s="319"/>
      <c r="FN135" s="319"/>
      <c r="FO135" s="319"/>
      <c r="FP135" s="319"/>
      <c r="FQ135" s="319"/>
      <c r="FR135" s="319"/>
      <c r="FS135" s="319"/>
      <c r="FT135" s="319"/>
      <c r="FU135" s="319"/>
      <c r="FV135" s="319"/>
      <c r="FW135" s="319"/>
      <c r="FX135" s="319"/>
      <c r="FY135" s="319"/>
      <c r="FZ135" s="319"/>
      <c r="GA135" s="319"/>
      <c r="GB135" s="319"/>
      <c r="GC135" s="319"/>
      <c r="GD135" s="319"/>
      <c r="GE135" s="319"/>
      <c r="GF135" s="319"/>
      <c r="GG135" s="319"/>
      <c r="GH135" s="319"/>
      <c r="GI135" s="319"/>
      <c r="GJ135" s="319"/>
      <c r="GK135" s="319"/>
      <c r="GL135" s="319"/>
      <c r="GM135" s="319"/>
      <c r="GN135" s="319"/>
      <c r="GO135" s="319"/>
      <c r="GP135" s="319"/>
      <c r="GQ135" s="319"/>
      <c r="GR135" s="319"/>
      <c r="GS135" s="319"/>
      <c r="GT135" s="319"/>
      <c r="GU135" s="319"/>
      <c r="GV135" s="319"/>
      <c r="GW135" s="319"/>
      <c r="GX135" s="319"/>
      <c r="GY135" s="319"/>
      <c r="GZ135" s="319"/>
      <c r="HA135" s="319"/>
      <c r="HB135" s="319"/>
      <c r="HC135" s="319"/>
      <c r="HD135" s="319"/>
      <c r="HE135" s="319"/>
      <c r="HF135" s="319"/>
      <c r="HG135" s="319"/>
      <c r="HH135" s="319"/>
      <c r="HI135" s="319"/>
      <c r="HJ135" s="319"/>
      <c r="HK135" s="319"/>
      <c r="HL135" s="319"/>
      <c r="HM135" s="319"/>
      <c r="HN135" s="319"/>
      <c r="HO135" s="319"/>
      <c r="HP135" s="319"/>
      <c r="HQ135" s="319"/>
      <c r="HR135" s="319"/>
      <c r="HS135" s="319"/>
      <c r="HT135" s="319"/>
      <c r="HU135" s="319"/>
      <c r="HV135" s="319"/>
      <c r="HW135" s="319"/>
      <c r="HX135" s="319"/>
      <c r="HY135" s="319"/>
      <c r="HZ135" s="319"/>
      <c r="IA135" s="319"/>
      <c r="IB135" s="319"/>
      <c r="IC135" s="319"/>
      <c r="ID135" s="319"/>
      <c r="IE135" s="319"/>
      <c r="IF135" s="319"/>
      <c r="IG135" s="319"/>
      <c r="IH135" s="319"/>
      <c r="II135" s="319"/>
      <c r="IJ135" s="319"/>
      <c r="IK135" s="319"/>
      <c r="IL135" s="319"/>
      <c r="IM135" s="319"/>
      <c r="IN135" s="319"/>
      <c r="IO135" s="319"/>
      <c r="IP135" s="319"/>
      <c r="IQ135" s="319"/>
      <c r="IR135" s="319"/>
      <c r="IS135" s="319"/>
      <c r="IT135" s="319"/>
      <c r="IU135" s="319"/>
      <c r="IV135" s="319"/>
      <c r="IW135" s="319"/>
      <c r="IX135" s="319"/>
      <c r="IY135" s="319"/>
      <c r="IZ135" s="319"/>
      <c r="JA135" s="319"/>
      <c r="JB135" s="319"/>
      <c r="JC135" s="319"/>
      <c r="JD135" s="319"/>
      <c r="JE135" s="319"/>
      <c r="JF135" s="319"/>
      <c r="JG135" s="319"/>
      <c r="JH135" s="319"/>
      <c r="JI135" s="319"/>
      <c r="JJ135" s="319"/>
      <c r="JK135" s="319"/>
      <c r="JL135" s="319"/>
      <c r="JM135" s="319"/>
      <c r="JN135" s="319"/>
      <c r="JO135" s="319"/>
      <c r="JP135" s="319"/>
      <c r="JQ135" s="319"/>
      <c r="JR135" s="319"/>
      <c r="JS135" s="319"/>
      <c r="JT135" s="319"/>
      <c r="JU135" s="319"/>
      <c r="JV135" s="319"/>
      <c r="JW135" s="319"/>
      <c r="JX135" s="319"/>
      <c r="JY135" s="319"/>
      <c r="JZ135" s="319"/>
      <c r="KA135" s="319"/>
      <c r="KB135" s="319"/>
      <c r="KC135" s="319"/>
      <c r="KD135" s="319"/>
      <c r="KE135" s="319"/>
      <c r="KF135" s="319"/>
      <c r="KG135" s="319"/>
      <c r="KH135" s="319"/>
      <c r="KI135" s="319"/>
      <c r="KJ135" s="319"/>
      <c r="KK135" s="319"/>
      <c r="KL135" s="319"/>
      <c r="KM135" s="319"/>
      <c r="KN135" s="319"/>
      <c r="KO135" s="319"/>
      <c r="KP135" s="319"/>
      <c r="KQ135" s="319"/>
      <c r="KR135" s="319"/>
      <c r="KS135" s="319"/>
      <c r="KT135" s="319"/>
      <c r="KU135" s="319"/>
      <c r="KV135" s="319"/>
      <c r="KW135" s="319"/>
      <c r="KX135" s="319"/>
      <c r="KY135" s="319"/>
      <c r="KZ135" s="319"/>
      <c r="LA135" s="319"/>
      <c r="LB135" s="319"/>
      <c r="LC135" s="319"/>
      <c r="LD135" s="319"/>
      <c r="LE135" s="319"/>
      <c r="LF135" s="319"/>
      <c r="LG135" s="319"/>
      <c r="LH135" s="319"/>
      <c r="LI135" s="319"/>
      <c r="LJ135" s="319"/>
      <c r="LK135" s="319"/>
      <c r="LL135" s="319"/>
      <c r="LM135" s="319"/>
      <c r="LN135" s="319"/>
      <c r="LO135" s="319"/>
      <c r="LP135" s="319"/>
      <c r="LQ135" s="319"/>
      <c r="LR135" s="319"/>
      <c r="LS135" s="319"/>
      <c r="LT135" s="319"/>
      <c r="LU135" s="319"/>
      <c r="LV135" s="319"/>
      <c r="LW135" s="319"/>
      <c r="LX135" s="319"/>
      <c r="LY135" s="319"/>
      <c r="LZ135" s="319"/>
      <c r="MA135" s="319"/>
      <c r="MB135" s="319"/>
      <c r="MC135" s="319"/>
      <c r="MD135" s="319"/>
      <c r="ME135" s="319"/>
      <c r="MF135" s="319"/>
      <c r="MG135" s="319"/>
      <c r="MH135" s="319"/>
      <c r="MI135" s="319"/>
      <c r="MJ135" s="319"/>
      <c r="MK135" s="319"/>
      <c r="ML135" s="319"/>
      <c r="MM135" s="319"/>
      <c r="MN135" s="319"/>
      <c r="MO135" s="319"/>
      <c r="MP135" s="319"/>
      <c r="MQ135" s="319"/>
      <c r="MR135" s="319"/>
      <c r="MS135" s="319"/>
      <c r="MT135" s="319"/>
      <c r="MU135" s="319"/>
      <c r="MV135" s="319"/>
      <c r="MW135" s="319"/>
      <c r="MX135" s="319"/>
      <c r="MY135" s="319"/>
      <c r="MZ135" s="319"/>
      <c r="NA135" s="319"/>
      <c r="NB135" s="319"/>
      <c r="NC135" s="319"/>
      <c r="ND135" s="319"/>
      <c r="NE135" s="319"/>
      <c r="NF135" s="319"/>
      <c r="NG135" s="319"/>
      <c r="NH135" s="319"/>
      <c r="NI135" s="319"/>
      <c r="NJ135" s="319"/>
      <c r="NK135" s="319"/>
      <c r="NL135" s="319"/>
      <c r="NM135" s="319"/>
      <c r="NN135" s="319"/>
      <c r="NO135" s="319"/>
      <c r="NP135" s="319"/>
      <c r="NQ135" s="319"/>
      <c r="NR135" s="319"/>
      <c r="NS135" s="319"/>
      <c r="NT135" s="319"/>
      <c r="NU135" s="319"/>
      <c r="NV135" s="319"/>
      <c r="NW135" s="319"/>
      <c r="NX135" s="319"/>
      <c r="NY135" s="319"/>
      <c r="NZ135" s="319"/>
      <c r="OA135" s="319"/>
      <c r="OB135" s="319"/>
      <c r="OC135" s="319"/>
      <c r="OD135" s="319"/>
      <c r="OE135" s="319"/>
      <c r="OF135" s="319"/>
      <c r="OG135" s="319"/>
      <c r="OH135" s="319"/>
      <c r="OI135" s="319"/>
      <c r="OJ135" s="319"/>
      <c r="OK135" s="319"/>
      <c r="OL135" s="319"/>
      <c r="OM135" s="319"/>
      <c r="ON135" s="319"/>
      <c r="OO135" s="319"/>
      <c r="OP135" s="319"/>
      <c r="OQ135" s="319"/>
      <c r="OR135" s="319"/>
      <c r="OS135" s="319"/>
      <c r="OT135" s="319"/>
      <c r="OU135" s="319"/>
      <c r="OV135" s="319"/>
      <c r="OW135" s="319"/>
      <c r="OX135" s="319"/>
      <c r="OY135" s="319"/>
      <c r="OZ135" s="319"/>
      <c r="PA135" s="319"/>
      <c r="PB135" s="319"/>
      <c r="PC135" s="319"/>
      <c r="PD135" s="319"/>
      <c r="PE135" s="319"/>
      <c r="PF135" s="319"/>
      <c r="PG135" s="319"/>
      <c r="PH135" s="319"/>
      <c r="PI135" s="319"/>
      <c r="PJ135" s="319"/>
      <c r="PK135" s="319"/>
      <c r="PL135" s="319"/>
      <c r="PM135" s="319"/>
      <c r="PN135" s="319"/>
      <c r="PO135" s="319"/>
      <c r="PP135" s="319"/>
      <c r="PQ135" s="319"/>
      <c r="PR135" s="319"/>
      <c r="PS135" s="319"/>
      <c r="PT135" s="319"/>
      <c r="PU135" s="319"/>
      <c r="PV135" s="319"/>
      <c r="PW135" s="319"/>
      <c r="PX135" s="319"/>
      <c r="PY135" s="319"/>
      <c r="PZ135" s="319"/>
      <c r="QA135" s="319"/>
      <c r="QB135" s="319"/>
      <c r="QC135" s="319"/>
      <c r="QD135" s="319"/>
      <c r="QE135" s="319"/>
      <c r="QF135" s="319"/>
      <c r="QG135" s="319"/>
      <c r="QH135" s="319"/>
      <c r="QI135" s="319"/>
      <c r="QJ135" s="319"/>
      <c r="QK135" s="319"/>
      <c r="QL135" s="319"/>
      <c r="QM135" s="319"/>
      <c r="QN135" s="319"/>
      <c r="QO135" s="319"/>
      <c r="QP135" s="319"/>
      <c r="QQ135" s="319"/>
      <c r="QR135" s="319"/>
      <c r="QS135" s="319"/>
      <c r="QT135" s="319"/>
      <c r="QU135" s="319"/>
      <c r="QV135" s="319"/>
      <c r="QW135" s="319"/>
      <c r="QX135" s="319"/>
      <c r="QY135" s="319"/>
      <c r="QZ135" s="319"/>
      <c r="RA135" s="319"/>
      <c r="RB135" s="319"/>
      <c r="RC135" s="319"/>
      <c r="RD135" s="319"/>
      <c r="RE135" s="319"/>
      <c r="RF135" s="319"/>
    </row>
    <row r="136" spans="1:474" s="602" customFormat="1" ht="14.4">
      <c r="A136" s="319"/>
      <c r="B136" s="2003" t="s">
        <v>77</v>
      </c>
      <c r="C136" s="2004">
        <v>18230718</v>
      </c>
      <c r="D136" s="2005"/>
      <c r="E136" s="2006" t="s">
        <v>1185</v>
      </c>
      <c r="F136" s="2007">
        <v>2</v>
      </c>
      <c r="G136" s="612">
        <f t="shared" si="26"/>
        <v>1.7174015866018869E-2</v>
      </c>
      <c r="H136" s="612" t="s">
        <v>33</v>
      </c>
      <c r="I136" s="2006">
        <v>32.5</v>
      </c>
      <c r="J136" s="2008">
        <f t="shared" si="28"/>
        <v>4035.6</v>
      </c>
      <c r="K136" s="2009">
        <f t="shared" si="20"/>
        <v>1118</v>
      </c>
      <c r="L136" s="2009">
        <f t="shared" si="21"/>
        <v>1118</v>
      </c>
      <c r="M136" s="600"/>
      <c r="N136" s="2006">
        <v>131157</v>
      </c>
      <c r="O136" s="375"/>
      <c r="P136" s="601"/>
      <c r="Q136" s="601">
        <v>36335</v>
      </c>
      <c r="R136" s="601">
        <f t="shared" si="29"/>
        <v>0</v>
      </c>
      <c r="S136" s="2006">
        <v>36335</v>
      </c>
      <c r="T136" s="601"/>
      <c r="U136" s="601"/>
      <c r="V136" s="601"/>
      <c r="W136" s="601"/>
      <c r="X136" s="601"/>
      <c r="Y136" s="601"/>
      <c r="Z136" s="1006">
        <f t="shared" si="27"/>
        <v>0</v>
      </c>
      <c r="AA136" s="614">
        <f t="shared" si="22"/>
        <v>0.33414449252962075</v>
      </c>
      <c r="AB136" s="601">
        <f t="shared" si="23"/>
        <v>43825.38920670747</v>
      </c>
      <c r="AC136" s="618"/>
      <c r="AD136" s="2010"/>
      <c r="AE136" s="319"/>
      <c r="AF136" s="319"/>
      <c r="AG136" s="319"/>
      <c r="AH136" s="319"/>
      <c r="AI136" s="319"/>
      <c r="AJ136" s="319"/>
      <c r="AK136" s="319"/>
      <c r="AL136" s="319"/>
      <c r="AM136" s="319"/>
      <c r="AN136" s="319"/>
      <c r="AO136" s="319"/>
      <c r="AP136" s="319"/>
      <c r="AQ136" s="319"/>
      <c r="AR136" s="319"/>
      <c r="AS136" s="319"/>
      <c r="AT136" s="319"/>
      <c r="AU136" s="319"/>
      <c r="AV136" s="319"/>
      <c r="AW136" s="319"/>
      <c r="AX136" s="319"/>
      <c r="AY136" s="319"/>
      <c r="AZ136" s="319"/>
      <c r="BA136" s="319"/>
      <c r="BB136" s="319"/>
      <c r="BC136" s="319"/>
      <c r="BD136" s="319"/>
      <c r="BE136" s="319"/>
      <c r="BF136" s="319"/>
      <c r="BG136" s="319"/>
      <c r="BH136" s="319"/>
      <c r="BI136" s="319"/>
      <c r="BJ136" s="319"/>
      <c r="BK136" s="319"/>
      <c r="BL136" s="319"/>
      <c r="BM136" s="319"/>
      <c r="BN136" s="319"/>
      <c r="BO136" s="319"/>
      <c r="BP136" s="319"/>
      <c r="BQ136" s="319"/>
      <c r="BR136" s="319"/>
      <c r="BS136" s="319"/>
      <c r="BT136" s="319"/>
      <c r="BU136" s="319"/>
      <c r="BV136" s="319"/>
      <c r="BW136" s="319"/>
      <c r="BX136" s="319"/>
      <c r="BY136" s="319"/>
      <c r="BZ136" s="319"/>
      <c r="CA136" s="319"/>
      <c r="CB136" s="319"/>
      <c r="CC136" s="319"/>
      <c r="CD136" s="319"/>
      <c r="CE136" s="319"/>
      <c r="CF136" s="319"/>
      <c r="CG136" s="319"/>
      <c r="CH136" s="319"/>
      <c r="CI136" s="319"/>
      <c r="CJ136" s="319"/>
      <c r="CK136" s="319"/>
      <c r="CL136" s="319"/>
      <c r="CM136" s="319"/>
      <c r="CN136" s="319"/>
      <c r="CO136" s="319"/>
      <c r="CP136" s="319"/>
      <c r="CQ136" s="319"/>
      <c r="CR136" s="319"/>
      <c r="CS136" s="319"/>
      <c r="CT136" s="319"/>
      <c r="CU136" s="319"/>
      <c r="CV136" s="319"/>
      <c r="CW136" s="319"/>
      <c r="CX136" s="319"/>
      <c r="CY136" s="319"/>
      <c r="CZ136" s="319"/>
      <c r="DA136" s="319"/>
      <c r="DB136" s="319"/>
      <c r="DC136" s="319"/>
      <c r="DD136" s="319"/>
      <c r="DE136" s="319"/>
      <c r="DF136" s="319"/>
      <c r="DG136" s="319"/>
      <c r="DH136" s="319"/>
      <c r="DI136" s="319"/>
      <c r="DJ136" s="319"/>
      <c r="DK136" s="319"/>
      <c r="DL136" s="319"/>
      <c r="DM136" s="319"/>
      <c r="DN136" s="319"/>
      <c r="DO136" s="319"/>
      <c r="DP136" s="319"/>
      <c r="DQ136" s="319"/>
      <c r="DR136" s="319"/>
      <c r="DS136" s="319"/>
      <c r="DT136" s="319"/>
      <c r="DU136" s="319"/>
      <c r="DV136" s="319"/>
      <c r="DW136" s="319"/>
      <c r="DX136" s="319"/>
      <c r="DY136" s="319"/>
      <c r="DZ136" s="319"/>
      <c r="EA136" s="319"/>
      <c r="EB136" s="319"/>
      <c r="EC136" s="319"/>
      <c r="ED136" s="319"/>
      <c r="EE136" s="319"/>
      <c r="EF136" s="319"/>
      <c r="EG136" s="319"/>
      <c r="EH136" s="319"/>
      <c r="EI136" s="319"/>
      <c r="EJ136" s="319"/>
      <c r="EK136" s="319"/>
      <c r="EL136" s="319"/>
      <c r="EM136" s="319"/>
      <c r="EN136" s="319"/>
      <c r="EO136" s="319"/>
      <c r="EP136" s="319"/>
      <c r="EQ136" s="319"/>
      <c r="ER136" s="319"/>
      <c r="ES136" s="319"/>
      <c r="ET136" s="319"/>
      <c r="EU136" s="319"/>
      <c r="EV136" s="319"/>
      <c r="EW136" s="319"/>
      <c r="EX136" s="319"/>
      <c r="EY136" s="319"/>
      <c r="EZ136" s="319"/>
      <c r="FA136" s="319"/>
      <c r="FB136" s="319"/>
      <c r="FC136" s="319"/>
      <c r="FD136" s="319"/>
      <c r="FE136" s="319"/>
      <c r="FF136" s="319"/>
      <c r="FG136" s="319"/>
      <c r="FH136" s="319"/>
      <c r="FI136" s="319"/>
      <c r="FJ136" s="319"/>
      <c r="FK136" s="319"/>
      <c r="FL136" s="319"/>
      <c r="FM136" s="319"/>
      <c r="FN136" s="319"/>
      <c r="FO136" s="319"/>
      <c r="FP136" s="319"/>
      <c r="FQ136" s="319"/>
      <c r="FR136" s="319"/>
      <c r="FS136" s="319"/>
      <c r="FT136" s="319"/>
      <c r="FU136" s="319"/>
      <c r="FV136" s="319"/>
      <c r="FW136" s="319"/>
      <c r="FX136" s="319"/>
      <c r="FY136" s="319"/>
      <c r="FZ136" s="319"/>
      <c r="GA136" s="319"/>
      <c r="GB136" s="319"/>
      <c r="GC136" s="319"/>
      <c r="GD136" s="319"/>
      <c r="GE136" s="319"/>
      <c r="GF136" s="319"/>
      <c r="GG136" s="319"/>
      <c r="GH136" s="319"/>
      <c r="GI136" s="319"/>
      <c r="GJ136" s="319"/>
      <c r="GK136" s="319"/>
      <c r="GL136" s="319"/>
      <c r="GM136" s="319"/>
      <c r="GN136" s="319"/>
      <c r="GO136" s="319"/>
      <c r="GP136" s="319"/>
      <c r="GQ136" s="319"/>
      <c r="GR136" s="319"/>
      <c r="GS136" s="319"/>
      <c r="GT136" s="319"/>
      <c r="GU136" s="319"/>
      <c r="GV136" s="319"/>
      <c r="GW136" s="319"/>
      <c r="GX136" s="319"/>
      <c r="GY136" s="319"/>
      <c r="GZ136" s="319"/>
      <c r="HA136" s="319"/>
      <c r="HB136" s="319"/>
      <c r="HC136" s="319"/>
      <c r="HD136" s="319"/>
      <c r="HE136" s="319"/>
      <c r="HF136" s="319"/>
      <c r="HG136" s="319"/>
      <c r="HH136" s="319"/>
      <c r="HI136" s="319"/>
      <c r="HJ136" s="319"/>
      <c r="HK136" s="319"/>
      <c r="HL136" s="319"/>
      <c r="HM136" s="319"/>
      <c r="HN136" s="319"/>
      <c r="HO136" s="319"/>
      <c r="HP136" s="319"/>
      <c r="HQ136" s="319"/>
      <c r="HR136" s="319"/>
      <c r="HS136" s="319"/>
      <c r="HT136" s="319"/>
      <c r="HU136" s="319"/>
      <c r="HV136" s="319"/>
      <c r="HW136" s="319"/>
      <c r="HX136" s="319"/>
      <c r="HY136" s="319"/>
      <c r="HZ136" s="319"/>
      <c r="IA136" s="319"/>
      <c r="IB136" s="319"/>
      <c r="IC136" s="319"/>
      <c r="ID136" s="319"/>
      <c r="IE136" s="319"/>
      <c r="IF136" s="319"/>
      <c r="IG136" s="319"/>
      <c r="IH136" s="319"/>
      <c r="II136" s="319"/>
      <c r="IJ136" s="319"/>
      <c r="IK136" s="319"/>
      <c r="IL136" s="319"/>
      <c r="IM136" s="319"/>
      <c r="IN136" s="319"/>
      <c r="IO136" s="319"/>
      <c r="IP136" s="319"/>
      <c r="IQ136" s="319"/>
      <c r="IR136" s="319"/>
      <c r="IS136" s="319"/>
      <c r="IT136" s="319"/>
      <c r="IU136" s="319"/>
      <c r="IV136" s="319"/>
      <c r="IW136" s="319"/>
      <c r="IX136" s="319"/>
      <c r="IY136" s="319"/>
      <c r="IZ136" s="319"/>
      <c r="JA136" s="319"/>
      <c r="JB136" s="319"/>
      <c r="JC136" s="319"/>
      <c r="JD136" s="319"/>
      <c r="JE136" s="319"/>
      <c r="JF136" s="319"/>
      <c r="JG136" s="319"/>
      <c r="JH136" s="319"/>
      <c r="JI136" s="319"/>
      <c r="JJ136" s="319"/>
      <c r="JK136" s="319"/>
      <c r="JL136" s="319"/>
      <c r="JM136" s="319"/>
      <c r="JN136" s="319"/>
      <c r="JO136" s="319"/>
      <c r="JP136" s="319"/>
      <c r="JQ136" s="319"/>
      <c r="JR136" s="319"/>
      <c r="JS136" s="319"/>
      <c r="JT136" s="319"/>
      <c r="JU136" s="319"/>
      <c r="JV136" s="319"/>
      <c r="JW136" s="319"/>
      <c r="JX136" s="319"/>
      <c r="JY136" s="319"/>
      <c r="JZ136" s="319"/>
      <c r="KA136" s="319"/>
      <c r="KB136" s="319"/>
      <c r="KC136" s="319"/>
      <c r="KD136" s="319"/>
      <c r="KE136" s="319"/>
      <c r="KF136" s="319"/>
      <c r="KG136" s="319"/>
      <c r="KH136" s="319"/>
      <c r="KI136" s="319"/>
      <c r="KJ136" s="319"/>
      <c r="KK136" s="319"/>
      <c r="KL136" s="319"/>
      <c r="KM136" s="319"/>
      <c r="KN136" s="319"/>
      <c r="KO136" s="319"/>
      <c r="KP136" s="319"/>
      <c r="KQ136" s="319"/>
      <c r="KR136" s="319"/>
      <c r="KS136" s="319"/>
      <c r="KT136" s="319"/>
      <c r="KU136" s="319"/>
      <c r="KV136" s="319"/>
      <c r="KW136" s="319"/>
      <c r="KX136" s="319"/>
      <c r="KY136" s="319"/>
      <c r="KZ136" s="319"/>
      <c r="LA136" s="319"/>
      <c r="LB136" s="319"/>
      <c r="LC136" s="319"/>
      <c r="LD136" s="319"/>
      <c r="LE136" s="319"/>
      <c r="LF136" s="319"/>
      <c r="LG136" s="319"/>
      <c r="LH136" s="319"/>
      <c r="LI136" s="319"/>
      <c r="LJ136" s="319"/>
      <c r="LK136" s="319"/>
      <c r="LL136" s="319"/>
      <c r="LM136" s="319"/>
      <c r="LN136" s="319"/>
      <c r="LO136" s="319"/>
      <c r="LP136" s="319"/>
      <c r="LQ136" s="319"/>
      <c r="LR136" s="319"/>
      <c r="LS136" s="319"/>
      <c r="LT136" s="319"/>
      <c r="LU136" s="319"/>
      <c r="LV136" s="319"/>
      <c r="LW136" s="319"/>
      <c r="LX136" s="319"/>
      <c r="LY136" s="319"/>
      <c r="LZ136" s="319"/>
      <c r="MA136" s="319"/>
      <c r="MB136" s="319"/>
      <c r="MC136" s="319"/>
      <c r="MD136" s="319"/>
      <c r="ME136" s="319"/>
      <c r="MF136" s="319"/>
      <c r="MG136" s="319"/>
      <c r="MH136" s="319"/>
      <c r="MI136" s="319"/>
      <c r="MJ136" s="319"/>
      <c r="MK136" s="319"/>
      <c r="ML136" s="319"/>
      <c r="MM136" s="319"/>
      <c r="MN136" s="319"/>
      <c r="MO136" s="319"/>
      <c r="MP136" s="319"/>
      <c r="MQ136" s="319"/>
      <c r="MR136" s="319"/>
      <c r="MS136" s="319"/>
      <c r="MT136" s="319"/>
      <c r="MU136" s="319"/>
      <c r="MV136" s="319"/>
      <c r="MW136" s="319"/>
      <c r="MX136" s="319"/>
      <c r="MY136" s="319"/>
      <c r="MZ136" s="319"/>
      <c r="NA136" s="319"/>
      <c r="NB136" s="319"/>
      <c r="NC136" s="319"/>
      <c r="ND136" s="319"/>
      <c r="NE136" s="319"/>
      <c r="NF136" s="319"/>
      <c r="NG136" s="319"/>
      <c r="NH136" s="319"/>
      <c r="NI136" s="319"/>
      <c r="NJ136" s="319"/>
      <c r="NK136" s="319"/>
      <c r="NL136" s="319"/>
      <c r="NM136" s="319"/>
      <c r="NN136" s="319"/>
      <c r="NO136" s="319"/>
      <c r="NP136" s="319"/>
      <c r="NQ136" s="319"/>
      <c r="NR136" s="319"/>
      <c r="NS136" s="319"/>
      <c r="NT136" s="319"/>
      <c r="NU136" s="319"/>
      <c r="NV136" s="319"/>
      <c r="NW136" s="319"/>
      <c r="NX136" s="319"/>
      <c r="NY136" s="319"/>
      <c r="NZ136" s="319"/>
      <c r="OA136" s="319"/>
      <c r="OB136" s="319"/>
      <c r="OC136" s="319"/>
      <c r="OD136" s="319"/>
      <c r="OE136" s="319"/>
      <c r="OF136" s="319"/>
      <c r="OG136" s="319"/>
      <c r="OH136" s="319"/>
      <c r="OI136" s="319"/>
      <c r="OJ136" s="319"/>
      <c r="OK136" s="319"/>
      <c r="OL136" s="319"/>
      <c r="OM136" s="319"/>
      <c r="ON136" s="319"/>
      <c r="OO136" s="319"/>
      <c r="OP136" s="319"/>
      <c r="OQ136" s="319"/>
      <c r="OR136" s="319"/>
      <c r="OS136" s="319"/>
      <c r="OT136" s="319"/>
      <c r="OU136" s="319"/>
      <c r="OV136" s="319"/>
      <c r="OW136" s="319"/>
      <c r="OX136" s="319"/>
      <c r="OY136" s="319"/>
      <c r="OZ136" s="319"/>
      <c r="PA136" s="319"/>
      <c r="PB136" s="319"/>
      <c r="PC136" s="319"/>
      <c r="PD136" s="319"/>
      <c r="PE136" s="319"/>
      <c r="PF136" s="319"/>
      <c r="PG136" s="319"/>
      <c r="PH136" s="319"/>
      <c r="PI136" s="319"/>
      <c r="PJ136" s="319"/>
      <c r="PK136" s="319"/>
      <c r="PL136" s="319"/>
      <c r="PM136" s="319"/>
      <c r="PN136" s="319"/>
      <c r="PO136" s="319"/>
      <c r="PP136" s="319"/>
      <c r="PQ136" s="319"/>
      <c r="PR136" s="319"/>
      <c r="PS136" s="319"/>
      <c r="PT136" s="319"/>
      <c r="PU136" s="319"/>
      <c r="PV136" s="319"/>
      <c r="PW136" s="319"/>
      <c r="PX136" s="319"/>
      <c r="PY136" s="319"/>
      <c r="PZ136" s="319"/>
      <c r="QA136" s="319"/>
      <c r="QB136" s="319"/>
      <c r="QC136" s="319"/>
      <c r="QD136" s="319"/>
      <c r="QE136" s="319"/>
      <c r="QF136" s="319"/>
      <c r="QG136" s="319"/>
      <c r="QH136" s="319"/>
      <c r="QI136" s="319"/>
      <c r="QJ136" s="319"/>
      <c r="QK136" s="319"/>
      <c r="QL136" s="319"/>
      <c r="QM136" s="319"/>
      <c r="QN136" s="319"/>
      <c r="QO136" s="319"/>
      <c r="QP136" s="319"/>
      <c r="QQ136" s="319"/>
      <c r="QR136" s="319"/>
      <c r="QS136" s="319"/>
      <c r="QT136" s="319"/>
      <c r="QU136" s="319"/>
      <c r="QV136" s="319"/>
      <c r="QW136" s="319"/>
      <c r="QX136" s="319"/>
      <c r="QY136" s="319"/>
      <c r="QZ136" s="319"/>
      <c r="RA136" s="319"/>
      <c r="RB136" s="319"/>
      <c r="RC136" s="319"/>
      <c r="RD136" s="319"/>
      <c r="RE136" s="319"/>
      <c r="RF136" s="319"/>
    </row>
    <row r="137" spans="1:474" s="602" customFormat="1" ht="14.4">
      <c r="A137" s="319"/>
      <c r="B137" s="2003" t="s">
        <v>77</v>
      </c>
      <c r="C137" s="2004">
        <v>18230718</v>
      </c>
      <c r="D137" s="2005"/>
      <c r="E137" s="2006" t="s">
        <v>1186</v>
      </c>
      <c r="F137" s="2007">
        <v>10</v>
      </c>
      <c r="G137" s="612">
        <f t="shared" si="26"/>
        <v>5.4393484074385951E-3</v>
      </c>
      <c r="H137" s="612" t="s">
        <v>33</v>
      </c>
      <c r="I137" s="2006">
        <v>3</v>
      </c>
      <c r="J137" s="2008">
        <f t="shared" si="28"/>
        <v>2769.3333333333335</v>
      </c>
      <c r="K137" s="2009">
        <f t="shared" si="20"/>
        <v>1116.6666666666667</v>
      </c>
      <c r="L137" s="2009">
        <f t="shared" si="21"/>
        <v>6554.9466666666667</v>
      </c>
      <c r="M137" s="600"/>
      <c r="N137" s="2006">
        <v>8308</v>
      </c>
      <c r="O137" s="375"/>
      <c r="P137" s="601"/>
      <c r="Q137" s="601">
        <v>3350</v>
      </c>
      <c r="R137" s="601">
        <f t="shared" si="29"/>
        <v>16314.84</v>
      </c>
      <c r="S137" s="2006">
        <v>19664.84</v>
      </c>
      <c r="T137" s="601"/>
      <c r="U137" s="601"/>
      <c r="V137" s="601"/>
      <c r="W137" s="601"/>
      <c r="X137" s="601"/>
      <c r="Y137" s="601"/>
      <c r="Z137" s="1006">
        <f t="shared" si="27"/>
        <v>0</v>
      </c>
      <c r="AA137" s="614">
        <f t="shared" si="22"/>
        <v>1.3584620047660261</v>
      </c>
      <c r="AB137" s="601">
        <f t="shared" si="23"/>
        <v>11286.102335596144</v>
      </c>
      <c r="AC137" s="618"/>
      <c r="AD137" s="2010"/>
      <c r="AE137" s="319"/>
      <c r="AF137" s="319"/>
      <c r="AG137" s="319"/>
      <c r="AH137" s="319"/>
      <c r="AI137" s="319"/>
      <c r="AJ137" s="319"/>
      <c r="AK137" s="319"/>
      <c r="AL137" s="319"/>
      <c r="AM137" s="319"/>
      <c r="AN137" s="319"/>
      <c r="AO137" s="319"/>
      <c r="AP137" s="319"/>
      <c r="AQ137" s="319"/>
      <c r="AR137" s="319"/>
      <c r="AS137" s="319"/>
      <c r="AT137" s="319"/>
      <c r="AU137" s="319"/>
      <c r="AV137" s="319"/>
      <c r="AW137" s="319"/>
      <c r="AX137" s="319"/>
      <c r="AY137" s="319"/>
      <c r="AZ137" s="319"/>
      <c r="BA137" s="319"/>
      <c r="BB137" s="319"/>
      <c r="BC137" s="319"/>
      <c r="BD137" s="319"/>
      <c r="BE137" s="319"/>
      <c r="BF137" s="319"/>
      <c r="BG137" s="319"/>
      <c r="BH137" s="319"/>
      <c r="BI137" s="319"/>
      <c r="BJ137" s="319"/>
      <c r="BK137" s="319"/>
      <c r="BL137" s="319"/>
      <c r="BM137" s="319"/>
      <c r="BN137" s="319"/>
      <c r="BO137" s="319"/>
      <c r="BP137" s="319"/>
      <c r="BQ137" s="319"/>
      <c r="BR137" s="319"/>
      <c r="BS137" s="319"/>
      <c r="BT137" s="319"/>
      <c r="BU137" s="319"/>
      <c r="BV137" s="319"/>
      <c r="BW137" s="319"/>
      <c r="BX137" s="319"/>
      <c r="BY137" s="319"/>
      <c r="BZ137" s="319"/>
      <c r="CA137" s="319"/>
      <c r="CB137" s="319"/>
      <c r="CC137" s="319"/>
      <c r="CD137" s="319"/>
      <c r="CE137" s="319"/>
      <c r="CF137" s="319"/>
      <c r="CG137" s="319"/>
      <c r="CH137" s="319"/>
      <c r="CI137" s="319"/>
      <c r="CJ137" s="319"/>
      <c r="CK137" s="319"/>
      <c r="CL137" s="319"/>
      <c r="CM137" s="319"/>
      <c r="CN137" s="319"/>
      <c r="CO137" s="319"/>
      <c r="CP137" s="319"/>
      <c r="CQ137" s="319"/>
      <c r="CR137" s="319"/>
      <c r="CS137" s="319"/>
      <c r="CT137" s="319"/>
      <c r="CU137" s="319"/>
      <c r="CV137" s="319"/>
      <c r="CW137" s="319"/>
      <c r="CX137" s="319"/>
      <c r="CY137" s="319"/>
      <c r="CZ137" s="319"/>
      <c r="DA137" s="319"/>
      <c r="DB137" s="319"/>
      <c r="DC137" s="319"/>
      <c r="DD137" s="319"/>
      <c r="DE137" s="319"/>
      <c r="DF137" s="319"/>
      <c r="DG137" s="319"/>
      <c r="DH137" s="319"/>
      <c r="DI137" s="319"/>
      <c r="DJ137" s="319"/>
      <c r="DK137" s="319"/>
      <c r="DL137" s="319"/>
      <c r="DM137" s="319"/>
      <c r="DN137" s="319"/>
      <c r="DO137" s="319"/>
      <c r="DP137" s="319"/>
      <c r="DQ137" s="319"/>
      <c r="DR137" s="319"/>
      <c r="DS137" s="319"/>
      <c r="DT137" s="319"/>
      <c r="DU137" s="319"/>
      <c r="DV137" s="319"/>
      <c r="DW137" s="319"/>
      <c r="DX137" s="319"/>
      <c r="DY137" s="319"/>
      <c r="DZ137" s="319"/>
      <c r="EA137" s="319"/>
      <c r="EB137" s="319"/>
      <c r="EC137" s="319"/>
      <c r="ED137" s="319"/>
      <c r="EE137" s="319"/>
      <c r="EF137" s="319"/>
      <c r="EG137" s="319"/>
      <c r="EH137" s="319"/>
      <c r="EI137" s="319"/>
      <c r="EJ137" s="319"/>
      <c r="EK137" s="319"/>
      <c r="EL137" s="319"/>
      <c r="EM137" s="319"/>
      <c r="EN137" s="319"/>
      <c r="EO137" s="319"/>
      <c r="EP137" s="319"/>
      <c r="EQ137" s="319"/>
      <c r="ER137" s="319"/>
      <c r="ES137" s="319"/>
      <c r="ET137" s="319"/>
      <c r="EU137" s="319"/>
      <c r="EV137" s="319"/>
      <c r="EW137" s="319"/>
      <c r="EX137" s="319"/>
      <c r="EY137" s="319"/>
      <c r="EZ137" s="319"/>
      <c r="FA137" s="319"/>
      <c r="FB137" s="319"/>
      <c r="FC137" s="319"/>
      <c r="FD137" s="319"/>
      <c r="FE137" s="319"/>
      <c r="FF137" s="319"/>
      <c r="FG137" s="319"/>
      <c r="FH137" s="319"/>
      <c r="FI137" s="319"/>
      <c r="FJ137" s="319"/>
      <c r="FK137" s="319"/>
      <c r="FL137" s="319"/>
      <c r="FM137" s="319"/>
      <c r="FN137" s="319"/>
      <c r="FO137" s="319"/>
      <c r="FP137" s="319"/>
      <c r="FQ137" s="319"/>
      <c r="FR137" s="319"/>
      <c r="FS137" s="319"/>
      <c r="FT137" s="319"/>
      <c r="FU137" s="319"/>
      <c r="FV137" s="319"/>
      <c r="FW137" s="319"/>
      <c r="FX137" s="319"/>
      <c r="FY137" s="319"/>
      <c r="FZ137" s="319"/>
      <c r="GA137" s="319"/>
      <c r="GB137" s="319"/>
      <c r="GC137" s="319"/>
      <c r="GD137" s="319"/>
      <c r="GE137" s="319"/>
      <c r="GF137" s="319"/>
      <c r="GG137" s="319"/>
      <c r="GH137" s="319"/>
      <c r="GI137" s="319"/>
      <c r="GJ137" s="319"/>
      <c r="GK137" s="319"/>
      <c r="GL137" s="319"/>
      <c r="GM137" s="319"/>
      <c r="GN137" s="319"/>
      <c r="GO137" s="319"/>
      <c r="GP137" s="319"/>
      <c r="GQ137" s="319"/>
      <c r="GR137" s="319"/>
      <c r="GS137" s="319"/>
      <c r="GT137" s="319"/>
      <c r="GU137" s="319"/>
      <c r="GV137" s="319"/>
      <c r="GW137" s="319"/>
      <c r="GX137" s="319"/>
      <c r="GY137" s="319"/>
      <c r="GZ137" s="319"/>
      <c r="HA137" s="319"/>
      <c r="HB137" s="319"/>
      <c r="HC137" s="319"/>
      <c r="HD137" s="319"/>
      <c r="HE137" s="319"/>
      <c r="HF137" s="319"/>
      <c r="HG137" s="319"/>
      <c r="HH137" s="319"/>
      <c r="HI137" s="319"/>
      <c r="HJ137" s="319"/>
      <c r="HK137" s="319"/>
      <c r="HL137" s="319"/>
      <c r="HM137" s="319"/>
      <c r="HN137" s="319"/>
      <c r="HO137" s="319"/>
      <c r="HP137" s="319"/>
      <c r="HQ137" s="319"/>
      <c r="HR137" s="319"/>
      <c r="HS137" s="319"/>
      <c r="HT137" s="319"/>
      <c r="HU137" s="319"/>
      <c r="HV137" s="319"/>
      <c r="HW137" s="319"/>
      <c r="HX137" s="319"/>
      <c r="HY137" s="319"/>
      <c r="HZ137" s="319"/>
      <c r="IA137" s="319"/>
      <c r="IB137" s="319"/>
      <c r="IC137" s="319"/>
      <c r="ID137" s="319"/>
      <c r="IE137" s="319"/>
      <c r="IF137" s="319"/>
      <c r="IG137" s="319"/>
      <c r="IH137" s="319"/>
      <c r="II137" s="319"/>
      <c r="IJ137" s="319"/>
      <c r="IK137" s="319"/>
      <c r="IL137" s="319"/>
      <c r="IM137" s="319"/>
      <c r="IN137" s="319"/>
      <c r="IO137" s="319"/>
      <c r="IP137" s="319"/>
      <c r="IQ137" s="319"/>
      <c r="IR137" s="319"/>
      <c r="IS137" s="319"/>
      <c r="IT137" s="319"/>
      <c r="IU137" s="319"/>
      <c r="IV137" s="319"/>
      <c r="IW137" s="319"/>
      <c r="IX137" s="319"/>
      <c r="IY137" s="319"/>
      <c r="IZ137" s="319"/>
      <c r="JA137" s="319"/>
      <c r="JB137" s="319"/>
      <c r="JC137" s="319"/>
      <c r="JD137" s="319"/>
      <c r="JE137" s="319"/>
      <c r="JF137" s="319"/>
      <c r="JG137" s="319"/>
      <c r="JH137" s="319"/>
      <c r="JI137" s="319"/>
      <c r="JJ137" s="319"/>
      <c r="JK137" s="319"/>
      <c r="JL137" s="319"/>
      <c r="JM137" s="319"/>
      <c r="JN137" s="319"/>
      <c r="JO137" s="319"/>
      <c r="JP137" s="319"/>
      <c r="JQ137" s="319"/>
      <c r="JR137" s="319"/>
      <c r="JS137" s="319"/>
      <c r="JT137" s="319"/>
      <c r="JU137" s="319"/>
      <c r="JV137" s="319"/>
      <c r="JW137" s="319"/>
      <c r="JX137" s="319"/>
      <c r="JY137" s="319"/>
      <c r="JZ137" s="319"/>
      <c r="KA137" s="319"/>
      <c r="KB137" s="319"/>
      <c r="KC137" s="319"/>
      <c r="KD137" s="319"/>
      <c r="KE137" s="319"/>
      <c r="KF137" s="319"/>
      <c r="KG137" s="319"/>
      <c r="KH137" s="319"/>
      <c r="KI137" s="319"/>
      <c r="KJ137" s="319"/>
      <c r="KK137" s="319"/>
      <c r="KL137" s="319"/>
      <c r="KM137" s="319"/>
      <c r="KN137" s="319"/>
      <c r="KO137" s="319"/>
      <c r="KP137" s="319"/>
      <c r="KQ137" s="319"/>
      <c r="KR137" s="319"/>
      <c r="KS137" s="319"/>
      <c r="KT137" s="319"/>
      <c r="KU137" s="319"/>
      <c r="KV137" s="319"/>
      <c r="KW137" s="319"/>
      <c r="KX137" s="319"/>
      <c r="KY137" s="319"/>
      <c r="KZ137" s="319"/>
      <c r="LA137" s="319"/>
      <c r="LB137" s="319"/>
      <c r="LC137" s="319"/>
      <c r="LD137" s="319"/>
      <c r="LE137" s="319"/>
      <c r="LF137" s="319"/>
      <c r="LG137" s="319"/>
      <c r="LH137" s="319"/>
      <c r="LI137" s="319"/>
      <c r="LJ137" s="319"/>
      <c r="LK137" s="319"/>
      <c r="LL137" s="319"/>
      <c r="LM137" s="319"/>
      <c r="LN137" s="319"/>
      <c r="LO137" s="319"/>
      <c r="LP137" s="319"/>
      <c r="LQ137" s="319"/>
      <c r="LR137" s="319"/>
      <c r="LS137" s="319"/>
      <c r="LT137" s="319"/>
      <c r="LU137" s="319"/>
      <c r="LV137" s="319"/>
      <c r="LW137" s="319"/>
      <c r="LX137" s="319"/>
      <c r="LY137" s="319"/>
      <c r="LZ137" s="319"/>
      <c r="MA137" s="319"/>
      <c r="MB137" s="319"/>
      <c r="MC137" s="319"/>
      <c r="MD137" s="319"/>
      <c r="ME137" s="319"/>
      <c r="MF137" s="319"/>
      <c r="MG137" s="319"/>
      <c r="MH137" s="319"/>
      <c r="MI137" s="319"/>
      <c r="MJ137" s="319"/>
      <c r="MK137" s="319"/>
      <c r="ML137" s="319"/>
      <c r="MM137" s="319"/>
      <c r="MN137" s="319"/>
      <c r="MO137" s="319"/>
      <c r="MP137" s="319"/>
      <c r="MQ137" s="319"/>
      <c r="MR137" s="319"/>
      <c r="MS137" s="319"/>
      <c r="MT137" s="319"/>
      <c r="MU137" s="319"/>
      <c r="MV137" s="319"/>
      <c r="MW137" s="319"/>
      <c r="MX137" s="319"/>
      <c r="MY137" s="319"/>
      <c r="MZ137" s="319"/>
      <c r="NA137" s="319"/>
      <c r="NB137" s="319"/>
      <c r="NC137" s="319"/>
      <c r="ND137" s="319"/>
      <c r="NE137" s="319"/>
      <c r="NF137" s="319"/>
      <c r="NG137" s="319"/>
      <c r="NH137" s="319"/>
      <c r="NI137" s="319"/>
      <c r="NJ137" s="319"/>
      <c r="NK137" s="319"/>
      <c r="NL137" s="319"/>
      <c r="NM137" s="319"/>
      <c r="NN137" s="319"/>
      <c r="NO137" s="319"/>
      <c r="NP137" s="319"/>
      <c r="NQ137" s="319"/>
      <c r="NR137" s="319"/>
      <c r="NS137" s="319"/>
      <c r="NT137" s="319"/>
      <c r="NU137" s="319"/>
      <c r="NV137" s="319"/>
      <c r="NW137" s="319"/>
      <c r="NX137" s="319"/>
      <c r="NY137" s="319"/>
      <c r="NZ137" s="319"/>
      <c r="OA137" s="319"/>
      <c r="OB137" s="319"/>
      <c r="OC137" s="319"/>
      <c r="OD137" s="319"/>
      <c r="OE137" s="319"/>
      <c r="OF137" s="319"/>
      <c r="OG137" s="319"/>
      <c r="OH137" s="319"/>
      <c r="OI137" s="319"/>
      <c r="OJ137" s="319"/>
      <c r="OK137" s="319"/>
      <c r="OL137" s="319"/>
      <c r="OM137" s="319"/>
      <c r="ON137" s="319"/>
      <c r="OO137" s="319"/>
      <c r="OP137" s="319"/>
      <c r="OQ137" s="319"/>
      <c r="OR137" s="319"/>
      <c r="OS137" s="319"/>
      <c r="OT137" s="319"/>
      <c r="OU137" s="319"/>
      <c r="OV137" s="319"/>
      <c r="OW137" s="319"/>
      <c r="OX137" s="319"/>
      <c r="OY137" s="319"/>
      <c r="OZ137" s="319"/>
      <c r="PA137" s="319"/>
      <c r="PB137" s="319"/>
      <c r="PC137" s="319"/>
      <c r="PD137" s="319"/>
      <c r="PE137" s="319"/>
      <c r="PF137" s="319"/>
      <c r="PG137" s="319"/>
      <c r="PH137" s="319"/>
      <c r="PI137" s="319"/>
      <c r="PJ137" s="319"/>
      <c r="PK137" s="319"/>
      <c r="PL137" s="319"/>
      <c r="PM137" s="319"/>
      <c r="PN137" s="319"/>
      <c r="PO137" s="319"/>
      <c r="PP137" s="319"/>
      <c r="PQ137" s="319"/>
      <c r="PR137" s="319"/>
      <c r="PS137" s="319"/>
      <c r="PT137" s="319"/>
      <c r="PU137" s="319"/>
      <c r="PV137" s="319"/>
      <c r="PW137" s="319"/>
      <c r="PX137" s="319"/>
      <c r="PY137" s="319"/>
      <c r="PZ137" s="319"/>
      <c r="QA137" s="319"/>
      <c r="QB137" s="319"/>
      <c r="QC137" s="319"/>
      <c r="QD137" s="319"/>
      <c r="QE137" s="319"/>
      <c r="QF137" s="319"/>
      <c r="QG137" s="319"/>
      <c r="QH137" s="319"/>
      <c r="QI137" s="319"/>
      <c r="QJ137" s="319"/>
      <c r="QK137" s="319"/>
      <c r="QL137" s="319"/>
      <c r="QM137" s="319"/>
      <c r="QN137" s="319"/>
      <c r="QO137" s="319"/>
      <c r="QP137" s="319"/>
      <c r="QQ137" s="319"/>
      <c r="QR137" s="319"/>
      <c r="QS137" s="319"/>
      <c r="QT137" s="319"/>
      <c r="QU137" s="319"/>
      <c r="QV137" s="319"/>
      <c r="QW137" s="319"/>
      <c r="QX137" s="319"/>
      <c r="QY137" s="319"/>
      <c r="QZ137" s="319"/>
      <c r="RA137" s="319"/>
      <c r="RB137" s="319"/>
      <c r="RC137" s="319"/>
      <c r="RD137" s="319"/>
      <c r="RE137" s="319"/>
      <c r="RF137" s="319"/>
    </row>
    <row r="138" spans="1:474" s="602" customFormat="1" ht="14.4">
      <c r="A138" s="319"/>
      <c r="B138" s="2003" t="s">
        <v>77</v>
      </c>
      <c r="C138" s="2004">
        <v>18230718</v>
      </c>
      <c r="D138" s="2005"/>
      <c r="E138" s="2006" t="s">
        <v>1187</v>
      </c>
      <c r="F138" s="2007">
        <v>10</v>
      </c>
      <c r="G138" s="612">
        <f t="shared" si="26"/>
        <v>8.1393812471445143E-2</v>
      </c>
      <c r="H138" s="612" t="s">
        <v>33</v>
      </c>
      <c r="I138" s="2006">
        <v>560</v>
      </c>
      <c r="J138" s="2008">
        <f t="shared" si="28"/>
        <v>222</v>
      </c>
      <c r="K138" s="2009">
        <f t="shared" ref="K138:K201" si="30">Q138/I138</f>
        <v>100</v>
      </c>
      <c r="L138" s="2009">
        <f t="shared" ref="L138:L201" si="31">S138/I138</f>
        <v>108.30153571428572</v>
      </c>
      <c r="M138" s="600"/>
      <c r="N138" s="2006">
        <v>124320</v>
      </c>
      <c r="O138" s="375"/>
      <c r="P138" s="601"/>
      <c r="Q138" s="601">
        <v>56000</v>
      </c>
      <c r="R138" s="601">
        <f t="shared" si="29"/>
        <v>4648.8600000000006</v>
      </c>
      <c r="S138" s="2006">
        <v>60648.86</v>
      </c>
      <c r="T138" s="601"/>
      <c r="U138" s="601"/>
      <c r="V138" s="601"/>
      <c r="W138" s="601"/>
      <c r="X138" s="601"/>
      <c r="Y138" s="601"/>
      <c r="Z138" s="1006">
        <f t="shared" si="27"/>
        <v>0</v>
      </c>
      <c r="AA138" s="614">
        <f t="shared" ref="AA138:AA201" si="32">IF(J138=0,0,(HLOOKUP(H138,ACElectric_2014_2015,F138+1,FALSE)))</f>
        <v>1.3584620047660261</v>
      </c>
      <c r="AB138" s="601">
        <f t="shared" ref="AB138:AB201" si="33">AA138*N138</f>
        <v>168883.99643251236</v>
      </c>
      <c r="AC138" s="618"/>
      <c r="AD138" s="2010"/>
      <c r="AE138" s="319"/>
      <c r="AF138" s="319"/>
      <c r="AG138" s="319"/>
      <c r="AH138" s="319"/>
      <c r="AI138" s="319"/>
      <c r="AJ138" s="319"/>
      <c r="AK138" s="319"/>
      <c r="AL138" s="319"/>
      <c r="AM138" s="319"/>
      <c r="AN138" s="319"/>
      <c r="AO138" s="319"/>
      <c r="AP138" s="319"/>
      <c r="AQ138" s="319"/>
      <c r="AR138" s="319"/>
      <c r="AS138" s="319"/>
      <c r="AT138" s="319"/>
      <c r="AU138" s="319"/>
      <c r="AV138" s="319"/>
      <c r="AW138" s="319"/>
      <c r="AX138" s="319"/>
      <c r="AY138" s="319"/>
      <c r="AZ138" s="319"/>
      <c r="BA138" s="319"/>
      <c r="BB138" s="319"/>
      <c r="BC138" s="319"/>
      <c r="BD138" s="319"/>
      <c r="BE138" s="319"/>
      <c r="BF138" s="319"/>
      <c r="BG138" s="319"/>
      <c r="BH138" s="319"/>
      <c r="BI138" s="319"/>
      <c r="BJ138" s="319"/>
      <c r="BK138" s="319"/>
      <c r="BL138" s="319"/>
      <c r="BM138" s="319"/>
      <c r="BN138" s="319"/>
      <c r="BO138" s="319"/>
      <c r="BP138" s="319"/>
      <c r="BQ138" s="319"/>
      <c r="BR138" s="319"/>
      <c r="BS138" s="319"/>
      <c r="BT138" s="319"/>
      <c r="BU138" s="319"/>
      <c r="BV138" s="319"/>
      <c r="BW138" s="319"/>
      <c r="BX138" s="319"/>
      <c r="BY138" s="319"/>
      <c r="BZ138" s="319"/>
      <c r="CA138" s="319"/>
      <c r="CB138" s="319"/>
      <c r="CC138" s="319"/>
      <c r="CD138" s="319"/>
      <c r="CE138" s="319"/>
      <c r="CF138" s="319"/>
      <c r="CG138" s="319"/>
      <c r="CH138" s="319"/>
      <c r="CI138" s="319"/>
      <c r="CJ138" s="319"/>
      <c r="CK138" s="319"/>
      <c r="CL138" s="319"/>
      <c r="CM138" s="319"/>
      <c r="CN138" s="319"/>
      <c r="CO138" s="319"/>
      <c r="CP138" s="319"/>
      <c r="CQ138" s="319"/>
      <c r="CR138" s="319"/>
      <c r="CS138" s="319"/>
      <c r="CT138" s="319"/>
      <c r="CU138" s="319"/>
      <c r="CV138" s="319"/>
      <c r="CW138" s="319"/>
      <c r="CX138" s="319"/>
      <c r="CY138" s="319"/>
      <c r="CZ138" s="319"/>
      <c r="DA138" s="319"/>
      <c r="DB138" s="319"/>
      <c r="DC138" s="319"/>
      <c r="DD138" s="319"/>
      <c r="DE138" s="319"/>
      <c r="DF138" s="319"/>
      <c r="DG138" s="319"/>
      <c r="DH138" s="319"/>
      <c r="DI138" s="319"/>
      <c r="DJ138" s="319"/>
      <c r="DK138" s="319"/>
      <c r="DL138" s="319"/>
      <c r="DM138" s="319"/>
      <c r="DN138" s="319"/>
      <c r="DO138" s="319"/>
      <c r="DP138" s="319"/>
      <c r="DQ138" s="319"/>
      <c r="DR138" s="319"/>
      <c r="DS138" s="319"/>
      <c r="DT138" s="319"/>
      <c r="DU138" s="319"/>
      <c r="DV138" s="319"/>
      <c r="DW138" s="319"/>
      <c r="DX138" s="319"/>
      <c r="DY138" s="319"/>
      <c r="DZ138" s="319"/>
      <c r="EA138" s="319"/>
      <c r="EB138" s="319"/>
      <c r="EC138" s="319"/>
      <c r="ED138" s="319"/>
      <c r="EE138" s="319"/>
      <c r="EF138" s="319"/>
      <c r="EG138" s="319"/>
      <c r="EH138" s="319"/>
      <c r="EI138" s="319"/>
      <c r="EJ138" s="319"/>
      <c r="EK138" s="319"/>
      <c r="EL138" s="319"/>
      <c r="EM138" s="319"/>
      <c r="EN138" s="319"/>
      <c r="EO138" s="319"/>
      <c r="EP138" s="319"/>
      <c r="EQ138" s="319"/>
      <c r="ER138" s="319"/>
      <c r="ES138" s="319"/>
      <c r="ET138" s="319"/>
      <c r="EU138" s="319"/>
      <c r="EV138" s="319"/>
      <c r="EW138" s="319"/>
      <c r="EX138" s="319"/>
      <c r="EY138" s="319"/>
      <c r="EZ138" s="319"/>
      <c r="FA138" s="319"/>
      <c r="FB138" s="319"/>
      <c r="FC138" s="319"/>
      <c r="FD138" s="319"/>
      <c r="FE138" s="319"/>
      <c r="FF138" s="319"/>
      <c r="FG138" s="319"/>
      <c r="FH138" s="319"/>
      <c r="FI138" s="319"/>
      <c r="FJ138" s="319"/>
      <c r="FK138" s="319"/>
      <c r="FL138" s="319"/>
      <c r="FM138" s="319"/>
      <c r="FN138" s="319"/>
      <c r="FO138" s="319"/>
      <c r="FP138" s="319"/>
      <c r="FQ138" s="319"/>
      <c r="FR138" s="319"/>
      <c r="FS138" s="319"/>
      <c r="FT138" s="319"/>
      <c r="FU138" s="319"/>
      <c r="FV138" s="319"/>
      <c r="FW138" s="319"/>
      <c r="FX138" s="319"/>
      <c r="FY138" s="319"/>
      <c r="FZ138" s="319"/>
      <c r="GA138" s="319"/>
      <c r="GB138" s="319"/>
      <c r="GC138" s="319"/>
      <c r="GD138" s="319"/>
      <c r="GE138" s="319"/>
      <c r="GF138" s="319"/>
      <c r="GG138" s="319"/>
      <c r="GH138" s="319"/>
      <c r="GI138" s="319"/>
      <c r="GJ138" s="319"/>
      <c r="GK138" s="319"/>
      <c r="GL138" s="319"/>
      <c r="GM138" s="319"/>
      <c r="GN138" s="319"/>
      <c r="GO138" s="319"/>
      <c r="GP138" s="319"/>
      <c r="GQ138" s="319"/>
      <c r="GR138" s="319"/>
      <c r="GS138" s="319"/>
      <c r="GT138" s="319"/>
      <c r="GU138" s="319"/>
      <c r="GV138" s="319"/>
      <c r="GW138" s="319"/>
      <c r="GX138" s="319"/>
      <c r="GY138" s="319"/>
      <c r="GZ138" s="319"/>
      <c r="HA138" s="319"/>
      <c r="HB138" s="319"/>
      <c r="HC138" s="319"/>
      <c r="HD138" s="319"/>
      <c r="HE138" s="319"/>
      <c r="HF138" s="319"/>
      <c r="HG138" s="319"/>
      <c r="HH138" s="319"/>
      <c r="HI138" s="319"/>
      <c r="HJ138" s="319"/>
      <c r="HK138" s="319"/>
      <c r="HL138" s="319"/>
      <c r="HM138" s="319"/>
      <c r="HN138" s="319"/>
      <c r="HO138" s="319"/>
      <c r="HP138" s="319"/>
      <c r="HQ138" s="319"/>
      <c r="HR138" s="319"/>
      <c r="HS138" s="319"/>
      <c r="HT138" s="319"/>
      <c r="HU138" s="319"/>
      <c r="HV138" s="319"/>
      <c r="HW138" s="319"/>
      <c r="HX138" s="319"/>
      <c r="HY138" s="319"/>
      <c r="HZ138" s="319"/>
      <c r="IA138" s="319"/>
      <c r="IB138" s="319"/>
      <c r="IC138" s="319"/>
      <c r="ID138" s="319"/>
      <c r="IE138" s="319"/>
      <c r="IF138" s="319"/>
      <c r="IG138" s="319"/>
      <c r="IH138" s="319"/>
      <c r="II138" s="319"/>
      <c r="IJ138" s="319"/>
      <c r="IK138" s="319"/>
      <c r="IL138" s="319"/>
      <c r="IM138" s="319"/>
      <c r="IN138" s="319"/>
      <c r="IO138" s="319"/>
      <c r="IP138" s="319"/>
      <c r="IQ138" s="319"/>
      <c r="IR138" s="319"/>
      <c r="IS138" s="319"/>
      <c r="IT138" s="319"/>
      <c r="IU138" s="319"/>
      <c r="IV138" s="319"/>
      <c r="IW138" s="319"/>
      <c r="IX138" s="319"/>
      <c r="IY138" s="319"/>
      <c r="IZ138" s="319"/>
      <c r="JA138" s="319"/>
      <c r="JB138" s="319"/>
      <c r="JC138" s="319"/>
      <c r="JD138" s="319"/>
      <c r="JE138" s="319"/>
      <c r="JF138" s="319"/>
      <c r="JG138" s="319"/>
      <c r="JH138" s="319"/>
      <c r="JI138" s="319"/>
      <c r="JJ138" s="319"/>
      <c r="JK138" s="319"/>
      <c r="JL138" s="319"/>
      <c r="JM138" s="319"/>
      <c r="JN138" s="319"/>
      <c r="JO138" s="319"/>
      <c r="JP138" s="319"/>
      <c r="JQ138" s="319"/>
      <c r="JR138" s="319"/>
      <c r="JS138" s="319"/>
      <c r="JT138" s="319"/>
      <c r="JU138" s="319"/>
      <c r="JV138" s="319"/>
      <c r="JW138" s="319"/>
      <c r="JX138" s="319"/>
      <c r="JY138" s="319"/>
      <c r="JZ138" s="319"/>
      <c r="KA138" s="319"/>
      <c r="KB138" s="319"/>
      <c r="KC138" s="319"/>
      <c r="KD138" s="319"/>
      <c r="KE138" s="319"/>
      <c r="KF138" s="319"/>
      <c r="KG138" s="319"/>
      <c r="KH138" s="319"/>
      <c r="KI138" s="319"/>
      <c r="KJ138" s="319"/>
      <c r="KK138" s="319"/>
      <c r="KL138" s="319"/>
      <c r="KM138" s="319"/>
      <c r="KN138" s="319"/>
      <c r="KO138" s="319"/>
      <c r="KP138" s="319"/>
      <c r="KQ138" s="319"/>
      <c r="KR138" s="319"/>
      <c r="KS138" s="319"/>
      <c r="KT138" s="319"/>
      <c r="KU138" s="319"/>
      <c r="KV138" s="319"/>
      <c r="KW138" s="319"/>
      <c r="KX138" s="319"/>
      <c r="KY138" s="319"/>
      <c r="KZ138" s="319"/>
      <c r="LA138" s="319"/>
      <c r="LB138" s="319"/>
      <c r="LC138" s="319"/>
      <c r="LD138" s="319"/>
      <c r="LE138" s="319"/>
      <c r="LF138" s="319"/>
      <c r="LG138" s="319"/>
      <c r="LH138" s="319"/>
      <c r="LI138" s="319"/>
      <c r="LJ138" s="319"/>
      <c r="LK138" s="319"/>
      <c r="LL138" s="319"/>
      <c r="LM138" s="319"/>
      <c r="LN138" s="319"/>
      <c r="LO138" s="319"/>
      <c r="LP138" s="319"/>
      <c r="LQ138" s="319"/>
      <c r="LR138" s="319"/>
      <c r="LS138" s="319"/>
      <c r="LT138" s="319"/>
      <c r="LU138" s="319"/>
      <c r="LV138" s="319"/>
      <c r="LW138" s="319"/>
      <c r="LX138" s="319"/>
      <c r="LY138" s="319"/>
      <c r="LZ138" s="319"/>
      <c r="MA138" s="319"/>
      <c r="MB138" s="319"/>
      <c r="MC138" s="319"/>
      <c r="MD138" s="319"/>
      <c r="ME138" s="319"/>
      <c r="MF138" s="319"/>
      <c r="MG138" s="319"/>
      <c r="MH138" s="319"/>
      <c r="MI138" s="319"/>
      <c r="MJ138" s="319"/>
      <c r="MK138" s="319"/>
      <c r="ML138" s="319"/>
      <c r="MM138" s="319"/>
      <c r="MN138" s="319"/>
      <c r="MO138" s="319"/>
      <c r="MP138" s="319"/>
      <c r="MQ138" s="319"/>
      <c r="MR138" s="319"/>
      <c r="MS138" s="319"/>
      <c r="MT138" s="319"/>
      <c r="MU138" s="319"/>
      <c r="MV138" s="319"/>
      <c r="MW138" s="319"/>
      <c r="MX138" s="319"/>
      <c r="MY138" s="319"/>
      <c r="MZ138" s="319"/>
      <c r="NA138" s="319"/>
      <c r="NB138" s="319"/>
      <c r="NC138" s="319"/>
      <c r="ND138" s="319"/>
      <c r="NE138" s="319"/>
      <c r="NF138" s="319"/>
      <c r="NG138" s="319"/>
      <c r="NH138" s="319"/>
      <c r="NI138" s="319"/>
      <c r="NJ138" s="319"/>
      <c r="NK138" s="319"/>
      <c r="NL138" s="319"/>
      <c r="NM138" s="319"/>
      <c r="NN138" s="319"/>
      <c r="NO138" s="319"/>
      <c r="NP138" s="319"/>
      <c r="NQ138" s="319"/>
      <c r="NR138" s="319"/>
      <c r="NS138" s="319"/>
      <c r="NT138" s="319"/>
      <c r="NU138" s="319"/>
      <c r="NV138" s="319"/>
      <c r="NW138" s="319"/>
      <c r="NX138" s="319"/>
      <c r="NY138" s="319"/>
      <c r="NZ138" s="319"/>
      <c r="OA138" s="319"/>
      <c r="OB138" s="319"/>
      <c r="OC138" s="319"/>
      <c r="OD138" s="319"/>
      <c r="OE138" s="319"/>
      <c r="OF138" s="319"/>
      <c r="OG138" s="319"/>
      <c r="OH138" s="319"/>
      <c r="OI138" s="319"/>
      <c r="OJ138" s="319"/>
      <c r="OK138" s="319"/>
      <c r="OL138" s="319"/>
      <c r="OM138" s="319"/>
      <c r="ON138" s="319"/>
      <c r="OO138" s="319"/>
      <c r="OP138" s="319"/>
      <c r="OQ138" s="319"/>
      <c r="OR138" s="319"/>
      <c r="OS138" s="319"/>
      <c r="OT138" s="319"/>
      <c r="OU138" s="319"/>
      <c r="OV138" s="319"/>
      <c r="OW138" s="319"/>
      <c r="OX138" s="319"/>
      <c r="OY138" s="319"/>
      <c r="OZ138" s="319"/>
      <c r="PA138" s="319"/>
      <c r="PB138" s="319"/>
      <c r="PC138" s="319"/>
      <c r="PD138" s="319"/>
      <c r="PE138" s="319"/>
      <c r="PF138" s="319"/>
      <c r="PG138" s="319"/>
      <c r="PH138" s="319"/>
      <c r="PI138" s="319"/>
      <c r="PJ138" s="319"/>
      <c r="PK138" s="319"/>
      <c r="PL138" s="319"/>
      <c r="PM138" s="319"/>
      <c r="PN138" s="319"/>
      <c r="PO138" s="319"/>
      <c r="PP138" s="319"/>
      <c r="PQ138" s="319"/>
      <c r="PR138" s="319"/>
      <c r="PS138" s="319"/>
      <c r="PT138" s="319"/>
      <c r="PU138" s="319"/>
      <c r="PV138" s="319"/>
      <c r="PW138" s="319"/>
      <c r="PX138" s="319"/>
      <c r="PY138" s="319"/>
      <c r="PZ138" s="319"/>
      <c r="QA138" s="319"/>
      <c r="QB138" s="319"/>
      <c r="QC138" s="319"/>
      <c r="QD138" s="319"/>
      <c r="QE138" s="319"/>
      <c r="QF138" s="319"/>
      <c r="QG138" s="319"/>
      <c r="QH138" s="319"/>
      <c r="QI138" s="319"/>
      <c r="QJ138" s="319"/>
      <c r="QK138" s="319"/>
      <c r="QL138" s="319"/>
      <c r="QM138" s="319"/>
      <c r="QN138" s="319"/>
      <c r="QO138" s="319"/>
      <c r="QP138" s="319"/>
      <c r="QQ138" s="319"/>
      <c r="QR138" s="319"/>
      <c r="QS138" s="319"/>
      <c r="QT138" s="319"/>
      <c r="QU138" s="319"/>
      <c r="QV138" s="319"/>
      <c r="QW138" s="319"/>
      <c r="QX138" s="319"/>
      <c r="QY138" s="319"/>
      <c r="QZ138" s="319"/>
      <c r="RA138" s="319"/>
      <c r="RB138" s="319"/>
      <c r="RC138" s="319"/>
      <c r="RD138" s="319"/>
      <c r="RE138" s="319"/>
      <c r="RF138" s="319"/>
    </row>
    <row r="139" spans="1:474" s="602" customFormat="1" ht="14.4">
      <c r="A139" s="319"/>
      <c r="B139" s="2003" t="s">
        <v>77</v>
      </c>
      <c r="C139" s="2004">
        <v>18230718</v>
      </c>
      <c r="D139" s="2005"/>
      <c r="E139" s="2006" t="s">
        <v>500</v>
      </c>
      <c r="F139" s="2007">
        <v>15</v>
      </c>
      <c r="G139" s="612">
        <f t="shared" si="26"/>
        <v>0.25757291939865762</v>
      </c>
      <c r="H139" s="612" t="s">
        <v>33</v>
      </c>
      <c r="I139" s="2006">
        <v>406</v>
      </c>
      <c r="J139" s="2008">
        <f t="shared" si="28"/>
        <v>646</v>
      </c>
      <c r="K139" s="2009">
        <f t="shared" si="30"/>
        <v>100</v>
      </c>
      <c r="L139" s="2009">
        <f t="shared" si="31"/>
        <v>105</v>
      </c>
      <c r="M139" s="600"/>
      <c r="N139" s="2006">
        <v>262276</v>
      </c>
      <c r="O139" s="375"/>
      <c r="P139" s="601"/>
      <c r="Q139" s="601">
        <v>40600</v>
      </c>
      <c r="R139" s="601">
        <f t="shared" si="29"/>
        <v>2030</v>
      </c>
      <c r="S139" s="2006">
        <v>42630</v>
      </c>
      <c r="T139" s="601"/>
      <c r="U139" s="601"/>
      <c r="V139" s="601"/>
      <c r="W139" s="601"/>
      <c r="X139" s="601"/>
      <c r="Y139" s="601"/>
      <c r="Z139" s="1006">
        <f t="shared" si="27"/>
        <v>0</v>
      </c>
      <c r="AA139" s="614">
        <f t="shared" si="32"/>
        <v>1.7942481299338953</v>
      </c>
      <c r="AB139" s="601">
        <f t="shared" si="33"/>
        <v>470588.22252654232</v>
      </c>
      <c r="AC139" s="618"/>
      <c r="AD139" s="2010"/>
      <c r="AE139" s="319"/>
      <c r="AF139" s="319"/>
      <c r="AG139" s="319"/>
      <c r="AH139" s="319"/>
      <c r="AI139" s="319"/>
      <c r="AJ139" s="319"/>
      <c r="AK139" s="319"/>
      <c r="AL139" s="319"/>
      <c r="AM139" s="319"/>
      <c r="AN139" s="319"/>
      <c r="AO139" s="319"/>
      <c r="AP139" s="319"/>
      <c r="AQ139" s="319"/>
      <c r="AR139" s="319"/>
      <c r="AS139" s="319"/>
      <c r="AT139" s="319"/>
      <c r="AU139" s="319"/>
      <c r="AV139" s="319"/>
      <c r="AW139" s="319"/>
      <c r="AX139" s="319"/>
      <c r="AY139" s="319"/>
      <c r="AZ139" s="319"/>
      <c r="BA139" s="319"/>
      <c r="BB139" s="319"/>
      <c r="BC139" s="319"/>
      <c r="BD139" s="319"/>
      <c r="BE139" s="319"/>
      <c r="BF139" s="319"/>
      <c r="BG139" s="319"/>
      <c r="BH139" s="319"/>
      <c r="BI139" s="319"/>
      <c r="BJ139" s="319"/>
      <c r="BK139" s="319"/>
      <c r="BL139" s="319"/>
      <c r="BM139" s="319"/>
      <c r="BN139" s="319"/>
      <c r="BO139" s="319"/>
      <c r="BP139" s="319"/>
      <c r="BQ139" s="319"/>
      <c r="BR139" s="319"/>
      <c r="BS139" s="319"/>
      <c r="BT139" s="319"/>
      <c r="BU139" s="319"/>
      <c r="BV139" s="319"/>
      <c r="BW139" s="319"/>
      <c r="BX139" s="319"/>
      <c r="BY139" s="319"/>
      <c r="BZ139" s="319"/>
      <c r="CA139" s="319"/>
      <c r="CB139" s="319"/>
      <c r="CC139" s="319"/>
      <c r="CD139" s="319"/>
      <c r="CE139" s="319"/>
      <c r="CF139" s="319"/>
      <c r="CG139" s="319"/>
      <c r="CH139" s="319"/>
      <c r="CI139" s="319"/>
      <c r="CJ139" s="319"/>
      <c r="CK139" s="319"/>
      <c r="CL139" s="319"/>
      <c r="CM139" s="319"/>
      <c r="CN139" s="319"/>
      <c r="CO139" s="319"/>
      <c r="CP139" s="319"/>
      <c r="CQ139" s="319"/>
      <c r="CR139" s="319"/>
      <c r="CS139" s="319"/>
      <c r="CT139" s="319"/>
      <c r="CU139" s="319"/>
      <c r="CV139" s="319"/>
      <c r="CW139" s="319"/>
      <c r="CX139" s="319"/>
      <c r="CY139" s="319"/>
      <c r="CZ139" s="319"/>
      <c r="DA139" s="319"/>
      <c r="DB139" s="319"/>
      <c r="DC139" s="319"/>
      <c r="DD139" s="319"/>
      <c r="DE139" s="319"/>
      <c r="DF139" s="319"/>
      <c r="DG139" s="319"/>
      <c r="DH139" s="319"/>
      <c r="DI139" s="319"/>
      <c r="DJ139" s="319"/>
      <c r="DK139" s="319"/>
      <c r="DL139" s="319"/>
      <c r="DM139" s="319"/>
      <c r="DN139" s="319"/>
      <c r="DO139" s="319"/>
      <c r="DP139" s="319"/>
      <c r="DQ139" s="319"/>
      <c r="DR139" s="319"/>
      <c r="DS139" s="319"/>
      <c r="DT139" s="319"/>
      <c r="DU139" s="319"/>
      <c r="DV139" s="319"/>
      <c r="DW139" s="319"/>
      <c r="DX139" s="319"/>
      <c r="DY139" s="319"/>
      <c r="DZ139" s="319"/>
      <c r="EA139" s="319"/>
      <c r="EB139" s="319"/>
      <c r="EC139" s="319"/>
      <c r="ED139" s="319"/>
      <c r="EE139" s="319"/>
      <c r="EF139" s="319"/>
      <c r="EG139" s="319"/>
      <c r="EH139" s="319"/>
      <c r="EI139" s="319"/>
      <c r="EJ139" s="319"/>
      <c r="EK139" s="319"/>
      <c r="EL139" s="319"/>
      <c r="EM139" s="319"/>
      <c r="EN139" s="319"/>
      <c r="EO139" s="319"/>
      <c r="EP139" s="319"/>
      <c r="EQ139" s="319"/>
      <c r="ER139" s="319"/>
      <c r="ES139" s="319"/>
      <c r="ET139" s="319"/>
      <c r="EU139" s="319"/>
      <c r="EV139" s="319"/>
      <c r="EW139" s="319"/>
      <c r="EX139" s="319"/>
      <c r="EY139" s="319"/>
      <c r="EZ139" s="319"/>
      <c r="FA139" s="319"/>
      <c r="FB139" s="319"/>
      <c r="FC139" s="319"/>
      <c r="FD139" s="319"/>
      <c r="FE139" s="319"/>
      <c r="FF139" s="319"/>
      <c r="FG139" s="319"/>
      <c r="FH139" s="319"/>
      <c r="FI139" s="319"/>
      <c r="FJ139" s="319"/>
      <c r="FK139" s="319"/>
      <c r="FL139" s="319"/>
      <c r="FM139" s="319"/>
      <c r="FN139" s="319"/>
      <c r="FO139" s="319"/>
      <c r="FP139" s="319"/>
      <c r="FQ139" s="319"/>
      <c r="FR139" s="319"/>
      <c r="FS139" s="319"/>
      <c r="FT139" s="319"/>
      <c r="FU139" s="319"/>
      <c r="FV139" s="319"/>
      <c r="FW139" s="319"/>
      <c r="FX139" s="319"/>
      <c r="FY139" s="319"/>
      <c r="FZ139" s="319"/>
      <c r="GA139" s="319"/>
      <c r="GB139" s="319"/>
      <c r="GC139" s="319"/>
      <c r="GD139" s="319"/>
      <c r="GE139" s="319"/>
      <c r="GF139" s="319"/>
      <c r="GG139" s="319"/>
      <c r="GH139" s="319"/>
      <c r="GI139" s="319"/>
      <c r="GJ139" s="319"/>
      <c r="GK139" s="319"/>
      <c r="GL139" s="319"/>
      <c r="GM139" s="319"/>
      <c r="GN139" s="319"/>
      <c r="GO139" s="319"/>
      <c r="GP139" s="319"/>
      <c r="GQ139" s="319"/>
      <c r="GR139" s="319"/>
      <c r="GS139" s="319"/>
      <c r="GT139" s="319"/>
      <c r="GU139" s="319"/>
      <c r="GV139" s="319"/>
      <c r="GW139" s="319"/>
      <c r="GX139" s="319"/>
      <c r="GY139" s="319"/>
      <c r="GZ139" s="319"/>
      <c r="HA139" s="319"/>
      <c r="HB139" s="319"/>
      <c r="HC139" s="319"/>
      <c r="HD139" s="319"/>
      <c r="HE139" s="319"/>
      <c r="HF139" s="319"/>
      <c r="HG139" s="319"/>
      <c r="HH139" s="319"/>
      <c r="HI139" s="319"/>
      <c r="HJ139" s="319"/>
      <c r="HK139" s="319"/>
      <c r="HL139" s="319"/>
      <c r="HM139" s="319"/>
      <c r="HN139" s="319"/>
      <c r="HO139" s="319"/>
      <c r="HP139" s="319"/>
      <c r="HQ139" s="319"/>
      <c r="HR139" s="319"/>
      <c r="HS139" s="319"/>
      <c r="HT139" s="319"/>
      <c r="HU139" s="319"/>
      <c r="HV139" s="319"/>
      <c r="HW139" s="319"/>
      <c r="HX139" s="319"/>
      <c r="HY139" s="319"/>
      <c r="HZ139" s="319"/>
      <c r="IA139" s="319"/>
      <c r="IB139" s="319"/>
      <c r="IC139" s="319"/>
      <c r="ID139" s="319"/>
      <c r="IE139" s="319"/>
      <c r="IF139" s="319"/>
      <c r="IG139" s="319"/>
      <c r="IH139" s="319"/>
      <c r="II139" s="319"/>
      <c r="IJ139" s="319"/>
      <c r="IK139" s="319"/>
      <c r="IL139" s="319"/>
      <c r="IM139" s="319"/>
      <c r="IN139" s="319"/>
      <c r="IO139" s="319"/>
      <c r="IP139" s="319"/>
      <c r="IQ139" s="319"/>
      <c r="IR139" s="319"/>
      <c r="IS139" s="319"/>
      <c r="IT139" s="319"/>
      <c r="IU139" s="319"/>
      <c r="IV139" s="319"/>
      <c r="IW139" s="319"/>
      <c r="IX139" s="319"/>
      <c r="IY139" s="319"/>
      <c r="IZ139" s="319"/>
      <c r="JA139" s="319"/>
      <c r="JB139" s="319"/>
      <c r="JC139" s="319"/>
      <c r="JD139" s="319"/>
      <c r="JE139" s="319"/>
      <c r="JF139" s="319"/>
      <c r="JG139" s="319"/>
      <c r="JH139" s="319"/>
      <c r="JI139" s="319"/>
      <c r="JJ139" s="319"/>
      <c r="JK139" s="319"/>
      <c r="JL139" s="319"/>
      <c r="JM139" s="319"/>
      <c r="JN139" s="319"/>
      <c r="JO139" s="319"/>
      <c r="JP139" s="319"/>
      <c r="JQ139" s="319"/>
      <c r="JR139" s="319"/>
      <c r="JS139" s="319"/>
      <c r="JT139" s="319"/>
      <c r="JU139" s="319"/>
      <c r="JV139" s="319"/>
      <c r="JW139" s="319"/>
      <c r="JX139" s="319"/>
      <c r="JY139" s="319"/>
      <c r="JZ139" s="319"/>
      <c r="KA139" s="319"/>
      <c r="KB139" s="319"/>
      <c r="KC139" s="319"/>
      <c r="KD139" s="319"/>
      <c r="KE139" s="319"/>
      <c r="KF139" s="319"/>
      <c r="KG139" s="319"/>
      <c r="KH139" s="319"/>
      <c r="KI139" s="319"/>
      <c r="KJ139" s="319"/>
      <c r="KK139" s="319"/>
      <c r="KL139" s="319"/>
      <c r="KM139" s="319"/>
      <c r="KN139" s="319"/>
      <c r="KO139" s="319"/>
      <c r="KP139" s="319"/>
      <c r="KQ139" s="319"/>
      <c r="KR139" s="319"/>
      <c r="KS139" s="319"/>
      <c r="KT139" s="319"/>
      <c r="KU139" s="319"/>
      <c r="KV139" s="319"/>
      <c r="KW139" s="319"/>
      <c r="KX139" s="319"/>
      <c r="KY139" s="319"/>
      <c r="KZ139" s="319"/>
      <c r="LA139" s="319"/>
      <c r="LB139" s="319"/>
      <c r="LC139" s="319"/>
      <c r="LD139" s="319"/>
      <c r="LE139" s="319"/>
      <c r="LF139" s="319"/>
      <c r="LG139" s="319"/>
      <c r="LH139" s="319"/>
      <c r="LI139" s="319"/>
      <c r="LJ139" s="319"/>
      <c r="LK139" s="319"/>
      <c r="LL139" s="319"/>
      <c r="LM139" s="319"/>
      <c r="LN139" s="319"/>
      <c r="LO139" s="319"/>
      <c r="LP139" s="319"/>
      <c r="LQ139" s="319"/>
      <c r="LR139" s="319"/>
      <c r="LS139" s="319"/>
      <c r="LT139" s="319"/>
      <c r="LU139" s="319"/>
      <c r="LV139" s="319"/>
      <c r="LW139" s="319"/>
      <c r="LX139" s="319"/>
      <c r="LY139" s="319"/>
      <c r="LZ139" s="319"/>
      <c r="MA139" s="319"/>
      <c r="MB139" s="319"/>
      <c r="MC139" s="319"/>
      <c r="MD139" s="319"/>
      <c r="ME139" s="319"/>
      <c r="MF139" s="319"/>
      <c r="MG139" s="319"/>
      <c r="MH139" s="319"/>
      <c r="MI139" s="319"/>
      <c r="MJ139" s="319"/>
      <c r="MK139" s="319"/>
      <c r="ML139" s="319"/>
      <c r="MM139" s="319"/>
      <c r="MN139" s="319"/>
      <c r="MO139" s="319"/>
      <c r="MP139" s="319"/>
      <c r="MQ139" s="319"/>
      <c r="MR139" s="319"/>
      <c r="MS139" s="319"/>
      <c r="MT139" s="319"/>
      <c r="MU139" s="319"/>
      <c r="MV139" s="319"/>
      <c r="MW139" s="319"/>
      <c r="MX139" s="319"/>
      <c r="MY139" s="319"/>
      <c r="MZ139" s="319"/>
      <c r="NA139" s="319"/>
      <c r="NB139" s="319"/>
      <c r="NC139" s="319"/>
      <c r="ND139" s="319"/>
      <c r="NE139" s="319"/>
      <c r="NF139" s="319"/>
      <c r="NG139" s="319"/>
      <c r="NH139" s="319"/>
      <c r="NI139" s="319"/>
      <c r="NJ139" s="319"/>
      <c r="NK139" s="319"/>
      <c r="NL139" s="319"/>
      <c r="NM139" s="319"/>
      <c r="NN139" s="319"/>
      <c r="NO139" s="319"/>
      <c r="NP139" s="319"/>
      <c r="NQ139" s="319"/>
      <c r="NR139" s="319"/>
      <c r="NS139" s="319"/>
      <c r="NT139" s="319"/>
      <c r="NU139" s="319"/>
      <c r="NV139" s="319"/>
      <c r="NW139" s="319"/>
      <c r="NX139" s="319"/>
      <c r="NY139" s="319"/>
      <c r="NZ139" s="319"/>
      <c r="OA139" s="319"/>
      <c r="OB139" s="319"/>
      <c r="OC139" s="319"/>
      <c r="OD139" s="319"/>
      <c r="OE139" s="319"/>
      <c r="OF139" s="319"/>
      <c r="OG139" s="319"/>
      <c r="OH139" s="319"/>
      <c r="OI139" s="319"/>
      <c r="OJ139" s="319"/>
      <c r="OK139" s="319"/>
      <c r="OL139" s="319"/>
      <c r="OM139" s="319"/>
      <c r="ON139" s="319"/>
      <c r="OO139" s="319"/>
      <c r="OP139" s="319"/>
      <c r="OQ139" s="319"/>
      <c r="OR139" s="319"/>
      <c r="OS139" s="319"/>
      <c r="OT139" s="319"/>
      <c r="OU139" s="319"/>
      <c r="OV139" s="319"/>
      <c r="OW139" s="319"/>
      <c r="OX139" s="319"/>
      <c r="OY139" s="319"/>
      <c r="OZ139" s="319"/>
      <c r="PA139" s="319"/>
      <c r="PB139" s="319"/>
      <c r="PC139" s="319"/>
      <c r="PD139" s="319"/>
      <c r="PE139" s="319"/>
      <c r="PF139" s="319"/>
      <c r="PG139" s="319"/>
      <c r="PH139" s="319"/>
      <c r="PI139" s="319"/>
      <c r="PJ139" s="319"/>
      <c r="PK139" s="319"/>
      <c r="PL139" s="319"/>
      <c r="PM139" s="319"/>
      <c r="PN139" s="319"/>
      <c r="PO139" s="319"/>
      <c r="PP139" s="319"/>
      <c r="PQ139" s="319"/>
      <c r="PR139" s="319"/>
      <c r="PS139" s="319"/>
      <c r="PT139" s="319"/>
      <c r="PU139" s="319"/>
      <c r="PV139" s="319"/>
      <c r="PW139" s="319"/>
      <c r="PX139" s="319"/>
      <c r="PY139" s="319"/>
      <c r="PZ139" s="319"/>
      <c r="QA139" s="319"/>
      <c r="QB139" s="319"/>
      <c r="QC139" s="319"/>
      <c r="QD139" s="319"/>
      <c r="QE139" s="319"/>
      <c r="QF139" s="319"/>
      <c r="QG139" s="319"/>
      <c r="QH139" s="319"/>
      <c r="QI139" s="319"/>
      <c r="QJ139" s="319"/>
      <c r="QK139" s="319"/>
      <c r="QL139" s="319"/>
      <c r="QM139" s="319"/>
      <c r="QN139" s="319"/>
      <c r="QO139" s="319"/>
      <c r="QP139" s="319"/>
      <c r="QQ139" s="319"/>
      <c r="QR139" s="319"/>
      <c r="QS139" s="319"/>
      <c r="QT139" s="319"/>
      <c r="QU139" s="319"/>
      <c r="QV139" s="319"/>
      <c r="QW139" s="319"/>
      <c r="QX139" s="319"/>
      <c r="QY139" s="319"/>
      <c r="QZ139" s="319"/>
      <c r="RA139" s="319"/>
      <c r="RB139" s="319"/>
      <c r="RC139" s="319"/>
      <c r="RD139" s="319"/>
      <c r="RE139" s="319"/>
      <c r="RF139" s="319"/>
    </row>
    <row r="140" spans="1:474" s="602" customFormat="1" ht="14.4">
      <c r="A140" s="319"/>
      <c r="B140" s="2003" t="s">
        <v>77</v>
      </c>
      <c r="C140" s="2004">
        <v>18230722</v>
      </c>
      <c r="D140" s="2005"/>
      <c r="E140" s="2006" t="s">
        <v>1188</v>
      </c>
      <c r="F140" s="2007">
        <v>3</v>
      </c>
      <c r="G140" s="612">
        <f t="shared" si="26"/>
        <v>6.2966284754092383E-3</v>
      </c>
      <c r="H140" s="612" t="s">
        <v>37</v>
      </c>
      <c r="I140" s="2006">
        <v>327</v>
      </c>
      <c r="J140" s="2008">
        <f t="shared" si="28"/>
        <v>98.036697247706428</v>
      </c>
      <c r="K140" s="2009">
        <f t="shared" si="30"/>
        <v>5</v>
      </c>
      <c r="L140" s="2009">
        <f t="shared" si="31"/>
        <v>5</v>
      </c>
      <c r="M140" s="600"/>
      <c r="N140" s="2006">
        <v>32058</v>
      </c>
      <c r="O140" s="375"/>
      <c r="P140" s="601"/>
      <c r="Q140" s="601">
        <v>1635</v>
      </c>
      <c r="R140" s="601">
        <f t="shared" si="29"/>
        <v>0</v>
      </c>
      <c r="S140" s="2006">
        <v>1635</v>
      </c>
      <c r="T140" s="601"/>
      <c r="U140" s="601"/>
      <c r="V140" s="601"/>
      <c r="W140" s="601"/>
      <c r="X140" s="601"/>
      <c r="Y140" s="601"/>
      <c r="Z140" s="1006">
        <f t="shared" si="27"/>
        <v>0</v>
      </c>
      <c r="AA140" s="614">
        <f t="shared" si="32"/>
        <v>0.19548753686510606</v>
      </c>
      <c r="AB140" s="601">
        <f t="shared" si="33"/>
        <v>6266.9394568215703</v>
      </c>
      <c r="AC140" s="618"/>
      <c r="AD140" s="2010"/>
      <c r="AE140" s="319"/>
      <c r="AF140" s="319"/>
      <c r="AG140" s="319"/>
      <c r="AH140" s="319"/>
      <c r="AI140" s="319"/>
      <c r="AJ140" s="319"/>
      <c r="AK140" s="319"/>
      <c r="AL140" s="319"/>
      <c r="AM140" s="319"/>
      <c r="AN140" s="319"/>
      <c r="AO140" s="319"/>
      <c r="AP140" s="319"/>
      <c r="AQ140" s="319"/>
      <c r="AR140" s="319"/>
      <c r="AS140" s="319"/>
      <c r="AT140" s="319"/>
      <c r="AU140" s="319"/>
      <c r="AV140" s="319"/>
      <c r="AW140" s="319"/>
      <c r="AX140" s="319"/>
      <c r="AY140" s="319"/>
      <c r="AZ140" s="319"/>
      <c r="BA140" s="319"/>
      <c r="BB140" s="319"/>
      <c r="BC140" s="319"/>
      <c r="BD140" s="319"/>
      <c r="BE140" s="319"/>
      <c r="BF140" s="319"/>
      <c r="BG140" s="319"/>
      <c r="BH140" s="319"/>
      <c r="BI140" s="319"/>
      <c r="BJ140" s="319"/>
      <c r="BK140" s="319"/>
      <c r="BL140" s="319"/>
      <c r="BM140" s="319"/>
      <c r="BN140" s="319"/>
      <c r="BO140" s="319"/>
      <c r="BP140" s="319"/>
      <c r="BQ140" s="319"/>
      <c r="BR140" s="319"/>
      <c r="BS140" s="319"/>
      <c r="BT140" s="319"/>
      <c r="BU140" s="319"/>
      <c r="BV140" s="319"/>
      <c r="BW140" s="319"/>
      <c r="BX140" s="319"/>
      <c r="BY140" s="319"/>
      <c r="BZ140" s="319"/>
      <c r="CA140" s="319"/>
      <c r="CB140" s="319"/>
      <c r="CC140" s="319"/>
      <c r="CD140" s="319"/>
      <c r="CE140" s="319"/>
      <c r="CF140" s="319"/>
      <c r="CG140" s="319"/>
      <c r="CH140" s="319"/>
      <c r="CI140" s="319"/>
      <c r="CJ140" s="319"/>
      <c r="CK140" s="319"/>
      <c r="CL140" s="319"/>
      <c r="CM140" s="319"/>
      <c r="CN140" s="319"/>
      <c r="CO140" s="319"/>
      <c r="CP140" s="319"/>
      <c r="CQ140" s="319"/>
      <c r="CR140" s="319"/>
      <c r="CS140" s="319"/>
      <c r="CT140" s="319"/>
      <c r="CU140" s="319"/>
      <c r="CV140" s="319"/>
      <c r="CW140" s="319"/>
      <c r="CX140" s="319"/>
      <c r="CY140" s="319"/>
      <c r="CZ140" s="319"/>
      <c r="DA140" s="319"/>
      <c r="DB140" s="319"/>
      <c r="DC140" s="319"/>
      <c r="DD140" s="319"/>
      <c r="DE140" s="319"/>
      <c r="DF140" s="319"/>
      <c r="DG140" s="319"/>
      <c r="DH140" s="319"/>
      <c r="DI140" s="319"/>
      <c r="DJ140" s="319"/>
      <c r="DK140" s="319"/>
      <c r="DL140" s="319"/>
      <c r="DM140" s="319"/>
      <c r="DN140" s="319"/>
      <c r="DO140" s="319"/>
      <c r="DP140" s="319"/>
      <c r="DQ140" s="319"/>
      <c r="DR140" s="319"/>
      <c r="DS140" s="319"/>
      <c r="DT140" s="319"/>
      <c r="DU140" s="319"/>
      <c r="DV140" s="319"/>
      <c r="DW140" s="319"/>
      <c r="DX140" s="319"/>
      <c r="DY140" s="319"/>
      <c r="DZ140" s="319"/>
      <c r="EA140" s="319"/>
      <c r="EB140" s="319"/>
      <c r="EC140" s="319"/>
      <c r="ED140" s="319"/>
      <c r="EE140" s="319"/>
      <c r="EF140" s="319"/>
      <c r="EG140" s="319"/>
      <c r="EH140" s="319"/>
      <c r="EI140" s="319"/>
      <c r="EJ140" s="319"/>
      <c r="EK140" s="319"/>
      <c r="EL140" s="319"/>
      <c r="EM140" s="319"/>
      <c r="EN140" s="319"/>
      <c r="EO140" s="319"/>
      <c r="EP140" s="319"/>
      <c r="EQ140" s="319"/>
      <c r="ER140" s="319"/>
      <c r="ES140" s="319"/>
      <c r="ET140" s="319"/>
      <c r="EU140" s="319"/>
      <c r="EV140" s="319"/>
      <c r="EW140" s="319"/>
      <c r="EX140" s="319"/>
      <c r="EY140" s="319"/>
      <c r="EZ140" s="319"/>
      <c r="FA140" s="319"/>
      <c r="FB140" s="319"/>
      <c r="FC140" s="319"/>
      <c r="FD140" s="319"/>
      <c r="FE140" s="319"/>
      <c r="FF140" s="319"/>
      <c r="FG140" s="319"/>
      <c r="FH140" s="319"/>
      <c r="FI140" s="319"/>
      <c r="FJ140" s="319"/>
      <c r="FK140" s="319"/>
      <c r="FL140" s="319"/>
      <c r="FM140" s="319"/>
      <c r="FN140" s="319"/>
      <c r="FO140" s="319"/>
      <c r="FP140" s="319"/>
      <c r="FQ140" s="319"/>
      <c r="FR140" s="319"/>
      <c r="FS140" s="319"/>
      <c r="FT140" s="319"/>
      <c r="FU140" s="319"/>
      <c r="FV140" s="319"/>
      <c r="FW140" s="319"/>
      <c r="FX140" s="319"/>
      <c r="FY140" s="319"/>
      <c r="FZ140" s="319"/>
      <c r="GA140" s="319"/>
      <c r="GB140" s="319"/>
      <c r="GC140" s="319"/>
      <c r="GD140" s="319"/>
      <c r="GE140" s="319"/>
      <c r="GF140" s="319"/>
      <c r="GG140" s="319"/>
      <c r="GH140" s="319"/>
      <c r="GI140" s="319"/>
      <c r="GJ140" s="319"/>
      <c r="GK140" s="319"/>
      <c r="GL140" s="319"/>
      <c r="GM140" s="319"/>
      <c r="GN140" s="319"/>
      <c r="GO140" s="319"/>
      <c r="GP140" s="319"/>
      <c r="GQ140" s="319"/>
      <c r="GR140" s="319"/>
      <c r="GS140" s="319"/>
      <c r="GT140" s="319"/>
      <c r="GU140" s="319"/>
      <c r="GV140" s="319"/>
      <c r="GW140" s="319"/>
      <c r="GX140" s="319"/>
      <c r="GY140" s="319"/>
      <c r="GZ140" s="319"/>
      <c r="HA140" s="319"/>
      <c r="HB140" s="319"/>
      <c r="HC140" s="319"/>
      <c r="HD140" s="319"/>
      <c r="HE140" s="319"/>
      <c r="HF140" s="319"/>
      <c r="HG140" s="319"/>
      <c r="HH140" s="319"/>
      <c r="HI140" s="319"/>
      <c r="HJ140" s="319"/>
      <c r="HK140" s="319"/>
      <c r="HL140" s="319"/>
      <c r="HM140" s="319"/>
      <c r="HN140" s="319"/>
      <c r="HO140" s="319"/>
      <c r="HP140" s="319"/>
      <c r="HQ140" s="319"/>
      <c r="HR140" s="319"/>
      <c r="HS140" s="319"/>
      <c r="HT140" s="319"/>
      <c r="HU140" s="319"/>
      <c r="HV140" s="319"/>
      <c r="HW140" s="319"/>
      <c r="HX140" s="319"/>
      <c r="HY140" s="319"/>
      <c r="HZ140" s="319"/>
      <c r="IA140" s="319"/>
      <c r="IB140" s="319"/>
      <c r="IC140" s="319"/>
      <c r="ID140" s="319"/>
      <c r="IE140" s="319"/>
      <c r="IF140" s="319"/>
      <c r="IG140" s="319"/>
      <c r="IH140" s="319"/>
      <c r="II140" s="319"/>
      <c r="IJ140" s="319"/>
      <c r="IK140" s="319"/>
      <c r="IL140" s="319"/>
      <c r="IM140" s="319"/>
      <c r="IN140" s="319"/>
      <c r="IO140" s="319"/>
      <c r="IP140" s="319"/>
      <c r="IQ140" s="319"/>
      <c r="IR140" s="319"/>
      <c r="IS140" s="319"/>
      <c r="IT140" s="319"/>
      <c r="IU140" s="319"/>
      <c r="IV140" s="319"/>
      <c r="IW140" s="319"/>
      <c r="IX140" s="319"/>
      <c r="IY140" s="319"/>
      <c r="IZ140" s="319"/>
      <c r="JA140" s="319"/>
      <c r="JB140" s="319"/>
      <c r="JC140" s="319"/>
      <c r="JD140" s="319"/>
      <c r="JE140" s="319"/>
      <c r="JF140" s="319"/>
      <c r="JG140" s="319"/>
      <c r="JH140" s="319"/>
      <c r="JI140" s="319"/>
      <c r="JJ140" s="319"/>
      <c r="JK140" s="319"/>
      <c r="JL140" s="319"/>
      <c r="JM140" s="319"/>
      <c r="JN140" s="319"/>
      <c r="JO140" s="319"/>
      <c r="JP140" s="319"/>
      <c r="JQ140" s="319"/>
      <c r="JR140" s="319"/>
      <c r="JS140" s="319"/>
      <c r="JT140" s="319"/>
      <c r="JU140" s="319"/>
      <c r="JV140" s="319"/>
      <c r="JW140" s="319"/>
      <c r="JX140" s="319"/>
      <c r="JY140" s="319"/>
      <c r="JZ140" s="319"/>
      <c r="KA140" s="319"/>
      <c r="KB140" s="319"/>
      <c r="KC140" s="319"/>
      <c r="KD140" s="319"/>
      <c r="KE140" s="319"/>
      <c r="KF140" s="319"/>
      <c r="KG140" s="319"/>
      <c r="KH140" s="319"/>
      <c r="KI140" s="319"/>
      <c r="KJ140" s="319"/>
      <c r="KK140" s="319"/>
      <c r="KL140" s="319"/>
      <c r="KM140" s="319"/>
      <c r="KN140" s="319"/>
      <c r="KO140" s="319"/>
      <c r="KP140" s="319"/>
      <c r="KQ140" s="319"/>
      <c r="KR140" s="319"/>
      <c r="KS140" s="319"/>
      <c r="KT140" s="319"/>
      <c r="KU140" s="319"/>
      <c r="KV140" s="319"/>
      <c r="KW140" s="319"/>
      <c r="KX140" s="319"/>
      <c r="KY140" s="319"/>
      <c r="KZ140" s="319"/>
      <c r="LA140" s="319"/>
      <c r="LB140" s="319"/>
      <c r="LC140" s="319"/>
      <c r="LD140" s="319"/>
      <c r="LE140" s="319"/>
      <c r="LF140" s="319"/>
      <c r="LG140" s="319"/>
      <c r="LH140" s="319"/>
      <c r="LI140" s="319"/>
      <c r="LJ140" s="319"/>
      <c r="LK140" s="319"/>
      <c r="LL140" s="319"/>
      <c r="LM140" s="319"/>
      <c r="LN140" s="319"/>
      <c r="LO140" s="319"/>
      <c r="LP140" s="319"/>
      <c r="LQ140" s="319"/>
      <c r="LR140" s="319"/>
      <c r="LS140" s="319"/>
      <c r="LT140" s="319"/>
      <c r="LU140" s="319"/>
      <c r="LV140" s="319"/>
      <c r="LW140" s="319"/>
      <c r="LX140" s="319"/>
      <c r="LY140" s="319"/>
      <c r="LZ140" s="319"/>
      <c r="MA140" s="319"/>
      <c r="MB140" s="319"/>
      <c r="MC140" s="319"/>
      <c r="MD140" s="319"/>
      <c r="ME140" s="319"/>
      <c r="MF140" s="319"/>
      <c r="MG140" s="319"/>
      <c r="MH140" s="319"/>
      <c r="MI140" s="319"/>
      <c r="MJ140" s="319"/>
      <c r="MK140" s="319"/>
      <c r="ML140" s="319"/>
      <c r="MM140" s="319"/>
      <c r="MN140" s="319"/>
      <c r="MO140" s="319"/>
      <c r="MP140" s="319"/>
      <c r="MQ140" s="319"/>
      <c r="MR140" s="319"/>
      <c r="MS140" s="319"/>
      <c r="MT140" s="319"/>
      <c r="MU140" s="319"/>
      <c r="MV140" s="319"/>
      <c r="MW140" s="319"/>
      <c r="MX140" s="319"/>
      <c r="MY140" s="319"/>
      <c r="MZ140" s="319"/>
      <c r="NA140" s="319"/>
      <c r="NB140" s="319"/>
      <c r="NC140" s="319"/>
      <c r="ND140" s="319"/>
      <c r="NE140" s="319"/>
      <c r="NF140" s="319"/>
      <c r="NG140" s="319"/>
      <c r="NH140" s="319"/>
      <c r="NI140" s="319"/>
      <c r="NJ140" s="319"/>
      <c r="NK140" s="319"/>
      <c r="NL140" s="319"/>
      <c r="NM140" s="319"/>
      <c r="NN140" s="319"/>
      <c r="NO140" s="319"/>
      <c r="NP140" s="319"/>
      <c r="NQ140" s="319"/>
      <c r="NR140" s="319"/>
      <c r="NS140" s="319"/>
      <c r="NT140" s="319"/>
      <c r="NU140" s="319"/>
      <c r="NV140" s="319"/>
      <c r="NW140" s="319"/>
      <c r="NX140" s="319"/>
      <c r="NY140" s="319"/>
      <c r="NZ140" s="319"/>
      <c r="OA140" s="319"/>
      <c r="OB140" s="319"/>
      <c r="OC140" s="319"/>
      <c r="OD140" s="319"/>
      <c r="OE140" s="319"/>
      <c r="OF140" s="319"/>
      <c r="OG140" s="319"/>
      <c r="OH140" s="319"/>
      <c r="OI140" s="319"/>
      <c r="OJ140" s="319"/>
      <c r="OK140" s="319"/>
      <c r="OL140" s="319"/>
      <c r="OM140" s="319"/>
      <c r="ON140" s="319"/>
      <c r="OO140" s="319"/>
      <c r="OP140" s="319"/>
      <c r="OQ140" s="319"/>
      <c r="OR140" s="319"/>
      <c r="OS140" s="319"/>
      <c r="OT140" s="319"/>
      <c r="OU140" s="319"/>
      <c r="OV140" s="319"/>
      <c r="OW140" s="319"/>
      <c r="OX140" s="319"/>
      <c r="OY140" s="319"/>
      <c r="OZ140" s="319"/>
      <c r="PA140" s="319"/>
      <c r="PB140" s="319"/>
      <c r="PC140" s="319"/>
      <c r="PD140" s="319"/>
      <c r="PE140" s="319"/>
      <c r="PF140" s="319"/>
      <c r="PG140" s="319"/>
      <c r="PH140" s="319"/>
      <c r="PI140" s="319"/>
      <c r="PJ140" s="319"/>
      <c r="PK140" s="319"/>
      <c r="PL140" s="319"/>
      <c r="PM140" s="319"/>
      <c r="PN140" s="319"/>
      <c r="PO140" s="319"/>
      <c r="PP140" s="319"/>
      <c r="PQ140" s="319"/>
      <c r="PR140" s="319"/>
      <c r="PS140" s="319"/>
      <c r="PT140" s="319"/>
      <c r="PU140" s="319"/>
      <c r="PV140" s="319"/>
      <c r="PW140" s="319"/>
      <c r="PX140" s="319"/>
      <c r="PY140" s="319"/>
      <c r="PZ140" s="319"/>
      <c r="QA140" s="319"/>
      <c r="QB140" s="319"/>
      <c r="QC140" s="319"/>
      <c r="QD140" s="319"/>
      <c r="QE140" s="319"/>
      <c r="QF140" s="319"/>
      <c r="QG140" s="319"/>
      <c r="QH140" s="319"/>
      <c r="QI140" s="319"/>
      <c r="QJ140" s="319"/>
      <c r="QK140" s="319"/>
      <c r="QL140" s="319"/>
      <c r="QM140" s="319"/>
      <c r="QN140" s="319"/>
      <c r="QO140" s="319"/>
      <c r="QP140" s="319"/>
      <c r="QQ140" s="319"/>
      <c r="QR140" s="319"/>
      <c r="QS140" s="319"/>
      <c r="QT140" s="319"/>
      <c r="QU140" s="319"/>
      <c r="QV140" s="319"/>
      <c r="QW140" s="319"/>
      <c r="QX140" s="319"/>
      <c r="QY140" s="319"/>
      <c r="QZ140" s="319"/>
      <c r="RA140" s="319"/>
      <c r="RB140" s="319"/>
      <c r="RC140" s="319"/>
      <c r="RD140" s="319"/>
      <c r="RE140" s="319"/>
      <c r="RF140" s="319"/>
    </row>
    <row r="141" spans="1:474" s="602" customFormat="1" ht="14.4">
      <c r="A141" s="319"/>
      <c r="B141" s="2003" t="s">
        <v>77</v>
      </c>
      <c r="C141" s="2004">
        <v>18230722</v>
      </c>
      <c r="D141" s="2005"/>
      <c r="E141" s="2006" t="s">
        <v>1189</v>
      </c>
      <c r="F141" s="2011">
        <v>5</v>
      </c>
      <c r="G141" s="612">
        <f t="shared" si="26"/>
        <v>2.9027317163239957E-2</v>
      </c>
      <c r="H141" s="612" t="s">
        <v>37</v>
      </c>
      <c r="I141" s="2006">
        <v>695</v>
      </c>
      <c r="J141" s="2008">
        <f t="shared" si="28"/>
        <v>127.58561151079137</v>
      </c>
      <c r="K141" s="2009">
        <f t="shared" si="30"/>
        <v>14.9968345323741</v>
      </c>
      <c r="L141" s="2009">
        <f t="shared" si="31"/>
        <v>14.9968345323741</v>
      </c>
      <c r="M141" s="600"/>
      <c r="N141" s="2006">
        <v>88672</v>
      </c>
      <c r="O141" s="375"/>
      <c r="P141" s="601"/>
      <c r="Q141" s="601">
        <v>10422.799999999999</v>
      </c>
      <c r="R141" s="601">
        <f t="shared" si="29"/>
        <v>0</v>
      </c>
      <c r="S141" s="2006">
        <v>10422.799999999999</v>
      </c>
      <c r="T141" s="601"/>
      <c r="U141" s="601"/>
      <c r="V141" s="601"/>
      <c r="W141" s="601"/>
      <c r="X141" s="601"/>
      <c r="Y141" s="601"/>
      <c r="Z141" s="1006">
        <f t="shared" si="27"/>
        <v>0</v>
      </c>
      <c r="AA141" s="614">
        <f t="shared" si="32"/>
        <v>0.3175879546338175</v>
      </c>
      <c r="AB141" s="601">
        <f t="shared" si="33"/>
        <v>28161.159113289865</v>
      </c>
      <c r="AC141" s="618"/>
      <c r="AD141" s="2010"/>
      <c r="AE141" s="319"/>
      <c r="AF141" s="319"/>
      <c r="AG141" s="319"/>
      <c r="AH141" s="319"/>
      <c r="AI141" s="319"/>
      <c r="AJ141" s="319"/>
      <c r="AK141" s="319"/>
      <c r="AL141" s="319"/>
      <c r="AM141" s="319"/>
      <c r="AN141" s="319"/>
      <c r="AO141" s="319"/>
      <c r="AP141" s="319"/>
      <c r="AQ141" s="319"/>
      <c r="AR141" s="319"/>
      <c r="AS141" s="319"/>
      <c r="AT141" s="319"/>
      <c r="AU141" s="319"/>
      <c r="AV141" s="319"/>
      <c r="AW141" s="319"/>
      <c r="AX141" s="319"/>
      <c r="AY141" s="319"/>
      <c r="AZ141" s="319"/>
      <c r="BA141" s="319"/>
      <c r="BB141" s="319"/>
      <c r="BC141" s="319"/>
      <c r="BD141" s="319"/>
      <c r="BE141" s="319"/>
      <c r="BF141" s="319"/>
      <c r="BG141" s="319"/>
      <c r="BH141" s="319"/>
      <c r="BI141" s="319"/>
      <c r="BJ141" s="319"/>
      <c r="BK141" s="319"/>
      <c r="BL141" s="319"/>
      <c r="BM141" s="319"/>
      <c r="BN141" s="319"/>
      <c r="BO141" s="319"/>
      <c r="BP141" s="319"/>
      <c r="BQ141" s="319"/>
      <c r="BR141" s="319"/>
      <c r="BS141" s="319"/>
      <c r="BT141" s="319"/>
      <c r="BU141" s="319"/>
      <c r="BV141" s="319"/>
      <c r="BW141" s="319"/>
      <c r="BX141" s="319"/>
      <c r="BY141" s="319"/>
      <c r="BZ141" s="319"/>
      <c r="CA141" s="319"/>
      <c r="CB141" s="319"/>
      <c r="CC141" s="319"/>
      <c r="CD141" s="319"/>
      <c r="CE141" s="319"/>
      <c r="CF141" s="319"/>
      <c r="CG141" s="319"/>
      <c r="CH141" s="319"/>
      <c r="CI141" s="319"/>
      <c r="CJ141" s="319"/>
      <c r="CK141" s="319"/>
      <c r="CL141" s="319"/>
      <c r="CM141" s="319"/>
      <c r="CN141" s="319"/>
      <c r="CO141" s="319"/>
      <c r="CP141" s="319"/>
      <c r="CQ141" s="319"/>
      <c r="CR141" s="319"/>
      <c r="CS141" s="319"/>
      <c r="CT141" s="319"/>
      <c r="CU141" s="319"/>
      <c r="CV141" s="319"/>
      <c r="CW141" s="319"/>
      <c r="CX141" s="319"/>
      <c r="CY141" s="319"/>
      <c r="CZ141" s="319"/>
      <c r="DA141" s="319"/>
      <c r="DB141" s="319"/>
      <c r="DC141" s="319"/>
      <c r="DD141" s="319"/>
      <c r="DE141" s="319"/>
      <c r="DF141" s="319"/>
      <c r="DG141" s="319"/>
      <c r="DH141" s="319"/>
      <c r="DI141" s="319"/>
      <c r="DJ141" s="319"/>
      <c r="DK141" s="319"/>
      <c r="DL141" s="319"/>
      <c r="DM141" s="319"/>
      <c r="DN141" s="319"/>
      <c r="DO141" s="319"/>
      <c r="DP141" s="319"/>
      <c r="DQ141" s="319"/>
      <c r="DR141" s="319"/>
      <c r="DS141" s="319"/>
      <c r="DT141" s="319"/>
      <c r="DU141" s="319"/>
      <c r="DV141" s="319"/>
      <c r="DW141" s="319"/>
      <c r="DX141" s="319"/>
      <c r="DY141" s="319"/>
      <c r="DZ141" s="319"/>
      <c r="EA141" s="319"/>
      <c r="EB141" s="319"/>
      <c r="EC141" s="319"/>
      <c r="ED141" s="319"/>
      <c r="EE141" s="319"/>
      <c r="EF141" s="319"/>
      <c r="EG141" s="319"/>
      <c r="EH141" s="319"/>
      <c r="EI141" s="319"/>
      <c r="EJ141" s="319"/>
      <c r="EK141" s="319"/>
      <c r="EL141" s="319"/>
      <c r="EM141" s="319"/>
      <c r="EN141" s="319"/>
      <c r="EO141" s="319"/>
      <c r="EP141" s="319"/>
      <c r="EQ141" s="319"/>
      <c r="ER141" s="319"/>
      <c r="ES141" s="319"/>
      <c r="ET141" s="319"/>
      <c r="EU141" s="319"/>
      <c r="EV141" s="319"/>
      <c r="EW141" s="319"/>
      <c r="EX141" s="319"/>
      <c r="EY141" s="319"/>
      <c r="EZ141" s="319"/>
      <c r="FA141" s="319"/>
      <c r="FB141" s="319"/>
      <c r="FC141" s="319"/>
      <c r="FD141" s="319"/>
      <c r="FE141" s="319"/>
      <c r="FF141" s="319"/>
      <c r="FG141" s="319"/>
      <c r="FH141" s="319"/>
      <c r="FI141" s="319"/>
      <c r="FJ141" s="319"/>
      <c r="FK141" s="319"/>
      <c r="FL141" s="319"/>
      <c r="FM141" s="319"/>
      <c r="FN141" s="319"/>
      <c r="FO141" s="319"/>
      <c r="FP141" s="319"/>
      <c r="FQ141" s="319"/>
      <c r="FR141" s="319"/>
      <c r="FS141" s="319"/>
      <c r="FT141" s="319"/>
      <c r="FU141" s="319"/>
      <c r="FV141" s="319"/>
      <c r="FW141" s="319"/>
      <c r="FX141" s="319"/>
      <c r="FY141" s="319"/>
      <c r="FZ141" s="319"/>
      <c r="GA141" s="319"/>
      <c r="GB141" s="319"/>
      <c r="GC141" s="319"/>
      <c r="GD141" s="319"/>
      <c r="GE141" s="319"/>
      <c r="GF141" s="319"/>
      <c r="GG141" s="319"/>
      <c r="GH141" s="319"/>
      <c r="GI141" s="319"/>
      <c r="GJ141" s="319"/>
      <c r="GK141" s="319"/>
      <c r="GL141" s="319"/>
      <c r="GM141" s="319"/>
      <c r="GN141" s="319"/>
      <c r="GO141" s="319"/>
      <c r="GP141" s="319"/>
      <c r="GQ141" s="319"/>
      <c r="GR141" s="319"/>
      <c r="GS141" s="319"/>
      <c r="GT141" s="319"/>
      <c r="GU141" s="319"/>
      <c r="GV141" s="319"/>
      <c r="GW141" s="319"/>
      <c r="GX141" s="319"/>
      <c r="GY141" s="319"/>
      <c r="GZ141" s="319"/>
      <c r="HA141" s="319"/>
      <c r="HB141" s="319"/>
      <c r="HC141" s="319"/>
      <c r="HD141" s="319"/>
      <c r="HE141" s="319"/>
      <c r="HF141" s="319"/>
      <c r="HG141" s="319"/>
      <c r="HH141" s="319"/>
      <c r="HI141" s="319"/>
      <c r="HJ141" s="319"/>
      <c r="HK141" s="319"/>
      <c r="HL141" s="319"/>
      <c r="HM141" s="319"/>
      <c r="HN141" s="319"/>
      <c r="HO141" s="319"/>
      <c r="HP141" s="319"/>
      <c r="HQ141" s="319"/>
      <c r="HR141" s="319"/>
      <c r="HS141" s="319"/>
      <c r="HT141" s="319"/>
      <c r="HU141" s="319"/>
      <c r="HV141" s="319"/>
      <c r="HW141" s="319"/>
      <c r="HX141" s="319"/>
      <c r="HY141" s="319"/>
      <c r="HZ141" s="319"/>
      <c r="IA141" s="319"/>
      <c r="IB141" s="319"/>
      <c r="IC141" s="319"/>
      <c r="ID141" s="319"/>
      <c r="IE141" s="319"/>
      <c r="IF141" s="319"/>
      <c r="IG141" s="319"/>
      <c r="IH141" s="319"/>
      <c r="II141" s="319"/>
      <c r="IJ141" s="319"/>
      <c r="IK141" s="319"/>
      <c r="IL141" s="319"/>
      <c r="IM141" s="319"/>
      <c r="IN141" s="319"/>
      <c r="IO141" s="319"/>
      <c r="IP141" s="319"/>
      <c r="IQ141" s="319"/>
      <c r="IR141" s="319"/>
      <c r="IS141" s="319"/>
      <c r="IT141" s="319"/>
      <c r="IU141" s="319"/>
      <c r="IV141" s="319"/>
      <c r="IW141" s="319"/>
      <c r="IX141" s="319"/>
      <c r="IY141" s="319"/>
      <c r="IZ141" s="319"/>
      <c r="JA141" s="319"/>
      <c r="JB141" s="319"/>
      <c r="JC141" s="319"/>
      <c r="JD141" s="319"/>
      <c r="JE141" s="319"/>
      <c r="JF141" s="319"/>
      <c r="JG141" s="319"/>
      <c r="JH141" s="319"/>
      <c r="JI141" s="319"/>
      <c r="JJ141" s="319"/>
      <c r="JK141" s="319"/>
      <c r="JL141" s="319"/>
      <c r="JM141" s="319"/>
      <c r="JN141" s="319"/>
      <c r="JO141" s="319"/>
      <c r="JP141" s="319"/>
      <c r="JQ141" s="319"/>
      <c r="JR141" s="319"/>
      <c r="JS141" s="319"/>
      <c r="JT141" s="319"/>
      <c r="JU141" s="319"/>
      <c r="JV141" s="319"/>
      <c r="JW141" s="319"/>
      <c r="JX141" s="319"/>
      <c r="JY141" s="319"/>
      <c r="JZ141" s="319"/>
      <c r="KA141" s="319"/>
      <c r="KB141" s="319"/>
      <c r="KC141" s="319"/>
      <c r="KD141" s="319"/>
      <c r="KE141" s="319"/>
      <c r="KF141" s="319"/>
      <c r="KG141" s="319"/>
      <c r="KH141" s="319"/>
      <c r="KI141" s="319"/>
      <c r="KJ141" s="319"/>
      <c r="KK141" s="319"/>
      <c r="KL141" s="319"/>
      <c r="KM141" s="319"/>
      <c r="KN141" s="319"/>
      <c r="KO141" s="319"/>
      <c r="KP141" s="319"/>
      <c r="KQ141" s="319"/>
      <c r="KR141" s="319"/>
      <c r="KS141" s="319"/>
      <c r="KT141" s="319"/>
      <c r="KU141" s="319"/>
      <c r="KV141" s="319"/>
      <c r="KW141" s="319"/>
      <c r="KX141" s="319"/>
      <c r="KY141" s="319"/>
      <c r="KZ141" s="319"/>
      <c r="LA141" s="319"/>
      <c r="LB141" s="319"/>
      <c r="LC141" s="319"/>
      <c r="LD141" s="319"/>
      <c r="LE141" s="319"/>
      <c r="LF141" s="319"/>
      <c r="LG141" s="319"/>
      <c r="LH141" s="319"/>
      <c r="LI141" s="319"/>
      <c r="LJ141" s="319"/>
      <c r="LK141" s="319"/>
      <c r="LL141" s="319"/>
      <c r="LM141" s="319"/>
      <c r="LN141" s="319"/>
      <c r="LO141" s="319"/>
      <c r="LP141" s="319"/>
      <c r="LQ141" s="319"/>
      <c r="LR141" s="319"/>
      <c r="LS141" s="319"/>
      <c r="LT141" s="319"/>
      <c r="LU141" s="319"/>
      <c r="LV141" s="319"/>
      <c r="LW141" s="319"/>
      <c r="LX141" s="319"/>
      <c r="LY141" s="319"/>
      <c r="LZ141" s="319"/>
      <c r="MA141" s="319"/>
      <c r="MB141" s="319"/>
      <c r="MC141" s="319"/>
      <c r="MD141" s="319"/>
      <c r="ME141" s="319"/>
      <c r="MF141" s="319"/>
      <c r="MG141" s="319"/>
      <c r="MH141" s="319"/>
      <c r="MI141" s="319"/>
      <c r="MJ141" s="319"/>
      <c r="MK141" s="319"/>
      <c r="ML141" s="319"/>
      <c r="MM141" s="319"/>
      <c r="MN141" s="319"/>
      <c r="MO141" s="319"/>
      <c r="MP141" s="319"/>
      <c r="MQ141" s="319"/>
      <c r="MR141" s="319"/>
      <c r="MS141" s="319"/>
      <c r="MT141" s="319"/>
      <c r="MU141" s="319"/>
      <c r="MV141" s="319"/>
      <c r="MW141" s="319"/>
      <c r="MX141" s="319"/>
      <c r="MY141" s="319"/>
      <c r="MZ141" s="319"/>
      <c r="NA141" s="319"/>
      <c r="NB141" s="319"/>
      <c r="NC141" s="319"/>
      <c r="ND141" s="319"/>
      <c r="NE141" s="319"/>
      <c r="NF141" s="319"/>
      <c r="NG141" s="319"/>
      <c r="NH141" s="319"/>
      <c r="NI141" s="319"/>
      <c r="NJ141" s="319"/>
      <c r="NK141" s="319"/>
      <c r="NL141" s="319"/>
      <c r="NM141" s="319"/>
      <c r="NN141" s="319"/>
      <c r="NO141" s="319"/>
      <c r="NP141" s="319"/>
      <c r="NQ141" s="319"/>
      <c r="NR141" s="319"/>
      <c r="NS141" s="319"/>
      <c r="NT141" s="319"/>
      <c r="NU141" s="319"/>
      <c r="NV141" s="319"/>
      <c r="NW141" s="319"/>
      <c r="NX141" s="319"/>
      <c r="NY141" s="319"/>
      <c r="NZ141" s="319"/>
      <c r="OA141" s="319"/>
      <c r="OB141" s="319"/>
      <c r="OC141" s="319"/>
      <c r="OD141" s="319"/>
      <c r="OE141" s="319"/>
      <c r="OF141" s="319"/>
      <c r="OG141" s="319"/>
      <c r="OH141" s="319"/>
      <c r="OI141" s="319"/>
      <c r="OJ141" s="319"/>
      <c r="OK141" s="319"/>
      <c r="OL141" s="319"/>
      <c r="OM141" s="319"/>
      <c r="ON141" s="319"/>
      <c r="OO141" s="319"/>
      <c r="OP141" s="319"/>
      <c r="OQ141" s="319"/>
      <c r="OR141" s="319"/>
      <c r="OS141" s="319"/>
      <c r="OT141" s="319"/>
      <c r="OU141" s="319"/>
      <c r="OV141" s="319"/>
      <c r="OW141" s="319"/>
      <c r="OX141" s="319"/>
      <c r="OY141" s="319"/>
      <c r="OZ141" s="319"/>
      <c r="PA141" s="319"/>
      <c r="PB141" s="319"/>
      <c r="PC141" s="319"/>
      <c r="PD141" s="319"/>
      <c r="PE141" s="319"/>
      <c r="PF141" s="319"/>
      <c r="PG141" s="319"/>
      <c r="PH141" s="319"/>
      <c r="PI141" s="319"/>
      <c r="PJ141" s="319"/>
      <c r="PK141" s="319"/>
      <c r="PL141" s="319"/>
      <c r="PM141" s="319"/>
      <c r="PN141" s="319"/>
      <c r="PO141" s="319"/>
      <c r="PP141" s="319"/>
      <c r="PQ141" s="319"/>
      <c r="PR141" s="319"/>
      <c r="PS141" s="319"/>
      <c r="PT141" s="319"/>
      <c r="PU141" s="319"/>
      <c r="PV141" s="319"/>
      <c r="PW141" s="319"/>
      <c r="PX141" s="319"/>
      <c r="PY141" s="319"/>
      <c r="PZ141" s="319"/>
      <c r="QA141" s="319"/>
      <c r="QB141" s="319"/>
      <c r="QC141" s="319"/>
      <c r="QD141" s="319"/>
      <c r="QE141" s="319"/>
      <c r="QF141" s="319"/>
      <c r="QG141" s="319"/>
      <c r="QH141" s="319"/>
      <c r="QI141" s="319"/>
      <c r="QJ141" s="319"/>
      <c r="QK141" s="319"/>
      <c r="QL141" s="319"/>
      <c r="QM141" s="319"/>
      <c r="QN141" s="319"/>
      <c r="QO141" s="319"/>
      <c r="QP141" s="319"/>
      <c r="QQ141" s="319"/>
      <c r="QR141" s="319"/>
      <c r="QS141" s="319"/>
      <c r="QT141" s="319"/>
      <c r="QU141" s="319"/>
      <c r="QV141" s="319"/>
      <c r="QW141" s="319"/>
      <c r="QX141" s="319"/>
      <c r="QY141" s="319"/>
      <c r="QZ141" s="319"/>
      <c r="RA141" s="319"/>
      <c r="RB141" s="319"/>
      <c r="RC141" s="319"/>
      <c r="RD141" s="319"/>
      <c r="RE141" s="319"/>
      <c r="RF141" s="319"/>
    </row>
    <row r="142" spans="1:474" s="602" customFormat="1" ht="14.4">
      <c r="A142" s="319"/>
      <c r="B142" s="2003" t="s">
        <v>77</v>
      </c>
      <c r="C142" s="2004">
        <v>18230722</v>
      </c>
      <c r="D142" s="2005"/>
      <c r="E142" s="2006" t="s">
        <v>1190</v>
      </c>
      <c r="F142" s="2011">
        <v>5</v>
      </c>
      <c r="G142" s="612">
        <f t="shared" si="26"/>
        <v>0.15761343494963231</v>
      </c>
      <c r="H142" s="612" t="s">
        <v>37</v>
      </c>
      <c r="I142" s="2006">
        <v>3296</v>
      </c>
      <c r="J142" s="2008">
        <f t="shared" si="28"/>
        <v>146.07827669902912</v>
      </c>
      <c r="K142" s="2009">
        <f t="shared" si="30"/>
        <v>19.42290655339805</v>
      </c>
      <c r="L142" s="2009">
        <f t="shared" si="31"/>
        <v>19.513986650485428</v>
      </c>
      <c r="M142" s="600"/>
      <c r="N142" s="2006">
        <v>481474</v>
      </c>
      <c r="O142" s="375"/>
      <c r="P142" s="601"/>
      <c r="Q142" s="601">
        <v>64017.899999999972</v>
      </c>
      <c r="R142" s="601">
        <f t="shared" si="29"/>
        <v>300.20000000000437</v>
      </c>
      <c r="S142" s="2006">
        <v>64318.099999999977</v>
      </c>
      <c r="T142" s="601"/>
      <c r="U142" s="601"/>
      <c r="V142" s="601"/>
      <c r="W142" s="601"/>
      <c r="X142" s="601"/>
      <c r="Y142" s="601"/>
      <c r="Z142" s="1006">
        <f t="shared" si="27"/>
        <v>0</v>
      </c>
      <c r="AA142" s="614">
        <f t="shared" si="32"/>
        <v>0.3175879546338175</v>
      </c>
      <c r="AB142" s="601">
        <f t="shared" si="33"/>
        <v>152910.34286936265</v>
      </c>
      <c r="AC142" s="618"/>
      <c r="AD142" s="2010"/>
      <c r="AE142" s="319"/>
      <c r="AF142" s="319"/>
      <c r="AG142" s="319"/>
      <c r="AH142" s="319"/>
      <c r="AI142" s="319"/>
      <c r="AJ142" s="319"/>
      <c r="AK142" s="319"/>
      <c r="AL142" s="319"/>
      <c r="AM142" s="319"/>
      <c r="AN142" s="319"/>
      <c r="AO142" s="319"/>
      <c r="AP142" s="319"/>
      <c r="AQ142" s="319"/>
      <c r="AR142" s="319"/>
      <c r="AS142" s="319"/>
      <c r="AT142" s="319"/>
      <c r="AU142" s="319"/>
      <c r="AV142" s="319"/>
      <c r="AW142" s="319"/>
      <c r="AX142" s="319"/>
      <c r="AY142" s="319"/>
      <c r="AZ142" s="319"/>
      <c r="BA142" s="319"/>
      <c r="BB142" s="319"/>
      <c r="BC142" s="319"/>
      <c r="BD142" s="319"/>
      <c r="BE142" s="319"/>
      <c r="BF142" s="319"/>
      <c r="BG142" s="319"/>
      <c r="BH142" s="319"/>
      <c r="BI142" s="319"/>
      <c r="BJ142" s="319"/>
      <c r="BK142" s="319"/>
      <c r="BL142" s="319"/>
      <c r="BM142" s="319"/>
      <c r="BN142" s="319"/>
      <c r="BO142" s="319"/>
      <c r="BP142" s="319"/>
      <c r="BQ142" s="319"/>
      <c r="BR142" s="319"/>
      <c r="BS142" s="319"/>
      <c r="BT142" s="319"/>
      <c r="BU142" s="319"/>
      <c r="BV142" s="319"/>
      <c r="BW142" s="319"/>
      <c r="BX142" s="319"/>
      <c r="BY142" s="319"/>
      <c r="BZ142" s="319"/>
      <c r="CA142" s="319"/>
      <c r="CB142" s="319"/>
      <c r="CC142" s="319"/>
      <c r="CD142" s="319"/>
      <c r="CE142" s="319"/>
      <c r="CF142" s="319"/>
      <c r="CG142" s="319"/>
      <c r="CH142" s="319"/>
      <c r="CI142" s="319"/>
      <c r="CJ142" s="319"/>
      <c r="CK142" s="319"/>
      <c r="CL142" s="319"/>
      <c r="CM142" s="319"/>
      <c r="CN142" s="319"/>
      <c r="CO142" s="319"/>
      <c r="CP142" s="319"/>
      <c r="CQ142" s="319"/>
      <c r="CR142" s="319"/>
      <c r="CS142" s="319"/>
      <c r="CT142" s="319"/>
      <c r="CU142" s="319"/>
      <c r="CV142" s="319"/>
      <c r="CW142" s="319"/>
      <c r="CX142" s="319"/>
      <c r="CY142" s="319"/>
      <c r="CZ142" s="319"/>
      <c r="DA142" s="319"/>
      <c r="DB142" s="319"/>
      <c r="DC142" s="319"/>
      <c r="DD142" s="319"/>
      <c r="DE142" s="319"/>
      <c r="DF142" s="319"/>
      <c r="DG142" s="319"/>
      <c r="DH142" s="319"/>
      <c r="DI142" s="319"/>
      <c r="DJ142" s="319"/>
      <c r="DK142" s="319"/>
      <c r="DL142" s="319"/>
      <c r="DM142" s="319"/>
      <c r="DN142" s="319"/>
      <c r="DO142" s="319"/>
      <c r="DP142" s="319"/>
      <c r="DQ142" s="319"/>
      <c r="DR142" s="319"/>
      <c r="DS142" s="319"/>
      <c r="DT142" s="319"/>
      <c r="DU142" s="319"/>
      <c r="DV142" s="319"/>
      <c r="DW142" s="319"/>
      <c r="DX142" s="319"/>
      <c r="DY142" s="319"/>
      <c r="DZ142" s="319"/>
      <c r="EA142" s="319"/>
      <c r="EB142" s="319"/>
      <c r="EC142" s="319"/>
      <c r="ED142" s="319"/>
      <c r="EE142" s="319"/>
      <c r="EF142" s="319"/>
      <c r="EG142" s="319"/>
      <c r="EH142" s="319"/>
      <c r="EI142" s="319"/>
      <c r="EJ142" s="319"/>
      <c r="EK142" s="319"/>
      <c r="EL142" s="319"/>
      <c r="EM142" s="319"/>
      <c r="EN142" s="319"/>
      <c r="EO142" s="319"/>
      <c r="EP142" s="319"/>
      <c r="EQ142" s="319"/>
      <c r="ER142" s="319"/>
      <c r="ES142" s="319"/>
      <c r="ET142" s="319"/>
      <c r="EU142" s="319"/>
      <c r="EV142" s="319"/>
      <c r="EW142" s="319"/>
      <c r="EX142" s="319"/>
      <c r="EY142" s="319"/>
      <c r="EZ142" s="319"/>
      <c r="FA142" s="319"/>
      <c r="FB142" s="319"/>
      <c r="FC142" s="319"/>
      <c r="FD142" s="319"/>
      <c r="FE142" s="319"/>
      <c r="FF142" s="319"/>
      <c r="FG142" s="319"/>
      <c r="FH142" s="319"/>
      <c r="FI142" s="319"/>
      <c r="FJ142" s="319"/>
      <c r="FK142" s="319"/>
      <c r="FL142" s="319"/>
      <c r="FM142" s="319"/>
      <c r="FN142" s="319"/>
      <c r="FO142" s="319"/>
      <c r="FP142" s="319"/>
      <c r="FQ142" s="319"/>
      <c r="FR142" s="319"/>
      <c r="FS142" s="319"/>
      <c r="FT142" s="319"/>
      <c r="FU142" s="319"/>
      <c r="FV142" s="319"/>
      <c r="FW142" s="319"/>
      <c r="FX142" s="319"/>
      <c r="FY142" s="319"/>
      <c r="FZ142" s="319"/>
      <c r="GA142" s="319"/>
      <c r="GB142" s="319"/>
      <c r="GC142" s="319"/>
      <c r="GD142" s="319"/>
      <c r="GE142" s="319"/>
      <c r="GF142" s="319"/>
      <c r="GG142" s="319"/>
      <c r="GH142" s="319"/>
      <c r="GI142" s="319"/>
      <c r="GJ142" s="319"/>
      <c r="GK142" s="319"/>
      <c r="GL142" s="319"/>
      <c r="GM142" s="319"/>
      <c r="GN142" s="319"/>
      <c r="GO142" s="319"/>
      <c r="GP142" s="319"/>
      <c r="GQ142" s="319"/>
      <c r="GR142" s="319"/>
      <c r="GS142" s="319"/>
      <c r="GT142" s="319"/>
      <c r="GU142" s="319"/>
      <c r="GV142" s="319"/>
      <c r="GW142" s="319"/>
      <c r="GX142" s="319"/>
      <c r="GY142" s="319"/>
      <c r="GZ142" s="319"/>
      <c r="HA142" s="319"/>
      <c r="HB142" s="319"/>
      <c r="HC142" s="319"/>
      <c r="HD142" s="319"/>
      <c r="HE142" s="319"/>
      <c r="HF142" s="319"/>
      <c r="HG142" s="319"/>
      <c r="HH142" s="319"/>
      <c r="HI142" s="319"/>
      <c r="HJ142" s="319"/>
      <c r="HK142" s="319"/>
      <c r="HL142" s="319"/>
      <c r="HM142" s="319"/>
      <c r="HN142" s="319"/>
      <c r="HO142" s="319"/>
      <c r="HP142" s="319"/>
      <c r="HQ142" s="319"/>
      <c r="HR142" s="319"/>
      <c r="HS142" s="319"/>
      <c r="HT142" s="319"/>
      <c r="HU142" s="319"/>
      <c r="HV142" s="319"/>
      <c r="HW142" s="319"/>
      <c r="HX142" s="319"/>
      <c r="HY142" s="319"/>
      <c r="HZ142" s="319"/>
      <c r="IA142" s="319"/>
      <c r="IB142" s="319"/>
      <c r="IC142" s="319"/>
      <c r="ID142" s="319"/>
      <c r="IE142" s="319"/>
      <c r="IF142" s="319"/>
      <c r="IG142" s="319"/>
      <c r="IH142" s="319"/>
      <c r="II142" s="319"/>
      <c r="IJ142" s="319"/>
      <c r="IK142" s="319"/>
      <c r="IL142" s="319"/>
      <c r="IM142" s="319"/>
      <c r="IN142" s="319"/>
      <c r="IO142" s="319"/>
      <c r="IP142" s="319"/>
      <c r="IQ142" s="319"/>
      <c r="IR142" s="319"/>
      <c r="IS142" s="319"/>
      <c r="IT142" s="319"/>
      <c r="IU142" s="319"/>
      <c r="IV142" s="319"/>
      <c r="IW142" s="319"/>
      <c r="IX142" s="319"/>
      <c r="IY142" s="319"/>
      <c r="IZ142" s="319"/>
      <c r="JA142" s="319"/>
      <c r="JB142" s="319"/>
      <c r="JC142" s="319"/>
      <c r="JD142" s="319"/>
      <c r="JE142" s="319"/>
      <c r="JF142" s="319"/>
      <c r="JG142" s="319"/>
      <c r="JH142" s="319"/>
      <c r="JI142" s="319"/>
      <c r="JJ142" s="319"/>
      <c r="JK142" s="319"/>
      <c r="JL142" s="319"/>
      <c r="JM142" s="319"/>
      <c r="JN142" s="319"/>
      <c r="JO142" s="319"/>
      <c r="JP142" s="319"/>
      <c r="JQ142" s="319"/>
      <c r="JR142" s="319"/>
      <c r="JS142" s="319"/>
      <c r="JT142" s="319"/>
      <c r="JU142" s="319"/>
      <c r="JV142" s="319"/>
      <c r="JW142" s="319"/>
      <c r="JX142" s="319"/>
      <c r="JY142" s="319"/>
      <c r="JZ142" s="319"/>
      <c r="KA142" s="319"/>
      <c r="KB142" s="319"/>
      <c r="KC142" s="319"/>
      <c r="KD142" s="319"/>
      <c r="KE142" s="319"/>
      <c r="KF142" s="319"/>
      <c r="KG142" s="319"/>
      <c r="KH142" s="319"/>
      <c r="KI142" s="319"/>
      <c r="KJ142" s="319"/>
      <c r="KK142" s="319"/>
      <c r="KL142" s="319"/>
      <c r="KM142" s="319"/>
      <c r="KN142" s="319"/>
      <c r="KO142" s="319"/>
      <c r="KP142" s="319"/>
      <c r="KQ142" s="319"/>
      <c r="KR142" s="319"/>
      <c r="KS142" s="319"/>
      <c r="KT142" s="319"/>
      <c r="KU142" s="319"/>
      <c r="KV142" s="319"/>
      <c r="KW142" s="319"/>
      <c r="KX142" s="319"/>
      <c r="KY142" s="319"/>
      <c r="KZ142" s="319"/>
      <c r="LA142" s="319"/>
      <c r="LB142" s="319"/>
      <c r="LC142" s="319"/>
      <c r="LD142" s="319"/>
      <c r="LE142" s="319"/>
      <c r="LF142" s="319"/>
      <c r="LG142" s="319"/>
      <c r="LH142" s="319"/>
      <c r="LI142" s="319"/>
      <c r="LJ142" s="319"/>
      <c r="LK142" s="319"/>
      <c r="LL142" s="319"/>
      <c r="LM142" s="319"/>
      <c r="LN142" s="319"/>
      <c r="LO142" s="319"/>
      <c r="LP142" s="319"/>
      <c r="LQ142" s="319"/>
      <c r="LR142" s="319"/>
      <c r="LS142" s="319"/>
      <c r="LT142" s="319"/>
      <c r="LU142" s="319"/>
      <c r="LV142" s="319"/>
      <c r="LW142" s="319"/>
      <c r="LX142" s="319"/>
      <c r="LY142" s="319"/>
      <c r="LZ142" s="319"/>
      <c r="MA142" s="319"/>
      <c r="MB142" s="319"/>
      <c r="MC142" s="319"/>
      <c r="MD142" s="319"/>
      <c r="ME142" s="319"/>
      <c r="MF142" s="319"/>
      <c r="MG142" s="319"/>
      <c r="MH142" s="319"/>
      <c r="MI142" s="319"/>
      <c r="MJ142" s="319"/>
      <c r="MK142" s="319"/>
      <c r="ML142" s="319"/>
      <c r="MM142" s="319"/>
      <c r="MN142" s="319"/>
      <c r="MO142" s="319"/>
      <c r="MP142" s="319"/>
      <c r="MQ142" s="319"/>
      <c r="MR142" s="319"/>
      <c r="MS142" s="319"/>
      <c r="MT142" s="319"/>
      <c r="MU142" s="319"/>
      <c r="MV142" s="319"/>
      <c r="MW142" s="319"/>
      <c r="MX142" s="319"/>
      <c r="MY142" s="319"/>
      <c r="MZ142" s="319"/>
      <c r="NA142" s="319"/>
      <c r="NB142" s="319"/>
      <c r="NC142" s="319"/>
      <c r="ND142" s="319"/>
      <c r="NE142" s="319"/>
      <c r="NF142" s="319"/>
      <c r="NG142" s="319"/>
      <c r="NH142" s="319"/>
      <c r="NI142" s="319"/>
      <c r="NJ142" s="319"/>
      <c r="NK142" s="319"/>
      <c r="NL142" s="319"/>
      <c r="NM142" s="319"/>
      <c r="NN142" s="319"/>
      <c r="NO142" s="319"/>
      <c r="NP142" s="319"/>
      <c r="NQ142" s="319"/>
      <c r="NR142" s="319"/>
      <c r="NS142" s="319"/>
      <c r="NT142" s="319"/>
      <c r="NU142" s="319"/>
      <c r="NV142" s="319"/>
      <c r="NW142" s="319"/>
      <c r="NX142" s="319"/>
      <c r="NY142" s="319"/>
      <c r="NZ142" s="319"/>
      <c r="OA142" s="319"/>
      <c r="OB142" s="319"/>
      <c r="OC142" s="319"/>
      <c r="OD142" s="319"/>
      <c r="OE142" s="319"/>
      <c r="OF142" s="319"/>
      <c r="OG142" s="319"/>
      <c r="OH142" s="319"/>
      <c r="OI142" s="319"/>
      <c r="OJ142" s="319"/>
      <c r="OK142" s="319"/>
      <c r="OL142" s="319"/>
      <c r="OM142" s="319"/>
      <c r="ON142" s="319"/>
      <c r="OO142" s="319"/>
      <c r="OP142" s="319"/>
      <c r="OQ142" s="319"/>
      <c r="OR142" s="319"/>
      <c r="OS142" s="319"/>
      <c r="OT142" s="319"/>
      <c r="OU142" s="319"/>
      <c r="OV142" s="319"/>
      <c r="OW142" s="319"/>
      <c r="OX142" s="319"/>
      <c r="OY142" s="319"/>
      <c r="OZ142" s="319"/>
      <c r="PA142" s="319"/>
      <c r="PB142" s="319"/>
      <c r="PC142" s="319"/>
      <c r="PD142" s="319"/>
      <c r="PE142" s="319"/>
      <c r="PF142" s="319"/>
      <c r="PG142" s="319"/>
      <c r="PH142" s="319"/>
      <c r="PI142" s="319"/>
      <c r="PJ142" s="319"/>
      <c r="PK142" s="319"/>
      <c r="PL142" s="319"/>
      <c r="PM142" s="319"/>
      <c r="PN142" s="319"/>
      <c r="PO142" s="319"/>
      <c r="PP142" s="319"/>
      <c r="PQ142" s="319"/>
      <c r="PR142" s="319"/>
      <c r="PS142" s="319"/>
      <c r="PT142" s="319"/>
      <c r="PU142" s="319"/>
      <c r="PV142" s="319"/>
      <c r="PW142" s="319"/>
      <c r="PX142" s="319"/>
      <c r="PY142" s="319"/>
      <c r="PZ142" s="319"/>
      <c r="QA142" s="319"/>
      <c r="QB142" s="319"/>
      <c r="QC142" s="319"/>
      <c r="QD142" s="319"/>
      <c r="QE142" s="319"/>
      <c r="QF142" s="319"/>
      <c r="QG142" s="319"/>
      <c r="QH142" s="319"/>
      <c r="QI142" s="319"/>
      <c r="QJ142" s="319"/>
      <c r="QK142" s="319"/>
      <c r="QL142" s="319"/>
      <c r="QM142" s="319"/>
      <c r="QN142" s="319"/>
      <c r="QO142" s="319"/>
      <c r="QP142" s="319"/>
      <c r="QQ142" s="319"/>
      <c r="QR142" s="319"/>
      <c r="QS142" s="319"/>
      <c r="QT142" s="319"/>
      <c r="QU142" s="319"/>
      <c r="QV142" s="319"/>
      <c r="QW142" s="319"/>
      <c r="QX142" s="319"/>
      <c r="QY142" s="319"/>
      <c r="QZ142" s="319"/>
      <c r="RA142" s="319"/>
      <c r="RB142" s="319"/>
      <c r="RC142" s="319"/>
      <c r="RD142" s="319"/>
      <c r="RE142" s="319"/>
      <c r="RF142" s="319"/>
    </row>
    <row r="143" spans="1:474" s="602" customFormat="1" ht="14.4">
      <c r="A143" s="319"/>
      <c r="B143" s="2003" t="s">
        <v>77</v>
      </c>
      <c r="C143" s="2004">
        <v>18230722</v>
      </c>
      <c r="D143" s="2005"/>
      <c r="E143" s="2006" t="s">
        <v>1191</v>
      </c>
      <c r="F143" s="2011">
        <v>5</v>
      </c>
      <c r="G143" s="612">
        <f t="shared" si="26"/>
        <v>0.13284665699696127</v>
      </c>
      <c r="H143" s="612" t="s">
        <v>37</v>
      </c>
      <c r="I143" s="2006">
        <v>3496</v>
      </c>
      <c r="J143" s="2008">
        <f t="shared" si="28"/>
        <v>116.08037757437071</v>
      </c>
      <c r="K143" s="2009">
        <f t="shared" si="30"/>
        <v>19.390203089244849</v>
      </c>
      <c r="L143" s="2009">
        <f t="shared" si="31"/>
        <v>19.390203089244849</v>
      </c>
      <c r="M143" s="600"/>
      <c r="N143" s="2006">
        <v>405817</v>
      </c>
      <c r="O143" s="375"/>
      <c r="P143" s="601"/>
      <c r="Q143" s="601">
        <v>67788.149999999994</v>
      </c>
      <c r="R143" s="601">
        <f t="shared" si="29"/>
        <v>0</v>
      </c>
      <c r="S143" s="2006">
        <v>67788.149999999994</v>
      </c>
      <c r="T143" s="601"/>
      <c r="U143" s="601"/>
      <c r="V143" s="601"/>
      <c r="W143" s="601"/>
      <c r="X143" s="601"/>
      <c r="Y143" s="601"/>
      <c r="Z143" s="1006">
        <f t="shared" si="27"/>
        <v>0</v>
      </c>
      <c r="AA143" s="614">
        <f t="shared" si="32"/>
        <v>0.3175879546338175</v>
      </c>
      <c r="AB143" s="601">
        <f t="shared" si="33"/>
        <v>128882.59098563192</v>
      </c>
      <c r="AC143" s="618"/>
      <c r="AD143" s="2010"/>
      <c r="AE143" s="319"/>
      <c r="AF143" s="319"/>
      <c r="AG143" s="319"/>
      <c r="AH143" s="319"/>
      <c r="AI143" s="319"/>
      <c r="AJ143" s="319"/>
      <c r="AK143" s="319"/>
      <c r="AL143" s="319"/>
      <c r="AM143" s="319"/>
      <c r="AN143" s="319"/>
      <c r="AO143" s="319"/>
      <c r="AP143" s="319"/>
      <c r="AQ143" s="319"/>
      <c r="AR143" s="319"/>
      <c r="AS143" s="319"/>
      <c r="AT143" s="319"/>
      <c r="AU143" s="319"/>
      <c r="AV143" s="319"/>
      <c r="AW143" s="319"/>
      <c r="AX143" s="319"/>
      <c r="AY143" s="319"/>
      <c r="AZ143" s="319"/>
      <c r="BA143" s="319"/>
      <c r="BB143" s="319"/>
      <c r="BC143" s="319"/>
      <c r="BD143" s="319"/>
      <c r="BE143" s="319"/>
      <c r="BF143" s="319"/>
      <c r="BG143" s="319"/>
      <c r="BH143" s="319"/>
      <c r="BI143" s="319"/>
      <c r="BJ143" s="319"/>
      <c r="BK143" s="319"/>
      <c r="BL143" s="319"/>
      <c r="BM143" s="319"/>
      <c r="BN143" s="319"/>
      <c r="BO143" s="319"/>
      <c r="BP143" s="319"/>
      <c r="BQ143" s="319"/>
      <c r="BR143" s="319"/>
      <c r="BS143" s="319"/>
      <c r="BT143" s="319"/>
      <c r="BU143" s="319"/>
      <c r="BV143" s="319"/>
      <c r="BW143" s="319"/>
      <c r="BX143" s="319"/>
      <c r="BY143" s="319"/>
      <c r="BZ143" s="319"/>
      <c r="CA143" s="319"/>
      <c r="CB143" s="319"/>
      <c r="CC143" s="319"/>
      <c r="CD143" s="319"/>
      <c r="CE143" s="319"/>
      <c r="CF143" s="319"/>
      <c r="CG143" s="319"/>
      <c r="CH143" s="319"/>
      <c r="CI143" s="319"/>
      <c r="CJ143" s="319"/>
      <c r="CK143" s="319"/>
      <c r="CL143" s="319"/>
      <c r="CM143" s="319"/>
      <c r="CN143" s="319"/>
      <c r="CO143" s="319"/>
      <c r="CP143" s="319"/>
      <c r="CQ143" s="319"/>
      <c r="CR143" s="319"/>
      <c r="CS143" s="319"/>
      <c r="CT143" s="319"/>
      <c r="CU143" s="319"/>
      <c r="CV143" s="319"/>
      <c r="CW143" s="319"/>
      <c r="CX143" s="319"/>
      <c r="CY143" s="319"/>
      <c r="CZ143" s="319"/>
      <c r="DA143" s="319"/>
      <c r="DB143" s="319"/>
      <c r="DC143" s="319"/>
      <c r="DD143" s="319"/>
      <c r="DE143" s="319"/>
      <c r="DF143" s="319"/>
      <c r="DG143" s="319"/>
      <c r="DH143" s="319"/>
      <c r="DI143" s="319"/>
      <c r="DJ143" s="319"/>
      <c r="DK143" s="319"/>
      <c r="DL143" s="319"/>
      <c r="DM143" s="319"/>
      <c r="DN143" s="319"/>
      <c r="DO143" s="319"/>
      <c r="DP143" s="319"/>
      <c r="DQ143" s="319"/>
      <c r="DR143" s="319"/>
      <c r="DS143" s="319"/>
      <c r="DT143" s="319"/>
      <c r="DU143" s="319"/>
      <c r="DV143" s="319"/>
      <c r="DW143" s="319"/>
      <c r="DX143" s="319"/>
      <c r="DY143" s="319"/>
      <c r="DZ143" s="319"/>
      <c r="EA143" s="319"/>
      <c r="EB143" s="319"/>
      <c r="EC143" s="319"/>
      <c r="ED143" s="319"/>
      <c r="EE143" s="319"/>
      <c r="EF143" s="319"/>
      <c r="EG143" s="319"/>
      <c r="EH143" s="319"/>
      <c r="EI143" s="319"/>
      <c r="EJ143" s="319"/>
      <c r="EK143" s="319"/>
      <c r="EL143" s="319"/>
      <c r="EM143" s="319"/>
      <c r="EN143" s="319"/>
      <c r="EO143" s="319"/>
      <c r="EP143" s="319"/>
      <c r="EQ143" s="319"/>
      <c r="ER143" s="319"/>
      <c r="ES143" s="319"/>
      <c r="ET143" s="319"/>
      <c r="EU143" s="319"/>
      <c r="EV143" s="319"/>
      <c r="EW143" s="319"/>
      <c r="EX143" s="319"/>
      <c r="EY143" s="319"/>
      <c r="EZ143" s="319"/>
      <c r="FA143" s="319"/>
      <c r="FB143" s="319"/>
      <c r="FC143" s="319"/>
      <c r="FD143" s="319"/>
      <c r="FE143" s="319"/>
      <c r="FF143" s="319"/>
      <c r="FG143" s="319"/>
      <c r="FH143" s="319"/>
      <c r="FI143" s="319"/>
      <c r="FJ143" s="319"/>
      <c r="FK143" s="319"/>
      <c r="FL143" s="319"/>
      <c r="FM143" s="319"/>
      <c r="FN143" s="319"/>
      <c r="FO143" s="319"/>
      <c r="FP143" s="319"/>
      <c r="FQ143" s="319"/>
      <c r="FR143" s="319"/>
      <c r="FS143" s="319"/>
      <c r="FT143" s="319"/>
      <c r="FU143" s="319"/>
      <c r="FV143" s="319"/>
      <c r="FW143" s="319"/>
      <c r="FX143" s="319"/>
      <c r="FY143" s="319"/>
      <c r="FZ143" s="319"/>
      <c r="GA143" s="319"/>
      <c r="GB143" s="319"/>
      <c r="GC143" s="319"/>
      <c r="GD143" s="319"/>
      <c r="GE143" s="319"/>
      <c r="GF143" s="319"/>
      <c r="GG143" s="319"/>
      <c r="GH143" s="319"/>
      <c r="GI143" s="319"/>
      <c r="GJ143" s="319"/>
      <c r="GK143" s="319"/>
      <c r="GL143" s="319"/>
      <c r="GM143" s="319"/>
      <c r="GN143" s="319"/>
      <c r="GO143" s="319"/>
      <c r="GP143" s="319"/>
      <c r="GQ143" s="319"/>
      <c r="GR143" s="319"/>
      <c r="GS143" s="319"/>
      <c r="GT143" s="319"/>
      <c r="GU143" s="319"/>
      <c r="GV143" s="319"/>
      <c r="GW143" s="319"/>
      <c r="GX143" s="319"/>
      <c r="GY143" s="319"/>
      <c r="GZ143" s="319"/>
      <c r="HA143" s="319"/>
      <c r="HB143" s="319"/>
      <c r="HC143" s="319"/>
      <c r="HD143" s="319"/>
      <c r="HE143" s="319"/>
      <c r="HF143" s="319"/>
      <c r="HG143" s="319"/>
      <c r="HH143" s="319"/>
      <c r="HI143" s="319"/>
      <c r="HJ143" s="319"/>
      <c r="HK143" s="319"/>
      <c r="HL143" s="319"/>
      <c r="HM143" s="319"/>
      <c r="HN143" s="319"/>
      <c r="HO143" s="319"/>
      <c r="HP143" s="319"/>
      <c r="HQ143" s="319"/>
      <c r="HR143" s="319"/>
      <c r="HS143" s="319"/>
      <c r="HT143" s="319"/>
      <c r="HU143" s="319"/>
      <c r="HV143" s="319"/>
      <c r="HW143" s="319"/>
      <c r="HX143" s="319"/>
      <c r="HY143" s="319"/>
      <c r="HZ143" s="319"/>
      <c r="IA143" s="319"/>
      <c r="IB143" s="319"/>
      <c r="IC143" s="319"/>
      <c r="ID143" s="319"/>
      <c r="IE143" s="319"/>
      <c r="IF143" s="319"/>
      <c r="IG143" s="319"/>
      <c r="IH143" s="319"/>
      <c r="II143" s="319"/>
      <c r="IJ143" s="319"/>
      <c r="IK143" s="319"/>
      <c r="IL143" s="319"/>
      <c r="IM143" s="319"/>
      <c r="IN143" s="319"/>
      <c r="IO143" s="319"/>
      <c r="IP143" s="319"/>
      <c r="IQ143" s="319"/>
      <c r="IR143" s="319"/>
      <c r="IS143" s="319"/>
      <c r="IT143" s="319"/>
      <c r="IU143" s="319"/>
      <c r="IV143" s="319"/>
      <c r="IW143" s="319"/>
      <c r="IX143" s="319"/>
      <c r="IY143" s="319"/>
      <c r="IZ143" s="319"/>
      <c r="JA143" s="319"/>
      <c r="JB143" s="319"/>
      <c r="JC143" s="319"/>
      <c r="JD143" s="319"/>
      <c r="JE143" s="319"/>
      <c r="JF143" s="319"/>
      <c r="JG143" s="319"/>
      <c r="JH143" s="319"/>
      <c r="JI143" s="319"/>
      <c r="JJ143" s="319"/>
      <c r="JK143" s="319"/>
      <c r="JL143" s="319"/>
      <c r="JM143" s="319"/>
      <c r="JN143" s="319"/>
      <c r="JO143" s="319"/>
      <c r="JP143" s="319"/>
      <c r="JQ143" s="319"/>
      <c r="JR143" s="319"/>
      <c r="JS143" s="319"/>
      <c r="JT143" s="319"/>
      <c r="JU143" s="319"/>
      <c r="JV143" s="319"/>
      <c r="JW143" s="319"/>
      <c r="JX143" s="319"/>
      <c r="JY143" s="319"/>
      <c r="JZ143" s="319"/>
      <c r="KA143" s="319"/>
      <c r="KB143" s="319"/>
      <c r="KC143" s="319"/>
      <c r="KD143" s="319"/>
      <c r="KE143" s="319"/>
      <c r="KF143" s="319"/>
      <c r="KG143" s="319"/>
      <c r="KH143" s="319"/>
      <c r="KI143" s="319"/>
      <c r="KJ143" s="319"/>
      <c r="KK143" s="319"/>
      <c r="KL143" s="319"/>
      <c r="KM143" s="319"/>
      <c r="KN143" s="319"/>
      <c r="KO143" s="319"/>
      <c r="KP143" s="319"/>
      <c r="KQ143" s="319"/>
      <c r="KR143" s="319"/>
      <c r="KS143" s="319"/>
      <c r="KT143" s="319"/>
      <c r="KU143" s="319"/>
      <c r="KV143" s="319"/>
      <c r="KW143" s="319"/>
      <c r="KX143" s="319"/>
      <c r="KY143" s="319"/>
      <c r="KZ143" s="319"/>
      <c r="LA143" s="319"/>
      <c r="LB143" s="319"/>
      <c r="LC143" s="319"/>
      <c r="LD143" s="319"/>
      <c r="LE143" s="319"/>
      <c r="LF143" s="319"/>
      <c r="LG143" s="319"/>
      <c r="LH143" s="319"/>
      <c r="LI143" s="319"/>
      <c r="LJ143" s="319"/>
      <c r="LK143" s="319"/>
      <c r="LL143" s="319"/>
      <c r="LM143" s="319"/>
      <c r="LN143" s="319"/>
      <c r="LO143" s="319"/>
      <c r="LP143" s="319"/>
      <c r="LQ143" s="319"/>
      <c r="LR143" s="319"/>
      <c r="LS143" s="319"/>
      <c r="LT143" s="319"/>
      <c r="LU143" s="319"/>
      <c r="LV143" s="319"/>
      <c r="LW143" s="319"/>
      <c r="LX143" s="319"/>
      <c r="LY143" s="319"/>
      <c r="LZ143" s="319"/>
      <c r="MA143" s="319"/>
      <c r="MB143" s="319"/>
      <c r="MC143" s="319"/>
      <c r="MD143" s="319"/>
      <c r="ME143" s="319"/>
      <c r="MF143" s="319"/>
      <c r="MG143" s="319"/>
      <c r="MH143" s="319"/>
      <c r="MI143" s="319"/>
      <c r="MJ143" s="319"/>
      <c r="MK143" s="319"/>
      <c r="ML143" s="319"/>
      <c r="MM143" s="319"/>
      <c r="MN143" s="319"/>
      <c r="MO143" s="319"/>
      <c r="MP143" s="319"/>
      <c r="MQ143" s="319"/>
      <c r="MR143" s="319"/>
      <c r="MS143" s="319"/>
      <c r="MT143" s="319"/>
      <c r="MU143" s="319"/>
      <c r="MV143" s="319"/>
      <c r="MW143" s="319"/>
      <c r="MX143" s="319"/>
      <c r="MY143" s="319"/>
      <c r="MZ143" s="319"/>
      <c r="NA143" s="319"/>
      <c r="NB143" s="319"/>
      <c r="NC143" s="319"/>
      <c r="ND143" s="319"/>
      <c r="NE143" s="319"/>
      <c r="NF143" s="319"/>
      <c r="NG143" s="319"/>
      <c r="NH143" s="319"/>
      <c r="NI143" s="319"/>
      <c r="NJ143" s="319"/>
      <c r="NK143" s="319"/>
      <c r="NL143" s="319"/>
      <c r="NM143" s="319"/>
      <c r="NN143" s="319"/>
      <c r="NO143" s="319"/>
      <c r="NP143" s="319"/>
      <c r="NQ143" s="319"/>
      <c r="NR143" s="319"/>
      <c r="NS143" s="319"/>
      <c r="NT143" s="319"/>
      <c r="NU143" s="319"/>
      <c r="NV143" s="319"/>
      <c r="NW143" s="319"/>
      <c r="NX143" s="319"/>
      <c r="NY143" s="319"/>
      <c r="NZ143" s="319"/>
      <c r="OA143" s="319"/>
      <c r="OB143" s="319"/>
      <c r="OC143" s="319"/>
      <c r="OD143" s="319"/>
      <c r="OE143" s="319"/>
      <c r="OF143" s="319"/>
      <c r="OG143" s="319"/>
      <c r="OH143" s="319"/>
      <c r="OI143" s="319"/>
      <c r="OJ143" s="319"/>
      <c r="OK143" s="319"/>
      <c r="OL143" s="319"/>
      <c r="OM143" s="319"/>
      <c r="ON143" s="319"/>
      <c r="OO143" s="319"/>
      <c r="OP143" s="319"/>
      <c r="OQ143" s="319"/>
      <c r="OR143" s="319"/>
      <c r="OS143" s="319"/>
      <c r="OT143" s="319"/>
      <c r="OU143" s="319"/>
      <c r="OV143" s="319"/>
      <c r="OW143" s="319"/>
      <c r="OX143" s="319"/>
      <c r="OY143" s="319"/>
      <c r="OZ143" s="319"/>
      <c r="PA143" s="319"/>
      <c r="PB143" s="319"/>
      <c r="PC143" s="319"/>
      <c r="PD143" s="319"/>
      <c r="PE143" s="319"/>
      <c r="PF143" s="319"/>
      <c r="PG143" s="319"/>
      <c r="PH143" s="319"/>
      <c r="PI143" s="319"/>
      <c r="PJ143" s="319"/>
      <c r="PK143" s="319"/>
      <c r="PL143" s="319"/>
      <c r="PM143" s="319"/>
      <c r="PN143" s="319"/>
      <c r="PO143" s="319"/>
      <c r="PP143" s="319"/>
      <c r="PQ143" s="319"/>
      <c r="PR143" s="319"/>
      <c r="PS143" s="319"/>
      <c r="PT143" s="319"/>
      <c r="PU143" s="319"/>
      <c r="PV143" s="319"/>
      <c r="PW143" s="319"/>
      <c r="PX143" s="319"/>
      <c r="PY143" s="319"/>
      <c r="PZ143" s="319"/>
      <c r="QA143" s="319"/>
      <c r="QB143" s="319"/>
      <c r="QC143" s="319"/>
      <c r="QD143" s="319"/>
      <c r="QE143" s="319"/>
      <c r="QF143" s="319"/>
      <c r="QG143" s="319"/>
      <c r="QH143" s="319"/>
      <c r="QI143" s="319"/>
      <c r="QJ143" s="319"/>
      <c r="QK143" s="319"/>
      <c r="QL143" s="319"/>
      <c r="QM143" s="319"/>
      <c r="QN143" s="319"/>
      <c r="QO143" s="319"/>
      <c r="QP143" s="319"/>
      <c r="QQ143" s="319"/>
      <c r="QR143" s="319"/>
      <c r="QS143" s="319"/>
      <c r="QT143" s="319"/>
      <c r="QU143" s="319"/>
      <c r="QV143" s="319"/>
      <c r="QW143" s="319"/>
      <c r="QX143" s="319"/>
      <c r="QY143" s="319"/>
      <c r="QZ143" s="319"/>
      <c r="RA143" s="319"/>
      <c r="RB143" s="319"/>
      <c r="RC143" s="319"/>
      <c r="RD143" s="319"/>
      <c r="RE143" s="319"/>
      <c r="RF143" s="319"/>
    </row>
    <row r="144" spans="1:474" s="602" customFormat="1" ht="14.4">
      <c r="A144" s="319"/>
      <c r="B144" s="2003" t="s">
        <v>77</v>
      </c>
      <c r="C144" s="2004">
        <v>18230722</v>
      </c>
      <c r="D144" s="2005"/>
      <c r="E144" s="2006" t="s">
        <v>1192</v>
      </c>
      <c r="F144" s="2011">
        <v>5</v>
      </c>
      <c r="G144" s="612">
        <f t="shared" si="26"/>
        <v>4.1535592479093879E-2</v>
      </c>
      <c r="H144" s="612" t="s">
        <v>37</v>
      </c>
      <c r="I144" s="2006">
        <v>1009</v>
      </c>
      <c r="J144" s="2008">
        <f t="shared" si="28"/>
        <v>125.75024777006938</v>
      </c>
      <c r="K144" s="2009">
        <f t="shared" si="30"/>
        <v>19.992814667988107</v>
      </c>
      <c r="L144" s="2009">
        <f t="shared" si="31"/>
        <v>19.992814667988107</v>
      </c>
      <c r="M144" s="600"/>
      <c r="N144" s="2006">
        <v>126882</v>
      </c>
      <c r="O144" s="375"/>
      <c r="P144" s="601"/>
      <c r="Q144" s="601">
        <v>20172.75</v>
      </c>
      <c r="R144" s="601">
        <f t="shared" si="29"/>
        <v>0</v>
      </c>
      <c r="S144" s="2006">
        <v>20172.75</v>
      </c>
      <c r="T144" s="601"/>
      <c r="U144" s="601"/>
      <c r="V144" s="601"/>
      <c r="W144" s="601"/>
      <c r="X144" s="601"/>
      <c r="Y144" s="601"/>
      <c r="Z144" s="1006">
        <f t="shared" si="27"/>
        <v>0</v>
      </c>
      <c r="AA144" s="614">
        <f t="shared" si="32"/>
        <v>0.3175879546338175</v>
      </c>
      <c r="AB144" s="601">
        <f t="shared" si="33"/>
        <v>40296.19485984803</v>
      </c>
      <c r="AC144" s="618"/>
      <c r="AD144" s="2010"/>
      <c r="AE144" s="319"/>
      <c r="AF144" s="319"/>
      <c r="AG144" s="319"/>
      <c r="AH144" s="319"/>
      <c r="AI144" s="319"/>
      <c r="AJ144" s="319"/>
      <c r="AK144" s="319"/>
      <c r="AL144" s="319"/>
      <c r="AM144" s="319"/>
      <c r="AN144" s="319"/>
      <c r="AO144" s="319"/>
      <c r="AP144" s="319"/>
      <c r="AQ144" s="319"/>
      <c r="AR144" s="319"/>
      <c r="AS144" s="319"/>
      <c r="AT144" s="319"/>
      <c r="AU144" s="319"/>
      <c r="AV144" s="319"/>
      <c r="AW144" s="319"/>
      <c r="AX144" s="319"/>
      <c r="AY144" s="319"/>
      <c r="AZ144" s="319"/>
      <c r="BA144" s="319"/>
      <c r="BB144" s="319"/>
      <c r="BC144" s="319"/>
      <c r="BD144" s="319"/>
      <c r="BE144" s="319"/>
      <c r="BF144" s="319"/>
      <c r="BG144" s="319"/>
      <c r="BH144" s="319"/>
      <c r="BI144" s="319"/>
      <c r="BJ144" s="319"/>
      <c r="BK144" s="319"/>
      <c r="BL144" s="319"/>
      <c r="BM144" s="319"/>
      <c r="BN144" s="319"/>
      <c r="BO144" s="319"/>
      <c r="BP144" s="319"/>
      <c r="BQ144" s="319"/>
      <c r="BR144" s="319"/>
      <c r="BS144" s="319"/>
      <c r="BT144" s="319"/>
      <c r="BU144" s="319"/>
      <c r="BV144" s="319"/>
      <c r="BW144" s="319"/>
      <c r="BX144" s="319"/>
      <c r="BY144" s="319"/>
      <c r="BZ144" s="319"/>
      <c r="CA144" s="319"/>
      <c r="CB144" s="319"/>
      <c r="CC144" s="319"/>
      <c r="CD144" s="319"/>
      <c r="CE144" s="319"/>
      <c r="CF144" s="319"/>
      <c r="CG144" s="319"/>
      <c r="CH144" s="319"/>
      <c r="CI144" s="319"/>
      <c r="CJ144" s="319"/>
      <c r="CK144" s="319"/>
      <c r="CL144" s="319"/>
      <c r="CM144" s="319"/>
      <c r="CN144" s="319"/>
      <c r="CO144" s="319"/>
      <c r="CP144" s="319"/>
      <c r="CQ144" s="319"/>
      <c r="CR144" s="319"/>
      <c r="CS144" s="319"/>
      <c r="CT144" s="319"/>
      <c r="CU144" s="319"/>
      <c r="CV144" s="319"/>
      <c r="CW144" s="319"/>
      <c r="CX144" s="319"/>
      <c r="CY144" s="319"/>
      <c r="CZ144" s="319"/>
      <c r="DA144" s="319"/>
      <c r="DB144" s="319"/>
      <c r="DC144" s="319"/>
      <c r="DD144" s="319"/>
      <c r="DE144" s="319"/>
      <c r="DF144" s="319"/>
      <c r="DG144" s="319"/>
      <c r="DH144" s="319"/>
      <c r="DI144" s="319"/>
      <c r="DJ144" s="319"/>
      <c r="DK144" s="319"/>
      <c r="DL144" s="319"/>
      <c r="DM144" s="319"/>
      <c r="DN144" s="319"/>
      <c r="DO144" s="319"/>
      <c r="DP144" s="319"/>
      <c r="DQ144" s="319"/>
      <c r="DR144" s="319"/>
      <c r="DS144" s="319"/>
      <c r="DT144" s="319"/>
      <c r="DU144" s="319"/>
      <c r="DV144" s="319"/>
      <c r="DW144" s="319"/>
      <c r="DX144" s="319"/>
      <c r="DY144" s="319"/>
      <c r="DZ144" s="319"/>
      <c r="EA144" s="319"/>
      <c r="EB144" s="319"/>
      <c r="EC144" s="319"/>
      <c r="ED144" s="319"/>
      <c r="EE144" s="319"/>
      <c r="EF144" s="319"/>
      <c r="EG144" s="319"/>
      <c r="EH144" s="319"/>
      <c r="EI144" s="319"/>
      <c r="EJ144" s="319"/>
      <c r="EK144" s="319"/>
      <c r="EL144" s="319"/>
      <c r="EM144" s="319"/>
      <c r="EN144" s="319"/>
      <c r="EO144" s="319"/>
      <c r="EP144" s="319"/>
      <c r="EQ144" s="319"/>
      <c r="ER144" s="319"/>
      <c r="ES144" s="319"/>
      <c r="ET144" s="319"/>
      <c r="EU144" s="319"/>
      <c r="EV144" s="319"/>
      <c r="EW144" s="319"/>
      <c r="EX144" s="319"/>
      <c r="EY144" s="319"/>
      <c r="EZ144" s="319"/>
      <c r="FA144" s="319"/>
      <c r="FB144" s="319"/>
      <c r="FC144" s="319"/>
      <c r="FD144" s="319"/>
      <c r="FE144" s="319"/>
      <c r="FF144" s="319"/>
      <c r="FG144" s="319"/>
      <c r="FH144" s="319"/>
      <c r="FI144" s="319"/>
      <c r="FJ144" s="319"/>
      <c r="FK144" s="319"/>
      <c r="FL144" s="319"/>
      <c r="FM144" s="319"/>
      <c r="FN144" s="319"/>
      <c r="FO144" s="319"/>
      <c r="FP144" s="319"/>
      <c r="FQ144" s="319"/>
      <c r="FR144" s="319"/>
      <c r="FS144" s="319"/>
      <c r="FT144" s="319"/>
      <c r="FU144" s="319"/>
      <c r="FV144" s="319"/>
      <c r="FW144" s="319"/>
      <c r="FX144" s="319"/>
      <c r="FY144" s="319"/>
      <c r="FZ144" s="319"/>
      <c r="GA144" s="319"/>
      <c r="GB144" s="319"/>
      <c r="GC144" s="319"/>
      <c r="GD144" s="319"/>
      <c r="GE144" s="319"/>
      <c r="GF144" s="319"/>
      <c r="GG144" s="319"/>
      <c r="GH144" s="319"/>
      <c r="GI144" s="319"/>
      <c r="GJ144" s="319"/>
      <c r="GK144" s="319"/>
      <c r="GL144" s="319"/>
      <c r="GM144" s="319"/>
      <c r="GN144" s="319"/>
      <c r="GO144" s="319"/>
      <c r="GP144" s="319"/>
      <c r="GQ144" s="319"/>
      <c r="GR144" s="319"/>
      <c r="GS144" s="319"/>
      <c r="GT144" s="319"/>
      <c r="GU144" s="319"/>
      <c r="GV144" s="319"/>
      <c r="GW144" s="319"/>
      <c r="GX144" s="319"/>
      <c r="GY144" s="319"/>
      <c r="GZ144" s="319"/>
      <c r="HA144" s="319"/>
      <c r="HB144" s="319"/>
      <c r="HC144" s="319"/>
      <c r="HD144" s="319"/>
      <c r="HE144" s="319"/>
      <c r="HF144" s="319"/>
      <c r="HG144" s="319"/>
      <c r="HH144" s="319"/>
      <c r="HI144" s="319"/>
      <c r="HJ144" s="319"/>
      <c r="HK144" s="319"/>
      <c r="HL144" s="319"/>
      <c r="HM144" s="319"/>
      <c r="HN144" s="319"/>
      <c r="HO144" s="319"/>
      <c r="HP144" s="319"/>
      <c r="HQ144" s="319"/>
      <c r="HR144" s="319"/>
      <c r="HS144" s="319"/>
      <c r="HT144" s="319"/>
      <c r="HU144" s="319"/>
      <c r="HV144" s="319"/>
      <c r="HW144" s="319"/>
      <c r="HX144" s="319"/>
      <c r="HY144" s="319"/>
      <c r="HZ144" s="319"/>
      <c r="IA144" s="319"/>
      <c r="IB144" s="319"/>
      <c r="IC144" s="319"/>
      <c r="ID144" s="319"/>
      <c r="IE144" s="319"/>
      <c r="IF144" s="319"/>
      <c r="IG144" s="319"/>
      <c r="IH144" s="319"/>
      <c r="II144" s="319"/>
      <c r="IJ144" s="319"/>
      <c r="IK144" s="319"/>
      <c r="IL144" s="319"/>
      <c r="IM144" s="319"/>
      <c r="IN144" s="319"/>
      <c r="IO144" s="319"/>
      <c r="IP144" s="319"/>
      <c r="IQ144" s="319"/>
      <c r="IR144" s="319"/>
      <c r="IS144" s="319"/>
      <c r="IT144" s="319"/>
      <c r="IU144" s="319"/>
      <c r="IV144" s="319"/>
      <c r="IW144" s="319"/>
      <c r="IX144" s="319"/>
      <c r="IY144" s="319"/>
      <c r="IZ144" s="319"/>
      <c r="JA144" s="319"/>
      <c r="JB144" s="319"/>
      <c r="JC144" s="319"/>
      <c r="JD144" s="319"/>
      <c r="JE144" s="319"/>
      <c r="JF144" s="319"/>
      <c r="JG144" s="319"/>
      <c r="JH144" s="319"/>
      <c r="JI144" s="319"/>
      <c r="JJ144" s="319"/>
      <c r="JK144" s="319"/>
      <c r="JL144" s="319"/>
      <c r="JM144" s="319"/>
      <c r="JN144" s="319"/>
      <c r="JO144" s="319"/>
      <c r="JP144" s="319"/>
      <c r="JQ144" s="319"/>
      <c r="JR144" s="319"/>
      <c r="JS144" s="319"/>
      <c r="JT144" s="319"/>
      <c r="JU144" s="319"/>
      <c r="JV144" s="319"/>
      <c r="JW144" s="319"/>
      <c r="JX144" s="319"/>
      <c r="JY144" s="319"/>
      <c r="JZ144" s="319"/>
      <c r="KA144" s="319"/>
      <c r="KB144" s="319"/>
      <c r="KC144" s="319"/>
      <c r="KD144" s="319"/>
      <c r="KE144" s="319"/>
      <c r="KF144" s="319"/>
      <c r="KG144" s="319"/>
      <c r="KH144" s="319"/>
      <c r="KI144" s="319"/>
      <c r="KJ144" s="319"/>
      <c r="KK144" s="319"/>
      <c r="KL144" s="319"/>
      <c r="KM144" s="319"/>
      <c r="KN144" s="319"/>
      <c r="KO144" s="319"/>
      <c r="KP144" s="319"/>
      <c r="KQ144" s="319"/>
      <c r="KR144" s="319"/>
      <c r="KS144" s="319"/>
      <c r="KT144" s="319"/>
      <c r="KU144" s="319"/>
      <c r="KV144" s="319"/>
      <c r="KW144" s="319"/>
      <c r="KX144" s="319"/>
      <c r="KY144" s="319"/>
      <c r="KZ144" s="319"/>
      <c r="LA144" s="319"/>
      <c r="LB144" s="319"/>
      <c r="LC144" s="319"/>
      <c r="LD144" s="319"/>
      <c r="LE144" s="319"/>
      <c r="LF144" s="319"/>
      <c r="LG144" s="319"/>
      <c r="LH144" s="319"/>
      <c r="LI144" s="319"/>
      <c r="LJ144" s="319"/>
      <c r="LK144" s="319"/>
      <c r="LL144" s="319"/>
      <c r="LM144" s="319"/>
      <c r="LN144" s="319"/>
      <c r="LO144" s="319"/>
      <c r="LP144" s="319"/>
      <c r="LQ144" s="319"/>
      <c r="LR144" s="319"/>
      <c r="LS144" s="319"/>
      <c r="LT144" s="319"/>
      <c r="LU144" s="319"/>
      <c r="LV144" s="319"/>
      <c r="LW144" s="319"/>
      <c r="LX144" s="319"/>
      <c r="LY144" s="319"/>
      <c r="LZ144" s="319"/>
      <c r="MA144" s="319"/>
      <c r="MB144" s="319"/>
      <c r="MC144" s="319"/>
      <c r="MD144" s="319"/>
      <c r="ME144" s="319"/>
      <c r="MF144" s="319"/>
      <c r="MG144" s="319"/>
      <c r="MH144" s="319"/>
      <c r="MI144" s="319"/>
      <c r="MJ144" s="319"/>
      <c r="MK144" s="319"/>
      <c r="ML144" s="319"/>
      <c r="MM144" s="319"/>
      <c r="MN144" s="319"/>
      <c r="MO144" s="319"/>
      <c r="MP144" s="319"/>
      <c r="MQ144" s="319"/>
      <c r="MR144" s="319"/>
      <c r="MS144" s="319"/>
      <c r="MT144" s="319"/>
      <c r="MU144" s="319"/>
      <c r="MV144" s="319"/>
      <c r="MW144" s="319"/>
      <c r="MX144" s="319"/>
      <c r="MY144" s="319"/>
      <c r="MZ144" s="319"/>
      <c r="NA144" s="319"/>
      <c r="NB144" s="319"/>
      <c r="NC144" s="319"/>
      <c r="ND144" s="319"/>
      <c r="NE144" s="319"/>
      <c r="NF144" s="319"/>
      <c r="NG144" s="319"/>
      <c r="NH144" s="319"/>
      <c r="NI144" s="319"/>
      <c r="NJ144" s="319"/>
      <c r="NK144" s="319"/>
      <c r="NL144" s="319"/>
      <c r="NM144" s="319"/>
      <c r="NN144" s="319"/>
      <c r="NO144" s="319"/>
      <c r="NP144" s="319"/>
      <c r="NQ144" s="319"/>
      <c r="NR144" s="319"/>
      <c r="NS144" s="319"/>
      <c r="NT144" s="319"/>
      <c r="NU144" s="319"/>
      <c r="NV144" s="319"/>
      <c r="NW144" s="319"/>
      <c r="NX144" s="319"/>
      <c r="NY144" s="319"/>
      <c r="NZ144" s="319"/>
      <c r="OA144" s="319"/>
      <c r="OB144" s="319"/>
      <c r="OC144" s="319"/>
      <c r="OD144" s="319"/>
      <c r="OE144" s="319"/>
      <c r="OF144" s="319"/>
      <c r="OG144" s="319"/>
      <c r="OH144" s="319"/>
      <c r="OI144" s="319"/>
      <c r="OJ144" s="319"/>
      <c r="OK144" s="319"/>
      <c r="OL144" s="319"/>
      <c r="OM144" s="319"/>
      <c r="ON144" s="319"/>
      <c r="OO144" s="319"/>
      <c r="OP144" s="319"/>
      <c r="OQ144" s="319"/>
      <c r="OR144" s="319"/>
      <c r="OS144" s="319"/>
      <c r="OT144" s="319"/>
      <c r="OU144" s="319"/>
      <c r="OV144" s="319"/>
      <c r="OW144" s="319"/>
      <c r="OX144" s="319"/>
      <c r="OY144" s="319"/>
      <c r="OZ144" s="319"/>
      <c r="PA144" s="319"/>
      <c r="PB144" s="319"/>
      <c r="PC144" s="319"/>
      <c r="PD144" s="319"/>
      <c r="PE144" s="319"/>
      <c r="PF144" s="319"/>
      <c r="PG144" s="319"/>
      <c r="PH144" s="319"/>
      <c r="PI144" s="319"/>
      <c r="PJ144" s="319"/>
      <c r="PK144" s="319"/>
      <c r="PL144" s="319"/>
      <c r="PM144" s="319"/>
      <c r="PN144" s="319"/>
      <c r="PO144" s="319"/>
      <c r="PP144" s="319"/>
      <c r="PQ144" s="319"/>
      <c r="PR144" s="319"/>
      <c r="PS144" s="319"/>
      <c r="PT144" s="319"/>
      <c r="PU144" s="319"/>
      <c r="PV144" s="319"/>
      <c r="PW144" s="319"/>
      <c r="PX144" s="319"/>
      <c r="PY144" s="319"/>
      <c r="PZ144" s="319"/>
      <c r="QA144" s="319"/>
      <c r="QB144" s="319"/>
      <c r="QC144" s="319"/>
      <c r="QD144" s="319"/>
      <c r="QE144" s="319"/>
      <c r="QF144" s="319"/>
      <c r="QG144" s="319"/>
      <c r="QH144" s="319"/>
      <c r="QI144" s="319"/>
      <c r="QJ144" s="319"/>
      <c r="QK144" s="319"/>
      <c r="QL144" s="319"/>
      <c r="QM144" s="319"/>
      <c r="QN144" s="319"/>
      <c r="QO144" s="319"/>
      <c r="QP144" s="319"/>
      <c r="QQ144" s="319"/>
      <c r="QR144" s="319"/>
      <c r="QS144" s="319"/>
      <c r="QT144" s="319"/>
      <c r="QU144" s="319"/>
      <c r="QV144" s="319"/>
      <c r="QW144" s="319"/>
      <c r="QX144" s="319"/>
      <c r="QY144" s="319"/>
      <c r="QZ144" s="319"/>
      <c r="RA144" s="319"/>
      <c r="RB144" s="319"/>
      <c r="RC144" s="319"/>
      <c r="RD144" s="319"/>
      <c r="RE144" s="319"/>
      <c r="RF144" s="319"/>
    </row>
    <row r="145" spans="1:474" s="602" customFormat="1" ht="14.4">
      <c r="A145" s="319"/>
      <c r="B145" s="2003" t="s">
        <v>77</v>
      </c>
      <c r="C145" s="2004">
        <v>18230722</v>
      </c>
      <c r="D145" s="2005"/>
      <c r="E145" s="2006" t="s">
        <v>1193</v>
      </c>
      <c r="F145" s="2011">
        <v>12</v>
      </c>
      <c r="G145" s="612">
        <f t="shared" si="26"/>
        <v>3.5637290865875981E-3</v>
      </c>
      <c r="H145" s="612" t="s">
        <v>37</v>
      </c>
      <c r="I145" s="2006">
        <v>42</v>
      </c>
      <c r="J145" s="2008">
        <f t="shared" si="28"/>
        <v>108</v>
      </c>
      <c r="K145" s="2009">
        <f t="shared" si="30"/>
        <v>25</v>
      </c>
      <c r="L145" s="2009">
        <f t="shared" si="31"/>
        <v>25</v>
      </c>
      <c r="M145" s="600"/>
      <c r="N145" s="2006">
        <v>4536</v>
      </c>
      <c r="O145" s="375"/>
      <c r="P145" s="601"/>
      <c r="Q145" s="601">
        <v>1050</v>
      </c>
      <c r="R145" s="601">
        <f t="shared" si="29"/>
        <v>0</v>
      </c>
      <c r="S145" s="2006">
        <v>1050</v>
      </c>
      <c r="T145" s="601"/>
      <c r="U145" s="601"/>
      <c r="V145" s="601"/>
      <c r="W145" s="601"/>
      <c r="X145" s="601"/>
      <c r="Y145" s="601"/>
      <c r="Z145" s="1006">
        <f t="shared" si="27"/>
        <v>0</v>
      </c>
      <c r="AA145" s="614">
        <f t="shared" si="32"/>
        <v>0.67084969084451451</v>
      </c>
      <c r="AB145" s="601">
        <f t="shared" si="33"/>
        <v>3042.9741976707178</v>
      </c>
      <c r="AC145" s="618"/>
      <c r="AD145" s="2010"/>
      <c r="AE145" s="319"/>
      <c r="AF145" s="319"/>
      <c r="AG145" s="319"/>
      <c r="AH145" s="319"/>
      <c r="AI145" s="319"/>
      <c r="AJ145" s="319"/>
      <c r="AK145" s="319"/>
      <c r="AL145" s="319"/>
      <c r="AM145" s="319"/>
      <c r="AN145" s="319"/>
      <c r="AO145" s="319"/>
      <c r="AP145" s="319"/>
      <c r="AQ145" s="319"/>
      <c r="AR145" s="319"/>
      <c r="AS145" s="319"/>
      <c r="AT145" s="319"/>
      <c r="AU145" s="319"/>
      <c r="AV145" s="319"/>
      <c r="AW145" s="319"/>
      <c r="AX145" s="319"/>
      <c r="AY145" s="319"/>
      <c r="AZ145" s="319"/>
      <c r="BA145" s="319"/>
      <c r="BB145" s="319"/>
      <c r="BC145" s="319"/>
      <c r="BD145" s="319"/>
      <c r="BE145" s="319"/>
      <c r="BF145" s="319"/>
      <c r="BG145" s="319"/>
      <c r="BH145" s="319"/>
      <c r="BI145" s="319"/>
      <c r="BJ145" s="319"/>
      <c r="BK145" s="319"/>
      <c r="BL145" s="319"/>
      <c r="BM145" s="319"/>
      <c r="BN145" s="319"/>
      <c r="BO145" s="319"/>
      <c r="BP145" s="319"/>
      <c r="BQ145" s="319"/>
      <c r="BR145" s="319"/>
      <c r="BS145" s="319"/>
      <c r="BT145" s="319"/>
      <c r="BU145" s="319"/>
      <c r="BV145" s="319"/>
      <c r="BW145" s="319"/>
      <c r="BX145" s="319"/>
      <c r="BY145" s="319"/>
      <c r="BZ145" s="319"/>
      <c r="CA145" s="319"/>
      <c r="CB145" s="319"/>
      <c r="CC145" s="319"/>
      <c r="CD145" s="319"/>
      <c r="CE145" s="319"/>
      <c r="CF145" s="319"/>
      <c r="CG145" s="319"/>
      <c r="CH145" s="319"/>
      <c r="CI145" s="319"/>
      <c r="CJ145" s="319"/>
      <c r="CK145" s="319"/>
      <c r="CL145" s="319"/>
      <c r="CM145" s="319"/>
      <c r="CN145" s="319"/>
      <c r="CO145" s="319"/>
      <c r="CP145" s="319"/>
      <c r="CQ145" s="319"/>
      <c r="CR145" s="319"/>
      <c r="CS145" s="319"/>
      <c r="CT145" s="319"/>
      <c r="CU145" s="319"/>
      <c r="CV145" s="319"/>
      <c r="CW145" s="319"/>
      <c r="CX145" s="319"/>
      <c r="CY145" s="319"/>
      <c r="CZ145" s="319"/>
      <c r="DA145" s="319"/>
      <c r="DB145" s="319"/>
      <c r="DC145" s="319"/>
      <c r="DD145" s="319"/>
      <c r="DE145" s="319"/>
      <c r="DF145" s="319"/>
      <c r="DG145" s="319"/>
      <c r="DH145" s="319"/>
      <c r="DI145" s="319"/>
      <c r="DJ145" s="319"/>
      <c r="DK145" s="319"/>
      <c r="DL145" s="319"/>
      <c r="DM145" s="319"/>
      <c r="DN145" s="319"/>
      <c r="DO145" s="319"/>
      <c r="DP145" s="319"/>
      <c r="DQ145" s="319"/>
      <c r="DR145" s="319"/>
      <c r="DS145" s="319"/>
      <c r="DT145" s="319"/>
      <c r="DU145" s="319"/>
      <c r="DV145" s="319"/>
      <c r="DW145" s="319"/>
      <c r="DX145" s="319"/>
      <c r="DY145" s="319"/>
      <c r="DZ145" s="319"/>
      <c r="EA145" s="319"/>
      <c r="EB145" s="319"/>
      <c r="EC145" s="319"/>
      <c r="ED145" s="319"/>
      <c r="EE145" s="319"/>
      <c r="EF145" s="319"/>
      <c r="EG145" s="319"/>
      <c r="EH145" s="319"/>
      <c r="EI145" s="319"/>
      <c r="EJ145" s="319"/>
      <c r="EK145" s="319"/>
      <c r="EL145" s="319"/>
      <c r="EM145" s="319"/>
      <c r="EN145" s="319"/>
      <c r="EO145" s="319"/>
      <c r="EP145" s="319"/>
      <c r="EQ145" s="319"/>
      <c r="ER145" s="319"/>
      <c r="ES145" s="319"/>
      <c r="ET145" s="319"/>
      <c r="EU145" s="319"/>
      <c r="EV145" s="319"/>
      <c r="EW145" s="319"/>
      <c r="EX145" s="319"/>
      <c r="EY145" s="319"/>
      <c r="EZ145" s="319"/>
      <c r="FA145" s="319"/>
      <c r="FB145" s="319"/>
      <c r="FC145" s="319"/>
      <c r="FD145" s="319"/>
      <c r="FE145" s="319"/>
      <c r="FF145" s="319"/>
      <c r="FG145" s="319"/>
      <c r="FH145" s="319"/>
      <c r="FI145" s="319"/>
      <c r="FJ145" s="319"/>
      <c r="FK145" s="319"/>
      <c r="FL145" s="319"/>
      <c r="FM145" s="319"/>
      <c r="FN145" s="319"/>
      <c r="FO145" s="319"/>
      <c r="FP145" s="319"/>
      <c r="FQ145" s="319"/>
      <c r="FR145" s="319"/>
      <c r="FS145" s="319"/>
      <c r="FT145" s="319"/>
      <c r="FU145" s="319"/>
      <c r="FV145" s="319"/>
      <c r="FW145" s="319"/>
      <c r="FX145" s="319"/>
      <c r="FY145" s="319"/>
      <c r="FZ145" s="319"/>
      <c r="GA145" s="319"/>
      <c r="GB145" s="319"/>
      <c r="GC145" s="319"/>
      <c r="GD145" s="319"/>
      <c r="GE145" s="319"/>
      <c r="GF145" s="319"/>
      <c r="GG145" s="319"/>
      <c r="GH145" s="319"/>
      <c r="GI145" s="319"/>
      <c r="GJ145" s="319"/>
      <c r="GK145" s="319"/>
      <c r="GL145" s="319"/>
      <c r="GM145" s="319"/>
      <c r="GN145" s="319"/>
      <c r="GO145" s="319"/>
      <c r="GP145" s="319"/>
      <c r="GQ145" s="319"/>
      <c r="GR145" s="319"/>
      <c r="GS145" s="319"/>
      <c r="GT145" s="319"/>
      <c r="GU145" s="319"/>
      <c r="GV145" s="319"/>
      <c r="GW145" s="319"/>
      <c r="GX145" s="319"/>
      <c r="GY145" s="319"/>
      <c r="GZ145" s="319"/>
      <c r="HA145" s="319"/>
      <c r="HB145" s="319"/>
      <c r="HC145" s="319"/>
      <c r="HD145" s="319"/>
      <c r="HE145" s="319"/>
      <c r="HF145" s="319"/>
      <c r="HG145" s="319"/>
      <c r="HH145" s="319"/>
      <c r="HI145" s="319"/>
      <c r="HJ145" s="319"/>
      <c r="HK145" s="319"/>
      <c r="HL145" s="319"/>
      <c r="HM145" s="319"/>
      <c r="HN145" s="319"/>
      <c r="HO145" s="319"/>
      <c r="HP145" s="319"/>
      <c r="HQ145" s="319"/>
      <c r="HR145" s="319"/>
      <c r="HS145" s="319"/>
      <c r="HT145" s="319"/>
      <c r="HU145" s="319"/>
      <c r="HV145" s="319"/>
      <c r="HW145" s="319"/>
      <c r="HX145" s="319"/>
      <c r="HY145" s="319"/>
      <c r="HZ145" s="319"/>
      <c r="IA145" s="319"/>
      <c r="IB145" s="319"/>
      <c r="IC145" s="319"/>
      <c r="ID145" s="319"/>
      <c r="IE145" s="319"/>
      <c r="IF145" s="319"/>
      <c r="IG145" s="319"/>
      <c r="IH145" s="319"/>
      <c r="II145" s="319"/>
      <c r="IJ145" s="319"/>
      <c r="IK145" s="319"/>
      <c r="IL145" s="319"/>
      <c r="IM145" s="319"/>
      <c r="IN145" s="319"/>
      <c r="IO145" s="319"/>
      <c r="IP145" s="319"/>
      <c r="IQ145" s="319"/>
      <c r="IR145" s="319"/>
      <c r="IS145" s="319"/>
      <c r="IT145" s="319"/>
      <c r="IU145" s="319"/>
      <c r="IV145" s="319"/>
      <c r="IW145" s="319"/>
      <c r="IX145" s="319"/>
      <c r="IY145" s="319"/>
      <c r="IZ145" s="319"/>
      <c r="JA145" s="319"/>
      <c r="JB145" s="319"/>
      <c r="JC145" s="319"/>
      <c r="JD145" s="319"/>
      <c r="JE145" s="319"/>
      <c r="JF145" s="319"/>
      <c r="JG145" s="319"/>
      <c r="JH145" s="319"/>
      <c r="JI145" s="319"/>
      <c r="JJ145" s="319"/>
      <c r="JK145" s="319"/>
      <c r="JL145" s="319"/>
      <c r="JM145" s="319"/>
      <c r="JN145" s="319"/>
      <c r="JO145" s="319"/>
      <c r="JP145" s="319"/>
      <c r="JQ145" s="319"/>
      <c r="JR145" s="319"/>
      <c r="JS145" s="319"/>
      <c r="JT145" s="319"/>
      <c r="JU145" s="319"/>
      <c r="JV145" s="319"/>
      <c r="JW145" s="319"/>
      <c r="JX145" s="319"/>
      <c r="JY145" s="319"/>
      <c r="JZ145" s="319"/>
      <c r="KA145" s="319"/>
      <c r="KB145" s="319"/>
      <c r="KC145" s="319"/>
      <c r="KD145" s="319"/>
      <c r="KE145" s="319"/>
      <c r="KF145" s="319"/>
      <c r="KG145" s="319"/>
      <c r="KH145" s="319"/>
      <c r="KI145" s="319"/>
      <c r="KJ145" s="319"/>
      <c r="KK145" s="319"/>
      <c r="KL145" s="319"/>
      <c r="KM145" s="319"/>
      <c r="KN145" s="319"/>
      <c r="KO145" s="319"/>
      <c r="KP145" s="319"/>
      <c r="KQ145" s="319"/>
      <c r="KR145" s="319"/>
      <c r="KS145" s="319"/>
      <c r="KT145" s="319"/>
      <c r="KU145" s="319"/>
      <c r="KV145" s="319"/>
      <c r="KW145" s="319"/>
      <c r="KX145" s="319"/>
      <c r="KY145" s="319"/>
      <c r="KZ145" s="319"/>
      <c r="LA145" s="319"/>
      <c r="LB145" s="319"/>
      <c r="LC145" s="319"/>
      <c r="LD145" s="319"/>
      <c r="LE145" s="319"/>
      <c r="LF145" s="319"/>
      <c r="LG145" s="319"/>
      <c r="LH145" s="319"/>
      <c r="LI145" s="319"/>
      <c r="LJ145" s="319"/>
      <c r="LK145" s="319"/>
      <c r="LL145" s="319"/>
      <c r="LM145" s="319"/>
      <c r="LN145" s="319"/>
      <c r="LO145" s="319"/>
      <c r="LP145" s="319"/>
      <c r="LQ145" s="319"/>
      <c r="LR145" s="319"/>
      <c r="LS145" s="319"/>
      <c r="LT145" s="319"/>
      <c r="LU145" s="319"/>
      <c r="LV145" s="319"/>
      <c r="LW145" s="319"/>
      <c r="LX145" s="319"/>
      <c r="LY145" s="319"/>
      <c r="LZ145" s="319"/>
      <c r="MA145" s="319"/>
      <c r="MB145" s="319"/>
      <c r="MC145" s="319"/>
      <c r="MD145" s="319"/>
      <c r="ME145" s="319"/>
      <c r="MF145" s="319"/>
      <c r="MG145" s="319"/>
      <c r="MH145" s="319"/>
      <c r="MI145" s="319"/>
      <c r="MJ145" s="319"/>
      <c r="MK145" s="319"/>
      <c r="ML145" s="319"/>
      <c r="MM145" s="319"/>
      <c r="MN145" s="319"/>
      <c r="MO145" s="319"/>
      <c r="MP145" s="319"/>
      <c r="MQ145" s="319"/>
      <c r="MR145" s="319"/>
      <c r="MS145" s="319"/>
      <c r="MT145" s="319"/>
      <c r="MU145" s="319"/>
      <c r="MV145" s="319"/>
      <c r="MW145" s="319"/>
      <c r="MX145" s="319"/>
      <c r="MY145" s="319"/>
      <c r="MZ145" s="319"/>
      <c r="NA145" s="319"/>
      <c r="NB145" s="319"/>
      <c r="NC145" s="319"/>
      <c r="ND145" s="319"/>
      <c r="NE145" s="319"/>
      <c r="NF145" s="319"/>
      <c r="NG145" s="319"/>
      <c r="NH145" s="319"/>
      <c r="NI145" s="319"/>
      <c r="NJ145" s="319"/>
      <c r="NK145" s="319"/>
      <c r="NL145" s="319"/>
      <c r="NM145" s="319"/>
      <c r="NN145" s="319"/>
      <c r="NO145" s="319"/>
      <c r="NP145" s="319"/>
      <c r="NQ145" s="319"/>
      <c r="NR145" s="319"/>
      <c r="NS145" s="319"/>
      <c r="NT145" s="319"/>
      <c r="NU145" s="319"/>
      <c r="NV145" s="319"/>
      <c r="NW145" s="319"/>
      <c r="NX145" s="319"/>
      <c r="NY145" s="319"/>
      <c r="NZ145" s="319"/>
      <c r="OA145" s="319"/>
      <c r="OB145" s="319"/>
      <c r="OC145" s="319"/>
      <c r="OD145" s="319"/>
      <c r="OE145" s="319"/>
      <c r="OF145" s="319"/>
      <c r="OG145" s="319"/>
      <c r="OH145" s="319"/>
      <c r="OI145" s="319"/>
      <c r="OJ145" s="319"/>
      <c r="OK145" s="319"/>
      <c r="OL145" s="319"/>
      <c r="OM145" s="319"/>
      <c r="ON145" s="319"/>
      <c r="OO145" s="319"/>
      <c r="OP145" s="319"/>
      <c r="OQ145" s="319"/>
      <c r="OR145" s="319"/>
      <c r="OS145" s="319"/>
      <c r="OT145" s="319"/>
      <c r="OU145" s="319"/>
      <c r="OV145" s="319"/>
      <c r="OW145" s="319"/>
      <c r="OX145" s="319"/>
      <c r="OY145" s="319"/>
      <c r="OZ145" s="319"/>
      <c r="PA145" s="319"/>
      <c r="PB145" s="319"/>
      <c r="PC145" s="319"/>
      <c r="PD145" s="319"/>
      <c r="PE145" s="319"/>
      <c r="PF145" s="319"/>
      <c r="PG145" s="319"/>
      <c r="PH145" s="319"/>
      <c r="PI145" s="319"/>
      <c r="PJ145" s="319"/>
      <c r="PK145" s="319"/>
      <c r="PL145" s="319"/>
      <c r="PM145" s="319"/>
      <c r="PN145" s="319"/>
      <c r="PO145" s="319"/>
      <c r="PP145" s="319"/>
      <c r="PQ145" s="319"/>
      <c r="PR145" s="319"/>
      <c r="PS145" s="319"/>
      <c r="PT145" s="319"/>
      <c r="PU145" s="319"/>
      <c r="PV145" s="319"/>
      <c r="PW145" s="319"/>
      <c r="PX145" s="319"/>
      <c r="PY145" s="319"/>
      <c r="PZ145" s="319"/>
      <c r="QA145" s="319"/>
      <c r="QB145" s="319"/>
      <c r="QC145" s="319"/>
      <c r="QD145" s="319"/>
      <c r="QE145" s="319"/>
      <c r="QF145" s="319"/>
      <c r="QG145" s="319"/>
      <c r="QH145" s="319"/>
      <c r="QI145" s="319"/>
      <c r="QJ145" s="319"/>
      <c r="QK145" s="319"/>
      <c r="QL145" s="319"/>
      <c r="QM145" s="319"/>
      <c r="QN145" s="319"/>
      <c r="QO145" s="319"/>
      <c r="QP145" s="319"/>
      <c r="QQ145" s="319"/>
      <c r="QR145" s="319"/>
      <c r="QS145" s="319"/>
      <c r="QT145" s="319"/>
      <c r="QU145" s="319"/>
      <c r="QV145" s="319"/>
      <c r="QW145" s="319"/>
      <c r="QX145" s="319"/>
      <c r="QY145" s="319"/>
      <c r="QZ145" s="319"/>
      <c r="RA145" s="319"/>
      <c r="RB145" s="319"/>
      <c r="RC145" s="319"/>
      <c r="RD145" s="319"/>
      <c r="RE145" s="319"/>
      <c r="RF145" s="319"/>
    </row>
    <row r="146" spans="1:474" s="602" customFormat="1" ht="14.4">
      <c r="A146" s="319"/>
      <c r="B146" s="2003" t="s">
        <v>77</v>
      </c>
      <c r="C146" s="2004">
        <v>18230722</v>
      </c>
      <c r="D146" s="2005"/>
      <c r="E146" s="2006" t="s">
        <v>1194</v>
      </c>
      <c r="F146" s="2011">
        <v>9</v>
      </c>
      <c r="G146" s="612">
        <f t="shared" si="26"/>
        <v>6.9493895670298955E-3</v>
      </c>
      <c r="H146" s="612" t="s">
        <v>37</v>
      </c>
      <c r="I146" s="2006">
        <v>77</v>
      </c>
      <c r="J146" s="2008">
        <f t="shared" si="28"/>
        <v>153.16623376623374</v>
      </c>
      <c r="K146" s="2009">
        <f t="shared" si="30"/>
        <v>24.389480519480518</v>
      </c>
      <c r="L146" s="2009">
        <f t="shared" si="31"/>
        <v>24.389480519480518</v>
      </c>
      <c r="M146" s="600"/>
      <c r="N146" s="2006">
        <v>11793.8</v>
      </c>
      <c r="O146" s="375"/>
      <c r="P146" s="601"/>
      <c r="Q146" s="601">
        <v>1877.99</v>
      </c>
      <c r="R146" s="601">
        <f t="shared" si="29"/>
        <v>0</v>
      </c>
      <c r="S146" s="2006">
        <v>1877.99</v>
      </c>
      <c r="T146" s="601"/>
      <c r="U146" s="601"/>
      <c r="V146" s="601"/>
      <c r="W146" s="601"/>
      <c r="X146" s="601"/>
      <c r="Y146" s="601"/>
      <c r="Z146" s="1006">
        <f t="shared" si="27"/>
        <v>0</v>
      </c>
      <c r="AA146" s="614">
        <f t="shared" si="32"/>
        <v>0.53473697868300696</v>
      </c>
      <c r="AB146" s="601">
        <f t="shared" si="33"/>
        <v>6306.5809791916472</v>
      </c>
      <c r="AC146" s="618"/>
      <c r="AD146" s="2010"/>
      <c r="AE146" s="319"/>
      <c r="AF146" s="319"/>
      <c r="AG146" s="319"/>
      <c r="AH146" s="319"/>
      <c r="AI146" s="319"/>
      <c r="AJ146" s="319"/>
      <c r="AK146" s="319"/>
      <c r="AL146" s="319"/>
      <c r="AM146" s="319"/>
      <c r="AN146" s="319"/>
      <c r="AO146" s="319"/>
      <c r="AP146" s="319"/>
      <c r="AQ146" s="319"/>
      <c r="AR146" s="319"/>
      <c r="AS146" s="319"/>
      <c r="AT146" s="319"/>
      <c r="AU146" s="319"/>
      <c r="AV146" s="319"/>
      <c r="AW146" s="319"/>
      <c r="AX146" s="319"/>
      <c r="AY146" s="319"/>
      <c r="AZ146" s="319"/>
      <c r="BA146" s="319"/>
      <c r="BB146" s="319"/>
      <c r="BC146" s="319"/>
      <c r="BD146" s="319"/>
      <c r="BE146" s="319"/>
      <c r="BF146" s="319"/>
      <c r="BG146" s="319"/>
      <c r="BH146" s="319"/>
      <c r="BI146" s="319"/>
      <c r="BJ146" s="319"/>
      <c r="BK146" s="319"/>
      <c r="BL146" s="319"/>
      <c r="BM146" s="319"/>
      <c r="BN146" s="319"/>
      <c r="BO146" s="319"/>
      <c r="BP146" s="319"/>
      <c r="BQ146" s="319"/>
      <c r="BR146" s="319"/>
      <c r="BS146" s="319"/>
      <c r="BT146" s="319"/>
      <c r="BU146" s="319"/>
      <c r="BV146" s="319"/>
      <c r="BW146" s="319"/>
      <c r="BX146" s="319"/>
      <c r="BY146" s="319"/>
      <c r="BZ146" s="319"/>
      <c r="CA146" s="319"/>
      <c r="CB146" s="319"/>
      <c r="CC146" s="319"/>
      <c r="CD146" s="319"/>
      <c r="CE146" s="319"/>
      <c r="CF146" s="319"/>
      <c r="CG146" s="319"/>
      <c r="CH146" s="319"/>
      <c r="CI146" s="319"/>
      <c r="CJ146" s="319"/>
      <c r="CK146" s="319"/>
      <c r="CL146" s="319"/>
      <c r="CM146" s="319"/>
      <c r="CN146" s="319"/>
      <c r="CO146" s="319"/>
      <c r="CP146" s="319"/>
      <c r="CQ146" s="319"/>
      <c r="CR146" s="319"/>
      <c r="CS146" s="319"/>
      <c r="CT146" s="319"/>
      <c r="CU146" s="319"/>
      <c r="CV146" s="319"/>
      <c r="CW146" s="319"/>
      <c r="CX146" s="319"/>
      <c r="CY146" s="319"/>
      <c r="CZ146" s="319"/>
      <c r="DA146" s="319"/>
      <c r="DB146" s="319"/>
      <c r="DC146" s="319"/>
      <c r="DD146" s="319"/>
      <c r="DE146" s="319"/>
      <c r="DF146" s="319"/>
      <c r="DG146" s="319"/>
      <c r="DH146" s="319"/>
      <c r="DI146" s="319"/>
      <c r="DJ146" s="319"/>
      <c r="DK146" s="319"/>
      <c r="DL146" s="319"/>
      <c r="DM146" s="319"/>
      <c r="DN146" s="319"/>
      <c r="DO146" s="319"/>
      <c r="DP146" s="319"/>
      <c r="DQ146" s="319"/>
      <c r="DR146" s="319"/>
      <c r="DS146" s="319"/>
      <c r="DT146" s="319"/>
      <c r="DU146" s="319"/>
      <c r="DV146" s="319"/>
      <c r="DW146" s="319"/>
      <c r="DX146" s="319"/>
      <c r="DY146" s="319"/>
      <c r="DZ146" s="319"/>
      <c r="EA146" s="319"/>
      <c r="EB146" s="319"/>
      <c r="EC146" s="319"/>
      <c r="ED146" s="319"/>
      <c r="EE146" s="319"/>
      <c r="EF146" s="319"/>
      <c r="EG146" s="319"/>
      <c r="EH146" s="319"/>
      <c r="EI146" s="319"/>
      <c r="EJ146" s="319"/>
      <c r="EK146" s="319"/>
      <c r="EL146" s="319"/>
      <c r="EM146" s="319"/>
      <c r="EN146" s="319"/>
      <c r="EO146" s="319"/>
      <c r="EP146" s="319"/>
      <c r="EQ146" s="319"/>
      <c r="ER146" s="319"/>
      <c r="ES146" s="319"/>
      <c r="ET146" s="319"/>
      <c r="EU146" s="319"/>
      <c r="EV146" s="319"/>
      <c r="EW146" s="319"/>
      <c r="EX146" s="319"/>
      <c r="EY146" s="319"/>
      <c r="EZ146" s="319"/>
      <c r="FA146" s="319"/>
      <c r="FB146" s="319"/>
      <c r="FC146" s="319"/>
      <c r="FD146" s="319"/>
      <c r="FE146" s="319"/>
      <c r="FF146" s="319"/>
      <c r="FG146" s="319"/>
      <c r="FH146" s="319"/>
      <c r="FI146" s="319"/>
      <c r="FJ146" s="319"/>
      <c r="FK146" s="319"/>
      <c r="FL146" s="319"/>
      <c r="FM146" s="319"/>
      <c r="FN146" s="319"/>
      <c r="FO146" s="319"/>
      <c r="FP146" s="319"/>
      <c r="FQ146" s="319"/>
      <c r="FR146" s="319"/>
      <c r="FS146" s="319"/>
      <c r="FT146" s="319"/>
      <c r="FU146" s="319"/>
      <c r="FV146" s="319"/>
      <c r="FW146" s="319"/>
      <c r="FX146" s="319"/>
      <c r="FY146" s="319"/>
      <c r="FZ146" s="319"/>
      <c r="GA146" s="319"/>
      <c r="GB146" s="319"/>
      <c r="GC146" s="319"/>
      <c r="GD146" s="319"/>
      <c r="GE146" s="319"/>
      <c r="GF146" s="319"/>
      <c r="GG146" s="319"/>
      <c r="GH146" s="319"/>
      <c r="GI146" s="319"/>
      <c r="GJ146" s="319"/>
      <c r="GK146" s="319"/>
      <c r="GL146" s="319"/>
      <c r="GM146" s="319"/>
      <c r="GN146" s="319"/>
      <c r="GO146" s="319"/>
      <c r="GP146" s="319"/>
      <c r="GQ146" s="319"/>
      <c r="GR146" s="319"/>
      <c r="GS146" s="319"/>
      <c r="GT146" s="319"/>
      <c r="GU146" s="319"/>
      <c r="GV146" s="319"/>
      <c r="GW146" s="319"/>
      <c r="GX146" s="319"/>
      <c r="GY146" s="319"/>
      <c r="GZ146" s="319"/>
      <c r="HA146" s="319"/>
      <c r="HB146" s="319"/>
      <c r="HC146" s="319"/>
      <c r="HD146" s="319"/>
      <c r="HE146" s="319"/>
      <c r="HF146" s="319"/>
      <c r="HG146" s="319"/>
      <c r="HH146" s="319"/>
      <c r="HI146" s="319"/>
      <c r="HJ146" s="319"/>
      <c r="HK146" s="319"/>
      <c r="HL146" s="319"/>
      <c r="HM146" s="319"/>
      <c r="HN146" s="319"/>
      <c r="HO146" s="319"/>
      <c r="HP146" s="319"/>
      <c r="HQ146" s="319"/>
      <c r="HR146" s="319"/>
      <c r="HS146" s="319"/>
      <c r="HT146" s="319"/>
      <c r="HU146" s="319"/>
      <c r="HV146" s="319"/>
      <c r="HW146" s="319"/>
      <c r="HX146" s="319"/>
      <c r="HY146" s="319"/>
      <c r="HZ146" s="319"/>
      <c r="IA146" s="319"/>
      <c r="IB146" s="319"/>
      <c r="IC146" s="319"/>
      <c r="ID146" s="319"/>
      <c r="IE146" s="319"/>
      <c r="IF146" s="319"/>
      <c r="IG146" s="319"/>
      <c r="IH146" s="319"/>
      <c r="II146" s="319"/>
      <c r="IJ146" s="319"/>
      <c r="IK146" s="319"/>
      <c r="IL146" s="319"/>
      <c r="IM146" s="319"/>
      <c r="IN146" s="319"/>
      <c r="IO146" s="319"/>
      <c r="IP146" s="319"/>
      <c r="IQ146" s="319"/>
      <c r="IR146" s="319"/>
      <c r="IS146" s="319"/>
      <c r="IT146" s="319"/>
      <c r="IU146" s="319"/>
      <c r="IV146" s="319"/>
      <c r="IW146" s="319"/>
      <c r="IX146" s="319"/>
      <c r="IY146" s="319"/>
      <c r="IZ146" s="319"/>
      <c r="JA146" s="319"/>
      <c r="JB146" s="319"/>
      <c r="JC146" s="319"/>
      <c r="JD146" s="319"/>
      <c r="JE146" s="319"/>
      <c r="JF146" s="319"/>
      <c r="JG146" s="319"/>
      <c r="JH146" s="319"/>
      <c r="JI146" s="319"/>
      <c r="JJ146" s="319"/>
      <c r="JK146" s="319"/>
      <c r="JL146" s="319"/>
      <c r="JM146" s="319"/>
      <c r="JN146" s="319"/>
      <c r="JO146" s="319"/>
      <c r="JP146" s="319"/>
      <c r="JQ146" s="319"/>
      <c r="JR146" s="319"/>
      <c r="JS146" s="319"/>
      <c r="JT146" s="319"/>
      <c r="JU146" s="319"/>
      <c r="JV146" s="319"/>
      <c r="JW146" s="319"/>
      <c r="JX146" s="319"/>
      <c r="JY146" s="319"/>
      <c r="JZ146" s="319"/>
      <c r="KA146" s="319"/>
      <c r="KB146" s="319"/>
      <c r="KC146" s="319"/>
      <c r="KD146" s="319"/>
      <c r="KE146" s="319"/>
      <c r="KF146" s="319"/>
      <c r="KG146" s="319"/>
      <c r="KH146" s="319"/>
      <c r="KI146" s="319"/>
      <c r="KJ146" s="319"/>
      <c r="KK146" s="319"/>
      <c r="KL146" s="319"/>
      <c r="KM146" s="319"/>
      <c r="KN146" s="319"/>
      <c r="KO146" s="319"/>
      <c r="KP146" s="319"/>
      <c r="KQ146" s="319"/>
      <c r="KR146" s="319"/>
      <c r="KS146" s="319"/>
      <c r="KT146" s="319"/>
      <c r="KU146" s="319"/>
      <c r="KV146" s="319"/>
      <c r="KW146" s="319"/>
      <c r="KX146" s="319"/>
      <c r="KY146" s="319"/>
      <c r="KZ146" s="319"/>
      <c r="LA146" s="319"/>
      <c r="LB146" s="319"/>
      <c r="LC146" s="319"/>
      <c r="LD146" s="319"/>
      <c r="LE146" s="319"/>
      <c r="LF146" s="319"/>
      <c r="LG146" s="319"/>
      <c r="LH146" s="319"/>
      <c r="LI146" s="319"/>
      <c r="LJ146" s="319"/>
      <c r="LK146" s="319"/>
      <c r="LL146" s="319"/>
      <c r="LM146" s="319"/>
      <c r="LN146" s="319"/>
      <c r="LO146" s="319"/>
      <c r="LP146" s="319"/>
      <c r="LQ146" s="319"/>
      <c r="LR146" s="319"/>
      <c r="LS146" s="319"/>
      <c r="LT146" s="319"/>
      <c r="LU146" s="319"/>
      <c r="LV146" s="319"/>
      <c r="LW146" s="319"/>
      <c r="LX146" s="319"/>
      <c r="LY146" s="319"/>
      <c r="LZ146" s="319"/>
      <c r="MA146" s="319"/>
      <c r="MB146" s="319"/>
      <c r="MC146" s="319"/>
      <c r="MD146" s="319"/>
      <c r="ME146" s="319"/>
      <c r="MF146" s="319"/>
      <c r="MG146" s="319"/>
      <c r="MH146" s="319"/>
      <c r="MI146" s="319"/>
      <c r="MJ146" s="319"/>
      <c r="MK146" s="319"/>
      <c r="ML146" s="319"/>
      <c r="MM146" s="319"/>
      <c r="MN146" s="319"/>
      <c r="MO146" s="319"/>
      <c r="MP146" s="319"/>
      <c r="MQ146" s="319"/>
      <c r="MR146" s="319"/>
      <c r="MS146" s="319"/>
      <c r="MT146" s="319"/>
      <c r="MU146" s="319"/>
      <c r="MV146" s="319"/>
      <c r="MW146" s="319"/>
      <c r="MX146" s="319"/>
      <c r="MY146" s="319"/>
      <c r="MZ146" s="319"/>
      <c r="NA146" s="319"/>
      <c r="NB146" s="319"/>
      <c r="NC146" s="319"/>
      <c r="ND146" s="319"/>
      <c r="NE146" s="319"/>
      <c r="NF146" s="319"/>
      <c r="NG146" s="319"/>
      <c r="NH146" s="319"/>
      <c r="NI146" s="319"/>
      <c r="NJ146" s="319"/>
      <c r="NK146" s="319"/>
      <c r="NL146" s="319"/>
      <c r="NM146" s="319"/>
      <c r="NN146" s="319"/>
      <c r="NO146" s="319"/>
      <c r="NP146" s="319"/>
      <c r="NQ146" s="319"/>
      <c r="NR146" s="319"/>
      <c r="NS146" s="319"/>
      <c r="NT146" s="319"/>
      <c r="NU146" s="319"/>
      <c r="NV146" s="319"/>
      <c r="NW146" s="319"/>
      <c r="NX146" s="319"/>
      <c r="NY146" s="319"/>
      <c r="NZ146" s="319"/>
      <c r="OA146" s="319"/>
      <c r="OB146" s="319"/>
      <c r="OC146" s="319"/>
      <c r="OD146" s="319"/>
      <c r="OE146" s="319"/>
      <c r="OF146" s="319"/>
      <c r="OG146" s="319"/>
      <c r="OH146" s="319"/>
      <c r="OI146" s="319"/>
      <c r="OJ146" s="319"/>
      <c r="OK146" s="319"/>
      <c r="OL146" s="319"/>
      <c r="OM146" s="319"/>
      <c r="ON146" s="319"/>
      <c r="OO146" s="319"/>
      <c r="OP146" s="319"/>
      <c r="OQ146" s="319"/>
      <c r="OR146" s="319"/>
      <c r="OS146" s="319"/>
      <c r="OT146" s="319"/>
      <c r="OU146" s="319"/>
      <c r="OV146" s="319"/>
      <c r="OW146" s="319"/>
      <c r="OX146" s="319"/>
      <c r="OY146" s="319"/>
      <c r="OZ146" s="319"/>
      <c r="PA146" s="319"/>
      <c r="PB146" s="319"/>
      <c r="PC146" s="319"/>
      <c r="PD146" s="319"/>
      <c r="PE146" s="319"/>
      <c r="PF146" s="319"/>
      <c r="PG146" s="319"/>
      <c r="PH146" s="319"/>
      <c r="PI146" s="319"/>
      <c r="PJ146" s="319"/>
      <c r="PK146" s="319"/>
      <c r="PL146" s="319"/>
      <c r="PM146" s="319"/>
      <c r="PN146" s="319"/>
      <c r="PO146" s="319"/>
      <c r="PP146" s="319"/>
      <c r="PQ146" s="319"/>
      <c r="PR146" s="319"/>
      <c r="PS146" s="319"/>
      <c r="PT146" s="319"/>
      <c r="PU146" s="319"/>
      <c r="PV146" s="319"/>
      <c r="PW146" s="319"/>
      <c r="PX146" s="319"/>
      <c r="PY146" s="319"/>
      <c r="PZ146" s="319"/>
      <c r="QA146" s="319"/>
      <c r="QB146" s="319"/>
      <c r="QC146" s="319"/>
      <c r="QD146" s="319"/>
      <c r="QE146" s="319"/>
      <c r="QF146" s="319"/>
      <c r="QG146" s="319"/>
      <c r="QH146" s="319"/>
      <c r="QI146" s="319"/>
      <c r="QJ146" s="319"/>
      <c r="QK146" s="319"/>
      <c r="QL146" s="319"/>
      <c r="QM146" s="319"/>
      <c r="QN146" s="319"/>
      <c r="QO146" s="319"/>
      <c r="QP146" s="319"/>
      <c r="QQ146" s="319"/>
      <c r="QR146" s="319"/>
      <c r="QS146" s="319"/>
      <c r="QT146" s="319"/>
      <c r="QU146" s="319"/>
      <c r="QV146" s="319"/>
      <c r="QW146" s="319"/>
      <c r="QX146" s="319"/>
      <c r="QY146" s="319"/>
      <c r="QZ146" s="319"/>
      <c r="RA146" s="319"/>
      <c r="RB146" s="319"/>
      <c r="RC146" s="319"/>
      <c r="RD146" s="319"/>
      <c r="RE146" s="319"/>
      <c r="RF146" s="319"/>
    </row>
    <row r="147" spans="1:474" s="602" customFormat="1" ht="14.4">
      <c r="A147" s="319"/>
      <c r="B147" s="2003" t="s">
        <v>77</v>
      </c>
      <c r="C147" s="2004">
        <v>18230722</v>
      </c>
      <c r="D147" s="2005"/>
      <c r="E147" s="2006" t="s">
        <v>1195</v>
      </c>
      <c r="F147" s="2011">
        <v>5</v>
      </c>
      <c r="G147" s="612">
        <f t="shared" si="26"/>
        <v>8.3086570693331557E-2</v>
      </c>
      <c r="H147" s="612" t="s">
        <v>37</v>
      </c>
      <c r="I147" s="2006">
        <v>1839</v>
      </c>
      <c r="J147" s="2008">
        <f t="shared" si="28"/>
        <v>138.01576943991299</v>
      </c>
      <c r="K147" s="2009">
        <f t="shared" si="30"/>
        <v>8.7315008156606844</v>
      </c>
      <c r="L147" s="2009">
        <f t="shared" si="31"/>
        <v>8.7315008156606844</v>
      </c>
      <c r="M147" s="600"/>
      <c r="N147" s="2006">
        <v>253811</v>
      </c>
      <c r="O147" s="375"/>
      <c r="P147" s="601"/>
      <c r="Q147" s="601">
        <v>16057.23</v>
      </c>
      <c r="R147" s="601">
        <f t="shared" si="29"/>
        <v>0</v>
      </c>
      <c r="S147" s="2006">
        <v>16057.23</v>
      </c>
      <c r="T147" s="601"/>
      <c r="U147" s="601"/>
      <c r="V147" s="601"/>
      <c r="W147" s="601"/>
      <c r="X147" s="601"/>
      <c r="Y147" s="601"/>
      <c r="Z147" s="1006">
        <f t="shared" si="27"/>
        <v>0</v>
      </c>
      <c r="AA147" s="614">
        <f t="shared" si="32"/>
        <v>0.3175879546338175</v>
      </c>
      <c r="AB147" s="601">
        <f t="shared" si="33"/>
        <v>80607.31635356386</v>
      </c>
      <c r="AC147" s="618"/>
      <c r="AD147" s="2010"/>
      <c r="AE147" s="319"/>
      <c r="AF147" s="319"/>
      <c r="AG147" s="319"/>
      <c r="AH147" s="319"/>
      <c r="AI147" s="319"/>
      <c r="AJ147" s="319"/>
      <c r="AK147" s="319"/>
      <c r="AL147" s="319"/>
      <c r="AM147" s="319"/>
      <c r="AN147" s="319"/>
      <c r="AO147" s="319"/>
      <c r="AP147" s="319"/>
      <c r="AQ147" s="319"/>
      <c r="AR147" s="319"/>
      <c r="AS147" s="319"/>
      <c r="AT147" s="319"/>
      <c r="AU147" s="319"/>
      <c r="AV147" s="319"/>
      <c r="AW147" s="319"/>
      <c r="AX147" s="319"/>
      <c r="AY147" s="319"/>
      <c r="AZ147" s="319"/>
      <c r="BA147" s="319"/>
      <c r="BB147" s="319"/>
      <c r="BC147" s="319"/>
      <c r="BD147" s="319"/>
      <c r="BE147" s="319"/>
      <c r="BF147" s="319"/>
      <c r="BG147" s="319"/>
      <c r="BH147" s="319"/>
      <c r="BI147" s="319"/>
      <c r="BJ147" s="319"/>
      <c r="BK147" s="319"/>
      <c r="BL147" s="319"/>
      <c r="BM147" s="319"/>
      <c r="BN147" s="319"/>
      <c r="BO147" s="319"/>
      <c r="BP147" s="319"/>
      <c r="BQ147" s="319"/>
      <c r="BR147" s="319"/>
      <c r="BS147" s="319"/>
      <c r="BT147" s="319"/>
      <c r="BU147" s="319"/>
      <c r="BV147" s="319"/>
      <c r="BW147" s="319"/>
      <c r="BX147" s="319"/>
      <c r="BY147" s="319"/>
      <c r="BZ147" s="319"/>
      <c r="CA147" s="319"/>
      <c r="CB147" s="319"/>
      <c r="CC147" s="319"/>
      <c r="CD147" s="319"/>
      <c r="CE147" s="319"/>
      <c r="CF147" s="319"/>
      <c r="CG147" s="319"/>
      <c r="CH147" s="319"/>
      <c r="CI147" s="319"/>
      <c r="CJ147" s="319"/>
      <c r="CK147" s="319"/>
      <c r="CL147" s="319"/>
      <c r="CM147" s="319"/>
      <c r="CN147" s="319"/>
      <c r="CO147" s="319"/>
      <c r="CP147" s="319"/>
      <c r="CQ147" s="319"/>
      <c r="CR147" s="319"/>
      <c r="CS147" s="319"/>
      <c r="CT147" s="319"/>
      <c r="CU147" s="319"/>
      <c r="CV147" s="319"/>
      <c r="CW147" s="319"/>
      <c r="CX147" s="319"/>
      <c r="CY147" s="319"/>
      <c r="CZ147" s="319"/>
      <c r="DA147" s="319"/>
      <c r="DB147" s="319"/>
      <c r="DC147" s="319"/>
      <c r="DD147" s="319"/>
      <c r="DE147" s="319"/>
      <c r="DF147" s="319"/>
      <c r="DG147" s="319"/>
      <c r="DH147" s="319"/>
      <c r="DI147" s="319"/>
      <c r="DJ147" s="319"/>
      <c r="DK147" s="319"/>
      <c r="DL147" s="319"/>
      <c r="DM147" s="319"/>
      <c r="DN147" s="319"/>
      <c r="DO147" s="319"/>
      <c r="DP147" s="319"/>
      <c r="DQ147" s="319"/>
      <c r="DR147" s="319"/>
      <c r="DS147" s="319"/>
      <c r="DT147" s="319"/>
      <c r="DU147" s="319"/>
      <c r="DV147" s="319"/>
      <c r="DW147" s="319"/>
      <c r="DX147" s="319"/>
      <c r="DY147" s="319"/>
      <c r="DZ147" s="319"/>
      <c r="EA147" s="319"/>
      <c r="EB147" s="319"/>
      <c r="EC147" s="319"/>
      <c r="ED147" s="319"/>
      <c r="EE147" s="319"/>
      <c r="EF147" s="319"/>
      <c r="EG147" s="319"/>
      <c r="EH147" s="319"/>
      <c r="EI147" s="319"/>
      <c r="EJ147" s="319"/>
      <c r="EK147" s="319"/>
      <c r="EL147" s="319"/>
      <c r="EM147" s="319"/>
      <c r="EN147" s="319"/>
      <c r="EO147" s="319"/>
      <c r="EP147" s="319"/>
      <c r="EQ147" s="319"/>
      <c r="ER147" s="319"/>
      <c r="ES147" s="319"/>
      <c r="ET147" s="319"/>
      <c r="EU147" s="319"/>
      <c r="EV147" s="319"/>
      <c r="EW147" s="319"/>
      <c r="EX147" s="319"/>
      <c r="EY147" s="319"/>
      <c r="EZ147" s="319"/>
      <c r="FA147" s="319"/>
      <c r="FB147" s="319"/>
      <c r="FC147" s="319"/>
      <c r="FD147" s="319"/>
      <c r="FE147" s="319"/>
      <c r="FF147" s="319"/>
      <c r="FG147" s="319"/>
      <c r="FH147" s="319"/>
      <c r="FI147" s="319"/>
      <c r="FJ147" s="319"/>
      <c r="FK147" s="319"/>
      <c r="FL147" s="319"/>
      <c r="FM147" s="319"/>
      <c r="FN147" s="319"/>
      <c r="FO147" s="319"/>
      <c r="FP147" s="319"/>
      <c r="FQ147" s="319"/>
      <c r="FR147" s="319"/>
      <c r="FS147" s="319"/>
      <c r="FT147" s="319"/>
      <c r="FU147" s="319"/>
      <c r="FV147" s="319"/>
      <c r="FW147" s="319"/>
      <c r="FX147" s="319"/>
      <c r="FY147" s="319"/>
      <c r="FZ147" s="319"/>
      <c r="GA147" s="319"/>
      <c r="GB147" s="319"/>
      <c r="GC147" s="319"/>
      <c r="GD147" s="319"/>
      <c r="GE147" s="319"/>
      <c r="GF147" s="319"/>
      <c r="GG147" s="319"/>
      <c r="GH147" s="319"/>
      <c r="GI147" s="319"/>
      <c r="GJ147" s="319"/>
      <c r="GK147" s="319"/>
      <c r="GL147" s="319"/>
      <c r="GM147" s="319"/>
      <c r="GN147" s="319"/>
      <c r="GO147" s="319"/>
      <c r="GP147" s="319"/>
      <c r="GQ147" s="319"/>
      <c r="GR147" s="319"/>
      <c r="GS147" s="319"/>
      <c r="GT147" s="319"/>
      <c r="GU147" s="319"/>
      <c r="GV147" s="319"/>
      <c r="GW147" s="319"/>
      <c r="GX147" s="319"/>
      <c r="GY147" s="319"/>
      <c r="GZ147" s="319"/>
      <c r="HA147" s="319"/>
      <c r="HB147" s="319"/>
      <c r="HC147" s="319"/>
      <c r="HD147" s="319"/>
      <c r="HE147" s="319"/>
      <c r="HF147" s="319"/>
      <c r="HG147" s="319"/>
      <c r="HH147" s="319"/>
      <c r="HI147" s="319"/>
      <c r="HJ147" s="319"/>
      <c r="HK147" s="319"/>
      <c r="HL147" s="319"/>
      <c r="HM147" s="319"/>
      <c r="HN147" s="319"/>
      <c r="HO147" s="319"/>
      <c r="HP147" s="319"/>
      <c r="HQ147" s="319"/>
      <c r="HR147" s="319"/>
      <c r="HS147" s="319"/>
      <c r="HT147" s="319"/>
      <c r="HU147" s="319"/>
      <c r="HV147" s="319"/>
      <c r="HW147" s="319"/>
      <c r="HX147" s="319"/>
      <c r="HY147" s="319"/>
      <c r="HZ147" s="319"/>
      <c r="IA147" s="319"/>
      <c r="IB147" s="319"/>
      <c r="IC147" s="319"/>
      <c r="ID147" s="319"/>
      <c r="IE147" s="319"/>
      <c r="IF147" s="319"/>
      <c r="IG147" s="319"/>
      <c r="IH147" s="319"/>
      <c r="II147" s="319"/>
      <c r="IJ147" s="319"/>
      <c r="IK147" s="319"/>
      <c r="IL147" s="319"/>
      <c r="IM147" s="319"/>
      <c r="IN147" s="319"/>
      <c r="IO147" s="319"/>
      <c r="IP147" s="319"/>
      <c r="IQ147" s="319"/>
      <c r="IR147" s="319"/>
      <c r="IS147" s="319"/>
      <c r="IT147" s="319"/>
      <c r="IU147" s="319"/>
      <c r="IV147" s="319"/>
      <c r="IW147" s="319"/>
      <c r="IX147" s="319"/>
      <c r="IY147" s="319"/>
      <c r="IZ147" s="319"/>
      <c r="JA147" s="319"/>
      <c r="JB147" s="319"/>
      <c r="JC147" s="319"/>
      <c r="JD147" s="319"/>
      <c r="JE147" s="319"/>
      <c r="JF147" s="319"/>
      <c r="JG147" s="319"/>
      <c r="JH147" s="319"/>
      <c r="JI147" s="319"/>
      <c r="JJ147" s="319"/>
      <c r="JK147" s="319"/>
      <c r="JL147" s="319"/>
      <c r="JM147" s="319"/>
      <c r="JN147" s="319"/>
      <c r="JO147" s="319"/>
      <c r="JP147" s="319"/>
      <c r="JQ147" s="319"/>
      <c r="JR147" s="319"/>
      <c r="JS147" s="319"/>
      <c r="JT147" s="319"/>
      <c r="JU147" s="319"/>
      <c r="JV147" s="319"/>
      <c r="JW147" s="319"/>
      <c r="JX147" s="319"/>
      <c r="JY147" s="319"/>
      <c r="JZ147" s="319"/>
      <c r="KA147" s="319"/>
      <c r="KB147" s="319"/>
      <c r="KC147" s="319"/>
      <c r="KD147" s="319"/>
      <c r="KE147" s="319"/>
      <c r="KF147" s="319"/>
      <c r="KG147" s="319"/>
      <c r="KH147" s="319"/>
      <c r="KI147" s="319"/>
      <c r="KJ147" s="319"/>
      <c r="KK147" s="319"/>
      <c r="KL147" s="319"/>
      <c r="KM147" s="319"/>
      <c r="KN147" s="319"/>
      <c r="KO147" s="319"/>
      <c r="KP147" s="319"/>
      <c r="KQ147" s="319"/>
      <c r="KR147" s="319"/>
      <c r="KS147" s="319"/>
      <c r="KT147" s="319"/>
      <c r="KU147" s="319"/>
      <c r="KV147" s="319"/>
      <c r="KW147" s="319"/>
      <c r="KX147" s="319"/>
      <c r="KY147" s="319"/>
      <c r="KZ147" s="319"/>
      <c r="LA147" s="319"/>
      <c r="LB147" s="319"/>
      <c r="LC147" s="319"/>
      <c r="LD147" s="319"/>
      <c r="LE147" s="319"/>
      <c r="LF147" s="319"/>
      <c r="LG147" s="319"/>
      <c r="LH147" s="319"/>
      <c r="LI147" s="319"/>
      <c r="LJ147" s="319"/>
      <c r="LK147" s="319"/>
      <c r="LL147" s="319"/>
      <c r="LM147" s="319"/>
      <c r="LN147" s="319"/>
      <c r="LO147" s="319"/>
      <c r="LP147" s="319"/>
      <c r="LQ147" s="319"/>
      <c r="LR147" s="319"/>
      <c r="LS147" s="319"/>
      <c r="LT147" s="319"/>
      <c r="LU147" s="319"/>
      <c r="LV147" s="319"/>
      <c r="LW147" s="319"/>
      <c r="LX147" s="319"/>
      <c r="LY147" s="319"/>
      <c r="LZ147" s="319"/>
      <c r="MA147" s="319"/>
      <c r="MB147" s="319"/>
      <c r="MC147" s="319"/>
      <c r="MD147" s="319"/>
      <c r="ME147" s="319"/>
      <c r="MF147" s="319"/>
      <c r="MG147" s="319"/>
      <c r="MH147" s="319"/>
      <c r="MI147" s="319"/>
      <c r="MJ147" s="319"/>
      <c r="MK147" s="319"/>
      <c r="ML147" s="319"/>
      <c r="MM147" s="319"/>
      <c r="MN147" s="319"/>
      <c r="MO147" s="319"/>
      <c r="MP147" s="319"/>
      <c r="MQ147" s="319"/>
      <c r="MR147" s="319"/>
      <c r="MS147" s="319"/>
      <c r="MT147" s="319"/>
      <c r="MU147" s="319"/>
      <c r="MV147" s="319"/>
      <c r="MW147" s="319"/>
      <c r="MX147" s="319"/>
      <c r="MY147" s="319"/>
      <c r="MZ147" s="319"/>
      <c r="NA147" s="319"/>
      <c r="NB147" s="319"/>
      <c r="NC147" s="319"/>
      <c r="ND147" s="319"/>
      <c r="NE147" s="319"/>
      <c r="NF147" s="319"/>
      <c r="NG147" s="319"/>
      <c r="NH147" s="319"/>
      <c r="NI147" s="319"/>
      <c r="NJ147" s="319"/>
      <c r="NK147" s="319"/>
      <c r="NL147" s="319"/>
      <c r="NM147" s="319"/>
      <c r="NN147" s="319"/>
      <c r="NO147" s="319"/>
      <c r="NP147" s="319"/>
      <c r="NQ147" s="319"/>
      <c r="NR147" s="319"/>
      <c r="NS147" s="319"/>
      <c r="NT147" s="319"/>
      <c r="NU147" s="319"/>
      <c r="NV147" s="319"/>
      <c r="NW147" s="319"/>
      <c r="NX147" s="319"/>
      <c r="NY147" s="319"/>
      <c r="NZ147" s="319"/>
      <c r="OA147" s="319"/>
      <c r="OB147" s="319"/>
      <c r="OC147" s="319"/>
      <c r="OD147" s="319"/>
      <c r="OE147" s="319"/>
      <c r="OF147" s="319"/>
      <c r="OG147" s="319"/>
      <c r="OH147" s="319"/>
      <c r="OI147" s="319"/>
      <c r="OJ147" s="319"/>
      <c r="OK147" s="319"/>
      <c r="OL147" s="319"/>
      <c r="OM147" s="319"/>
      <c r="ON147" s="319"/>
      <c r="OO147" s="319"/>
      <c r="OP147" s="319"/>
      <c r="OQ147" s="319"/>
      <c r="OR147" s="319"/>
      <c r="OS147" s="319"/>
      <c r="OT147" s="319"/>
      <c r="OU147" s="319"/>
      <c r="OV147" s="319"/>
      <c r="OW147" s="319"/>
      <c r="OX147" s="319"/>
      <c r="OY147" s="319"/>
      <c r="OZ147" s="319"/>
      <c r="PA147" s="319"/>
      <c r="PB147" s="319"/>
      <c r="PC147" s="319"/>
      <c r="PD147" s="319"/>
      <c r="PE147" s="319"/>
      <c r="PF147" s="319"/>
      <c r="PG147" s="319"/>
      <c r="PH147" s="319"/>
      <c r="PI147" s="319"/>
      <c r="PJ147" s="319"/>
      <c r="PK147" s="319"/>
      <c r="PL147" s="319"/>
      <c r="PM147" s="319"/>
      <c r="PN147" s="319"/>
      <c r="PO147" s="319"/>
      <c r="PP147" s="319"/>
      <c r="PQ147" s="319"/>
      <c r="PR147" s="319"/>
      <c r="PS147" s="319"/>
      <c r="PT147" s="319"/>
      <c r="PU147" s="319"/>
      <c r="PV147" s="319"/>
      <c r="PW147" s="319"/>
      <c r="PX147" s="319"/>
      <c r="PY147" s="319"/>
      <c r="PZ147" s="319"/>
      <c r="QA147" s="319"/>
      <c r="QB147" s="319"/>
      <c r="QC147" s="319"/>
      <c r="QD147" s="319"/>
      <c r="QE147" s="319"/>
      <c r="QF147" s="319"/>
      <c r="QG147" s="319"/>
      <c r="QH147" s="319"/>
      <c r="QI147" s="319"/>
      <c r="QJ147" s="319"/>
      <c r="QK147" s="319"/>
      <c r="QL147" s="319"/>
      <c r="QM147" s="319"/>
      <c r="QN147" s="319"/>
      <c r="QO147" s="319"/>
      <c r="QP147" s="319"/>
      <c r="QQ147" s="319"/>
      <c r="QR147" s="319"/>
      <c r="QS147" s="319"/>
      <c r="QT147" s="319"/>
      <c r="QU147" s="319"/>
      <c r="QV147" s="319"/>
      <c r="QW147" s="319"/>
      <c r="QX147" s="319"/>
      <c r="QY147" s="319"/>
      <c r="QZ147" s="319"/>
      <c r="RA147" s="319"/>
      <c r="RB147" s="319"/>
      <c r="RC147" s="319"/>
      <c r="RD147" s="319"/>
      <c r="RE147" s="319"/>
      <c r="RF147" s="319"/>
    </row>
    <row r="148" spans="1:474" s="602" customFormat="1" ht="14.4">
      <c r="A148" s="319"/>
      <c r="B148" s="2003" t="s">
        <v>77</v>
      </c>
      <c r="C148" s="2004">
        <v>18230722</v>
      </c>
      <c r="D148" s="2005"/>
      <c r="E148" s="2006" t="s">
        <v>878</v>
      </c>
      <c r="F148" s="2011">
        <v>10</v>
      </c>
      <c r="G148" s="612">
        <f t="shared" si="26"/>
        <v>9.6236791256356105E-2</v>
      </c>
      <c r="H148" s="612" t="s">
        <v>37</v>
      </c>
      <c r="I148" s="2006">
        <v>182</v>
      </c>
      <c r="J148" s="2008">
        <f t="shared" si="28"/>
        <v>807.64285714285711</v>
      </c>
      <c r="K148" s="2009">
        <f t="shared" si="30"/>
        <v>44.492087912087918</v>
      </c>
      <c r="L148" s="2009">
        <f t="shared" si="31"/>
        <v>44.492087912087918</v>
      </c>
      <c r="M148" s="600"/>
      <c r="N148" s="2006">
        <v>146991</v>
      </c>
      <c r="O148" s="375"/>
      <c r="P148" s="601"/>
      <c r="Q148" s="601">
        <v>8097.56</v>
      </c>
      <c r="R148" s="601">
        <f t="shared" si="29"/>
        <v>0</v>
      </c>
      <c r="S148" s="2006">
        <v>8097.56</v>
      </c>
      <c r="T148" s="601"/>
      <c r="U148" s="601"/>
      <c r="V148" s="601"/>
      <c r="W148" s="601"/>
      <c r="X148" s="601"/>
      <c r="Y148" s="601"/>
      <c r="Z148" s="1006">
        <f t="shared" si="27"/>
        <v>0</v>
      </c>
      <c r="AA148" s="614">
        <f t="shared" si="32"/>
        <v>0.58266157374991767</v>
      </c>
      <c r="AB148" s="601">
        <f t="shared" si="33"/>
        <v>85646.007387074147</v>
      </c>
      <c r="AC148" s="618"/>
      <c r="AD148" s="2010"/>
      <c r="AE148" s="319"/>
      <c r="AF148" s="319"/>
      <c r="AG148" s="319"/>
      <c r="AH148" s="319"/>
      <c r="AI148" s="319"/>
      <c r="AJ148" s="319"/>
      <c r="AK148" s="319"/>
      <c r="AL148" s="319"/>
      <c r="AM148" s="319"/>
      <c r="AN148" s="319"/>
      <c r="AO148" s="319"/>
      <c r="AP148" s="319"/>
      <c r="AQ148" s="319"/>
      <c r="AR148" s="319"/>
      <c r="AS148" s="319"/>
      <c r="AT148" s="319"/>
      <c r="AU148" s="319"/>
      <c r="AV148" s="319"/>
      <c r="AW148" s="319"/>
      <c r="AX148" s="319"/>
      <c r="AY148" s="319"/>
      <c r="AZ148" s="319"/>
      <c r="BA148" s="319"/>
      <c r="BB148" s="319"/>
      <c r="BC148" s="319"/>
      <c r="BD148" s="319"/>
      <c r="BE148" s="319"/>
      <c r="BF148" s="319"/>
      <c r="BG148" s="319"/>
      <c r="BH148" s="319"/>
      <c r="BI148" s="319"/>
      <c r="BJ148" s="319"/>
      <c r="BK148" s="319"/>
      <c r="BL148" s="319"/>
      <c r="BM148" s="319"/>
      <c r="BN148" s="319"/>
      <c r="BO148" s="319"/>
      <c r="BP148" s="319"/>
      <c r="BQ148" s="319"/>
      <c r="BR148" s="319"/>
      <c r="BS148" s="319"/>
      <c r="BT148" s="319"/>
      <c r="BU148" s="319"/>
      <c r="BV148" s="319"/>
      <c r="BW148" s="319"/>
      <c r="BX148" s="319"/>
      <c r="BY148" s="319"/>
      <c r="BZ148" s="319"/>
      <c r="CA148" s="319"/>
      <c r="CB148" s="319"/>
      <c r="CC148" s="319"/>
      <c r="CD148" s="319"/>
      <c r="CE148" s="319"/>
      <c r="CF148" s="319"/>
      <c r="CG148" s="319"/>
      <c r="CH148" s="319"/>
      <c r="CI148" s="319"/>
      <c r="CJ148" s="319"/>
      <c r="CK148" s="319"/>
      <c r="CL148" s="319"/>
      <c r="CM148" s="319"/>
      <c r="CN148" s="319"/>
      <c r="CO148" s="319"/>
      <c r="CP148" s="319"/>
      <c r="CQ148" s="319"/>
      <c r="CR148" s="319"/>
      <c r="CS148" s="319"/>
      <c r="CT148" s="319"/>
      <c r="CU148" s="319"/>
      <c r="CV148" s="319"/>
      <c r="CW148" s="319"/>
      <c r="CX148" s="319"/>
      <c r="CY148" s="319"/>
      <c r="CZ148" s="319"/>
      <c r="DA148" s="319"/>
      <c r="DB148" s="319"/>
      <c r="DC148" s="319"/>
      <c r="DD148" s="319"/>
      <c r="DE148" s="319"/>
      <c r="DF148" s="319"/>
      <c r="DG148" s="319"/>
      <c r="DH148" s="319"/>
      <c r="DI148" s="319"/>
      <c r="DJ148" s="319"/>
      <c r="DK148" s="319"/>
      <c r="DL148" s="319"/>
      <c r="DM148" s="319"/>
      <c r="DN148" s="319"/>
      <c r="DO148" s="319"/>
      <c r="DP148" s="319"/>
      <c r="DQ148" s="319"/>
      <c r="DR148" s="319"/>
      <c r="DS148" s="319"/>
      <c r="DT148" s="319"/>
      <c r="DU148" s="319"/>
      <c r="DV148" s="319"/>
      <c r="DW148" s="319"/>
      <c r="DX148" s="319"/>
      <c r="DY148" s="319"/>
      <c r="DZ148" s="319"/>
      <c r="EA148" s="319"/>
      <c r="EB148" s="319"/>
      <c r="EC148" s="319"/>
      <c r="ED148" s="319"/>
      <c r="EE148" s="319"/>
      <c r="EF148" s="319"/>
      <c r="EG148" s="319"/>
      <c r="EH148" s="319"/>
      <c r="EI148" s="319"/>
      <c r="EJ148" s="319"/>
      <c r="EK148" s="319"/>
      <c r="EL148" s="319"/>
      <c r="EM148" s="319"/>
      <c r="EN148" s="319"/>
      <c r="EO148" s="319"/>
      <c r="EP148" s="319"/>
      <c r="EQ148" s="319"/>
      <c r="ER148" s="319"/>
      <c r="ES148" s="319"/>
      <c r="ET148" s="319"/>
      <c r="EU148" s="319"/>
      <c r="EV148" s="319"/>
      <c r="EW148" s="319"/>
      <c r="EX148" s="319"/>
      <c r="EY148" s="319"/>
      <c r="EZ148" s="319"/>
      <c r="FA148" s="319"/>
      <c r="FB148" s="319"/>
      <c r="FC148" s="319"/>
      <c r="FD148" s="319"/>
      <c r="FE148" s="319"/>
      <c r="FF148" s="319"/>
      <c r="FG148" s="319"/>
      <c r="FH148" s="319"/>
      <c r="FI148" s="319"/>
      <c r="FJ148" s="319"/>
      <c r="FK148" s="319"/>
      <c r="FL148" s="319"/>
      <c r="FM148" s="319"/>
      <c r="FN148" s="319"/>
      <c r="FO148" s="319"/>
      <c r="FP148" s="319"/>
      <c r="FQ148" s="319"/>
      <c r="FR148" s="319"/>
      <c r="FS148" s="319"/>
      <c r="FT148" s="319"/>
      <c r="FU148" s="319"/>
      <c r="FV148" s="319"/>
      <c r="FW148" s="319"/>
      <c r="FX148" s="319"/>
      <c r="FY148" s="319"/>
      <c r="FZ148" s="319"/>
      <c r="GA148" s="319"/>
      <c r="GB148" s="319"/>
      <c r="GC148" s="319"/>
      <c r="GD148" s="319"/>
      <c r="GE148" s="319"/>
      <c r="GF148" s="319"/>
      <c r="GG148" s="319"/>
      <c r="GH148" s="319"/>
      <c r="GI148" s="319"/>
      <c r="GJ148" s="319"/>
      <c r="GK148" s="319"/>
      <c r="GL148" s="319"/>
      <c r="GM148" s="319"/>
      <c r="GN148" s="319"/>
      <c r="GO148" s="319"/>
      <c r="GP148" s="319"/>
      <c r="GQ148" s="319"/>
      <c r="GR148" s="319"/>
      <c r="GS148" s="319"/>
      <c r="GT148" s="319"/>
      <c r="GU148" s="319"/>
      <c r="GV148" s="319"/>
      <c r="GW148" s="319"/>
      <c r="GX148" s="319"/>
      <c r="GY148" s="319"/>
      <c r="GZ148" s="319"/>
      <c r="HA148" s="319"/>
      <c r="HB148" s="319"/>
      <c r="HC148" s="319"/>
      <c r="HD148" s="319"/>
      <c r="HE148" s="319"/>
      <c r="HF148" s="319"/>
      <c r="HG148" s="319"/>
      <c r="HH148" s="319"/>
      <c r="HI148" s="319"/>
      <c r="HJ148" s="319"/>
      <c r="HK148" s="319"/>
      <c r="HL148" s="319"/>
      <c r="HM148" s="319"/>
      <c r="HN148" s="319"/>
      <c r="HO148" s="319"/>
      <c r="HP148" s="319"/>
      <c r="HQ148" s="319"/>
      <c r="HR148" s="319"/>
      <c r="HS148" s="319"/>
      <c r="HT148" s="319"/>
      <c r="HU148" s="319"/>
      <c r="HV148" s="319"/>
      <c r="HW148" s="319"/>
      <c r="HX148" s="319"/>
      <c r="HY148" s="319"/>
      <c r="HZ148" s="319"/>
      <c r="IA148" s="319"/>
      <c r="IB148" s="319"/>
      <c r="IC148" s="319"/>
      <c r="ID148" s="319"/>
      <c r="IE148" s="319"/>
      <c r="IF148" s="319"/>
      <c r="IG148" s="319"/>
      <c r="IH148" s="319"/>
      <c r="II148" s="319"/>
      <c r="IJ148" s="319"/>
      <c r="IK148" s="319"/>
      <c r="IL148" s="319"/>
      <c r="IM148" s="319"/>
      <c r="IN148" s="319"/>
      <c r="IO148" s="319"/>
      <c r="IP148" s="319"/>
      <c r="IQ148" s="319"/>
      <c r="IR148" s="319"/>
      <c r="IS148" s="319"/>
      <c r="IT148" s="319"/>
      <c r="IU148" s="319"/>
      <c r="IV148" s="319"/>
      <c r="IW148" s="319"/>
      <c r="IX148" s="319"/>
      <c r="IY148" s="319"/>
      <c r="IZ148" s="319"/>
      <c r="JA148" s="319"/>
      <c r="JB148" s="319"/>
      <c r="JC148" s="319"/>
      <c r="JD148" s="319"/>
      <c r="JE148" s="319"/>
      <c r="JF148" s="319"/>
      <c r="JG148" s="319"/>
      <c r="JH148" s="319"/>
      <c r="JI148" s="319"/>
      <c r="JJ148" s="319"/>
      <c r="JK148" s="319"/>
      <c r="JL148" s="319"/>
      <c r="JM148" s="319"/>
      <c r="JN148" s="319"/>
      <c r="JO148" s="319"/>
      <c r="JP148" s="319"/>
      <c r="JQ148" s="319"/>
      <c r="JR148" s="319"/>
      <c r="JS148" s="319"/>
      <c r="JT148" s="319"/>
      <c r="JU148" s="319"/>
      <c r="JV148" s="319"/>
      <c r="JW148" s="319"/>
      <c r="JX148" s="319"/>
      <c r="JY148" s="319"/>
      <c r="JZ148" s="319"/>
      <c r="KA148" s="319"/>
      <c r="KB148" s="319"/>
      <c r="KC148" s="319"/>
      <c r="KD148" s="319"/>
      <c r="KE148" s="319"/>
      <c r="KF148" s="319"/>
      <c r="KG148" s="319"/>
      <c r="KH148" s="319"/>
      <c r="KI148" s="319"/>
      <c r="KJ148" s="319"/>
      <c r="KK148" s="319"/>
      <c r="KL148" s="319"/>
      <c r="KM148" s="319"/>
      <c r="KN148" s="319"/>
      <c r="KO148" s="319"/>
      <c r="KP148" s="319"/>
      <c r="KQ148" s="319"/>
      <c r="KR148" s="319"/>
      <c r="KS148" s="319"/>
      <c r="KT148" s="319"/>
      <c r="KU148" s="319"/>
      <c r="KV148" s="319"/>
      <c r="KW148" s="319"/>
      <c r="KX148" s="319"/>
      <c r="KY148" s="319"/>
      <c r="KZ148" s="319"/>
      <c r="LA148" s="319"/>
      <c r="LB148" s="319"/>
      <c r="LC148" s="319"/>
      <c r="LD148" s="319"/>
      <c r="LE148" s="319"/>
      <c r="LF148" s="319"/>
      <c r="LG148" s="319"/>
      <c r="LH148" s="319"/>
      <c r="LI148" s="319"/>
      <c r="LJ148" s="319"/>
      <c r="LK148" s="319"/>
      <c r="LL148" s="319"/>
      <c r="LM148" s="319"/>
      <c r="LN148" s="319"/>
      <c r="LO148" s="319"/>
      <c r="LP148" s="319"/>
      <c r="LQ148" s="319"/>
      <c r="LR148" s="319"/>
      <c r="LS148" s="319"/>
      <c r="LT148" s="319"/>
      <c r="LU148" s="319"/>
      <c r="LV148" s="319"/>
      <c r="LW148" s="319"/>
      <c r="LX148" s="319"/>
      <c r="LY148" s="319"/>
      <c r="LZ148" s="319"/>
      <c r="MA148" s="319"/>
      <c r="MB148" s="319"/>
      <c r="MC148" s="319"/>
      <c r="MD148" s="319"/>
      <c r="ME148" s="319"/>
      <c r="MF148" s="319"/>
      <c r="MG148" s="319"/>
      <c r="MH148" s="319"/>
      <c r="MI148" s="319"/>
      <c r="MJ148" s="319"/>
      <c r="MK148" s="319"/>
      <c r="ML148" s="319"/>
      <c r="MM148" s="319"/>
      <c r="MN148" s="319"/>
      <c r="MO148" s="319"/>
      <c r="MP148" s="319"/>
      <c r="MQ148" s="319"/>
      <c r="MR148" s="319"/>
      <c r="MS148" s="319"/>
      <c r="MT148" s="319"/>
      <c r="MU148" s="319"/>
      <c r="MV148" s="319"/>
      <c r="MW148" s="319"/>
      <c r="MX148" s="319"/>
      <c r="MY148" s="319"/>
      <c r="MZ148" s="319"/>
      <c r="NA148" s="319"/>
      <c r="NB148" s="319"/>
      <c r="NC148" s="319"/>
      <c r="ND148" s="319"/>
      <c r="NE148" s="319"/>
      <c r="NF148" s="319"/>
      <c r="NG148" s="319"/>
      <c r="NH148" s="319"/>
      <c r="NI148" s="319"/>
      <c r="NJ148" s="319"/>
      <c r="NK148" s="319"/>
      <c r="NL148" s="319"/>
      <c r="NM148" s="319"/>
      <c r="NN148" s="319"/>
      <c r="NO148" s="319"/>
      <c r="NP148" s="319"/>
      <c r="NQ148" s="319"/>
      <c r="NR148" s="319"/>
      <c r="NS148" s="319"/>
      <c r="NT148" s="319"/>
      <c r="NU148" s="319"/>
      <c r="NV148" s="319"/>
      <c r="NW148" s="319"/>
      <c r="NX148" s="319"/>
      <c r="NY148" s="319"/>
      <c r="NZ148" s="319"/>
      <c r="OA148" s="319"/>
      <c r="OB148" s="319"/>
      <c r="OC148" s="319"/>
      <c r="OD148" s="319"/>
      <c r="OE148" s="319"/>
      <c r="OF148" s="319"/>
      <c r="OG148" s="319"/>
      <c r="OH148" s="319"/>
      <c r="OI148" s="319"/>
      <c r="OJ148" s="319"/>
      <c r="OK148" s="319"/>
      <c r="OL148" s="319"/>
      <c r="OM148" s="319"/>
      <c r="ON148" s="319"/>
      <c r="OO148" s="319"/>
      <c r="OP148" s="319"/>
      <c r="OQ148" s="319"/>
      <c r="OR148" s="319"/>
      <c r="OS148" s="319"/>
      <c r="OT148" s="319"/>
      <c r="OU148" s="319"/>
      <c r="OV148" s="319"/>
      <c r="OW148" s="319"/>
      <c r="OX148" s="319"/>
      <c r="OY148" s="319"/>
      <c r="OZ148" s="319"/>
      <c r="PA148" s="319"/>
      <c r="PB148" s="319"/>
      <c r="PC148" s="319"/>
      <c r="PD148" s="319"/>
      <c r="PE148" s="319"/>
      <c r="PF148" s="319"/>
      <c r="PG148" s="319"/>
      <c r="PH148" s="319"/>
      <c r="PI148" s="319"/>
      <c r="PJ148" s="319"/>
      <c r="PK148" s="319"/>
      <c r="PL148" s="319"/>
      <c r="PM148" s="319"/>
      <c r="PN148" s="319"/>
      <c r="PO148" s="319"/>
      <c r="PP148" s="319"/>
      <c r="PQ148" s="319"/>
      <c r="PR148" s="319"/>
      <c r="PS148" s="319"/>
      <c r="PT148" s="319"/>
      <c r="PU148" s="319"/>
      <c r="PV148" s="319"/>
      <c r="PW148" s="319"/>
      <c r="PX148" s="319"/>
      <c r="PY148" s="319"/>
      <c r="PZ148" s="319"/>
      <c r="QA148" s="319"/>
      <c r="QB148" s="319"/>
      <c r="QC148" s="319"/>
      <c r="QD148" s="319"/>
      <c r="QE148" s="319"/>
      <c r="QF148" s="319"/>
      <c r="QG148" s="319"/>
      <c r="QH148" s="319"/>
      <c r="QI148" s="319"/>
      <c r="QJ148" s="319"/>
      <c r="QK148" s="319"/>
      <c r="QL148" s="319"/>
      <c r="QM148" s="319"/>
      <c r="QN148" s="319"/>
      <c r="QO148" s="319"/>
      <c r="QP148" s="319"/>
      <c r="QQ148" s="319"/>
      <c r="QR148" s="319"/>
      <c r="QS148" s="319"/>
      <c r="QT148" s="319"/>
      <c r="QU148" s="319"/>
      <c r="QV148" s="319"/>
      <c r="QW148" s="319"/>
      <c r="QX148" s="319"/>
      <c r="QY148" s="319"/>
      <c r="QZ148" s="319"/>
      <c r="RA148" s="319"/>
      <c r="RB148" s="319"/>
      <c r="RC148" s="319"/>
      <c r="RD148" s="319"/>
      <c r="RE148" s="319"/>
      <c r="RF148" s="319"/>
    </row>
    <row r="149" spans="1:474" s="602" customFormat="1" ht="14.4">
      <c r="A149" s="319"/>
      <c r="B149" s="2003" t="s">
        <v>77</v>
      </c>
      <c r="C149" s="2004">
        <v>18230722</v>
      </c>
      <c r="D149" s="2005"/>
      <c r="E149" s="2006" t="s">
        <v>1196</v>
      </c>
      <c r="F149" s="2011">
        <v>0</v>
      </c>
      <c r="G149" s="612">
        <f t="shared" si="26"/>
        <v>0</v>
      </c>
      <c r="H149" s="612" t="s">
        <v>37</v>
      </c>
      <c r="I149" s="2006">
        <v>224</v>
      </c>
      <c r="J149" s="2008">
        <f t="shared" si="28"/>
        <v>0</v>
      </c>
      <c r="K149" s="2009">
        <f t="shared" si="30"/>
        <v>0</v>
      </c>
      <c r="L149" s="2009">
        <f t="shared" si="31"/>
        <v>1303.9243750000001</v>
      </c>
      <c r="M149" s="600"/>
      <c r="N149" s="2006">
        <v>0</v>
      </c>
      <c r="O149" s="375"/>
      <c r="P149" s="601"/>
      <c r="Q149" s="601">
        <v>0</v>
      </c>
      <c r="R149" s="601">
        <f t="shared" si="29"/>
        <v>292079.06</v>
      </c>
      <c r="S149" s="2006">
        <v>292079.06</v>
      </c>
      <c r="T149" s="601"/>
      <c r="U149" s="601"/>
      <c r="V149" s="601"/>
      <c r="W149" s="601"/>
      <c r="X149" s="601"/>
      <c r="Y149" s="601"/>
      <c r="Z149" s="1006">
        <f t="shared" si="27"/>
        <v>0</v>
      </c>
      <c r="AA149" s="614">
        <f t="shared" si="32"/>
        <v>0</v>
      </c>
      <c r="AB149" s="601">
        <f t="shared" si="33"/>
        <v>0</v>
      </c>
      <c r="AC149" s="618"/>
      <c r="AD149" s="2010"/>
      <c r="AE149" s="319"/>
      <c r="AF149" s="319"/>
      <c r="AG149" s="319"/>
      <c r="AH149" s="319"/>
      <c r="AI149" s="319"/>
      <c r="AJ149" s="319"/>
      <c r="AK149" s="319"/>
      <c r="AL149" s="319"/>
      <c r="AM149" s="319"/>
      <c r="AN149" s="319"/>
      <c r="AO149" s="319"/>
      <c r="AP149" s="319"/>
      <c r="AQ149" s="319"/>
      <c r="AR149" s="319"/>
      <c r="AS149" s="319"/>
      <c r="AT149" s="319"/>
      <c r="AU149" s="319"/>
      <c r="AV149" s="319"/>
      <c r="AW149" s="319"/>
      <c r="AX149" s="319"/>
      <c r="AY149" s="319"/>
      <c r="AZ149" s="319"/>
      <c r="BA149" s="319"/>
      <c r="BB149" s="319"/>
      <c r="BC149" s="319"/>
      <c r="BD149" s="319"/>
      <c r="BE149" s="319"/>
      <c r="BF149" s="319"/>
      <c r="BG149" s="319"/>
      <c r="BH149" s="319"/>
      <c r="BI149" s="319"/>
      <c r="BJ149" s="319"/>
      <c r="BK149" s="319"/>
      <c r="BL149" s="319"/>
      <c r="BM149" s="319"/>
      <c r="BN149" s="319"/>
      <c r="BO149" s="319"/>
      <c r="BP149" s="319"/>
      <c r="BQ149" s="319"/>
      <c r="BR149" s="319"/>
      <c r="BS149" s="319"/>
      <c r="BT149" s="319"/>
      <c r="BU149" s="319"/>
      <c r="BV149" s="319"/>
      <c r="BW149" s="319"/>
      <c r="BX149" s="319"/>
      <c r="BY149" s="319"/>
      <c r="BZ149" s="319"/>
      <c r="CA149" s="319"/>
      <c r="CB149" s="319"/>
      <c r="CC149" s="319"/>
      <c r="CD149" s="319"/>
      <c r="CE149" s="319"/>
      <c r="CF149" s="319"/>
      <c r="CG149" s="319"/>
      <c r="CH149" s="319"/>
      <c r="CI149" s="319"/>
      <c r="CJ149" s="319"/>
      <c r="CK149" s="319"/>
      <c r="CL149" s="319"/>
      <c r="CM149" s="319"/>
      <c r="CN149" s="319"/>
      <c r="CO149" s="319"/>
      <c r="CP149" s="319"/>
      <c r="CQ149" s="319"/>
      <c r="CR149" s="319"/>
      <c r="CS149" s="319"/>
      <c r="CT149" s="319"/>
      <c r="CU149" s="319"/>
      <c r="CV149" s="319"/>
      <c r="CW149" s="319"/>
      <c r="CX149" s="319"/>
      <c r="CY149" s="319"/>
      <c r="CZ149" s="319"/>
      <c r="DA149" s="319"/>
      <c r="DB149" s="319"/>
      <c r="DC149" s="319"/>
      <c r="DD149" s="319"/>
      <c r="DE149" s="319"/>
      <c r="DF149" s="319"/>
      <c r="DG149" s="319"/>
      <c r="DH149" s="319"/>
      <c r="DI149" s="319"/>
      <c r="DJ149" s="319"/>
      <c r="DK149" s="319"/>
      <c r="DL149" s="319"/>
      <c r="DM149" s="319"/>
      <c r="DN149" s="319"/>
      <c r="DO149" s="319"/>
      <c r="DP149" s="319"/>
      <c r="DQ149" s="319"/>
      <c r="DR149" s="319"/>
      <c r="DS149" s="319"/>
      <c r="DT149" s="319"/>
      <c r="DU149" s="319"/>
      <c r="DV149" s="319"/>
      <c r="DW149" s="319"/>
      <c r="DX149" s="319"/>
      <c r="DY149" s="319"/>
      <c r="DZ149" s="319"/>
      <c r="EA149" s="319"/>
      <c r="EB149" s="319"/>
      <c r="EC149" s="319"/>
      <c r="ED149" s="319"/>
      <c r="EE149" s="319"/>
      <c r="EF149" s="319"/>
      <c r="EG149" s="319"/>
      <c r="EH149" s="319"/>
      <c r="EI149" s="319"/>
      <c r="EJ149" s="319"/>
      <c r="EK149" s="319"/>
      <c r="EL149" s="319"/>
      <c r="EM149" s="319"/>
      <c r="EN149" s="319"/>
      <c r="EO149" s="319"/>
      <c r="EP149" s="319"/>
      <c r="EQ149" s="319"/>
      <c r="ER149" s="319"/>
      <c r="ES149" s="319"/>
      <c r="ET149" s="319"/>
      <c r="EU149" s="319"/>
      <c r="EV149" s="319"/>
      <c r="EW149" s="319"/>
      <c r="EX149" s="319"/>
      <c r="EY149" s="319"/>
      <c r="EZ149" s="319"/>
      <c r="FA149" s="319"/>
      <c r="FB149" s="319"/>
      <c r="FC149" s="319"/>
      <c r="FD149" s="319"/>
      <c r="FE149" s="319"/>
      <c r="FF149" s="319"/>
      <c r="FG149" s="319"/>
      <c r="FH149" s="319"/>
      <c r="FI149" s="319"/>
      <c r="FJ149" s="319"/>
      <c r="FK149" s="319"/>
      <c r="FL149" s="319"/>
      <c r="FM149" s="319"/>
      <c r="FN149" s="319"/>
      <c r="FO149" s="319"/>
      <c r="FP149" s="319"/>
      <c r="FQ149" s="319"/>
      <c r="FR149" s="319"/>
      <c r="FS149" s="319"/>
      <c r="FT149" s="319"/>
      <c r="FU149" s="319"/>
      <c r="FV149" s="319"/>
      <c r="FW149" s="319"/>
      <c r="FX149" s="319"/>
      <c r="FY149" s="319"/>
      <c r="FZ149" s="319"/>
      <c r="GA149" s="319"/>
      <c r="GB149" s="319"/>
      <c r="GC149" s="319"/>
      <c r="GD149" s="319"/>
      <c r="GE149" s="319"/>
      <c r="GF149" s="319"/>
      <c r="GG149" s="319"/>
      <c r="GH149" s="319"/>
      <c r="GI149" s="319"/>
      <c r="GJ149" s="319"/>
      <c r="GK149" s="319"/>
      <c r="GL149" s="319"/>
      <c r="GM149" s="319"/>
      <c r="GN149" s="319"/>
      <c r="GO149" s="319"/>
      <c r="GP149" s="319"/>
      <c r="GQ149" s="319"/>
      <c r="GR149" s="319"/>
      <c r="GS149" s="319"/>
      <c r="GT149" s="319"/>
      <c r="GU149" s="319"/>
      <c r="GV149" s="319"/>
      <c r="GW149" s="319"/>
      <c r="GX149" s="319"/>
      <c r="GY149" s="319"/>
      <c r="GZ149" s="319"/>
      <c r="HA149" s="319"/>
      <c r="HB149" s="319"/>
      <c r="HC149" s="319"/>
      <c r="HD149" s="319"/>
      <c r="HE149" s="319"/>
      <c r="HF149" s="319"/>
      <c r="HG149" s="319"/>
      <c r="HH149" s="319"/>
      <c r="HI149" s="319"/>
      <c r="HJ149" s="319"/>
      <c r="HK149" s="319"/>
      <c r="HL149" s="319"/>
      <c r="HM149" s="319"/>
      <c r="HN149" s="319"/>
      <c r="HO149" s="319"/>
      <c r="HP149" s="319"/>
      <c r="HQ149" s="319"/>
      <c r="HR149" s="319"/>
      <c r="HS149" s="319"/>
      <c r="HT149" s="319"/>
      <c r="HU149" s="319"/>
      <c r="HV149" s="319"/>
      <c r="HW149" s="319"/>
      <c r="HX149" s="319"/>
      <c r="HY149" s="319"/>
      <c r="HZ149" s="319"/>
      <c r="IA149" s="319"/>
      <c r="IB149" s="319"/>
      <c r="IC149" s="319"/>
      <c r="ID149" s="319"/>
      <c r="IE149" s="319"/>
      <c r="IF149" s="319"/>
      <c r="IG149" s="319"/>
      <c r="IH149" s="319"/>
      <c r="II149" s="319"/>
      <c r="IJ149" s="319"/>
      <c r="IK149" s="319"/>
      <c r="IL149" s="319"/>
      <c r="IM149" s="319"/>
      <c r="IN149" s="319"/>
      <c r="IO149" s="319"/>
      <c r="IP149" s="319"/>
      <c r="IQ149" s="319"/>
      <c r="IR149" s="319"/>
      <c r="IS149" s="319"/>
      <c r="IT149" s="319"/>
      <c r="IU149" s="319"/>
      <c r="IV149" s="319"/>
      <c r="IW149" s="319"/>
      <c r="IX149" s="319"/>
      <c r="IY149" s="319"/>
      <c r="IZ149" s="319"/>
      <c r="JA149" s="319"/>
      <c r="JB149" s="319"/>
      <c r="JC149" s="319"/>
      <c r="JD149" s="319"/>
      <c r="JE149" s="319"/>
      <c r="JF149" s="319"/>
      <c r="JG149" s="319"/>
      <c r="JH149" s="319"/>
      <c r="JI149" s="319"/>
      <c r="JJ149" s="319"/>
      <c r="JK149" s="319"/>
      <c r="JL149" s="319"/>
      <c r="JM149" s="319"/>
      <c r="JN149" s="319"/>
      <c r="JO149" s="319"/>
      <c r="JP149" s="319"/>
      <c r="JQ149" s="319"/>
      <c r="JR149" s="319"/>
      <c r="JS149" s="319"/>
      <c r="JT149" s="319"/>
      <c r="JU149" s="319"/>
      <c r="JV149" s="319"/>
      <c r="JW149" s="319"/>
      <c r="JX149" s="319"/>
      <c r="JY149" s="319"/>
      <c r="JZ149" s="319"/>
      <c r="KA149" s="319"/>
      <c r="KB149" s="319"/>
      <c r="KC149" s="319"/>
      <c r="KD149" s="319"/>
      <c r="KE149" s="319"/>
      <c r="KF149" s="319"/>
      <c r="KG149" s="319"/>
      <c r="KH149" s="319"/>
      <c r="KI149" s="319"/>
      <c r="KJ149" s="319"/>
      <c r="KK149" s="319"/>
      <c r="KL149" s="319"/>
      <c r="KM149" s="319"/>
      <c r="KN149" s="319"/>
      <c r="KO149" s="319"/>
      <c r="KP149" s="319"/>
      <c r="KQ149" s="319"/>
      <c r="KR149" s="319"/>
      <c r="KS149" s="319"/>
      <c r="KT149" s="319"/>
      <c r="KU149" s="319"/>
      <c r="KV149" s="319"/>
      <c r="KW149" s="319"/>
      <c r="KX149" s="319"/>
      <c r="KY149" s="319"/>
      <c r="KZ149" s="319"/>
      <c r="LA149" s="319"/>
      <c r="LB149" s="319"/>
      <c r="LC149" s="319"/>
      <c r="LD149" s="319"/>
      <c r="LE149" s="319"/>
      <c r="LF149" s="319"/>
      <c r="LG149" s="319"/>
      <c r="LH149" s="319"/>
      <c r="LI149" s="319"/>
      <c r="LJ149" s="319"/>
      <c r="LK149" s="319"/>
      <c r="LL149" s="319"/>
      <c r="LM149" s="319"/>
      <c r="LN149" s="319"/>
      <c r="LO149" s="319"/>
      <c r="LP149" s="319"/>
      <c r="LQ149" s="319"/>
      <c r="LR149" s="319"/>
      <c r="LS149" s="319"/>
      <c r="LT149" s="319"/>
      <c r="LU149" s="319"/>
      <c r="LV149" s="319"/>
      <c r="LW149" s="319"/>
      <c r="LX149" s="319"/>
      <c r="LY149" s="319"/>
      <c r="LZ149" s="319"/>
      <c r="MA149" s="319"/>
      <c r="MB149" s="319"/>
      <c r="MC149" s="319"/>
      <c r="MD149" s="319"/>
      <c r="ME149" s="319"/>
      <c r="MF149" s="319"/>
      <c r="MG149" s="319"/>
      <c r="MH149" s="319"/>
      <c r="MI149" s="319"/>
      <c r="MJ149" s="319"/>
      <c r="MK149" s="319"/>
      <c r="ML149" s="319"/>
      <c r="MM149" s="319"/>
      <c r="MN149" s="319"/>
      <c r="MO149" s="319"/>
      <c r="MP149" s="319"/>
      <c r="MQ149" s="319"/>
      <c r="MR149" s="319"/>
      <c r="MS149" s="319"/>
      <c r="MT149" s="319"/>
      <c r="MU149" s="319"/>
      <c r="MV149" s="319"/>
      <c r="MW149" s="319"/>
      <c r="MX149" s="319"/>
      <c r="MY149" s="319"/>
      <c r="MZ149" s="319"/>
      <c r="NA149" s="319"/>
      <c r="NB149" s="319"/>
      <c r="NC149" s="319"/>
      <c r="ND149" s="319"/>
      <c r="NE149" s="319"/>
      <c r="NF149" s="319"/>
      <c r="NG149" s="319"/>
      <c r="NH149" s="319"/>
      <c r="NI149" s="319"/>
      <c r="NJ149" s="319"/>
      <c r="NK149" s="319"/>
      <c r="NL149" s="319"/>
      <c r="NM149" s="319"/>
      <c r="NN149" s="319"/>
      <c r="NO149" s="319"/>
      <c r="NP149" s="319"/>
      <c r="NQ149" s="319"/>
      <c r="NR149" s="319"/>
      <c r="NS149" s="319"/>
      <c r="NT149" s="319"/>
      <c r="NU149" s="319"/>
      <c r="NV149" s="319"/>
      <c r="NW149" s="319"/>
      <c r="NX149" s="319"/>
      <c r="NY149" s="319"/>
      <c r="NZ149" s="319"/>
      <c r="OA149" s="319"/>
      <c r="OB149" s="319"/>
      <c r="OC149" s="319"/>
      <c r="OD149" s="319"/>
      <c r="OE149" s="319"/>
      <c r="OF149" s="319"/>
      <c r="OG149" s="319"/>
      <c r="OH149" s="319"/>
      <c r="OI149" s="319"/>
      <c r="OJ149" s="319"/>
      <c r="OK149" s="319"/>
      <c r="OL149" s="319"/>
      <c r="OM149" s="319"/>
      <c r="ON149" s="319"/>
      <c r="OO149" s="319"/>
      <c r="OP149" s="319"/>
      <c r="OQ149" s="319"/>
      <c r="OR149" s="319"/>
      <c r="OS149" s="319"/>
      <c r="OT149" s="319"/>
      <c r="OU149" s="319"/>
      <c r="OV149" s="319"/>
      <c r="OW149" s="319"/>
      <c r="OX149" s="319"/>
      <c r="OY149" s="319"/>
      <c r="OZ149" s="319"/>
      <c r="PA149" s="319"/>
      <c r="PB149" s="319"/>
      <c r="PC149" s="319"/>
      <c r="PD149" s="319"/>
      <c r="PE149" s="319"/>
      <c r="PF149" s="319"/>
      <c r="PG149" s="319"/>
      <c r="PH149" s="319"/>
      <c r="PI149" s="319"/>
      <c r="PJ149" s="319"/>
      <c r="PK149" s="319"/>
      <c r="PL149" s="319"/>
      <c r="PM149" s="319"/>
      <c r="PN149" s="319"/>
      <c r="PO149" s="319"/>
      <c r="PP149" s="319"/>
      <c r="PQ149" s="319"/>
      <c r="PR149" s="319"/>
      <c r="PS149" s="319"/>
      <c r="PT149" s="319"/>
      <c r="PU149" s="319"/>
      <c r="PV149" s="319"/>
      <c r="PW149" s="319"/>
      <c r="PX149" s="319"/>
      <c r="PY149" s="319"/>
      <c r="PZ149" s="319"/>
      <c r="QA149" s="319"/>
      <c r="QB149" s="319"/>
      <c r="QC149" s="319"/>
      <c r="QD149" s="319"/>
      <c r="QE149" s="319"/>
      <c r="QF149" s="319"/>
      <c r="QG149" s="319"/>
      <c r="QH149" s="319"/>
      <c r="QI149" s="319"/>
      <c r="QJ149" s="319"/>
      <c r="QK149" s="319"/>
      <c r="QL149" s="319"/>
      <c r="QM149" s="319"/>
      <c r="QN149" s="319"/>
      <c r="QO149" s="319"/>
      <c r="QP149" s="319"/>
      <c r="QQ149" s="319"/>
      <c r="QR149" s="319"/>
      <c r="QS149" s="319"/>
      <c r="QT149" s="319"/>
      <c r="QU149" s="319"/>
      <c r="QV149" s="319"/>
      <c r="QW149" s="319"/>
      <c r="QX149" s="319"/>
      <c r="QY149" s="319"/>
      <c r="QZ149" s="319"/>
      <c r="RA149" s="319"/>
      <c r="RB149" s="319"/>
      <c r="RC149" s="319"/>
      <c r="RD149" s="319"/>
      <c r="RE149" s="319"/>
      <c r="RF149" s="319"/>
    </row>
    <row r="150" spans="1:474" s="602" customFormat="1" ht="14.4">
      <c r="A150" s="319"/>
      <c r="B150" s="2003" t="s">
        <v>77</v>
      </c>
      <c r="C150" s="2004">
        <v>18230722</v>
      </c>
      <c r="D150" s="2005"/>
      <c r="E150" s="2006" t="s">
        <v>879</v>
      </c>
      <c r="F150" s="2011">
        <v>12</v>
      </c>
      <c r="G150" s="612">
        <f t="shared" si="26"/>
        <v>0.16753062152484119</v>
      </c>
      <c r="H150" s="612" t="s">
        <v>37</v>
      </c>
      <c r="I150" s="2006">
        <v>6020</v>
      </c>
      <c r="J150" s="2008">
        <f t="shared" si="28"/>
        <v>35.421428571428571</v>
      </c>
      <c r="K150" s="2009">
        <f t="shared" si="30"/>
        <v>4.7774086378737541</v>
      </c>
      <c r="L150" s="2009">
        <f t="shared" si="31"/>
        <v>4.7774086378737541</v>
      </c>
      <c r="M150" s="600"/>
      <c r="N150" s="2006">
        <v>213237</v>
      </c>
      <c r="O150" s="375"/>
      <c r="P150" s="601"/>
      <c r="Q150" s="601">
        <v>28760</v>
      </c>
      <c r="R150" s="601">
        <f t="shared" si="29"/>
        <v>0</v>
      </c>
      <c r="S150" s="2006">
        <v>28760</v>
      </c>
      <c r="T150" s="601"/>
      <c r="U150" s="601"/>
      <c r="V150" s="601"/>
      <c r="W150" s="601"/>
      <c r="X150" s="601"/>
      <c r="Y150" s="601"/>
      <c r="Z150" s="1006">
        <f t="shared" si="27"/>
        <v>0</v>
      </c>
      <c r="AA150" s="614">
        <f t="shared" si="32"/>
        <v>0.67084969084451451</v>
      </c>
      <c r="AB150" s="601">
        <f t="shared" si="33"/>
        <v>143049.97552661173</v>
      </c>
      <c r="AC150" s="618"/>
      <c r="AD150" s="2010"/>
      <c r="AE150" s="319"/>
      <c r="AF150" s="319"/>
      <c r="AG150" s="319"/>
      <c r="AH150" s="319"/>
      <c r="AI150" s="319"/>
      <c r="AJ150" s="319"/>
      <c r="AK150" s="319"/>
      <c r="AL150" s="319"/>
      <c r="AM150" s="319"/>
      <c r="AN150" s="319"/>
      <c r="AO150" s="319"/>
      <c r="AP150" s="319"/>
      <c r="AQ150" s="319"/>
      <c r="AR150" s="319"/>
      <c r="AS150" s="319"/>
      <c r="AT150" s="319"/>
      <c r="AU150" s="319"/>
      <c r="AV150" s="319"/>
      <c r="AW150" s="319"/>
      <c r="AX150" s="319"/>
      <c r="AY150" s="319"/>
      <c r="AZ150" s="319"/>
      <c r="BA150" s="319"/>
      <c r="BB150" s="319"/>
      <c r="BC150" s="319"/>
      <c r="BD150" s="319"/>
      <c r="BE150" s="319"/>
      <c r="BF150" s="319"/>
      <c r="BG150" s="319"/>
      <c r="BH150" s="319"/>
      <c r="BI150" s="319"/>
      <c r="BJ150" s="319"/>
      <c r="BK150" s="319"/>
      <c r="BL150" s="319"/>
      <c r="BM150" s="319"/>
      <c r="BN150" s="319"/>
      <c r="BO150" s="319"/>
      <c r="BP150" s="319"/>
      <c r="BQ150" s="319"/>
      <c r="BR150" s="319"/>
      <c r="BS150" s="319"/>
      <c r="BT150" s="319"/>
      <c r="BU150" s="319"/>
      <c r="BV150" s="319"/>
      <c r="BW150" s="319"/>
      <c r="BX150" s="319"/>
      <c r="BY150" s="319"/>
      <c r="BZ150" s="319"/>
      <c r="CA150" s="319"/>
      <c r="CB150" s="319"/>
      <c r="CC150" s="319"/>
      <c r="CD150" s="319"/>
      <c r="CE150" s="319"/>
      <c r="CF150" s="319"/>
      <c r="CG150" s="319"/>
      <c r="CH150" s="319"/>
      <c r="CI150" s="319"/>
      <c r="CJ150" s="319"/>
      <c r="CK150" s="319"/>
      <c r="CL150" s="319"/>
      <c r="CM150" s="319"/>
      <c r="CN150" s="319"/>
      <c r="CO150" s="319"/>
      <c r="CP150" s="319"/>
      <c r="CQ150" s="319"/>
      <c r="CR150" s="319"/>
      <c r="CS150" s="319"/>
      <c r="CT150" s="319"/>
      <c r="CU150" s="319"/>
      <c r="CV150" s="319"/>
      <c r="CW150" s="319"/>
      <c r="CX150" s="319"/>
      <c r="CY150" s="319"/>
      <c r="CZ150" s="319"/>
      <c r="DA150" s="319"/>
      <c r="DB150" s="319"/>
      <c r="DC150" s="319"/>
      <c r="DD150" s="319"/>
      <c r="DE150" s="319"/>
      <c r="DF150" s="319"/>
      <c r="DG150" s="319"/>
      <c r="DH150" s="319"/>
      <c r="DI150" s="319"/>
      <c r="DJ150" s="319"/>
      <c r="DK150" s="319"/>
      <c r="DL150" s="319"/>
      <c r="DM150" s="319"/>
      <c r="DN150" s="319"/>
      <c r="DO150" s="319"/>
      <c r="DP150" s="319"/>
      <c r="DQ150" s="319"/>
      <c r="DR150" s="319"/>
      <c r="DS150" s="319"/>
      <c r="DT150" s="319"/>
      <c r="DU150" s="319"/>
      <c r="DV150" s="319"/>
      <c r="DW150" s="319"/>
      <c r="DX150" s="319"/>
      <c r="DY150" s="319"/>
      <c r="DZ150" s="319"/>
      <c r="EA150" s="319"/>
      <c r="EB150" s="319"/>
      <c r="EC150" s="319"/>
      <c r="ED150" s="319"/>
      <c r="EE150" s="319"/>
      <c r="EF150" s="319"/>
      <c r="EG150" s="319"/>
      <c r="EH150" s="319"/>
      <c r="EI150" s="319"/>
      <c r="EJ150" s="319"/>
      <c r="EK150" s="319"/>
      <c r="EL150" s="319"/>
      <c r="EM150" s="319"/>
      <c r="EN150" s="319"/>
      <c r="EO150" s="319"/>
      <c r="EP150" s="319"/>
      <c r="EQ150" s="319"/>
      <c r="ER150" s="319"/>
      <c r="ES150" s="319"/>
      <c r="ET150" s="319"/>
      <c r="EU150" s="319"/>
      <c r="EV150" s="319"/>
      <c r="EW150" s="319"/>
      <c r="EX150" s="319"/>
      <c r="EY150" s="319"/>
      <c r="EZ150" s="319"/>
      <c r="FA150" s="319"/>
      <c r="FB150" s="319"/>
      <c r="FC150" s="319"/>
      <c r="FD150" s="319"/>
      <c r="FE150" s="319"/>
      <c r="FF150" s="319"/>
      <c r="FG150" s="319"/>
      <c r="FH150" s="319"/>
      <c r="FI150" s="319"/>
      <c r="FJ150" s="319"/>
      <c r="FK150" s="319"/>
      <c r="FL150" s="319"/>
      <c r="FM150" s="319"/>
      <c r="FN150" s="319"/>
      <c r="FO150" s="319"/>
      <c r="FP150" s="319"/>
      <c r="FQ150" s="319"/>
      <c r="FR150" s="319"/>
      <c r="FS150" s="319"/>
      <c r="FT150" s="319"/>
      <c r="FU150" s="319"/>
      <c r="FV150" s="319"/>
      <c r="FW150" s="319"/>
      <c r="FX150" s="319"/>
      <c r="FY150" s="319"/>
      <c r="FZ150" s="319"/>
      <c r="GA150" s="319"/>
      <c r="GB150" s="319"/>
      <c r="GC150" s="319"/>
      <c r="GD150" s="319"/>
      <c r="GE150" s="319"/>
      <c r="GF150" s="319"/>
      <c r="GG150" s="319"/>
      <c r="GH150" s="319"/>
      <c r="GI150" s="319"/>
      <c r="GJ150" s="319"/>
      <c r="GK150" s="319"/>
      <c r="GL150" s="319"/>
      <c r="GM150" s="319"/>
      <c r="GN150" s="319"/>
      <c r="GO150" s="319"/>
      <c r="GP150" s="319"/>
      <c r="GQ150" s="319"/>
      <c r="GR150" s="319"/>
      <c r="GS150" s="319"/>
      <c r="GT150" s="319"/>
      <c r="GU150" s="319"/>
      <c r="GV150" s="319"/>
      <c r="GW150" s="319"/>
      <c r="GX150" s="319"/>
      <c r="GY150" s="319"/>
      <c r="GZ150" s="319"/>
      <c r="HA150" s="319"/>
      <c r="HB150" s="319"/>
      <c r="HC150" s="319"/>
      <c r="HD150" s="319"/>
      <c r="HE150" s="319"/>
      <c r="HF150" s="319"/>
      <c r="HG150" s="319"/>
      <c r="HH150" s="319"/>
      <c r="HI150" s="319"/>
      <c r="HJ150" s="319"/>
      <c r="HK150" s="319"/>
      <c r="HL150" s="319"/>
      <c r="HM150" s="319"/>
      <c r="HN150" s="319"/>
      <c r="HO150" s="319"/>
      <c r="HP150" s="319"/>
      <c r="HQ150" s="319"/>
      <c r="HR150" s="319"/>
      <c r="HS150" s="319"/>
      <c r="HT150" s="319"/>
      <c r="HU150" s="319"/>
      <c r="HV150" s="319"/>
      <c r="HW150" s="319"/>
      <c r="HX150" s="319"/>
      <c r="HY150" s="319"/>
      <c r="HZ150" s="319"/>
      <c r="IA150" s="319"/>
      <c r="IB150" s="319"/>
      <c r="IC150" s="319"/>
      <c r="ID150" s="319"/>
      <c r="IE150" s="319"/>
      <c r="IF150" s="319"/>
      <c r="IG150" s="319"/>
      <c r="IH150" s="319"/>
      <c r="II150" s="319"/>
      <c r="IJ150" s="319"/>
      <c r="IK150" s="319"/>
      <c r="IL150" s="319"/>
      <c r="IM150" s="319"/>
      <c r="IN150" s="319"/>
      <c r="IO150" s="319"/>
      <c r="IP150" s="319"/>
      <c r="IQ150" s="319"/>
      <c r="IR150" s="319"/>
      <c r="IS150" s="319"/>
      <c r="IT150" s="319"/>
      <c r="IU150" s="319"/>
      <c r="IV150" s="319"/>
      <c r="IW150" s="319"/>
      <c r="IX150" s="319"/>
      <c r="IY150" s="319"/>
      <c r="IZ150" s="319"/>
      <c r="JA150" s="319"/>
      <c r="JB150" s="319"/>
      <c r="JC150" s="319"/>
      <c r="JD150" s="319"/>
      <c r="JE150" s="319"/>
      <c r="JF150" s="319"/>
      <c r="JG150" s="319"/>
      <c r="JH150" s="319"/>
      <c r="JI150" s="319"/>
      <c r="JJ150" s="319"/>
      <c r="JK150" s="319"/>
      <c r="JL150" s="319"/>
      <c r="JM150" s="319"/>
      <c r="JN150" s="319"/>
      <c r="JO150" s="319"/>
      <c r="JP150" s="319"/>
      <c r="JQ150" s="319"/>
      <c r="JR150" s="319"/>
      <c r="JS150" s="319"/>
      <c r="JT150" s="319"/>
      <c r="JU150" s="319"/>
      <c r="JV150" s="319"/>
      <c r="JW150" s="319"/>
      <c r="JX150" s="319"/>
      <c r="JY150" s="319"/>
      <c r="JZ150" s="319"/>
      <c r="KA150" s="319"/>
      <c r="KB150" s="319"/>
      <c r="KC150" s="319"/>
      <c r="KD150" s="319"/>
      <c r="KE150" s="319"/>
      <c r="KF150" s="319"/>
      <c r="KG150" s="319"/>
      <c r="KH150" s="319"/>
      <c r="KI150" s="319"/>
      <c r="KJ150" s="319"/>
      <c r="KK150" s="319"/>
      <c r="KL150" s="319"/>
      <c r="KM150" s="319"/>
      <c r="KN150" s="319"/>
      <c r="KO150" s="319"/>
      <c r="KP150" s="319"/>
      <c r="KQ150" s="319"/>
      <c r="KR150" s="319"/>
      <c r="KS150" s="319"/>
      <c r="KT150" s="319"/>
      <c r="KU150" s="319"/>
      <c r="KV150" s="319"/>
      <c r="KW150" s="319"/>
      <c r="KX150" s="319"/>
      <c r="KY150" s="319"/>
      <c r="KZ150" s="319"/>
      <c r="LA150" s="319"/>
      <c r="LB150" s="319"/>
      <c r="LC150" s="319"/>
      <c r="LD150" s="319"/>
      <c r="LE150" s="319"/>
      <c r="LF150" s="319"/>
      <c r="LG150" s="319"/>
      <c r="LH150" s="319"/>
      <c r="LI150" s="319"/>
      <c r="LJ150" s="319"/>
      <c r="LK150" s="319"/>
      <c r="LL150" s="319"/>
      <c r="LM150" s="319"/>
      <c r="LN150" s="319"/>
      <c r="LO150" s="319"/>
      <c r="LP150" s="319"/>
      <c r="LQ150" s="319"/>
      <c r="LR150" s="319"/>
      <c r="LS150" s="319"/>
      <c r="LT150" s="319"/>
      <c r="LU150" s="319"/>
      <c r="LV150" s="319"/>
      <c r="LW150" s="319"/>
      <c r="LX150" s="319"/>
      <c r="LY150" s="319"/>
      <c r="LZ150" s="319"/>
      <c r="MA150" s="319"/>
      <c r="MB150" s="319"/>
      <c r="MC150" s="319"/>
      <c r="MD150" s="319"/>
      <c r="ME150" s="319"/>
      <c r="MF150" s="319"/>
      <c r="MG150" s="319"/>
      <c r="MH150" s="319"/>
      <c r="MI150" s="319"/>
      <c r="MJ150" s="319"/>
      <c r="MK150" s="319"/>
      <c r="ML150" s="319"/>
      <c r="MM150" s="319"/>
      <c r="MN150" s="319"/>
      <c r="MO150" s="319"/>
      <c r="MP150" s="319"/>
      <c r="MQ150" s="319"/>
      <c r="MR150" s="319"/>
      <c r="MS150" s="319"/>
      <c r="MT150" s="319"/>
      <c r="MU150" s="319"/>
      <c r="MV150" s="319"/>
      <c r="MW150" s="319"/>
      <c r="MX150" s="319"/>
      <c r="MY150" s="319"/>
      <c r="MZ150" s="319"/>
      <c r="NA150" s="319"/>
      <c r="NB150" s="319"/>
      <c r="NC150" s="319"/>
      <c r="ND150" s="319"/>
      <c r="NE150" s="319"/>
      <c r="NF150" s="319"/>
      <c r="NG150" s="319"/>
      <c r="NH150" s="319"/>
      <c r="NI150" s="319"/>
      <c r="NJ150" s="319"/>
      <c r="NK150" s="319"/>
      <c r="NL150" s="319"/>
      <c r="NM150" s="319"/>
      <c r="NN150" s="319"/>
      <c r="NO150" s="319"/>
      <c r="NP150" s="319"/>
      <c r="NQ150" s="319"/>
      <c r="NR150" s="319"/>
      <c r="NS150" s="319"/>
      <c r="NT150" s="319"/>
      <c r="NU150" s="319"/>
      <c r="NV150" s="319"/>
      <c r="NW150" s="319"/>
      <c r="NX150" s="319"/>
      <c r="NY150" s="319"/>
      <c r="NZ150" s="319"/>
      <c r="OA150" s="319"/>
      <c r="OB150" s="319"/>
      <c r="OC150" s="319"/>
      <c r="OD150" s="319"/>
      <c r="OE150" s="319"/>
      <c r="OF150" s="319"/>
      <c r="OG150" s="319"/>
      <c r="OH150" s="319"/>
      <c r="OI150" s="319"/>
      <c r="OJ150" s="319"/>
      <c r="OK150" s="319"/>
      <c r="OL150" s="319"/>
      <c r="OM150" s="319"/>
      <c r="ON150" s="319"/>
      <c r="OO150" s="319"/>
      <c r="OP150" s="319"/>
      <c r="OQ150" s="319"/>
      <c r="OR150" s="319"/>
      <c r="OS150" s="319"/>
      <c r="OT150" s="319"/>
      <c r="OU150" s="319"/>
      <c r="OV150" s="319"/>
      <c r="OW150" s="319"/>
      <c r="OX150" s="319"/>
      <c r="OY150" s="319"/>
      <c r="OZ150" s="319"/>
      <c r="PA150" s="319"/>
      <c r="PB150" s="319"/>
      <c r="PC150" s="319"/>
      <c r="PD150" s="319"/>
      <c r="PE150" s="319"/>
      <c r="PF150" s="319"/>
      <c r="PG150" s="319"/>
      <c r="PH150" s="319"/>
      <c r="PI150" s="319"/>
      <c r="PJ150" s="319"/>
      <c r="PK150" s="319"/>
      <c r="PL150" s="319"/>
      <c r="PM150" s="319"/>
      <c r="PN150" s="319"/>
      <c r="PO150" s="319"/>
      <c r="PP150" s="319"/>
      <c r="PQ150" s="319"/>
      <c r="PR150" s="319"/>
      <c r="PS150" s="319"/>
      <c r="PT150" s="319"/>
      <c r="PU150" s="319"/>
      <c r="PV150" s="319"/>
      <c r="PW150" s="319"/>
      <c r="PX150" s="319"/>
      <c r="PY150" s="319"/>
      <c r="PZ150" s="319"/>
      <c r="QA150" s="319"/>
      <c r="QB150" s="319"/>
      <c r="QC150" s="319"/>
      <c r="QD150" s="319"/>
      <c r="QE150" s="319"/>
      <c r="QF150" s="319"/>
      <c r="QG150" s="319"/>
      <c r="QH150" s="319"/>
      <c r="QI150" s="319"/>
      <c r="QJ150" s="319"/>
      <c r="QK150" s="319"/>
      <c r="QL150" s="319"/>
      <c r="QM150" s="319"/>
      <c r="QN150" s="319"/>
      <c r="QO150" s="319"/>
      <c r="QP150" s="319"/>
      <c r="QQ150" s="319"/>
      <c r="QR150" s="319"/>
      <c r="QS150" s="319"/>
      <c r="QT150" s="319"/>
      <c r="QU150" s="319"/>
      <c r="QV150" s="319"/>
      <c r="QW150" s="319"/>
      <c r="QX150" s="319"/>
      <c r="QY150" s="319"/>
      <c r="QZ150" s="319"/>
      <c r="RA150" s="319"/>
      <c r="RB150" s="319"/>
      <c r="RC150" s="319"/>
      <c r="RD150" s="319"/>
      <c r="RE150" s="319"/>
      <c r="RF150" s="319"/>
    </row>
    <row r="151" spans="1:474" s="602" customFormat="1" ht="14.4">
      <c r="A151" s="319"/>
      <c r="B151" s="2003" t="s">
        <v>77</v>
      </c>
      <c r="C151" s="2004">
        <v>18230722</v>
      </c>
      <c r="D151" s="2005"/>
      <c r="E151" s="2006" t="s">
        <v>1197</v>
      </c>
      <c r="F151" s="2011">
        <v>12</v>
      </c>
      <c r="G151" s="612">
        <f t="shared" si="26"/>
        <v>0.11686061629768499</v>
      </c>
      <c r="H151" s="612" t="s">
        <v>37</v>
      </c>
      <c r="I151" s="2006">
        <v>5358</v>
      </c>
      <c r="J151" s="2008">
        <f t="shared" si="28"/>
        <v>27.760918253079506</v>
      </c>
      <c r="K151" s="2009">
        <f t="shared" si="30"/>
        <v>4.0324748040313549</v>
      </c>
      <c r="L151" s="2009">
        <f t="shared" si="31"/>
        <v>4.1203807390817468</v>
      </c>
      <c r="M151" s="600"/>
      <c r="N151" s="2006">
        <v>148743</v>
      </c>
      <c r="O151" s="375"/>
      <c r="P151" s="601"/>
      <c r="Q151" s="601">
        <v>21606</v>
      </c>
      <c r="R151" s="601">
        <f t="shared" si="29"/>
        <v>471</v>
      </c>
      <c r="S151" s="2006">
        <v>22077</v>
      </c>
      <c r="T151" s="601"/>
      <c r="U151" s="601"/>
      <c r="V151" s="601"/>
      <c r="W151" s="601"/>
      <c r="X151" s="601"/>
      <c r="Y151" s="601"/>
      <c r="Z151" s="1006">
        <f t="shared" si="27"/>
        <v>0</v>
      </c>
      <c r="AA151" s="614">
        <f t="shared" si="32"/>
        <v>0.67084969084451451</v>
      </c>
      <c r="AB151" s="601">
        <f t="shared" si="33"/>
        <v>99784.195565285627</v>
      </c>
      <c r="AC151" s="618"/>
      <c r="AD151" s="2010"/>
      <c r="AE151" s="319"/>
      <c r="AF151" s="319"/>
      <c r="AG151" s="319"/>
      <c r="AH151" s="319"/>
      <c r="AI151" s="319"/>
      <c r="AJ151" s="319"/>
      <c r="AK151" s="319"/>
      <c r="AL151" s="319"/>
      <c r="AM151" s="319"/>
      <c r="AN151" s="319"/>
      <c r="AO151" s="319"/>
      <c r="AP151" s="319"/>
      <c r="AQ151" s="319"/>
      <c r="AR151" s="319"/>
      <c r="AS151" s="319"/>
      <c r="AT151" s="319"/>
      <c r="AU151" s="319"/>
      <c r="AV151" s="319"/>
      <c r="AW151" s="319"/>
      <c r="AX151" s="319"/>
      <c r="AY151" s="319"/>
      <c r="AZ151" s="319"/>
      <c r="BA151" s="319"/>
      <c r="BB151" s="319"/>
      <c r="BC151" s="319"/>
      <c r="BD151" s="319"/>
      <c r="BE151" s="319"/>
      <c r="BF151" s="319"/>
      <c r="BG151" s="319"/>
      <c r="BH151" s="319"/>
      <c r="BI151" s="319"/>
      <c r="BJ151" s="319"/>
      <c r="BK151" s="319"/>
      <c r="BL151" s="319"/>
      <c r="BM151" s="319"/>
      <c r="BN151" s="319"/>
      <c r="BO151" s="319"/>
      <c r="BP151" s="319"/>
      <c r="BQ151" s="319"/>
      <c r="BR151" s="319"/>
      <c r="BS151" s="319"/>
      <c r="BT151" s="319"/>
      <c r="BU151" s="319"/>
      <c r="BV151" s="319"/>
      <c r="BW151" s="319"/>
      <c r="BX151" s="319"/>
      <c r="BY151" s="319"/>
      <c r="BZ151" s="319"/>
      <c r="CA151" s="319"/>
      <c r="CB151" s="319"/>
      <c r="CC151" s="319"/>
      <c r="CD151" s="319"/>
      <c r="CE151" s="319"/>
      <c r="CF151" s="319"/>
      <c r="CG151" s="319"/>
      <c r="CH151" s="319"/>
      <c r="CI151" s="319"/>
      <c r="CJ151" s="319"/>
      <c r="CK151" s="319"/>
      <c r="CL151" s="319"/>
      <c r="CM151" s="319"/>
      <c r="CN151" s="319"/>
      <c r="CO151" s="319"/>
      <c r="CP151" s="319"/>
      <c r="CQ151" s="319"/>
      <c r="CR151" s="319"/>
      <c r="CS151" s="319"/>
      <c r="CT151" s="319"/>
      <c r="CU151" s="319"/>
      <c r="CV151" s="319"/>
      <c r="CW151" s="319"/>
      <c r="CX151" s="319"/>
      <c r="CY151" s="319"/>
      <c r="CZ151" s="319"/>
      <c r="DA151" s="319"/>
      <c r="DB151" s="319"/>
      <c r="DC151" s="319"/>
      <c r="DD151" s="319"/>
      <c r="DE151" s="319"/>
      <c r="DF151" s="319"/>
      <c r="DG151" s="319"/>
      <c r="DH151" s="319"/>
      <c r="DI151" s="319"/>
      <c r="DJ151" s="319"/>
      <c r="DK151" s="319"/>
      <c r="DL151" s="319"/>
      <c r="DM151" s="319"/>
      <c r="DN151" s="319"/>
      <c r="DO151" s="319"/>
      <c r="DP151" s="319"/>
      <c r="DQ151" s="319"/>
      <c r="DR151" s="319"/>
      <c r="DS151" s="319"/>
      <c r="DT151" s="319"/>
      <c r="DU151" s="319"/>
      <c r="DV151" s="319"/>
      <c r="DW151" s="319"/>
      <c r="DX151" s="319"/>
      <c r="DY151" s="319"/>
      <c r="DZ151" s="319"/>
      <c r="EA151" s="319"/>
      <c r="EB151" s="319"/>
      <c r="EC151" s="319"/>
      <c r="ED151" s="319"/>
      <c r="EE151" s="319"/>
      <c r="EF151" s="319"/>
      <c r="EG151" s="319"/>
      <c r="EH151" s="319"/>
      <c r="EI151" s="319"/>
      <c r="EJ151" s="319"/>
      <c r="EK151" s="319"/>
      <c r="EL151" s="319"/>
      <c r="EM151" s="319"/>
      <c r="EN151" s="319"/>
      <c r="EO151" s="319"/>
      <c r="EP151" s="319"/>
      <c r="EQ151" s="319"/>
      <c r="ER151" s="319"/>
      <c r="ES151" s="319"/>
      <c r="ET151" s="319"/>
      <c r="EU151" s="319"/>
      <c r="EV151" s="319"/>
      <c r="EW151" s="319"/>
      <c r="EX151" s="319"/>
      <c r="EY151" s="319"/>
      <c r="EZ151" s="319"/>
      <c r="FA151" s="319"/>
      <c r="FB151" s="319"/>
      <c r="FC151" s="319"/>
      <c r="FD151" s="319"/>
      <c r="FE151" s="319"/>
      <c r="FF151" s="319"/>
      <c r="FG151" s="319"/>
      <c r="FH151" s="319"/>
      <c r="FI151" s="319"/>
      <c r="FJ151" s="319"/>
      <c r="FK151" s="319"/>
      <c r="FL151" s="319"/>
      <c r="FM151" s="319"/>
      <c r="FN151" s="319"/>
      <c r="FO151" s="319"/>
      <c r="FP151" s="319"/>
      <c r="FQ151" s="319"/>
      <c r="FR151" s="319"/>
      <c r="FS151" s="319"/>
      <c r="FT151" s="319"/>
      <c r="FU151" s="319"/>
      <c r="FV151" s="319"/>
      <c r="FW151" s="319"/>
      <c r="FX151" s="319"/>
      <c r="FY151" s="319"/>
      <c r="FZ151" s="319"/>
      <c r="GA151" s="319"/>
      <c r="GB151" s="319"/>
      <c r="GC151" s="319"/>
      <c r="GD151" s="319"/>
      <c r="GE151" s="319"/>
      <c r="GF151" s="319"/>
      <c r="GG151" s="319"/>
      <c r="GH151" s="319"/>
      <c r="GI151" s="319"/>
      <c r="GJ151" s="319"/>
      <c r="GK151" s="319"/>
      <c r="GL151" s="319"/>
      <c r="GM151" s="319"/>
      <c r="GN151" s="319"/>
      <c r="GO151" s="319"/>
      <c r="GP151" s="319"/>
      <c r="GQ151" s="319"/>
      <c r="GR151" s="319"/>
      <c r="GS151" s="319"/>
      <c r="GT151" s="319"/>
      <c r="GU151" s="319"/>
      <c r="GV151" s="319"/>
      <c r="GW151" s="319"/>
      <c r="GX151" s="319"/>
      <c r="GY151" s="319"/>
      <c r="GZ151" s="319"/>
      <c r="HA151" s="319"/>
      <c r="HB151" s="319"/>
      <c r="HC151" s="319"/>
      <c r="HD151" s="319"/>
      <c r="HE151" s="319"/>
      <c r="HF151" s="319"/>
      <c r="HG151" s="319"/>
      <c r="HH151" s="319"/>
      <c r="HI151" s="319"/>
      <c r="HJ151" s="319"/>
      <c r="HK151" s="319"/>
      <c r="HL151" s="319"/>
      <c r="HM151" s="319"/>
      <c r="HN151" s="319"/>
      <c r="HO151" s="319"/>
      <c r="HP151" s="319"/>
      <c r="HQ151" s="319"/>
      <c r="HR151" s="319"/>
      <c r="HS151" s="319"/>
      <c r="HT151" s="319"/>
      <c r="HU151" s="319"/>
      <c r="HV151" s="319"/>
      <c r="HW151" s="319"/>
      <c r="HX151" s="319"/>
      <c r="HY151" s="319"/>
      <c r="HZ151" s="319"/>
      <c r="IA151" s="319"/>
      <c r="IB151" s="319"/>
      <c r="IC151" s="319"/>
      <c r="ID151" s="319"/>
      <c r="IE151" s="319"/>
      <c r="IF151" s="319"/>
      <c r="IG151" s="319"/>
      <c r="IH151" s="319"/>
      <c r="II151" s="319"/>
      <c r="IJ151" s="319"/>
      <c r="IK151" s="319"/>
      <c r="IL151" s="319"/>
      <c r="IM151" s="319"/>
      <c r="IN151" s="319"/>
      <c r="IO151" s="319"/>
      <c r="IP151" s="319"/>
      <c r="IQ151" s="319"/>
      <c r="IR151" s="319"/>
      <c r="IS151" s="319"/>
      <c r="IT151" s="319"/>
      <c r="IU151" s="319"/>
      <c r="IV151" s="319"/>
      <c r="IW151" s="319"/>
      <c r="IX151" s="319"/>
      <c r="IY151" s="319"/>
      <c r="IZ151" s="319"/>
      <c r="JA151" s="319"/>
      <c r="JB151" s="319"/>
      <c r="JC151" s="319"/>
      <c r="JD151" s="319"/>
      <c r="JE151" s="319"/>
      <c r="JF151" s="319"/>
      <c r="JG151" s="319"/>
      <c r="JH151" s="319"/>
      <c r="JI151" s="319"/>
      <c r="JJ151" s="319"/>
      <c r="JK151" s="319"/>
      <c r="JL151" s="319"/>
      <c r="JM151" s="319"/>
      <c r="JN151" s="319"/>
      <c r="JO151" s="319"/>
      <c r="JP151" s="319"/>
      <c r="JQ151" s="319"/>
      <c r="JR151" s="319"/>
      <c r="JS151" s="319"/>
      <c r="JT151" s="319"/>
      <c r="JU151" s="319"/>
      <c r="JV151" s="319"/>
      <c r="JW151" s="319"/>
      <c r="JX151" s="319"/>
      <c r="JY151" s="319"/>
      <c r="JZ151" s="319"/>
      <c r="KA151" s="319"/>
      <c r="KB151" s="319"/>
      <c r="KC151" s="319"/>
      <c r="KD151" s="319"/>
      <c r="KE151" s="319"/>
      <c r="KF151" s="319"/>
      <c r="KG151" s="319"/>
      <c r="KH151" s="319"/>
      <c r="KI151" s="319"/>
      <c r="KJ151" s="319"/>
      <c r="KK151" s="319"/>
      <c r="KL151" s="319"/>
      <c r="KM151" s="319"/>
      <c r="KN151" s="319"/>
      <c r="KO151" s="319"/>
      <c r="KP151" s="319"/>
      <c r="KQ151" s="319"/>
      <c r="KR151" s="319"/>
      <c r="KS151" s="319"/>
      <c r="KT151" s="319"/>
      <c r="KU151" s="319"/>
      <c r="KV151" s="319"/>
      <c r="KW151" s="319"/>
      <c r="KX151" s="319"/>
      <c r="KY151" s="319"/>
      <c r="KZ151" s="319"/>
      <c r="LA151" s="319"/>
      <c r="LB151" s="319"/>
      <c r="LC151" s="319"/>
      <c r="LD151" s="319"/>
      <c r="LE151" s="319"/>
      <c r="LF151" s="319"/>
      <c r="LG151" s="319"/>
      <c r="LH151" s="319"/>
      <c r="LI151" s="319"/>
      <c r="LJ151" s="319"/>
      <c r="LK151" s="319"/>
      <c r="LL151" s="319"/>
      <c r="LM151" s="319"/>
      <c r="LN151" s="319"/>
      <c r="LO151" s="319"/>
      <c r="LP151" s="319"/>
      <c r="LQ151" s="319"/>
      <c r="LR151" s="319"/>
      <c r="LS151" s="319"/>
      <c r="LT151" s="319"/>
      <c r="LU151" s="319"/>
      <c r="LV151" s="319"/>
      <c r="LW151" s="319"/>
      <c r="LX151" s="319"/>
      <c r="LY151" s="319"/>
      <c r="LZ151" s="319"/>
      <c r="MA151" s="319"/>
      <c r="MB151" s="319"/>
      <c r="MC151" s="319"/>
      <c r="MD151" s="319"/>
      <c r="ME151" s="319"/>
      <c r="MF151" s="319"/>
      <c r="MG151" s="319"/>
      <c r="MH151" s="319"/>
      <c r="MI151" s="319"/>
      <c r="MJ151" s="319"/>
      <c r="MK151" s="319"/>
      <c r="ML151" s="319"/>
      <c r="MM151" s="319"/>
      <c r="MN151" s="319"/>
      <c r="MO151" s="319"/>
      <c r="MP151" s="319"/>
      <c r="MQ151" s="319"/>
      <c r="MR151" s="319"/>
      <c r="MS151" s="319"/>
      <c r="MT151" s="319"/>
      <c r="MU151" s="319"/>
      <c r="MV151" s="319"/>
      <c r="MW151" s="319"/>
      <c r="MX151" s="319"/>
      <c r="MY151" s="319"/>
      <c r="MZ151" s="319"/>
      <c r="NA151" s="319"/>
      <c r="NB151" s="319"/>
      <c r="NC151" s="319"/>
      <c r="ND151" s="319"/>
      <c r="NE151" s="319"/>
      <c r="NF151" s="319"/>
      <c r="NG151" s="319"/>
      <c r="NH151" s="319"/>
      <c r="NI151" s="319"/>
      <c r="NJ151" s="319"/>
      <c r="NK151" s="319"/>
      <c r="NL151" s="319"/>
      <c r="NM151" s="319"/>
      <c r="NN151" s="319"/>
      <c r="NO151" s="319"/>
      <c r="NP151" s="319"/>
      <c r="NQ151" s="319"/>
      <c r="NR151" s="319"/>
      <c r="NS151" s="319"/>
      <c r="NT151" s="319"/>
      <c r="NU151" s="319"/>
      <c r="NV151" s="319"/>
      <c r="NW151" s="319"/>
      <c r="NX151" s="319"/>
      <c r="NY151" s="319"/>
      <c r="NZ151" s="319"/>
      <c r="OA151" s="319"/>
      <c r="OB151" s="319"/>
      <c r="OC151" s="319"/>
      <c r="OD151" s="319"/>
      <c r="OE151" s="319"/>
      <c r="OF151" s="319"/>
      <c r="OG151" s="319"/>
      <c r="OH151" s="319"/>
      <c r="OI151" s="319"/>
      <c r="OJ151" s="319"/>
      <c r="OK151" s="319"/>
      <c r="OL151" s="319"/>
      <c r="OM151" s="319"/>
      <c r="ON151" s="319"/>
      <c r="OO151" s="319"/>
      <c r="OP151" s="319"/>
      <c r="OQ151" s="319"/>
      <c r="OR151" s="319"/>
      <c r="OS151" s="319"/>
      <c r="OT151" s="319"/>
      <c r="OU151" s="319"/>
      <c r="OV151" s="319"/>
      <c r="OW151" s="319"/>
      <c r="OX151" s="319"/>
      <c r="OY151" s="319"/>
      <c r="OZ151" s="319"/>
      <c r="PA151" s="319"/>
      <c r="PB151" s="319"/>
      <c r="PC151" s="319"/>
      <c r="PD151" s="319"/>
      <c r="PE151" s="319"/>
      <c r="PF151" s="319"/>
      <c r="PG151" s="319"/>
      <c r="PH151" s="319"/>
      <c r="PI151" s="319"/>
      <c r="PJ151" s="319"/>
      <c r="PK151" s="319"/>
      <c r="PL151" s="319"/>
      <c r="PM151" s="319"/>
      <c r="PN151" s="319"/>
      <c r="PO151" s="319"/>
      <c r="PP151" s="319"/>
      <c r="PQ151" s="319"/>
      <c r="PR151" s="319"/>
      <c r="PS151" s="319"/>
      <c r="PT151" s="319"/>
      <c r="PU151" s="319"/>
      <c r="PV151" s="319"/>
      <c r="PW151" s="319"/>
      <c r="PX151" s="319"/>
      <c r="PY151" s="319"/>
      <c r="PZ151" s="319"/>
      <c r="QA151" s="319"/>
      <c r="QB151" s="319"/>
      <c r="QC151" s="319"/>
      <c r="QD151" s="319"/>
      <c r="QE151" s="319"/>
      <c r="QF151" s="319"/>
      <c r="QG151" s="319"/>
      <c r="QH151" s="319"/>
      <c r="QI151" s="319"/>
      <c r="QJ151" s="319"/>
      <c r="QK151" s="319"/>
      <c r="QL151" s="319"/>
      <c r="QM151" s="319"/>
      <c r="QN151" s="319"/>
      <c r="QO151" s="319"/>
      <c r="QP151" s="319"/>
      <c r="QQ151" s="319"/>
      <c r="QR151" s="319"/>
      <c r="QS151" s="319"/>
      <c r="QT151" s="319"/>
      <c r="QU151" s="319"/>
      <c r="QV151" s="319"/>
      <c r="QW151" s="319"/>
      <c r="QX151" s="319"/>
      <c r="QY151" s="319"/>
      <c r="QZ151" s="319"/>
      <c r="RA151" s="319"/>
      <c r="RB151" s="319"/>
      <c r="RC151" s="319"/>
      <c r="RD151" s="319"/>
      <c r="RE151" s="319"/>
      <c r="RF151" s="319"/>
    </row>
    <row r="152" spans="1:474" s="602" customFormat="1" ht="14.4">
      <c r="A152" s="319"/>
      <c r="B152" s="2003" t="s">
        <v>77</v>
      </c>
      <c r="C152" s="2004">
        <v>18231134</v>
      </c>
      <c r="D152" s="2005"/>
      <c r="E152" s="2006" t="s">
        <v>1198</v>
      </c>
      <c r="F152" s="2011">
        <v>10</v>
      </c>
      <c r="G152" s="612">
        <f t="shared" si="26"/>
        <v>1.0449205655117958E-3</v>
      </c>
      <c r="H152" s="612" t="s">
        <v>39</v>
      </c>
      <c r="I152" s="2006">
        <v>7</v>
      </c>
      <c r="J152" s="2008">
        <f t="shared" si="28"/>
        <v>228</v>
      </c>
      <c r="K152" s="2009">
        <f t="shared" si="30"/>
        <v>23.930000000000003</v>
      </c>
      <c r="L152" s="2009">
        <f t="shared" si="31"/>
        <v>23.930000000000003</v>
      </c>
      <c r="M152" s="600"/>
      <c r="N152" s="2006">
        <v>1596</v>
      </c>
      <c r="O152" s="375"/>
      <c r="P152" s="601"/>
      <c r="Q152" s="601">
        <v>167.51000000000002</v>
      </c>
      <c r="R152" s="601">
        <f t="shared" si="29"/>
        <v>0</v>
      </c>
      <c r="S152" s="2006">
        <v>167.51000000000002</v>
      </c>
      <c r="T152" s="601"/>
      <c r="U152" s="601"/>
      <c r="V152" s="601"/>
      <c r="W152" s="601"/>
      <c r="X152" s="601"/>
      <c r="Y152" s="601"/>
      <c r="Z152" s="1006">
        <f t="shared" si="27"/>
        <v>0</v>
      </c>
      <c r="AA152" s="614">
        <f t="shared" si="32"/>
        <v>0.54266461809866784</v>
      </c>
      <c r="AB152" s="601">
        <f t="shared" si="33"/>
        <v>866.09273048547391</v>
      </c>
      <c r="AC152" s="618"/>
      <c r="AD152" s="2010"/>
      <c r="AE152" s="319"/>
      <c r="AF152" s="319"/>
      <c r="AG152" s="319"/>
      <c r="AH152" s="319"/>
      <c r="AI152" s="319"/>
      <c r="AJ152" s="319"/>
      <c r="AK152" s="319"/>
      <c r="AL152" s="319"/>
      <c r="AM152" s="319"/>
      <c r="AN152" s="319"/>
      <c r="AO152" s="319"/>
      <c r="AP152" s="319"/>
      <c r="AQ152" s="319"/>
      <c r="AR152" s="319"/>
      <c r="AS152" s="319"/>
      <c r="AT152" s="319"/>
      <c r="AU152" s="319"/>
      <c r="AV152" s="319"/>
      <c r="AW152" s="319"/>
      <c r="AX152" s="319"/>
      <c r="AY152" s="319"/>
      <c r="AZ152" s="319"/>
      <c r="BA152" s="319"/>
      <c r="BB152" s="319"/>
      <c r="BC152" s="319"/>
      <c r="BD152" s="319"/>
      <c r="BE152" s="319"/>
      <c r="BF152" s="319"/>
      <c r="BG152" s="319"/>
      <c r="BH152" s="319"/>
      <c r="BI152" s="319"/>
      <c r="BJ152" s="319"/>
      <c r="BK152" s="319"/>
      <c r="BL152" s="319"/>
      <c r="BM152" s="319"/>
      <c r="BN152" s="319"/>
      <c r="BO152" s="319"/>
      <c r="BP152" s="319"/>
      <c r="BQ152" s="319"/>
      <c r="BR152" s="319"/>
      <c r="BS152" s="319"/>
      <c r="BT152" s="319"/>
      <c r="BU152" s="319"/>
      <c r="BV152" s="319"/>
      <c r="BW152" s="319"/>
      <c r="BX152" s="319"/>
      <c r="BY152" s="319"/>
      <c r="BZ152" s="319"/>
      <c r="CA152" s="319"/>
      <c r="CB152" s="319"/>
      <c r="CC152" s="319"/>
      <c r="CD152" s="319"/>
      <c r="CE152" s="319"/>
      <c r="CF152" s="319"/>
      <c r="CG152" s="319"/>
      <c r="CH152" s="319"/>
      <c r="CI152" s="319"/>
      <c r="CJ152" s="319"/>
      <c r="CK152" s="319"/>
      <c r="CL152" s="319"/>
      <c r="CM152" s="319"/>
      <c r="CN152" s="319"/>
      <c r="CO152" s="319"/>
      <c r="CP152" s="319"/>
      <c r="CQ152" s="319"/>
      <c r="CR152" s="319"/>
      <c r="CS152" s="319"/>
      <c r="CT152" s="319"/>
      <c r="CU152" s="319"/>
      <c r="CV152" s="319"/>
      <c r="CW152" s="319"/>
      <c r="CX152" s="319"/>
      <c r="CY152" s="319"/>
      <c r="CZ152" s="319"/>
      <c r="DA152" s="319"/>
      <c r="DB152" s="319"/>
      <c r="DC152" s="319"/>
      <c r="DD152" s="319"/>
      <c r="DE152" s="319"/>
      <c r="DF152" s="319"/>
      <c r="DG152" s="319"/>
      <c r="DH152" s="319"/>
      <c r="DI152" s="319"/>
      <c r="DJ152" s="319"/>
      <c r="DK152" s="319"/>
      <c r="DL152" s="319"/>
      <c r="DM152" s="319"/>
      <c r="DN152" s="319"/>
      <c r="DO152" s="319"/>
      <c r="DP152" s="319"/>
      <c r="DQ152" s="319"/>
      <c r="DR152" s="319"/>
      <c r="DS152" s="319"/>
      <c r="DT152" s="319"/>
      <c r="DU152" s="319"/>
      <c r="DV152" s="319"/>
      <c r="DW152" s="319"/>
      <c r="DX152" s="319"/>
      <c r="DY152" s="319"/>
      <c r="DZ152" s="319"/>
      <c r="EA152" s="319"/>
      <c r="EB152" s="319"/>
      <c r="EC152" s="319"/>
      <c r="ED152" s="319"/>
      <c r="EE152" s="319"/>
      <c r="EF152" s="319"/>
      <c r="EG152" s="319"/>
      <c r="EH152" s="319"/>
      <c r="EI152" s="319"/>
      <c r="EJ152" s="319"/>
      <c r="EK152" s="319"/>
      <c r="EL152" s="319"/>
      <c r="EM152" s="319"/>
      <c r="EN152" s="319"/>
      <c r="EO152" s="319"/>
      <c r="EP152" s="319"/>
      <c r="EQ152" s="319"/>
      <c r="ER152" s="319"/>
      <c r="ES152" s="319"/>
      <c r="ET152" s="319"/>
      <c r="EU152" s="319"/>
      <c r="EV152" s="319"/>
      <c r="EW152" s="319"/>
      <c r="EX152" s="319"/>
      <c r="EY152" s="319"/>
      <c r="EZ152" s="319"/>
      <c r="FA152" s="319"/>
      <c r="FB152" s="319"/>
      <c r="FC152" s="319"/>
      <c r="FD152" s="319"/>
      <c r="FE152" s="319"/>
      <c r="FF152" s="319"/>
      <c r="FG152" s="319"/>
      <c r="FH152" s="319"/>
      <c r="FI152" s="319"/>
      <c r="FJ152" s="319"/>
      <c r="FK152" s="319"/>
      <c r="FL152" s="319"/>
      <c r="FM152" s="319"/>
      <c r="FN152" s="319"/>
      <c r="FO152" s="319"/>
      <c r="FP152" s="319"/>
      <c r="FQ152" s="319"/>
      <c r="FR152" s="319"/>
      <c r="FS152" s="319"/>
      <c r="FT152" s="319"/>
      <c r="FU152" s="319"/>
      <c r="FV152" s="319"/>
      <c r="FW152" s="319"/>
      <c r="FX152" s="319"/>
      <c r="FY152" s="319"/>
      <c r="FZ152" s="319"/>
      <c r="GA152" s="319"/>
      <c r="GB152" s="319"/>
      <c r="GC152" s="319"/>
      <c r="GD152" s="319"/>
      <c r="GE152" s="319"/>
      <c r="GF152" s="319"/>
      <c r="GG152" s="319"/>
      <c r="GH152" s="319"/>
      <c r="GI152" s="319"/>
      <c r="GJ152" s="319"/>
      <c r="GK152" s="319"/>
      <c r="GL152" s="319"/>
      <c r="GM152" s="319"/>
      <c r="GN152" s="319"/>
      <c r="GO152" s="319"/>
      <c r="GP152" s="319"/>
      <c r="GQ152" s="319"/>
      <c r="GR152" s="319"/>
      <c r="GS152" s="319"/>
      <c r="GT152" s="319"/>
      <c r="GU152" s="319"/>
      <c r="GV152" s="319"/>
      <c r="GW152" s="319"/>
      <c r="GX152" s="319"/>
      <c r="GY152" s="319"/>
      <c r="GZ152" s="319"/>
      <c r="HA152" s="319"/>
      <c r="HB152" s="319"/>
      <c r="HC152" s="319"/>
      <c r="HD152" s="319"/>
      <c r="HE152" s="319"/>
      <c r="HF152" s="319"/>
      <c r="HG152" s="319"/>
      <c r="HH152" s="319"/>
      <c r="HI152" s="319"/>
      <c r="HJ152" s="319"/>
      <c r="HK152" s="319"/>
      <c r="HL152" s="319"/>
      <c r="HM152" s="319"/>
      <c r="HN152" s="319"/>
      <c r="HO152" s="319"/>
      <c r="HP152" s="319"/>
      <c r="HQ152" s="319"/>
      <c r="HR152" s="319"/>
      <c r="HS152" s="319"/>
      <c r="HT152" s="319"/>
      <c r="HU152" s="319"/>
      <c r="HV152" s="319"/>
      <c r="HW152" s="319"/>
      <c r="HX152" s="319"/>
      <c r="HY152" s="319"/>
      <c r="HZ152" s="319"/>
      <c r="IA152" s="319"/>
      <c r="IB152" s="319"/>
      <c r="IC152" s="319"/>
      <c r="ID152" s="319"/>
      <c r="IE152" s="319"/>
      <c r="IF152" s="319"/>
      <c r="IG152" s="319"/>
      <c r="IH152" s="319"/>
      <c r="II152" s="319"/>
      <c r="IJ152" s="319"/>
      <c r="IK152" s="319"/>
      <c r="IL152" s="319"/>
      <c r="IM152" s="319"/>
      <c r="IN152" s="319"/>
      <c r="IO152" s="319"/>
      <c r="IP152" s="319"/>
      <c r="IQ152" s="319"/>
      <c r="IR152" s="319"/>
      <c r="IS152" s="319"/>
      <c r="IT152" s="319"/>
      <c r="IU152" s="319"/>
      <c r="IV152" s="319"/>
      <c r="IW152" s="319"/>
      <c r="IX152" s="319"/>
      <c r="IY152" s="319"/>
      <c r="IZ152" s="319"/>
      <c r="JA152" s="319"/>
      <c r="JB152" s="319"/>
      <c r="JC152" s="319"/>
      <c r="JD152" s="319"/>
      <c r="JE152" s="319"/>
      <c r="JF152" s="319"/>
      <c r="JG152" s="319"/>
      <c r="JH152" s="319"/>
      <c r="JI152" s="319"/>
      <c r="JJ152" s="319"/>
      <c r="JK152" s="319"/>
      <c r="JL152" s="319"/>
      <c r="JM152" s="319"/>
      <c r="JN152" s="319"/>
      <c r="JO152" s="319"/>
      <c r="JP152" s="319"/>
      <c r="JQ152" s="319"/>
      <c r="JR152" s="319"/>
      <c r="JS152" s="319"/>
      <c r="JT152" s="319"/>
      <c r="JU152" s="319"/>
      <c r="JV152" s="319"/>
      <c r="JW152" s="319"/>
      <c r="JX152" s="319"/>
      <c r="JY152" s="319"/>
      <c r="JZ152" s="319"/>
      <c r="KA152" s="319"/>
      <c r="KB152" s="319"/>
      <c r="KC152" s="319"/>
      <c r="KD152" s="319"/>
      <c r="KE152" s="319"/>
      <c r="KF152" s="319"/>
      <c r="KG152" s="319"/>
      <c r="KH152" s="319"/>
      <c r="KI152" s="319"/>
      <c r="KJ152" s="319"/>
      <c r="KK152" s="319"/>
      <c r="KL152" s="319"/>
      <c r="KM152" s="319"/>
      <c r="KN152" s="319"/>
      <c r="KO152" s="319"/>
      <c r="KP152" s="319"/>
      <c r="KQ152" s="319"/>
      <c r="KR152" s="319"/>
      <c r="KS152" s="319"/>
      <c r="KT152" s="319"/>
      <c r="KU152" s="319"/>
      <c r="KV152" s="319"/>
      <c r="KW152" s="319"/>
      <c r="KX152" s="319"/>
      <c r="KY152" s="319"/>
      <c r="KZ152" s="319"/>
      <c r="LA152" s="319"/>
      <c r="LB152" s="319"/>
      <c r="LC152" s="319"/>
      <c r="LD152" s="319"/>
      <c r="LE152" s="319"/>
      <c r="LF152" s="319"/>
      <c r="LG152" s="319"/>
      <c r="LH152" s="319"/>
      <c r="LI152" s="319"/>
      <c r="LJ152" s="319"/>
      <c r="LK152" s="319"/>
      <c r="LL152" s="319"/>
      <c r="LM152" s="319"/>
      <c r="LN152" s="319"/>
      <c r="LO152" s="319"/>
      <c r="LP152" s="319"/>
      <c r="LQ152" s="319"/>
      <c r="LR152" s="319"/>
      <c r="LS152" s="319"/>
      <c r="LT152" s="319"/>
      <c r="LU152" s="319"/>
      <c r="LV152" s="319"/>
      <c r="LW152" s="319"/>
      <c r="LX152" s="319"/>
      <c r="LY152" s="319"/>
      <c r="LZ152" s="319"/>
      <c r="MA152" s="319"/>
      <c r="MB152" s="319"/>
      <c r="MC152" s="319"/>
      <c r="MD152" s="319"/>
      <c r="ME152" s="319"/>
      <c r="MF152" s="319"/>
      <c r="MG152" s="319"/>
      <c r="MH152" s="319"/>
      <c r="MI152" s="319"/>
      <c r="MJ152" s="319"/>
      <c r="MK152" s="319"/>
      <c r="ML152" s="319"/>
      <c r="MM152" s="319"/>
      <c r="MN152" s="319"/>
      <c r="MO152" s="319"/>
      <c r="MP152" s="319"/>
      <c r="MQ152" s="319"/>
      <c r="MR152" s="319"/>
      <c r="MS152" s="319"/>
      <c r="MT152" s="319"/>
      <c r="MU152" s="319"/>
      <c r="MV152" s="319"/>
      <c r="MW152" s="319"/>
      <c r="MX152" s="319"/>
      <c r="MY152" s="319"/>
      <c r="MZ152" s="319"/>
      <c r="NA152" s="319"/>
      <c r="NB152" s="319"/>
      <c r="NC152" s="319"/>
      <c r="ND152" s="319"/>
      <c r="NE152" s="319"/>
      <c r="NF152" s="319"/>
      <c r="NG152" s="319"/>
      <c r="NH152" s="319"/>
      <c r="NI152" s="319"/>
      <c r="NJ152" s="319"/>
      <c r="NK152" s="319"/>
      <c r="NL152" s="319"/>
      <c r="NM152" s="319"/>
      <c r="NN152" s="319"/>
      <c r="NO152" s="319"/>
      <c r="NP152" s="319"/>
      <c r="NQ152" s="319"/>
      <c r="NR152" s="319"/>
      <c r="NS152" s="319"/>
      <c r="NT152" s="319"/>
      <c r="NU152" s="319"/>
      <c r="NV152" s="319"/>
      <c r="NW152" s="319"/>
      <c r="NX152" s="319"/>
      <c r="NY152" s="319"/>
      <c r="NZ152" s="319"/>
      <c r="OA152" s="319"/>
      <c r="OB152" s="319"/>
      <c r="OC152" s="319"/>
      <c r="OD152" s="319"/>
      <c r="OE152" s="319"/>
      <c r="OF152" s="319"/>
      <c r="OG152" s="319"/>
      <c r="OH152" s="319"/>
      <c r="OI152" s="319"/>
      <c r="OJ152" s="319"/>
      <c r="OK152" s="319"/>
      <c r="OL152" s="319"/>
      <c r="OM152" s="319"/>
      <c r="ON152" s="319"/>
      <c r="OO152" s="319"/>
      <c r="OP152" s="319"/>
      <c r="OQ152" s="319"/>
      <c r="OR152" s="319"/>
      <c r="OS152" s="319"/>
      <c r="OT152" s="319"/>
      <c r="OU152" s="319"/>
      <c r="OV152" s="319"/>
      <c r="OW152" s="319"/>
      <c r="OX152" s="319"/>
      <c r="OY152" s="319"/>
      <c r="OZ152" s="319"/>
      <c r="PA152" s="319"/>
      <c r="PB152" s="319"/>
      <c r="PC152" s="319"/>
      <c r="PD152" s="319"/>
      <c r="PE152" s="319"/>
      <c r="PF152" s="319"/>
      <c r="PG152" s="319"/>
      <c r="PH152" s="319"/>
      <c r="PI152" s="319"/>
      <c r="PJ152" s="319"/>
      <c r="PK152" s="319"/>
      <c r="PL152" s="319"/>
      <c r="PM152" s="319"/>
      <c r="PN152" s="319"/>
      <c r="PO152" s="319"/>
      <c r="PP152" s="319"/>
      <c r="PQ152" s="319"/>
      <c r="PR152" s="319"/>
      <c r="PS152" s="319"/>
      <c r="PT152" s="319"/>
      <c r="PU152" s="319"/>
      <c r="PV152" s="319"/>
      <c r="PW152" s="319"/>
      <c r="PX152" s="319"/>
      <c r="PY152" s="319"/>
      <c r="PZ152" s="319"/>
      <c r="QA152" s="319"/>
      <c r="QB152" s="319"/>
      <c r="QC152" s="319"/>
      <c r="QD152" s="319"/>
      <c r="QE152" s="319"/>
      <c r="QF152" s="319"/>
      <c r="QG152" s="319"/>
      <c r="QH152" s="319"/>
      <c r="QI152" s="319"/>
      <c r="QJ152" s="319"/>
      <c r="QK152" s="319"/>
      <c r="QL152" s="319"/>
      <c r="QM152" s="319"/>
      <c r="QN152" s="319"/>
      <c r="QO152" s="319"/>
      <c r="QP152" s="319"/>
      <c r="QQ152" s="319"/>
      <c r="QR152" s="319"/>
      <c r="QS152" s="319"/>
      <c r="QT152" s="319"/>
      <c r="QU152" s="319"/>
      <c r="QV152" s="319"/>
      <c r="QW152" s="319"/>
      <c r="QX152" s="319"/>
      <c r="QY152" s="319"/>
      <c r="QZ152" s="319"/>
      <c r="RA152" s="319"/>
      <c r="RB152" s="319"/>
      <c r="RC152" s="319"/>
      <c r="RD152" s="319"/>
      <c r="RE152" s="319"/>
      <c r="RF152" s="319"/>
    </row>
    <row r="153" spans="1:474" s="602" customFormat="1" ht="14.4">
      <c r="A153" s="319"/>
      <c r="B153" s="2003" t="s">
        <v>77</v>
      </c>
      <c r="C153" s="2004">
        <v>18231134</v>
      </c>
      <c r="D153" s="2005"/>
      <c r="E153" s="2006" t="s">
        <v>1199</v>
      </c>
      <c r="F153" s="2011">
        <v>10</v>
      </c>
      <c r="G153" s="612">
        <f t="shared" si="26"/>
        <v>5.6148112592914537E-3</v>
      </c>
      <c r="H153" s="612" t="s">
        <v>39</v>
      </c>
      <c r="I153" s="2006">
        <v>2</v>
      </c>
      <c r="J153" s="2008">
        <f t="shared" si="28"/>
        <v>4288</v>
      </c>
      <c r="K153" s="2009">
        <f t="shared" si="30"/>
        <v>23.93</v>
      </c>
      <c r="L153" s="2009">
        <f t="shared" si="31"/>
        <v>23.93</v>
      </c>
      <c r="M153" s="600"/>
      <c r="N153" s="2006">
        <v>8576</v>
      </c>
      <c r="O153" s="375"/>
      <c r="P153" s="601"/>
      <c r="Q153" s="601">
        <v>47.86</v>
      </c>
      <c r="R153" s="601">
        <f t="shared" si="29"/>
        <v>0</v>
      </c>
      <c r="S153" s="2006">
        <v>47.86</v>
      </c>
      <c r="T153" s="601"/>
      <c r="U153" s="601"/>
      <c r="V153" s="601"/>
      <c r="W153" s="601"/>
      <c r="X153" s="601"/>
      <c r="Y153" s="601"/>
      <c r="Z153" s="1006">
        <f t="shared" si="27"/>
        <v>0</v>
      </c>
      <c r="AA153" s="614">
        <f t="shared" si="32"/>
        <v>0.54266461809866784</v>
      </c>
      <c r="AB153" s="601">
        <f t="shared" si="33"/>
        <v>4653.8917648141751</v>
      </c>
      <c r="AC153" s="618"/>
      <c r="AD153" s="2010"/>
      <c r="AE153" s="319"/>
      <c r="AF153" s="319"/>
      <c r="AG153" s="319"/>
      <c r="AH153" s="319"/>
      <c r="AI153" s="319"/>
      <c r="AJ153" s="319"/>
      <c r="AK153" s="319"/>
      <c r="AL153" s="319"/>
      <c r="AM153" s="319"/>
      <c r="AN153" s="319"/>
      <c r="AO153" s="319"/>
      <c r="AP153" s="319"/>
      <c r="AQ153" s="319"/>
      <c r="AR153" s="319"/>
      <c r="AS153" s="319"/>
      <c r="AT153" s="319"/>
      <c r="AU153" s="319"/>
      <c r="AV153" s="319"/>
      <c r="AW153" s="319"/>
      <c r="AX153" s="319"/>
      <c r="AY153" s="319"/>
      <c r="AZ153" s="319"/>
      <c r="BA153" s="319"/>
      <c r="BB153" s="319"/>
      <c r="BC153" s="319"/>
      <c r="BD153" s="319"/>
      <c r="BE153" s="319"/>
      <c r="BF153" s="319"/>
      <c r="BG153" s="319"/>
      <c r="BH153" s="319"/>
      <c r="BI153" s="319"/>
      <c r="BJ153" s="319"/>
      <c r="BK153" s="319"/>
      <c r="BL153" s="319"/>
      <c r="BM153" s="319"/>
      <c r="BN153" s="319"/>
      <c r="BO153" s="319"/>
      <c r="BP153" s="319"/>
      <c r="BQ153" s="319"/>
      <c r="BR153" s="319"/>
      <c r="BS153" s="319"/>
      <c r="BT153" s="319"/>
      <c r="BU153" s="319"/>
      <c r="BV153" s="319"/>
      <c r="BW153" s="319"/>
      <c r="BX153" s="319"/>
      <c r="BY153" s="319"/>
      <c r="BZ153" s="319"/>
      <c r="CA153" s="319"/>
      <c r="CB153" s="319"/>
      <c r="CC153" s="319"/>
      <c r="CD153" s="319"/>
      <c r="CE153" s="319"/>
      <c r="CF153" s="319"/>
      <c r="CG153" s="319"/>
      <c r="CH153" s="319"/>
      <c r="CI153" s="319"/>
      <c r="CJ153" s="319"/>
      <c r="CK153" s="319"/>
      <c r="CL153" s="319"/>
      <c r="CM153" s="319"/>
      <c r="CN153" s="319"/>
      <c r="CO153" s="319"/>
      <c r="CP153" s="319"/>
      <c r="CQ153" s="319"/>
      <c r="CR153" s="319"/>
      <c r="CS153" s="319"/>
      <c r="CT153" s="319"/>
      <c r="CU153" s="319"/>
      <c r="CV153" s="319"/>
      <c r="CW153" s="319"/>
      <c r="CX153" s="319"/>
      <c r="CY153" s="319"/>
      <c r="CZ153" s="319"/>
      <c r="DA153" s="319"/>
      <c r="DB153" s="319"/>
      <c r="DC153" s="319"/>
      <c r="DD153" s="319"/>
      <c r="DE153" s="319"/>
      <c r="DF153" s="319"/>
      <c r="DG153" s="319"/>
      <c r="DH153" s="319"/>
      <c r="DI153" s="319"/>
      <c r="DJ153" s="319"/>
      <c r="DK153" s="319"/>
      <c r="DL153" s="319"/>
      <c r="DM153" s="319"/>
      <c r="DN153" s="319"/>
      <c r="DO153" s="319"/>
      <c r="DP153" s="319"/>
      <c r="DQ153" s="319"/>
      <c r="DR153" s="319"/>
      <c r="DS153" s="319"/>
      <c r="DT153" s="319"/>
      <c r="DU153" s="319"/>
      <c r="DV153" s="319"/>
      <c r="DW153" s="319"/>
      <c r="DX153" s="319"/>
      <c r="DY153" s="319"/>
      <c r="DZ153" s="319"/>
      <c r="EA153" s="319"/>
      <c r="EB153" s="319"/>
      <c r="EC153" s="319"/>
      <c r="ED153" s="319"/>
      <c r="EE153" s="319"/>
      <c r="EF153" s="319"/>
      <c r="EG153" s="319"/>
      <c r="EH153" s="319"/>
      <c r="EI153" s="319"/>
      <c r="EJ153" s="319"/>
      <c r="EK153" s="319"/>
      <c r="EL153" s="319"/>
      <c r="EM153" s="319"/>
      <c r="EN153" s="319"/>
      <c r="EO153" s="319"/>
      <c r="EP153" s="319"/>
      <c r="EQ153" s="319"/>
      <c r="ER153" s="319"/>
      <c r="ES153" s="319"/>
      <c r="ET153" s="319"/>
      <c r="EU153" s="319"/>
      <c r="EV153" s="319"/>
      <c r="EW153" s="319"/>
      <c r="EX153" s="319"/>
      <c r="EY153" s="319"/>
      <c r="EZ153" s="319"/>
      <c r="FA153" s="319"/>
      <c r="FB153" s="319"/>
      <c r="FC153" s="319"/>
      <c r="FD153" s="319"/>
      <c r="FE153" s="319"/>
      <c r="FF153" s="319"/>
      <c r="FG153" s="319"/>
      <c r="FH153" s="319"/>
      <c r="FI153" s="319"/>
      <c r="FJ153" s="319"/>
      <c r="FK153" s="319"/>
      <c r="FL153" s="319"/>
      <c r="FM153" s="319"/>
      <c r="FN153" s="319"/>
      <c r="FO153" s="319"/>
      <c r="FP153" s="319"/>
      <c r="FQ153" s="319"/>
      <c r="FR153" s="319"/>
      <c r="FS153" s="319"/>
      <c r="FT153" s="319"/>
      <c r="FU153" s="319"/>
      <c r="FV153" s="319"/>
      <c r="FW153" s="319"/>
      <c r="FX153" s="319"/>
      <c r="FY153" s="319"/>
      <c r="FZ153" s="319"/>
      <c r="GA153" s="319"/>
      <c r="GB153" s="319"/>
      <c r="GC153" s="319"/>
      <c r="GD153" s="319"/>
      <c r="GE153" s="319"/>
      <c r="GF153" s="319"/>
      <c r="GG153" s="319"/>
      <c r="GH153" s="319"/>
      <c r="GI153" s="319"/>
      <c r="GJ153" s="319"/>
      <c r="GK153" s="319"/>
      <c r="GL153" s="319"/>
      <c r="GM153" s="319"/>
      <c r="GN153" s="319"/>
      <c r="GO153" s="319"/>
      <c r="GP153" s="319"/>
      <c r="GQ153" s="319"/>
      <c r="GR153" s="319"/>
      <c r="GS153" s="319"/>
      <c r="GT153" s="319"/>
      <c r="GU153" s="319"/>
      <c r="GV153" s="319"/>
      <c r="GW153" s="319"/>
      <c r="GX153" s="319"/>
      <c r="GY153" s="319"/>
      <c r="GZ153" s="319"/>
      <c r="HA153" s="319"/>
      <c r="HB153" s="319"/>
      <c r="HC153" s="319"/>
      <c r="HD153" s="319"/>
      <c r="HE153" s="319"/>
      <c r="HF153" s="319"/>
      <c r="HG153" s="319"/>
      <c r="HH153" s="319"/>
      <c r="HI153" s="319"/>
      <c r="HJ153" s="319"/>
      <c r="HK153" s="319"/>
      <c r="HL153" s="319"/>
      <c r="HM153" s="319"/>
      <c r="HN153" s="319"/>
      <c r="HO153" s="319"/>
      <c r="HP153" s="319"/>
      <c r="HQ153" s="319"/>
      <c r="HR153" s="319"/>
      <c r="HS153" s="319"/>
      <c r="HT153" s="319"/>
      <c r="HU153" s="319"/>
      <c r="HV153" s="319"/>
      <c r="HW153" s="319"/>
      <c r="HX153" s="319"/>
      <c r="HY153" s="319"/>
      <c r="HZ153" s="319"/>
      <c r="IA153" s="319"/>
      <c r="IB153" s="319"/>
      <c r="IC153" s="319"/>
      <c r="ID153" s="319"/>
      <c r="IE153" s="319"/>
      <c r="IF153" s="319"/>
      <c r="IG153" s="319"/>
      <c r="IH153" s="319"/>
      <c r="II153" s="319"/>
      <c r="IJ153" s="319"/>
      <c r="IK153" s="319"/>
      <c r="IL153" s="319"/>
      <c r="IM153" s="319"/>
      <c r="IN153" s="319"/>
      <c r="IO153" s="319"/>
      <c r="IP153" s="319"/>
      <c r="IQ153" s="319"/>
      <c r="IR153" s="319"/>
      <c r="IS153" s="319"/>
      <c r="IT153" s="319"/>
      <c r="IU153" s="319"/>
      <c r="IV153" s="319"/>
      <c r="IW153" s="319"/>
      <c r="IX153" s="319"/>
      <c r="IY153" s="319"/>
      <c r="IZ153" s="319"/>
      <c r="JA153" s="319"/>
      <c r="JB153" s="319"/>
      <c r="JC153" s="319"/>
      <c r="JD153" s="319"/>
      <c r="JE153" s="319"/>
      <c r="JF153" s="319"/>
      <c r="JG153" s="319"/>
      <c r="JH153" s="319"/>
      <c r="JI153" s="319"/>
      <c r="JJ153" s="319"/>
      <c r="JK153" s="319"/>
      <c r="JL153" s="319"/>
      <c r="JM153" s="319"/>
      <c r="JN153" s="319"/>
      <c r="JO153" s="319"/>
      <c r="JP153" s="319"/>
      <c r="JQ153" s="319"/>
      <c r="JR153" s="319"/>
      <c r="JS153" s="319"/>
      <c r="JT153" s="319"/>
      <c r="JU153" s="319"/>
      <c r="JV153" s="319"/>
      <c r="JW153" s="319"/>
      <c r="JX153" s="319"/>
      <c r="JY153" s="319"/>
      <c r="JZ153" s="319"/>
      <c r="KA153" s="319"/>
      <c r="KB153" s="319"/>
      <c r="KC153" s="319"/>
      <c r="KD153" s="319"/>
      <c r="KE153" s="319"/>
      <c r="KF153" s="319"/>
      <c r="KG153" s="319"/>
      <c r="KH153" s="319"/>
      <c r="KI153" s="319"/>
      <c r="KJ153" s="319"/>
      <c r="KK153" s="319"/>
      <c r="KL153" s="319"/>
      <c r="KM153" s="319"/>
      <c r="KN153" s="319"/>
      <c r="KO153" s="319"/>
      <c r="KP153" s="319"/>
      <c r="KQ153" s="319"/>
      <c r="KR153" s="319"/>
      <c r="KS153" s="319"/>
      <c r="KT153" s="319"/>
      <c r="KU153" s="319"/>
      <c r="KV153" s="319"/>
      <c r="KW153" s="319"/>
      <c r="KX153" s="319"/>
      <c r="KY153" s="319"/>
      <c r="KZ153" s="319"/>
      <c r="LA153" s="319"/>
      <c r="LB153" s="319"/>
      <c r="LC153" s="319"/>
      <c r="LD153" s="319"/>
      <c r="LE153" s="319"/>
      <c r="LF153" s="319"/>
      <c r="LG153" s="319"/>
      <c r="LH153" s="319"/>
      <c r="LI153" s="319"/>
      <c r="LJ153" s="319"/>
      <c r="LK153" s="319"/>
      <c r="LL153" s="319"/>
      <c r="LM153" s="319"/>
      <c r="LN153" s="319"/>
      <c r="LO153" s="319"/>
      <c r="LP153" s="319"/>
      <c r="LQ153" s="319"/>
      <c r="LR153" s="319"/>
      <c r="LS153" s="319"/>
      <c r="LT153" s="319"/>
      <c r="LU153" s="319"/>
      <c r="LV153" s="319"/>
      <c r="LW153" s="319"/>
      <c r="LX153" s="319"/>
      <c r="LY153" s="319"/>
      <c r="LZ153" s="319"/>
      <c r="MA153" s="319"/>
      <c r="MB153" s="319"/>
      <c r="MC153" s="319"/>
      <c r="MD153" s="319"/>
      <c r="ME153" s="319"/>
      <c r="MF153" s="319"/>
      <c r="MG153" s="319"/>
      <c r="MH153" s="319"/>
      <c r="MI153" s="319"/>
      <c r="MJ153" s="319"/>
      <c r="MK153" s="319"/>
      <c r="ML153" s="319"/>
      <c r="MM153" s="319"/>
      <c r="MN153" s="319"/>
      <c r="MO153" s="319"/>
      <c r="MP153" s="319"/>
      <c r="MQ153" s="319"/>
      <c r="MR153" s="319"/>
      <c r="MS153" s="319"/>
      <c r="MT153" s="319"/>
      <c r="MU153" s="319"/>
      <c r="MV153" s="319"/>
      <c r="MW153" s="319"/>
      <c r="MX153" s="319"/>
      <c r="MY153" s="319"/>
      <c r="MZ153" s="319"/>
      <c r="NA153" s="319"/>
      <c r="NB153" s="319"/>
      <c r="NC153" s="319"/>
      <c r="ND153" s="319"/>
      <c r="NE153" s="319"/>
      <c r="NF153" s="319"/>
      <c r="NG153" s="319"/>
      <c r="NH153" s="319"/>
      <c r="NI153" s="319"/>
      <c r="NJ153" s="319"/>
      <c r="NK153" s="319"/>
      <c r="NL153" s="319"/>
      <c r="NM153" s="319"/>
      <c r="NN153" s="319"/>
      <c r="NO153" s="319"/>
      <c r="NP153" s="319"/>
      <c r="NQ153" s="319"/>
      <c r="NR153" s="319"/>
      <c r="NS153" s="319"/>
      <c r="NT153" s="319"/>
      <c r="NU153" s="319"/>
      <c r="NV153" s="319"/>
      <c r="NW153" s="319"/>
      <c r="NX153" s="319"/>
      <c r="NY153" s="319"/>
      <c r="NZ153" s="319"/>
      <c r="OA153" s="319"/>
      <c r="OB153" s="319"/>
      <c r="OC153" s="319"/>
      <c r="OD153" s="319"/>
      <c r="OE153" s="319"/>
      <c r="OF153" s="319"/>
      <c r="OG153" s="319"/>
      <c r="OH153" s="319"/>
      <c r="OI153" s="319"/>
      <c r="OJ153" s="319"/>
      <c r="OK153" s="319"/>
      <c r="OL153" s="319"/>
      <c r="OM153" s="319"/>
      <c r="ON153" s="319"/>
      <c r="OO153" s="319"/>
      <c r="OP153" s="319"/>
      <c r="OQ153" s="319"/>
      <c r="OR153" s="319"/>
      <c r="OS153" s="319"/>
      <c r="OT153" s="319"/>
      <c r="OU153" s="319"/>
      <c r="OV153" s="319"/>
      <c r="OW153" s="319"/>
      <c r="OX153" s="319"/>
      <c r="OY153" s="319"/>
      <c r="OZ153" s="319"/>
      <c r="PA153" s="319"/>
      <c r="PB153" s="319"/>
      <c r="PC153" s="319"/>
      <c r="PD153" s="319"/>
      <c r="PE153" s="319"/>
      <c r="PF153" s="319"/>
      <c r="PG153" s="319"/>
      <c r="PH153" s="319"/>
      <c r="PI153" s="319"/>
      <c r="PJ153" s="319"/>
      <c r="PK153" s="319"/>
      <c r="PL153" s="319"/>
      <c r="PM153" s="319"/>
      <c r="PN153" s="319"/>
      <c r="PO153" s="319"/>
      <c r="PP153" s="319"/>
      <c r="PQ153" s="319"/>
      <c r="PR153" s="319"/>
      <c r="PS153" s="319"/>
      <c r="PT153" s="319"/>
      <c r="PU153" s="319"/>
      <c r="PV153" s="319"/>
      <c r="PW153" s="319"/>
      <c r="PX153" s="319"/>
      <c r="PY153" s="319"/>
      <c r="PZ153" s="319"/>
      <c r="QA153" s="319"/>
      <c r="QB153" s="319"/>
      <c r="QC153" s="319"/>
      <c r="QD153" s="319"/>
      <c r="QE153" s="319"/>
      <c r="QF153" s="319"/>
      <c r="QG153" s="319"/>
      <c r="QH153" s="319"/>
      <c r="QI153" s="319"/>
      <c r="QJ153" s="319"/>
      <c r="QK153" s="319"/>
      <c r="QL153" s="319"/>
      <c r="QM153" s="319"/>
      <c r="QN153" s="319"/>
      <c r="QO153" s="319"/>
      <c r="QP153" s="319"/>
      <c r="QQ153" s="319"/>
      <c r="QR153" s="319"/>
      <c r="QS153" s="319"/>
      <c r="QT153" s="319"/>
      <c r="QU153" s="319"/>
      <c r="QV153" s="319"/>
      <c r="QW153" s="319"/>
      <c r="QX153" s="319"/>
      <c r="QY153" s="319"/>
      <c r="QZ153" s="319"/>
      <c r="RA153" s="319"/>
      <c r="RB153" s="319"/>
      <c r="RC153" s="319"/>
      <c r="RD153" s="319"/>
      <c r="RE153" s="319"/>
      <c r="RF153" s="319"/>
    </row>
    <row r="154" spans="1:474" s="602" customFormat="1" ht="14.4">
      <c r="A154" s="319"/>
      <c r="B154" s="2003" t="s">
        <v>77</v>
      </c>
      <c r="C154" s="2004">
        <v>18231134</v>
      </c>
      <c r="D154" s="2005"/>
      <c r="E154" s="2006" t="s">
        <v>1200</v>
      </c>
      <c r="F154" s="2011">
        <v>12</v>
      </c>
      <c r="G154" s="612">
        <f t="shared" si="26"/>
        <v>5.153893917110811E-4</v>
      </c>
      <c r="H154" s="612" t="s">
        <v>37</v>
      </c>
      <c r="I154" s="2006">
        <v>16</v>
      </c>
      <c r="J154" s="2008">
        <f t="shared" si="28"/>
        <v>41</v>
      </c>
      <c r="K154" s="2009">
        <f t="shared" si="30"/>
        <v>52.230000000000004</v>
      </c>
      <c r="L154" s="2009">
        <f t="shared" si="31"/>
        <v>52.230000000000004</v>
      </c>
      <c r="M154" s="600"/>
      <c r="N154" s="2006">
        <v>656</v>
      </c>
      <c r="O154" s="375"/>
      <c r="P154" s="601"/>
      <c r="Q154" s="601">
        <v>835.68000000000006</v>
      </c>
      <c r="R154" s="601">
        <f t="shared" si="29"/>
        <v>0</v>
      </c>
      <c r="S154" s="2006">
        <v>835.68000000000006</v>
      </c>
      <c r="T154" s="601"/>
      <c r="U154" s="601"/>
      <c r="V154" s="601"/>
      <c r="W154" s="601"/>
      <c r="X154" s="601"/>
      <c r="Y154" s="601"/>
      <c r="Z154" s="1006">
        <f t="shared" si="27"/>
        <v>0</v>
      </c>
      <c r="AA154" s="614">
        <f t="shared" si="32"/>
        <v>0.67084969084451451</v>
      </c>
      <c r="AB154" s="601">
        <f t="shared" si="33"/>
        <v>440.07739719400149</v>
      </c>
      <c r="AC154" s="618"/>
      <c r="AD154" s="2010"/>
      <c r="AE154" s="319"/>
      <c r="AF154" s="319"/>
      <c r="AG154" s="319"/>
      <c r="AH154" s="319"/>
      <c r="AI154" s="319"/>
      <c r="AJ154" s="319"/>
      <c r="AK154" s="319"/>
      <c r="AL154" s="319"/>
      <c r="AM154" s="319"/>
      <c r="AN154" s="319"/>
      <c r="AO154" s="319"/>
      <c r="AP154" s="319"/>
      <c r="AQ154" s="319"/>
      <c r="AR154" s="319"/>
      <c r="AS154" s="319"/>
      <c r="AT154" s="319"/>
      <c r="AU154" s="319"/>
      <c r="AV154" s="319"/>
      <c r="AW154" s="319"/>
      <c r="AX154" s="319"/>
      <c r="AY154" s="319"/>
      <c r="AZ154" s="319"/>
      <c r="BA154" s="319"/>
      <c r="BB154" s="319"/>
      <c r="BC154" s="319"/>
      <c r="BD154" s="319"/>
      <c r="BE154" s="319"/>
      <c r="BF154" s="319"/>
      <c r="BG154" s="319"/>
      <c r="BH154" s="319"/>
      <c r="BI154" s="319"/>
      <c r="BJ154" s="319"/>
      <c r="BK154" s="319"/>
      <c r="BL154" s="319"/>
      <c r="BM154" s="319"/>
      <c r="BN154" s="319"/>
      <c r="BO154" s="319"/>
      <c r="BP154" s="319"/>
      <c r="BQ154" s="319"/>
      <c r="BR154" s="319"/>
      <c r="BS154" s="319"/>
      <c r="BT154" s="319"/>
      <c r="BU154" s="319"/>
      <c r="BV154" s="319"/>
      <c r="BW154" s="319"/>
      <c r="BX154" s="319"/>
      <c r="BY154" s="319"/>
      <c r="BZ154" s="319"/>
      <c r="CA154" s="319"/>
      <c r="CB154" s="319"/>
      <c r="CC154" s="319"/>
      <c r="CD154" s="319"/>
      <c r="CE154" s="319"/>
      <c r="CF154" s="319"/>
      <c r="CG154" s="319"/>
      <c r="CH154" s="319"/>
      <c r="CI154" s="319"/>
      <c r="CJ154" s="319"/>
      <c r="CK154" s="319"/>
      <c r="CL154" s="319"/>
      <c r="CM154" s="319"/>
      <c r="CN154" s="319"/>
      <c r="CO154" s="319"/>
      <c r="CP154" s="319"/>
      <c r="CQ154" s="319"/>
      <c r="CR154" s="319"/>
      <c r="CS154" s="319"/>
      <c r="CT154" s="319"/>
      <c r="CU154" s="319"/>
      <c r="CV154" s="319"/>
      <c r="CW154" s="319"/>
      <c r="CX154" s="319"/>
      <c r="CY154" s="319"/>
      <c r="CZ154" s="319"/>
      <c r="DA154" s="319"/>
      <c r="DB154" s="319"/>
      <c r="DC154" s="319"/>
      <c r="DD154" s="319"/>
      <c r="DE154" s="319"/>
      <c r="DF154" s="319"/>
      <c r="DG154" s="319"/>
      <c r="DH154" s="319"/>
      <c r="DI154" s="319"/>
      <c r="DJ154" s="319"/>
      <c r="DK154" s="319"/>
      <c r="DL154" s="319"/>
      <c r="DM154" s="319"/>
      <c r="DN154" s="319"/>
      <c r="DO154" s="319"/>
      <c r="DP154" s="319"/>
      <c r="DQ154" s="319"/>
      <c r="DR154" s="319"/>
      <c r="DS154" s="319"/>
      <c r="DT154" s="319"/>
      <c r="DU154" s="319"/>
      <c r="DV154" s="319"/>
      <c r="DW154" s="319"/>
      <c r="DX154" s="319"/>
      <c r="DY154" s="319"/>
      <c r="DZ154" s="319"/>
      <c r="EA154" s="319"/>
      <c r="EB154" s="319"/>
      <c r="EC154" s="319"/>
      <c r="ED154" s="319"/>
      <c r="EE154" s="319"/>
      <c r="EF154" s="319"/>
      <c r="EG154" s="319"/>
      <c r="EH154" s="319"/>
      <c r="EI154" s="319"/>
      <c r="EJ154" s="319"/>
      <c r="EK154" s="319"/>
      <c r="EL154" s="319"/>
      <c r="EM154" s="319"/>
      <c r="EN154" s="319"/>
      <c r="EO154" s="319"/>
      <c r="EP154" s="319"/>
      <c r="EQ154" s="319"/>
      <c r="ER154" s="319"/>
      <c r="ES154" s="319"/>
      <c r="ET154" s="319"/>
      <c r="EU154" s="319"/>
      <c r="EV154" s="319"/>
      <c r="EW154" s="319"/>
      <c r="EX154" s="319"/>
      <c r="EY154" s="319"/>
      <c r="EZ154" s="319"/>
      <c r="FA154" s="319"/>
      <c r="FB154" s="319"/>
      <c r="FC154" s="319"/>
      <c r="FD154" s="319"/>
      <c r="FE154" s="319"/>
      <c r="FF154" s="319"/>
      <c r="FG154" s="319"/>
      <c r="FH154" s="319"/>
      <c r="FI154" s="319"/>
      <c r="FJ154" s="319"/>
      <c r="FK154" s="319"/>
      <c r="FL154" s="319"/>
      <c r="FM154" s="319"/>
      <c r="FN154" s="319"/>
      <c r="FO154" s="319"/>
      <c r="FP154" s="319"/>
      <c r="FQ154" s="319"/>
      <c r="FR154" s="319"/>
      <c r="FS154" s="319"/>
      <c r="FT154" s="319"/>
      <c r="FU154" s="319"/>
      <c r="FV154" s="319"/>
      <c r="FW154" s="319"/>
      <c r="FX154" s="319"/>
      <c r="FY154" s="319"/>
      <c r="FZ154" s="319"/>
      <c r="GA154" s="319"/>
      <c r="GB154" s="319"/>
      <c r="GC154" s="319"/>
      <c r="GD154" s="319"/>
      <c r="GE154" s="319"/>
      <c r="GF154" s="319"/>
      <c r="GG154" s="319"/>
      <c r="GH154" s="319"/>
      <c r="GI154" s="319"/>
      <c r="GJ154" s="319"/>
      <c r="GK154" s="319"/>
      <c r="GL154" s="319"/>
      <c r="GM154" s="319"/>
      <c r="GN154" s="319"/>
      <c r="GO154" s="319"/>
      <c r="GP154" s="319"/>
      <c r="GQ154" s="319"/>
      <c r="GR154" s="319"/>
      <c r="GS154" s="319"/>
      <c r="GT154" s="319"/>
      <c r="GU154" s="319"/>
      <c r="GV154" s="319"/>
      <c r="GW154" s="319"/>
      <c r="GX154" s="319"/>
      <c r="GY154" s="319"/>
      <c r="GZ154" s="319"/>
      <c r="HA154" s="319"/>
      <c r="HB154" s="319"/>
      <c r="HC154" s="319"/>
      <c r="HD154" s="319"/>
      <c r="HE154" s="319"/>
      <c r="HF154" s="319"/>
      <c r="HG154" s="319"/>
      <c r="HH154" s="319"/>
      <c r="HI154" s="319"/>
      <c r="HJ154" s="319"/>
      <c r="HK154" s="319"/>
      <c r="HL154" s="319"/>
      <c r="HM154" s="319"/>
      <c r="HN154" s="319"/>
      <c r="HO154" s="319"/>
      <c r="HP154" s="319"/>
      <c r="HQ154" s="319"/>
      <c r="HR154" s="319"/>
      <c r="HS154" s="319"/>
      <c r="HT154" s="319"/>
      <c r="HU154" s="319"/>
      <c r="HV154" s="319"/>
      <c r="HW154" s="319"/>
      <c r="HX154" s="319"/>
      <c r="HY154" s="319"/>
      <c r="HZ154" s="319"/>
      <c r="IA154" s="319"/>
      <c r="IB154" s="319"/>
      <c r="IC154" s="319"/>
      <c r="ID154" s="319"/>
      <c r="IE154" s="319"/>
      <c r="IF154" s="319"/>
      <c r="IG154" s="319"/>
      <c r="IH154" s="319"/>
      <c r="II154" s="319"/>
      <c r="IJ154" s="319"/>
      <c r="IK154" s="319"/>
      <c r="IL154" s="319"/>
      <c r="IM154" s="319"/>
      <c r="IN154" s="319"/>
      <c r="IO154" s="319"/>
      <c r="IP154" s="319"/>
      <c r="IQ154" s="319"/>
      <c r="IR154" s="319"/>
      <c r="IS154" s="319"/>
      <c r="IT154" s="319"/>
      <c r="IU154" s="319"/>
      <c r="IV154" s="319"/>
      <c r="IW154" s="319"/>
      <c r="IX154" s="319"/>
      <c r="IY154" s="319"/>
      <c r="IZ154" s="319"/>
      <c r="JA154" s="319"/>
      <c r="JB154" s="319"/>
      <c r="JC154" s="319"/>
      <c r="JD154" s="319"/>
      <c r="JE154" s="319"/>
      <c r="JF154" s="319"/>
      <c r="JG154" s="319"/>
      <c r="JH154" s="319"/>
      <c r="JI154" s="319"/>
      <c r="JJ154" s="319"/>
      <c r="JK154" s="319"/>
      <c r="JL154" s="319"/>
      <c r="JM154" s="319"/>
      <c r="JN154" s="319"/>
      <c r="JO154" s="319"/>
      <c r="JP154" s="319"/>
      <c r="JQ154" s="319"/>
      <c r="JR154" s="319"/>
      <c r="JS154" s="319"/>
      <c r="JT154" s="319"/>
      <c r="JU154" s="319"/>
      <c r="JV154" s="319"/>
      <c r="JW154" s="319"/>
      <c r="JX154" s="319"/>
      <c r="JY154" s="319"/>
      <c r="JZ154" s="319"/>
      <c r="KA154" s="319"/>
      <c r="KB154" s="319"/>
      <c r="KC154" s="319"/>
      <c r="KD154" s="319"/>
      <c r="KE154" s="319"/>
      <c r="KF154" s="319"/>
      <c r="KG154" s="319"/>
      <c r="KH154" s="319"/>
      <c r="KI154" s="319"/>
      <c r="KJ154" s="319"/>
      <c r="KK154" s="319"/>
      <c r="KL154" s="319"/>
      <c r="KM154" s="319"/>
      <c r="KN154" s="319"/>
      <c r="KO154" s="319"/>
      <c r="KP154" s="319"/>
      <c r="KQ154" s="319"/>
      <c r="KR154" s="319"/>
      <c r="KS154" s="319"/>
      <c r="KT154" s="319"/>
      <c r="KU154" s="319"/>
      <c r="KV154" s="319"/>
      <c r="KW154" s="319"/>
      <c r="KX154" s="319"/>
      <c r="KY154" s="319"/>
      <c r="KZ154" s="319"/>
      <c r="LA154" s="319"/>
      <c r="LB154" s="319"/>
      <c r="LC154" s="319"/>
      <c r="LD154" s="319"/>
      <c r="LE154" s="319"/>
      <c r="LF154" s="319"/>
      <c r="LG154" s="319"/>
      <c r="LH154" s="319"/>
      <c r="LI154" s="319"/>
      <c r="LJ154" s="319"/>
      <c r="LK154" s="319"/>
      <c r="LL154" s="319"/>
      <c r="LM154" s="319"/>
      <c r="LN154" s="319"/>
      <c r="LO154" s="319"/>
      <c r="LP154" s="319"/>
      <c r="LQ154" s="319"/>
      <c r="LR154" s="319"/>
      <c r="LS154" s="319"/>
      <c r="LT154" s="319"/>
      <c r="LU154" s="319"/>
      <c r="LV154" s="319"/>
      <c r="LW154" s="319"/>
      <c r="LX154" s="319"/>
      <c r="LY154" s="319"/>
      <c r="LZ154" s="319"/>
      <c r="MA154" s="319"/>
      <c r="MB154" s="319"/>
      <c r="MC154" s="319"/>
      <c r="MD154" s="319"/>
      <c r="ME154" s="319"/>
      <c r="MF154" s="319"/>
      <c r="MG154" s="319"/>
      <c r="MH154" s="319"/>
      <c r="MI154" s="319"/>
      <c r="MJ154" s="319"/>
      <c r="MK154" s="319"/>
      <c r="ML154" s="319"/>
      <c r="MM154" s="319"/>
      <c r="MN154" s="319"/>
      <c r="MO154" s="319"/>
      <c r="MP154" s="319"/>
      <c r="MQ154" s="319"/>
      <c r="MR154" s="319"/>
      <c r="MS154" s="319"/>
      <c r="MT154" s="319"/>
      <c r="MU154" s="319"/>
      <c r="MV154" s="319"/>
      <c r="MW154" s="319"/>
      <c r="MX154" s="319"/>
      <c r="MY154" s="319"/>
      <c r="MZ154" s="319"/>
      <c r="NA154" s="319"/>
      <c r="NB154" s="319"/>
      <c r="NC154" s="319"/>
      <c r="ND154" s="319"/>
      <c r="NE154" s="319"/>
      <c r="NF154" s="319"/>
      <c r="NG154" s="319"/>
      <c r="NH154" s="319"/>
      <c r="NI154" s="319"/>
      <c r="NJ154" s="319"/>
      <c r="NK154" s="319"/>
      <c r="NL154" s="319"/>
      <c r="NM154" s="319"/>
      <c r="NN154" s="319"/>
      <c r="NO154" s="319"/>
      <c r="NP154" s="319"/>
      <c r="NQ154" s="319"/>
      <c r="NR154" s="319"/>
      <c r="NS154" s="319"/>
      <c r="NT154" s="319"/>
      <c r="NU154" s="319"/>
      <c r="NV154" s="319"/>
      <c r="NW154" s="319"/>
      <c r="NX154" s="319"/>
      <c r="NY154" s="319"/>
      <c r="NZ154" s="319"/>
      <c r="OA154" s="319"/>
      <c r="OB154" s="319"/>
      <c r="OC154" s="319"/>
      <c r="OD154" s="319"/>
      <c r="OE154" s="319"/>
      <c r="OF154" s="319"/>
      <c r="OG154" s="319"/>
      <c r="OH154" s="319"/>
      <c r="OI154" s="319"/>
      <c r="OJ154" s="319"/>
      <c r="OK154" s="319"/>
      <c r="OL154" s="319"/>
      <c r="OM154" s="319"/>
      <c r="ON154" s="319"/>
      <c r="OO154" s="319"/>
      <c r="OP154" s="319"/>
      <c r="OQ154" s="319"/>
      <c r="OR154" s="319"/>
      <c r="OS154" s="319"/>
      <c r="OT154" s="319"/>
      <c r="OU154" s="319"/>
      <c r="OV154" s="319"/>
      <c r="OW154" s="319"/>
      <c r="OX154" s="319"/>
      <c r="OY154" s="319"/>
      <c r="OZ154" s="319"/>
      <c r="PA154" s="319"/>
      <c r="PB154" s="319"/>
      <c r="PC154" s="319"/>
      <c r="PD154" s="319"/>
      <c r="PE154" s="319"/>
      <c r="PF154" s="319"/>
      <c r="PG154" s="319"/>
      <c r="PH154" s="319"/>
      <c r="PI154" s="319"/>
      <c r="PJ154" s="319"/>
      <c r="PK154" s="319"/>
      <c r="PL154" s="319"/>
      <c r="PM154" s="319"/>
      <c r="PN154" s="319"/>
      <c r="PO154" s="319"/>
      <c r="PP154" s="319"/>
      <c r="PQ154" s="319"/>
      <c r="PR154" s="319"/>
      <c r="PS154" s="319"/>
      <c r="PT154" s="319"/>
      <c r="PU154" s="319"/>
      <c r="PV154" s="319"/>
      <c r="PW154" s="319"/>
      <c r="PX154" s="319"/>
      <c r="PY154" s="319"/>
      <c r="PZ154" s="319"/>
      <c r="QA154" s="319"/>
      <c r="QB154" s="319"/>
      <c r="QC154" s="319"/>
      <c r="QD154" s="319"/>
      <c r="QE154" s="319"/>
      <c r="QF154" s="319"/>
      <c r="QG154" s="319"/>
      <c r="QH154" s="319"/>
      <c r="QI154" s="319"/>
      <c r="QJ154" s="319"/>
      <c r="QK154" s="319"/>
      <c r="QL154" s="319"/>
      <c r="QM154" s="319"/>
      <c r="QN154" s="319"/>
      <c r="QO154" s="319"/>
      <c r="QP154" s="319"/>
      <c r="QQ154" s="319"/>
      <c r="QR154" s="319"/>
      <c r="QS154" s="319"/>
      <c r="QT154" s="319"/>
      <c r="QU154" s="319"/>
      <c r="QV154" s="319"/>
      <c r="QW154" s="319"/>
      <c r="QX154" s="319"/>
      <c r="QY154" s="319"/>
      <c r="QZ154" s="319"/>
      <c r="RA154" s="319"/>
      <c r="RB154" s="319"/>
      <c r="RC154" s="319"/>
      <c r="RD154" s="319"/>
      <c r="RE154" s="319"/>
      <c r="RF154" s="319"/>
    </row>
    <row r="155" spans="1:474" s="602" customFormat="1" ht="14.4">
      <c r="A155" s="319"/>
      <c r="B155" s="2003" t="s">
        <v>77</v>
      </c>
      <c r="C155" s="2004">
        <v>18231134</v>
      </c>
      <c r="D155" s="2005"/>
      <c r="E155" s="2006" t="s">
        <v>1201</v>
      </c>
      <c r="F155" s="2011">
        <v>12</v>
      </c>
      <c r="G155" s="612">
        <f t="shared" si="26"/>
        <v>3.0279126763026014E-3</v>
      </c>
      <c r="H155" s="612" t="s">
        <v>37</v>
      </c>
      <c r="I155" s="2006">
        <v>94</v>
      </c>
      <c r="J155" s="2008">
        <f t="shared" si="28"/>
        <v>41</v>
      </c>
      <c r="K155" s="2009">
        <f t="shared" si="30"/>
        <v>52.23</v>
      </c>
      <c r="L155" s="2009">
        <f t="shared" si="31"/>
        <v>52.23</v>
      </c>
      <c r="M155" s="600"/>
      <c r="N155" s="2006">
        <v>3854</v>
      </c>
      <c r="O155" s="375"/>
      <c r="P155" s="601"/>
      <c r="Q155" s="601">
        <v>4909.62</v>
      </c>
      <c r="R155" s="601">
        <f t="shared" si="29"/>
        <v>0</v>
      </c>
      <c r="S155" s="2006">
        <v>4909.62</v>
      </c>
      <c r="T155" s="601"/>
      <c r="U155" s="601"/>
      <c r="V155" s="601"/>
      <c r="W155" s="601"/>
      <c r="X155" s="601"/>
      <c r="Y155" s="601"/>
      <c r="Z155" s="1006">
        <f t="shared" si="27"/>
        <v>0</v>
      </c>
      <c r="AA155" s="614">
        <f t="shared" si="32"/>
        <v>0.67084969084451451</v>
      </c>
      <c r="AB155" s="601">
        <f t="shared" si="33"/>
        <v>2585.4547085147587</v>
      </c>
      <c r="AC155" s="618"/>
      <c r="AD155" s="2010"/>
      <c r="AE155" s="319"/>
      <c r="AF155" s="319"/>
      <c r="AG155" s="319"/>
      <c r="AH155" s="319"/>
      <c r="AI155" s="319"/>
      <c r="AJ155" s="319"/>
      <c r="AK155" s="319"/>
      <c r="AL155" s="319"/>
      <c r="AM155" s="319"/>
      <c r="AN155" s="319"/>
      <c r="AO155" s="319"/>
      <c r="AP155" s="319"/>
      <c r="AQ155" s="319"/>
      <c r="AR155" s="319"/>
      <c r="AS155" s="319"/>
      <c r="AT155" s="319"/>
      <c r="AU155" s="319"/>
      <c r="AV155" s="319"/>
      <c r="AW155" s="319"/>
      <c r="AX155" s="319"/>
      <c r="AY155" s="319"/>
      <c r="AZ155" s="319"/>
      <c r="BA155" s="319"/>
      <c r="BB155" s="319"/>
      <c r="BC155" s="319"/>
      <c r="BD155" s="319"/>
      <c r="BE155" s="319"/>
      <c r="BF155" s="319"/>
      <c r="BG155" s="319"/>
      <c r="BH155" s="319"/>
      <c r="BI155" s="319"/>
      <c r="BJ155" s="319"/>
      <c r="BK155" s="319"/>
      <c r="BL155" s="319"/>
      <c r="BM155" s="319"/>
      <c r="BN155" s="319"/>
      <c r="BO155" s="319"/>
      <c r="BP155" s="319"/>
      <c r="BQ155" s="319"/>
      <c r="BR155" s="319"/>
      <c r="BS155" s="319"/>
      <c r="BT155" s="319"/>
      <c r="BU155" s="319"/>
      <c r="BV155" s="319"/>
      <c r="BW155" s="319"/>
      <c r="BX155" s="319"/>
      <c r="BY155" s="319"/>
      <c r="BZ155" s="319"/>
      <c r="CA155" s="319"/>
      <c r="CB155" s="319"/>
      <c r="CC155" s="319"/>
      <c r="CD155" s="319"/>
      <c r="CE155" s="319"/>
      <c r="CF155" s="319"/>
      <c r="CG155" s="319"/>
      <c r="CH155" s="319"/>
      <c r="CI155" s="319"/>
      <c r="CJ155" s="319"/>
      <c r="CK155" s="319"/>
      <c r="CL155" s="319"/>
      <c r="CM155" s="319"/>
      <c r="CN155" s="319"/>
      <c r="CO155" s="319"/>
      <c r="CP155" s="319"/>
      <c r="CQ155" s="319"/>
      <c r="CR155" s="319"/>
      <c r="CS155" s="319"/>
      <c r="CT155" s="319"/>
      <c r="CU155" s="319"/>
      <c r="CV155" s="319"/>
      <c r="CW155" s="319"/>
      <c r="CX155" s="319"/>
      <c r="CY155" s="319"/>
      <c r="CZ155" s="319"/>
      <c r="DA155" s="319"/>
      <c r="DB155" s="319"/>
      <c r="DC155" s="319"/>
      <c r="DD155" s="319"/>
      <c r="DE155" s="319"/>
      <c r="DF155" s="319"/>
      <c r="DG155" s="319"/>
      <c r="DH155" s="319"/>
      <c r="DI155" s="319"/>
      <c r="DJ155" s="319"/>
      <c r="DK155" s="319"/>
      <c r="DL155" s="319"/>
      <c r="DM155" s="319"/>
      <c r="DN155" s="319"/>
      <c r="DO155" s="319"/>
      <c r="DP155" s="319"/>
      <c r="DQ155" s="319"/>
      <c r="DR155" s="319"/>
      <c r="DS155" s="319"/>
      <c r="DT155" s="319"/>
      <c r="DU155" s="319"/>
      <c r="DV155" s="319"/>
      <c r="DW155" s="319"/>
      <c r="DX155" s="319"/>
      <c r="DY155" s="319"/>
      <c r="DZ155" s="319"/>
      <c r="EA155" s="319"/>
      <c r="EB155" s="319"/>
      <c r="EC155" s="319"/>
      <c r="ED155" s="319"/>
      <c r="EE155" s="319"/>
      <c r="EF155" s="319"/>
      <c r="EG155" s="319"/>
      <c r="EH155" s="319"/>
      <c r="EI155" s="319"/>
      <c r="EJ155" s="319"/>
      <c r="EK155" s="319"/>
      <c r="EL155" s="319"/>
      <c r="EM155" s="319"/>
      <c r="EN155" s="319"/>
      <c r="EO155" s="319"/>
      <c r="EP155" s="319"/>
      <c r="EQ155" s="319"/>
      <c r="ER155" s="319"/>
      <c r="ES155" s="319"/>
      <c r="ET155" s="319"/>
      <c r="EU155" s="319"/>
      <c r="EV155" s="319"/>
      <c r="EW155" s="319"/>
      <c r="EX155" s="319"/>
      <c r="EY155" s="319"/>
      <c r="EZ155" s="319"/>
      <c r="FA155" s="319"/>
      <c r="FB155" s="319"/>
      <c r="FC155" s="319"/>
      <c r="FD155" s="319"/>
      <c r="FE155" s="319"/>
      <c r="FF155" s="319"/>
      <c r="FG155" s="319"/>
      <c r="FH155" s="319"/>
      <c r="FI155" s="319"/>
      <c r="FJ155" s="319"/>
      <c r="FK155" s="319"/>
      <c r="FL155" s="319"/>
      <c r="FM155" s="319"/>
      <c r="FN155" s="319"/>
      <c r="FO155" s="319"/>
      <c r="FP155" s="319"/>
      <c r="FQ155" s="319"/>
      <c r="FR155" s="319"/>
      <c r="FS155" s="319"/>
      <c r="FT155" s="319"/>
      <c r="FU155" s="319"/>
      <c r="FV155" s="319"/>
      <c r="FW155" s="319"/>
      <c r="FX155" s="319"/>
      <c r="FY155" s="319"/>
      <c r="FZ155" s="319"/>
      <c r="GA155" s="319"/>
      <c r="GB155" s="319"/>
      <c r="GC155" s="319"/>
      <c r="GD155" s="319"/>
      <c r="GE155" s="319"/>
      <c r="GF155" s="319"/>
      <c r="GG155" s="319"/>
      <c r="GH155" s="319"/>
      <c r="GI155" s="319"/>
      <c r="GJ155" s="319"/>
      <c r="GK155" s="319"/>
      <c r="GL155" s="319"/>
      <c r="GM155" s="319"/>
      <c r="GN155" s="319"/>
      <c r="GO155" s="319"/>
      <c r="GP155" s="319"/>
      <c r="GQ155" s="319"/>
      <c r="GR155" s="319"/>
      <c r="GS155" s="319"/>
      <c r="GT155" s="319"/>
      <c r="GU155" s="319"/>
      <c r="GV155" s="319"/>
      <c r="GW155" s="319"/>
      <c r="GX155" s="319"/>
      <c r="GY155" s="319"/>
      <c r="GZ155" s="319"/>
      <c r="HA155" s="319"/>
      <c r="HB155" s="319"/>
      <c r="HC155" s="319"/>
      <c r="HD155" s="319"/>
      <c r="HE155" s="319"/>
      <c r="HF155" s="319"/>
      <c r="HG155" s="319"/>
      <c r="HH155" s="319"/>
      <c r="HI155" s="319"/>
      <c r="HJ155" s="319"/>
      <c r="HK155" s="319"/>
      <c r="HL155" s="319"/>
      <c r="HM155" s="319"/>
      <c r="HN155" s="319"/>
      <c r="HO155" s="319"/>
      <c r="HP155" s="319"/>
      <c r="HQ155" s="319"/>
      <c r="HR155" s="319"/>
      <c r="HS155" s="319"/>
      <c r="HT155" s="319"/>
      <c r="HU155" s="319"/>
      <c r="HV155" s="319"/>
      <c r="HW155" s="319"/>
      <c r="HX155" s="319"/>
      <c r="HY155" s="319"/>
      <c r="HZ155" s="319"/>
      <c r="IA155" s="319"/>
      <c r="IB155" s="319"/>
      <c r="IC155" s="319"/>
      <c r="ID155" s="319"/>
      <c r="IE155" s="319"/>
      <c r="IF155" s="319"/>
      <c r="IG155" s="319"/>
      <c r="IH155" s="319"/>
      <c r="II155" s="319"/>
      <c r="IJ155" s="319"/>
      <c r="IK155" s="319"/>
      <c r="IL155" s="319"/>
      <c r="IM155" s="319"/>
      <c r="IN155" s="319"/>
      <c r="IO155" s="319"/>
      <c r="IP155" s="319"/>
      <c r="IQ155" s="319"/>
      <c r="IR155" s="319"/>
      <c r="IS155" s="319"/>
      <c r="IT155" s="319"/>
      <c r="IU155" s="319"/>
      <c r="IV155" s="319"/>
      <c r="IW155" s="319"/>
      <c r="IX155" s="319"/>
      <c r="IY155" s="319"/>
      <c r="IZ155" s="319"/>
      <c r="JA155" s="319"/>
      <c r="JB155" s="319"/>
      <c r="JC155" s="319"/>
      <c r="JD155" s="319"/>
      <c r="JE155" s="319"/>
      <c r="JF155" s="319"/>
      <c r="JG155" s="319"/>
      <c r="JH155" s="319"/>
      <c r="JI155" s="319"/>
      <c r="JJ155" s="319"/>
      <c r="JK155" s="319"/>
      <c r="JL155" s="319"/>
      <c r="JM155" s="319"/>
      <c r="JN155" s="319"/>
      <c r="JO155" s="319"/>
      <c r="JP155" s="319"/>
      <c r="JQ155" s="319"/>
      <c r="JR155" s="319"/>
      <c r="JS155" s="319"/>
      <c r="JT155" s="319"/>
      <c r="JU155" s="319"/>
      <c r="JV155" s="319"/>
      <c r="JW155" s="319"/>
      <c r="JX155" s="319"/>
      <c r="JY155" s="319"/>
      <c r="JZ155" s="319"/>
      <c r="KA155" s="319"/>
      <c r="KB155" s="319"/>
      <c r="KC155" s="319"/>
      <c r="KD155" s="319"/>
      <c r="KE155" s="319"/>
      <c r="KF155" s="319"/>
      <c r="KG155" s="319"/>
      <c r="KH155" s="319"/>
      <c r="KI155" s="319"/>
      <c r="KJ155" s="319"/>
      <c r="KK155" s="319"/>
      <c r="KL155" s="319"/>
      <c r="KM155" s="319"/>
      <c r="KN155" s="319"/>
      <c r="KO155" s="319"/>
      <c r="KP155" s="319"/>
      <c r="KQ155" s="319"/>
      <c r="KR155" s="319"/>
      <c r="KS155" s="319"/>
      <c r="KT155" s="319"/>
      <c r="KU155" s="319"/>
      <c r="KV155" s="319"/>
      <c r="KW155" s="319"/>
      <c r="KX155" s="319"/>
      <c r="KY155" s="319"/>
      <c r="KZ155" s="319"/>
      <c r="LA155" s="319"/>
      <c r="LB155" s="319"/>
      <c r="LC155" s="319"/>
      <c r="LD155" s="319"/>
      <c r="LE155" s="319"/>
      <c r="LF155" s="319"/>
      <c r="LG155" s="319"/>
      <c r="LH155" s="319"/>
      <c r="LI155" s="319"/>
      <c r="LJ155" s="319"/>
      <c r="LK155" s="319"/>
      <c r="LL155" s="319"/>
      <c r="LM155" s="319"/>
      <c r="LN155" s="319"/>
      <c r="LO155" s="319"/>
      <c r="LP155" s="319"/>
      <c r="LQ155" s="319"/>
      <c r="LR155" s="319"/>
      <c r="LS155" s="319"/>
      <c r="LT155" s="319"/>
      <c r="LU155" s="319"/>
      <c r="LV155" s="319"/>
      <c r="LW155" s="319"/>
      <c r="LX155" s="319"/>
      <c r="LY155" s="319"/>
      <c r="LZ155" s="319"/>
      <c r="MA155" s="319"/>
      <c r="MB155" s="319"/>
      <c r="MC155" s="319"/>
      <c r="MD155" s="319"/>
      <c r="ME155" s="319"/>
      <c r="MF155" s="319"/>
      <c r="MG155" s="319"/>
      <c r="MH155" s="319"/>
      <c r="MI155" s="319"/>
      <c r="MJ155" s="319"/>
      <c r="MK155" s="319"/>
      <c r="ML155" s="319"/>
      <c r="MM155" s="319"/>
      <c r="MN155" s="319"/>
      <c r="MO155" s="319"/>
      <c r="MP155" s="319"/>
      <c r="MQ155" s="319"/>
      <c r="MR155" s="319"/>
      <c r="MS155" s="319"/>
      <c r="MT155" s="319"/>
      <c r="MU155" s="319"/>
      <c r="MV155" s="319"/>
      <c r="MW155" s="319"/>
      <c r="MX155" s="319"/>
      <c r="MY155" s="319"/>
      <c r="MZ155" s="319"/>
      <c r="NA155" s="319"/>
      <c r="NB155" s="319"/>
      <c r="NC155" s="319"/>
      <c r="ND155" s="319"/>
      <c r="NE155" s="319"/>
      <c r="NF155" s="319"/>
      <c r="NG155" s="319"/>
      <c r="NH155" s="319"/>
      <c r="NI155" s="319"/>
      <c r="NJ155" s="319"/>
      <c r="NK155" s="319"/>
      <c r="NL155" s="319"/>
      <c r="NM155" s="319"/>
      <c r="NN155" s="319"/>
      <c r="NO155" s="319"/>
      <c r="NP155" s="319"/>
      <c r="NQ155" s="319"/>
      <c r="NR155" s="319"/>
      <c r="NS155" s="319"/>
      <c r="NT155" s="319"/>
      <c r="NU155" s="319"/>
      <c r="NV155" s="319"/>
      <c r="NW155" s="319"/>
      <c r="NX155" s="319"/>
      <c r="NY155" s="319"/>
      <c r="NZ155" s="319"/>
      <c r="OA155" s="319"/>
      <c r="OB155" s="319"/>
      <c r="OC155" s="319"/>
      <c r="OD155" s="319"/>
      <c r="OE155" s="319"/>
      <c r="OF155" s="319"/>
      <c r="OG155" s="319"/>
      <c r="OH155" s="319"/>
      <c r="OI155" s="319"/>
      <c r="OJ155" s="319"/>
      <c r="OK155" s="319"/>
      <c r="OL155" s="319"/>
      <c r="OM155" s="319"/>
      <c r="ON155" s="319"/>
      <c r="OO155" s="319"/>
      <c r="OP155" s="319"/>
      <c r="OQ155" s="319"/>
      <c r="OR155" s="319"/>
      <c r="OS155" s="319"/>
      <c r="OT155" s="319"/>
      <c r="OU155" s="319"/>
      <c r="OV155" s="319"/>
      <c r="OW155" s="319"/>
      <c r="OX155" s="319"/>
      <c r="OY155" s="319"/>
      <c r="OZ155" s="319"/>
      <c r="PA155" s="319"/>
      <c r="PB155" s="319"/>
      <c r="PC155" s="319"/>
      <c r="PD155" s="319"/>
      <c r="PE155" s="319"/>
      <c r="PF155" s="319"/>
      <c r="PG155" s="319"/>
      <c r="PH155" s="319"/>
      <c r="PI155" s="319"/>
      <c r="PJ155" s="319"/>
      <c r="PK155" s="319"/>
      <c r="PL155" s="319"/>
      <c r="PM155" s="319"/>
      <c r="PN155" s="319"/>
      <c r="PO155" s="319"/>
      <c r="PP155" s="319"/>
      <c r="PQ155" s="319"/>
      <c r="PR155" s="319"/>
      <c r="PS155" s="319"/>
      <c r="PT155" s="319"/>
      <c r="PU155" s="319"/>
      <c r="PV155" s="319"/>
      <c r="PW155" s="319"/>
      <c r="PX155" s="319"/>
      <c r="PY155" s="319"/>
      <c r="PZ155" s="319"/>
      <c r="QA155" s="319"/>
      <c r="QB155" s="319"/>
      <c r="QC155" s="319"/>
      <c r="QD155" s="319"/>
      <c r="QE155" s="319"/>
      <c r="QF155" s="319"/>
      <c r="QG155" s="319"/>
      <c r="QH155" s="319"/>
      <c r="QI155" s="319"/>
      <c r="QJ155" s="319"/>
      <c r="QK155" s="319"/>
      <c r="QL155" s="319"/>
      <c r="QM155" s="319"/>
      <c r="QN155" s="319"/>
      <c r="QO155" s="319"/>
      <c r="QP155" s="319"/>
      <c r="QQ155" s="319"/>
      <c r="QR155" s="319"/>
      <c r="QS155" s="319"/>
      <c r="QT155" s="319"/>
      <c r="QU155" s="319"/>
      <c r="QV155" s="319"/>
      <c r="QW155" s="319"/>
      <c r="QX155" s="319"/>
      <c r="QY155" s="319"/>
      <c r="QZ155" s="319"/>
      <c r="RA155" s="319"/>
      <c r="RB155" s="319"/>
      <c r="RC155" s="319"/>
      <c r="RD155" s="319"/>
      <c r="RE155" s="319"/>
      <c r="RF155" s="319"/>
    </row>
    <row r="156" spans="1:474" s="602" customFormat="1" ht="14.4">
      <c r="A156" s="319"/>
      <c r="B156" s="2003" t="s">
        <v>77</v>
      </c>
      <c r="C156" s="2004">
        <v>18231134</v>
      </c>
      <c r="D156" s="2005"/>
      <c r="E156" s="2006" t="s">
        <v>1202</v>
      </c>
      <c r="F156" s="2011">
        <v>12</v>
      </c>
      <c r="G156" s="612">
        <f t="shared" si="26"/>
        <v>2.8047867811106094E-3</v>
      </c>
      <c r="H156" s="612" t="s">
        <v>37</v>
      </c>
      <c r="I156" s="2006">
        <v>51</v>
      </c>
      <c r="J156" s="2008">
        <f t="shared" si="28"/>
        <v>70</v>
      </c>
      <c r="K156" s="2009">
        <f t="shared" si="30"/>
        <v>53.230000000000011</v>
      </c>
      <c r="L156" s="2009">
        <f t="shared" si="31"/>
        <v>53.230000000000011</v>
      </c>
      <c r="M156" s="600"/>
      <c r="N156" s="2006">
        <v>3570</v>
      </c>
      <c r="O156" s="375"/>
      <c r="P156" s="601"/>
      <c r="Q156" s="601">
        <v>2714.7300000000005</v>
      </c>
      <c r="R156" s="601">
        <f t="shared" si="29"/>
        <v>0</v>
      </c>
      <c r="S156" s="2006">
        <v>2714.7300000000005</v>
      </c>
      <c r="T156" s="601"/>
      <c r="U156" s="601"/>
      <c r="V156" s="601"/>
      <c r="W156" s="601"/>
      <c r="X156" s="601"/>
      <c r="Y156" s="601"/>
      <c r="Z156" s="1006">
        <f t="shared" si="27"/>
        <v>0</v>
      </c>
      <c r="AA156" s="614">
        <f t="shared" si="32"/>
        <v>0.67084969084451451</v>
      </c>
      <c r="AB156" s="601">
        <f t="shared" si="33"/>
        <v>2394.933396314917</v>
      </c>
      <c r="AC156" s="618"/>
      <c r="AD156" s="2010"/>
      <c r="AE156" s="319"/>
      <c r="AF156" s="319"/>
      <c r="AG156" s="319"/>
      <c r="AH156" s="319"/>
      <c r="AI156" s="319"/>
      <c r="AJ156" s="319"/>
      <c r="AK156" s="319"/>
      <c r="AL156" s="319"/>
      <c r="AM156" s="319"/>
      <c r="AN156" s="319"/>
      <c r="AO156" s="319"/>
      <c r="AP156" s="319"/>
      <c r="AQ156" s="319"/>
      <c r="AR156" s="319"/>
      <c r="AS156" s="319"/>
      <c r="AT156" s="319"/>
      <c r="AU156" s="319"/>
      <c r="AV156" s="319"/>
      <c r="AW156" s="319"/>
      <c r="AX156" s="319"/>
      <c r="AY156" s="319"/>
      <c r="AZ156" s="319"/>
      <c r="BA156" s="319"/>
      <c r="BB156" s="319"/>
      <c r="BC156" s="319"/>
      <c r="BD156" s="319"/>
      <c r="BE156" s="319"/>
      <c r="BF156" s="319"/>
      <c r="BG156" s="319"/>
      <c r="BH156" s="319"/>
      <c r="BI156" s="319"/>
      <c r="BJ156" s="319"/>
      <c r="BK156" s="319"/>
      <c r="BL156" s="319"/>
      <c r="BM156" s="319"/>
      <c r="BN156" s="319"/>
      <c r="BO156" s="319"/>
      <c r="BP156" s="319"/>
      <c r="BQ156" s="319"/>
      <c r="BR156" s="319"/>
      <c r="BS156" s="319"/>
      <c r="BT156" s="319"/>
      <c r="BU156" s="319"/>
      <c r="BV156" s="319"/>
      <c r="BW156" s="319"/>
      <c r="BX156" s="319"/>
      <c r="BY156" s="319"/>
      <c r="BZ156" s="319"/>
      <c r="CA156" s="319"/>
      <c r="CB156" s="319"/>
      <c r="CC156" s="319"/>
      <c r="CD156" s="319"/>
      <c r="CE156" s="319"/>
      <c r="CF156" s="319"/>
      <c r="CG156" s="319"/>
      <c r="CH156" s="319"/>
      <c r="CI156" s="319"/>
      <c r="CJ156" s="319"/>
      <c r="CK156" s="319"/>
      <c r="CL156" s="319"/>
      <c r="CM156" s="319"/>
      <c r="CN156" s="319"/>
      <c r="CO156" s="319"/>
      <c r="CP156" s="319"/>
      <c r="CQ156" s="319"/>
      <c r="CR156" s="319"/>
      <c r="CS156" s="319"/>
      <c r="CT156" s="319"/>
      <c r="CU156" s="319"/>
      <c r="CV156" s="319"/>
      <c r="CW156" s="319"/>
      <c r="CX156" s="319"/>
      <c r="CY156" s="319"/>
      <c r="CZ156" s="319"/>
      <c r="DA156" s="319"/>
      <c r="DB156" s="319"/>
      <c r="DC156" s="319"/>
      <c r="DD156" s="319"/>
      <c r="DE156" s="319"/>
      <c r="DF156" s="319"/>
      <c r="DG156" s="319"/>
      <c r="DH156" s="319"/>
      <c r="DI156" s="319"/>
      <c r="DJ156" s="319"/>
      <c r="DK156" s="319"/>
      <c r="DL156" s="319"/>
      <c r="DM156" s="319"/>
      <c r="DN156" s="319"/>
      <c r="DO156" s="319"/>
      <c r="DP156" s="319"/>
      <c r="DQ156" s="319"/>
      <c r="DR156" s="319"/>
      <c r="DS156" s="319"/>
      <c r="DT156" s="319"/>
      <c r="DU156" s="319"/>
      <c r="DV156" s="319"/>
      <c r="DW156" s="319"/>
      <c r="DX156" s="319"/>
      <c r="DY156" s="319"/>
      <c r="DZ156" s="319"/>
      <c r="EA156" s="319"/>
      <c r="EB156" s="319"/>
      <c r="EC156" s="319"/>
      <c r="ED156" s="319"/>
      <c r="EE156" s="319"/>
      <c r="EF156" s="319"/>
      <c r="EG156" s="319"/>
      <c r="EH156" s="319"/>
      <c r="EI156" s="319"/>
      <c r="EJ156" s="319"/>
      <c r="EK156" s="319"/>
      <c r="EL156" s="319"/>
      <c r="EM156" s="319"/>
      <c r="EN156" s="319"/>
      <c r="EO156" s="319"/>
      <c r="EP156" s="319"/>
      <c r="EQ156" s="319"/>
      <c r="ER156" s="319"/>
      <c r="ES156" s="319"/>
      <c r="ET156" s="319"/>
      <c r="EU156" s="319"/>
      <c r="EV156" s="319"/>
      <c r="EW156" s="319"/>
      <c r="EX156" s="319"/>
      <c r="EY156" s="319"/>
      <c r="EZ156" s="319"/>
      <c r="FA156" s="319"/>
      <c r="FB156" s="319"/>
      <c r="FC156" s="319"/>
      <c r="FD156" s="319"/>
      <c r="FE156" s="319"/>
      <c r="FF156" s="319"/>
      <c r="FG156" s="319"/>
      <c r="FH156" s="319"/>
      <c r="FI156" s="319"/>
      <c r="FJ156" s="319"/>
      <c r="FK156" s="319"/>
      <c r="FL156" s="319"/>
      <c r="FM156" s="319"/>
      <c r="FN156" s="319"/>
      <c r="FO156" s="319"/>
      <c r="FP156" s="319"/>
      <c r="FQ156" s="319"/>
      <c r="FR156" s="319"/>
      <c r="FS156" s="319"/>
      <c r="FT156" s="319"/>
      <c r="FU156" s="319"/>
      <c r="FV156" s="319"/>
      <c r="FW156" s="319"/>
      <c r="FX156" s="319"/>
      <c r="FY156" s="319"/>
      <c r="FZ156" s="319"/>
      <c r="GA156" s="319"/>
      <c r="GB156" s="319"/>
      <c r="GC156" s="319"/>
      <c r="GD156" s="319"/>
      <c r="GE156" s="319"/>
      <c r="GF156" s="319"/>
      <c r="GG156" s="319"/>
      <c r="GH156" s="319"/>
      <c r="GI156" s="319"/>
      <c r="GJ156" s="319"/>
      <c r="GK156" s="319"/>
      <c r="GL156" s="319"/>
      <c r="GM156" s="319"/>
      <c r="GN156" s="319"/>
      <c r="GO156" s="319"/>
      <c r="GP156" s="319"/>
      <c r="GQ156" s="319"/>
      <c r="GR156" s="319"/>
      <c r="GS156" s="319"/>
      <c r="GT156" s="319"/>
      <c r="GU156" s="319"/>
      <c r="GV156" s="319"/>
      <c r="GW156" s="319"/>
      <c r="GX156" s="319"/>
      <c r="GY156" s="319"/>
      <c r="GZ156" s="319"/>
      <c r="HA156" s="319"/>
      <c r="HB156" s="319"/>
      <c r="HC156" s="319"/>
      <c r="HD156" s="319"/>
      <c r="HE156" s="319"/>
      <c r="HF156" s="319"/>
      <c r="HG156" s="319"/>
      <c r="HH156" s="319"/>
      <c r="HI156" s="319"/>
      <c r="HJ156" s="319"/>
      <c r="HK156" s="319"/>
      <c r="HL156" s="319"/>
      <c r="HM156" s="319"/>
      <c r="HN156" s="319"/>
      <c r="HO156" s="319"/>
      <c r="HP156" s="319"/>
      <c r="HQ156" s="319"/>
      <c r="HR156" s="319"/>
      <c r="HS156" s="319"/>
      <c r="HT156" s="319"/>
      <c r="HU156" s="319"/>
      <c r="HV156" s="319"/>
      <c r="HW156" s="319"/>
      <c r="HX156" s="319"/>
      <c r="HY156" s="319"/>
      <c r="HZ156" s="319"/>
      <c r="IA156" s="319"/>
      <c r="IB156" s="319"/>
      <c r="IC156" s="319"/>
      <c r="ID156" s="319"/>
      <c r="IE156" s="319"/>
      <c r="IF156" s="319"/>
      <c r="IG156" s="319"/>
      <c r="IH156" s="319"/>
      <c r="II156" s="319"/>
      <c r="IJ156" s="319"/>
      <c r="IK156" s="319"/>
      <c r="IL156" s="319"/>
      <c r="IM156" s="319"/>
      <c r="IN156" s="319"/>
      <c r="IO156" s="319"/>
      <c r="IP156" s="319"/>
      <c r="IQ156" s="319"/>
      <c r="IR156" s="319"/>
      <c r="IS156" s="319"/>
      <c r="IT156" s="319"/>
      <c r="IU156" s="319"/>
      <c r="IV156" s="319"/>
      <c r="IW156" s="319"/>
      <c r="IX156" s="319"/>
      <c r="IY156" s="319"/>
      <c r="IZ156" s="319"/>
      <c r="JA156" s="319"/>
      <c r="JB156" s="319"/>
      <c r="JC156" s="319"/>
      <c r="JD156" s="319"/>
      <c r="JE156" s="319"/>
      <c r="JF156" s="319"/>
      <c r="JG156" s="319"/>
      <c r="JH156" s="319"/>
      <c r="JI156" s="319"/>
      <c r="JJ156" s="319"/>
      <c r="JK156" s="319"/>
      <c r="JL156" s="319"/>
      <c r="JM156" s="319"/>
      <c r="JN156" s="319"/>
      <c r="JO156" s="319"/>
      <c r="JP156" s="319"/>
      <c r="JQ156" s="319"/>
      <c r="JR156" s="319"/>
      <c r="JS156" s="319"/>
      <c r="JT156" s="319"/>
      <c r="JU156" s="319"/>
      <c r="JV156" s="319"/>
      <c r="JW156" s="319"/>
      <c r="JX156" s="319"/>
      <c r="JY156" s="319"/>
      <c r="JZ156" s="319"/>
      <c r="KA156" s="319"/>
      <c r="KB156" s="319"/>
      <c r="KC156" s="319"/>
      <c r="KD156" s="319"/>
      <c r="KE156" s="319"/>
      <c r="KF156" s="319"/>
      <c r="KG156" s="319"/>
      <c r="KH156" s="319"/>
      <c r="KI156" s="319"/>
      <c r="KJ156" s="319"/>
      <c r="KK156" s="319"/>
      <c r="KL156" s="319"/>
      <c r="KM156" s="319"/>
      <c r="KN156" s="319"/>
      <c r="KO156" s="319"/>
      <c r="KP156" s="319"/>
      <c r="KQ156" s="319"/>
      <c r="KR156" s="319"/>
      <c r="KS156" s="319"/>
      <c r="KT156" s="319"/>
      <c r="KU156" s="319"/>
      <c r="KV156" s="319"/>
      <c r="KW156" s="319"/>
      <c r="KX156" s="319"/>
      <c r="KY156" s="319"/>
      <c r="KZ156" s="319"/>
      <c r="LA156" s="319"/>
      <c r="LB156" s="319"/>
      <c r="LC156" s="319"/>
      <c r="LD156" s="319"/>
      <c r="LE156" s="319"/>
      <c r="LF156" s="319"/>
      <c r="LG156" s="319"/>
      <c r="LH156" s="319"/>
      <c r="LI156" s="319"/>
      <c r="LJ156" s="319"/>
      <c r="LK156" s="319"/>
      <c r="LL156" s="319"/>
      <c r="LM156" s="319"/>
      <c r="LN156" s="319"/>
      <c r="LO156" s="319"/>
      <c r="LP156" s="319"/>
      <c r="LQ156" s="319"/>
      <c r="LR156" s="319"/>
      <c r="LS156" s="319"/>
      <c r="LT156" s="319"/>
      <c r="LU156" s="319"/>
      <c r="LV156" s="319"/>
      <c r="LW156" s="319"/>
      <c r="LX156" s="319"/>
      <c r="LY156" s="319"/>
      <c r="LZ156" s="319"/>
      <c r="MA156" s="319"/>
      <c r="MB156" s="319"/>
      <c r="MC156" s="319"/>
      <c r="MD156" s="319"/>
      <c r="ME156" s="319"/>
      <c r="MF156" s="319"/>
      <c r="MG156" s="319"/>
      <c r="MH156" s="319"/>
      <c r="MI156" s="319"/>
      <c r="MJ156" s="319"/>
      <c r="MK156" s="319"/>
      <c r="ML156" s="319"/>
      <c r="MM156" s="319"/>
      <c r="MN156" s="319"/>
      <c r="MO156" s="319"/>
      <c r="MP156" s="319"/>
      <c r="MQ156" s="319"/>
      <c r="MR156" s="319"/>
      <c r="MS156" s="319"/>
      <c r="MT156" s="319"/>
      <c r="MU156" s="319"/>
      <c r="MV156" s="319"/>
      <c r="MW156" s="319"/>
      <c r="MX156" s="319"/>
      <c r="MY156" s="319"/>
      <c r="MZ156" s="319"/>
      <c r="NA156" s="319"/>
      <c r="NB156" s="319"/>
      <c r="NC156" s="319"/>
      <c r="ND156" s="319"/>
      <c r="NE156" s="319"/>
      <c r="NF156" s="319"/>
      <c r="NG156" s="319"/>
      <c r="NH156" s="319"/>
      <c r="NI156" s="319"/>
      <c r="NJ156" s="319"/>
      <c r="NK156" s="319"/>
      <c r="NL156" s="319"/>
      <c r="NM156" s="319"/>
      <c r="NN156" s="319"/>
      <c r="NO156" s="319"/>
      <c r="NP156" s="319"/>
      <c r="NQ156" s="319"/>
      <c r="NR156" s="319"/>
      <c r="NS156" s="319"/>
      <c r="NT156" s="319"/>
      <c r="NU156" s="319"/>
      <c r="NV156" s="319"/>
      <c r="NW156" s="319"/>
      <c r="NX156" s="319"/>
      <c r="NY156" s="319"/>
      <c r="NZ156" s="319"/>
      <c r="OA156" s="319"/>
      <c r="OB156" s="319"/>
      <c r="OC156" s="319"/>
      <c r="OD156" s="319"/>
      <c r="OE156" s="319"/>
      <c r="OF156" s="319"/>
      <c r="OG156" s="319"/>
      <c r="OH156" s="319"/>
      <c r="OI156" s="319"/>
      <c r="OJ156" s="319"/>
      <c r="OK156" s="319"/>
      <c r="OL156" s="319"/>
      <c r="OM156" s="319"/>
      <c r="ON156" s="319"/>
      <c r="OO156" s="319"/>
      <c r="OP156" s="319"/>
      <c r="OQ156" s="319"/>
      <c r="OR156" s="319"/>
      <c r="OS156" s="319"/>
      <c r="OT156" s="319"/>
      <c r="OU156" s="319"/>
      <c r="OV156" s="319"/>
      <c r="OW156" s="319"/>
      <c r="OX156" s="319"/>
      <c r="OY156" s="319"/>
      <c r="OZ156" s="319"/>
      <c r="PA156" s="319"/>
      <c r="PB156" s="319"/>
      <c r="PC156" s="319"/>
      <c r="PD156" s="319"/>
      <c r="PE156" s="319"/>
      <c r="PF156" s="319"/>
      <c r="PG156" s="319"/>
      <c r="PH156" s="319"/>
      <c r="PI156" s="319"/>
      <c r="PJ156" s="319"/>
      <c r="PK156" s="319"/>
      <c r="PL156" s="319"/>
      <c r="PM156" s="319"/>
      <c r="PN156" s="319"/>
      <c r="PO156" s="319"/>
      <c r="PP156" s="319"/>
      <c r="PQ156" s="319"/>
      <c r="PR156" s="319"/>
      <c r="PS156" s="319"/>
      <c r="PT156" s="319"/>
      <c r="PU156" s="319"/>
      <c r="PV156" s="319"/>
      <c r="PW156" s="319"/>
      <c r="PX156" s="319"/>
      <c r="PY156" s="319"/>
      <c r="PZ156" s="319"/>
      <c r="QA156" s="319"/>
      <c r="QB156" s="319"/>
      <c r="QC156" s="319"/>
      <c r="QD156" s="319"/>
      <c r="QE156" s="319"/>
      <c r="QF156" s="319"/>
      <c r="QG156" s="319"/>
      <c r="QH156" s="319"/>
      <c r="QI156" s="319"/>
      <c r="QJ156" s="319"/>
      <c r="QK156" s="319"/>
      <c r="QL156" s="319"/>
      <c r="QM156" s="319"/>
      <c r="QN156" s="319"/>
      <c r="QO156" s="319"/>
      <c r="QP156" s="319"/>
      <c r="QQ156" s="319"/>
      <c r="QR156" s="319"/>
      <c r="QS156" s="319"/>
      <c r="QT156" s="319"/>
      <c r="QU156" s="319"/>
      <c r="QV156" s="319"/>
      <c r="QW156" s="319"/>
      <c r="QX156" s="319"/>
      <c r="QY156" s="319"/>
      <c r="QZ156" s="319"/>
      <c r="RA156" s="319"/>
      <c r="RB156" s="319"/>
      <c r="RC156" s="319"/>
      <c r="RD156" s="319"/>
      <c r="RE156" s="319"/>
      <c r="RF156" s="319"/>
    </row>
    <row r="157" spans="1:474" s="602" customFormat="1" ht="14.4">
      <c r="A157" s="319"/>
      <c r="B157" s="2003" t="s">
        <v>77</v>
      </c>
      <c r="C157" s="2004">
        <v>18231134</v>
      </c>
      <c r="D157" s="2005"/>
      <c r="E157" s="2006" t="s">
        <v>1203</v>
      </c>
      <c r="F157" s="2011">
        <v>12</v>
      </c>
      <c r="G157" s="612">
        <f t="shared" si="26"/>
        <v>4.7359256909060926E-2</v>
      </c>
      <c r="H157" s="612" t="s">
        <v>37</v>
      </c>
      <c r="I157" s="2006">
        <v>88</v>
      </c>
      <c r="J157" s="2008">
        <f t="shared" si="28"/>
        <v>685</v>
      </c>
      <c r="K157" s="2009">
        <f t="shared" si="30"/>
        <v>211.25</v>
      </c>
      <c r="L157" s="2009">
        <f t="shared" si="31"/>
        <v>211.25</v>
      </c>
      <c r="M157" s="600"/>
      <c r="N157" s="2006">
        <v>60280</v>
      </c>
      <c r="O157" s="375"/>
      <c r="P157" s="601"/>
      <c r="Q157" s="601">
        <v>18590</v>
      </c>
      <c r="R157" s="601">
        <f t="shared" si="29"/>
        <v>0</v>
      </c>
      <c r="S157" s="2006">
        <v>18590</v>
      </c>
      <c r="T157" s="601"/>
      <c r="U157" s="601"/>
      <c r="V157" s="601"/>
      <c r="W157" s="601"/>
      <c r="X157" s="601"/>
      <c r="Y157" s="601"/>
      <c r="Z157" s="1006">
        <f t="shared" si="27"/>
        <v>0</v>
      </c>
      <c r="AA157" s="614">
        <f t="shared" si="32"/>
        <v>0.67084969084451451</v>
      </c>
      <c r="AB157" s="601">
        <f t="shared" si="33"/>
        <v>40438.819364107338</v>
      </c>
      <c r="AC157" s="618"/>
      <c r="AD157" s="2010"/>
      <c r="AE157" s="319"/>
      <c r="AF157" s="319"/>
      <c r="AG157" s="319"/>
      <c r="AH157" s="319"/>
      <c r="AI157" s="319"/>
      <c r="AJ157" s="319"/>
      <c r="AK157" s="319"/>
      <c r="AL157" s="319"/>
      <c r="AM157" s="319"/>
      <c r="AN157" s="319"/>
      <c r="AO157" s="319"/>
      <c r="AP157" s="319"/>
      <c r="AQ157" s="319"/>
      <c r="AR157" s="319"/>
      <c r="AS157" s="319"/>
      <c r="AT157" s="319"/>
      <c r="AU157" s="319"/>
      <c r="AV157" s="319"/>
      <c r="AW157" s="319"/>
      <c r="AX157" s="319"/>
      <c r="AY157" s="319"/>
      <c r="AZ157" s="319"/>
      <c r="BA157" s="319"/>
      <c r="BB157" s="319"/>
      <c r="BC157" s="319"/>
      <c r="BD157" s="319"/>
      <c r="BE157" s="319"/>
      <c r="BF157" s="319"/>
      <c r="BG157" s="319"/>
      <c r="BH157" s="319"/>
      <c r="BI157" s="319"/>
      <c r="BJ157" s="319"/>
      <c r="BK157" s="319"/>
      <c r="BL157" s="319"/>
      <c r="BM157" s="319"/>
      <c r="BN157" s="319"/>
      <c r="BO157" s="319"/>
      <c r="BP157" s="319"/>
      <c r="BQ157" s="319"/>
      <c r="BR157" s="319"/>
      <c r="BS157" s="319"/>
      <c r="BT157" s="319"/>
      <c r="BU157" s="319"/>
      <c r="BV157" s="319"/>
      <c r="BW157" s="319"/>
      <c r="BX157" s="319"/>
      <c r="BY157" s="319"/>
      <c r="BZ157" s="319"/>
      <c r="CA157" s="319"/>
      <c r="CB157" s="319"/>
      <c r="CC157" s="319"/>
      <c r="CD157" s="319"/>
      <c r="CE157" s="319"/>
      <c r="CF157" s="319"/>
      <c r="CG157" s="319"/>
      <c r="CH157" s="319"/>
      <c r="CI157" s="319"/>
      <c r="CJ157" s="319"/>
      <c r="CK157" s="319"/>
      <c r="CL157" s="319"/>
      <c r="CM157" s="319"/>
      <c r="CN157" s="319"/>
      <c r="CO157" s="319"/>
      <c r="CP157" s="319"/>
      <c r="CQ157" s="319"/>
      <c r="CR157" s="319"/>
      <c r="CS157" s="319"/>
      <c r="CT157" s="319"/>
      <c r="CU157" s="319"/>
      <c r="CV157" s="319"/>
      <c r="CW157" s="319"/>
      <c r="CX157" s="319"/>
      <c r="CY157" s="319"/>
      <c r="CZ157" s="319"/>
      <c r="DA157" s="319"/>
      <c r="DB157" s="319"/>
      <c r="DC157" s="319"/>
      <c r="DD157" s="319"/>
      <c r="DE157" s="319"/>
      <c r="DF157" s="319"/>
      <c r="DG157" s="319"/>
      <c r="DH157" s="319"/>
      <c r="DI157" s="319"/>
      <c r="DJ157" s="319"/>
      <c r="DK157" s="319"/>
      <c r="DL157" s="319"/>
      <c r="DM157" s="319"/>
      <c r="DN157" s="319"/>
      <c r="DO157" s="319"/>
      <c r="DP157" s="319"/>
      <c r="DQ157" s="319"/>
      <c r="DR157" s="319"/>
      <c r="DS157" s="319"/>
      <c r="DT157" s="319"/>
      <c r="DU157" s="319"/>
      <c r="DV157" s="319"/>
      <c r="DW157" s="319"/>
      <c r="DX157" s="319"/>
      <c r="DY157" s="319"/>
      <c r="DZ157" s="319"/>
      <c r="EA157" s="319"/>
      <c r="EB157" s="319"/>
      <c r="EC157" s="319"/>
      <c r="ED157" s="319"/>
      <c r="EE157" s="319"/>
      <c r="EF157" s="319"/>
      <c r="EG157" s="319"/>
      <c r="EH157" s="319"/>
      <c r="EI157" s="319"/>
      <c r="EJ157" s="319"/>
      <c r="EK157" s="319"/>
      <c r="EL157" s="319"/>
      <c r="EM157" s="319"/>
      <c r="EN157" s="319"/>
      <c r="EO157" s="319"/>
      <c r="EP157" s="319"/>
      <c r="EQ157" s="319"/>
      <c r="ER157" s="319"/>
      <c r="ES157" s="319"/>
      <c r="ET157" s="319"/>
      <c r="EU157" s="319"/>
      <c r="EV157" s="319"/>
      <c r="EW157" s="319"/>
      <c r="EX157" s="319"/>
      <c r="EY157" s="319"/>
      <c r="EZ157" s="319"/>
      <c r="FA157" s="319"/>
      <c r="FB157" s="319"/>
      <c r="FC157" s="319"/>
      <c r="FD157" s="319"/>
      <c r="FE157" s="319"/>
      <c r="FF157" s="319"/>
      <c r="FG157" s="319"/>
      <c r="FH157" s="319"/>
      <c r="FI157" s="319"/>
      <c r="FJ157" s="319"/>
      <c r="FK157" s="319"/>
      <c r="FL157" s="319"/>
      <c r="FM157" s="319"/>
      <c r="FN157" s="319"/>
      <c r="FO157" s="319"/>
      <c r="FP157" s="319"/>
      <c r="FQ157" s="319"/>
      <c r="FR157" s="319"/>
      <c r="FS157" s="319"/>
      <c r="FT157" s="319"/>
      <c r="FU157" s="319"/>
      <c r="FV157" s="319"/>
      <c r="FW157" s="319"/>
      <c r="FX157" s="319"/>
      <c r="FY157" s="319"/>
      <c r="FZ157" s="319"/>
      <c r="GA157" s="319"/>
      <c r="GB157" s="319"/>
      <c r="GC157" s="319"/>
      <c r="GD157" s="319"/>
      <c r="GE157" s="319"/>
      <c r="GF157" s="319"/>
      <c r="GG157" s="319"/>
      <c r="GH157" s="319"/>
      <c r="GI157" s="319"/>
      <c r="GJ157" s="319"/>
      <c r="GK157" s="319"/>
      <c r="GL157" s="319"/>
      <c r="GM157" s="319"/>
      <c r="GN157" s="319"/>
      <c r="GO157" s="319"/>
      <c r="GP157" s="319"/>
      <c r="GQ157" s="319"/>
      <c r="GR157" s="319"/>
      <c r="GS157" s="319"/>
      <c r="GT157" s="319"/>
      <c r="GU157" s="319"/>
      <c r="GV157" s="319"/>
      <c r="GW157" s="319"/>
      <c r="GX157" s="319"/>
      <c r="GY157" s="319"/>
      <c r="GZ157" s="319"/>
      <c r="HA157" s="319"/>
      <c r="HB157" s="319"/>
      <c r="HC157" s="319"/>
      <c r="HD157" s="319"/>
      <c r="HE157" s="319"/>
      <c r="HF157" s="319"/>
      <c r="HG157" s="319"/>
      <c r="HH157" s="319"/>
      <c r="HI157" s="319"/>
      <c r="HJ157" s="319"/>
      <c r="HK157" s="319"/>
      <c r="HL157" s="319"/>
      <c r="HM157" s="319"/>
      <c r="HN157" s="319"/>
      <c r="HO157" s="319"/>
      <c r="HP157" s="319"/>
      <c r="HQ157" s="319"/>
      <c r="HR157" s="319"/>
      <c r="HS157" s="319"/>
      <c r="HT157" s="319"/>
      <c r="HU157" s="319"/>
      <c r="HV157" s="319"/>
      <c r="HW157" s="319"/>
      <c r="HX157" s="319"/>
      <c r="HY157" s="319"/>
      <c r="HZ157" s="319"/>
      <c r="IA157" s="319"/>
      <c r="IB157" s="319"/>
      <c r="IC157" s="319"/>
      <c r="ID157" s="319"/>
      <c r="IE157" s="319"/>
      <c r="IF157" s="319"/>
      <c r="IG157" s="319"/>
      <c r="IH157" s="319"/>
      <c r="II157" s="319"/>
      <c r="IJ157" s="319"/>
      <c r="IK157" s="319"/>
      <c r="IL157" s="319"/>
      <c r="IM157" s="319"/>
      <c r="IN157" s="319"/>
      <c r="IO157" s="319"/>
      <c r="IP157" s="319"/>
      <c r="IQ157" s="319"/>
      <c r="IR157" s="319"/>
      <c r="IS157" s="319"/>
      <c r="IT157" s="319"/>
      <c r="IU157" s="319"/>
      <c r="IV157" s="319"/>
      <c r="IW157" s="319"/>
      <c r="IX157" s="319"/>
      <c r="IY157" s="319"/>
      <c r="IZ157" s="319"/>
      <c r="JA157" s="319"/>
      <c r="JB157" s="319"/>
      <c r="JC157" s="319"/>
      <c r="JD157" s="319"/>
      <c r="JE157" s="319"/>
      <c r="JF157" s="319"/>
      <c r="JG157" s="319"/>
      <c r="JH157" s="319"/>
      <c r="JI157" s="319"/>
      <c r="JJ157" s="319"/>
      <c r="JK157" s="319"/>
      <c r="JL157" s="319"/>
      <c r="JM157" s="319"/>
      <c r="JN157" s="319"/>
      <c r="JO157" s="319"/>
      <c r="JP157" s="319"/>
      <c r="JQ157" s="319"/>
      <c r="JR157" s="319"/>
      <c r="JS157" s="319"/>
      <c r="JT157" s="319"/>
      <c r="JU157" s="319"/>
      <c r="JV157" s="319"/>
      <c r="JW157" s="319"/>
      <c r="JX157" s="319"/>
      <c r="JY157" s="319"/>
      <c r="JZ157" s="319"/>
      <c r="KA157" s="319"/>
      <c r="KB157" s="319"/>
      <c r="KC157" s="319"/>
      <c r="KD157" s="319"/>
      <c r="KE157" s="319"/>
      <c r="KF157" s="319"/>
      <c r="KG157" s="319"/>
      <c r="KH157" s="319"/>
      <c r="KI157" s="319"/>
      <c r="KJ157" s="319"/>
      <c r="KK157" s="319"/>
      <c r="KL157" s="319"/>
      <c r="KM157" s="319"/>
      <c r="KN157" s="319"/>
      <c r="KO157" s="319"/>
      <c r="KP157" s="319"/>
      <c r="KQ157" s="319"/>
      <c r="KR157" s="319"/>
      <c r="KS157" s="319"/>
      <c r="KT157" s="319"/>
      <c r="KU157" s="319"/>
      <c r="KV157" s="319"/>
      <c r="KW157" s="319"/>
      <c r="KX157" s="319"/>
      <c r="KY157" s="319"/>
      <c r="KZ157" s="319"/>
      <c r="LA157" s="319"/>
      <c r="LB157" s="319"/>
      <c r="LC157" s="319"/>
      <c r="LD157" s="319"/>
      <c r="LE157" s="319"/>
      <c r="LF157" s="319"/>
      <c r="LG157" s="319"/>
      <c r="LH157" s="319"/>
      <c r="LI157" s="319"/>
      <c r="LJ157" s="319"/>
      <c r="LK157" s="319"/>
      <c r="LL157" s="319"/>
      <c r="LM157" s="319"/>
      <c r="LN157" s="319"/>
      <c r="LO157" s="319"/>
      <c r="LP157" s="319"/>
      <c r="LQ157" s="319"/>
      <c r="LR157" s="319"/>
      <c r="LS157" s="319"/>
      <c r="LT157" s="319"/>
      <c r="LU157" s="319"/>
      <c r="LV157" s="319"/>
      <c r="LW157" s="319"/>
      <c r="LX157" s="319"/>
      <c r="LY157" s="319"/>
      <c r="LZ157" s="319"/>
      <c r="MA157" s="319"/>
      <c r="MB157" s="319"/>
      <c r="MC157" s="319"/>
      <c r="MD157" s="319"/>
      <c r="ME157" s="319"/>
      <c r="MF157" s="319"/>
      <c r="MG157" s="319"/>
      <c r="MH157" s="319"/>
      <c r="MI157" s="319"/>
      <c r="MJ157" s="319"/>
      <c r="MK157" s="319"/>
      <c r="ML157" s="319"/>
      <c r="MM157" s="319"/>
      <c r="MN157" s="319"/>
      <c r="MO157" s="319"/>
      <c r="MP157" s="319"/>
      <c r="MQ157" s="319"/>
      <c r="MR157" s="319"/>
      <c r="MS157" s="319"/>
      <c r="MT157" s="319"/>
      <c r="MU157" s="319"/>
      <c r="MV157" s="319"/>
      <c r="MW157" s="319"/>
      <c r="MX157" s="319"/>
      <c r="MY157" s="319"/>
      <c r="MZ157" s="319"/>
      <c r="NA157" s="319"/>
      <c r="NB157" s="319"/>
      <c r="NC157" s="319"/>
      <c r="ND157" s="319"/>
      <c r="NE157" s="319"/>
      <c r="NF157" s="319"/>
      <c r="NG157" s="319"/>
      <c r="NH157" s="319"/>
      <c r="NI157" s="319"/>
      <c r="NJ157" s="319"/>
      <c r="NK157" s="319"/>
      <c r="NL157" s="319"/>
      <c r="NM157" s="319"/>
      <c r="NN157" s="319"/>
      <c r="NO157" s="319"/>
      <c r="NP157" s="319"/>
      <c r="NQ157" s="319"/>
      <c r="NR157" s="319"/>
      <c r="NS157" s="319"/>
      <c r="NT157" s="319"/>
      <c r="NU157" s="319"/>
      <c r="NV157" s="319"/>
      <c r="NW157" s="319"/>
      <c r="NX157" s="319"/>
      <c r="NY157" s="319"/>
      <c r="NZ157" s="319"/>
      <c r="OA157" s="319"/>
      <c r="OB157" s="319"/>
      <c r="OC157" s="319"/>
      <c r="OD157" s="319"/>
      <c r="OE157" s="319"/>
      <c r="OF157" s="319"/>
      <c r="OG157" s="319"/>
      <c r="OH157" s="319"/>
      <c r="OI157" s="319"/>
      <c r="OJ157" s="319"/>
      <c r="OK157" s="319"/>
      <c r="OL157" s="319"/>
      <c r="OM157" s="319"/>
      <c r="ON157" s="319"/>
      <c r="OO157" s="319"/>
      <c r="OP157" s="319"/>
      <c r="OQ157" s="319"/>
      <c r="OR157" s="319"/>
      <c r="OS157" s="319"/>
      <c r="OT157" s="319"/>
      <c r="OU157" s="319"/>
      <c r="OV157" s="319"/>
      <c r="OW157" s="319"/>
      <c r="OX157" s="319"/>
      <c r="OY157" s="319"/>
      <c r="OZ157" s="319"/>
      <c r="PA157" s="319"/>
      <c r="PB157" s="319"/>
      <c r="PC157" s="319"/>
      <c r="PD157" s="319"/>
      <c r="PE157" s="319"/>
      <c r="PF157" s="319"/>
      <c r="PG157" s="319"/>
      <c r="PH157" s="319"/>
      <c r="PI157" s="319"/>
      <c r="PJ157" s="319"/>
      <c r="PK157" s="319"/>
      <c r="PL157" s="319"/>
      <c r="PM157" s="319"/>
      <c r="PN157" s="319"/>
      <c r="PO157" s="319"/>
      <c r="PP157" s="319"/>
      <c r="PQ157" s="319"/>
      <c r="PR157" s="319"/>
      <c r="PS157" s="319"/>
      <c r="PT157" s="319"/>
      <c r="PU157" s="319"/>
      <c r="PV157" s="319"/>
      <c r="PW157" s="319"/>
      <c r="PX157" s="319"/>
      <c r="PY157" s="319"/>
      <c r="PZ157" s="319"/>
      <c r="QA157" s="319"/>
      <c r="QB157" s="319"/>
      <c r="QC157" s="319"/>
      <c r="QD157" s="319"/>
      <c r="QE157" s="319"/>
      <c r="QF157" s="319"/>
      <c r="QG157" s="319"/>
      <c r="QH157" s="319"/>
      <c r="QI157" s="319"/>
      <c r="QJ157" s="319"/>
      <c r="QK157" s="319"/>
      <c r="QL157" s="319"/>
      <c r="QM157" s="319"/>
      <c r="QN157" s="319"/>
      <c r="QO157" s="319"/>
      <c r="QP157" s="319"/>
      <c r="QQ157" s="319"/>
      <c r="QR157" s="319"/>
      <c r="QS157" s="319"/>
      <c r="QT157" s="319"/>
      <c r="QU157" s="319"/>
      <c r="QV157" s="319"/>
      <c r="QW157" s="319"/>
      <c r="QX157" s="319"/>
      <c r="QY157" s="319"/>
      <c r="QZ157" s="319"/>
      <c r="RA157" s="319"/>
      <c r="RB157" s="319"/>
      <c r="RC157" s="319"/>
      <c r="RD157" s="319"/>
      <c r="RE157" s="319"/>
      <c r="RF157" s="319"/>
    </row>
    <row r="158" spans="1:474" s="602" customFormat="1" ht="14.4">
      <c r="A158" s="319"/>
      <c r="B158" s="2003" t="s">
        <v>77</v>
      </c>
      <c r="C158" s="2004">
        <v>18231134</v>
      </c>
      <c r="D158" s="2005"/>
      <c r="E158" s="2006" t="s">
        <v>1204</v>
      </c>
      <c r="F158" s="2011">
        <v>12</v>
      </c>
      <c r="G158" s="612">
        <f t="shared" si="26"/>
        <v>7.7779801492983288E-4</v>
      </c>
      <c r="H158" s="612" t="s">
        <v>37</v>
      </c>
      <c r="I158" s="2006">
        <v>15</v>
      </c>
      <c r="J158" s="2008">
        <f t="shared" si="28"/>
        <v>66</v>
      </c>
      <c r="K158" s="2009">
        <f t="shared" si="30"/>
        <v>54.75</v>
      </c>
      <c r="L158" s="2009">
        <f t="shared" si="31"/>
        <v>54.75</v>
      </c>
      <c r="M158" s="600"/>
      <c r="N158" s="2006">
        <v>990</v>
      </c>
      <c r="O158" s="375"/>
      <c r="P158" s="601"/>
      <c r="Q158" s="601">
        <v>821.25</v>
      </c>
      <c r="R158" s="601">
        <f t="shared" si="29"/>
        <v>0</v>
      </c>
      <c r="S158" s="2006">
        <v>821.25</v>
      </c>
      <c r="T158" s="601"/>
      <c r="U158" s="601"/>
      <c r="V158" s="601"/>
      <c r="W158" s="601"/>
      <c r="X158" s="601"/>
      <c r="Y158" s="601"/>
      <c r="Z158" s="1006">
        <f t="shared" si="27"/>
        <v>0</v>
      </c>
      <c r="AA158" s="614">
        <f t="shared" si="32"/>
        <v>0.67084969084451451</v>
      </c>
      <c r="AB158" s="601">
        <f t="shared" si="33"/>
        <v>664.14119393606939</v>
      </c>
      <c r="AC158" s="618"/>
      <c r="AD158" s="2010"/>
      <c r="AE158" s="319"/>
      <c r="AF158" s="319"/>
      <c r="AG158" s="319"/>
      <c r="AH158" s="319"/>
      <c r="AI158" s="319"/>
      <c r="AJ158" s="319"/>
      <c r="AK158" s="319"/>
      <c r="AL158" s="319"/>
      <c r="AM158" s="319"/>
      <c r="AN158" s="319"/>
      <c r="AO158" s="319"/>
      <c r="AP158" s="319"/>
      <c r="AQ158" s="319"/>
      <c r="AR158" s="319"/>
      <c r="AS158" s="319"/>
      <c r="AT158" s="319"/>
      <c r="AU158" s="319"/>
      <c r="AV158" s="319"/>
      <c r="AW158" s="319"/>
      <c r="AX158" s="319"/>
      <c r="AY158" s="319"/>
      <c r="AZ158" s="319"/>
      <c r="BA158" s="319"/>
      <c r="BB158" s="319"/>
      <c r="BC158" s="319"/>
      <c r="BD158" s="319"/>
      <c r="BE158" s="319"/>
      <c r="BF158" s="319"/>
      <c r="BG158" s="319"/>
      <c r="BH158" s="319"/>
      <c r="BI158" s="319"/>
      <c r="BJ158" s="319"/>
      <c r="BK158" s="319"/>
      <c r="BL158" s="319"/>
      <c r="BM158" s="319"/>
      <c r="BN158" s="319"/>
      <c r="BO158" s="319"/>
      <c r="BP158" s="319"/>
      <c r="BQ158" s="319"/>
      <c r="BR158" s="319"/>
      <c r="BS158" s="319"/>
      <c r="BT158" s="319"/>
      <c r="BU158" s="319"/>
      <c r="BV158" s="319"/>
      <c r="BW158" s="319"/>
      <c r="BX158" s="319"/>
      <c r="BY158" s="319"/>
      <c r="BZ158" s="319"/>
      <c r="CA158" s="319"/>
      <c r="CB158" s="319"/>
      <c r="CC158" s="319"/>
      <c r="CD158" s="319"/>
      <c r="CE158" s="319"/>
      <c r="CF158" s="319"/>
      <c r="CG158" s="319"/>
      <c r="CH158" s="319"/>
      <c r="CI158" s="319"/>
      <c r="CJ158" s="319"/>
      <c r="CK158" s="319"/>
      <c r="CL158" s="319"/>
      <c r="CM158" s="319"/>
      <c r="CN158" s="319"/>
      <c r="CO158" s="319"/>
      <c r="CP158" s="319"/>
      <c r="CQ158" s="319"/>
      <c r="CR158" s="319"/>
      <c r="CS158" s="319"/>
      <c r="CT158" s="319"/>
      <c r="CU158" s="319"/>
      <c r="CV158" s="319"/>
      <c r="CW158" s="319"/>
      <c r="CX158" s="319"/>
      <c r="CY158" s="319"/>
      <c r="CZ158" s="319"/>
      <c r="DA158" s="319"/>
      <c r="DB158" s="319"/>
      <c r="DC158" s="319"/>
      <c r="DD158" s="319"/>
      <c r="DE158" s="319"/>
      <c r="DF158" s="319"/>
      <c r="DG158" s="319"/>
      <c r="DH158" s="319"/>
      <c r="DI158" s="319"/>
      <c r="DJ158" s="319"/>
      <c r="DK158" s="319"/>
      <c r="DL158" s="319"/>
      <c r="DM158" s="319"/>
      <c r="DN158" s="319"/>
      <c r="DO158" s="319"/>
      <c r="DP158" s="319"/>
      <c r="DQ158" s="319"/>
      <c r="DR158" s="319"/>
      <c r="DS158" s="319"/>
      <c r="DT158" s="319"/>
      <c r="DU158" s="319"/>
      <c r="DV158" s="319"/>
      <c r="DW158" s="319"/>
      <c r="DX158" s="319"/>
      <c r="DY158" s="319"/>
      <c r="DZ158" s="319"/>
      <c r="EA158" s="319"/>
      <c r="EB158" s="319"/>
      <c r="EC158" s="319"/>
      <c r="ED158" s="319"/>
      <c r="EE158" s="319"/>
      <c r="EF158" s="319"/>
      <c r="EG158" s="319"/>
      <c r="EH158" s="319"/>
      <c r="EI158" s="319"/>
      <c r="EJ158" s="319"/>
      <c r="EK158" s="319"/>
      <c r="EL158" s="319"/>
      <c r="EM158" s="319"/>
      <c r="EN158" s="319"/>
      <c r="EO158" s="319"/>
      <c r="EP158" s="319"/>
      <c r="EQ158" s="319"/>
      <c r="ER158" s="319"/>
      <c r="ES158" s="319"/>
      <c r="ET158" s="319"/>
      <c r="EU158" s="319"/>
      <c r="EV158" s="319"/>
      <c r="EW158" s="319"/>
      <c r="EX158" s="319"/>
      <c r="EY158" s="319"/>
      <c r="EZ158" s="319"/>
      <c r="FA158" s="319"/>
      <c r="FB158" s="319"/>
      <c r="FC158" s="319"/>
      <c r="FD158" s="319"/>
      <c r="FE158" s="319"/>
      <c r="FF158" s="319"/>
      <c r="FG158" s="319"/>
      <c r="FH158" s="319"/>
      <c r="FI158" s="319"/>
      <c r="FJ158" s="319"/>
      <c r="FK158" s="319"/>
      <c r="FL158" s="319"/>
      <c r="FM158" s="319"/>
      <c r="FN158" s="319"/>
      <c r="FO158" s="319"/>
      <c r="FP158" s="319"/>
      <c r="FQ158" s="319"/>
      <c r="FR158" s="319"/>
      <c r="FS158" s="319"/>
      <c r="FT158" s="319"/>
      <c r="FU158" s="319"/>
      <c r="FV158" s="319"/>
      <c r="FW158" s="319"/>
      <c r="FX158" s="319"/>
      <c r="FY158" s="319"/>
      <c r="FZ158" s="319"/>
      <c r="GA158" s="319"/>
      <c r="GB158" s="319"/>
      <c r="GC158" s="319"/>
      <c r="GD158" s="319"/>
      <c r="GE158" s="319"/>
      <c r="GF158" s="319"/>
      <c r="GG158" s="319"/>
      <c r="GH158" s="319"/>
      <c r="GI158" s="319"/>
      <c r="GJ158" s="319"/>
      <c r="GK158" s="319"/>
      <c r="GL158" s="319"/>
      <c r="GM158" s="319"/>
      <c r="GN158" s="319"/>
      <c r="GO158" s="319"/>
      <c r="GP158" s="319"/>
      <c r="GQ158" s="319"/>
      <c r="GR158" s="319"/>
      <c r="GS158" s="319"/>
      <c r="GT158" s="319"/>
      <c r="GU158" s="319"/>
      <c r="GV158" s="319"/>
      <c r="GW158" s="319"/>
      <c r="GX158" s="319"/>
      <c r="GY158" s="319"/>
      <c r="GZ158" s="319"/>
      <c r="HA158" s="319"/>
      <c r="HB158" s="319"/>
      <c r="HC158" s="319"/>
      <c r="HD158" s="319"/>
      <c r="HE158" s="319"/>
      <c r="HF158" s="319"/>
      <c r="HG158" s="319"/>
      <c r="HH158" s="319"/>
      <c r="HI158" s="319"/>
      <c r="HJ158" s="319"/>
      <c r="HK158" s="319"/>
      <c r="HL158" s="319"/>
      <c r="HM158" s="319"/>
      <c r="HN158" s="319"/>
      <c r="HO158" s="319"/>
      <c r="HP158" s="319"/>
      <c r="HQ158" s="319"/>
      <c r="HR158" s="319"/>
      <c r="HS158" s="319"/>
      <c r="HT158" s="319"/>
      <c r="HU158" s="319"/>
      <c r="HV158" s="319"/>
      <c r="HW158" s="319"/>
      <c r="HX158" s="319"/>
      <c r="HY158" s="319"/>
      <c r="HZ158" s="319"/>
      <c r="IA158" s="319"/>
      <c r="IB158" s="319"/>
      <c r="IC158" s="319"/>
      <c r="ID158" s="319"/>
      <c r="IE158" s="319"/>
      <c r="IF158" s="319"/>
      <c r="IG158" s="319"/>
      <c r="IH158" s="319"/>
      <c r="II158" s="319"/>
      <c r="IJ158" s="319"/>
      <c r="IK158" s="319"/>
      <c r="IL158" s="319"/>
      <c r="IM158" s="319"/>
      <c r="IN158" s="319"/>
      <c r="IO158" s="319"/>
      <c r="IP158" s="319"/>
      <c r="IQ158" s="319"/>
      <c r="IR158" s="319"/>
      <c r="IS158" s="319"/>
      <c r="IT158" s="319"/>
      <c r="IU158" s="319"/>
      <c r="IV158" s="319"/>
      <c r="IW158" s="319"/>
      <c r="IX158" s="319"/>
      <c r="IY158" s="319"/>
      <c r="IZ158" s="319"/>
      <c r="JA158" s="319"/>
      <c r="JB158" s="319"/>
      <c r="JC158" s="319"/>
      <c r="JD158" s="319"/>
      <c r="JE158" s="319"/>
      <c r="JF158" s="319"/>
      <c r="JG158" s="319"/>
      <c r="JH158" s="319"/>
      <c r="JI158" s="319"/>
      <c r="JJ158" s="319"/>
      <c r="JK158" s="319"/>
      <c r="JL158" s="319"/>
      <c r="JM158" s="319"/>
      <c r="JN158" s="319"/>
      <c r="JO158" s="319"/>
      <c r="JP158" s="319"/>
      <c r="JQ158" s="319"/>
      <c r="JR158" s="319"/>
      <c r="JS158" s="319"/>
      <c r="JT158" s="319"/>
      <c r="JU158" s="319"/>
      <c r="JV158" s="319"/>
      <c r="JW158" s="319"/>
      <c r="JX158" s="319"/>
      <c r="JY158" s="319"/>
      <c r="JZ158" s="319"/>
      <c r="KA158" s="319"/>
      <c r="KB158" s="319"/>
      <c r="KC158" s="319"/>
      <c r="KD158" s="319"/>
      <c r="KE158" s="319"/>
      <c r="KF158" s="319"/>
      <c r="KG158" s="319"/>
      <c r="KH158" s="319"/>
      <c r="KI158" s="319"/>
      <c r="KJ158" s="319"/>
      <c r="KK158" s="319"/>
      <c r="KL158" s="319"/>
      <c r="KM158" s="319"/>
      <c r="KN158" s="319"/>
      <c r="KO158" s="319"/>
      <c r="KP158" s="319"/>
      <c r="KQ158" s="319"/>
      <c r="KR158" s="319"/>
      <c r="KS158" s="319"/>
      <c r="KT158" s="319"/>
      <c r="KU158" s="319"/>
      <c r="KV158" s="319"/>
      <c r="KW158" s="319"/>
      <c r="KX158" s="319"/>
      <c r="KY158" s="319"/>
      <c r="KZ158" s="319"/>
      <c r="LA158" s="319"/>
      <c r="LB158" s="319"/>
      <c r="LC158" s="319"/>
      <c r="LD158" s="319"/>
      <c r="LE158" s="319"/>
      <c r="LF158" s="319"/>
      <c r="LG158" s="319"/>
      <c r="LH158" s="319"/>
      <c r="LI158" s="319"/>
      <c r="LJ158" s="319"/>
      <c r="LK158" s="319"/>
      <c r="LL158" s="319"/>
      <c r="LM158" s="319"/>
      <c r="LN158" s="319"/>
      <c r="LO158" s="319"/>
      <c r="LP158" s="319"/>
      <c r="LQ158" s="319"/>
      <c r="LR158" s="319"/>
      <c r="LS158" s="319"/>
      <c r="LT158" s="319"/>
      <c r="LU158" s="319"/>
      <c r="LV158" s="319"/>
      <c r="LW158" s="319"/>
      <c r="LX158" s="319"/>
      <c r="LY158" s="319"/>
      <c r="LZ158" s="319"/>
      <c r="MA158" s="319"/>
      <c r="MB158" s="319"/>
      <c r="MC158" s="319"/>
      <c r="MD158" s="319"/>
      <c r="ME158" s="319"/>
      <c r="MF158" s="319"/>
      <c r="MG158" s="319"/>
      <c r="MH158" s="319"/>
      <c r="MI158" s="319"/>
      <c r="MJ158" s="319"/>
      <c r="MK158" s="319"/>
      <c r="ML158" s="319"/>
      <c r="MM158" s="319"/>
      <c r="MN158" s="319"/>
      <c r="MO158" s="319"/>
      <c r="MP158" s="319"/>
      <c r="MQ158" s="319"/>
      <c r="MR158" s="319"/>
      <c r="MS158" s="319"/>
      <c r="MT158" s="319"/>
      <c r="MU158" s="319"/>
      <c r="MV158" s="319"/>
      <c r="MW158" s="319"/>
      <c r="MX158" s="319"/>
      <c r="MY158" s="319"/>
      <c r="MZ158" s="319"/>
      <c r="NA158" s="319"/>
      <c r="NB158" s="319"/>
      <c r="NC158" s="319"/>
      <c r="ND158" s="319"/>
      <c r="NE158" s="319"/>
      <c r="NF158" s="319"/>
      <c r="NG158" s="319"/>
      <c r="NH158" s="319"/>
      <c r="NI158" s="319"/>
      <c r="NJ158" s="319"/>
      <c r="NK158" s="319"/>
      <c r="NL158" s="319"/>
      <c r="NM158" s="319"/>
      <c r="NN158" s="319"/>
      <c r="NO158" s="319"/>
      <c r="NP158" s="319"/>
      <c r="NQ158" s="319"/>
      <c r="NR158" s="319"/>
      <c r="NS158" s="319"/>
      <c r="NT158" s="319"/>
      <c r="NU158" s="319"/>
      <c r="NV158" s="319"/>
      <c r="NW158" s="319"/>
      <c r="NX158" s="319"/>
      <c r="NY158" s="319"/>
      <c r="NZ158" s="319"/>
      <c r="OA158" s="319"/>
      <c r="OB158" s="319"/>
      <c r="OC158" s="319"/>
      <c r="OD158" s="319"/>
      <c r="OE158" s="319"/>
      <c r="OF158" s="319"/>
      <c r="OG158" s="319"/>
      <c r="OH158" s="319"/>
      <c r="OI158" s="319"/>
      <c r="OJ158" s="319"/>
      <c r="OK158" s="319"/>
      <c r="OL158" s="319"/>
      <c r="OM158" s="319"/>
      <c r="ON158" s="319"/>
      <c r="OO158" s="319"/>
      <c r="OP158" s="319"/>
      <c r="OQ158" s="319"/>
      <c r="OR158" s="319"/>
      <c r="OS158" s="319"/>
      <c r="OT158" s="319"/>
      <c r="OU158" s="319"/>
      <c r="OV158" s="319"/>
      <c r="OW158" s="319"/>
      <c r="OX158" s="319"/>
      <c r="OY158" s="319"/>
      <c r="OZ158" s="319"/>
      <c r="PA158" s="319"/>
      <c r="PB158" s="319"/>
      <c r="PC158" s="319"/>
      <c r="PD158" s="319"/>
      <c r="PE158" s="319"/>
      <c r="PF158" s="319"/>
      <c r="PG158" s="319"/>
      <c r="PH158" s="319"/>
      <c r="PI158" s="319"/>
      <c r="PJ158" s="319"/>
      <c r="PK158" s="319"/>
      <c r="PL158" s="319"/>
      <c r="PM158" s="319"/>
      <c r="PN158" s="319"/>
      <c r="PO158" s="319"/>
      <c r="PP158" s="319"/>
      <c r="PQ158" s="319"/>
      <c r="PR158" s="319"/>
      <c r="PS158" s="319"/>
      <c r="PT158" s="319"/>
      <c r="PU158" s="319"/>
      <c r="PV158" s="319"/>
      <c r="PW158" s="319"/>
      <c r="PX158" s="319"/>
      <c r="PY158" s="319"/>
      <c r="PZ158" s="319"/>
      <c r="QA158" s="319"/>
      <c r="QB158" s="319"/>
      <c r="QC158" s="319"/>
      <c r="QD158" s="319"/>
      <c r="QE158" s="319"/>
      <c r="QF158" s="319"/>
      <c r="QG158" s="319"/>
      <c r="QH158" s="319"/>
      <c r="QI158" s="319"/>
      <c r="QJ158" s="319"/>
      <c r="QK158" s="319"/>
      <c r="QL158" s="319"/>
      <c r="QM158" s="319"/>
      <c r="QN158" s="319"/>
      <c r="QO158" s="319"/>
      <c r="QP158" s="319"/>
      <c r="QQ158" s="319"/>
      <c r="QR158" s="319"/>
      <c r="QS158" s="319"/>
      <c r="QT158" s="319"/>
      <c r="QU158" s="319"/>
      <c r="QV158" s="319"/>
      <c r="QW158" s="319"/>
      <c r="QX158" s="319"/>
      <c r="QY158" s="319"/>
      <c r="QZ158" s="319"/>
      <c r="RA158" s="319"/>
      <c r="RB158" s="319"/>
      <c r="RC158" s="319"/>
      <c r="RD158" s="319"/>
      <c r="RE158" s="319"/>
      <c r="RF158" s="319"/>
    </row>
    <row r="159" spans="1:474" s="602" customFormat="1" ht="14.4">
      <c r="A159" s="319"/>
      <c r="B159" s="2003" t="s">
        <v>77</v>
      </c>
      <c r="C159" s="2004">
        <v>18231134</v>
      </c>
      <c r="D159" s="2005"/>
      <c r="E159" s="2006" t="s">
        <v>1205</v>
      </c>
      <c r="F159" s="2011">
        <v>12</v>
      </c>
      <c r="G159" s="612">
        <f t="shared" si="26"/>
        <v>1.0733612606031694E-2</v>
      </c>
      <c r="H159" s="612" t="s">
        <v>37</v>
      </c>
      <c r="I159" s="2006">
        <v>207</v>
      </c>
      <c r="J159" s="2008">
        <f t="shared" si="28"/>
        <v>66</v>
      </c>
      <c r="K159" s="2009">
        <f t="shared" si="30"/>
        <v>54.75</v>
      </c>
      <c r="L159" s="2009">
        <f t="shared" si="31"/>
        <v>54.75</v>
      </c>
      <c r="M159" s="600"/>
      <c r="N159" s="2006">
        <v>13662</v>
      </c>
      <c r="O159" s="375"/>
      <c r="P159" s="601"/>
      <c r="Q159" s="601">
        <v>11333.25</v>
      </c>
      <c r="R159" s="601">
        <f t="shared" si="29"/>
        <v>0</v>
      </c>
      <c r="S159" s="2006">
        <v>11333.25</v>
      </c>
      <c r="T159" s="601"/>
      <c r="U159" s="601"/>
      <c r="V159" s="601"/>
      <c r="W159" s="601"/>
      <c r="X159" s="601"/>
      <c r="Y159" s="601"/>
      <c r="Z159" s="1006">
        <f t="shared" si="27"/>
        <v>0</v>
      </c>
      <c r="AA159" s="614">
        <f t="shared" si="32"/>
        <v>0.67084969084451451</v>
      </c>
      <c r="AB159" s="601">
        <f t="shared" si="33"/>
        <v>9165.1484763177577</v>
      </c>
      <c r="AC159" s="618"/>
      <c r="AD159" s="2010"/>
      <c r="AE159" s="319"/>
      <c r="AF159" s="319"/>
      <c r="AG159" s="319"/>
      <c r="AH159" s="319"/>
      <c r="AI159" s="319"/>
      <c r="AJ159" s="319"/>
      <c r="AK159" s="319"/>
      <c r="AL159" s="319"/>
      <c r="AM159" s="319"/>
      <c r="AN159" s="319"/>
      <c r="AO159" s="319"/>
      <c r="AP159" s="319"/>
      <c r="AQ159" s="319"/>
      <c r="AR159" s="319"/>
      <c r="AS159" s="319"/>
      <c r="AT159" s="319"/>
      <c r="AU159" s="319"/>
      <c r="AV159" s="319"/>
      <c r="AW159" s="319"/>
      <c r="AX159" s="319"/>
      <c r="AY159" s="319"/>
      <c r="AZ159" s="319"/>
      <c r="BA159" s="319"/>
      <c r="BB159" s="319"/>
      <c r="BC159" s="319"/>
      <c r="BD159" s="319"/>
      <c r="BE159" s="319"/>
      <c r="BF159" s="319"/>
      <c r="BG159" s="319"/>
      <c r="BH159" s="319"/>
      <c r="BI159" s="319"/>
      <c r="BJ159" s="319"/>
      <c r="BK159" s="319"/>
      <c r="BL159" s="319"/>
      <c r="BM159" s="319"/>
      <c r="BN159" s="319"/>
      <c r="BO159" s="319"/>
      <c r="BP159" s="319"/>
      <c r="BQ159" s="319"/>
      <c r="BR159" s="319"/>
      <c r="BS159" s="319"/>
      <c r="BT159" s="319"/>
      <c r="BU159" s="319"/>
      <c r="BV159" s="319"/>
      <c r="BW159" s="319"/>
      <c r="BX159" s="319"/>
      <c r="BY159" s="319"/>
      <c r="BZ159" s="319"/>
      <c r="CA159" s="319"/>
      <c r="CB159" s="319"/>
      <c r="CC159" s="319"/>
      <c r="CD159" s="319"/>
      <c r="CE159" s="319"/>
      <c r="CF159" s="319"/>
      <c r="CG159" s="319"/>
      <c r="CH159" s="319"/>
      <c r="CI159" s="319"/>
      <c r="CJ159" s="319"/>
      <c r="CK159" s="319"/>
      <c r="CL159" s="319"/>
      <c r="CM159" s="319"/>
      <c r="CN159" s="319"/>
      <c r="CO159" s="319"/>
      <c r="CP159" s="319"/>
      <c r="CQ159" s="319"/>
      <c r="CR159" s="319"/>
      <c r="CS159" s="319"/>
      <c r="CT159" s="319"/>
      <c r="CU159" s="319"/>
      <c r="CV159" s="319"/>
      <c r="CW159" s="319"/>
      <c r="CX159" s="319"/>
      <c r="CY159" s="319"/>
      <c r="CZ159" s="319"/>
      <c r="DA159" s="319"/>
      <c r="DB159" s="319"/>
      <c r="DC159" s="319"/>
      <c r="DD159" s="319"/>
      <c r="DE159" s="319"/>
      <c r="DF159" s="319"/>
      <c r="DG159" s="319"/>
      <c r="DH159" s="319"/>
      <c r="DI159" s="319"/>
      <c r="DJ159" s="319"/>
      <c r="DK159" s="319"/>
      <c r="DL159" s="319"/>
      <c r="DM159" s="319"/>
      <c r="DN159" s="319"/>
      <c r="DO159" s="319"/>
      <c r="DP159" s="319"/>
      <c r="DQ159" s="319"/>
      <c r="DR159" s="319"/>
      <c r="DS159" s="319"/>
      <c r="DT159" s="319"/>
      <c r="DU159" s="319"/>
      <c r="DV159" s="319"/>
      <c r="DW159" s="319"/>
      <c r="DX159" s="319"/>
      <c r="DY159" s="319"/>
      <c r="DZ159" s="319"/>
      <c r="EA159" s="319"/>
      <c r="EB159" s="319"/>
      <c r="EC159" s="319"/>
      <c r="ED159" s="319"/>
      <c r="EE159" s="319"/>
      <c r="EF159" s="319"/>
      <c r="EG159" s="319"/>
      <c r="EH159" s="319"/>
      <c r="EI159" s="319"/>
      <c r="EJ159" s="319"/>
      <c r="EK159" s="319"/>
      <c r="EL159" s="319"/>
      <c r="EM159" s="319"/>
      <c r="EN159" s="319"/>
      <c r="EO159" s="319"/>
      <c r="EP159" s="319"/>
      <c r="EQ159" s="319"/>
      <c r="ER159" s="319"/>
      <c r="ES159" s="319"/>
      <c r="ET159" s="319"/>
      <c r="EU159" s="319"/>
      <c r="EV159" s="319"/>
      <c r="EW159" s="319"/>
      <c r="EX159" s="319"/>
      <c r="EY159" s="319"/>
      <c r="EZ159" s="319"/>
      <c r="FA159" s="319"/>
      <c r="FB159" s="319"/>
      <c r="FC159" s="319"/>
      <c r="FD159" s="319"/>
      <c r="FE159" s="319"/>
      <c r="FF159" s="319"/>
      <c r="FG159" s="319"/>
      <c r="FH159" s="319"/>
      <c r="FI159" s="319"/>
      <c r="FJ159" s="319"/>
      <c r="FK159" s="319"/>
      <c r="FL159" s="319"/>
      <c r="FM159" s="319"/>
      <c r="FN159" s="319"/>
      <c r="FO159" s="319"/>
      <c r="FP159" s="319"/>
      <c r="FQ159" s="319"/>
      <c r="FR159" s="319"/>
      <c r="FS159" s="319"/>
      <c r="FT159" s="319"/>
      <c r="FU159" s="319"/>
      <c r="FV159" s="319"/>
      <c r="FW159" s="319"/>
      <c r="FX159" s="319"/>
      <c r="FY159" s="319"/>
      <c r="FZ159" s="319"/>
      <c r="GA159" s="319"/>
      <c r="GB159" s="319"/>
      <c r="GC159" s="319"/>
      <c r="GD159" s="319"/>
      <c r="GE159" s="319"/>
      <c r="GF159" s="319"/>
      <c r="GG159" s="319"/>
      <c r="GH159" s="319"/>
      <c r="GI159" s="319"/>
      <c r="GJ159" s="319"/>
      <c r="GK159" s="319"/>
      <c r="GL159" s="319"/>
      <c r="GM159" s="319"/>
      <c r="GN159" s="319"/>
      <c r="GO159" s="319"/>
      <c r="GP159" s="319"/>
      <c r="GQ159" s="319"/>
      <c r="GR159" s="319"/>
      <c r="GS159" s="319"/>
      <c r="GT159" s="319"/>
      <c r="GU159" s="319"/>
      <c r="GV159" s="319"/>
      <c r="GW159" s="319"/>
      <c r="GX159" s="319"/>
      <c r="GY159" s="319"/>
      <c r="GZ159" s="319"/>
      <c r="HA159" s="319"/>
      <c r="HB159" s="319"/>
      <c r="HC159" s="319"/>
      <c r="HD159" s="319"/>
      <c r="HE159" s="319"/>
      <c r="HF159" s="319"/>
      <c r="HG159" s="319"/>
      <c r="HH159" s="319"/>
      <c r="HI159" s="319"/>
      <c r="HJ159" s="319"/>
      <c r="HK159" s="319"/>
      <c r="HL159" s="319"/>
      <c r="HM159" s="319"/>
      <c r="HN159" s="319"/>
      <c r="HO159" s="319"/>
      <c r="HP159" s="319"/>
      <c r="HQ159" s="319"/>
      <c r="HR159" s="319"/>
      <c r="HS159" s="319"/>
      <c r="HT159" s="319"/>
      <c r="HU159" s="319"/>
      <c r="HV159" s="319"/>
      <c r="HW159" s="319"/>
      <c r="HX159" s="319"/>
      <c r="HY159" s="319"/>
      <c r="HZ159" s="319"/>
      <c r="IA159" s="319"/>
      <c r="IB159" s="319"/>
      <c r="IC159" s="319"/>
      <c r="ID159" s="319"/>
      <c r="IE159" s="319"/>
      <c r="IF159" s="319"/>
      <c r="IG159" s="319"/>
      <c r="IH159" s="319"/>
      <c r="II159" s="319"/>
      <c r="IJ159" s="319"/>
      <c r="IK159" s="319"/>
      <c r="IL159" s="319"/>
      <c r="IM159" s="319"/>
      <c r="IN159" s="319"/>
      <c r="IO159" s="319"/>
      <c r="IP159" s="319"/>
      <c r="IQ159" s="319"/>
      <c r="IR159" s="319"/>
      <c r="IS159" s="319"/>
      <c r="IT159" s="319"/>
      <c r="IU159" s="319"/>
      <c r="IV159" s="319"/>
      <c r="IW159" s="319"/>
      <c r="IX159" s="319"/>
      <c r="IY159" s="319"/>
      <c r="IZ159" s="319"/>
      <c r="JA159" s="319"/>
      <c r="JB159" s="319"/>
      <c r="JC159" s="319"/>
      <c r="JD159" s="319"/>
      <c r="JE159" s="319"/>
      <c r="JF159" s="319"/>
      <c r="JG159" s="319"/>
      <c r="JH159" s="319"/>
      <c r="JI159" s="319"/>
      <c r="JJ159" s="319"/>
      <c r="JK159" s="319"/>
      <c r="JL159" s="319"/>
      <c r="JM159" s="319"/>
      <c r="JN159" s="319"/>
      <c r="JO159" s="319"/>
      <c r="JP159" s="319"/>
      <c r="JQ159" s="319"/>
      <c r="JR159" s="319"/>
      <c r="JS159" s="319"/>
      <c r="JT159" s="319"/>
      <c r="JU159" s="319"/>
      <c r="JV159" s="319"/>
      <c r="JW159" s="319"/>
      <c r="JX159" s="319"/>
      <c r="JY159" s="319"/>
      <c r="JZ159" s="319"/>
      <c r="KA159" s="319"/>
      <c r="KB159" s="319"/>
      <c r="KC159" s="319"/>
      <c r="KD159" s="319"/>
      <c r="KE159" s="319"/>
      <c r="KF159" s="319"/>
      <c r="KG159" s="319"/>
      <c r="KH159" s="319"/>
      <c r="KI159" s="319"/>
      <c r="KJ159" s="319"/>
      <c r="KK159" s="319"/>
      <c r="KL159" s="319"/>
      <c r="KM159" s="319"/>
      <c r="KN159" s="319"/>
      <c r="KO159" s="319"/>
      <c r="KP159" s="319"/>
      <c r="KQ159" s="319"/>
      <c r="KR159" s="319"/>
      <c r="KS159" s="319"/>
      <c r="KT159" s="319"/>
      <c r="KU159" s="319"/>
      <c r="KV159" s="319"/>
      <c r="KW159" s="319"/>
      <c r="KX159" s="319"/>
      <c r="KY159" s="319"/>
      <c r="KZ159" s="319"/>
      <c r="LA159" s="319"/>
      <c r="LB159" s="319"/>
      <c r="LC159" s="319"/>
      <c r="LD159" s="319"/>
      <c r="LE159" s="319"/>
      <c r="LF159" s="319"/>
      <c r="LG159" s="319"/>
      <c r="LH159" s="319"/>
      <c r="LI159" s="319"/>
      <c r="LJ159" s="319"/>
      <c r="LK159" s="319"/>
      <c r="LL159" s="319"/>
      <c r="LM159" s="319"/>
      <c r="LN159" s="319"/>
      <c r="LO159" s="319"/>
      <c r="LP159" s="319"/>
      <c r="LQ159" s="319"/>
      <c r="LR159" s="319"/>
      <c r="LS159" s="319"/>
      <c r="LT159" s="319"/>
      <c r="LU159" s="319"/>
      <c r="LV159" s="319"/>
      <c r="LW159" s="319"/>
      <c r="LX159" s="319"/>
      <c r="LY159" s="319"/>
      <c r="LZ159" s="319"/>
      <c r="MA159" s="319"/>
      <c r="MB159" s="319"/>
      <c r="MC159" s="319"/>
      <c r="MD159" s="319"/>
      <c r="ME159" s="319"/>
      <c r="MF159" s="319"/>
      <c r="MG159" s="319"/>
      <c r="MH159" s="319"/>
      <c r="MI159" s="319"/>
      <c r="MJ159" s="319"/>
      <c r="MK159" s="319"/>
      <c r="ML159" s="319"/>
      <c r="MM159" s="319"/>
      <c r="MN159" s="319"/>
      <c r="MO159" s="319"/>
      <c r="MP159" s="319"/>
      <c r="MQ159" s="319"/>
      <c r="MR159" s="319"/>
      <c r="MS159" s="319"/>
      <c r="MT159" s="319"/>
      <c r="MU159" s="319"/>
      <c r="MV159" s="319"/>
      <c r="MW159" s="319"/>
      <c r="MX159" s="319"/>
      <c r="MY159" s="319"/>
      <c r="MZ159" s="319"/>
      <c r="NA159" s="319"/>
      <c r="NB159" s="319"/>
      <c r="NC159" s="319"/>
      <c r="ND159" s="319"/>
      <c r="NE159" s="319"/>
      <c r="NF159" s="319"/>
      <c r="NG159" s="319"/>
      <c r="NH159" s="319"/>
      <c r="NI159" s="319"/>
      <c r="NJ159" s="319"/>
      <c r="NK159" s="319"/>
      <c r="NL159" s="319"/>
      <c r="NM159" s="319"/>
      <c r="NN159" s="319"/>
      <c r="NO159" s="319"/>
      <c r="NP159" s="319"/>
      <c r="NQ159" s="319"/>
      <c r="NR159" s="319"/>
      <c r="NS159" s="319"/>
      <c r="NT159" s="319"/>
      <c r="NU159" s="319"/>
      <c r="NV159" s="319"/>
      <c r="NW159" s="319"/>
      <c r="NX159" s="319"/>
      <c r="NY159" s="319"/>
      <c r="NZ159" s="319"/>
      <c r="OA159" s="319"/>
      <c r="OB159" s="319"/>
      <c r="OC159" s="319"/>
      <c r="OD159" s="319"/>
      <c r="OE159" s="319"/>
      <c r="OF159" s="319"/>
      <c r="OG159" s="319"/>
      <c r="OH159" s="319"/>
      <c r="OI159" s="319"/>
      <c r="OJ159" s="319"/>
      <c r="OK159" s="319"/>
      <c r="OL159" s="319"/>
      <c r="OM159" s="319"/>
      <c r="ON159" s="319"/>
      <c r="OO159" s="319"/>
      <c r="OP159" s="319"/>
      <c r="OQ159" s="319"/>
      <c r="OR159" s="319"/>
      <c r="OS159" s="319"/>
      <c r="OT159" s="319"/>
      <c r="OU159" s="319"/>
      <c r="OV159" s="319"/>
      <c r="OW159" s="319"/>
      <c r="OX159" s="319"/>
      <c r="OY159" s="319"/>
      <c r="OZ159" s="319"/>
      <c r="PA159" s="319"/>
      <c r="PB159" s="319"/>
      <c r="PC159" s="319"/>
      <c r="PD159" s="319"/>
      <c r="PE159" s="319"/>
      <c r="PF159" s="319"/>
      <c r="PG159" s="319"/>
      <c r="PH159" s="319"/>
      <c r="PI159" s="319"/>
      <c r="PJ159" s="319"/>
      <c r="PK159" s="319"/>
      <c r="PL159" s="319"/>
      <c r="PM159" s="319"/>
      <c r="PN159" s="319"/>
      <c r="PO159" s="319"/>
      <c r="PP159" s="319"/>
      <c r="PQ159" s="319"/>
      <c r="PR159" s="319"/>
      <c r="PS159" s="319"/>
      <c r="PT159" s="319"/>
      <c r="PU159" s="319"/>
      <c r="PV159" s="319"/>
      <c r="PW159" s="319"/>
      <c r="PX159" s="319"/>
      <c r="PY159" s="319"/>
      <c r="PZ159" s="319"/>
      <c r="QA159" s="319"/>
      <c r="QB159" s="319"/>
      <c r="QC159" s="319"/>
      <c r="QD159" s="319"/>
      <c r="QE159" s="319"/>
      <c r="QF159" s="319"/>
      <c r="QG159" s="319"/>
      <c r="QH159" s="319"/>
      <c r="QI159" s="319"/>
      <c r="QJ159" s="319"/>
      <c r="QK159" s="319"/>
      <c r="QL159" s="319"/>
      <c r="QM159" s="319"/>
      <c r="QN159" s="319"/>
      <c r="QO159" s="319"/>
      <c r="QP159" s="319"/>
      <c r="QQ159" s="319"/>
      <c r="QR159" s="319"/>
      <c r="QS159" s="319"/>
      <c r="QT159" s="319"/>
      <c r="QU159" s="319"/>
      <c r="QV159" s="319"/>
      <c r="QW159" s="319"/>
      <c r="QX159" s="319"/>
      <c r="QY159" s="319"/>
      <c r="QZ159" s="319"/>
      <c r="RA159" s="319"/>
      <c r="RB159" s="319"/>
      <c r="RC159" s="319"/>
      <c r="RD159" s="319"/>
      <c r="RE159" s="319"/>
      <c r="RF159" s="319"/>
    </row>
    <row r="160" spans="1:474" s="602" customFormat="1" ht="14.4">
      <c r="A160" s="319"/>
      <c r="B160" s="2003" t="s">
        <v>77</v>
      </c>
      <c r="C160" s="2004">
        <v>18231134</v>
      </c>
      <c r="D160" s="2005"/>
      <c r="E160" s="2006" t="s">
        <v>1206</v>
      </c>
      <c r="F160" s="2011">
        <v>12</v>
      </c>
      <c r="G160" s="612">
        <f t="shared" si="26"/>
        <v>2.6460845598825018E-3</v>
      </c>
      <c r="H160" s="612" t="s">
        <v>37</v>
      </c>
      <c r="I160" s="2006">
        <v>8</v>
      </c>
      <c r="J160" s="2008">
        <f t="shared" si="28"/>
        <v>421</v>
      </c>
      <c r="K160" s="2009">
        <f t="shared" si="30"/>
        <v>57.23</v>
      </c>
      <c r="L160" s="2009">
        <f t="shared" si="31"/>
        <v>57.23</v>
      </c>
      <c r="M160" s="600"/>
      <c r="N160" s="2006">
        <v>3368</v>
      </c>
      <c r="O160" s="375"/>
      <c r="P160" s="601"/>
      <c r="Q160" s="601">
        <v>457.84</v>
      </c>
      <c r="R160" s="601">
        <f t="shared" si="29"/>
        <v>0</v>
      </c>
      <c r="S160" s="2006">
        <v>457.84</v>
      </c>
      <c r="T160" s="601"/>
      <c r="U160" s="601"/>
      <c r="V160" s="601"/>
      <c r="W160" s="601"/>
      <c r="X160" s="601"/>
      <c r="Y160" s="601"/>
      <c r="Z160" s="1006">
        <f t="shared" si="27"/>
        <v>0</v>
      </c>
      <c r="AA160" s="614">
        <f t="shared" si="32"/>
        <v>0.67084969084451451</v>
      </c>
      <c r="AB160" s="601">
        <f t="shared" si="33"/>
        <v>2259.4217587643247</v>
      </c>
      <c r="AC160" s="618"/>
      <c r="AD160" s="2010"/>
      <c r="AE160" s="319"/>
      <c r="AF160" s="319"/>
      <c r="AG160" s="319"/>
      <c r="AH160" s="319"/>
      <c r="AI160" s="319"/>
      <c r="AJ160" s="319"/>
      <c r="AK160" s="319"/>
      <c r="AL160" s="319"/>
      <c r="AM160" s="319"/>
      <c r="AN160" s="319"/>
      <c r="AO160" s="319"/>
      <c r="AP160" s="319"/>
      <c r="AQ160" s="319"/>
      <c r="AR160" s="319"/>
      <c r="AS160" s="319"/>
      <c r="AT160" s="319"/>
      <c r="AU160" s="319"/>
      <c r="AV160" s="319"/>
      <c r="AW160" s="319"/>
      <c r="AX160" s="319"/>
      <c r="AY160" s="319"/>
      <c r="AZ160" s="319"/>
      <c r="BA160" s="319"/>
      <c r="BB160" s="319"/>
      <c r="BC160" s="319"/>
      <c r="BD160" s="319"/>
      <c r="BE160" s="319"/>
      <c r="BF160" s="319"/>
      <c r="BG160" s="319"/>
      <c r="BH160" s="319"/>
      <c r="BI160" s="319"/>
      <c r="BJ160" s="319"/>
      <c r="BK160" s="319"/>
      <c r="BL160" s="319"/>
      <c r="BM160" s="319"/>
      <c r="BN160" s="319"/>
      <c r="BO160" s="319"/>
      <c r="BP160" s="319"/>
      <c r="BQ160" s="319"/>
      <c r="BR160" s="319"/>
      <c r="BS160" s="319"/>
      <c r="BT160" s="319"/>
      <c r="BU160" s="319"/>
      <c r="BV160" s="319"/>
      <c r="BW160" s="319"/>
      <c r="BX160" s="319"/>
      <c r="BY160" s="319"/>
      <c r="BZ160" s="319"/>
      <c r="CA160" s="319"/>
      <c r="CB160" s="319"/>
      <c r="CC160" s="319"/>
      <c r="CD160" s="319"/>
      <c r="CE160" s="319"/>
      <c r="CF160" s="319"/>
      <c r="CG160" s="319"/>
      <c r="CH160" s="319"/>
      <c r="CI160" s="319"/>
      <c r="CJ160" s="319"/>
      <c r="CK160" s="319"/>
      <c r="CL160" s="319"/>
      <c r="CM160" s="319"/>
      <c r="CN160" s="319"/>
      <c r="CO160" s="319"/>
      <c r="CP160" s="319"/>
      <c r="CQ160" s="319"/>
      <c r="CR160" s="319"/>
      <c r="CS160" s="319"/>
      <c r="CT160" s="319"/>
      <c r="CU160" s="319"/>
      <c r="CV160" s="319"/>
      <c r="CW160" s="319"/>
      <c r="CX160" s="319"/>
      <c r="CY160" s="319"/>
      <c r="CZ160" s="319"/>
      <c r="DA160" s="319"/>
      <c r="DB160" s="319"/>
      <c r="DC160" s="319"/>
      <c r="DD160" s="319"/>
      <c r="DE160" s="319"/>
      <c r="DF160" s="319"/>
      <c r="DG160" s="319"/>
      <c r="DH160" s="319"/>
      <c r="DI160" s="319"/>
      <c r="DJ160" s="319"/>
      <c r="DK160" s="319"/>
      <c r="DL160" s="319"/>
      <c r="DM160" s="319"/>
      <c r="DN160" s="319"/>
      <c r="DO160" s="319"/>
      <c r="DP160" s="319"/>
      <c r="DQ160" s="319"/>
      <c r="DR160" s="319"/>
      <c r="DS160" s="319"/>
      <c r="DT160" s="319"/>
      <c r="DU160" s="319"/>
      <c r="DV160" s="319"/>
      <c r="DW160" s="319"/>
      <c r="DX160" s="319"/>
      <c r="DY160" s="319"/>
      <c r="DZ160" s="319"/>
      <c r="EA160" s="319"/>
      <c r="EB160" s="319"/>
      <c r="EC160" s="319"/>
      <c r="ED160" s="319"/>
      <c r="EE160" s="319"/>
      <c r="EF160" s="319"/>
      <c r="EG160" s="319"/>
      <c r="EH160" s="319"/>
      <c r="EI160" s="319"/>
      <c r="EJ160" s="319"/>
      <c r="EK160" s="319"/>
      <c r="EL160" s="319"/>
      <c r="EM160" s="319"/>
      <c r="EN160" s="319"/>
      <c r="EO160" s="319"/>
      <c r="EP160" s="319"/>
      <c r="EQ160" s="319"/>
      <c r="ER160" s="319"/>
      <c r="ES160" s="319"/>
      <c r="ET160" s="319"/>
      <c r="EU160" s="319"/>
      <c r="EV160" s="319"/>
      <c r="EW160" s="319"/>
      <c r="EX160" s="319"/>
      <c r="EY160" s="319"/>
      <c r="EZ160" s="319"/>
      <c r="FA160" s="319"/>
      <c r="FB160" s="319"/>
      <c r="FC160" s="319"/>
      <c r="FD160" s="319"/>
      <c r="FE160" s="319"/>
      <c r="FF160" s="319"/>
      <c r="FG160" s="319"/>
      <c r="FH160" s="319"/>
      <c r="FI160" s="319"/>
      <c r="FJ160" s="319"/>
      <c r="FK160" s="319"/>
      <c r="FL160" s="319"/>
      <c r="FM160" s="319"/>
      <c r="FN160" s="319"/>
      <c r="FO160" s="319"/>
      <c r="FP160" s="319"/>
      <c r="FQ160" s="319"/>
      <c r="FR160" s="319"/>
      <c r="FS160" s="319"/>
      <c r="FT160" s="319"/>
      <c r="FU160" s="319"/>
      <c r="FV160" s="319"/>
      <c r="FW160" s="319"/>
      <c r="FX160" s="319"/>
      <c r="FY160" s="319"/>
      <c r="FZ160" s="319"/>
      <c r="GA160" s="319"/>
      <c r="GB160" s="319"/>
      <c r="GC160" s="319"/>
      <c r="GD160" s="319"/>
      <c r="GE160" s="319"/>
      <c r="GF160" s="319"/>
      <c r="GG160" s="319"/>
      <c r="GH160" s="319"/>
      <c r="GI160" s="319"/>
      <c r="GJ160" s="319"/>
      <c r="GK160" s="319"/>
      <c r="GL160" s="319"/>
      <c r="GM160" s="319"/>
      <c r="GN160" s="319"/>
      <c r="GO160" s="319"/>
      <c r="GP160" s="319"/>
      <c r="GQ160" s="319"/>
      <c r="GR160" s="319"/>
      <c r="GS160" s="319"/>
      <c r="GT160" s="319"/>
      <c r="GU160" s="319"/>
      <c r="GV160" s="319"/>
      <c r="GW160" s="319"/>
      <c r="GX160" s="319"/>
      <c r="GY160" s="319"/>
      <c r="GZ160" s="319"/>
      <c r="HA160" s="319"/>
      <c r="HB160" s="319"/>
      <c r="HC160" s="319"/>
      <c r="HD160" s="319"/>
      <c r="HE160" s="319"/>
      <c r="HF160" s="319"/>
      <c r="HG160" s="319"/>
      <c r="HH160" s="319"/>
      <c r="HI160" s="319"/>
      <c r="HJ160" s="319"/>
      <c r="HK160" s="319"/>
      <c r="HL160" s="319"/>
      <c r="HM160" s="319"/>
      <c r="HN160" s="319"/>
      <c r="HO160" s="319"/>
      <c r="HP160" s="319"/>
      <c r="HQ160" s="319"/>
      <c r="HR160" s="319"/>
      <c r="HS160" s="319"/>
      <c r="HT160" s="319"/>
      <c r="HU160" s="319"/>
      <c r="HV160" s="319"/>
      <c r="HW160" s="319"/>
      <c r="HX160" s="319"/>
      <c r="HY160" s="319"/>
      <c r="HZ160" s="319"/>
      <c r="IA160" s="319"/>
      <c r="IB160" s="319"/>
      <c r="IC160" s="319"/>
      <c r="ID160" s="319"/>
      <c r="IE160" s="319"/>
      <c r="IF160" s="319"/>
      <c r="IG160" s="319"/>
      <c r="IH160" s="319"/>
      <c r="II160" s="319"/>
      <c r="IJ160" s="319"/>
      <c r="IK160" s="319"/>
      <c r="IL160" s="319"/>
      <c r="IM160" s="319"/>
      <c r="IN160" s="319"/>
      <c r="IO160" s="319"/>
      <c r="IP160" s="319"/>
      <c r="IQ160" s="319"/>
      <c r="IR160" s="319"/>
      <c r="IS160" s="319"/>
      <c r="IT160" s="319"/>
      <c r="IU160" s="319"/>
      <c r="IV160" s="319"/>
      <c r="IW160" s="319"/>
      <c r="IX160" s="319"/>
      <c r="IY160" s="319"/>
      <c r="IZ160" s="319"/>
      <c r="JA160" s="319"/>
      <c r="JB160" s="319"/>
      <c r="JC160" s="319"/>
      <c r="JD160" s="319"/>
      <c r="JE160" s="319"/>
      <c r="JF160" s="319"/>
      <c r="JG160" s="319"/>
      <c r="JH160" s="319"/>
      <c r="JI160" s="319"/>
      <c r="JJ160" s="319"/>
      <c r="JK160" s="319"/>
      <c r="JL160" s="319"/>
      <c r="JM160" s="319"/>
      <c r="JN160" s="319"/>
      <c r="JO160" s="319"/>
      <c r="JP160" s="319"/>
      <c r="JQ160" s="319"/>
      <c r="JR160" s="319"/>
      <c r="JS160" s="319"/>
      <c r="JT160" s="319"/>
      <c r="JU160" s="319"/>
      <c r="JV160" s="319"/>
      <c r="JW160" s="319"/>
      <c r="JX160" s="319"/>
      <c r="JY160" s="319"/>
      <c r="JZ160" s="319"/>
      <c r="KA160" s="319"/>
      <c r="KB160" s="319"/>
      <c r="KC160" s="319"/>
      <c r="KD160" s="319"/>
      <c r="KE160" s="319"/>
      <c r="KF160" s="319"/>
      <c r="KG160" s="319"/>
      <c r="KH160" s="319"/>
      <c r="KI160" s="319"/>
      <c r="KJ160" s="319"/>
      <c r="KK160" s="319"/>
      <c r="KL160" s="319"/>
      <c r="KM160" s="319"/>
      <c r="KN160" s="319"/>
      <c r="KO160" s="319"/>
      <c r="KP160" s="319"/>
      <c r="KQ160" s="319"/>
      <c r="KR160" s="319"/>
      <c r="KS160" s="319"/>
      <c r="KT160" s="319"/>
      <c r="KU160" s="319"/>
      <c r="KV160" s="319"/>
      <c r="KW160" s="319"/>
      <c r="KX160" s="319"/>
      <c r="KY160" s="319"/>
      <c r="KZ160" s="319"/>
      <c r="LA160" s="319"/>
      <c r="LB160" s="319"/>
      <c r="LC160" s="319"/>
      <c r="LD160" s="319"/>
      <c r="LE160" s="319"/>
      <c r="LF160" s="319"/>
      <c r="LG160" s="319"/>
      <c r="LH160" s="319"/>
      <c r="LI160" s="319"/>
      <c r="LJ160" s="319"/>
      <c r="LK160" s="319"/>
      <c r="LL160" s="319"/>
      <c r="LM160" s="319"/>
      <c r="LN160" s="319"/>
      <c r="LO160" s="319"/>
      <c r="LP160" s="319"/>
      <c r="LQ160" s="319"/>
      <c r="LR160" s="319"/>
      <c r="LS160" s="319"/>
      <c r="LT160" s="319"/>
      <c r="LU160" s="319"/>
      <c r="LV160" s="319"/>
      <c r="LW160" s="319"/>
      <c r="LX160" s="319"/>
      <c r="LY160" s="319"/>
      <c r="LZ160" s="319"/>
      <c r="MA160" s="319"/>
      <c r="MB160" s="319"/>
      <c r="MC160" s="319"/>
      <c r="MD160" s="319"/>
      <c r="ME160" s="319"/>
      <c r="MF160" s="319"/>
      <c r="MG160" s="319"/>
      <c r="MH160" s="319"/>
      <c r="MI160" s="319"/>
      <c r="MJ160" s="319"/>
      <c r="MK160" s="319"/>
      <c r="ML160" s="319"/>
      <c r="MM160" s="319"/>
      <c r="MN160" s="319"/>
      <c r="MO160" s="319"/>
      <c r="MP160" s="319"/>
      <c r="MQ160" s="319"/>
      <c r="MR160" s="319"/>
      <c r="MS160" s="319"/>
      <c r="MT160" s="319"/>
      <c r="MU160" s="319"/>
      <c r="MV160" s="319"/>
      <c r="MW160" s="319"/>
      <c r="MX160" s="319"/>
      <c r="MY160" s="319"/>
      <c r="MZ160" s="319"/>
      <c r="NA160" s="319"/>
      <c r="NB160" s="319"/>
      <c r="NC160" s="319"/>
      <c r="ND160" s="319"/>
      <c r="NE160" s="319"/>
      <c r="NF160" s="319"/>
      <c r="NG160" s="319"/>
      <c r="NH160" s="319"/>
      <c r="NI160" s="319"/>
      <c r="NJ160" s="319"/>
      <c r="NK160" s="319"/>
      <c r="NL160" s="319"/>
      <c r="NM160" s="319"/>
      <c r="NN160" s="319"/>
      <c r="NO160" s="319"/>
      <c r="NP160" s="319"/>
      <c r="NQ160" s="319"/>
      <c r="NR160" s="319"/>
      <c r="NS160" s="319"/>
      <c r="NT160" s="319"/>
      <c r="NU160" s="319"/>
      <c r="NV160" s="319"/>
      <c r="NW160" s="319"/>
      <c r="NX160" s="319"/>
      <c r="NY160" s="319"/>
      <c r="NZ160" s="319"/>
      <c r="OA160" s="319"/>
      <c r="OB160" s="319"/>
      <c r="OC160" s="319"/>
      <c r="OD160" s="319"/>
      <c r="OE160" s="319"/>
      <c r="OF160" s="319"/>
      <c r="OG160" s="319"/>
      <c r="OH160" s="319"/>
      <c r="OI160" s="319"/>
      <c r="OJ160" s="319"/>
      <c r="OK160" s="319"/>
      <c r="OL160" s="319"/>
      <c r="OM160" s="319"/>
      <c r="ON160" s="319"/>
      <c r="OO160" s="319"/>
      <c r="OP160" s="319"/>
      <c r="OQ160" s="319"/>
      <c r="OR160" s="319"/>
      <c r="OS160" s="319"/>
      <c r="OT160" s="319"/>
      <c r="OU160" s="319"/>
      <c r="OV160" s="319"/>
      <c r="OW160" s="319"/>
      <c r="OX160" s="319"/>
      <c r="OY160" s="319"/>
      <c r="OZ160" s="319"/>
      <c r="PA160" s="319"/>
      <c r="PB160" s="319"/>
      <c r="PC160" s="319"/>
      <c r="PD160" s="319"/>
      <c r="PE160" s="319"/>
      <c r="PF160" s="319"/>
      <c r="PG160" s="319"/>
      <c r="PH160" s="319"/>
      <c r="PI160" s="319"/>
      <c r="PJ160" s="319"/>
      <c r="PK160" s="319"/>
      <c r="PL160" s="319"/>
      <c r="PM160" s="319"/>
      <c r="PN160" s="319"/>
      <c r="PO160" s="319"/>
      <c r="PP160" s="319"/>
      <c r="PQ160" s="319"/>
      <c r="PR160" s="319"/>
      <c r="PS160" s="319"/>
      <c r="PT160" s="319"/>
      <c r="PU160" s="319"/>
      <c r="PV160" s="319"/>
      <c r="PW160" s="319"/>
      <c r="PX160" s="319"/>
      <c r="PY160" s="319"/>
      <c r="PZ160" s="319"/>
      <c r="QA160" s="319"/>
      <c r="QB160" s="319"/>
      <c r="QC160" s="319"/>
      <c r="QD160" s="319"/>
      <c r="QE160" s="319"/>
      <c r="QF160" s="319"/>
      <c r="QG160" s="319"/>
      <c r="QH160" s="319"/>
      <c r="QI160" s="319"/>
      <c r="QJ160" s="319"/>
      <c r="QK160" s="319"/>
      <c r="QL160" s="319"/>
      <c r="QM160" s="319"/>
      <c r="QN160" s="319"/>
      <c r="QO160" s="319"/>
      <c r="QP160" s="319"/>
      <c r="QQ160" s="319"/>
      <c r="QR160" s="319"/>
      <c r="QS160" s="319"/>
      <c r="QT160" s="319"/>
      <c r="QU160" s="319"/>
      <c r="QV160" s="319"/>
      <c r="QW160" s="319"/>
      <c r="QX160" s="319"/>
      <c r="QY160" s="319"/>
      <c r="QZ160" s="319"/>
      <c r="RA160" s="319"/>
      <c r="RB160" s="319"/>
      <c r="RC160" s="319"/>
      <c r="RD160" s="319"/>
      <c r="RE160" s="319"/>
      <c r="RF160" s="319"/>
    </row>
    <row r="161" spans="1:474" s="602" customFormat="1" ht="14.4">
      <c r="A161" s="319"/>
      <c r="B161" s="2003" t="s">
        <v>77</v>
      </c>
      <c r="C161" s="2004">
        <v>18231134</v>
      </c>
      <c r="D161" s="2005"/>
      <c r="E161" s="2006" t="s">
        <v>1207</v>
      </c>
      <c r="F161" s="2011">
        <v>12</v>
      </c>
      <c r="G161" s="612">
        <f t="shared" si="26"/>
        <v>0.1402424816737726</v>
      </c>
      <c r="H161" s="612" t="s">
        <v>37</v>
      </c>
      <c r="I161" s="2006">
        <v>424</v>
      </c>
      <c r="J161" s="2008">
        <f t="shared" si="28"/>
        <v>421</v>
      </c>
      <c r="K161" s="2009">
        <f t="shared" si="30"/>
        <v>57.229999999999947</v>
      </c>
      <c r="L161" s="2009">
        <f t="shared" si="31"/>
        <v>57.229999999999947</v>
      </c>
      <c r="M161" s="600"/>
      <c r="N161" s="2006">
        <v>178504</v>
      </c>
      <c r="O161" s="375"/>
      <c r="P161" s="601"/>
      <c r="Q161" s="601">
        <v>24265.519999999979</v>
      </c>
      <c r="R161" s="601">
        <f t="shared" si="29"/>
        <v>0</v>
      </c>
      <c r="S161" s="2006">
        <v>24265.519999999979</v>
      </c>
      <c r="T161" s="601"/>
      <c r="U161" s="601"/>
      <c r="V161" s="601"/>
      <c r="W161" s="601"/>
      <c r="X161" s="601"/>
      <c r="Y161" s="601"/>
      <c r="Z161" s="1006">
        <f t="shared" si="27"/>
        <v>0</v>
      </c>
      <c r="AA161" s="614">
        <f t="shared" si="32"/>
        <v>0.67084969084451451</v>
      </c>
      <c r="AB161" s="601">
        <f t="shared" si="33"/>
        <v>119749.35321450922</v>
      </c>
      <c r="AC161" s="618"/>
      <c r="AD161" s="2010"/>
      <c r="AE161" s="319"/>
      <c r="AF161" s="319"/>
      <c r="AG161" s="319"/>
      <c r="AH161" s="319"/>
      <c r="AI161" s="319"/>
      <c r="AJ161" s="319"/>
      <c r="AK161" s="319"/>
      <c r="AL161" s="319"/>
      <c r="AM161" s="319"/>
      <c r="AN161" s="319"/>
      <c r="AO161" s="319"/>
      <c r="AP161" s="319"/>
      <c r="AQ161" s="319"/>
      <c r="AR161" s="319"/>
      <c r="AS161" s="319"/>
      <c r="AT161" s="319"/>
      <c r="AU161" s="319"/>
      <c r="AV161" s="319"/>
      <c r="AW161" s="319"/>
      <c r="AX161" s="319"/>
      <c r="AY161" s="319"/>
      <c r="AZ161" s="319"/>
      <c r="BA161" s="319"/>
      <c r="BB161" s="319"/>
      <c r="BC161" s="319"/>
      <c r="BD161" s="319"/>
      <c r="BE161" s="319"/>
      <c r="BF161" s="319"/>
      <c r="BG161" s="319"/>
      <c r="BH161" s="319"/>
      <c r="BI161" s="319"/>
      <c r="BJ161" s="319"/>
      <c r="BK161" s="319"/>
      <c r="BL161" s="319"/>
      <c r="BM161" s="319"/>
      <c r="BN161" s="319"/>
      <c r="BO161" s="319"/>
      <c r="BP161" s="319"/>
      <c r="BQ161" s="319"/>
      <c r="BR161" s="319"/>
      <c r="BS161" s="319"/>
      <c r="BT161" s="319"/>
      <c r="BU161" s="319"/>
      <c r="BV161" s="319"/>
      <c r="BW161" s="319"/>
      <c r="BX161" s="319"/>
      <c r="BY161" s="319"/>
      <c r="BZ161" s="319"/>
      <c r="CA161" s="319"/>
      <c r="CB161" s="319"/>
      <c r="CC161" s="319"/>
      <c r="CD161" s="319"/>
      <c r="CE161" s="319"/>
      <c r="CF161" s="319"/>
      <c r="CG161" s="319"/>
      <c r="CH161" s="319"/>
      <c r="CI161" s="319"/>
      <c r="CJ161" s="319"/>
      <c r="CK161" s="319"/>
      <c r="CL161" s="319"/>
      <c r="CM161" s="319"/>
      <c r="CN161" s="319"/>
      <c r="CO161" s="319"/>
      <c r="CP161" s="319"/>
      <c r="CQ161" s="319"/>
      <c r="CR161" s="319"/>
      <c r="CS161" s="319"/>
      <c r="CT161" s="319"/>
      <c r="CU161" s="319"/>
      <c r="CV161" s="319"/>
      <c r="CW161" s="319"/>
      <c r="CX161" s="319"/>
      <c r="CY161" s="319"/>
      <c r="CZ161" s="319"/>
      <c r="DA161" s="319"/>
      <c r="DB161" s="319"/>
      <c r="DC161" s="319"/>
      <c r="DD161" s="319"/>
      <c r="DE161" s="319"/>
      <c r="DF161" s="319"/>
      <c r="DG161" s="319"/>
      <c r="DH161" s="319"/>
      <c r="DI161" s="319"/>
      <c r="DJ161" s="319"/>
      <c r="DK161" s="319"/>
      <c r="DL161" s="319"/>
      <c r="DM161" s="319"/>
      <c r="DN161" s="319"/>
      <c r="DO161" s="319"/>
      <c r="DP161" s="319"/>
      <c r="DQ161" s="319"/>
      <c r="DR161" s="319"/>
      <c r="DS161" s="319"/>
      <c r="DT161" s="319"/>
      <c r="DU161" s="319"/>
      <c r="DV161" s="319"/>
      <c r="DW161" s="319"/>
      <c r="DX161" s="319"/>
      <c r="DY161" s="319"/>
      <c r="DZ161" s="319"/>
      <c r="EA161" s="319"/>
      <c r="EB161" s="319"/>
      <c r="EC161" s="319"/>
      <c r="ED161" s="319"/>
      <c r="EE161" s="319"/>
      <c r="EF161" s="319"/>
      <c r="EG161" s="319"/>
      <c r="EH161" s="319"/>
      <c r="EI161" s="319"/>
      <c r="EJ161" s="319"/>
      <c r="EK161" s="319"/>
      <c r="EL161" s="319"/>
      <c r="EM161" s="319"/>
      <c r="EN161" s="319"/>
      <c r="EO161" s="319"/>
      <c r="EP161" s="319"/>
      <c r="EQ161" s="319"/>
      <c r="ER161" s="319"/>
      <c r="ES161" s="319"/>
      <c r="ET161" s="319"/>
      <c r="EU161" s="319"/>
      <c r="EV161" s="319"/>
      <c r="EW161" s="319"/>
      <c r="EX161" s="319"/>
      <c r="EY161" s="319"/>
      <c r="EZ161" s="319"/>
      <c r="FA161" s="319"/>
      <c r="FB161" s="319"/>
      <c r="FC161" s="319"/>
      <c r="FD161" s="319"/>
      <c r="FE161" s="319"/>
      <c r="FF161" s="319"/>
      <c r="FG161" s="319"/>
      <c r="FH161" s="319"/>
      <c r="FI161" s="319"/>
      <c r="FJ161" s="319"/>
      <c r="FK161" s="319"/>
      <c r="FL161" s="319"/>
      <c r="FM161" s="319"/>
      <c r="FN161" s="319"/>
      <c r="FO161" s="319"/>
      <c r="FP161" s="319"/>
      <c r="FQ161" s="319"/>
      <c r="FR161" s="319"/>
      <c r="FS161" s="319"/>
      <c r="FT161" s="319"/>
      <c r="FU161" s="319"/>
      <c r="FV161" s="319"/>
      <c r="FW161" s="319"/>
      <c r="FX161" s="319"/>
      <c r="FY161" s="319"/>
      <c r="FZ161" s="319"/>
      <c r="GA161" s="319"/>
      <c r="GB161" s="319"/>
      <c r="GC161" s="319"/>
      <c r="GD161" s="319"/>
      <c r="GE161" s="319"/>
      <c r="GF161" s="319"/>
      <c r="GG161" s="319"/>
      <c r="GH161" s="319"/>
      <c r="GI161" s="319"/>
      <c r="GJ161" s="319"/>
      <c r="GK161" s="319"/>
      <c r="GL161" s="319"/>
      <c r="GM161" s="319"/>
      <c r="GN161" s="319"/>
      <c r="GO161" s="319"/>
      <c r="GP161" s="319"/>
      <c r="GQ161" s="319"/>
      <c r="GR161" s="319"/>
      <c r="GS161" s="319"/>
      <c r="GT161" s="319"/>
      <c r="GU161" s="319"/>
      <c r="GV161" s="319"/>
      <c r="GW161" s="319"/>
      <c r="GX161" s="319"/>
      <c r="GY161" s="319"/>
      <c r="GZ161" s="319"/>
      <c r="HA161" s="319"/>
      <c r="HB161" s="319"/>
      <c r="HC161" s="319"/>
      <c r="HD161" s="319"/>
      <c r="HE161" s="319"/>
      <c r="HF161" s="319"/>
      <c r="HG161" s="319"/>
      <c r="HH161" s="319"/>
      <c r="HI161" s="319"/>
      <c r="HJ161" s="319"/>
      <c r="HK161" s="319"/>
      <c r="HL161" s="319"/>
      <c r="HM161" s="319"/>
      <c r="HN161" s="319"/>
      <c r="HO161" s="319"/>
      <c r="HP161" s="319"/>
      <c r="HQ161" s="319"/>
      <c r="HR161" s="319"/>
      <c r="HS161" s="319"/>
      <c r="HT161" s="319"/>
      <c r="HU161" s="319"/>
      <c r="HV161" s="319"/>
      <c r="HW161" s="319"/>
      <c r="HX161" s="319"/>
      <c r="HY161" s="319"/>
      <c r="HZ161" s="319"/>
      <c r="IA161" s="319"/>
      <c r="IB161" s="319"/>
      <c r="IC161" s="319"/>
      <c r="ID161" s="319"/>
      <c r="IE161" s="319"/>
      <c r="IF161" s="319"/>
      <c r="IG161" s="319"/>
      <c r="IH161" s="319"/>
      <c r="II161" s="319"/>
      <c r="IJ161" s="319"/>
      <c r="IK161" s="319"/>
      <c r="IL161" s="319"/>
      <c r="IM161" s="319"/>
      <c r="IN161" s="319"/>
      <c r="IO161" s="319"/>
      <c r="IP161" s="319"/>
      <c r="IQ161" s="319"/>
      <c r="IR161" s="319"/>
      <c r="IS161" s="319"/>
      <c r="IT161" s="319"/>
      <c r="IU161" s="319"/>
      <c r="IV161" s="319"/>
      <c r="IW161" s="319"/>
      <c r="IX161" s="319"/>
      <c r="IY161" s="319"/>
      <c r="IZ161" s="319"/>
      <c r="JA161" s="319"/>
      <c r="JB161" s="319"/>
      <c r="JC161" s="319"/>
      <c r="JD161" s="319"/>
      <c r="JE161" s="319"/>
      <c r="JF161" s="319"/>
      <c r="JG161" s="319"/>
      <c r="JH161" s="319"/>
      <c r="JI161" s="319"/>
      <c r="JJ161" s="319"/>
      <c r="JK161" s="319"/>
      <c r="JL161" s="319"/>
      <c r="JM161" s="319"/>
      <c r="JN161" s="319"/>
      <c r="JO161" s="319"/>
      <c r="JP161" s="319"/>
      <c r="JQ161" s="319"/>
      <c r="JR161" s="319"/>
      <c r="JS161" s="319"/>
      <c r="JT161" s="319"/>
      <c r="JU161" s="319"/>
      <c r="JV161" s="319"/>
      <c r="JW161" s="319"/>
      <c r="JX161" s="319"/>
      <c r="JY161" s="319"/>
      <c r="JZ161" s="319"/>
      <c r="KA161" s="319"/>
      <c r="KB161" s="319"/>
      <c r="KC161" s="319"/>
      <c r="KD161" s="319"/>
      <c r="KE161" s="319"/>
      <c r="KF161" s="319"/>
      <c r="KG161" s="319"/>
      <c r="KH161" s="319"/>
      <c r="KI161" s="319"/>
      <c r="KJ161" s="319"/>
      <c r="KK161" s="319"/>
      <c r="KL161" s="319"/>
      <c r="KM161" s="319"/>
      <c r="KN161" s="319"/>
      <c r="KO161" s="319"/>
      <c r="KP161" s="319"/>
      <c r="KQ161" s="319"/>
      <c r="KR161" s="319"/>
      <c r="KS161" s="319"/>
      <c r="KT161" s="319"/>
      <c r="KU161" s="319"/>
      <c r="KV161" s="319"/>
      <c r="KW161" s="319"/>
      <c r="KX161" s="319"/>
      <c r="KY161" s="319"/>
      <c r="KZ161" s="319"/>
      <c r="LA161" s="319"/>
      <c r="LB161" s="319"/>
      <c r="LC161" s="319"/>
      <c r="LD161" s="319"/>
      <c r="LE161" s="319"/>
      <c r="LF161" s="319"/>
      <c r="LG161" s="319"/>
      <c r="LH161" s="319"/>
      <c r="LI161" s="319"/>
      <c r="LJ161" s="319"/>
      <c r="LK161" s="319"/>
      <c r="LL161" s="319"/>
      <c r="LM161" s="319"/>
      <c r="LN161" s="319"/>
      <c r="LO161" s="319"/>
      <c r="LP161" s="319"/>
      <c r="LQ161" s="319"/>
      <c r="LR161" s="319"/>
      <c r="LS161" s="319"/>
      <c r="LT161" s="319"/>
      <c r="LU161" s="319"/>
      <c r="LV161" s="319"/>
      <c r="LW161" s="319"/>
      <c r="LX161" s="319"/>
      <c r="LY161" s="319"/>
      <c r="LZ161" s="319"/>
      <c r="MA161" s="319"/>
      <c r="MB161" s="319"/>
      <c r="MC161" s="319"/>
      <c r="MD161" s="319"/>
      <c r="ME161" s="319"/>
      <c r="MF161" s="319"/>
      <c r="MG161" s="319"/>
      <c r="MH161" s="319"/>
      <c r="MI161" s="319"/>
      <c r="MJ161" s="319"/>
      <c r="MK161" s="319"/>
      <c r="ML161" s="319"/>
      <c r="MM161" s="319"/>
      <c r="MN161" s="319"/>
      <c r="MO161" s="319"/>
      <c r="MP161" s="319"/>
      <c r="MQ161" s="319"/>
      <c r="MR161" s="319"/>
      <c r="MS161" s="319"/>
      <c r="MT161" s="319"/>
      <c r="MU161" s="319"/>
      <c r="MV161" s="319"/>
      <c r="MW161" s="319"/>
      <c r="MX161" s="319"/>
      <c r="MY161" s="319"/>
      <c r="MZ161" s="319"/>
      <c r="NA161" s="319"/>
      <c r="NB161" s="319"/>
      <c r="NC161" s="319"/>
      <c r="ND161" s="319"/>
      <c r="NE161" s="319"/>
      <c r="NF161" s="319"/>
      <c r="NG161" s="319"/>
      <c r="NH161" s="319"/>
      <c r="NI161" s="319"/>
      <c r="NJ161" s="319"/>
      <c r="NK161" s="319"/>
      <c r="NL161" s="319"/>
      <c r="NM161" s="319"/>
      <c r="NN161" s="319"/>
      <c r="NO161" s="319"/>
      <c r="NP161" s="319"/>
      <c r="NQ161" s="319"/>
      <c r="NR161" s="319"/>
      <c r="NS161" s="319"/>
      <c r="NT161" s="319"/>
      <c r="NU161" s="319"/>
      <c r="NV161" s="319"/>
      <c r="NW161" s="319"/>
      <c r="NX161" s="319"/>
      <c r="NY161" s="319"/>
      <c r="NZ161" s="319"/>
      <c r="OA161" s="319"/>
      <c r="OB161" s="319"/>
      <c r="OC161" s="319"/>
      <c r="OD161" s="319"/>
      <c r="OE161" s="319"/>
      <c r="OF161" s="319"/>
      <c r="OG161" s="319"/>
      <c r="OH161" s="319"/>
      <c r="OI161" s="319"/>
      <c r="OJ161" s="319"/>
      <c r="OK161" s="319"/>
      <c r="OL161" s="319"/>
      <c r="OM161" s="319"/>
      <c r="ON161" s="319"/>
      <c r="OO161" s="319"/>
      <c r="OP161" s="319"/>
      <c r="OQ161" s="319"/>
      <c r="OR161" s="319"/>
      <c r="OS161" s="319"/>
      <c r="OT161" s="319"/>
      <c r="OU161" s="319"/>
      <c r="OV161" s="319"/>
      <c r="OW161" s="319"/>
      <c r="OX161" s="319"/>
      <c r="OY161" s="319"/>
      <c r="OZ161" s="319"/>
      <c r="PA161" s="319"/>
      <c r="PB161" s="319"/>
      <c r="PC161" s="319"/>
      <c r="PD161" s="319"/>
      <c r="PE161" s="319"/>
      <c r="PF161" s="319"/>
      <c r="PG161" s="319"/>
      <c r="PH161" s="319"/>
      <c r="PI161" s="319"/>
      <c r="PJ161" s="319"/>
      <c r="PK161" s="319"/>
      <c r="PL161" s="319"/>
      <c r="PM161" s="319"/>
      <c r="PN161" s="319"/>
      <c r="PO161" s="319"/>
      <c r="PP161" s="319"/>
      <c r="PQ161" s="319"/>
      <c r="PR161" s="319"/>
      <c r="PS161" s="319"/>
      <c r="PT161" s="319"/>
      <c r="PU161" s="319"/>
      <c r="PV161" s="319"/>
      <c r="PW161" s="319"/>
      <c r="PX161" s="319"/>
      <c r="PY161" s="319"/>
      <c r="PZ161" s="319"/>
      <c r="QA161" s="319"/>
      <c r="QB161" s="319"/>
      <c r="QC161" s="319"/>
      <c r="QD161" s="319"/>
      <c r="QE161" s="319"/>
      <c r="QF161" s="319"/>
      <c r="QG161" s="319"/>
      <c r="QH161" s="319"/>
      <c r="QI161" s="319"/>
      <c r="QJ161" s="319"/>
      <c r="QK161" s="319"/>
      <c r="QL161" s="319"/>
      <c r="QM161" s="319"/>
      <c r="QN161" s="319"/>
      <c r="QO161" s="319"/>
      <c r="QP161" s="319"/>
      <c r="QQ161" s="319"/>
      <c r="QR161" s="319"/>
      <c r="QS161" s="319"/>
      <c r="QT161" s="319"/>
      <c r="QU161" s="319"/>
      <c r="QV161" s="319"/>
      <c r="QW161" s="319"/>
      <c r="QX161" s="319"/>
      <c r="QY161" s="319"/>
      <c r="QZ161" s="319"/>
      <c r="RA161" s="319"/>
      <c r="RB161" s="319"/>
      <c r="RC161" s="319"/>
      <c r="RD161" s="319"/>
      <c r="RE161" s="319"/>
      <c r="RF161" s="319"/>
    </row>
    <row r="162" spans="1:474" s="602" customFormat="1" ht="14.4">
      <c r="A162" s="319"/>
      <c r="B162" s="2003" t="s">
        <v>77</v>
      </c>
      <c r="C162" s="2004">
        <v>18231134</v>
      </c>
      <c r="D162" s="2005"/>
      <c r="E162" s="2006" t="s">
        <v>1208</v>
      </c>
      <c r="F162" s="2011">
        <v>12</v>
      </c>
      <c r="G162" s="612">
        <f t="shared" si="26"/>
        <v>2.6071160936799568E-2</v>
      </c>
      <c r="H162" s="612" t="s">
        <v>37</v>
      </c>
      <c r="I162" s="2006">
        <v>244</v>
      </c>
      <c r="J162" s="2008">
        <f t="shared" si="28"/>
        <v>136</v>
      </c>
      <c r="K162" s="2009">
        <f t="shared" si="30"/>
        <v>57.22999999999999</v>
      </c>
      <c r="L162" s="2009">
        <f t="shared" si="31"/>
        <v>57.22999999999999</v>
      </c>
      <c r="M162" s="600"/>
      <c r="N162" s="2006">
        <v>33184</v>
      </c>
      <c r="O162" s="375"/>
      <c r="P162" s="601"/>
      <c r="Q162" s="601">
        <v>13964.119999999997</v>
      </c>
      <c r="R162" s="601">
        <f t="shared" si="29"/>
        <v>0</v>
      </c>
      <c r="S162" s="2006">
        <v>13964.119999999997</v>
      </c>
      <c r="T162" s="601"/>
      <c r="U162" s="601"/>
      <c r="V162" s="601"/>
      <c r="W162" s="601"/>
      <c r="X162" s="601"/>
      <c r="Y162" s="601"/>
      <c r="Z162" s="1006">
        <f t="shared" si="27"/>
        <v>0</v>
      </c>
      <c r="AA162" s="614">
        <f t="shared" si="32"/>
        <v>0.67084969084451451</v>
      </c>
      <c r="AB162" s="601">
        <f t="shared" si="33"/>
        <v>22261.47614098437</v>
      </c>
      <c r="AC162" s="618"/>
      <c r="AD162" s="2010"/>
      <c r="AE162" s="319"/>
      <c r="AF162" s="319"/>
      <c r="AG162" s="319"/>
      <c r="AH162" s="319"/>
      <c r="AI162" s="319"/>
      <c r="AJ162" s="319"/>
      <c r="AK162" s="319"/>
      <c r="AL162" s="319"/>
      <c r="AM162" s="319"/>
      <c r="AN162" s="319"/>
      <c r="AO162" s="319"/>
      <c r="AP162" s="319"/>
      <c r="AQ162" s="319"/>
      <c r="AR162" s="319"/>
      <c r="AS162" s="319"/>
      <c r="AT162" s="319"/>
      <c r="AU162" s="319"/>
      <c r="AV162" s="319"/>
      <c r="AW162" s="319"/>
      <c r="AX162" s="319"/>
      <c r="AY162" s="319"/>
      <c r="AZ162" s="319"/>
      <c r="BA162" s="319"/>
      <c r="BB162" s="319"/>
      <c r="BC162" s="319"/>
      <c r="BD162" s="319"/>
      <c r="BE162" s="319"/>
      <c r="BF162" s="319"/>
      <c r="BG162" s="319"/>
      <c r="BH162" s="319"/>
      <c r="BI162" s="319"/>
      <c r="BJ162" s="319"/>
      <c r="BK162" s="319"/>
      <c r="BL162" s="319"/>
      <c r="BM162" s="319"/>
      <c r="BN162" s="319"/>
      <c r="BO162" s="319"/>
      <c r="BP162" s="319"/>
      <c r="BQ162" s="319"/>
      <c r="BR162" s="319"/>
      <c r="BS162" s="319"/>
      <c r="BT162" s="319"/>
      <c r="BU162" s="319"/>
      <c r="BV162" s="319"/>
      <c r="BW162" s="319"/>
      <c r="BX162" s="319"/>
      <c r="BY162" s="319"/>
      <c r="BZ162" s="319"/>
      <c r="CA162" s="319"/>
      <c r="CB162" s="319"/>
      <c r="CC162" s="319"/>
      <c r="CD162" s="319"/>
      <c r="CE162" s="319"/>
      <c r="CF162" s="319"/>
      <c r="CG162" s="319"/>
      <c r="CH162" s="319"/>
      <c r="CI162" s="319"/>
      <c r="CJ162" s="319"/>
      <c r="CK162" s="319"/>
      <c r="CL162" s="319"/>
      <c r="CM162" s="319"/>
      <c r="CN162" s="319"/>
      <c r="CO162" s="319"/>
      <c r="CP162" s="319"/>
      <c r="CQ162" s="319"/>
      <c r="CR162" s="319"/>
      <c r="CS162" s="319"/>
      <c r="CT162" s="319"/>
      <c r="CU162" s="319"/>
      <c r="CV162" s="319"/>
      <c r="CW162" s="319"/>
      <c r="CX162" s="319"/>
      <c r="CY162" s="319"/>
      <c r="CZ162" s="319"/>
      <c r="DA162" s="319"/>
      <c r="DB162" s="319"/>
      <c r="DC162" s="319"/>
      <c r="DD162" s="319"/>
      <c r="DE162" s="319"/>
      <c r="DF162" s="319"/>
      <c r="DG162" s="319"/>
      <c r="DH162" s="319"/>
      <c r="DI162" s="319"/>
      <c r="DJ162" s="319"/>
      <c r="DK162" s="319"/>
      <c r="DL162" s="319"/>
      <c r="DM162" s="319"/>
      <c r="DN162" s="319"/>
      <c r="DO162" s="319"/>
      <c r="DP162" s="319"/>
      <c r="DQ162" s="319"/>
      <c r="DR162" s="319"/>
      <c r="DS162" s="319"/>
      <c r="DT162" s="319"/>
      <c r="DU162" s="319"/>
      <c r="DV162" s="319"/>
      <c r="DW162" s="319"/>
      <c r="DX162" s="319"/>
      <c r="DY162" s="319"/>
      <c r="DZ162" s="319"/>
      <c r="EA162" s="319"/>
      <c r="EB162" s="319"/>
      <c r="EC162" s="319"/>
      <c r="ED162" s="319"/>
      <c r="EE162" s="319"/>
      <c r="EF162" s="319"/>
      <c r="EG162" s="319"/>
      <c r="EH162" s="319"/>
      <c r="EI162" s="319"/>
      <c r="EJ162" s="319"/>
      <c r="EK162" s="319"/>
      <c r="EL162" s="319"/>
      <c r="EM162" s="319"/>
      <c r="EN162" s="319"/>
      <c r="EO162" s="319"/>
      <c r="EP162" s="319"/>
      <c r="EQ162" s="319"/>
      <c r="ER162" s="319"/>
      <c r="ES162" s="319"/>
      <c r="ET162" s="319"/>
      <c r="EU162" s="319"/>
      <c r="EV162" s="319"/>
      <c r="EW162" s="319"/>
      <c r="EX162" s="319"/>
      <c r="EY162" s="319"/>
      <c r="EZ162" s="319"/>
      <c r="FA162" s="319"/>
      <c r="FB162" s="319"/>
      <c r="FC162" s="319"/>
      <c r="FD162" s="319"/>
      <c r="FE162" s="319"/>
      <c r="FF162" s="319"/>
      <c r="FG162" s="319"/>
      <c r="FH162" s="319"/>
      <c r="FI162" s="319"/>
      <c r="FJ162" s="319"/>
      <c r="FK162" s="319"/>
      <c r="FL162" s="319"/>
      <c r="FM162" s="319"/>
      <c r="FN162" s="319"/>
      <c r="FO162" s="319"/>
      <c r="FP162" s="319"/>
      <c r="FQ162" s="319"/>
      <c r="FR162" s="319"/>
      <c r="FS162" s="319"/>
      <c r="FT162" s="319"/>
      <c r="FU162" s="319"/>
      <c r="FV162" s="319"/>
      <c r="FW162" s="319"/>
      <c r="FX162" s="319"/>
      <c r="FY162" s="319"/>
      <c r="FZ162" s="319"/>
      <c r="GA162" s="319"/>
      <c r="GB162" s="319"/>
      <c r="GC162" s="319"/>
      <c r="GD162" s="319"/>
      <c r="GE162" s="319"/>
      <c r="GF162" s="319"/>
      <c r="GG162" s="319"/>
      <c r="GH162" s="319"/>
      <c r="GI162" s="319"/>
      <c r="GJ162" s="319"/>
      <c r="GK162" s="319"/>
      <c r="GL162" s="319"/>
      <c r="GM162" s="319"/>
      <c r="GN162" s="319"/>
      <c r="GO162" s="319"/>
      <c r="GP162" s="319"/>
      <c r="GQ162" s="319"/>
      <c r="GR162" s="319"/>
      <c r="GS162" s="319"/>
      <c r="GT162" s="319"/>
      <c r="GU162" s="319"/>
      <c r="GV162" s="319"/>
      <c r="GW162" s="319"/>
      <c r="GX162" s="319"/>
      <c r="GY162" s="319"/>
      <c r="GZ162" s="319"/>
      <c r="HA162" s="319"/>
      <c r="HB162" s="319"/>
      <c r="HC162" s="319"/>
      <c r="HD162" s="319"/>
      <c r="HE162" s="319"/>
      <c r="HF162" s="319"/>
      <c r="HG162" s="319"/>
      <c r="HH162" s="319"/>
      <c r="HI162" s="319"/>
      <c r="HJ162" s="319"/>
      <c r="HK162" s="319"/>
      <c r="HL162" s="319"/>
      <c r="HM162" s="319"/>
      <c r="HN162" s="319"/>
      <c r="HO162" s="319"/>
      <c r="HP162" s="319"/>
      <c r="HQ162" s="319"/>
      <c r="HR162" s="319"/>
      <c r="HS162" s="319"/>
      <c r="HT162" s="319"/>
      <c r="HU162" s="319"/>
      <c r="HV162" s="319"/>
      <c r="HW162" s="319"/>
      <c r="HX162" s="319"/>
      <c r="HY162" s="319"/>
      <c r="HZ162" s="319"/>
      <c r="IA162" s="319"/>
      <c r="IB162" s="319"/>
      <c r="IC162" s="319"/>
      <c r="ID162" s="319"/>
      <c r="IE162" s="319"/>
      <c r="IF162" s="319"/>
      <c r="IG162" s="319"/>
      <c r="IH162" s="319"/>
      <c r="II162" s="319"/>
      <c r="IJ162" s="319"/>
      <c r="IK162" s="319"/>
      <c r="IL162" s="319"/>
      <c r="IM162" s="319"/>
      <c r="IN162" s="319"/>
      <c r="IO162" s="319"/>
      <c r="IP162" s="319"/>
      <c r="IQ162" s="319"/>
      <c r="IR162" s="319"/>
      <c r="IS162" s="319"/>
      <c r="IT162" s="319"/>
      <c r="IU162" s="319"/>
      <c r="IV162" s="319"/>
      <c r="IW162" s="319"/>
      <c r="IX162" s="319"/>
      <c r="IY162" s="319"/>
      <c r="IZ162" s="319"/>
      <c r="JA162" s="319"/>
      <c r="JB162" s="319"/>
      <c r="JC162" s="319"/>
      <c r="JD162" s="319"/>
      <c r="JE162" s="319"/>
      <c r="JF162" s="319"/>
      <c r="JG162" s="319"/>
      <c r="JH162" s="319"/>
      <c r="JI162" s="319"/>
      <c r="JJ162" s="319"/>
      <c r="JK162" s="319"/>
      <c r="JL162" s="319"/>
      <c r="JM162" s="319"/>
      <c r="JN162" s="319"/>
      <c r="JO162" s="319"/>
      <c r="JP162" s="319"/>
      <c r="JQ162" s="319"/>
      <c r="JR162" s="319"/>
      <c r="JS162" s="319"/>
      <c r="JT162" s="319"/>
      <c r="JU162" s="319"/>
      <c r="JV162" s="319"/>
      <c r="JW162" s="319"/>
      <c r="JX162" s="319"/>
      <c r="JY162" s="319"/>
      <c r="JZ162" s="319"/>
      <c r="KA162" s="319"/>
      <c r="KB162" s="319"/>
      <c r="KC162" s="319"/>
      <c r="KD162" s="319"/>
      <c r="KE162" s="319"/>
      <c r="KF162" s="319"/>
      <c r="KG162" s="319"/>
      <c r="KH162" s="319"/>
      <c r="KI162" s="319"/>
      <c r="KJ162" s="319"/>
      <c r="KK162" s="319"/>
      <c r="KL162" s="319"/>
      <c r="KM162" s="319"/>
      <c r="KN162" s="319"/>
      <c r="KO162" s="319"/>
      <c r="KP162" s="319"/>
      <c r="KQ162" s="319"/>
      <c r="KR162" s="319"/>
      <c r="KS162" s="319"/>
      <c r="KT162" s="319"/>
      <c r="KU162" s="319"/>
      <c r="KV162" s="319"/>
      <c r="KW162" s="319"/>
      <c r="KX162" s="319"/>
      <c r="KY162" s="319"/>
      <c r="KZ162" s="319"/>
      <c r="LA162" s="319"/>
      <c r="LB162" s="319"/>
      <c r="LC162" s="319"/>
      <c r="LD162" s="319"/>
      <c r="LE162" s="319"/>
      <c r="LF162" s="319"/>
      <c r="LG162" s="319"/>
      <c r="LH162" s="319"/>
      <c r="LI162" s="319"/>
      <c r="LJ162" s="319"/>
      <c r="LK162" s="319"/>
      <c r="LL162" s="319"/>
      <c r="LM162" s="319"/>
      <c r="LN162" s="319"/>
      <c r="LO162" s="319"/>
      <c r="LP162" s="319"/>
      <c r="LQ162" s="319"/>
      <c r="LR162" s="319"/>
      <c r="LS162" s="319"/>
      <c r="LT162" s="319"/>
      <c r="LU162" s="319"/>
      <c r="LV162" s="319"/>
      <c r="LW162" s="319"/>
      <c r="LX162" s="319"/>
      <c r="LY162" s="319"/>
      <c r="LZ162" s="319"/>
      <c r="MA162" s="319"/>
      <c r="MB162" s="319"/>
      <c r="MC162" s="319"/>
      <c r="MD162" s="319"/>
      <c r="ME162" s="319"/>
      <c r="MF162" s="319"/>
      <c r="MG162" s="319"/>
      <c r="MH162" s="319"/>
      <c r="MI162" s="319"/>
      <c r="MJ162" s="319"/>
      <c r="MK162" s="319"/>
      <c r="ML162" s="319"/>
      <c r="MM162" s="319"/>
      <c r="MN162" s="319"/>
      <c r="MO162" s="319"/>
      <c r="MP162" s="319"/>
      <c r="MQ162" s="319"/>
      <c r="MR162" s="319"/>
      <c r="MS162" s="319"/>
      <c r="MT162" s="319"/>
      <c r="MU162" s="319"/>
      <c r="MV162" s="319"/>
      <c r="MW162" s="319"/>
      <c r="MX162" s="319"/>
      <c r="MY162" s="319"/>
      <c r="MZ162" s="319"/>
      <c r="NA162" s="319"/>
      <c r="NB162" s="319"/>
      <c r="NC162" s="319"/>
      <c r="ND162" s="319"/>
      <c r="NE162" s="319"/>
      <c r="NF162" s="319"/>
      <c r="NG162" s="319"/>
      <c r="NH162" s="319"/>
      <c r="NI162" s="319"/>
      <c r="NJ162" s="319"/>
      <c r="NK162" s="319"/>
      <c r="NL162" s="319"/>
      <c r="NM162" s="319"/>
      <c r="NN162" s="319"/>
      <c r="NO162" s="319"/>
      <c r="NP162" s="319"/>
      <c r="NQ162" s="319"/>
      <c r="NR162" s="319"/>
      <c r="NS162" s="319"/>
      <c r="NT162" s="319"/>
      <c r="NU162" s="319"/>
      <c r="NV162" s="319"/>
      <c r="NW162" s="319"/>
      <c r="NX162" s="319"/>
      <c r="NY162" s="319"/>
      <c r="NZ162" s="319"/>
      <c r="OA162" s="319"/>
      <c r="OB162" s="319"/>
      <c r="OC162" s="319"/>
      <c r="OD162" s="319"/>
      <c r="OE162" s="319"/>
      <c r="OF162" s="319"/>
      <c r="OG162" s="319"/>
      <c r="OH162" s="319"/>
      <c r="OI162" s="319"/>
      <c r="OJ162" s="319"/>
      <c r="OK162" s="319"/>
      <c r="OL162" s="319"/>
      <c r="OM162" s="319"/>
      <c r="ON162" s="319"/>
      <c r="OO162" s="319"/>
      <c r="OP162" s="319"/>
      <c r="OQ162" s="319"/>
      <c r="OR162" s="319"/>
      <c r="OS162" s="319"/>
      <c r="OT162" s="319"/>
      <c r="OU162" s="319"/>
      <c r="OV162" s="319"/>
      <c r="OW162" s="319"/>
      <c r="OX162" s="319"/>
      <c r="OY162" s="319"/>
      <c r="OZ162" s="319"/>
      <c r="PA162" s="319"/>
      <c r="PB162" s="319"/>
      <c r="PC162" s="319"/>
      <c r="PD162" s="319"/>
      <c r="PE162" s="319"/>
      <c r="PF162" s="319"/>
      <c r="PG162" s="319"/>
      <c r="PH162" s="319"/>
      <c r="PI162" s="319"/>
      <c r="PJ162" s="319"/>
      <c r="PK162" s="319"/>
      <c r="PL162" s="319"/>
      <c r="PM162" s="319"/>
      <c r="PN162" s="319"/>
      <c r="PO162" s="319"/>
      <c r="PP162" s="319"/>
      <c r="PQ162" s="319"/>
      <c r="PR162" s="319"/>
      <c r="PS162" s="319"/>
      <c r="PT162" s="319"/>
      <c r="PU162" s="319"/>
      <c r="PV162" s="319"/>
      <c r="PW162" s="319"/>
      <c r="PX162" s="319"/>
      <c r="PY162" s="319"/>
      <c r="PZ162" s="319"/>
      <c r="QA162" s="319"/>
      <c r="QB162" s="319"/>
      <c r="QC162" s="319"/>
      <c r="QD162" s="319"/>
      <c r="QE162" s="319"/>
      <c r="QF162" s="319"/>
      <c r="QG162" s="319"/>
      <c r="QH162" s="319"/>
      <c r="QI162" s="319"/>
      <c r="QJ162" s="319"/>
      <c r="QK162" s="319"/>
      <c r="QL162" s="319"/>
      <c r="QM162" s="319"/>
      <c r="QN162" s="319"/>
      <c r="QO162" s="319"/>
      <c r="QP162" s="319"/>
      <c r="QQ162" s="319"/>
      <c r="QR162" s="319"/>
      <c r="QS162" s="319"/>
      <c r="QT162" s="319"/>
      <c r="QU162" s="319"/>
      <c r="QV162" s="319"/>
      <c r="QW162" s="319"/>
      <c r="QX162" s="319"/>
      <c r="QY162" s="319"/>
      <c r="QZ162" s="319"/>
      <c r="RA162" s="319"/>
      <c r="RB162" s="319"/>
      <c r="RC162" s="319"/>
      <c r="RD162" s="319"/>
      <c r="RE162" s="319"/>
      <c r="RF162" s="319"/>
    </row>
    <row r="163" spans="1:474" s="602" customFormat="1" ht="14.4">
      <c r="A163" s="319"/>
      <c r="B163" s="2003" t="s">
        <v>77</v>
      </c>
      <c r="C163" s="2004">
        <v>18231134</v>
      </c>
      <c r="D163" s="2005"/>
      <c r="E163" s="2006" t="s">
        <v>1209</v>
      </c>
      <c r="F163" s="2011">
        <v>12</v>
      </c>
      <c r="G163" s="612">
        <f t="shared" si="26"/>
        <v>0.15258040089241715</v>
      </c>
      <c r="H163" s="612" t="s">
        <v>37</v>
      </c>
      <c r="I163" s="2006">
        <v>1428</v>
      </c>
      <c r="J163" s="2008">
        <f t="shared" si="28"/>
        <v>136</v>
      </c>
      <c r="K163" s="2009">
        <f t="shared" si="30"/>
        <v>57.230000000000004</v>
      </c>
      <c r="L163" s="2009">
        <f t="shared" si="31"/>
        <v>57.230000000000004</v>
      </c>
      <c r="M163" s="600"/>
      <c r="N163" s="2006">
        <v>194208</v>
      </c>
      <c r="O163" s="375"/>
      <c r="P163" s="601"/>
      <c r="Q163" s="601">
        <v>81724.44</v>
      </c>
      <c r="R163" s="601">
        <f t="shared" si="29"/>
        <v>0</v>
      </c>
      <c r="S163" s="2006">
        <v>81724.44</v>
      </c>
      <c r="T163" s="601"/>
      <c r="U163" s="601"/>
      <c r="V163" s="601"/>
      <c r="W163" s="601"/>
      <c r="X163" s="601"/>
      <c r="Y163" s="601"/>
      <c r="Z163" s="1006">
        <f t="shared" si="27"/>
        <v>0</v>
      </c>
      <c r="AA163" s="614">
        <f t="shared" si="32"/>
        <v>0.67084969084451451</v>
      </c>
      <c r="AB163" s="601">
        <f t="shared" si="33"/>
        <v>130284.37675953147</v>
      </c>
      <c r="AC163" s="618"/>
      <c r="AD163" s="2010"/>
      <c r="AE163" s="319"/>
      <c r="AF163" s="319"/>
      <c r="AG163" s="319"/>
      <c r="AH163" s="319"/>
      <c r="AI163" s="319"/>
      <c r="AJ163" s="319"/>
      <c r="AK163" s="319"/>
      <c r="AL163" s="319"/>
      <c r="AM163" s="319"/>
      <c r="AN163" s="319"/>
      <c r="AO163" s="319"/>
      <c r="AP163" s="319"/>
      <c r="AQ163" s="319"/>
      <c r="AR163" s="319"/>
      <c r="AS163" s="319"/>
      <c r="AT163" s="319"/>
      <c r="AU163" s="319"/>
      <c r="AV163" s="319"/>
      <c r="AW163" s="319"/>
      <c r="AX163" s="319"/>
      <c r="AY163" s="319"/>
      <c r="AZ163" s="319"/>
      <c r="BA163" s="319"/>
      <c r="BB163" s="319"/>
      <c r="BC163" s="319"/>
      <c r="BD163" s="319"/>
      <c r="BE163" s="319"/>
      <c r="BF163" s="319"/>
      <c r="BG163" s="319"/>
      <c r="BH163" s="319"/>
      <c r="BI163" s="319"/>
      <c r="BJ163" s="319"/>
      <c r="BK163" s="319"/>
      <c r="BL163" s="319"/>
      <c r="BM163" s="319"/>
      <c r="BN163" s="319"/>
      <c r="BO163" s="319"/>
      <c r="BP163" s="319"/>
      <c r="BQ163" s="319"/>
      <c r="BR163" s="319"/>
      <c r="BS163" s="319"/>
      <c r="BT163" s="319"/>
      <c r="BU163" s="319"/>
      <c r="BV163" s="319"/>
      <c r="BW163" s="319"/>
      <c r="BX163" s="319"/>
      <c r="BY163" s="319"/>
      <c r="BZ163" s="319"/>
      <c r="CA163" s="319"/>
      <c r="CB163" s="319"/>
      <c r="CC163" s="319"/>
      <c r="CD163" s="319"/>
      <c r="CE163" s="319"/>
      <c r="CF163" s="319"/>
      <c r="CG163" s="319"/>
      <c r="CH163" s="319"/>
      <c r="CI163" s="319"/>
      <c r="CJ163" s="319"/>
      <c r="CK163" s="319"/>
      <c r="CL163" s="319"/>
      <c r="CM163" s="319"/>
      <c r="CN163" s="319"/>
      <c r="CO163" s="319"/>
      <c r="CP163" s="319"/>
      <c r="CQ163" s="319"/>
      <c r="CR163" s="319"/>
      <c r="CS163" s="319"/>
      <c r="CT163" s="319"/>
      <c r="CU163" s="319"/>
      <c r="CV163" s="319"/>
      <c r="CW163" s="319"/>
      <c r="CX163" s="319"/>
      <c r="CY163" s="319"/>
      <c r="CZ163" s="319"/>
      <c r="DA163" s="319"/>
      <c r="DB163" s="319"/>
      <c r="DC163" s="319"/>
      <c r="DD163" s="319"/>
      <c r="DE163" s="319"/>
      <c r="DF163" s="319"/>
      <c r="DG163" s="319"/>
      <c r="DH163" s="319"/>
      <c r="DI163" s="319"/>
      <c r="DJ163" s="319"/>
      <c r="DK163" s="319"/>
      <c r="DL163" s="319"/>
      <c r="DM163" s="319"/>
      <c r="DN163" s="319"/>
      <c r="DO163" s="319"/>
      <c r="DP163" s="319"/>
      <c r="DQ163" s="319"/>
      <c r="DR163" s="319"/>
      <c r="DS163" s="319"/>
      <c r="DT163" s="319"/>
      <c r="DU163" s="319"/>
      <c r="DV163" s="319"/>
      <c r="DW163" s="319"/>
      <c r="DX163" s="319"/>
      <c r="DY163" s="319"/>
      <c r="DZ163" s="319"/>
      <c r="EA163" s="319"/>
      <c r="EB163" s="319"/>
      <c r="EC163" s="319"/>
      <c r="ED163" s="319"/>
      <c r="EE163" s="319"/>
      <c r="EF163" s="319"/>
      <c r="EG163" s="319"/>
      <c r="EH163" s="319"/>
      <c r="EI163" s="319"/>
      <c r="EJ163" s="319"/>
      <c r="EK163" s="319"/>
      <c r="EL163" s="319"/>
      <c r="EM163" s="319"/>
      <c r="EN163" s="319"/>
      <c r="EO163" s="319"/>
      <c r="EP163" s="319"/>
      <c r="EQ163" s="319"/>
      <c r="ER163" s="319"/>
      <c r="ES163" s="319"/>
      <c r="ET163" s="319"/>
      <c r="EU163" s="319"/>
      <c r="EV163" s="319"/>
      <c r="EW163" s="319"/>
      <c r="EX163" s="319"/>
      <c r="EY163" s="319"/>
      <c r="EZ163" s="319"/>
      <c r="FA163" s="319"/>
      <c r="FB163" s="319"/>
      <c r="FC163" s="319"/>
      <c r="FD163" s="319"/>
      <c r="FE163" s="319"/>
      <c r="FF163" s="319"/>
      <c r="FG163" s="319"/>
      <c r="FH163" s="319"/>
      <c r="FI163" s="319"/>
      <c r="FJ163" s="319"/>
      <c r="FK163" s="319"/>
      <c r="FL163" s="319"/>
      <c r="FM163" s="319"/>
      <c r="FN163" s="319"/>
      <c r="FO163" s="319"/>
      <c r="FP163" s="319"/>
      <c r="FQ163" s="319"/>
      <c r="FR163" s="319"/>
      <c r="FS163" s="319"/>
      <c r="FT163" s="319"/>
      <c r="FU163" s="319"/>
      <c r="FV163" s="319"/>
      <c r="FW163" s="319"/>
      <c r="FX163" s="319"/>
      <c r="FY163" s="319"/>
      <c r="FZ163" s="319"/>
      <c r="GA163" s="319"/>
      <c r="GB163" s="319"/>
      <c r="GC163" s="319"/>
      <c r="GD163" s="319"/>
      <c r="GE163" s="319"/>
      <c r="GF163" s="319"/>
      <c r="GG163" s="319"/>
      <c r="GH163" s="319"/>
      <c r="GI163" s="319"/>
      <c r="GJ163" s="319"/>
      <c r="GK163" s="319"/>
      <c r="GL163" s="319"/>
      <c r="GM163" s="319"/>
      <c r="GN163" s="319"/>
      <c r="GO163" s="319"/>
      <c r="GP163" s="319"/>
      <c r="GQ163" s="319"/>
      <c r="GR163" s="319"/>
      <c r="GS163" s="319"/>
      <c r="GT163" s="319"/>
      <c r="GU163" s="319"/>
      <c r="GV163" s="319"/>
      <c r="GW163" s="319"/>
      <c r="GX163" s="319"/>
      <c r="GY163" s="319"/>
      <c r="GZ163" s="319"/>
      <c r="HA163" s="319"/>
      <c r="HB163" s="319"/>
      <c r="HC163" s="319"/>
      <c r="HD163" s="319"/>
      <c r="HE163" s="319"/>
      <c r="HF163" s="319"/>
      <c r="HG163" s="319"/>
      <c r="HH163" s="319"/>
      <c r="HI163" s="319"/>
      <c r="HJ163" s="319"/>
      <c r="HK163" s="319"/>
      <c r="HL163" s="319"/>
      <c r="HM163" s="319"/>
      <c r="HN163" s="319"/>
      <c r="HO163" s="319"/>
      <c r="HP163" s="319"/>
      <c r="HQ163" s="319"/>
      <c r="HR163" s="319"/>
      <c r="HS163" s="319"/>
      <c r="HT163" s="319"/>
      <c r="HU163" s="319"/>
      <c r="HV163" s="319"/>
      <c r="HW163" s="319"/>
      <c r="HX163" s="319"/>
      <c r="HY163" s="319"/>
      <c r="HZ163" s="319"/>
      <c r="IA163" s="319"/>
      <c r="IB163" s="319"/>
      <c r="IC163" s="319"/>
      <c r="ID163" s="319"/>
      <c r="IE163" s="319"/>
      <c r="IF163" s="319"/>
      <c r="IG163" s="319"/>
      <c r="IH163" s="319"/>
      <c r="II163" s="319"/>
      <c r="IJ163" s="319"/>
      <c r="IK163" s="319"/>
      <c r="IL163" s="319"/>
      <c r="IM163" s="319"/>
      <c r="IN163" s="319"/>
      <c r="IO163" s="319"/>
      <c r="IP163" s="319"/>
      <c r="IQ163" s="319"/>
      <c r="IR163" s="319"/>
      <c r="IS163" s="319"/>
      <c r="IT163" s="319"/>
      <c r="IU163" s="319"/>
      <c r="IV163" s="319"/>
      <c r="IW163" s="319"/>
      <c r="IX163" s="319"/>
      <c r="IY163" s="319"/>
      <c r="IZ163" s="319"/>
      <c r="JA163" s="319"/>
      <c r="JB163" s="319"/>
      <c r="JC163" s="319"/>
      <c r="JD163" s="319"/>
      <c r="JE163" s="319"/>
      <c r="JF163" s="319"/>
      <c r="JG163" s="319"/>
      <c r="JH163" s="319"/>
      <c r="JI163" s="319"/>
      <c r="JJ163" s="319"/>
      <c r="JK163" s="319"/>
      <c r="JL163" s="319"/>
      <c r="JM163" s="319"/>
      <c r="JN163" s="319"/>
      <c r="JO163" s="319"/>
      <c r="JP163" s="319"/>
      <c r="JQ163" s="319"/>
      <c r="JR163" s="319"/>
      <c r="JS163" s="319"/>
      <c r="JT163" s="319"/>
      <c r="JU163" s="319"/>
      <c r="JV163" s="319"/>
      <c r="JW163" s="319"/>
      <c r="JX163" s="319"/>
      <c r="JY163" s="319"/>
      <c r="JZ163" s="319"/>
      <c r="KA163" s="319"/>
      <c r="KB163" s="319"/>
      <c r="KC163" s="319"/>
      <c r="KD163" s="319"/>
      <c r="KE163" s="319"/>
      <c r="KF163" s="319"/>
      <c r="KG163" s="319"/>
      <c r="KH163" s="319"/>
      <c r="KI163" s="319"/>
      <c r="KJ163" s="319"/>
      <c r="KK163" s="319"/>
      <c r="KL163" s="319"/>
      <c r="KM163" s="319"/>
      <c r="KN163" s="319"/>
      <c r="KO163" s="319"/>
      <c r="KP163" s="319"/>
      <c r="KQ163" s="319"/>
      <c r="KR163" s="319"/>
      <c r="KS163" s="319"/>
      <c r="KT163" s="319"/>
      <c r="KU163" s="319"/>
      <c r="KV163" s="319"/>
      <c r="KW163" s="319"/>
      <c r="KX163" s="319"/>
      <c r="KY163" s="319"/>
      <c r="KZ163" s="319"/>
      <c r="LA163" s="319"/>
      <c r="LB163" s="319"/>
      <c r="LC163" s="319"/>
      <c r="LD163" s="319"/>
      <c r="LE163" s="319"/>
      <c r="LF163" s="319"/>
      <c r="LG163" s="319"/>
      <c r="LH163" s="319"/>
      <c r="LI163" s="319"/>
      <c r="LJ163" s="319"/>
      <c r="LK163" s="319"/>
      <c r="LL163" s="319"/>
      <c r="LM163" s="319"/>
      <c r="LN163" s="319"/>
      <c r="LO163" s="319"/>
      <c r="LP163" s="319"/>
      <c r="LQ163" s="319"/>
      <c r="LR163" s="319"/>
      <c r="LS163" s="319"/>
      <c r="LT163" s="319"/>
      <c r="LU163" s="319"/>
      <c r="LV163" s="319"/>
      <c r="LW163" s="319"/>
      <c r="LX163" s="319"/>
      <c r="LY163" s="319"/>
      <c r="LZ163" s="319"/>
      <c r="MA163" s="319"/>
      <c r="MB163" s="319"/>
      <c r="MC163" s="319"/>
      <c r="MD163" s="319"/>
      <c r="ME163" s="319"/>
      <c r="MF163" s="319"/>
      <c r="MG163" s="319"/>
      <c r="MH163" s="319"/>
      <c r="MI163" s="319"/>
      <c r="MJ163" s="319"/>
      <c r="MK163" s="319"/>
      <c r="ML163" s="319"/>
      <c r="MM163" s="319"/>
      <c r="MN163" s="319"/>
      <c r="MO163" s="319"/>
      <c r="MP163" s="319"/>
      <c r="MQ163" s="319"/>
      <c r="MR163" s="319"/>
      <c r="MS163" s="319"/>
      <c r="MT163" s="319"/>
      <c r="MU163" s="319"/>
      <c r="MV163" s="319"/>
      <c r="MW163" s="319"/>
      <c r="MX163" s="319"/>
      <c r="MY163" s="319"/>
      <c r="MZ163" s="319"/>
      <c r="NA163" s="319"/>
      <c r="NB163" s="319"/>
      <c r="NC163" s="319"/>
      <c r="ND163" s="319"/>
      <c r="NE163" s="319"/>
      <c r="NF163" s="319"/>
      <c r="NG163" s="319"/>
      <c r="NH163" s="319"/>
      <c r="NI163" s="319"/>
      <c r="NJ163" s="319"/>
      <c r="NK163" s="319"/>
      <c r="NL163" s="319"/>
      <c r="NM163" s="319"/>
      <c r="NN163" s="319"/>
      <c r="NO163" s="319"/>
      <c r="NP163" s="319"/>
      <c r="NQ163" s="319"/>
      <c r="NR163" s="319"/>
      <c r="NS163" s="319"/>
      <c r="NT163" s="319"/>
      <c r="NU163" s="319"/>
      <c r="NV163" s="319"/>
      <c r="NW163" s="319"/>
      <c r="NX163" s="319"/>
      <c r="NY163" s="319"/>
      <c r="NZ163" s="319"/>
      <c r="OA163" s="319"/>
      <c r="OB163" s="319"/>
      <c r="OC163" s="319"/>
      <c r="OD163" s="319"/>
      <c r="OE163" s="319"/>
      <c r="OF163" s="319"/>
      <c r="OG163" s="319"/>
      <c r="OH163" s="319"/>
      <c r="OI163" s="319"/>
      <c r="OJ163" s="319"/>
      <c r="OK163" s="319"/>
      <c r="OL163" s="319"/>
      <c r="OM163" s="319"/>
      <c r="ON163" s="319"/>
      <c r="OO163" s="319"/>
      <c r="OP163" s="319"/>
      <c r="OQ163" s="319"/>
      <c r="OR163" s="319"/>
      <c r="OS163" s="319"/>
      <c r="OT163" s="319"/>
      <c r="OU163" s="319"/>
      <c r="OV163" s="319"/>
      <c r="OW163" s="319"/>
      <c r="OX163" s="319"/>
      <c r="OY163" s="319"/>
      <c r="OZ163" s="319"/>
      <c r="PA163" s="319"/>
      <c r="PB163" s="319"/>
      <c r="PC163" s="319"/>
      <c r="PD163" s="319"/>
      <c r="PE163" s="319"/>
      <c r="PF163" s="319"/>
      <c r="PG163" s="319"/>
      <c r="PH163" s="319"/>
      <c r="PI163" s="319"/>
      <c r="PJ163" s="319"/>
      <c r="PK163" s="319"/>
      <c r="PL163" s="319"/>
      <c r="PM163" s="319"/>
      <c r="PN163" s="319"/>
      <c r="PO163" s="319"/>
      <c r="PP163" s="319"/>
      <c r="PQ163" s="319"/>
      <c r="PR163" s="319"/>
      <c r="PS163" s="319"/>
      <c r="PT163" s="319"/>
      <c r="PU163" s="319"/>
      <c r="PV163" s="319"/>
      <c r="PW163" s="319"/>
      <c r="PX163" s="319"/>
      <c r="PY163" s="319"/>
      <c r="PZ163" s="319"/>
      <c r="QA163" s="319"/>
      <c r="QB163" s="319"/>
      <c r="QC163" s="319"/>
      <c r="QD163" s="319"/>
      <c r="QE163" s="319"/>
      <c r="QF163" s="319"/>
      <c r="QG163" s="319"/>
      <c r="QH163" s="319"/>
      <c r="QI163" s="319"/>
      <c r="QJ163" s="319"/>
      <c r="QK163" s="319"/>
      <c r="QL163" s="319"/>
      <c r="QM163" s="319"/>
      <c r="QN163" s="319"/>
      <c r="QO163" s="319"/>
      <c r="QP163" s="319"/>
      <c r="QQ163" s="319"/>
      <c r="QR163" s="319"/>
      <c r="QS163" s="319"/>
      <c r="QT163" s="319"/>
      <c r="QU163" s="319"/>
      <c r="QV163" s="319"/>
      <c r="QW163" s="319"/>
      <c r="QX163" s="319"/>
      <c r="QY163" s="319"/>
      <c r="QZ163" s="319"/>
      <c r="RA163" s="319"/>
      <c r="RB163" s="319"/>
      <c r="RC163" s="319"/>
      <c r="RD163" s="319"/>
      <c r="RE163" s="319"/>
      <c r="RF163" s="319"/>
    </row>
    <row r="164" spans="1:474" s="602" customFormat="1" ht="14.4">
      <c r="A164" s="319"/>
      <c r="B164" s="2003" t="s">
        <v>77</v>
      </c>
      <c r="C164" s="2004">
        <v>18231134</v>
      </c>
      <c r="D164" s="2005"/>
      <c r="E164" s="2006" t="s">
        <v>1210</v>
      </c>
      <c r="F164" s="2011">
        <v>12</v>
      </c>
      <c r="G164" s="612">
        <f t="shared" si="26"/>
        <v>2.0335882644892722E-2</v>
      </c>
      <c r="H164" s="612" t="s">
        <v>37</v>
      </c>
      <c r="I164" s="2006">
        <v>36</v>
      </c>
      <c r="J164" s="2008">
        <f t="shared" si="28"/>
        <v>719</v>
      </c>
      <c r="K164" s="2009">
        <f t="shared" si="30"/>
        <v>91</v>
      </c>
      <c r="L164" s="2009">
        <f t="shared" si="31"/>
        <v>91</v>
      </c>
      <c r="M164" s="600"/>
      <c r="N164" s="2006">
        <v>25884</v>
      </c>
      <c r="O164" s="375"/>
      <c r="P164" s="601"/>
      <c r="Q164" s="601">
        <v>3276</v>
      </c>
      <c r="R164" s="601">
        <f t="shared" si="29"/>
        <v>0</v>
      </c>
      <c r="S164" s="2006">
        <v>3276</v>
      </c>
      <c r="T164" s="601"/>
      <c r="U164" s="601"/>
      <c r="V164" s="601"/>
      <c r="W164" s="601"/>
      <c r="X164" s="601"/>
      <c r="Y164" s="601"/>
      <c r="Z164" s="1006">
        <f t="shared" si="27"/>
        <v>0</v>
      </c>
      <c r="AA164" s="614">
        <f t="shared" si="32"/>
        <v>0.67084969084451451</v>
      </c>
      <c r="AB164" s="601">
        <f t="shared" si="33"/>
        <v>17364.273397819412</v>
      </c>
      <c r="AC164" s="618"/>
      <c r="AD164" s="2010"/>
      <c r="AE164" s="319"/>
      <c r="AF164" s="319"/>
      <c r="AG164" s="319"/>
      <c r="AH164" s="319"/>
      <c r="AI164" s="319"/>
      <c r="AJ164" s="319"/>
      <c r="AK164" s="319"/>
      <c r="AL164" s="319"/>
      <c r="AM164" s="319"/>
      <c r="AN164" s="319"/>
      <c r="AO164" s="319"/>
      <c r="AP164" s="319"/>
      <c r="AQ164" s="319"/>
      <c r="AR164" s="319"/>
      <c r="AS164" s="319"/>
      <c r="AT164" s="319"/>
      <c r="AU164" s="319"/>
      <c r="AV164" s="319"/>
      <c r="AW164" s="319"/>
      <c r="AX164" s="319"/>
      <c r="AY164" s="319"/>
      <c r="AZ164" s="319"/>
      <c r="BA164" s="319"/>
      <c r="BB164" s="319"/>
      <c r="BC164" s="319"/>
      <c r="BD164" s="319"/>
      <c r="BE164" s="319"/>
      <c r="BF164" s="319"/>
      <c r="BG164" s="319"/>
      <c r="BH164" s="319"/>
      <c r="BI164" s="319"/>
      <c r="BJ164" s="319"/>
      <c r="BK164" s="319"/>
      <c r="BL164" s="319"/>
      <c r="BM164" s="319"/>
      <c r="BN164" s="319"/>
      <c r="BO164" s="319"/>
      <c r="BP164" s="319"/>
      <c r="BQ164" s="319"/>
      <c r="BR164" s="319"/>
      <c r="BS164" s="319"/>
      <c r="BT164" s="319"/>
      <c r="BU164" s="319"/>
      <c r="BV164" s="319"/>
      <c r="BW164" s="319"/>
      <c r="BX164" s="319"/>
      <c r="BY164" s="319"/>
      <c r="BZ164" s="319"/>
      <c r="CA164" s="319"/>
      <c r="CB164" s="319"/>
      <c r="CC164" s="319"/>
      <c r="CD164" s="319"/>
      <c r="CE164" s="319"/>
      <c r="CF164" s="319"/>
      <c r="CG164" s="319"/>
      <c r="CH164" s="319"/>
      <c r="CI164" s="319"/>
      <c r="CJ164" s="319"/>
      <c r="CK164" s="319"/>
      <c r="CL164" s="319"/>
      <c r="CM164" s="319"/>
      <c r="CN164" s="319"/>
      <c r="CO164" s="319"/>
      <c r="CP164" s="319"/>
      <c r="CQ164" s="319"/>
      <c r="CR164" s="319"/>
      <c r="CS164" s="319"/>
      <c r="CT164" s="319"/>
      <c r="CU164" s="319"/>
      <c r="CV164" s="319"/>
      <c r="CW164" s="319"/>
      <c r="CX164" s="319"/>
      <c r="CY164" s="319"/>
      <c r="CZ164" s="319"/>
      <c r="DA164" s="319"/>
      <c r="DB164" s="319"/>
      <c r="DC164" s="319"/>
      <c r="DD164" s="319"/>
      <c r="DE164" s="319"/>
      <c r="DF164" s="319"/>
      <c r="DG164" s="319"/>
      <c r="DH164" s="319"/>
      <c r="DI164" s="319"/>
      <c r="DJ164" s="319"/>
      <c r="DK164" s="319"/>
      <c r="DL164" s="319"/>
      <c r="DM164" s="319"/>
      <c r="DN164" s="319"/>
      <c r="DO164" s="319"/>
      <c r="DP164" s="319"/>
      <c r="DQ164" s="319"/>
      <c r="DR164" s="319"/>
      <c r="DS164" s="319"/>
      <c r="DT164" s="319"/>
      <c r="DU164" s="319"/>
      <c r="DV164" s="319"/>
      <c r="DW164" s="319"/>
      <c r="DX164" s="319"/>
      <c r="DY164" s="319"/>
      <c r="DZ164" s="319"/>
      <c r="EA164" s="319"/>
      <c r="EB164" s="319"/>
      <c r="EC164" s="319"/>
      <c r="ED164" s="319"/>
      <c r="EE164" s="319"/>
      <c r="EF164" s="319"/>
      <c r="EG164" s="319"/>
      <c r="EH164" s="319"/>
      <c r="EI164" s="319"/>
      <c r="EJ164" s="319"/>
      <c r="EK164" s="319"/>
      <c r="EL164" s="319"/>
      <c r="EM164" s="319"/>
      <c r="EN164" s="319"/>
      <c r="EO164" s="319"/>
      <c r="EP164" s="319"/>
      <c r="EQ164" s="319"/>
      <c r="ER164" s="319"/>
      <c r="ES164" s="319"/>
      <c r="ET164" s="319"/>
      <c r="EU164" s="319"/>
      <c r="EV164" s="319"/>
      <c r="EW164" s="319"/>
      <c r="EX164" s="319"/>
      <c r="EY164" s="319"/>
      <c r="EZ164" s="319"/>
      <c r="FA164" s="319"/>
      <c r="FB164" s="319"/>
      <c r="FC164" s="319"/>
      <c r="FD164" s="319"/>
      <c r="FE164" s="319"/>
      <c r="FF164" s="319"/>
      <c r="FG164" s="319"/>
      <c r="FH164" s="319"/>
      <c r="FI164" s="319"/>
      <c r="FJ164" s="319"/>
      <c r="FK164" s="319"/>
      <c r="FL164" s="319"/>
      <c r="FM164" s="319"/>
      <c r="FN164" s="319"/>
      <c r="FO164" s="319"/>
      <c r="FP164" s="319"/>
      <c r="FQ164" s="319"/>
      <c r="FR164" s="319"/>
      <c r="FS164" s="319"/>
      <c r="FT164" s="319"/>
      <c r="FU164" s="319"/>
      <c r="FV164" s="319"/>
      <c r="FW164" s="319"/>
      <c r="FX164" s="319"/>
      <c r="FY164" s="319"/>
      <c r="FZ164" s="319"/>
      <c r="GA164" s="319"/>
      <c r="GB164" s="319"/>
      <c r="GC164" s="319"/>
      <c r="GD164" s="319"/>
      <c r="GE164" s="319"/>
      <c r="GF164" s="319"/>
      <c r="GG164" s="319"/>
      <c r="GH164" s="319"/>
      <c r="GI164" s="319"/>
      <c r="GJ164" s="319"/>
      <c r="GK164" s="319"/>
      <c r="GL164" s="319"/>
      <c r="GM164" s="319"/>
      <c r="GN164" s="319"/>
      <c r="GO164" s="319"/>
      <c r="GP164" s="319"/>
      <c r="GQ164" s="319"/>
      <c r="GR164" s="319"/>
      <c r="GS164" s="319"/>
      <c r="GT164" s="319"/>
      <c r="GU164" s="319"/>
      <c r="GV164" s="319"/>
      <c r="GW164" s="319"/>
      <c r="GX164" s="319"/>
      <c r="GY164" s="319"/>
      <c r="GZ164" s="319"/>
      <c r="HA164" s="319"/>
      <c r="HB164" s="319"/>
      <c r="HC164" s="319"/>
      <c r="HD164" s="319"/>
      <c r="HE164" s="319"/>
      <c r="HF164" s="319"/>
      <c r="HG164" s="319"/>
      <c r="HH164" s="319"/>
      <c r="HI164" s="319"/>
      <c r="HJ164" s="319"/>
      <c r="HK164" s="319"/>
      <c r="HL164" s="319"/>
      <c r="HM164" s="319"/>
      <c r="HN164" s="319"/>
      <c r="HO164" s="319"/>
      <c r="HP164" s="319"/>
      <c r="HQ164" s="319"/>
      <c r="HR164" s="319"/>
      <c r="HS164" s="319"/>
      <c r="HT164" s="319"/>
      <c r="HU164" s="319"/>
      <c r="HV164" s="319"/>
      <c r="HW164" s="319"/>
      <c r="HX164" s="319"/>
      <c r="HY164" s="319"/>
      <c r="HZ164" s="319"/>
      <c r="IA164" s="319"/>
      <c r="IB164" s="319"/>
      <c r="IC164" s="319"/>
      <c r="ID164" s="319"/>
      <c r="IE164" s="319"/>
      <c r="IF164" s="319"/>
      <c r="IG164" s="319"/>
      <c r="IH164" s="319"/>
      <c r="II164" s="319"/>
      <c r="IJ164" s="319"/>
      <c r="IK164" s="319"/>
      <c r="IL164" s="319"/>
      <c r="IM164" s="319"/>
      <c r="IN164" s="319"/>
      <c r="IO164" s="319"/>
      <c r="IP164" s="319"/>
      <c r="IQ164" s="319"/>
      <c r="IR164" s="319"/>
      <c r="IS164" s="319"/>
      <c r="IT164" s="319"/>
      <c r="IU164" s="319"/>
      <c r="IV164" s="319"/>
      <c r="IW164" s="319"/>
      <c r="IX164" s="319"/>
      <c r="IY164" s="319"/>
      <c r="IZ164" s="319"/>
      <c r="JA164" s="319"/>
      <c r="JB164" s="319"/>
      <c r="JC164" s="319"/>
      <c r="JD164" s="319"/>
      <c r="JE164" s="319"/>
      <c r="JF164" s="319"/>
      <c r="JG164" s="319"/>
      <c r="JH164" s="319"/>
      <c r="JI164" s="319"/>
      <c r="JJ164" s="319"/>
      <c r="JK164" s="319"/>
      <c r="JL164" s="319"/>
      <c r="JM164" s="319"/>
      <c r="JN164" s="319"/>
      <c r="JO164" s="319"/>
      <c r="JP164" s="319"/>
      <c r="JQ164" s="319"/>
      <c r="JR164" s="319"/>
      <c r="JS164" s="319"/>
      <c r="JT164" s="319"/>
      <c r="JU164" s="319"/>
      <c r="JV164" s="319"/>
      <c r="JW164" s="319"/>
      <c r="JX164" s="319"/>
      <c r="JY164" s="319"/>
      <c r="JZ164" s="319"/>
      <c r="KA164" s="319"/>
      <c r="KB164" s="319"/>
      <c r="KC164" s="319"/>
      <c r="KD164" s="319"/>
      <c r="KE164" s="319"/>
      <c r="KF164" s="319"/>
      <c r="KG164" s="319"/>
      <c r="KH164" s="319"/>
      <c r="KI164" s="319"/>
      <c r="KJ164" s="319"/>
      <c r="KK164" s="319"/>
      <c r="KL164" s="319"/>
      <c r="KM164" s="319"/>
      <c r="KN164" s="319"/>
      <c r="KO164" s="319"/>
      <c r="KP164" s="319"/>
      <c r="KQ164" s="319"/>
      <c r="KR164" s="319"/>
      <c r="KS164" s="319"/>
      <c r="KT164" s="319"/>
      <c r="KU164" s="319"/>
      <c r="KV164" s="319"/>
      <c r="KW164" s="319"/>
      <c r="KX164" s="319"/>
      <c r="KY164" s="319"/>
      <c r="KZ164" s="319"/>
      <c r="LA164" s="319"/>
      <c r="LB164" s="319"/>
      <c r="LC164" s="319"/>
      <c r="LD164" s="319"/>
      <c r="LE164" s="319"/>
      <c r="LF164" s="319"/>
      <c r="LG164" s="319"/>
      <c r="LH164" s="319"/>
      <c r="LI164" s="319"/>
      <c r="LJ164" s="319"/>
      <c r="LK164" s="319"/>
      <c r="LL164" s="319"/>
      <c r="LM164" s="319"/>
      <c r="LN164" s="319"/>
      <c r="LO164" s="319"/>
      <c r="LP164" s="319"/>
      <c r="LQ164" s="319"/>
      <c r="LR164" s="319"/>
      <c r="LS164" s="319"/>
      <c r="LT164" s="319"/>
      <c r="LU164" s="319"/>
      <c r="LV164" s="319"/>
      <c r="LW164" s="319"/>
      <c r="LX164" s="319"/>
      <c r="LY164" s="319"/>
      <c r="LZ164" s="319"/>
      <c r="MA164" s="319"/>
      <c r="MB164" s="319"/>
      <c r="MC164" s="319"/>
      <c r="MD164" s="319"/>
      <c r="ME164" s="319"/>
      <c r="MF164" s="319"/>
      <c r="MG164" s="319"/>
      <c r="MH164" s="319"/>
      <c r="MI164" s="319"/>
      <c r="MJ164" s="319"/>
      <c r="MK164" s="319"/>
      <c r="ML164" s="319"/>
      <c r="MM164" s="319"/>
      <c r="MN164" s="319"/>
      <c r="MO164" s="319"/>
      <c r="MP164" s="319"/>
      <c r="MQ164" s="319"/>
      <c r="MR164" s="319"/>
      <c r="MS164" s="319"/>
      <c r="MT164" s="319"/>
      <c r="MU164" s="319"/>
      <c r="MV164" s="319"/>
      <c r="MW164" s="319"/>
      <c r="MX164" s="319"/>
      <c r="MY164" s="319"/>
      <c r="MZ164" s="319"/>
      <c r="NA164" s="319"/>
      <c r="NB164" s="319"/>
      <c r="NC164" s="319"/>
      <c r="ND164" s="319"/>
      <c r="NE164" s="319"/>
      <c r="NF164" s="319"/>
      <c r="NG164" s="319"/>
      <c r="NH164" s="319"/>
      <c r="NI164" s="319"/>
      <c r="NJ164" s="319"/>
      <c r="NK164" s="319"/>
      <c r="NL164" s="319"/>
      <c r="NM164" s="319"/>
      <c r="NN164" s="319"/>
      <c r="NO164" s="319"/>
      <c r="NP164" s="319"/>
      <c r="NQ164" s="319"/>
      <c r="NR164" s="319"/>
      <c r="NS164" s="319"/>
      <c r="NT164" s="319"/>
      <c r="NU164" s="319"/>
      <c r="NV164" s="319"/>
      <c r="NW164" s="319"/>
      <c r="NX164" s="319"/>
      <c r="NY164" s="319"/>
      <c r="NZ164" s="319"/>
      <c r="OA164" s="319"/>
      <c r="OB164" s="319"/>
      <c r="OC164" s="319"/>
      <c r="OD164" s="319"/>
      <c r="OE164" s="319"/>
      <c r="OF164" s="319"/>
      <c r="OG164" s="319"/>
      <c r="OH164" s="319"/>
      <c r="OI164" s="319"/>
      <c r="OJ164" s="319"/>
      <c r="OK164" s="319"/>
      <c r="OL164" s="319"/>
      <c r="OM164" s="319"/>
      <c r="ON164" s="319"/>
      <c r="OO164" s="319"/>
      <c r="OP164" s="319"/>
      <c r="OQ164" s="319"/>
      <c r="OR164" s="319"/>
      <c r="OS164" s="319"/>
      <c r="OT164" s="319"/>
      <c r="OU164" s="319"/>
      <c r="OV164" s="319"/>
      <c r="OW164" s="319"/>
      <c r="OX164" s="319"/>
      <c r="OY164" s="319"/>
      <c r="OZ164" s="319"/>
      <c r="PA164" s="319"/>
      <c r="PB164" s="319"/>
      <c r="PC164" s="319"/>
      <c r="PD164" s="319"/>
      <c r="PE164" s="319"/>
      <c r="PF164" s="319"/>
      <c r="PG164" s="319"/>
      <c r="PH164" s="319"/>
      <c r="PI164" s="319"/>
      <c r="PJ164" s="319"/>
      <c r="PK164" s="319"/>
      <c r="PL164" s="319"/>
      <c r="PM164" s="319"/>
      <c r="PN164" s="319"/>
      <c r="PO164" s="319"/>
      <c r="PP164" s="319"/>
      <c r="PQ164" s="319"/>
      <c r="PR164" s="319"/>
      <c r="PS164" s="319"/>
      <c r="PT164" s="319"/>
      <c r="PU164" s="319"/>
      <c r="PV164" s="319"/>
      <c r="PW164" s="319"/>
      <c r="PX164" s="319"/>
      <c r="PY164" s="319"/>
      <c r="PZ164" s="319"/>
      <c r="QA164" s="319"/>
      <c r="QB164" s="319"/>
      <c r="QC164" s="319"/>
      <c r="QD164" s="319"/>
      <c r="QE164" s="319"/>
      <c r="QF164" s="319"/>
      <c r="QG164" s="319"/>
      <c r="QH164" s="319"/>
      <c r="QI164" s="319"/>
      <c r="QJ164" s="319"/>
      <c r="QK164" s="319"/>
      <c r="QL164" s="319"/>
      <c r="QM164" s="319"/>
      <c r="QN164" s="319"/>
      <c r="QO164" s="319"/>
      <c r="QP164" s="319"/>
      <c r="QQ164" s="319"/>
      <c r="QR164" s="319"/>
      <c r="QS164" s="319"/>
      <c r="QT164" s="319"/>
      <c r="QU164" s="319"/>
      <c r="QV164" s="319"/>
      <c r="QW164" s="319"/>
      <c r="QX164" s="319"/>
      <c r="QY164" s="319"/>
      <c r="QZ164" s="319"/>
      <c r="RA164" s="319"/>
      <c r="RB164" s="319"/>
      <c r="RC164" s="319"/>
      <c r="RD164" s="319"/>
      <c r="RE164" s="319"/>
      <c r="RF164" s="319"/>
    </row>
    <row r="165" spans="1:474" s="602" customFormat="1" ht="14.4">
      <c r="A165" s="319"/>
      <c r="B165" s="2003" t="s">
        <v>77</v>
      </c>
      <c r="C165" s="2004">
        <v>18231134</v>
      </c>
      <c r="D165" s="2005"/>
      <c r="E165" s="2006" t="s">
        <v>1211</v>
      </c>
      <c r="F165" s="2011">
        <v>12</v>
      </c>
      <c r="G165" s="612">
        <f t="shared" ref="G165:G196" si="34">(N165/$N$203)*F165</f>
        <v>2.5819751477428314E-2</v>
      </c>
      <c r="H165" s="612" t="s">
        <v>37</v>
      </c>
      <c r="I165" s="2006">
        <v>52</v>
      </c>
      <c r="J165" s="2008">
        <f t="shared" si="28"/>
        <v>632</v>
      </c>
      <c r="K165" s="2009">
        <f t="shared" si="30"/>
        <v>61.25</v>
      </c>
      <c r="L165" s="2009">
        <f t="shared" si="31"/>
        <v>61.25</v>
      </c>
      <c r="M165" s="600"/>
      <c r="N165" s="2006">
        <v>32864</v>
      </c>
      <c r="O165" s="375"/>
      <c r="P165" s="601"/>
      <c r="Q165" s="601">
        <v>3185</v>
      </c>
      <c r="R165" s="601">
        <f t="shared" si="29"/>
        <v>0</v>
      </c>
      <c r="S165" s="2006">
        <v>3185</v>
      </c>
      <c r="T165" s="601"/>
      <c r="U165" s="601"/>
      <c r="V165" s="601"/>
      <c r="W165" s="601"/>
      <c r="X165" s="601"/>
      <c r="Y165" s="601"/>
      <c r="Z165" s="1006">
        <f t="shared" ref="Z165:Z196" si="35">-PV(Discount_Rate,F165,W165)*I165</f>
        <v>0</v>
      </c>
      <c r="AA165" s="614">
        <f t="shared" si="32"/>
        <v>0.67084969084451451</v>
      </c>
      <c r="AB165" s="601">
        <f t="shared" si="33"/>
        <v>22046.804239914123</v>
      </c>
      <c r="AC165" s="618"/>
      <c r="AD165" s="2010"/>
      <c r="AE165" s="319"/>
      <c r="AF165" s="319"/>
      <c r="AG165" s="319"/>
      <c r="AH165" s="319"/>
      <c r="AI165" s="319"/>
      <c r="AJ165" s="319"/>
      <c r="AK165" s="319"/>
      <c r="AL165" s="319"/>
      <c r="AM165" s="319"/>
      <c r="AN165" s="319"/>
      <c r="AO165" s="319"/>
      <c r="AP165" s="319"/>
      <c r="AQ165" s="319"/>
      <c r="AR165" s="319"/>
      <c r="AS165" s="319"/>
      <c r="AT165" s="319"/>
      <c r="AU165" s="319"/>
      <c r="AV165" s="319"/>
      <c r="AW165" s="319"/>
      <c r="AX165" s="319"/>
      <c r="AY165" s="319"/>
      <c r="AZ165" s="319"/>
      <c r="BA165" s="319"/>
      <c r="BB165" s="319"/>
      <c r="BC165" s="319"/>
      <c r="BD165" s="319"/>
      <c r="BE165" s="319"/>
      <c r="BF165" s="319"/>
      <c r="BG165" s="319"/>
      <c r="BH165" s="319"/>
      <c r="BI165" s="319"/>
      <c r="BJ165" s="319"/>
      <c r="BK165" s="319"/>
      <c r="BL165" s="319"/>
      <c r="BM165" s="319"/>
      <c r="BN165" s="319"/>
      <c r="BO165" s="319"/>
      <c r="BP165" s="319"/>
      <c r="BQ165" s="319"/>
      <c r="BR165" s="319"/>
      <c r="BS165" s="319"/>
      <c r="BT165" s="319"/>
      <c r="BU165" s="319"/>
      <c r="BV165" s="319"/>
      <c r="BW165" s="319"/>
      <c r="BX165" s="319"/>
      <c r="BY165" s="319"/>
      <c r="BZ165" s="319"/>
      <c r="CA165" s="319"/>
      <c r="CB165" s="319"/>
      <c r="CC165" s="319"/>
      <c r="CD165" s="319"/>
      <c r="CE165" s="319"/>
      <c r="CF165" s="319"/>
      <c r="CG165" s="319"/>
      <c r="CH165" s="319"/>
      <c r="CI165" s="319"/>
      <c r="CJ165" s="319"/>
      <c r="CK165" s="319"/>
      <c r="CL165" s="319"/>
      <c r="CM165" s="319"/>
      <c r="CN165" s="319"/>
      <c r="CO165" s="319"/>
      <c r="CP165" s="319"/>
      <c r="CQ165" s="319"/>
      <c r="CR165" s="319"/>
      <c r="CS165" s="319"/>
      <c r="CT165" s="319"/>
      <c r="CU165" s="319"/>
      <c r="CV165" s="319"/>
      <c r="CW165" s="319"/>
      <c r="CX165" s="319"/>
      <c r="CY165" s="319"/>
      <c r="CZ165" s="319"/>
      <c r="DA165" s="319"/>
      <c r="DB165" s="319"/>
      <c r="DC165" s="319"/>
      <c r="DD165" s="319"/>
      <c r="DE165" s="319"/>
      <c r="DF165" s="319"/>
      <c r="DG165" s="319"/>
      <c r="DH165" s="319"/>
      <c r="DI165" s="319"/>
      <c r="DJ165" s="319"/>
      <c r="DK165" s="319"/>
      <c r="DL165" s="319"/>
      <c r="DM165" s="319"/>
      <c r="DN165" s="319"/>
      <c r="DO165" s="319"/>
      <c r="DP165" s="319"/>
      <c r="DQ165" s="319"/>
      <c r="DR165" s="319"/>
      <c r="DS165" s="319"/>
      <c r="DT165" s="319"/>
      <c r="DU165" s="319"/>
      <c r="DV165" s="319"/>
      <c r="DW165" s="319"/>
      <c r="DX165" s="319"/>
      <c r="DY165" s="319"/>
      <c r="DZ165" s="319"/>
      <c r="EA165" s="319"/>
      <c r="EB165" s="319"/>
      <c r="EC165" s="319"/>
      <c r="ED165" s="319"/>
      <c r="EE165" s="319"/>
      <c r="EF165" s="319"/>
      <c r="EG165" s="319"/>
      <c r="EH165" s="319"/>
      <c r="EI165" s="319"/>
      <c r="EJ165" s="319"/>
      <c r="EK165" s="319"/>
      <c r="EL165" s="319"/>
      <c r="EM165" s="319"/>
      <c r="EN165" s="319"/>
      <c r="EO165" s="319"/>
      <c r="EP165" s="319"/>
      <c r="EQ165" s="319"/>
      <c r="ER165" s="319"/>
      <c r="ES165" s="319"/>
      <c r="ET165" s="319"/>
      <c r="EU165" s="319"/>
      <c r="EV165" s="319"/>
      <c r="EW165" s="319"/>
      <c r="EX165" s="319"/>
      <c r="EY165" s="319"/>
      <c r="EZ165" s="319"/>
      <c r="FA165" s="319"/>
      <c r="FB165" s="319"/>
      <c r="FC165" s="319"/>
      <c r="FD165" s="319"/>
      <c r="FE165" s="319"/>
      <c r="FF165" s="319"/>
      <c r="FG165" s="319"/>
      <c r="FH165" s="319"/>
      <c r="FI165" s="319"/>
      <c r="FJ165" s="319"/>
      <c r="FK165" s="319"/>
      <c r="FL165" s="319"/>
      <c r="FM165" s="319"/>
      <c r="FN165" s="319"/>
      <c r="FO165" s="319"/>
      <c r="FP165" s="319"/>
      <c r="FQ165" s="319"/>
      <c r="FR165" s="319"/>
      <c r="FS165" s="319"/>
      <c r="FT165" s="319"/>
      <c r="FU165" s="319"/>
      <c r="FV165" s="319"/>
      <c r="FW165" s="319"/>
      <c r="FX165" s="319"/>
      <c r="FY165" s="319"/>
      <c r="FZ165" s="319"/>
      <c r="GA165" s="319"/>
      <c r="GB165" s="319"/>
      <c r="GC165" s="319"/>
      <c r="GD165" s="319"/>
      <c r="GE165" s="319"/>
      <c r="GF165" s="319"/>
      <c r="GG165" s="319"/>
      <c r="GH165" s="319"/>
      <c r="GI165" s="319"/>
      <c r="GJ165" s="319"/>
      <c r="GK165" s="319"/>
      <c r="GL165" s="319"/>
      <c r="GM165" s="319"/>
      <c r="GN165" s="319"/>
      <c r="GO165" s="319"/>
      <c r="GP165" s="319"/>
      <c r="GQ165" s="319"/>
      <c r="GR165" s="319"/>
      <c r="GS165" s="319"/>
      <c r="GT165" s="319"/>
      <c r="GU165" s="319"/>
      <c r="GV165" s="319"/>
      <c r="GW165" s="319"/>
      <c r="GX165" s="319"/>
      <c r="GY165" s="319"/>
      <c r="GZ165" s="319"/>
      <c r="HA165" s="319"/>
      <c r="HB165" s="319"/>
      <c r="HC165" s="319"/>
      <c r="HD165" s="319"/>
      <c r="HE165" s="319"/>
      <c r="HF165" s="319"/>
      <c r="HG165" s="319"/>
      <c r="HH165" s="319"/>
      <c r="HI165" s="319"/>
      <c r="HJ165" s="319"/>
      <c r="HK165" s="319"/>
      <c r="HL165" s="319"/>
      <c r="HM165" s="319"/>
      <c r="HN165" s="319"/>
      <c r="HO165" s="319"/>
      <c r="HP165" s="319"/>
      <c r="HQ165" s="319"/>
      <c r="HR165" s="319"/>
      <c r="HS165" s="319"/>
      <c r="HT165" s="319"/>
      <c r="HU165" s="319"/>
      <c r="HV165" s="319"/>
      <c r="HW165" s="319"/>
      <c r="HX165" s="319"/>
      <c r="HY165" s="319"/>
      <c r="HZ165" s="319"/>
      <c r="IA165" s="319"/>
      <c r="IB165" s="319"/>
      <c r="IC165" s="319"/>
      <c r="ID165" s="319"/>
      <c r="IE165" s="319"/>
      <c r="IF165" s="319"/>
      <c r="IG165" s="319"/>
      <c r="IH165" s="319"/>
      <c r="II165" s="319"/>
      <c r="IJ165" s="319"/>
      <c r="IK165" s="319"/>
      <c r="IL165" s="319"/>
      <c r="IM165" s="319"/>
      <c r="IN165" s="319"/>
      <c r="IO165" s="319"/>
      <c r="IP165" s="319"/>
      <c r="IQ165" s="319"/>
      <c r="IR165" s="319"/>
      <c r="IS165" s="319"/>
      <c r="IT165" s="319"/>
      <c r="IU165" s="319"/>
      <c r="IV165" s="319"/>
      <c r="IW165" s="319"/>
      <c r="IX165" s="319"/>
      <c r="IY165" s="319"/>
      <c r="IZ165" s="319"/>
      <c r="JA165" s="319"/>
      <c r="JB165" s="319"/>
      <c r="JC165" s="319"/>
      <c r="JD165" s="319"/>
      <c r="JE165" s="319"/>
      <c r="JF165" s="319"/>
      <c r="JG165" s="319"/>
      <c r="JH165" s="319"/>
      <c r="JI165" s="319"/>
      <c r="JJ165" s="319"/>
      <c r="JK165" s="319"/>
      <c r="JL165" s="319"/>
      <c r="JM165" s="319"/>
      <c r="JN165" s="319"/>
      <c r="JO165" s="319"/>
      <c r="JP165" s="319"/>
      <c r="JQ165" s="319"/>
      <c r="JR165" s="319"/>
      <c r="JS165" s="319"/>
      <c r="JT165" s="319"/>
      <c r="JU165" s="319"/>
      <c r="JV165" s="319"/>
      <c r="JW165" s="319"/>
      <c r="JX165" s="319"/>
      <c r="JY165" s="319"/>
      <c r="JZ165" s="319"/>
      <c r="KA165" s="319"/>
      <c r="KB165" s="319"/>
      <c r="KC165" s="319"/>
      <c r="KD165" s="319"/>
      <c r="KE165" s="319"/>
      <c r="KF165" s="319"/>
      <c r="KG165" s="319"/>
      <c r="KH165" s="319"/>
      <c r="KI165" s="319"/>
      <c r="KJ165" s="319"/>
      <c r="KK165" s="319"/>
      <c r="KL165" s="319"/>
      <c r="KM165" s="319"/>
      <c r="KN165" s="319"/>
      <c r="KO165" s="319"/>
      <c r="KP165" s="319"/>
      <c r="KQ165" s="319"/>
      <c r="KR165" s="319"/>
      <c r="KS165" s="319"/>
      <c r="KT165" s="319"/>
      <c r="KU165" s="319"/>
      <c r="KV165" s="319"/>
      <c r="KW165" s="319"/>
      <c r="KX165" s="319"/>
      <c r="KY165" s="319"/>
      <c r="KZ165" s="319"/>
      <c r="LA165" s="319"/>
      <c r="LB165" s="319"/>
      <c r="LC165" s="319"/>
      <c r="LD165" s="319"/>
      <c r="LE165" s="319"/>
      <c r="LF165" s="319"/>
      <c r="LG165" s="319"/>
      <c r="LH165" s="319"/>
      <c r="LI165" s="319"/>
      <c r="LJ165" s="319"/>
      <c r="LK165" s="319"/>
      <c r="LL165" s="319"/>
      <c r="LM165" s="319"/>
      <c r="LN165" s="319"/>
      <c r="LO165" s="319"/>
      <c r="LP165" s="319"/>
      <c r="LQ165" s="319"/>
      <c r="LR165" s="319"/>
      <c r="LS165" s="319"/>
      <c r="LT165" s="319"/>
      <c r="LU165" s="319"/>
      <c r="LV165" s="319"/>
      <c r="LW165" s="319"/>
      <c r="LX165" s="319"/>
      <c r="LY165" s="319"/>
      <c r="LZ165" s="319"/>
      <c r="MA165" s="319"/>
      <c r="MB165" s="319"/>
      <c r="MC165" s="319"/>
      <c r="MD165" s="319"/>
      <c r="ME165" s="319"/>
      <c r="MF165" s="319"/>
      <c r="MG165" s="319"/>
      <c r="MH165" s="319"/>
      <c r="MI165" s="319"/>
      <c r="MJ165" s="319"/>
      <c r="MK165" s="319"/>
      <c r="ML165" s="319"/>
      <c r="MM165" s="319"/>
      <c r="MN165" s="319"/>
      <c r="MO165" s="319"/>
      <c r="MP165" s="319"/>
      <c r="MQ165" s="319"/>
      <c r="MR165" s="319"/>
      <c r="MS165" s="319"/>
      <c r="MT165" s="319"/>
      <c r="MU165" s="319"/>
      <c r="MV165" s="319"/>
      <c r="MW165" s="319"/>
      <c r="MX165" s="319"/>
      <c r="MY165" s="319"/>
      <c r="MZ165" s="319"/>
      <c r="NA165" s="319"/>
      <c r="NB165" s="319"/>
      <c r="NC165" s="319"/>
      <c r="ND165" s="319"/>
      <c r="NE165" s="319"/>
      <c r="NF165" s="319"/>
      <c r="NG165" s="319"/>
      <c r="NH165" s="319"/>
      <c r="NI165" s="319"/>
      <c r="NJ165" s="319"/>
      <c r="NK165" s="319"/>
      <c r="NL165" s="319"/>
      <c r="NM165" s="319"/>
      <c r="NN165" s="319"/>
      <c r="NO165" s="319"/>
      <c r="NP165" s="319"/>
      <c r="NQ165" s="319"/>
      <c r="NR165" s="319"/>
      <c r="NS165" s="319"/>
      <c r="NT165" s="319"/>
      <c r="NU165" s="319"/>
      <c r="NV165" s="319"/>
      <c r="NW165" s="319"/>
      <c r="NX165" s="319"/>
      <c r="NY165" s="319"/>
      <c r="NZ165" s="319"/>
      <c r="OA165" s="319"/>
      <c r="OB165" s="319"/>
      <c r="OC165" s="319"/>
      <c r="OD165" s="319"/>
      <c r="OE165" s="319"/>
      <c r="OF165" s="319"/>
      <c r="OG165" s="319"/>
      <c r="OH165" s="319"/>
      <c r="OI165" s="319"/>
      <c r="OJ165" s="319"/>
      <c r="OK165" s="319"/>
      <c r="OL165" s="319"/>
      <c r="OM165" s="319"/>
      <c r="ON165" s="319"/>
      <c r="OO165" s="319"/>
      <c r="OP165" s="319"/>
      <c r="OQ165" s="319"/>
      <c r="OR165" s="319"/>
      <c r="OS165" s="319"/>
      <c r="OT165" s="319"/>
      <c r="OU165" s="319"/>
      <c r="OV165" s="319"/>
      <c r="OW165" s="319"/>
      <c r="OX165" s="319"/>
      <c r="OY165" s="319"/>
      <c r="OZ165" s="319"/>
      <c r="PA165" s="319"/>
      <c r="PB165" s="319"/>
      <c r="PC165" s="319"/>
      <c r="PD165" s="319"/>
      <c r="PE165" s="319"/>
      <c r="PF165" s="319"/>
      <c r="PG165" s="319"/>
      <c r="PH165" s="319"/>
      <c r="PI165" s="319"/>
      <c r="PJ165" s="319"/>
      <c r="PK165" s="319"/>
      <c r="PL165" s="319"/>
      <c r="PM165" s="319"/>
      <c r="PN165" s="319"/>
      <c r="PO165" s="319"/>
      <c r="PP165" s="319"/>
      <c r="PQ165" s="319"/>
      <c r="PR165" s="319"/>
      <c r="PS165" s="319"/>
      <c r="PT165" s="319"/>
      <c r="PU165" s="319"/>
      <c r="PV165" s="319"/>
      <c r="PW165" s="319"/>
      <c r="PX165" s="319"/>
      <c r="PY165" s="319"/>
      <c r="PZ165" s="319"/>
      <c r="QA165" s="319"/>
      <c r="QB165" s="319"/>
      <c r="QC165" s="319"/>
      <c r="QD165" s="319"/>
      <c r="QE165" s="319"/>
      <c r="QF165" s="319"/>
      <c r="QG165" s="319"/>
      <c r="QH165" s="319"/>
      <c r="QI165" s="319"/>
      <c r="QJ165" s="319"/>
      <c r="QK165" s="319"/>
      <c r="QL165" s="319"/>
      <c r="QM165" s="319"/>
      <c r="QN165" s="319"/>
      <c r="QO165" s="319"/>
      <c r="QP165" s="319"/>
      <c r="QQ165" s="319"/>
      <c r="QR165" s="319"/>
      <c r="QS165" s="319"/>
      <c r="QT165" s="319"/>
      <c r="QU165" s="319"/>
      <c r="QV165" s="319"/>
      <c r="QW165" s="319"/>
      <c r="QX165" s="319"/>
      <c r="QY165" s="319"/>
      <c r="QZ165" s="319"/>
      <c r="RA165" s="319"/>
      <c r="RB165" s="319"/>
      <c r="RC165" s="319"/>
      <c r="RD165" s="319"/>
      <c r="RE165" s="319"/>
      <c r="RF165" s="319"/>
    </row>
    <row r="166" spans="1:474" s="602" customFormat="1" ht="14.4">
      <c r="A166" s="319"/>
      <c r="B166" s="2003" t="s">
        <v>77</v>
      </c>
      <c r="C166" s="2004">
        <v>18231134</v>
      </c>
      <c r="D166" s="2005"/>
      <c r="E166" s="2006" t="s">
        <v>1212</v>
      </c>
      <c r="F166" s="2011">
        <v>12</v>
      </c>
      <c r="G166" s="612">
        <f t="shared" si="34"/>
        <v>6.8116250398400514E-3</v>
      </c>
      <c r="H166" s="612" t="s">
        <v>37</v>
      </c>
      <c r="I166" s="2006">
        <v>30</v>
      </c>
      <c r="J166" s="2008">
        <f t="shared" si="28"/>
        <v>289</v>
      </c>
      <c r="K166" s="2009">
        <f t="shared" si="30"/>
        <v>91</v>
      </c>
      <c r="L166" s="2009">
        <f t="shared" si="31"/>
        <v>91</v>
      </c>
      <c r="M166" s="600"/>
      <c r="N166" s="2006">
        <v>8670</v>
      </c>
      <c r="O166" s="375"/>
      <c r="P166" s="601"/>
      <c r="Q166" s="601">
        <v>2730</v>
      </c>
      <c r="R166" s="601">
        <f t="shared" si="29"/>
        <v>0</v>
      </c>
      <c r="S166" s="2006">
        <v>2730</v>
      </c>
      <c r="T166" s="601"/>
      <c r="U166" s="601"/>
      <c r="V166" s="601"/>
      <c r="W166" s="601"/>
      <c r="X166" s="601"/>
      <c r="Y166" s="601"/>
      <c r="Z166" s="1006">
        <f t="shared" si="35"/>
        <v>0</v>
      </c>
      <c r="AA166" s="614">
        <f t="shared" si="32"/>
        <v>0.67084969084451451</v>
      </c>
      <c r="AB166" s="601">
        <f t="shared" si="33"/>
        <v>5816.2668196219411</v>
      </c>
      <c r="AC166" s="618"/>
      <c r="AD166" s="2010"/>
      <c r="AE166" s="319"/>
      <c r="AF166" s="319"/>
      <c r="AG166" s="319"/>
      <c r="AH166" s="319"/>
      <c r="AI166" s="319"/>
      <c r="AJ166" s="319"/>
      <c r="AK166" s="319"/>
      <c r="AL166" s="319"/>
      <c r="AM166" s="319"/>
      <c r="AN166" s="319"/>
      <c r="AO166" s="319"/>
      <c r="AP166" s="319"/>
      <c r="AQ166" s="319"/>
      <c r="AR166" s="319"/>
      <c r="AS166" s="319"/>
      <c r="AT166" s="319"/>
      <c r="AU166" s="319"/>
      <c r="AV166" s="319"/>
      <c r="AW166" s="319"/>
      <c r="AX166" s="319"/>
      <c r="AY166" s="319"/>
      <c r="AZ166" s="319"/>
      <c r="BA166" s="319"/>
      <c r="BB166" s="319"/>
      <c r="BC166" s="319"/>
      <c r="BD166" s="319"/>
      <c r="BE166" s="319"/>
      <c r="BF166" s="319"/>
      <c r="BG166" s="319"/>
      <c r="BH166" s="319"/>
      <c r="BI166" s="319"/>
      <c r="BJ166" s="319"/>
      <c r="BK166" s="319"/>
      <c r="BL166" s="319"/>
      <c r="BM166" s="319"/>
      <c r="BN166" s="319"/>
      <c r="BO166" s="319"/>
      <c r="BP166" s="319"/>
      <c r="BQ166" s="319"/>
      <c r="BR166" s="319"/>
      <c r="BS166" s="319"/>
      <c r="BT166" s="319"/>
      <c r="BU166" s="319"/>
      <c r="BV166" s="319"/>
      <c r="BW166" s="319"/>
      <c r="BX166" s="319"/>
      <c r="BY166" s="319"/>
      <c r="BZ166" s="319"/>
      <c r="CA166" s="319"/>
      <c r="CB166" s="319"/>
      <c r="CC166" s="319"/>
      <c r="CD166" s="319"/>
      <c r="CE166" s="319"/>
      <c r="CF166" s="319"/>
      <c r="CG166" s="319"/>
      <c r="CH166" s="319"/>
      <c r="CI166" s="319"/>
      <c r="CJ166" s="319"/>
      <c r="CK166" s="319"/>
      <c r="CL166" s="319"/>
      <c r="CM166" s="319"/>
      <c r="CN166" s="319"/>
      <c r="CO166" s="319"/>
      <c r="CP166" s="319"/>
      <c r="CQ166" s="319"/>
      <c r="CR166" s="319"/>
      <c r="CS166" s="319"/>
      <c r="CT166" s="319"/>
      <c r="CU166" s="319"/>
      <c r="CV166" s="319"/>
      <c r="CW166" s="319"/>
      <c r="CX166" s="319"/>
      <c r="CY166" s="319"/>
      <c r="CZ166" s="319"/>
      <c r="DA166" s="319"/>
      <c r="DB166" s="319"/>
      <c r="DC166" s="319"/>
      <c r="DD166" s="319"/>
      <c r="DE166" s="319"/>
      <c r="DF166" s="319"/>
      <c r="DG166" s="319"/>
      <c r="DH166" s="319"/>
      <c r="DI166" s="319"/>
      <c r="DJ166" s="319"/>
      <c r="DK166" s="319"/>
      <c r="DL166" s="319"/>
      <c r="DM166" s="319"/>
      <c r="DN166" s="319"/>
      <c r="DO166" s="319"/>
      <c r="DP166" s="319"/>
      <c r="DQ166" s="319"/>
      <c r="DR166" s="319"/>
      <c r="DS166" s="319"/>
      <c r="DT166" s="319"/>
      <c r="DU166" s="319"/>
      <c r="DV166" s="319"/>
      <c r="DW166" s="319"/>
      <c r="DX166" s="319"/>
      <c r="DY166" s="319"/>
      <c r="DZ166" s="319"/>
      <c r="EA166" s="319"/>
      <c r="EB166" s="319"/>
      <c r="EC166" s="319"/>
      <c r="ED166" s="319"/>
      <c r="EE166" s="319"/>
      <c r="EF166" s="319"/>
      <c r="EG166" s="319"/>
      <c r="EH166" s="319"/>
      <c r="EI166" s="319"/>
      <c r="EJ166" s="319"/>
      <c r="EK166" s="319"/>
      <c r="EL166" s="319"/>
      <c r="EM166" s="319"/>
      <c r="EN166" s="319"/>
      <c r="EO166" s="319"/>
      <c r="EP166" s="319"/>
      <c r="EQ166" s="319"/>
      <c r="ER166" s="319"/>
      <c r="ES166" s="319"/>
      <c r="ET166" s="319"/>
      <c r="EU166" s="319"/>
      <c r="EV166" s="319"/>
      <c r="EW166" s="319"/>
      <c r="EX166" s="319"/>
      <c r="EY166" s="319"/>
      <c r="EZ166" s="319"/>
      <c r="FA166" s="319"/>
      <c r="FB166" s="319"/>
      <c r="FC166" s="319"/>
      <c r="FD166" s="319"/>
      <c r="FE166" s="319"/>
      <c r="FF166" s="319"/>
      <c r="FG166" s="319"/>
      <c r="FH166" s="319"/>
      <c r="FI166" s="319"/>
      <c r="FJ166" s="319"/>
      <c r="FK166" s="319"/>
      <c r="FL166" s="319"/>
      <c r="FM166" s="319"/>
      <c r="FN166" s="319"/>
      <c r="FO166" s="319"/>
      <c r="FP166" s="319"/>
      <c r="FQ166" s="319"/>
      <c r="FR166" s="319"/>
      <c r="FS166" s="319"/>
      <c r="FT166" s="319"/>
      <c r="FU166" s="319"/>
      <c r="FV166" s="319"/>
      <c r="FW166" s="319"/>
      <c r="FX166" s="319"/>
      <c r="FY166" s="319"/>
      <c r="FZ166" s="319"/>
      <c r="GA166" s="319"/>
      <c r="GB166" s="319"/>
      <c r="GC166" s="319"/>
      <c r="GD166" s="319"/>
      <c r="GE166" s="319"/>
      <c r="GF166" s="319"/>
      <c r="GG166" s="319"/>
      <c r="GH166" s="319"/>
      <c r="GI166" s="319"/>
      <c r="GJ166" s="319"/>
      <c r="GK166" s="319"/>
      <c r="GL166" s="319"/>
      <c r="GM166" s="319"/>
      <c r="GN166" s="319"/>
      <c r="GO166" s="319"/>
      <c r="GP166" s="319"/>
      <c r="GQ166" s="319"/>
      <c r="GR166" s="319"/>
      <c r="GS166" s="319"/>
      <c r="GT166" s="319"/>
      <c r="GU166" s="319"/>
      <c r="GV166" s="319"/>
      <c r="GW166" s="319"/>
      <c r="GX166" s="319"/>
      <c r="GY166" s="319"/>
      <c r="GZ166" s="319"/>
      <c r="HA166" s="319"/>
      <c r="HB166" s="319"/>
      <c r="HC166" s="319"/>
      <c r="HD166" s="319"/>
      <c r="HE166" s="319"/>
      <c r="HF166" s="319"/>
      <c r="HG166" s="319"/>
      <c r="HH166" s="319"/>
      <c r="HI166" s="319"/>
      <c r="HJ166" s="319"/>
      <c r="HK166" s="319"/>
      <c r="HL166" s="319"/>
      <c r="HM166" s="319"/>
      <c r="HN166" s="319"/>
      <c r="HO166" s="319"/>
      <c r="HP166" s="319"/>
      <c r="HQ166" s="319"/>
      <c r="HR166" s="319"/>
      <c r="HS166" s="319"/>
      <c r="HT166" s="319"/>
      <c r="HU166" s="319"/>
      <c r="HV166" s="319"/>
      <c r="HW166" s="319"/>
      <c r="HX166" s="319"/>
      <c r="HY166" s="319"/>
      <c r="HZ166" s="319"/>
      <c r="IA166" s="319"/>
      <c r="IB166" s="319"/>
      <c r="IC166" s="319"/>
      <c r="ID166" s="319"/>
      <c r="IE166" s="319"/>
      <c r="IF166" s="319"/>
      <c r="IG166" s="319"/>
      <c r="IH166" s="319"/>
      <c r="II166" s="319"/>
      <c r="IJ166" s="319"/>
      <c r="IK166" s="319"/>
      <c r="IL166" s="319"/>
      <c r="IM166" s="319"/>
      <c r="IN166" s="319"/>
      <c r="IO166" s="319"/>
      <c r="IP166" s="319"/>
      <c r="IQ166" s="319"/>
      <c r="IR166" s="319"/>
      <c r="IS166" s="319"/>
      <c r="IT166" s="319"/>
      <c r="IU166" s="319"/>
      <c r="IV166" s="319"/>
      <c r="IW166" s="319"/>
      <c r="IX166" s="319"/>
      <c r="IY166" s="319"/>
      <c r="IZ166" s="319"/>
      <c r="JA166" s="319"/>
      <c r="JB166" s="319"/>
      <c r="JC166" s="319"/>
      <c r="JD166" s="319"/>
      <c r="JE166" s="319"/>
      <c r="JF166" s="319"/>
      <c r="JG166" s="319"/>
      <c r="JH166" s="319"/>
      <c r="JI166" s="319"/>
      <c r="JJ166" s="319"/>
      <c r="JK166" s="319"/>
      <c r="JL166" s="319"/>
      <c r="JM166" s="319"/>
      <c r="JN166" s="319"/>
      <c r="JO166" s="319"/>
      <c r="JP166" s="319"/>
      <c r="JQ166" s="319"/>
      <c r="JR166" s="319"/>
      <c r="JS166" s="319"/>
      <c r="JT166" s="319"/>
      <c r="JU166" s="319"/>
      <c r="JV166" s="319"/>
      <c r="JW166" s="319"/>
      <c r="JX166" s="319"/>
      <c r="JY166" s="319"/>
      <c r="JZ166" s="319"/>
      <c r="KA166" s="319"/>
      <c r="KB166" s="319"/>
      <c r="KC166" s="319"/>
      <c r="KD166" s="319"/>
      <c r="KE166" s="319"/>
      <c r="KF166" s="319"/>
      <c r="KG166" s="319"/>
      <c r="KH166" s="319"/>
      <c r="KI166" s="319"/>
      <c r="KJ166" s="319"/>
      <c r="KK166" s="319"/>
      <c r="KL166" s="319"/>
      <c r="KM166" s="319"/>
      <c r="KN166" s="319"/>
      <c r="KO166" s="319"/>
      <c r="KP166" s="319"/>
      <c r="KQ166" s="319"/>
      <c r="KR166" s="319"/>
      <c r="KS166" s="319"/>
      <c r="KT166" s="319"/>
      <c r="KU166" s="319"/>
      <c r="KV166" s="319"/>
      <c r="KW166" s="319"/>
      <c r="KX166" s="319"/>
      <c r="KY166" s="319"/>
      <c r="KZ166" s="319"/>
      <c r="LA166" s="319"/>
      <c r="LB166" s="319"/>
      <c r="LC166" s="319"/>
      <c r="LD166" s="319"/>
      <c r="LE166" s="319"/>
      <c r="LF166" s="319"/>
      <c r="LG166" s="319"/>
      <c r="LH166" s="319"/>
      <c r="LI166" s="319"/>
      <c r="LJ166" s="319"/>
      <c r="LK166" s="319"/>
      <c r="LL166" s="319"/>
      <c r="LM166" s="319"/>
      <c r="LN166" s="319"/>
      <c r="LO166" s="319"/>
      <c r="LP166" s="319"/>
      <c r="LQ166" s="319"/>
      <c r="LR166" s="319"/>
      <c r="LS166" s="319"/>
      <c r="LT166" s="319"/>
      <c r="LU166" s="319"/>
      <c r="LV166" s="319"/>
      <c r="LW166" s="319"/>
      <c r="LX166" s="319"/>
      <c r="LY166" s="319"/>
      <c r="LZ166" s="319"/>
      <c r="MA166" s="319"/>
      <c r="MB166" s="319"/>
      <c r="MC166" s="319"/>
      <c r="MD166" s="319"/>
      <c r="ME166" s="319"/>
      <c r="MF166" s="319"/>
      <c r="MG166" s="319"/>
      <c r="MH166" s="319"/>
      <c r="MI166" s="319"/>
      <c r="MJ166" s="319"/>
      <c r="MK166" s="319"/>
      <c r="ML166" s="319"/>
      <c r="MM166" s="319"/>
      <c r="MN166" s="319"/>
      <c r="MO166" s="319"/>
      <c r="MP166" s="319"/>
      <c r="MQ166" s="319"/>
      <c r="MR166" s="319"/>
      <c r="MS166" s="319"/>
      <c r="MT166" s="319"/>
      <c r="MU166" s="319"/>
      <c r="MV166" s="319"/>
      <c r="MW166" s="319"/>
      <c r="MX166" s="319"/>
      <c r="MY166" s="319"/>
      <c r="MZ166" s="319"/>
      <c r="NA166" s="319"/>
      <c r="NB166" s="319"/>
      <c r="NC166" s="319"/>
      <c r="ND166" s="319"/>
      <c r="NE166" s="319"/>
      <c r="NF166" s="319"/>
      <c r="NG166" s="319"/>
      <c r="NH166" s="319"/>
      <c r="NI166" s="319"/>
      <c r="NJ166" s="319"/>
      <c r="NK166" s="319"/>
      <c r="NL166" s="319"/>
      <c r="NM166" s="319"/>
      <c r="NN166" s="319"/>
      <c r="NO166" s="319"/>
      <c r="NP166" s="319"/>
      <c r="NQ166" s="319"/>
      <c r="NR166" s="319"/>
      <c r="NS166" s="319"/>
      <c r="NT166" s="319"/>
      <c r="NU166" s="319"/>
      <c r="NV166" s="319"/>
      <c r="NW166" s="319"/>
      <c r="NX166" s="319"/>
      <c r="NY166" s="319"/>
      <c r="NZ166" s="319"/>
      <c r="OA166" s="319"/>
      <c r="OB166" s="319"/>
      <c r="OC166" s="319"/>
      <c r="OD166" s="319"/>
      <c r="OE166" s="319"/>
      <c r="OF166" s="319"/>
      <c r="OG166" s="319"/>
      <c r="OH166" s="319"/>
      <c r="OI166" s="319"/>
      <c r="OJ166" s="319"/>
      <c r="OK166" s="319"/>
      <c r="OL166" s="319"/>
      <c r="OM166" s="319"/>
      <c r="ON166" s="319"/>
      <c r="OO166" s="319"/>
      <c r="OP166" s="319"/>
      <c r="OQ166" s="319"/>
      <c r="OR166" s="319"/>
      <c r="OS166" s="319"/>
      <c r="OT166" s="319"/>
      <c r="OU166" s="319"/>
      <c r="OV166" s="319"/>
      <c r="OW166" s="319"/>
      <c r="OX166" s="319"/>
      <c r="OY166" s="319"/>
      <c r="OZ166" s="319"/>
      <c r="PA166" s="319"/>
      <c r="PB166" s="319"/>
      <c r="PC166" s="319"/>
      <c r="PD166" s="319"/>
      <c r="PE166" s="319"/>
      <c r="PF166" s="319"/>
      <c r="PG166" s="319"/>
      <c r="PH166" s="319"/>
      <c r="PI166" s="319"/>
      <c r="PJ166" s="319"/>
      <c r="PK166" s="319"/>
      <c r="PL166" s="319"/>
      <c r="PM166" s="319"/>
      <c r="PN166" s="319"/>
      <c r="PO166" s="319"/>
      <c r="PP166" s="319"/>
      <c r="PQ166" s="319"/>
      <c r="PR166" s="319"/>
      <c r="PS166" s="319"/>
      <c r="PT166" s="319"/>
      <c r="PU166" s="319"/>
      <c r="PV166" s="319"/>
      <c r="PW166" s="319"/>
      <c r="PX166" s="319"/>
      <c r="PY166" s="319"/>
      <c r="PZ166" s="319"/>
      <c r="QA166" s="319"/>
      <c r="QB166" s="319"/>
      <c r="QC166" s="319"/>
      <c r="QD166" s="319"/>
      <c r="QE166" s="319"/>
      <c r="QF166" s="319"/>
      <c r="QG166" s="319"/>
      <c r="QH166" s="319"/>
      <c r="QI166" s="319"/>
      <c r="QJ166" s="319"/>
      <c r="QK166" s="319"/>
      <c r="QL166" s="319"/>
      <c r="QM166" s="319"/>
      <c r="QN166" s="319"/>
      <c r="QO166" s="319"/>
      <c r="QP166" s="319"/>
      <c r="QQ166" s="319"/>
      <c r="QR166" s="319"/>
      <c r="QS166" s="319"/>
      <c r="QT166" s="319"/>
      <c r="QU166" s="319"/>
      <c r="QV166" s="319"/>
      <c r="QW166" s="319"/>
      <c r="QX166" s="319"/>
      <c r="QY166" s="319"/>
      <c r="QZ166" s="319"/>
      <c r="RA166" s="319"/>
      <c r="RB166" s="319"/>
      <c r="RC166" s="319"/>
      <c r="RD166" s="319"/>
      <c r="RE166" s="319"/>
      <c r="RF166" s="319"/>
    </row>
    <row r="167" spans="1:474" s="602" customFormat="1" ht="14.4">
      <c r="A167" s="319"/>
      <c r="B167" s="2003" t="s">
        <v>77</v>
      </c>
      <c r="C167" s="2004">
        <v>18231134</v>
      </c>
      <c r="D167" s="2005"/>
      <c r="E167" s="2006" t="s">
        <v>1213</v>
      </c>
      <c r="F167" s="2011">
        <v>12</v>
      </c>
      <c r="G167" s="612">
        <f t="shared" si="34"/>
        <v>5.4434861881240804E-2</v>
      </c>
      <c r="H167" s="612" t="s">
        <v>37</v>
      </c>
      <c r="I167" s="2006">
        <v>343</v>
      </c>
      <c r="J167" s="2008">
        <f t="shared" si="28"/>
        <v>202</v>
      </c>
      <c r="K167" s="2009">
        <f t="shared" si="30"/>
        <v>61.25</v>
      </c>
      <c r="L167" s="2009">
        <f t="shared" si="31"/>
        <v>61.25</v>
      </c>
      <c r="M167" s="600"/>
      <c r="N167" s="2006">
        <v>69286</v>
      </c>
      <c r="O167" s="375"/>
      <c r="P167" s="601"/>
      <c r="Q167" s="601">
        <v>21008.75</v>
      </c>
      <c r="R167" s="601">
        <f t="shared" si="29"/>
        <v>0</v>
      </c>
      <c r="S167" s="2006">
        <v>21008.75</v>
      </c>
      <c r="T167" s="601"/>
      <c r="U167" s="601"/>
      <c r="V167" s="601"/>
      <c r="W167" s="601"/>
      <c r="X167" s="601"/>
      <c r="Y167" s="601"/>
      <c r="Z167" s="1006">
        <f t="shared" si="35"/>
        <v>0</v>
      </c>
      <c r="AA167" s="614">
        <f t="shared" si="32"/>
        <v>0.67084969084451451</v>
      </c>
      <c r="AB167" s="601">
        <f t="shared" si="33"/>
        <v>46480.491679853032</v>
      </c>
      <c r="AC167" s="618"/>
      <c r="AD167" s="2010"/>
      <c r="AE167" s="319"/>
      <c r="AF167" s="319"/>
      <c r="AG167" s="319"/>
      <c r="AH167" s="319"/>
      <c r="AI167" s="319"/>
      <c r="AJ167" s="319"/>
      <c r="AK167" s="319"/>
      <c r="AL167" s="319"/>
      <c r="AM167" s="319"/>
      <c r="AN167" s="319"/>
      <c r="AO167" s="319"/>
      <c r="AP167" s="319"/>
      <c r="AQ167" s="319"/>
      <c r="AR167" s="319"/>
      <c r="AS167" s="319"/>
      <c r="AT167" s="319"/>
      <c r="AU167" s="319"/>
      <c r="AV167" s="319"/>
      <c r="AW167" s="319"/>
      <c r="AX167" s="319"/>
      <c r="AY167" s="319"/>
      <c r="AZ167" s="319"/>
      <c r="BA167" s="319"/>
      <c r="BB167" s="319"/>
      <c r="BC167" s="319"/>
      <c r="BD167" s="319"/>
      <c r="BE167" s="319"/>
      <c r="BF167" s="319"/>
      <c r="BG167" s="319"/>
      <c r="BH167" s="319"/>
      <c r="BI167" s="319"/>
      <c r="BJ167" s="319"/>
      <c r="BK167" s="319"/>
      <c r="BL167" s="319"/>
      <c r="BM167" s="319"/>
      <c r="BN167" s="319"/>
      <c r="BO167" s="319"/>
      <c r="BP167" s="319"/>
      <c r="BQ167" s="319"/>
      <c r="BR167" s="319"/>
      <c r="BS167" s="319"/>
      <c r="BT167" s="319"/>
      <c r="BU167" s="319"/>
      <c r="BV167" s="319"/>
      <c r="BW167" s="319"/>
      <c r="BX167" s="319"/>
      <c r="BY167" s="319"/>
      <c r="BZ167" s="319"/>
      <c r="CA167" s="319"/>
      <c r="CB167" s="319"/>
      <c r="CC167" s="319"/>
      <c r="CD167" s="319"/>
      <c r="CE167" s="319"/>
      <c r="CF167" s="319"/>
      <c r="CG167" s="319"/>
      <c r="CH167" s="319"/>
      <c r="CI167" s="319"/>
      <c r="CJ167" s="319"/>
      <c r="CK167" s="319"/>
      <c r="CL167" s="319"/>
      <c r="CM167" s="319"/>
      <c r="CN167" s="319"/>
      <c r="CO167" s="319"/>
      <c r="CP167" s="319"/>
      <c r="CQ167" s="319"/>
      <c r="CR167" s="319"/>
      <c r="CS167" s="319"/>
      <c r="CT167" s="319"/>
      <c r="CU167" s="319"/>
      <c r="CV167" s="319"/>
      <c r="CW167" s="319"/>
      <c r="CX167" s="319"/>
      <c r="CY167" s="319"/>
      <c r="CZ167" s="319"/>
      <c r="DA167" s="319"/>
      <c r="DB167" s="319"/>
      <c r="DC167" s="319"/>
      <c r="DD167" s="319"/>
      <c r="DE167" s="319"/>
      <c r="DF167" s="319"/>
      <c r="DG167" s="319"/>
      <c r="DH167" s="319"/>
      <c r="DI167" s="319"/>
      <c r="DJ167" s="319"/>
      <c r="DK167" s="319"/>
      <c r="DL167" s="319"/>
      <c r="DM167" s="319"/>
      <c r="DN167" s="319"/>
      <c r="DO167" s="319"/>
      <c r="DP167" s="319"/>
      <c r="DQ167" s="319"/>
      <c r="DR167" s="319"/>
      <c r="DS167" s="319"/>
      <c r="DT167" s="319"/>
      <c r="DU167" s="319"/>
      <c r="DV167" s="319"/>
      <c r="DW167" s="319"/>
      <c r="DX167" s="319"/>
      <c r="DY167" s="319"/>
      <c r="DZ167" s="319"/>
      <c r="EA167" s="319"/>
      <c r="EB167" s="319"/>
      <c r="EC167" s="319"/>
      <c r="ED167" s="319"/>
      <c r="EE167" s="319"/>
      <c r="EF167" s="319"/>
      <c r="EG167" s="319"/>
      <c r="EH167" s="319"/>
      <c r="EI167" s="319"/>
      <c r="EJ167" s="319"/>
      <c r="EK167" s="319"/>
      <c r="EL167" s="319"/>
      <c r="EM167" s="319"/>
      <c r="EN167" s="319"/>
      <c r="EO167" s="319"/>
      <c r="EP167" s="319"/>
      <c r="EQ167" s="319"/>
      <c r="ER167" s="319"/>
      <c r="ES167" s="319"/>
      <c r="ET167" s="319"/>
      <c r="EU167" s="319"/>
      <c r="EV167" s="319"/>
      <c r="EW167" s="319"/>
      <c r="EX167" s="319"/>
      <c r="EY167" s="319"/>
      <c r="EZ167" s="319"/>
      <c r="FA167" s="319"/>
      <c r="FB167" s="319"/>
      <c r="FC167" s="319"/>
      <c r="FD167" s="319"/>
      <c r="FE167" s="319"/>
      <c r="FF167" s="319"/>
      <c r="FG167" s="319"/>
      <c r="FH167" s="319"/>
      <c r="FI167" s="319"/>
      <c r="FJ167" s="319"/>
      <c r="FK167" s="319"/>
      <c r="FL167" s="319"/>
      <c r="FM167" s="319"/>
      <c r="FN167" s="319"/>
      <c r="FO167" s="319"/>
      <c r="FP167" s="319"/>
      <c r="FQ167" s="319"/>
      <c r="FR167" s="319"/>
      <c r="FS167" s="319"/>
      <c r="FT167" s="319"/>
      <c r="FU167" s="319"/>
      <c r="FV167" s="319"/>
      <c r="FW167" s="319"/>
      <c r="FX167" s="319"/>
      <c r="FY167" s="319"/>
      <c r="FZ167" s="319"/>
      <c r="GA167" s="319"/>
      <c r="GB167" s="319"/>
      <c r="GC167" s="319"/>
      <c r="GD167" s="319"/>
      <c r="GE167" s="319"/>
      <c r="GF167" s="319"/>
      <c r="GG167" s="319"/>
      <c r="GH167" s="319"/>
      <c r="GI167" s="319"/>
      <c r="GJ167" s="319"/>
      <c r="GK167" s="319"/>
      <c r="GL167" s="319"/>
      <c r="GM167" s="319"/>
      <c r="GN167" s="319"/>
      <c r="GO167" s="319"/>
      <c r="GP167" s="319"/>
      <c r="GQ167" s="319"/>
      <c r="GR167" s="319"/>
      <c r="GS167" s="319"/>
      <c r="GT167" s="319"/>
      <c r="GU167" s="319"/>
      <c r="GV167" s="319"/>
      <c r="GW167" s="319"/>
      <c r="GX167" s="319"/>
      <c r="GY167" s="319"/>
      <c r="GZ167" s="319"/>
      <c r="HA167" s="319"/>
      <c r="HB167" s="319"/>
      <c r="HC167" s="319"/>
      <c r="HD167" s="319"/>
      <c r="HE167" s="319"/>
      <c r="HF167" s="319"/>
      <c r="HG167" s="319"/>
      <c r="HH167" s="319"/>
      <c r="HI167" s="319"/>
      <c r="HJ167" s="319"/>
      <c r="HK167" s="319"/>
      <c r="HL167" s="319"/>
      <c r="HM167" s="319"/>
      <c r="HN167" s="319"/>
      <c r="HO167" s="319"/>
      <c r="HP167" s="319"/>
      <c r="HQ167" s="319"/>
      <c r="HR167" s="319"/>
      <c r="HS167" s="319"/>
      <c r="HT167" s="319"/>
      <c r="HU167" s="319"/>
      <c r="HV167" s="319"/>
      <c r="HW167" s="319"/>
      <c r="HX167" s="319"/>
      <c r="HY167" s="319"/>
      <c r="HZ167" s="319"/>
      <c r="IA167" s="319"/>
      <c r="IB167" s="319"/>
      <c r="IC167" s="319"/>
      <c r="ID167" s="319"/>
      <c r="IE167" s="319"/>
      <c r="IF167" s="319"/>
      <c r="IG167" s="319"/>
      <c r="IH167" s="319"/>
      <c r="II167" s="319"/>
      <c r="IJ167" s="319"/>
      <c r="IK167" s="319"/>
      <c r="IL167" s="319"/>
      <c r="IM167" s="319"/>
      <c r="IN167" s="319"/>
      <c r="IO167" s="319"/>
      <c r="IP167" s="319"/>
      <c r="IQ167" s="319"/>
      <c r="IR167" s="319"/>
      <c r="IS167" s="319"/>
      <c r="IT167" s="319"/>
      <c r="IU167" s="319"/>
      <c r="IV167" s="319"/>
      <c r="IW167" s="319"/>
      <c r="IX167" s="319"/>
      <c r="IY167" s="319"/>
      <c r="IZ167" s="319"/>
      <c r="JA167" s="319"/>
      <c r="JB167" s="319"/>
      <c r="JC167" s="319"/>
      <c r="JD167" s="319"/>
      <c r="JE167" s="319"/>
      <c r="JF167" s="319"/>
      <c r="JG167" s="319"/>
      <c r="JH167" s="319"/>
      <c r="JI167" s="319"/>
      <c r="JJ167" s="319"/>
      <c r="JK167" s="319"/>
      <c r="JL167" s="319"/>
      <c r="JM167" s="319"/>
      <c r="JN167" s="319"/>
      <c r="JO167" s="319"/>
      <c r="JP167" s="319"/>
      <c r="JQ167" s="319"/>
      <c r="JR167" s="319"/>
      <c r="JS167" s="319"/>
      <c r="JT167" s="319"/>
      <c r="JU167" s="319"/>
      <c r="JV167" s="319"/>
      <c r="JW167" s="319"/>
      <c r="JX167" s="319"/>
      <c r="JY167" s="319"/>
      <c r="JZ167" s="319"/>
      <c r="KA167" s="319"/>
      <c r="KB167" s="319"/>
      <c r="KC167" s="319"/>
      <c r="KD167" s="319"/>
      <c r="KE167" s="319"/>
      <c r="KF167" s="319"/>
      <c r="KG167" s="319"/>
      <c r="KH167" s="319"/>
      <c r="KI167" s="319"/>
      <c r="KJ167" s="319"/>
      <c r="KK167" s="319"/>
      <c r="KL167" s="319"/>
      <c r="KM167" s="319"/>
      <c r="KN167" s="319"/>
      <c r="KO167" s="319"/>
      <c r="KP167" s="319"/>
      <c r="KQ167" s="319"/>
      <c r="KR167" s="319"/>
      <c r="KS167" s="319"/>
      <c r="KT167" s="319"/>
      <c r="KU167" s="319"/>
      <c r="KV167" s="319"/>
      <c r="KW167" s="319"/>
      <c r="KX167" s="319"/>
      <c r="KY167" s="319"/>
      <c r="KZ167" s="319"/>
      <c r="LA167" s="319"/>
      <c r="LB167" s="319"/>
      <c r="LC167" s="319"/>
      <c r="LD167" s="319"/>
      <c r="LE167" s="319"/>
      <c r="LF167" s="319"/>
      <c r="LG167" s="319"/>
      <c r="LH167" s="319"/>
      <c r="LI167" s="319"/>
      <c r="LJ167" s="319"/>
      <c r="LK167" s="319"/>
      <c r="LL167" s="319"/>
      <c r="LM167" s="319"/>
      <c r="LN167" s="319"/>
      <c r="LO167" s="319"/>
      <c r="LP167" s="319"/>
      <c r="LQ167" s="319"/>
      <c r="LR167" s="319"/>
      <c r="LS167" s="319"/>
      <c r="LT167" s="319"/>
      <c r="LU167" s="319"/>
      <c r="LV167" s="319"/>
      <c r="LW167" s="319"/>
      <c r="LX167" s="319"/>
      <c r="LY167" s="319"/>
      <c r="LZ167" s="319"/>
      <c r="MA167" s="319"/>
      <c r="MB167" s="319"/>
      <c r="MC167" s="319"/>
      <c r="MD167" s="319"/>
      <c r="ME167" s="319"/>
      <c r="MF167" s="319"/>
      <c r="MG167" s="319"/>
      <c r="MH167" s="319"/>
      <c r="MI167" s="319"/>
      <c r="MJ167" s="319"/>
      <c r="MK167" s="319"/>
      <c r="ML167" s="319"/>
      <c r="MM167" s="319"/>
      <c r="MN167" s="319"/>
      <c r="MO167" s="319"/>
      <c r="MP167" s="319"/>
      <c r="MQ167" s="319"/>
      <c r="MR167" s="319"/>
      <c r="MS167" s="319"/>
      <c r="MT167" s="319"/>
      <c r="MU167" s="319"/>
      <c r="MV167" s="319"/>
      <c r="MW167" s="319"/>
      <c r="MX167" s="319"/>
      <c r="MY167" s="319"/>
      <c r="MZ167" s="319"/>
      <c r="NA167" s="319"/>
      <c r="NB167" s="319"/>
      <c r="NC167" s="319"/>
      <c r="ND167" s="319"/>
      <c r="NE167" s="319"/>
      <c r="NF167" s="319"/>
      <c r="NG167" s="319"/>
      <c r="NH167" s="319"/>
      <c r="NI167" s="319"/>
      <c r="NJ167" s="319"/>
      <c r="NK167" s="319"/>
      <c r="NL167" s="319"/>
      <c r="NM167" s="319"/>
      <c r="NN167" s="319"/>
      <c r="NO167" s="319"/>
      <c r="NP167" s="319"/>
      <c r="NQ167" s="319"/>
      <c r="NR167" s="319"/>
      <c r="NS167" s="319"/>
      <c r="NT167" s="319"/>
      <c r="NU167" s="319"/>
      <c r="NV167" s="319"/>
      <c r="NW167" s="319"/>
      <c r="NX167" s="319"/>
      <c r="NY167" s="319"/>
      <c r="NZ167" s="319"/>
      <c r="OA167" s="319"/>
      <c r="OB167" s="319"/>
      <c r="OC167" s="319"/>
      <c r="OD167" s="319"/>
      <c r="OE167" s="319"/>
      <c r="OF167" s="319"/>
      <c r="OG167" s="319"/>
      <c r="OH167" s="319"/>
      <c r="OI167" s="319"/>
      <c r="OJ167" s="319"/>
      <c r="OK167" s="319"/>
      <c r="OL167" s="319"/>
      <c r="OM167" s="319"/>
      <c r="ON167" s="319"/>
      <c r="OO167" s="319"/>
      <c r="OP167" s="319"/>
      <c r="OQ167" s="319"/>
      <c r="OR167" s="319"/>
      <c r="OS167" s="319"/>
      <c r="OT167" s="319"/>
      <c r="OU167" s="319"/>
      <c r="OV167" s="319"/>
      <c r="OW167" s="319"/>
      <c r="OX167" s="319"/>
      <c r="OY167" s="319"/>
      <c r="OZ167" s="319"/>
      <c r="PA167" s="319"/>
      <c r="PB167" s="319"/>
      <c r="PC167" s="319"/>
      <c r="PD167" s="319"/>
      <c r="PE167" s="319"/>
      <c r="PF167" s="319"/>
      <c r="PG167" s="319"/>
      <c r="PH167" s="319"/>
      <c r="PI167" s="319"/>
      <c r="PJ167" s="319"/>
      <c r="PK167" s="319"/>
      <c r="PL167" s="319"/>
      <c r="PM167" s="319"/>
      <c r="PN167" s="319"/>
      <c r="PO167" s="319"/>
      <c r="PP167" s="319"/>
      <c r="PQ167" s="319"/>
      <c r="PR167" s="319"/>
      <c r="PS167" s="319"/>
      <c r="PT167" s="319"/>
      <c r="PU167" s="319"/>
      <c r="PV167" s="319"/>
      <c r="PW167" s="319"/>
      <c r="PX167" s="319"/>
      <c r="PY167" s="319"/>
      <c r="PZ167" s="319"/>
      <c r="QA167" s="319"/>
      <c r="QB167" s="319"/>
      <c r="QC167" s="319"/>
      <c r="QD167" s="319"/>
      <c r="QE167" s="319"/>
      <c r="QF167" s="319"/>
      <c r="QG167" s="319"/>
      <c r="QH167" s="319"/>
      <c r="QI167" s="319"/>
      <c r="QJ167" s="319"/>
      <c r="QK167" s="319"/>
      <c r="QL167" s="319"/>
      <c r="QM167" s="319"/>
      <c r="QN167" s="319"/>
      <c r="QO167" s="319"/>
      <c r="QP167" s="319"/>
      <c r="QQ167" s="319"/>
      <c r="QR167" s="319"/>
      <c r="QS167" s="319"/>
      <c r="QT167" s="319"/>
      <c r="QU167" s="319"/>
      <c r="QV167" s="319"/>
      <c r="QW167" s="319"/>
      <c r="QX167" s="319"/>
      <c r="QY167" s="319"/>
      <c r="QZ167" s="319"/>
      <c r="RA167" s="319"/>
      <c r="RB167" s="319"/>
      <c r="RC167" s="319"/>
      <c r="RD167" s="319"/>
      <c r="RE167" s="319"/>
      <c r="RF167" s="319"/>
    </row>
    <row r="168" spans="1:474" s="602" customFormat="1" ht="14.4">
      <c r="A168" s="319"/>
      <c r="B168" s="2003" t="s">
        <v>77</v>
      </c>
      <c r="C168" s="2004">
        <v>18231134</v>
      </c>
      <c r="D168" s="2005"/>
      <c r="E168" s="2006" t="s">
        <v>1214</v>
      </c>
      <c r="F168" s="2011">
        <v>12</v>
      </c>
      <c r="G168" s="612">
        <f t="shared" si="34"/>
        <v>0.17720595743783196</v>
      </c>
      <c r="H168" s="612" t="s">
        <v>37</v>
      </c>
      <c r="I168" s="2006">
        <v>222</v>
      </c>
      <c r="J168" s="2008">
        <f t="shared" si="28"/>
        <v>1016</v>
      </c>
      <c r="K168" s="2009">
        <f t="shared" si="30"/>
        <v>88.830000000000013</v>
      </c>
      <c r="L168" s="2009">
        <f t="shared" si="31"/>
        <v>88.830000000000013</v>
      </c>
      <c r="M168" s="600"/>
      <c r="N168" s="2006">
        <v>225552</v>
      </c>
      <c r="O168" s="375"/>
      <c r="P168" s="601"/>
      <c r="Q168" s="601">
        <v>19720.260000000002</v>
      </c>
      <c r="R168" s="601">
        <f t="shared" si="29"/>
        <v>0</v>
      </c>
      <c r="S168" s="2006">
        <v>19720.260000000002</v>
      </c>
      <c r="T168" s="601"/>
      <c r="U168" s="601"/>
      <c r="V168" s="601"/>
      <c r="W168" s="601"/>
      <c r="X168" s="601"/>
      <c r="Y168" s="601"/>
      <c r="Z168" s="1006">
        <f t="shared" si="35"/>
        <v>0</v>
      </c>
      <c r="AA168" s="614">
        <f t="shared" si="32"/>
        <v>0.67084969084451451</v>
      </c>
      <c r="AB168" s="601">
        <f t="shared" si="33"/>
        <v>151311.48946936193</v>
      </c>
      <c r="AC168" s="618"/>
      <c r="AD168" s="2010"/>
      <c r="AE168" s="319"/>
      <c r="AF168" s="319"/>
      <c r="AG168" s="319"/>
      <c r="AH168" s="319"/>
      <c r="AI168" s="319"/>
      <c r="AJ168" s="319"/>
      <c r="AK168" s="319"/>
      <c r="AL168" s="319"/>
      <c r="AM168" s="319"/>
      <c r="AN168" s="319"/>
      <c r="AO168" s="319"/>
      <c r="AP168" s="319"/>
      <c r="AQ168" s="319"/>
      <c r="AR168" s="319"/>
      <c r="AS168" s="319"/>
      <c r="AT168" s="319"/>
      <c r="AU168" s="319"/>
      <c r="AV168" s="319"/>
      <c r="AW168" s="319"/>
      <c r="AX168" s="319"/>
      <c r="AY168" s="319"/>
      <c r="AZ168" s="319"/>
      <c r="BA168" s="319"/>
      <c r="BB168" s="319"/>
      <c r="BC168" s="319"/>
      <c r="BD168" s="319"/>
      <c r="BE168" s="319"/>
      <c r="BF168" s="319"/>
      <c r="BG168" s="319"/>
      <c r="BH168" s="319"/>
      <c r="BI168" s="319"/>
      <c r="BJ168" s="319"/>
      <c r="BK168" s="319"/>
      <c r="BL168" s="319"/>
      <c r="BM168" s="319"/>
      <c r="BN168" s="319"/>
      <c r="BO168" s="319"/>
      <c r="BP168" s="319"/>
      <c r="BQ168" s="319"/>
      <c r="BR168" s="319"/>
      <c r="BS168" s="319"/>
      <c r="BT168" s="319"/>
      <c r="BU168" s="319"/>
      <c r="BV168" s="319"/>
      <c r="BW168" s="319"/>
      <c r="BX168" s="319"/>
      <c r="BY168" s="319"/>
      <c r="BZ168" s="319"/>
      <c r="CA168" s="319"/>
      <c r="CB168" s="319"/>
      <c r="CC168" s="319"/>
      <c r="CD168" s="319"/>
      <c r="CE168" s="319"/>
      <c r="CF168" s="319"/>
      <c r="CG168" s="319"/>
      <c r="CH168" s="319"/>
      <c r="CI168" s="319"/>
      <c r="CJ168" s="319"/>
      <c r="CK168" s="319"/>
      <c r="CL168" s="319"/>
      <c r="CM168" s="319"/>
      <c r="CN168" s="319"/>
      <c r="CO168" s="319"/>
      <c r="CP168" s="319"/>
      <c r="CQ168" s="319"/>
      <c r="CR168" s="319"/>
      <c r="CS168" s="319"/>
      <c r="CT168" s="319"/>
      <c r="CU168" s="319"/>
      <c r="CV168" s="319"/>
      <c r="CW168" s="319"/>
      <c r="CX168" s="319"/>
      <c r="CY168" s="319"/>
      <c r="CZ168" s="319"/>
      <c r="DA168" s="319"/>
      <c r="DB168" s="319"/>
      <c r="DC168" s="319"/>
      <c r="DD168" s="319"/>
      <c r="DE168" s="319"/>
      <c r="DF168" s="319"/>
      <c r="DG168" s="319"/>
      <c r="DH168" s="319"/>
      <c r="DI168" s="319"/>
      <c r="DJ168" s="319"/>
      <c r="DK168" s="319"/>
      <c r="DL168" s="319"/>
      <c r="DM168" s="319"/>
      <c r="DN168" s="319"/>
      <c r="DO168" s="319"/>
      <c r="DP168" s="319"/>
      <c r="DQ168" s="319"/>
      <c r="DR168" s="319"/>
      <c r="DS168" s="319"/>
      <c r="DT168" s="319"/>
      <c r="DU168" s="319"/>
      <c r="DV168" s="319"/>
      <c r="DW168" s="319"/>
      <c r="DX168" s="319"/>
      <c r="DY168" s="319"/>
      <c r="DZ168" s="319"/>
      <c r="EA168" s="319"/>
      <c r="EB168" s="319"/>
      <c r="EC168" s="319"/>
      <c r="ED168" s="319"/>
      <c r="EE168" s="319"/>
      <c r="EF168" s="319"/>
      <c r="EG168" s="319"/>
      <c r="EH168" s="319"/>
      <c r="EI168" s="319"/>
      <c r="EJ168" s="319"/>
      <c r="EK168" s="319"/>
      <c r="EL168" s="319"/>
      <c r="EM168" s="319"/>
      <c r="EN168" s="319"/>
      <c r="EO168" s="319"/>
      <c r="EP168" s="319"/>
      <c r="EQ168" s="319"/>
      <c r="ER168" s="319"/>
      <c r="ES168" s="319"/>
      <c r="ET168" s="319"/>
      <c r="EU168" s="319"/>
      <c r="EV168" s="319"/>
      <c r="EW168" s="319"/>
      <c r="EX168" s="319"/>
      <c r="EY168" s="319"/>
      <c r="EZ168" s="319"/>
      <c r="FA168" s="319"/>
      <c r="FB168" s="319"/>
      <c r="FC168" s="319"/>
      <c r="FD168" s="319"/>
      <c r="FE168" s="319"/>
      <c r="FF168" s="319"/>
      <c r="FG168" s="319"/>
      <c r="FH168" s="319"/>
      <c r="FI168" s="319"/>
      <c r="FJ168" s="319"/>
      <c r="FK168" s="319"/>
      <c r="FL168" s="319"/>
      <c r="FM168" s="319"/>
      <c r="FN168" s="319"/>
      <c r="FO168" s="319"/>
      <c r="FP168" s="319"/>
      <c r="FQ168" s="319"/>
      <c r="FR168" s="319"/>
      <c r="FS168" s="319"/>
      <c r="FT168" s="319"/>
      <c r="FU168" s="319"/>
      <c r="FV168" s="319"/>
      <c r="FW168" s="319"/>
      <c r="FX168" s="319"/>
      <c r="FY168" s="319"/>
      <c r="FZ168" s="319"/>
      <c r="GA168" s="319"/>
      <c r="GB168" s="319"/>
      <c r="GC168" s="319"/>
      <c r="GD168" s="319"/>
      <c r="GE168" s="319"/>
      <c r="GF168" s="319"/>
      <c r="GG168" s="319"/>
      <c r="GH168" s="319"/>
      <c r="GI168" s="319"/>
      <c r="GJ168" s="319"/>
      <c r="GK168" s="319"/>
      <c r="GL168" s="319"/>
      <c r="GM168" s="319"/>
      <c r="GN168" s="319"/>
      <c r="GO168" s="319"/>
      <c r="GP168" s="319"/>
      <c r="GQ168" s="319"/>
      <c r="GR168" s="319"/>
      <c r="GS168" s="319"/>
      <c r="GT168" s="319"/>
      <c r="GU168" s="319"/>
      <c r="GV168" s="319"/>
      <c r="GW168" s="319"/>
      <c r="GX168" s="319"/>
      <c r="GY168" s="319"/>
      <c r="GZ168" s="319"/>
      <c r="HA168" s="319"/>
      <c r="HB168" s="319"/>
      <c r="HC168" s="319"/>
      <c r="HD168" s="319"/>
      <c r="HE168" s="319"/>
      <c r="HF168" s="319"/>
      <c r="HG168" s="319"/>
      <c r="HH168" s="319"/>
      <c r="HI168" s="319"/>
      <c r="HJ168" s="319"/>
      <c r="HK168" s="319"/>
      <c r="HL168" s="319"/>
      <c r="HM168" s="319"/>
      <c r="HN168" s="319"/>
      <c r="HO168" s="319"/>
      <c r="HP168" s="319"/>
      <c r="HQ168" s="319"/>
      <c r="HR168" s="319"/>
      <c r="HS168" s="319"/>
      <c r="HT168" s="319"/>
      <c r="HU168" s="319"/>
      <c r="HV168" s="319"/>
      <c r="HW168" s="319"/>
      <c r="HX168" s="319"/>
      <c r="HY168" s="319"/>
      <c r="HZ168" s="319"/>
      <c r="IA168" s="319"/>
      <c r="IB168" s="319"/>
      <c r="IC168" s="319"/>
      <c r="ID168" s="319"/>
      <c r="IE168" s="319"/>
      <c r="IF168" s="319"/>
      <c r="IG168" s="319"/>
      <c r="IH168" s="319"/>
      <c r="II168" s="319"/>
      <c r="IJ168" s="319"/>
      <c r="IK168" s="319"/>
      <c r="IL168" s="319"/>
      <c r="IM168" s="319"/>
      <c r="IN168" s="319"/>
      <c r="IO168" s="319"/>
      <c r="IP168" s="319"/>
      <c r="IQ168" s="319"/>
      <c r="IR168" s="319"/>
      <c r="IS168" s="319"/>
      <c r="IT168" s="319"/>
      <c r="IU168" s="319"/>
      <c r="IV168" s="319"/>
      <c r="IW168" s="319"/>
      <c r="IX168" s="319"/>
      <c r="IY168" s="319"/>
      <c r="IZ168" s="319"/>
      <c r="JA168" s="319"/>
      <c r="JB168" s="319"/>
      <c r="JC168" s="319"/>
      <c r="JD168" s="319"/>
      <c r="JE168" s="319"/>
      <c r="JF168" s="319"/>
      <c r="JG168" s="319"/>
      <c r="JH168" s="319"/>
      <c r="JI168" s="319"/>
      <c r="JJ168" s="319"/>
      <c r="JK168" s="319"/>
      <c r="JL168" s="319"/>
      <c r="JM168" s="319"/>
      <c r="JN168" s="319"/>
      <c r="JO168" s="319"/>
      <c r="JP168" s="319"/>
      <c r="JQ168" s="319"/>
      <c r="JR168" s="319"/>
      <c r="JS168" s="319"/>
      <c r="JT168" s="319"/>
      <c r="JU168" s="319"/>
      <c r="JV168" s="319"/>
      <c r="JW168" s="319"/>
      <c r="JX168" s="319"/>
      <c r="JY168" s="319"/>
      <c r="JZ168" s="319"/>
      <c r="KA168" s="319"/>
      <c r="KB168" s="319"/>
      <c r="KC168" s="319"/>
      <c r="KD168" s="319"/>
      <c r="KE168" s="319"/>
      <c r="KF168" s="319"/>
      <c r="KG168" s="319"/>
      <c r="KH168" s="319"/>
      <c r="KI168" s="319"/>
      <c r="KJ168" s="319"/>
      <c r="KK168" s="319"/>
      <c r="KL168" s="319"/>
      <c r="KM168" s="319"/>
      <c r="KN168" s="319"/>
      <c r="KO168" s="319"/>
      <c r="KP168" s="319"/>
      <c r="KQ168" s="319"/>
      <c r="KR168" s="319"/>
      <c r="KS168" s="319"/>
      <c r="KT168" s="319"/>
      <c r="KU168" s="319"/>
      <c r="KV168" s="319"/>
      <c r="KW168" s="319"/>
      <c r="KX168" s="319"/>
      <c r="KY168" s="319"/>
      <c r="KZ168" s="319"/>
      <c r="LA168" s="319"/>
      <c r="LB168" s="319"/>
      <c r="LC168" s="319"/>
      <c r="LD168" s="319"/>
      <c r="LE168" s="319"/>
      <c r="LF168" s="319"/>
      <c r="LG168" s="319"/>
      <c r="LH168" s="319"/>
      <c r="LI168" s="319"/>
      <c r="LJ168" s="319"/>
      <c r="LK168" s="319"/>
      <c r="LL168" s="319"/>
      <c r="LM168" s="319"/>
      <c r="LN168" s="319"/>
      <c r="LO168" s="319"/>
      <c r="LP168" s="319"/>
      <c r="LQ168" s="319"/>
      <c r="LR168" s="319"/>
      <c r="LS168" s="319"/>
      <c r="LT168" s="319"/>
      <c r="LU168" s="319"/>
      <c r="LV168" s="319"/>
      <c r="LW168" s="319"/>
      <c r="LX168" s="319"/>
      <c r="LY168" s="319"/>
      <c r="LZ168" s="319"/>
      <c r="MA168" s="319"/>
      <c r="MB168" s="319"/>
      <c r="MC168" s="319"/>
      <c r="MD168" s="319"/>
      <c r="ME168" s="319"/>
      <c r="MF168" s="319"/>
      <c r="MG168" s="319"/>
      <c r="MH168" s="319"/>
      <c r="MI168" s="319"/>
      <c r="MJ168" s="319"/>
      <c r="MK168" s="319"/>
      <c r="ML168" s="319"/>
      <c r="MM168" s="319"/>
      <c r="MN168" s="319"/>
      <c r="MO168" s="319"/>
      <c r="MP168" s="319"/>
      <c r="MQ168" s="319"/>
      <c r="MR168" s="319"/>
      <c r="MS168" s="319"/>
      <c r="MT168" s="319"/>
      <c r="MU168" s="319"/>
      <c r="MV168" s="319"/>
      <c r="MW168" s="319"/>
      <c r="MX168" s="319"/>
      <c r="MY168" s="319"/>
      <c r="MZ168" s="319"/>
      <c r="NA168" s="319"/>
      <c r="NB168" s="319"/>
      <c r="NC168" s="319"/>
      <c r="ND168" s="319"/>
      <c r="NE168" s="319"/>
      <c r="NF168" s="319"/>
      <c r="NG168" s="319"/>
      <c r="NH168" s="319"/>
      <c r="NI168" s="319"/>
      <c r="NJ168" s="319"/>
      <c r="NK168" s="319"/>
      <c r="NL168" s="319"/>
      <c r="NM168" s="319"/>
      <c r="NN168" s="319"/>
      <c r="NO168" s="319"/>
      <c r="NP168" s="319"/>
      <c r="NQ168" s="319"/>
      <c r="NR168" s="319"/>
      <c r="NS168" s="319"/>
      <c r="NT168" s="319"/>
      <c r="NU168" s="319"/>
      <c r="NV168" s="319"/>
      <c r="NW168" s="319"/>
      <c r="NX168" s="319"/>
      <c r="NY168" s="319"/>
      <c r="NZ168" s="319"/>
      <c r="OA168" s="319"/>
      <c r="OB168" s="319"/>
      <c r="OC168" s="319"/>
      <c r="OD168" s="319"/>
      <c r="OE168" s="319"/>
      <c r="OF168" s="319"/>
      <c r="OG168" s="319"/>
      <c r="OH168" s="319"/>
      <c r="OI168" s="319"/>
      <c r="OJ168" s="319"/>
      <c r="OK168" s="319"/>
      <c r="OL168" s="319"/>
      <c r="OM168" s="319"/>
      <c r="ON168" s="319"/>
      <c r="OO168" s="319"/>
      <c r="OP168" s="319"/>
      <c r="OQ168" s="319"/>
      <c r="OR168" s="319"/>
      <c r="OS168" s="319"/>
      <c r="OT168" s="319"/>
      <c r="OU168" s="319"/>
      <c r="OV168" s="319"/>
      <c r="OW168" s="319"/>
      <c r="OX168" s="319"/>
      <c r="OY168" s="319"/>
      <c r="OZ168" s="319"/>
      <c r="PA168" s="319"/>
      <c r="PB168" s="319"/>
      <c r="PC168" s="319"/>
      <c r="PD168" s="319"/>
      <c r="PE168" s="319"/>
      <c r="PF168" s="319"/>
      <c r="PG168" s="319"/>
      <c r="PH168" s="319"/>
      <c r="PI168" s="319"/>
      <c r="PJ168" s="319"/>
      <c r="PK168" s="319"/>
      <c r="PL168" s="319"/>
      <c r="PM168" s="319"/>
      <c r="PN168" s="319"/>
      <c r="PO168" s="319"/>
      <c r="PP168" s="319"/>
      <c r="PQ168" s="319"/>
      <c r="PR168" s="319"/>
      <c r="PS168" s="319"/>
      <c r="PT168" s="319"/>
      <c r="PU168" s="319"/>
      <c r="PV168" s="319"/>
      <c r="PW168" s="319"/>
      <c r="PX168" s="319"/>
      <c r="PY168" s="319"/>
      <c r="PZ168" s="319"/>
      <c r="QA168" s="319"/>
      <c r="QB168" s="319"/>
      <c r="QC168" s="319"/>
      <c r="QD168" s="319"/>
      <c r="QE168" s="319"/>
      <c r="QF168" s="319"/>
      <c r="QG168" s="319"/>
      <c r="QH168" s="319"/>
      <c r="QI168" s="319"/>
      <c r="QJ168" s="319"/>
      <c r="QK168" s="319"/>
      <c r="QL168" s="319"/>
      <c r="QM168" s="319"/>
      <c r="QN168" s="319"/>
      <c r="QO168" s="319"/>
      <c r="QP168" s="319"/>
      <c r="QQ168" s="319"/>
      <c r="QR168" s="319"/>
      <c r="QS168" s="319"/>
      <c r="QT168" s="319"/>
      <c r="QU168" s="319"/>
      <c r="QV168" s="319"/>
      <c r="QW168" s="319"/>
      <c r="QX168" s="319"/>
      <c r="QY168" s="319"/>
      <c r="QZ168" s="319"/>
      <c r="RA168" s="319"/>
      <c r="RB168" s="319"/>
      <c r="RC168" s="319"/>
      <c r="RD168" s="319"/>
      <c r="RE168" s="319"/>
      <c r="RF168" s="319"/>
    </row>
    <row r="169" spans="1:474" s="602" customFormat="1" ht="14.4">
      <c r="A169" s="319"/>
      <c r="B169" s="2003" t="s">
        <v>77</v>
      </c>
      <c r="C169" s="2004">
        <v>18231134</v>
      </c>
      <c r="D169" s="2005"/>
      <c r="E169" s="2006" t="s">
        <v>1215</v>
      </c>
      <c r="F169" s="2011">
        <v>12</v>
      </c>
      <c r="G169" s="612">
        <f t="shared" si="34"/>
        <v>2.0531510630465981E-2</v>
      </c>
      <c r="H169" s="612" t="s">
        <v>37</v>
      </c>
      <c r="I169" s="2006">
        <v>31</v>
      </c>
      <c r="J169" s="2008">
        <f t="shared" si="28"/>
        <v>843</v>
      </c>
      <c r="K169" s="2009">
        <f t="shared" si="30"/>
        <v>67.83</v>
      </c>
      <c r="L169" s="2009">
        <f t="shared" si="31"/>
        <v>67.83</v>
      </c>
      <c r="M169" s="600"/>
      <c r="N169" s="2006">
        <v>26133</v>
      </c>
      <c r="O169" s="375"/>
      <c r="P169" s="601"/>
      <c r="Q169" s="601">
        <v>2102.73</v>
      </c>
      <c r="R169" s="601">
        <f t="shared" si="29"/>
        <v>0</v>
      </c>
      <c r="S169" s="2006">
        <v>2102.73</v>
      </c>
      <c r="T169" s="601"/>
      <c r="U169" s="601"/>
      <c r="V169" s="601"/>
      <c r="W169" s="601"/>
      <c r="X169" s="601"/>
      <c r="Y169" s="601"/>
      <c r="Z169" s="1006">
        <f t="shared" si="35"/>
        <v>0</v>
      </c>
      <c r="AA169" s="614">
        <f t="shared" si="32"/>
        <v>0.67084969084451451</v>
      </c>
      <c r="AB169" s="601">
        <f t="shared" si="33"/>
        <v>17531.3149708397</v>
      </c>
      <c r="AC169" s="618"/>
      <c r="AD169" s="2010"/>
      <c r="AE169" s="319"/>
      <c r="AF169" s="319"/>
      <c r="AG169" s="319"/>
      <c r="AH169" s="319"/>
      <c r="AI169" s="319"/>
      <c r="AJ169" s="319"/>
      <c r="AK169" s="319"/>
      <c r="AL169" s="319"/>
      <c r="AM169" s="319"/>
      <c r="AN169" s="319"/>
      <c r="AO169" s="319"/>
      <c r="AP169" s="319"/>
      <c r="AQ169" s="319"/>
      <c r="AR169" s="319"/>
      <c r="AS169" s="319"/>
      <c r="AT169" s="319"/>
      <c r="AU169" s="319"/>
      <c r="AV169" s="319"/>
      <c r="AW169" s="319"/>
      <c r="AX169" s="319"/>
      <c r="AY169" s="319"/>
      <c r="AZ169" s="319"/>
      <c r="BA169" s="319"/>
      <c r="BB169" s="319"/>
      <c r="BC169" s="319"/>
      <c r="BD169" s="319"/>
      <c r="BE169" s="319"/>
      <c r="BF169" s="319"/>
      <c r="BG169" s="319"/>
      <c r="BH169" s="319"/>
      <c r="BI169" s="319"/>
      <c r="BJ169" s="319"/>
      <c r="BK169" s="319"/>
      <c r="BL169" s="319"/>
      <c r="BM169" s="319"/>
      <c r="BN169" s="319"/>
      <c r="BO169" s="319"/>
      <c r="BP169" s="319"/>
      <c r="BQ169" s="319"/>
      <c r="BR169" s="319"/>
      <c r="BS169" s="319"/>
      <c r="BT169" s="319"/>
      <c r="BU169" s="319"/>
      <c r="BV169" s="319"/>
      <c r="BW169" s="319"/>
      <c r="BX169" s="319"/>
      <c r="BY169" s="319"/>
      <c r="BZ169" s="319"/>
      <c r="CA169" s="319"/>
      <c r="CB169" s="319"/>
      <c r="CC169" s="319"/>
      <c r="CD169" s="319"/>
      <c r="CE169" s="319"/>
      <c r="CF169" s="319"/>
      <c r="CG169" s="319"/>
      <c r="CH169" s="319"/>
      <c r="CI169" s="319"/>
      <c r="CJ169" s="319"/>
      <c r="CK169" s="319"/>
      <c r="CL169" s="319"/>
      <c r="CM169" s="319"/>
      <c r="CN169" s="319"/>
      <c r="CO169" s="319"/>
      <c r="CP169" s="319"/>
      <c r="CQ169" s="319"/>
      <c r="CR169" s="319"/>
      <c r="CS169" s="319"/>
      <c r="CT169" s="319"/>
      <c r="CU169" s="319"/>
      <c r="CV169" s="319"/>
      <c r="CW169" s="319"/>
      <c r="CX169" s="319"/>
      <c r="CY169" s="319"/>
      <c r="CZ169" s="319"/>
      <c r="DA169" s="319"/>
      <c r="DB169" s="319"/>
      <c r="DC169" s="319"/>
      <c r="DD169" s="319"/>
      <c r="DE169" s="319"/>
      <c r="DF169" s="319"/>
      <c r="DG169" s="319"/>
      <c r="DH169" s="319"/>
      <c r="DI169" s="319"/>
      <c r="DJ169" s="319"/>
      <c r="DK169" s="319"/>
      <c r="DL169" s="319"/>
      <c r="DM169" s="319"/>
      <c r="DN169" s="319"/>
      <c r="DO169" s="319"/>
      <c r="DP169" s="319"/>
      <c r="DQ169" s="319"/>
      <c r="DR169" s="319"/>
      <c r="DS169" s="319"/>
      <c r="DT169" s="319"/>
      <c r="DU169" s="319"/>
      <c r="DV169" s="319"/>
      <c r="DW169" s="319"/>
      <c r="DX169" s="319"/>
      <c r="DY169" s="319"/>
      <c r="DZ169" s="319"/>
      <c r="EA169" s="319"/>
      <c r="EB169" s="319"/>
      <c r="EC169" s="319"/>
      <c r="ED169" s="319"/>
      <c r="EE169" s="319"/>
      <c r="EF169" s="319"/>
      <c r="EG169" s="319"/>
      <c r="EH169" s="319"/>
      <c r="EI169" s="319"/>
      <c r="EJ169" s="319"/>
      <c r="EK169" s="319"/>
      <c r="EL169" s="319"/>
      <c r="EM169" s="319"/>
      <c r="EN169" s="319"/>
      <c r="EO169" s="319"/>
      <c r="EP169" s="319"/>
      <c r="EQ169" s="319"/>
      <c r="ER169" s="319"/>
      <c r="ES169" s="319"/>
      <c r="ET169" s="319"/>
      <c r="EU169" s="319"/>
      <c r="EV169" s="319"/>
      <c r="EW169" s="319"/>
      <c r="EX169" s="319"/>
      <c r="EY169" s="319"/>
      <c r="EZ169" s="319"/>
      <c r="FA169" s="319"/>
      <c r="FB169" s="319"/>
      <c r="FC169" s="319"/>
      <c r="FD169" s="319"/>
      <c r="FE169" s="319"/>
      <c r="FF169" s="319"/>
      <c r="FG169" s="319"/>
      <c r="FH169" s="319"/>
      <c r="FI169" s="319"/>
      <c r="FJ169" s="319"/>
      <c r="FK169" s="319"/>
      <c r="FL169" s="319"/>
      <c r="FM169" s="319"/>
      <c r="FN169" s="319"/>
      <c r="FO169" s="319"/>
      <c r="FP169" s="319"/>
      <c r="FQ169" s="319"/>
      <c r="FR169" s="319"/>
      <c r="FS169" s="319"/>
      <c r="FT169" s="319"/>
      <c r="FU169" s="319"/>
      <c r="FV169" s="319"/>
      <c r="FW169" s="319"/>
      <c r="FX169" s="319"/>
      <c r="FY169" s="319"/>
      <c r="FZ169" s="319"/>
      <c r="GA169" s="319"/>
      <c r="GB169" s="319"/>
      <c r="GC169" s="319"/>
      <c r="GD169" s="319"/>
      <c r="GE169" s="319"/>
      <c r="GF169" s="319"/>
      <c r="GG169" s="319"/>
      <c r="GH169" s="319"/>
      <c r="GI169" s="319"/>
      <c r="GJ169" s="319"/>
      <c r="GK169" s="319"/>
      <c r="GL169" s="319"/>
      <c r="GM169" s="319"/>
      <c r="GN169" s="319"/>
      <c r="GO169" s="319"/>
      <c r="GP169" s="319"/>
      <c r="GQ169" s="319"/>
      <c r="GR169" s="319"/>
      <c r="GS169" s="319"/>
      <c r="GT169" s="319"/>
      <c r="GU169" s="319"/>
      <c r="GV169" s="319"/>
      <c r="GW169" s="319"/>
      <c r="GX169" s="319"/>
      <c r="GY169" s="319"/>
      <c r="GZ169" s="319"/>
      <c r="HA169" s="319"/>
      <c r="HB169" s="319"/>
      <c r="HC169" s="319"/>
      <c r="HD169" s="319"/>
      <c r="HE169" s="319"/>
      <c r="HF169" s="319"/>
      <c r="HG169" s="319"/>
      <c r="HH169" s="319"/>
      <c r="HI169" s="319"/>
      <c r="HJ169" s="319"/>
      <c r="HK169" s="319"/>
      <c r="HL169" s="319"/>
      <c r="HM169" s="319"/>
      <c r="HN169" s="319"/>
      <c r="HO169" s="319"/>
      <c r="HP169" s="319"/>
      <c r="HQ169" s="319"/>
      <c r="HR169" s="319"/>
      <c r="HS169" s="319"/>
      <c r="HT169" s="319"/>
      <c r="HU169" s="319"/>
      <c r="HV169" s="319"/>
      <c r="HW169" s="319"/>
      <c r="HX169" s="319"/>
      <c r="HY169" s="319"/>
      <c r="HZ169" s="319"/>
      <c r="IA169" s="319"/>
      <c r="IB169" s="319"/>
      <c r="IC169" s="319"/>
      <c r="ID169" s="319"/>
      <c r="IE169" s="319"/>
      <c r="IF169" s="319"/>
      <c r="IG169" s="319"/>
      <c r="IH169" s="319"/>
      <c r="II169" s="319"/>
      <c r="IJ169" s="319"/>
      <c r="IK169" s="319"/>
      <c r="IL169" s="319"/>
      <c r="IM169" s="319"/>
      <c r="IN169" s="319"/>
      <c r="IO169" s="319"/>
      <c r="IP169" s="319"/>
      <c r="IQ169" s="319"/>
      <c r="IR169" s="319"/>
      <c r="IS169" s="319"/>
      <c r="IT169" s="319"/>
      <c r="IU169" s="319"/>
      <c r="IV169" s="319"/>
      <c r="IW169" s="319"/>
      <c r="IX169" s="319"/>
      <c r="IY169" s="319"/>
      <c r="IZ169" s="319"/>
      <c r="JA169" s="319"/>
      <c r="JB169" s="319"/>
      <c r="JC169" s="319"/>
      <c r="JD169" s="319"/>
      <c r="JE169" s="319"/>
      <c r="JF169" s="319"/>
      <c r="JG169" s="319"/>
      <c r="JH169" s="319"/>
      <c r="JI169" s="319"/>
      <c r="JJ169" s="319"/>
      <c r="JK169" s="319"/>
      <c r="JL169" s="319"/>
      <c r="JM169" s="319"/>
      <c r="JN169" s="319"/>
      <c r="JO169" s="319"/>
      <c r="JP169" s="319"/>
      <c r="JQ169" s="319"/>
      <c r="JR169" s="319"/>
      <c r="JS169" s="319"/>
      <c r="JT169" s="319"/>
      <c r="JU169" s="319"/>
      <c r="JV169" s="319"/>
      <c r="JW169" s="319"/>
      <c r="JX169" s="319"/>
      <c r="JY169" s="319"/>
      <c r="JZ169" s="319"/>
      <c r="KA169" s="319"/>
      <c r="KB169" s="319"/>
      <c r="KC169" s="319"/>
      <c r="KD169" s="319"/>
      <c r="KE169" s="319"/>
      <c r="KF169" s="319"/>
      <c r="KG169" s="319"/>
      <c r="KH169" s="319"/>
      <c r="KI169" s="319"/>
      <c r="KJ169" s="319"/>
      <c r="KK169" s="319"/>
      <c r="KL169" s="319"/>
      <c r="KM169" s="319"/>
      <c r="KN169" s="319"/>
      <c r="KO169" s="319"/>
      <c r="KP169" s="319"/>
      <c r="KQ169" s="319"/>
      <c r="KR169" s="319"/>
      <c r="KS169" s="319"/>
      <c r="KT169" s="319"/>
      <c r="KU169" s="319"/>
      <c r="KV169" s="319"/>
      <c r="KW169" s="319"/>
      <c r="KX169" s="319"/>
      <c r="KY169" s="319"/>
      <c r="KZ169" s="319"/>
      <c r="LA169" s="319"/>
      <c r="LB169" s="319"/>
      <c r="LC169" s="319"/>
      <c r="LD169" s="319"/>
      <c r="LE169" s="319"/>
      <c r="LF169" s="319"/>
      <c r="LG169" s="319"/>
      <c r="LH169" s="319"/>
      <c r="LI169" s="319"/>
      <c r="LJ169" s="319"/>
      <c r="LK169" s="319"/>
      <c r="LL169" s="319"/>
      <c r="LM169" s="319"/>
      <c r="LN169" s="319"/>
      <c r="LO169" s="319"/>
      <c r="LP169" s="319"/>
      <c r="LQ169" s="319"/>
      <c r="LR169" s="319"/>
      <c r="LS169" s="319"/>
      <c r="LT169" s="319"/>
      <c r="LU169" s="319"/>
      <c r="LV169" s="319"/>
      <c r="LW169" s="319"/>
      <c r="LX169" s="319"/>
      <c r="LY169" s="319"/>
      <c r="LZ169" s="319"/>
      <c r="MA169" s="319"/>
      <c r="MB169" s="319"/>
      <c r="MC169" s="319"/>
      <c r="MD169" s="319"/>
      <c r="ME169" s="319"/>
      <c r="MF169" s="319"/>
      <c r="MG169" s="319"/>
      <c r="MH169" s="319"/>
      <c r="MI169" s="319"/>
      <c r="MJ169" s="319"/>
      <c r="MK169" s="319"/>
      <c r="ML169" s="319"/>
      <c r="MM169" s="319"/>
      <c r="MN169" s="319"/>
      <c r="MO169" s="319"/>
      <c r="MP169" s="319"/>
      <c r="MQ169" s="319"/>
      <c r="MR169" s="319"/>
      <c r="MS169" s="319"/>
      <c r="MT169" s="319"/>
      <c r="MU169" s="319"/>
      <c r="MV169" s="319"/>
      <c r="MW169" s="319"/>
      <c r="MX169" s="319"/>
      <c r="MY169" s="319"/>
      <c r="MZ169" s="319"/>
      <c r="NA169" s="319"/>
      <c r="NB169" s="319"/>
      <c r="NC169" s="319"/>
      <c r="ND169" s="319"/>
      <c r="NE169" s="319"/>
      <c r="NF169" s="319"/>
      <c r="NG169" s="319"/>
      <c r="NH169" s="319"/>
      <c r="NI169" s="319"/>
      <c r="NJ169" s="319"/>
      <c r="NK169" s="319"/>
      <c r="NL169" s="319"/>
      <c r="NM169" s="319"/>
      <c r="NN169" s="319"/>
      <c r="NO169" s="319"/>
      <c r="NP169" s="319"/>
      <c r="NQ169" s="319"/>
      <c r="NR169" s="319"/>
      <c r="NS169" s="319"/>
      <c r="NT169" s="319"/>
      <c r="NU169" s="319"/>
      <c r="NV169" s="319"/>
      <c r="NW169" s="319"/>
      <c r="NX169" s="319"/>
      <c r="NY169" s="319"/>
      <c r="NZ169" s="319"/>
      <c r="OA169" s="319"/>
      <c r="OB169" s="319"/>
      <c r="OC169" s="319"/>
      <c r="OD169" s="319"/>
      <c r="OE169" s="319"/>
      <c r="OF169" s="319"/>
      <c r="OG169" s="319"/>
      <c r="OH169" s="319"/>
      <c r="OI169" s="319"/>
      <c r="OJ169" s="319"/>
      <c r="OK169" s="319"/>
      <c r="OL169" s="319"/>
      <c r="OM169" s="319"/>
      <c r="ON169" s="319"/>
      <c r="OO169" s="319"/>
      <c r="OP169" s="319"/>
      <c r="OQ169" s="319"/>
      <c r="OR169" s="319"/>
      <c r="OS169" s="319"/>
      <c r="OT169" s="319"/>
      <c r="OU169" s="319"/>
      <c r="OV169" s="319"/>
      <c r="OW169" s="319"/>
      <c r="OX169" s="319"/>
      <c r="OY169" s="319"/>
      <c r="OZ169" s="319"/>
      <c r="PA169" s="319"/>
      <c r="PB169" s="319"/>
      <c r="PC169" s="319"/>
      <c r="PD169" s="319"/>
      <c r="PE169" s="319"/>
      <c r="PF169" s="319"/>
      <c r="PG169" s="319"/>
      <c r="PH169" s="319"/>
      <c r="PI169" s="319"/>
      <c r="PJ169" s="319"/>
      <c r="PK169" s="319"/>
      <c r="PL169" s="319"/>
      <c r="PM169" s="319"/>
      <c r="PN169" s="319"/>
      <c r="PO169" s="319"/>
      <c r="PP169" s="319"/>
      <c r="PQ169" s="319"/>
      <c r="PR169" s="319"/>
      <c r="PS169" s="319"/>
      <c r="PT169" s="319"/>
      <c r="PU169" s="319"/>
      <c r="PV169" s="319"/>
      <c r="PW169" s="319"/>
      <c r="PX169" s="319"/>
      <c r="PY169" s="319"/>
      <c r="PZ169" s="319"/>
      <c r="QA169" s="319"/>
      <c r="QB169" s="319"/>
      <c r="QC169" s="319"/>
      <c r="QD169" s="319"/>
      <c r="QE169" s="319"/>
      <c r="QF169" s="319"/>
      <c r="QG169" s="319"/>
      <c r="QH169" s="319"/>
      <c r="QI169" s="319"/>
      <c r="QJ169" s="319"/>
      <c r="QK169" s="319"/>
      <c r="QL169" s="319"/>
      <c r="QM169" s="319"/>
      <c r="QN169" s="319"/>
      <c r="QO169" s="319"/>
      <c r="QP169" s="319"/>
      <c r="QQ169" s="319"/>
      <c r="QR169" s="319"/>
      <c r="QS169" s="319"/>
      <c r="QT169" s="319"/>
      <c r="QU169" s="319"/>
      <c r="QV169" s="319"/>
      <c r="QW169" s="319"/>
      <c r="QX169" s="319"/>
      <c r="QY169" s="319"/>
      <c r="QZ169" s="319"/>
      <c r="RA169" s="319"/>
      <c r="RB169" s="319"/>
      <c r="RC169" s="319"/>
      <c r="RD169" s="319"/>
      <c r="RE169" s="319"/>
      <c r="RF169" s="319"/>
    </row>
    <row r="170" spans="1:474" s="602" customFormat="1" ht="14.4">
      <c r="A170" s="319"/>
      <c r="B170" s="2003" t="s">
        <v>77</v>
      </c>
      <c r="C170" s="2004">
        <v>18231134</v>
      </c>
      <c r="D170" s="2005"/>
      <c r="E170" s="2006" t="s">
        <v>1216</v>
      </c>
      <c r="F170" s="2011">
        <v>12</v>
      </c>
      <c r="G170" s="612">
        <f t="shared" si="34"/>
        <v>0.21458740142809607</v>
      </c>
      <c r="H170" s="612" t="s">
        <v>37</v>
      </c>
      <c r="I170" s="2006">
        <v>324</v>
      </c>
      <c r="J170" s="2008">
        <f t="shared" si="28"/>
        <v>843</v>
      </c>
      <c r="K170" s="2009">
        <f t="shared" si="30"/>
        <v>67.830000000000013</v>
      </c>
      <c r="L170" s="2009">
        <f t="shared" si="31"/>
        <v>67.830000000000013</v>
      </c>
      <c r="M170" s="600"/>
      <c r="N170" s="2006">
        <v>273132</v>
      </c>
      <c r="O170" s="375"/>
      <c r="P170" s="601"/>
      <c r="Q170" s="601">
        <v>21976.920000000006</v>
      </c>
      <c r="R170" s="601">
        <f t="shared" si="29"/>
        <v>0</v>
      </c>
      <c r="S170" s="2006">
        <v>21976.920000000006</v>
      </c>
      <c r="T170" s="601"/>
      <c r="U170" s="601"/>
      <c r="V170" s="601"/>
      <c r="W170" s="601"/>
      <c r="X170" s="601"/>
      <c r="Y170" s="601"/>
      <c r="Z170" s="1006">
        <f t="shared" si="35"/>
        <v>0</v>
      </c>
      <c r="AA170" s="614">
        <f t="shared" si="32"/>
        <v>0.67084969084451451</v>
      </c>
      <c r="AB170" s="601">
        <f t="shared" si="33"/>
        <v>183230.51775974393</v>
      </c>
      <c r="AC170" s="618"/>
      <c r="AD170" s="2010"/>
      <c r="AE170" s="319"/>
      <c r="AF170" s="319"/>
      <c r="AG170" s="319"/>
      <c r="AH170" s="319"/>
      <c r="AI170" s="319"/>
      <c r="AJ170" s="319"/>
      <c r="AK170" s="319"/>
      <c r="AL170" s="319"/>
      <c r="AM170" s="319"/>
      <c r="AN170" s="319"/>
      <c r="AO170" s="319"/>
      <c r="AP170" s="319"/>
      <c r="AQ170" s="319"/>
      <c r="AR170" s="319"/>
      <c r="AS170" s="319"/>
      <c r="AT170" s="319"/>
      <c r="AU170" s="319"/>
      <c r="AV170" s="319"/>
      <c r="AW170" s="319"/>
      <c r="AX170" s="319"/>
      <c r="AY170" s="319"/>
      <c r="AZ170" s="319"/>
      <c r="BA170" s="319"/>
      <c r="BB170" s="319"/>
      <c r="BC170" s="319"/>
      <c r="BD170" s="319"/>
      <c r="BE170" s="319"/>
      <c r="BF170" s="319"/>
      <c r="BG170" s="319"/>
      <c r="BH170" s="319"/>
      <c r="BI170" s="319"/>
      <c r="BJ170" s="319"/>
      <c r="BK170" s="319"/>
      <c r="BL170" s="319"/>
      <c r="BM170" s="319"/>
      <c r="BN170" s="319"/>
      <c r="BO170" s="319"/>
      <c r="BP170" s="319"/>
      <c r="BQ170" s="319"/>
      <c r="BR170" s="319"/>
      <c r="BS170" s="319"/>
      <c r="BT170" s="319"/>
      <c r="BU170" s="319"/>
      <c r="BV170" s="319"/>
      <c r="BW170" s="319"/>
      <c r="BX170" s="319"/>
      <c r="BY170" s="319"/>
      <c r="BZ170" s="319"/>
      <c r="CA170" s="319"/>
      <c r="CB170" s="319"/>
      <c r="CC170" s="319"/>
      <c r="CD170" s="319"/>
      <c r="CE170" s="319"/>
      <c r="CF170" s="319"/>
      <c r="CG170" s="319"/>
      <c r="CH170" s="319"/>
      <c r="CI170" s="319"/>
      <c r="CJ170" s="319"/>
      <c r="CK170" s="319"/>
      <c r="CL170" s="319"/>
      <c r="CM170" s="319"/>
      <c r="CN170" s="319"/>
      <c r="CO170" s="319"/>
      <c r="CP170" s="319"/>
      <c r="CQ170" s="319"/>
      <c r="CR170" s="319"/>
      <c r="CS170" s="319"/>
      <c r="CT170" s="319"/>
      <c r="CU170" s="319"/>
      <c r="CV170" s="319"/>
      <c r="CW170" s="319"/>
      <c r="CX170" s="319"/>
      <c r="CY170" s="319"/>
      <c r="CZ170" s="319"/>
      <c r="DA170" s="319"/>
      <c r="DB170" s="319"/>
      <c r="DC170" s="319"/>
      <c r="DD170" s="319"/>
      <c r="DE170" s="319"/>
      <c r="DF170" s="319"/>
      <c r="DG170" s="319"/>
      <c r="DH170" s="319"/>
      <c r="DI170" s="319"/>
      <c r="DJ170" s="319"/>
      <c r="DK170" s="319"/>
      <c r="DL170" s="319"/>
      <c r="DM170" s="319"/>
      <c r="DN170" s="319"/>
      <c r="DO170" s="319"/>
      <c r="DP170" s="319"/>
      <c r="DQ170" s="319"/>
      <c r="DR170" s="319"/>
      <c r="DS170" s="319"/>
      <c r="DT170" s="319"/>
      <c r="DU170" s="319"/>
      <c r="DV170" s="319"/>
      <c r="DW170" s="319"/>
      <c r="DX170" s="319"/>
      <c r="DY170" s="319"/>
      <c r="DZ170" s="319"/>
      <c r="EA170" s="319"/>
      <c r="EB170" s="319"/>
      <c r="EC170" s="319"/>
      <c r="ED170" s="319"/>
      <c r="EE170" s="319"/>
      <c r="EF170" s="319"/>
      <c r="EG170" s="319"/>
      <c r="EH170" s="319"/>
      <c r="EI170" s="319"/>
      <c r="EJ170" s="319"/>
      <c r="EK170" s="319"/>
      <c r="EL170" s="319"/>
      <c r="EM170" s="319"/>
      <c r="EN170" s="319"/>
      <c r="EO170" s="319"/>
      <c r="EP170" s="319"/>
      <c r="EQ170" s="319"/>
      <c r="ER170" s="319"/>
      <c r="ES170" s="319"/>
      <c r="ET170" s="319"/>
      <c r="EU170" s="319"/>
      <c r="EV170" s="319"/>
      <c r="EW170" s="319"/>
      <c r="EX170" s="319"/>
      <c r="EY170" s="319"/>
      <c r="EZ170" s="319"/>
      <c r="FA170" s="319"/>
      <c r="FB170" s="319"/>
      <c r="FC170" s="319"/>
      <c r="FD170" s="319"/>
      <c r="FE170" s="319"/>
      <c r="FF170" s="319"/>
      <c r="FG170" s="319"/>
      <c r="FH170" s="319"/>
      <c r="FI170" s="319"/>
      <c r="FJ170" s="319"/>
      <c r="FK170" s="319"/>
      <c r="FL170" s="319"/>
      <c r="FM170" s="319"/>
      <c r="FN170" s="319"/>
      <c r="FO170" s="319"/>
      <c r="FP170" s="319"/>
      <c r="FQ170" s="319"/>
      <c r="FR170" s="319"/>
      <c r="FS170" s="319"/>
      <c r="FT170" s="319"/>
      <c r="FU170" s="319"/>
      <c r="FV170" s="319"/>
      <c r="FW170" s="319"/>
      <c r="FX170" s="319"/>
      <c r="FY170" s="319"/>
      <c r="FZ170" s="319"/>
      <c r="GA170" s="319"/>
      <c r="GB170" s="319"/>
      <c r="GC170" s="319"/>
      <c r="GD170" s="319"/>
      <c r="GE170" s="319"/>
      <c r="GF170" s="319"/>
      <c r="GG170" s="319"/>
      <c r="GH170" s="319"/>
      <c r="GI170" s="319"/>
      <c r="GJ170" s="319"/>
      <c r="GK170" s="319"/>
      <c r="GL170" s="319"/>
      <c r="GM170" s="319"/>
      <c r="GN170" s="319"/>
      <c r="GO170" s="319"/>
      <c r="GP170" s="319"/>
      <c r="GQ170" s="319"/>
      <c r="GR170" s="319"/>
      <c r="GS170" s="319"/>
      <c r="GT170" s="319"/>
      <c r="GU170" s="319"/>
      <c r="GV170" s="319"/>
      <c r="GW170" s="319"/>
      <c r="GX170" s="319"/>
      <c r="GY170" s="319"/>
      <c r="GZ170" s="319"/>
      <c r="HA170" s="319"/>
      <c r="HB170" s="319"/>
      <c r="HC170" s="319"/>
      <c r="HD170" s="319"/>
      <c r="HE170" s="319"/>
      <c r="HF170" s="319"/>
      <c r="HG170" s="319"/>
      <c r="HH170" s="319"/>
      <c r="HI170" s="319"/>
      <c r="HJ170" s="319"/>
      <c r="HK170" s="319"/>
      <c r="HL170" s="319"/>
      <c r="HM170" s="319"/>
      <c r="HN170" s="319"/>
      <c r="HO170" s="319"/>
      <c r="HP170" s="319"/>
      <c r="HQ170" s="319"/>
      <c r="HR170" s="319"/>
      <c r="HS170" s="319"/>
      <c r="HT170" s="319"/>
      <c r="HU170" s="319"/>
      <c r="HV170" s="319"/>
      <c r="HW170" s="319"/>
      <c r="HX170" s="319"/>
      <c r="HY170" s="319"/>
      <c r="HZ170" s="319"/>
      <c r="IA170" s="319"/>
      <c r="IB170" s="319"/>
      <c r="IC170" s="319"/>
      <c r="ID170" s="319"/>
      <c r="IE170" s="319"/>
      <c r="IF170" s="319"/>
      <c r="IG170" s="319"/>
      <c r="IH170" s="319"/>
      <c r="II170" s="319"/>
      <c r="IJ170" s="319"/>
      <c r="IK170" s="319"/>
      <c r="IL170" s="319"/>
      <c r="IM170" s="319"/>
      <c r="IN170" s="319"/>
      <c r="IO170" s="319"/>
      <c r="IP170" s="319"/>
      <c r="IQ170" s="319"/>
      <c r="IR170" s="319"/>
      <c r="IS170" s="319"/>
      <c r="IT170" s="319"/>
      <c r="IU170" s="319"/>
      <c r="IV170" s="319"/>
      <c r="IW170" s="319"/>
      <c r="IX170" s="319"/>
      <c r="IY170" s="319"/>
      <c r="IZ170" s="319"/>
      <c r="JA170" s="319"/>
      <c r="JB170" s="319"/>
      <c r="JC170" s="319"/>
      <c r="JD170" s="319"/>
      <c r="JE170" s="319"/>
      <c r="JF170" s="319"/>
      <c r="JG170" s="319"/>
      <c r="JH170" s="319"/>
      <c r="JI170" s="319"/>
      <c r="JJ170" s="319"/>
      <c r="JK170" s="319"/>
      <c r="JL170" s="319"/>
      <c r="JM170" s="319"/>
      <c r="JN170" s="319"/>
      <c r="JO170" s="319"/>
      <c r="JP170" s="319"/>
      <c r="JQ170" s="319"/>
      <c r="JR170" s="319"/>
      <c r="JS170" s="319"/>
      <c r="JT170" s="319"/>
      <c r="JU170" s="319"/>
      <c r="JV170" s="319"/>
      <c r="JW170" s="319"/>
      <c r="JX170" s="319"/>
      <c r="JY170" s="319"/>
      <c r="JZ170" s="319"/>
      <c r="KA170" s="319"/>
      <c r="KB170" s="319"/>
      <c r="KC170" s="319"/>
      <c r="KD170" s="319"/>
      <c r="KE170" s="319"/>
      <c r="KF170" s="319"/>
      <c r="KG170" s="319"/>
      <c r="KH170" s="319"/>
      <c r="KI170" s="319"/>
      <c r="KJ170" s="319"/>
      <c r="KK170" s="319"/>
      <c r="KL170" s="319"/>
      <c r="KM170" s="319"/>
      <c r="KN170" s="319"/>
      <c r="KO170" s="319"/>
      <c r="KP170" s="319"/>
      <c r="KQ170" s="319"/>
      <c r="KR170" s="319"/>
      <c r="KS170" s="319"/>
      <c r="KT170" s="319"/>
      <c r="KU170" s="319"/>
      <c r="KV170" s="319"/>
      <c r="KW170" s="319"/>
      <c r="KX170" s="319"/>
      <c r="KY170" s="319"/>
      <c r="KZ170" s="319"/>
      <c r="LA170" s="319"/>
      <c r="LB170" s="319"/>
      <c r="LC170" s="319"/>
      <c r="LD170" s="319"/>
      <c r="LE170" s="319"/>
      <c r="LF170" s="319"/>
      <c r="LG170" s="319"/>
      <c r="LH170" s="319"/>
      <c r="LI170" s="319"/>
      <c r="LJ170" s="319"/>
      <c r="LK170" s="319"/>
      <c r="LL170" s="319"/>
      <c r="LM170" s="319"/>
      <c r="LN170" s="319"/>
      <c r="LO170" s="319"/>
      <c r="LP170" s="319"/>
      <c r="LQ170" s="319"/>
      <c r="LR170" s="319"/>
      <c r="LS170" s="319"/>
      <c r="LT170" s="319"/>
      <c r="LU170" s="319"/>
      <c r="LV170" s="319"/>
      <c r="LW170" s="319"/>
      <c r="LX170" s="319"/>
      <c r="LY170" s="319"/>
      <c r="LZ170" s="319"/>
      <c r="MA170" s="319"/>
      <c r="MB170" s="319"/>
      <c r="MC170" s="319"/>
      <c r="MD170" s="319"/>
      <c r="ME170" s="319"/>
      <c r="MF170" s="319"/>
      <c r="MG170" s="319"/>
      <c r="MH170" s="319"/>
      <c r="MI170" s="319"/>
      <c r="MJ170" s="319"/>
      <c r="MK170" s="319"/>
      <c r="ML170" s="319"/>
      <c r="MM170" s="319"/>
      <c r="MN170" s="319"/>
      <c r="MO170" s="319"/>
      <c r="MP170" s="319"/>
      <c r="MQ170" s="319"/>
      <c r="MR170" s="319"/>
      <c r="MS170" s="319"/>
      <c r="MT170" s="319"/>
      <c r="MU170" s="319"/>
      <c r="MV170" s="319"/>
      <c r="MW170" s="319"/>
      <c r="MX170" s="319"/>
      <c r="MY170" s="319"/>
      <c r="MZ170" s="319"/>
      <c r="NA170" s="319"/>
      <c r="NB170" s="319"/>
      <c r="NC170" s="319"/>
      <c r="ND170" s="319"/>
      <c r="NE170" s="319"/>
      <c r="NF170" s="319"/>
      <c r="NG170" s="319"/>
      <c r="NH170" s="319"/>
      <c r="NI170" s="319"/>
      <c r="NJ170" s="319"/>
      <c r="NK170" s="319"/>
      <c r="NL170" s="319"/>
      <c r="NM170" s="319"/>
      <c r="NN170" s="319"/>
      <c r="NO170" s="319"/>
      <c r="NP170" s="319"/>
      <c r="NQ170" s="319"/>
      <c r="NR170" s="319"/>
      <c r="NS170" s="319"/>
      <c r="NT170" s="319"/>
      <c r="NU170" s="319"/>
      <c r="NV170" s="319"/>
      <c r="NW170" s="319"/>
      <c r="NX170" s="319"/>
      <c r="NY170" s="319"/>
      <c r="NZ170" s="319"/>
      <c r="OA170" s="319"/>
      <c r="OB170" s="319"/>
      <c r="OC170" s="319"/>
      <c r="OD170" s="319"/>
      <c r="OE170" s="319"/>
      <c r="OF170" s="319"/>
      <c r="OG170" s="319"/>
      <c r="OH170" s="319"/>
      <c r="OI170" s="319"/>
      <c r="OJ170" s="319"/>
      <c r="OK170" s="319"/>
      <c r="OL170" s="319"/>
      <c r="OM170" s="319"/>
      <c r="ON170" s="319"/>
      <c r="OO170" s="319"/>
      <c r="OP170" s="319"/>
      <c r="OQ170" s="319"/>
      <c r="OR170" s="319"/>
      <c r="OS170" s="319"/>
      <c r="OT170" s="319"/>
      <c r="OU170" s="319"/>
      <c r="OV170" s="319"/>
      <c r="OW170" s="319"/>
      <c r="OX170" s="319"/>
      <c r="OY170" s="319"/>
      <c r="OZ170" s="319"/>
      <c r="PA170" s="319"/>
      <c r="PB170" s="319"/>
      <c r="PC170" s="319"/>
      <c r="PD170" s="319"/>
      <c r="PE170" s="319"/>
      <c r="PF170" s="319"/>
      <c r="PG170" s="319"/>
      <c r="PH170" s="319"/>
      <c r="PI170" s="319"/>
      <c r="PJ170" s="319"/>
      <c r="PK170" s="319"/>
      <c r="PL170" s="319"/>
      <c r="PM170" s="319"/>
      <c r="PN170" s="319"/>
      <c r="PO170" s="319"/>
      <c r="PP170" s="319"/>
      <c r="PQ170" s="319"/>
      <c r="PR170" s="319"/>
      <c r="PS170" s="319"/>
      <c r="PT170" s="319"/>
      <c r="PU170" s="319"/>
      <c r="PV170" s="319"/>
      <c r="PW170" s="319"/>
      <c r="PX170" s="319"/>
      <c r="PY170" s="319"/>
      <c r="PZ170" s="319"/>
      <c r="QA170" s="319"/>
      <c r="QB170" s="319"/>
      <c r="QC170" s="319"/>
      <c r="QD170" s="319"/>
      <c r="QE170" s="319"/>
      <c r="QF170" s="319"/>
      <c r="QG170" s="319"/>
      <c r="QH170" s="319"/>
      <c r="QI170" s="319"/>
      <c r="QJ170" s="319"/>
      <c r="QK170" s="319"/>
      <c r="QL170" s="319"/>
      <c r="QM170" s="319"/>
      <c r="QN170" s="319"/>
      <c r="QO170" s="319"/>
      <c r="QP170" s="319"/>
      <c r="QQ170" s="319"/>
      <c r="QR170" s="319"/>
      <c r="QS170" s="319"/>
      <c r="QT170" s="319"/>
      <c r="QU170" s="319"/>
      <c r="QV170" s="319"/>
      <c r="QW170" s="319"/>
      <c r="QX170" s="319"/>
      <c r="QY170" s="319"/>
      <c r="QZ170" s="319"/>
      <c r="RA170" s="319"/>
      <c r="RB170" s="319"/>
      <c r="RC170" s="319"/>
      <c r="RD170" s="319"/>
      <c r="RE170" s="319"/>
      <c r="RF170" s="319"/>
    </row>
    <row r="171" spans="1:474" s="602" customFormat="1" ht="14.4">
      <c r="A171" s="319"/>
      <c r="B171" s="2003" t="s">
        <v>77</v>
      </c>
      <c r="C171" s="2004">
        <v>18231134</v>
      </c>
      <c r="D171" s="2005"/>
      <c r="E171" s="2006" t="s">
        <v>1217</v>
      </c>
      <c r="F171" s="2011">
        <v>12</v>
      </c>
      <c r="G171" s="612">
        <f t="shared" si="34"/>
        <v>0.22285563002316836</v>
      </c>
      <c r="H171" s="612" t="s">
        <v>37</v>
      </c>
      <c r="I171" s="2006">
        <v>636</v>
      </c>
      <c r="J171" s="2008">
        <f t="shared" si="28"/>
        <v>446</v>
      </c>
      <c r="K171" s="2009">
        <f t="shared" si="30"/>
        <v>88.830000000000013</v>
      </c>
      <c r="L171" s="2009">
        <f t="shared" si="31"/>
        <v>88.830000000000013</v>
      </c>
      <c r="M171" s="600"/>
      <c r="N171" s="2006">
        <v>283656</v>
      </c>
      <c r="O171" s="375"/>
      <c r="P171" s="601"/>
      <c r="Q171" s="601">
        <v>56495.880000000012</v>
      </c>
      <c r="R171" s="601">
        <f t="shared" si="29"/>
        <v>0</v>
      </c>
      <c r="S171" s="2006">
        <v>56495.880000000012</v>
      </c>
      <c r="T171" s="601"/>
      <c r="U171" s="601"/>
      <c r="V171" s="601"/>
      <c r="W171" s="601"/>
      <c r="X171" s="601"/>
      <c r="Y171" s="601"/>
      <c r="Z171" s="1006">
        <f t="shared" si="35"/>
        <v>0</v>
      </c>
      <c r="AA171" s="614">
        <f t="shared" si="32"/>
        <v>0.67084969084451451</v>
      </c>
      <c r="AB171" s="601">
        <f t="shared" si="33"/>
        <v>190290.53990619161</v>
      </c>
      <c r="AC171" s="618"/>
      <c r="AD171" s="2010"/>
      <c r="AE171" s="319"/>
      <c r="AF171" s="319"/>
      <c r="AG171" s="319"/>
      <c r="AH171" s="319"/>
      <c r="AI171" s="319"/>
      <c r="AJ171" s="319"/>
      <c r="AK171" s="319"/>
      <c r="AL171" s="319"/>
      <c r="AM171" s="319"/>
      <c r="AN171" s="319"/>
      <c r="AO171" s="319"/>
      <c r="AP171" s="319"/>
      <c r="AQ171" s="319"/>
      <c r="AR171" s="319"/>
      <c r="AS171" s="319"/>
      <c r="AT171" s="319"/>
      <c r="AU171" s="319"/>
      <c r="AV171" s="319"/>
      <c r="AW171" s="319"/>
      <c r="AX171" s="319"/>
      <c r="AY171" s="319"/>
      <c r="AZ171" s="319"/>
      <c r="BA171" s="319"/>
      <c r="BB171" s="319"/>
      <c r="BC171" s="319"/>
      <c r="BD171" s="319"/>
      <c r="BE171" s="319"/>
      <c r="BF171" s="319"/>
      <c r="BG171" s="319"/>
      <c r="BH171" s="319"/>
      <c r="BI171" s="319"/>
      <c r="BJ171" s="319"/>
      <c r="BK171" s="319"/>
      <c r="BL171" s="319"/>
      <c r="BM171" s="319"/>
      <c r="BN171" s="319"/>
      <c r="BO171" s="319"/>
      <c r="BP171" s="319"/>
      <c r="BQ171" s="319"/>
      <c r="BR171" s="319"/>
      <c r="BS171" s="319"/>
      <c r="BT171" s="319"/>
      <c r="BU171" s="319"/>
      <c r="BV171" s="319"/>
      <c r="BW171" s="319"/>
      <c r="BX171" s="319"/>
      <c r="BY171" s="319"/>
      <c r="BZ171" s="319"/>
      <c r="CA171" s="319"/>
      <c r="CB171" s="319"/>
      <c r="CC171" s="319"/>
      <c r="CD171" s="319"/>
      <c r="CE171" s="319"/>
      <c r="CF171" s="319"/>
      <c r="CG171" s="319"/>
      <c r="CH171" s="319"/>
      <c r="CI171" s="319"/>
      <c r="CJ171" s="319"/>
      <c r="CK171" s="319"/>
      <c r="CL171" s="319"/>
      <c r="CM171" s="319"/>
      <c r="CN171" s="319"/>
      <c r="CO171" s="319"/>
      <c r="CP171" s="319"/>
      <c r="CQ171" s="319"/>
      <c r="CR171" s="319"/>
      <c r="CS171" s="319"/>
      <c r="CT171" s="319"/>
      <c r="CU171" s="319"/>
      <c r="CV171" s="319"/>
      <c r="CW171" s="319"/>
      <c r="CX171" s="319"/>
      <c r="CY171" s="319"/>
      <c r="CZ171" s="319"/>
      <c r="DA171" s="319"/>
      <c r="DB171" s="319"/>
      <c r="DC171" s="319"/>
      <c r="DD171" s="319"/>
      <c r="DE171" s="319"/>
      <c r="DF171" s="319"/>
      <c r="DG171" s="319"/>
      <c r="DH171" s="319"/>
      <c r="DI171" s="319"/>
      <c r="DJ171" s="319"/>
      <c r="DK171" s="319"/>
      <c r="DL171" s="319"/>
      <c r="DM171" s="319"/>
      <c r="DN171" s="319"/>
      <c r="DO171" s="319"/>
      <c r="DP171" s="319"/>
      <c r="DQ171" s="319"/>
      <c r="DR171" s="319"/>
      <c r="DS171" s="319"/>
      <c r="DT171" s="319"/>
      <c r="DU171" s="319"/>
      <c r="DV171" s="319"/>
      <c r="DW171" s="319"/>
      <c r="DX171" s="319"/>
      <c r="DY171" s="319"/>
      <c r="DZ171" s="319"/>
      <c r="EA171" s="319"/>
      <c r="EB171" s="319"/>
      <c r="EC171" s="319"/>
      <c r="ED171" s="319"/>
      <c r="EE171" s="319"/>
      <c r="EF171" s="319"/>
      <c r="EG171" s="319"/>
      <c r="EH171" s="319"/>
      <c r="EI171" s="319"/>
      <c r="EJ171" s="319"/>
      <c r="EK171" s="319"/>
      <c r="EL171" s="319"/>
      <c r="EM171" s="319"/>
      <c r="EN171" s="319"/>
      <c r="EO171" s="319"/>
      <c r="EP171" s="319"/>
      <c r="EQ171" s="319"/>
      <c r="ER171" s="319"/>
      <c r="ES171" s="319"/>
      <c r="ET171" s="319"/>
      <c r="EU171" s="319"/>
      <c r="EV171" s="319"/>
      <c r="EW171" s="319"/>
      <c r="EX171" s="319"/>
      <c r="EY171" s="319"/>
      <c r="EZ171" s="319"/>
      <c r="FA171" s="319"/>
      <c r="FB171" s="319"/>
      <c r="FC171" s="319"/>
      <c r="FD171" s="319"/>
      <c r="FE171" s="319"/>
      <c r="FF171" s="319"/>
      <c r="FG171" s="319"/>
      <c r="FH171" s="319"/>
      <c r="FI171" s="319"/>
      <c r="FJ171" s="319"/>
      <c r="FK171" s="319"/>
      <c r="FL171" s="319"/>
      <c r="FM171" s="319"/>
      <c r="FN171" s="319"/>
      <c r="FO171" s="319"/>
      <c r="FP171" s="319"/>
      <c r="FQ171" s="319"/>
      <c r="FR171" s="319"/>
      <c r="FS171" s="319"/>
      <c r="FT171" s="319"/>
      <c r="FU171" s="319"/>
      <c r="FV171" s="319"/>
      <c r="FW171" s="319"/>
      <c r="FX171" s="319"/>
      <c r="FY171" s="319"/>
      <c r="FZ171" s="319"/>
      <c r="GA171" s="319"/>
      <c r="GB171" s="319"/>
      <c r="GC171" s="319"/>
      <c r="GD171" s="319"/>
      <c r="GE171" s="319"/>
      <c r="GF171" s="319"/>
      <c r="GG171" s="319"/>
      <c r="GH171" s="319"/>
      <c r="GI171" s="319"/>
      <c r="GJ171" s="319"/>
      <c r="GK171" s="319"/>
      <c r="GL171" s="319"/>
      <c r="GM171" s="319"/>
      <c r="GN171" s="319"/>
      <c r="GO171" s="319"/>
      <c r="GP171" s="319"/>
      <c r="GQ171" s="319"/>
      <c r="GR171" s="319"/>
      <c r="GS171" s="319"/>
      <c r="GT171" s="319"/>
      <c r="GU171" s="319"/>
      <c r="GV171" s="319"/>
      <c r="GW171" s="319"/>
      <c r="GX171" s="319"/>
      <c r="GY171" s="319"/>
      <c r="GZ171" s="319"/>
      <c r="HA171" s="319"/>
      <c r="HB171" s="319"/>
      <c r="HC171" s="319"/>
      <c r="HD171" s="319"/>
      <c r="HE171" s="319"/>
      <c r="HF171" s="319"/>
      <c r="HG171" s="319"/>
      <c r="HH171" s="319"/>
      <c r="HI171" s="319"/>
      <c r="HJ171" s="319"/>
      <c r="HK171" s="319"/>
      <c r="HL171" s="319"/>
      <c r="HM171" s="319"/>
      <c r="HN171" s="319"/>
      <c r="HO171" s="319"/>
      <c r="HP171" s="319"/>
      <c r="HQ171" s="319"/>
      <c r="HR171" s="319"/>
      <c r="HS171" s="319"/>
      <c r="HT171" s="319"/>
      <c r="HU171" s="319"/>
      <c r="HV171" s="319"/>
      <c r="HW171" s="319"/>
      <c r="HX171" s="319"/>
      <c r="HY171" s="319"/>
      <c r="HZ171" s="319"/>
      <c r="IA171" s="319"/>
      <c r="IB171" s="319"/>
      <c r="IC171" s="319"/>
      <c r="ID171" s="319"/>
      <c r="IE171" s="319"/>
      <c r="IF171" s="319"/>
      <c r="IG171" s="319"/>
      <c r="IH171" s="319"/>
      <c r="II171" s="319"/>
      <c r="IJ171" s="319"/>
      <c r="IK171" s="319"/>
      <c r="IL171" s="319"/>
      <c r="IM171" s="319"/>
      <c r="IN171" s="319"/>
      <c r="IO171" s="319"/>
      <c r="IP171" s="319"/>
      <c r="IQ171" s="319"/>
      <c r="IR171" s="319"/>
      <c r="IS171" s="319"/>
      <c r="IT171" s="319"/>
      <c r="IU171" s="319"/>
      <c r="IV171" s="319"/>
      <c r="IW171" s="319"/>
      <c r="IX171" s="319"/>
      <c r="IY171" s="319"/>
      <c r="IZ171" s="319"/>
      <c r="JA171" s="319"/>
      <c r="JB171" s="319"/>
      <c r="JC171" s="319"/>
      <c r="JD171" s="319"/>
      <c r="JE171" s="319"/>
      <c r="JF171" s="319"/>
      <c r="JG171" s="319"/>
      <c r="JH171" s="319"/>
      <c r="JI171" s="319"/>
      <c r="JJ171" s="319"/>
      <c r="JK171" s="319"/>
      <c r="JL171" s="319"/>
      <c r="JM171" s="319"/>
      <c r="JN171" s="319"/>
      <c r="JO171" s="319"/>
      <c r="JP171" s="319"/>
      <c r="JQ171" s="319"/>
      <c r="JR171" s="319"/>
      <c r="JS171" s="319"/>
      <c r="JT171" s="319"/>
      <c r="JU171" s="319"/>
      <c r="JV171" s="319"/>
      <c r="JW171" s="319"/>
      <c r="JX171" s="319"/>
      <c r="JY171" s="319"/>
      <c r="JZ171" s="319"/>
      <c r="KA171" s="319"/>
      <c r="KB171" s="319"/>
      <c r="KC171" s="319"/>
      <c r="KD171" s="319"/>
      <c r="KE171" s="319"/>
      <c r="KF171" s="319"/>
      <c r="KG171" s="319"/>
      <c r="KH171" s="319"/>
      <c r="KI171" s="319"/>
      <c r="KJ171" s="319"/>
      <c r="KK171" s="319"/>
      <c r="KL171" s="319"/>
      <c r="KM171" s="319"/>
      <c r="KN171" s="319"/>
      <c r="KO171" s="319"/>
      <c r="KP171" s="319"/>
      <c r="KQ171" s="319"/>
      <c r="KR171" s="319"/>
      <c r="KS171" s="319"/>
      <c r="KT171" s="319"/>
      <c r="KU171" s="319"/>
      <c r="KV171" s="319"/>
      <c r="KW171" s="319"/>
      <c r="KX171" s="319"/>
      <c r="KY171" s="319"/>
      <c r="KZ171" s="319"/>
      <c r="LA171" s="319"/>
      <c r="LB171" s="319"/>
      <c r="LC171" s="319"/>
      <c r="LD171" s="319"/>
      <c r="LE171" s="319"/>
      <c r="LF171" s="319"/>
      <c r="LG171" s="319"/>
      <c r="LH171" s="319"/>
      <c r="LI171" s="319"/>
      <c r="LJ171" s="319"/>
      <c r="LK171" s="319"/>
      <c r="LL171" s="319"/>
      <c r="LM171" s="319"/>
      <c r="LN171" s="319"/>
      <c r="LO171" s="319"/>
      <c r="LP171" s="319"/>
      <c r="LQ171" s="319"/>
      <c r="LR171" s="319"/>
      <c r="LS171" s="319"/>
      <c r="LT171" s="319"/>
      <c r="LU171" s="319"/>
      <c r="LV171" s="319"/>
      <c r="LW171" s="319"/>
      <c r="LX171" s="319"/>
      <c r="LY171" s="319"/>
      <c r="LZ171" s="319"/>
      <c r="MA171" s="319"/>
      <c r="MB171" s="319"/>
      <c r="MC171" s="319"/>
      <c r="MD171" s="319"/>
      <c r="ME171" s="319"/>
      <c r="MF171" s="319"/>
      <c r="MG171" s="319"/>
      <c r="MH171" s="319"/>
      <c r="MI171" s="319"/>
      <c r="MJ171" s="319"/>
      <c r="MK171" s="319"/>
      <c r="ML171" s="319"/>
      <c r="MM171" s="319"/>
      <c r="MN171" s="319"/>
      <c r="MO171" s="319"/>
      <c r="MP171" s="319"/>
      <c r="MQ171" s="319"/>
      <c r="MR171" s="319"/>
      <c r="MS171" s="319"/>
      <c r="MT171" s="319"/>
      <c r="MU171" s="319"/>
      <c r="MV171" s="319"/>
      <c r="MW171" s="319"/>
      <c r="MX171" s="319"/>
      <c r="MY171" s="319"/>
      <c r="MZ171" s="319"/>
      <c r="NA171" s="319"/>
      <c r="NB171" s="319"/>
      <c r="NC171" s="319"/>
      <c r="ND171" s="319"/>
      <c r="NE171" s="319"/>
      <c r="NF171" s="319"/>
      <c r="NG171" s="319"/>
      <c r="NH171" s="319"/>
      <c r="NI171" s="319"/>
      <c r="NJ171" s="319"/>
      <c r="NK171" s="319"/>
      <c r="NL171" s="319"/>
      <c r="NM171" s="319"/>
      <c r="NN171" s="319"/>
      <c r="NO171" s="319"/>
      <c r="NP171" s="319"/>
      <c r="NQ171" s="319"/>
      <c r="NR171" s="319"/>
      <c r="NS171" s="319"/>
      <c r="NT171" s="319"/>
      <c r="NU171" s="319"/>
      <c r="NV171" s="319"/>
      <c r="NW171" s="319"/>
      <c r="NX171" s="319"/>
      <c r="NY171" s="319"/>
      <c r="NZ171" s="319"/>
      <c r="OA171" s="319"/>
      <c r="OB171" s="319"/>
      <c r="OC171" s="319"/>
      <c r="OD171" s="319"/>
      <c r="OE171" s="319"/>
      <c r="OF171" s="319"/>
      <c r="OG171" s="319"/>
      <c r="OH171" s="319"/>
      <c r="OI171" s="319"/>
      <c r="OJ171" s="319"/>
      <c r="OK171" s="319"/>
      <c r="OL171" s="319"/>
      <c r="OM171" s="319"/>
      <c r="ON171" s="319"/>
      <c r="OO171" s="319"/>
      <c r="OP171" s="319"/>
      <c r="OQ171" s="319"/>
      <c r="OR171" s="319"/>
      <c r="OS171" s="319"/>
      <c r="OT171" s="319"/>
      <c r="OU171" s="319"/>
      <c r="OV171" s="319"/>
      <c r="OW171" s="319"/>
      <c r="OX171" s="319"/>
      <c r="OY171" s="319"/>
      <c r="OZ171" s="319"/>
      <c r="PA171" s="319"/>
      <c r="PB171" s="319"/>
      <c r="PC171" s="319"/>
      <c r="PD171" s="319"/>
      <c r="PE171" s="319"/>
      <c r="PF171" s="319"/>
      <c r="PG171" s="319"/>
      <c r="PH171" s="319"/>
      <c r="PI171" s="319"/>
      <c r="PJ171" s="319"/>
      <c r="PK171" s="319"/>
      <c r="PL171" s="319"/>
      <c r="PM171" s="319"/>
      <c r="PN171" s="319"/>
      <c r="PO171" s="319"/>
      <c r="PP171" s="319"/>
      <c r="PQ171" s="319"/>
      <c r="PR171" s="319"/>
      <c r="PS171" s="319"/>
      <c r="PT171" s="319"/>
      <c r="PU171" s="319"/>
      <c r="PV171" s="319"/>
      <c r="PW171" s="319"/>
      <c r="PX171" s="319"/>
      <c r="PY171" s="319"/>
      <c r="PZ171" s="319"/>
      <c r="QA171" s="319"/>
      <c r="QB171" s="319"/>
      <c r="QC171" s="319"/>
      <c r="QD171" s="319"/>
      <c r="QE171" s="319"/>
      <c r="QF171" s="319"/>
      <c r="QG171" s="319"/>
      <c r="QH171" s="319"/>
      <c r="QI171" s="319"/>
      <c r="QJ171" s="319"/>
      <c r="QK171" s="319"/>
      <c r="QL171" s="319"/>
      <c r="QM171" s="319"/>
      <c r="QN171" s="319"/>
      <c r="QO171" s="319"/>
      <c r="QP171" s="319"/>
      <c r="QQ171" s="319"/>
      <c r="QR171" s="319"/>
      <c r="QS171" s="319"/>
      <c r="QT171" s="319"/>
      <c r="QU171" s="319"/>
      <c r="QV171" s="319"/>
      <c r="QW171" s="319"/>
      <c r="QX171" s="319"/>
      <c r="QY171" s="319"/>
      <c r="QZ171" s="319"/>
      <c r="RA171" s="319"/>
      <c r="RB171" s="319"/>
      <c r="RC171" s="319"/>
      <c r="RD171" s="319"/>
      <c r="RE171" s="319"/>
      <c r="RF171" s="319"/>
    </row>
    <row r="172" spans="1:474" s="602" customFormat="1" ht="14.4">
      <c r="A172" s="319"/>
      <c r="B172" s="2003" t="s">
        <v>77</v>
      </c>
      <c r="C172" s="2004">
        <v>18231134</v>
      </c>
      <c r="D172" s="2005"/>
      <c r="E172" s="2006" t="s">
        <v>1218</v>
      </c>
      <c r="F172" s="2011">
        <v>12</v>
      </c>
      <c r="G172" s="612">
        <f t="shared" si="34"/>
        <v>0.13855646698686411</v>
      </c>
      <c r="H172" s="612" t="s">
        <v>37</v>
      </c>
      <c r="I172" s="2006">
        <v>646</v>
      </c>
      <c r="J172" s="2008">
        <f t="shared" si="28"/>
        <v>273</v>
      </c>
      <c r="K172" s="2009">
        <f t="shared" si="30"/>
        <v>67.83</v>
      </c>
      <c r="L172" s="2009">
        <f t="shared" si="31"/>
        <v>67.83</v>
      </c>
      <c r="M172" s="600"/>
      <c r="N172" s="2006">
        <v>176358</v>
      </c>
      <c r="O172" s="375"/>
      <c r="P172" s="601"/>
      <c r="Q172" s="601">
        <v>43818.18</v>
      </c>
      <c r="R172" s="601">
        <f t="shared" si="29"/>
        <v>0</v>
      </c>
      <c r="S172" s="2006">
        <v>43818.18</v>
      </c>
      <c r="T172" s="601"/>
      <c r="U172" s="601"/>
      <c r="V172" s="601"/>
      <c r="W172" s="601"/>
      <c r="X172" s="601"/>
      <c r="Y172" s="601"/>
      <c r="Z172" s="1006">
        <f t="shared" si="35"/>
        <v>0</v>
      </c>
      <c r="AA172" s="614">
        <f t="shared" si="32"/>
        <v>0.67084969084451451</v>
      </c>
      <c r="AB172" s="601">
        <f t="shared" si="33"/>
        <v>118309.70977795689</v>
      </c>
      <c r="AC172" s="618"/>
      <c r="AD172" s="2010"/>
      <c r="AE172" s="319"/>
      <c r="AF172" s="319"/>
      <c r="AG172" s="319"/>
      <c r="AH172" s="319"/>
      <c r="AI172" s="319"/>
      <c r="AJ172" s="319"/>
      <c r="AK172" s="319"/>
      <c r="AL172" s="319"/>
      <c r="AM172" s="319"/>
      <c r="AN172" s="319"/>
      <c r="AO172" s="319"/>
      <c r="AP172" s="319"/>
      <c r="AQ172" s="319"/>
      <c r="AR172" s="319"/>
      <c r="AS172" s="319"/>
      <c r="AT172" s="319"/>
      <c r="AU172" s="319"/>
      <c r="AV172" s="319"/>
      <c r="AW172" s="319"/>
      <c r="AX172" s="319"/>
      <c r="AY172" s="319"/>
      <c r="AZ172" s="319"/>
      <c r="BA172" s="319"/>
      <c r="BB172" s="319"/>
      <c r="BC172" s="319"/>
      <c r="BD172" s="319"/>
      <c r="BE172" s="319"/>
      <c r="BF172" s="319"/>
      <c r="BG172" s="319"/>
      <c r="BH172" s="319"/>
      <c r="BI172" s="319"/>
      <c r="BJ172" s="319"/>
      <c r="BK172" s="319"/>
      <c r="BL172" s="319"/>
      <c r="BM172" s="319"/>
      <c r="BN172" s="319"/>
      <c r="BO172" s="319"/>
      <c r="BP172" s="319"/>
      <c r="BQ172" s="319"/>
      <c r="BR172" s="319"/>
      <c r="BS172" s="319"/>
      <c r="BT172" s="319"/>
      <c r="BU172" s="319"/>
      <c r="BV172" s="319"/>
      <c r="BW172" s="319"/>
      <c r="BX172" s="319"/>
      <c r="BY172" s="319"/>
      <c r="BZ172" s="319"/>
      <c r="CA172" s="319"/>
      <c r="CB172" s="319"/>
      <c r="CC172" s="319"/>
      <c r="CD172" s="319"/>
      <c r="CE172" s="319"/>
      <c r="CF172" s="319"/>
      <c r="CG172" s="319"/>
      <c r="CH172" s="319"/>
      <c r="CI172" s="319"/>
      <c r="CJ172" s="319"/>
      <c r="CK172" s="319"/>
      <c r="CL172" s="319"/>
      <c r="CM172" s="319"/>
      <c r="CN172" s="319"/>
      <c r="CO172" s="319"/>
      <c r="CP172" s="319"/>
      <c r="CQ172" s="319"/>
      <c r="CR172" s="319"/>
      <c r="CS172" s="319"/>
      <c r="CT172" s="319"/>
      <c r="CU172" s="319"/>
      <c r="CV172" s="319"/>
      <c r="CW172" s="319"/>
      <c r="CX172" s="319"/>
      <c r="CY172" s="319"/>
      <c r="CZ172" s="319"/>
      <c r="DA172" s="319"/>
      <c r="DB172" s="319"/>
      <c r="DC172" s="319"/>
      <c r="DD172" s="319"/>
      <c r="DE172" s="319"/>
      <c r="DF172" s="319"/>
      <c r="DG172" s="319"/>
      <c r="DH172" s="319"/>
      <c r="DI172" s="319"/>
      <c r="DJ172" s="319"/>
      <c r="DK172" s="319"/>
      <c r="DL172" s="319"/>
      <c r="DM172" s="319"/>
      <c r="DN172" s="319"/>
      <c r="DO172" s="319"/>
      <c r="DP172" s="319"/>
      <c r="DQ172" s="319"/>
      <c r="DR172" s="319"/>
      <c r="DS172" s="319"/>
      <c r="DT172" s="319"/>
      <c r="DU172" s="319"/>
      <c r="DV172" s="319"/>
      <c r="DW172" s="319"/>
      <c r="DX172" s="319"/>
      <c r="DY172" s="319"/>
      <c r="DZ172" s="319"/>
      <c r="EA172" s="319"/>
      <c r="EB172" s="319"/>
      <c r="EC172" s="319"/>
      <c r="ED172" s="319"/>
      <c r="EE172" s="319"/>
      <c r="EF172" s="319"/>
      <c r="EG172" s="319"/>
      <c r="EH172" s="319"/>
      <c r="EI172" s="319"/>
      <c r="EJ172" s="319"/>
      <c r="EK172" s="319"/>
      <c r="EL172" s="319"/>
      <c r="EM172" s="319"/>
      <c r="EN172" s="319"/>
      <c r="EO172" s="319"/>
      <c r="EP172" s="319"/>
      <c r="EQ172" s="319"/>
      <c r="ER172" s="319"/>
      <c r="ES172" s="319"/>
      <c r="ET172" s="319"/>
      <c r="EU172" s="319"/>
      <c r="EV172" s="319"/>
      <c r="EW172" s="319"/>
      <c r="EX172" s="319"/>
      <c r="EY172" s="319"/>
      <c r="EZ172" s="319"/>
      <c r="FA172" s="319"/>
      <c r="FB172" s="319"/>
      <c r="FC172" s="319"/>
      <c r="FD172" s="319"/>
      <c r="FE172" s="319"/>
      <c r="FF172" s="319"/>
      <c r="FG172" s="319"/>
      <c r="FH172" s="319"/>
      <c r="FI172" s="319"/>
      <c r="FJ172" s="319"/>
      <c r="FK172" s="319"/>
      <c r="FL172" s="319"/>
      <c r="FM172" s="319"/>
      <c r="FN172" s="319"/>
      <c r="FO172" s="319"/>
      <c r="FP172" s="319"/>
      <c r="FQ172" s="319"/>
      <c r="FR172" s="319"/>
      <c r="FS172" s="319"/>
      <c r="FT172" s="319"/>
      <c r="FU172" s="319"/>
      <c r="FV172" s="319"/>
      <c r="FW172" s="319"/>
      <c r="FX172" s="319"/>
      <c r="FY172" s="319"/>
      <c r="FZ172" s="319"/>
      <c r="GA172" s="319"/>
      <c r="GB172" s="319"/>
      <c r="GC172" s="319"/>
      <c r="GD172" s="319"/>
      <c r="GE172" s="319"/>
      <c r="GF172" s="319"/>
      <c r="GG172" s="319"/>
      <c r="GH172" s="319"/>
      <c r="GI172" s="319"/>
      <c r="GJ172" s="319"/>
      <c r="GK172" s="319"/>
      <c r="GL172" s="319"/>
      <c r="GM172" s="319"/>
      <c r="GN172" s="319"/>
      <c r="GO172" s="319"/>
      <c r="GP172" s="319"/>
      <c r="GQ172" s="319"/>
      <c r="GR172" s="319"/>
      <c r="GS172" s="319"/>
      <c r="GT172" s="319"/>
      <c r="GU172" s="319"/>
      <c r="GV172" s="319"/>
      <c r="GW172" s="319"/>
      <c r="GX172" s="319"/>
      <c r="GY172" s="319"/>
      <c r="GZ172" s="319"/>
      <c r="HA172" s="319"/>
      <c r="HB172" s="319"/>
      <c r="HC172" s="319"/>
      <c r="HD172" s="319"/>
      <c r="HE172" s="319"/>
      <c r="HF172" s="319"/>
      <c r="HG172" s="319"/>
      <c r="HH172" s="319"/>
      <c r="HI172" s="319"/>
      <c r="HJ172" s="319"/>
      <c r="HK172" s="319"/>
      <c r="HL172" s="319"/>
      <c r="HM172" s="319"/>
      <c r="HN172" s="319"/>
      <c r="HO172" s="319"/>
      <c r="HP172" s="319"/>
      <c r="HQ172" s="319"/>
      <c r="HR172" s="319"/>
      <c r="HS172" s="319"/>
      <c r="HT172" s="319"/>
      <c r="HU172" s="319"/>
      <c r="HV172" s="319"/>
      <c r="HW172" s="319"/>
      <c r="HX172" s="319"/>
      <c r="HY172" s="319"/>
      <c r="HZ172" s="319"/>
      <c r="IA172" s="319"/>
      <c r="IB172" s="319"/>
      <c r="IC172" s="319"/>
      <c r="ID172" s="319"/>
      <c r="IE172" s="319"/>
      <c r="IF172" s="319"/>
      <c r="IG172" s="319"/>
      <c r="IH172" s="319"/>
      <c r="II172" s="319"/>
      <c r="IJ172" s="319"/>
      <c r="IK172" s="319"/>
      <c r="IL172" s="319"/>
      <c r="IM172" s="319"/>
      <c r="IN172" s="319"/>
      <c r="IO172" s="319"/>
      <c r="IP172" s="319"/>
      <c r="IQ172" s="319"/>
      <c r="IR172" s="319"/>
      <c r="IS172" s="319"/>
      <c r="IT172" s="319"/>
      <c r="IU172" s="319"/>
      <c r="IV172" s="319"/>
      <c r="IW172" s="319"/>
      <c r="IX172" s="319"/>
      <c r="IY172" s="319"/>
      <c r="IZ172" s="319"/>
      <c r="JA172" s="319"/>
      <c r="JB172" s="319"/>
      <c r="JC172" s="319"/>
      <c r="JD172" s="319"/>
      <c r="JE172" s="319"/>
      <c r="JF172" s="319"/>
      <c r="JG172" s="319"/>
      <c r="JH172" s="319"/>
      <c r="JI172" s="319"/>
      <c r="JJ172" s="319"/>
      <c r="JK172" s="319"/>
      <c r="JL172" s="319"/>
      <c r="JM172" s="319"/>
      <c r="JN172" s="319"/>
      <c r="JO172" s="319"/>
      <c r="JP172" s="319"/>
      <c r="JQ172" s="319"/>
      <c r="JR172" s="319"/>
      <c r="JS172" s="319"/>
      <c r="JT172" s="319"/>
      <c r="JU172" s="319"/>
      <c r="JV172" s="319"/>
      <c r="JW172" s="319"/>
      <c r="JX172" s="319"/>
      <c r="JY172" s="319"/>
      <c r="JZ172" s="319"/>
      <c r="KA172" s="319"/>
      <c r="KB172" s="319"/>
      <c r="KC172" s="319"/>
      <c r="KD172" s="319"/>
      <c r="KE172" s="319"/>
      <c r="KF172" s="319"/>
      <c r="KG172" s="319"/>
      <c r="KH172" s="319"/>
      <c r="KI172" s="319"/>
      <c r="KJ172" s="319"/>
      <c r="KK172" s="319"/>
      <c r="KL172" s="319"/>
      <c r="KM172" s="319"/>
      <c r="KN172" s="319"/>
      <c r="KO172" s="319"/>
      <c r="KP172" s="319"/>
      <c r="KQ172" s="319"/>
      <c r="KR172" s="319"/>
      <c r="KS172" s="319"/>
      <c r="KT172" s="319"/>
      <c r="KU172" s="319"/>
      <c r="KV172" s="319"/>
      <c r="KW172" s="319"/>
      <c r="KX172" s="319"/>
      <c r="KY172" s="319"/>
      <c r="KZ172" s="319"/>
      <c r="LA172" s="319"/>
      <c r="LB172" s="319"/>
      <c r="LC172" s="319"/>
      <c r="LD172" s="319"/>
      <c r="LE172" s="319"/>
      <c r="LF172" s="319"/>
      <c r="LG172" s="319"/>
      <c r="LH172" s="319"/>
      <c r="LI172" s="319"/>
      <c r="LJ172" s="319"/>
      <c r="LK172" s="319"/>
      <c r="LL172" s="319"/>
      <c r="LM172" s="319"/>
      <c r="LN172" s="319"/>
      <c r="LO172" s="319"/>
      <c r="LP172" s="319"/>
      <c r="LQ172" s="319"/>
      <c r="LR172" s="319"/>
      <c r="LS172" s="319"/>
      <c r="LT172" s="319"/>
      <c r="LU172" s="319"/>
      <c r="LV172" s="319"/>
      <c r="LW172" s="319"/>
      <c r="LX172" s="319"/>
      <c r="LY172" s="319"/>
      <c r="LZ172" s="319"/>
      <c r="MA172" s="319"/>
      <c r="MB172" s="319"/>
      <c r="MC172" s="319"/>
      <c r="MD172" s="319"/>
      <c r="ME172" s="319"/>
      <c r="MF172" s="319"/>
      <c r="MG172" s="319"/>
      <c r="MH172" s="319"/>
      <c r="MI172" s="319"/>
      <c r="MJ172" s="319"/>
      <c r="MK172" s="319"/>
      <c r="ML172" s="319"/>
      <c r="MM172" s="319"/>
      <c r="MN172" s="319"/>
      <c r="MO172" s="319"/>
      <c r="MP172" s="319"/>
      <c r="MQ172" s="319"/>
      <c r="MR172" s="319"/>
      <c r="MS172" s="319"/>
      <c r="MT172" s="319"/>
      <c r="MU172" s="319"/>
      <c r="MV172" s="319"/>
      <c r="MW172" s="319"/>
      <c r="MX172" s="319"/>
      <c r="MY172" s="319"/>
      <c r="MZ172" s="319"/>
      <c r="NA172" s="319"/>
      <c r="NB172" s="319"/>
      <c r="NC172" s="319"/>
      <c r="ND172" s="319"/>
      <c r="NE172" s="319"/>
      <c r="NF172" s="319"/>
      <c r="NG172" s="319"/>
      <c r="NH172" s="319"/>
      <c r="NI172" s="319"/>
      <c r="NJ172" s="319"/>
      <c r="NK172" s="319"/>
      <c r="NL172" s="319"/>
      <c r="NM172" s="319"/>
      <c r="NN172" s="319"/>
      <c r="NO172" s="319"/>
      <c r="NP172" s="319"/>
      <c r="NQ172" s="319"/>
      <c r="NR172" s="319"/>
      <c r="NS172" s="319"/>
      <c r="NT172" s="319"/>
      <c r="NU172" s="319"/>
      <c r="NV172" s="319"/>
      <c r="NW172" s="319"/>
      <c r="NX172" s="319"/>
      <c r="NY172" s="319"/>
      <c r="NZ172" s="319"/>
      <c r="OA172" s="319"/>
      <c r="OB172" s="319"/>
      <c r="OC172" s="319"/>
      <c r="OD172" s="319"/>
      <c r="OE172" s="319"/>
      <c r="OF172" s="319"/>
      <c r="OG172" s="319"/>
      <c r="OH172" s="319"/>
      <c r="OI172" s="319"/>
      <c r="OJ172" s="319"/>
      <c r="OK172" s="319"/>
      <c r="OL172" s="319"/>
      <c r="OM172" s="319"/>
      <c r="ON172" s="319"/>
      <c r="OO172" s="319"/>
      <c r="OP172" s="319"/>
      <c r="OQ172" s="319"/>
      <c r="OR172" s="319"/>
      <c r="OS172" s="319"/>
      <c r="OT172" s="319"/>
      <c r="OU172" s="319"/>
      <c r="OV172" s="319"/>
      <c r="OW172" s="319"/>
      <c r="OX172" s="319"/>
      <c r="OY172" s="319"/>
      <c r="OZ172" s="319"/>
      <c r="PA172" s="319"/>
      <c r="PB172" s="319"/>
      <c r="PC172" s="319"/>
      <c r="PD172" s="319"/>
      <c r="PE172" s="319"/>
      <c r="PF172" s="319"/>
      <c r="PG172" s="319"/>
      <c r="PH172" s="319"/>
      <c r="PI172" s="319"/>
      <c r="PJ172" s="319"/>
      <c r="PK172" s="319"/>
      <c r="PL172" s="319"/>
      <c r="PM172" s="319"/>
      <c r="PN172" s="319"/>
      <c r="PO172" s="319"/>
      <c r="PP172" s="319"/>
      <c r="PQ172" s="319"/>
      <c r="PR172" s="319"/>
      <c r="PS172" s="319"/>
      <c r="PT172" s="319"/>
      <c r="PU172" s="319"/>
      <c r="PV172" s="319"/>
      <c r="PW172" s="319"/>
      <c r="PX172" s="319"/>
      <c r="PY172" s="319"/>
      <c r="PZ172" s="319"/>
      <c r="QA172" s="319"/>
      <c r="QB172" s="319"/>
      <c r="QC172" s="319"/>
      <c r="QD172" s="319"/>
      <c r="QE172" s="319"/>
      <c r="QF172" s="319"/>
      <c r="QG172" s="319"/>
      <c r="QH172" s="319"/>
      <c r="QI172" s="319"/>
      <c r="QJ172" s="319"/>
      <c r="QK172" s="319"/>
      <c r="QL172" s="319"/>
      <c r="QM172" s="319"/>
      <c r="QN172" s="319"/>
      <c r="QO172" s="319"/>
      <c r="QP172" s="319"/>
      <c r="QQ172" s="319"/>
      <c r="QR172" s="319"/>
      <c r="QS172" s="319"/>
      <c r="QT172" s="319"/>
      <c r="QU172" s="319"/>
      <c r="QV172" s="319"/>
      <c r="QW172" s="319"/>
      <c r="QX172" s="319"/>
      <c r="QY172" s="319"/>
      <c r="QZ172" s="319"/>
      <c r="RA172" s="319"/>
      <c r="RB172" s="319"/>
      <c r="RC172" s="319"/>
      <c r="RD172" s="319"/>
      <c r="RE172" s="319"/>
      <c r="RF172" s="319"/>
    </row>
    <row r="173" spans="1:474" s="602" customFormat="1" ht="14.4">
      <c r="A173" s="319"/>
      <c r="B173" s="2003" t="s">
        <v>77</v>
      </c>
      <c r="C173" s="2004">
        <v>18231134</v>
      </c>
      <c r="D173" s="2005"/>
      <c r="E173" s="2006" t="s">
        <v>1219</v>
      </c>
      <c r="F173" s="2011">
        <v>12</v>
      </c>
      <c r="G173" s="612">
        <f t="shared" si="34"/>
        <v>0.29448611327084273</v>
      </c>
      <c r="H173" s="612" t="s">
        <v>37</v>
      </c>
      <c r="I173" s="2006">
        <v>1373</v>
      </c>
      <c r="J173" s="2008">
        <f t="shared" si="28"/>
        <v>273</v>
      </c>
      <c r="K173" s="2009">
        <f t="shared" si="30"/>
        <v>67.830000000000069</v>
      </c>
      <c r="L173" s="2009">
        <f t="shared" si="31"/>
        <v>67.830000000000069</v>
      </c>
      <c r="M173" s="600"/>
      <c r="N173" s="2006">
        <v>374829</v>
      </c>
      <c r="O173" s="375"/>
      <c r="P173" s="601"/>
      <c r="Q173" s="601">
        <v>93130.590000000098</v>
      </c>
      <c r="R173" s="601">
        <f t="shared" si="29"/>
        <v>0</v>
      </c>
      <c r="S173" s="2006">
        <v>93130.590000000098</v>
      </c>
      <c r="T173" s="601"/>
      <c r="U173" s="601"/>
      <c r="V173" s="601"/>
      <c r="W173" s="601"/>
      <c r="X173" s="601"/>
      <c r="Y173" s="601"/>
      <c r="Z173" s="1006">
        <f t="shared" si="35"/>
        <v>0</v>
      </c>
      <c r="AA173" s="614">
        <f t="shared" si="32"/>
        <v>0.67084969084451451</v>
      </c>
      <c r="AB173" s="601">
        <f t="shared" si="33"/>
        <v>251453.91876955854</v>
      </c>
      <c r="AC173" s="618"/>
      <c r="AD173" s="2010"/>
      <c r="AE173" s="319"/>
      <c r="AF173" s="319"/>
      <c r="AG173" s="319"/>
      <c r="AH173" s="319"/>
      <c r="AI173" s="319"/>
      <c r="AJ173" s="319"/>
      <c r="AK173" s="319"/>
      <c r="AL173" s="319"/>
      <c r="AM173" s="319"/>
      <c r="AN173" s="319"/>
      <c r="AO173" s="319"/>
      <c r="AP173" s="319"/>
      <c r="AQ173" s="319"/>
      <c r="AR173" s="319"/>
      <c r="AS173" s="319"/>
      <c r="AT173" s="319"/>
      <c r="AU173" s="319"/>
      <c r="AV173" s="319"/>
      <c r="AW173" s="319"/>
      <c r="AX173" s="319"/>
      <c r="AY173" s="319"/>
      <c r="AZ173" s="319"/>
      <c r="BA173" s="319"/>
      <c r="BB173" s="319"/>
      <c r="BC173" s="319"/>
      <c r="BD173" s="319"/>
      <c r="BE173" s="319"/>
      <c r="BF173" s="319"/>
      <c r="BG173" s="319"/>
      <c r="BH173" s="319"/>
      <c r="BI173" s="319"/>
      <c r="BJ173" s="319"/>
      <c r="BK173" s="319"/>
      <c r="BL173" s="319"/>
      <c r="BM173" s="319"/>
      <c r="BN173" s="319"/>
      <c r="BO173" s="319"/>
      <c r="BP173" s="319"/>
      <c r="BQ173" s="319"/>
      <c r="BR173" s="319"/>
      <c r="BS173" s="319"/>
      <c r="BT173" s="319"/>
      <c r="BU173" s="319"/>
      <c r="BV173" s="319"/>
      <c r="BW173" s="319"/>
      <c r="BX173" s="319"/>
      <c r="BY173" s="319"/>
      <c r="BZ173" s="319"/>
      <c r="CA173" s="319"/>
      <c r="CB173" s="319"/>
      <c r="CC173" s="319"/>
      <c r="CD173" s="319"/>
      <c r="CE173" s="319"/>
      <c r="CF173" s="319"/>
      <c r="CG173" s="319"/>
      <c r="CH173" s="319"/>
      <c r="CI173" s="319"/>
      <c r="CJ173" s="319"/>
      <c r="CK173" s="319"/>
      <c r="CL173" s="319"/>
      <c r="CM173" s="319"/>
      <c r="CN173" s="319"/>
      <c r="CO173" s="319"/>
      <c r="CP173" s="319"/>
      <c r="CQ173" s="319"/>
      <c r="CR173" s="319"/>
      <c r="CS173" s="319"/>
      <c r="CT173" s="319"/>
      <c r="CU173" s="319"/>
      <c r="CV173" s="319"/>
      <c r="CW173" s="319"/>
      <c r="CX173" s="319"/>
      <c r="CY173" s="319"/>
      <c r="CZ173" s="319"/>
      <c r="DA173" s="319"/>
      <c r="DB173" s="319"/>
      <c r="DC173" s="319"/>
      <c r="DD173" s="319"/>
      <c r="DE173" s="319"/>
      <c r="DF173" s="319"/>
      <c r="DG173" s="319"/>
      <c r="DH173" s="319"/>
      <c r="DI173" s="319"/>
      <c r="DJ173" s="319"/>
      <c r="DK173" s="319"/>
      <c r="DL173" s="319"/>
      <c r="DM173" s="319"/>
      <c r="DN173" s="319"/>
      <c r="DO173" s="319"/>
      <c r="DP173" s="319"/>
      <c r="DQ173" s="319"/>
      <c r="DR173" s="319"/>
      <c r="DS173" s="319"/>
      <c r="DT173" s="319"/>
      <c r="DU173" s="319"/>
      <c r="DV173" s="319"/>
      <c r="DW173" s="319"/>
      <c r="DX173" s="319"/>
      <c r="DY173" s="319"/>
      <c r="DZ173" s="319"/>
      <c r="EA173" s="319"/>
      <c r="EB173" s="319"/>
      <c r="EC173" s="319"/>
      <c r="ED173" s="319"/>
      <c r="EE173" s="319"/>
      <c r="EF173" s="319"/>
      <c r="EG173" s="319"/>
      <c r="EH173" s="319"/>
      <c r="EI173" s="319"/>
      <c r="EJ173" s="319"/>
      <c r="EK173" s="319"/>
      <c r="EL173" s="319"/>
      <c r="EM173" s="319"/>
      <c r="EN173" s="319"/>
      <c r="EO173" s="319"/>
      <c r="EP173" s="319"/>
      <c r="EQ173" s="319"/>
      <c r="ER173" s="319"/>
      <c r="ES173" s="319"/>
      <c r="ET173" s="319"/>
      <c r="EU173" s="319"/>
      <c r="EV173" s="319"/>
      <c r="EW173" s="319"/>
      <c r="EX173" s="319"/>
      <c r="EY173" s="319"/>
      <c r="EZ173" s="319"/>
      <c r="FA173" s="319"/>
      <c r="FB173" s="319"/>
      <c r="FC173" s="319"/>
      <c r="FD173" s="319"/>
      <c r="FE173" s="319"/>
      <c r="FF173" s="319"/>
      <c r="FG173" s="319"/>
      <c r="FH173" s="319"/>
      <c r="FI173" s="319"/>
      <c r="FJ173" s="319"/>
      <c r="FK173" s="319"/>
      <c r="FL173" s="319"/>
      <c r="FM173" s="319"/>
      <c r="FN173" s="319"/>
      <c r="FO173" s="319"/>
      <c r="FP173" s="319"/>
      <c r="FQ173" s="319"/>
      <c r="FR173" s="319"/>
      <c r="FS173" s="319"/>
      <c r="FT173" s="319"/>
      <c r="FU173" s="319"/>
      <c r="FV173" s="319"/>
      <c r="FW173" s="319"/>
      <c r="FX173" s="319"/>
      <c r="FY173" s="319"/>
      <c r="FZ173" s="319"/>
      <c r="GA173" s="319"/>
      <c r="GB173" s="319"/>
      <c r="GC173" s="319"/>
      <c r="GD173" s="319"/>
      <c r="GE173" s="319"/>
      <c r="GF173" s="319"/>
      <c r="GG173" s="319"/>
      <c r="GH173" s="319"/>
      <c r="GI173" s="319"/>
      <c r="GJ173" s="319"/>
      <c r="GK173" s="319"/>
      <c r="GL173" s="319"/>
      <c r="GM173" s="319"/>
      <c r="GN173" s="319"/>
      <c r="GO173" s="319"/>
      <c r="GP173" s="319"/>
      <c r="GQ173" s="319"/>
      <c r="GR173" s="319"/>
      <c r="GS173" s="319"/>
      <c r="GT173" s="319"/>
      <c r="GU173" s="319"/>
      <c r="GV173" s="319"/>
      <c r="GW173" s="319"/>
      <c r="GX173" s="319"/>
      <c r="GY173" s="319"/>
      <c r="GZ173" s="319"/>
      <c r="HA173" s="319"/>
      <c r="HB173" s="319"/>
      <c r="HC173" s="319"/>
      <c r="HD173" s="319"/>
      <c r="HE173" s="319"/>
      <c r="HF173" s="319"/>
      <c r="HG173" s="319"/>
      <c r="HH173" s="319"/>
      <c r="HI173" s="319"/>
      <c r="HJ173" s="319"/>
      <c r="HK173" s="319"/>
      <c r="HL173" s="319"/>
      <c r="HM173" s="319"/>
      <c r="HN173" s="319"/>
      <c r="HO173" s="319"/>
      <c r="HP173" s="319"/>
      <c r="HQ173" s="319"/>
      <c r="HR173" s="319"/>
      <c r="HS173" s="319"/>
      <c r="HT173" s="319"/>
      <c r="HU173" s="319"/>
      <c r="HV173" s="319"/>
      <c r="HW173" s="319"/>
      <c r="HX173" s="319"/>
      <c r="HY173" s="319"/>
      <c r="HZ173" s="319"/>
      <c r="IA173" s="319"/>
      <c r="IB173" s="319"/>
      <c r="IC173" s="319"/>
      <c r="ID173" s="319"/>
      <c r="IE173" s="319"/>
      <c r="IF173" s="319"/>
      <c r="IG173" s="319"/>
      <c r="IH173" s="319"/>
      <c r="II173" s="319"/>
      <c r="IJ173" s="319"/>
      <c r="IK173" s="319"/>
      <c r="IL173" s="319"/>
      <c r="IM173" s="319"/>
      <c r="IN173" s="319"/>
      <c r="IO173" s="319"/>
      <c r="IP173" s="319"/>
      <c r="IQ173" s="319"/>
      <c r="IR173" s="319"/>
      <c r="IS173" s="319"/>
      <c r="IT173" s="319"/>
      <c r="IU173" s="319"/>
      <c r="IV173" s="319"/>
      <c r="IW173" s="319"/>
      <c r="IX173" s="319"/>
      <c r="IY173" s="319"/>
      <c r="IZ173" s="319"/>
      <c r="JA173" s="319"/>
      <c r="JB173" s="319"/>
      <c r="JC173" s="319"/>
      <c r="JD173" s="319"/>
      <c r="JE173" s="319"/>
      <c r="JF173" s="319"/>
      <c r="JG173" s="319"/>
      <c r="JH173" s="319"/>
      <c r="JI173" s="319"/>
      <c r="JJ173" s="319"/>
      <c r="JK173" s="319"/>
      <c r="JL173" s="319"/>
      <c r="JM173" s="319"/>
      <c r="JN173" s="319"/>
      <c r="JO173" s="319"/>
      <c r="JP173" s="319"/>
      <c r="JQ173" s="319"/>
      <c r="JR173" s="319"/>
      <c r="JS173" s="319"/>
      <c r="JT173" s="319"/>
      <c r="JU173" s="319"/>
      <c r="JV173" s="319"/>
      <c r="JW173" s="319"/>
      <c r="JX173" s="319"/>
      <c r="JY173" s="319"/>
      <c r="JZ173" s="319"/>
      <c r="KA173" s="319"/>
      <c r="KB173" s="319"/>
      <c r="KC173" s="319"/>
      <c r="KD173" s="319"/>
      <c r="KE173" s="319"/>
      <c r="KF173" s="319"/>
      <c r="KG173" s="319"/>
      <c r="KH173" s="319"/>
      <c r="KI173" s="319"/>
      <c r="KJ173" s="319"/>
      <c r="KK173" s="319"/>
      <c r="KL173" s="319"/>
      <c r="KM173" s="319"/>
      <c r="KN173" s="319"/>
      <c r="KO173" s="319"/>
      <c r="KP173" s="319"/>
      <c r="KQ173" s="319"/>
      <c r="KR173" s="319"/>
      <c r="KS173" s="319"/>
      <c r="KT173" s="319"/>
      <c r="KU173" s="319"/>
      <c r="KV173" s="319"/>
      <c r="KW173" s="319"/>
      <c r="KX173" s="319"/>
      <c r="KY173" s="319"/>
      <c r="KZ173" s="319"/>
      <c r="LA173" s="319"/>
      <c r="LB173" s="319"/>
      <c r="LC173" s="319"/>
      <c r="LD173" s="319"/>
      <c r="LE173" s="319"/>
      <c r="LF173" s="319"/>
      <c r="LG173" s="319"/>
      <c r="LH173" s="319"/>
      <c r="LI173" s="319"/>
      <c r="LJ173" s="319"/>
      <c r="LK173" s="319"/>
      <c r="LL173" s="319"/>
      <c r="LM173" s="319"/>
      <c r="LN173" s="319"/>
      <c r="LO173" s="319"/>
      <c r="LP173" s="319"/>
      <c r="LQ173" s="319"/>
      <c r="LR173" s="319"/>
      <c r="LS173" s="319"/>
      <c r="LT173" s="319"/>
      <c r="LU173" s="319"/>
      <c r="LV173" s="319"/>
      <c r="LW173" s="319"/>
      <c r="LX173" s="319"/>
      <c r="LY173" s="319"/>
      <c r="LZ173" s="319"/>
      <c r="MA173" s="319"/>
      <c r="MB173" s="319"/>
      <c r="MC173" s="319"/>
      <c r="MD173" s="319"/>
      <c r="ME173" s="319"/>
      <c r="MF173" s="319"/>
      <c r="MG173" s="319"/>
      <c r="MH173" s="319"/>
      <c r="MI173" s="319"/>
      <c r="MJ173" s="319"/>
      <c r="MK173" s="319"/>
      <c r="ML173" s="319"/>
      <c r="MM173" s="319"/>
      <c r="MN173" s="319"/>
      <c r="MO173" s="319"/>
      <c r="MP173" s="319"/>
      <c r="MQ173" s="319"/>
      <c r="MR173" s="319"/>
      <c r="MS173" s="319"/>
      <c r="MT173" s="319"/>
      <c r="MU173" s="319"/>
      <c r="MV173" s="319"/>
      <c r="MW173" s="319"/>
      <c r="MX173" s="319"/>
      <c r="MY173" s="319"/>
      <c r="MZ173" s="319"/>
      <c r="NA173" s="319"/>
      <c r="NB173" s="319"/>
      <c r="NC173" s="319"/>
      <c r="ND173" s="319"/>
      <c r="NE173" s="319"/>
      <c r="NF173" s="319"/>
      <c r="NG173" s="319"/>
      <c r="NH173" s="319"/>
      <c r="NI173" s="319"/>
      <c r="NJ173" s="319"/>
      <c r="NK173" s="319"/>
      <c r="NL173" s="319"/>
      <c r="NM173" s="319"/>
      <c r="NN173" s="319"/>
      <c r="NO173" s="319"/>
      <c r="NP173" s="319"/>
      <c r="NQ173" s="319"/>
      <c r="NR173" s="319"/>
      <c r="NS173" s="319"/>
      <c r="NT173" s="319"/>
      <c r="NU173" s="319"/>
      <c r="NV173" s="319"/>
      <c r="NW173" s="319"/>
      <c r="NX173" s="319"/>
      <c r="NY173" s="319"/>
      <c r="NZ173" s="319"/>
      <c r="OA173" s="319"/>
      <c r="OB173" s="319"/>
      <c r="OC173" s="319"/>
      <c r="OD173" s="319"/>
      <c r="OE173" s="319"/>
      <c r="OF173" s="319"/>
      <c r="OG173" s="319"/>
      <c r="OH173" s="319"/>
      <c r="OI173" s="319"/>
      <c r="OJ173" s="319"/>
      <c r="OK173" s="319"/>
      <c r="OL173" s="319"/>
      <c r="OM173" s="319"/>
      <c r="ON173" s="319"/>
      <c r="OO173" s="319"/>
      <c r="OP173" s="319"/>
      <c r="OQ173" s="319"/>
      <c r="OR173" s="319"/>
      <c r="OS173" s="319"/>
      <c r="OT173" s="319"/>
      <c r="OU173" s="319"/>
      <c r="OV173" s="319"/>
      <c r="OW173" s="319"/>
      <c r="OX173" s="319"/>
      <c r="OY173" s="319"/>
      <c r="OZ173" s="319"/>
      <c r="PA173" s="319"/>
      <c r="PB173" s="319"/>
      <c r="PC173" s="319"/>
      <c r="PD173" s="319"/>
      <c r="PE173" s="319"/>
      <c r="PF173" s="319"/>
      <c r="PG173" s="319"/>
      <c r="PH173" s="319"/>
      <c r="PI173" s="319"/>
      <c r="PJ173" s="319"/>
      <c r="PK173" s="319"/>
      <c r="PL173" s="319"/>
      <c r="PM173" s="319"/>
      <c r="PN173" s="319"/>
      <c r="PO173" s="319"/>
      <c r="PP173" s="319"/>
      <c r="PQ173" s="319"/>
      <c r="PR173" s="319"/>
      <c r="PS173" s="319"/>
      <c r="PT173" s="319"/>
      <c r="PU173" s="319"/>
      <c r="PV173" s="319"/>
      <c r="PW173" s="319"/>
      <c r="PX173" s="319"/>
      <c r="PY173" s="319"/>
      <c r="PZ173" s="319"/>
      <c r="QA173" s="319"/>
      <c r="QB173" s="319"/>
      <c r="QC173" s="319"/>
      <c r="QD173" s="319"/>
      <c r="QE173" s="319"/>
      <c r="QF173" s="319"/>
      <c r="QG173" s="319"/>
      <c r="QH173" s="319"/>
      <c r="QI173" s="319"/>
      <c r="QJ173" s="319"/>
      <c r="QK173" s="319"/>
      <c r="QL173" s="319"/>
      <c r="QM173" s="319"/>
      <c r="QN173" s="319"/>
      <c r="QO173" s="319"/>
      <c r="QP173" s="319"/>
      <c r="QQ173" s="319"/>
      <c r="QR173" s="319"/>
      <c r="QS173" s="319"/>
      <c r="QT173" s="319"/>
      <c r="QU173" s="319"/>
      <c r="QV173" s="319"/>
      <c r="QW173" s="319"/>
      <c r="QX173" s="319"/>
      <c r="QY173" s="319"/>
      <c r="QZ173" s="319"/>
      <c r="RA173" s="319"/>
      <c r="RB173" s="319"/>
      <c r="RC173" s="319"/>
      <c r="RD173" s="319"/>
      <c r="RE173" s="319"/>
      <c r="RF173" s="319"/>
    </row>
    <row r="174" spans="1:474" s="602" customFormat="1" ht="14.4">
      <c r="A174" s="319"/>
      <c r="B174" s="2003" t="s">
        <v>77</v>
      </c>
      <c r="C174" s="2004">
        <v>18231134</v>
      </c>
      <c r="D174" s="2005"/>
      <c r="E174" s="2006" t="s">
        <v>1220</v>
      </c>
      <c r="F174" s="2011">
        <v>12</v>
      </c>
      <c r="G174" s="612">
        <f t="shared" si="34"/>
        <v>3.9137381933060225E-2</v>
      </c>
      <c r="H174" s="612" t="s">
        <v>37</v>
      </c>
      <c r="I174" s="2006">
        <v>45</v>
      </c>
      <c r="J174" s="2008">
        <f t="shared" si="28"/>
        <v>1107</v>
      </c>
      <c r="K174" s="2009">
        <f t="shared" si="30"/>
        <v>236.54000000000002</v>
      </c>
      <c r="L174" s="2009">
        <f t="shared" si="31"/>
        <v>236.54000000000002</v>
      </c>
      <c r="M174" s="600"/>
      <c r="N174" s="2006">
        <v>49815</v>
      </c>
      <c r="O174" s="375"/>
      <c r="P174" s="601"/>
      <c r="Q174" s="601">
        <v>10644.300000000001</v>
      </c>
      <c r="R174" s="601">
        <f t="shared" si="29"/>
        <v>0</v>
      </c>
      <c r="S174" s="2006">
        <v>10644.300000000001</v>
      </c>
      <c r="T174" s="601"/>
      <c r="U174" s="601"/>
      <c r="V174" s="601"/>
      <c r="W174" s="601"/>
      <c r="X174" s="601"/>
      <c r="Y174" s="601"/>
      <c r="Z174" s="1006">
        <f t="shared" si="35"/>
        <v>0</v>
      </c>
      <c r="AA174" s="614">
        <f t="shared" si="32"/>
        <v>0.67084969084451451</v>
      </c>
      <c r="AB174" s="601">
        <f t="shared" si="33"/>
        <v>33418.37734941949</v>
      </c>
      <c r="AC174" s="618"/>
      <c r="AD174" s="2010"/>
      <c r="AE174" s="319"/>
      <c r="AF174" s="319"/>
      <c r="AG174" s="319"/>
      <c r="AH174" s="319"/>
      <c r="AI174" s="319"/>
      <c r="AJ174" s="319"/>
      <c r="AK174" s="319"/>
      <c r="AL174" s="319"/>
      <c r="AM174" s="319"/>
      <c r="AN174" s="319"/>
      <c r="AO174" s="319"/>
      <c r="AP174" s="319"/>
      <c r="AQ174" s="319"/>
      <c r="AR174" s="319"/>
      <c r="AS174" s="319"/>
      <c r="AT174" s="319"/>
      <c r="AU174" s="319"/>
      <c r="AV174" s="319"/>
      <c r="AW174" s="319"/>
      <c r="AX174" s="319"/>
      <c r="AY174" s="319"/>
      <c r="AZ174" s="319"/>
      <c r="BA174" s="319"/>
      <c r="BB174" s="319"/>
      <c r="BC174" s="319"/>
      <c r="BD174" s="319"/>
      <c r="BE174" s="319"/>
      <c r="BF174" s="319"/>
      <c r="BG174" s="319"/>
      <c r="BH174" s="319"/>
      <c r="BI174" s="319"/>
      <c r="BJ174" s="319"/>
      <c r="BK174" s="319"/>
      <c r="BL174" s="319"/>
      <c r="BM174" s="319"/>
      <c r="BN174" s="319"/>
      <c r="BO174" s="319"/>
      <c r="BP174" s="319"/>
      <c r="BQ174" s="319"/>
      <c r="BR174" s="319"/>
      <c r="BS174" s="319"/>
      <c r="BT174" s="319"/>
      <c r="BU174" s="319"/>
      <c r="BV174" s="319"/>
      <c r="BW174" s="319"/>
      <c r="BX174" s="319"/>
      <c r="BY174" s="319"/>
      <c r="BZ174" s="319"/>
      <c r="CA174" s="319"/>
      <c r="CB174" s="319"/>
      <c r="CC174" s="319"/>
      <c r="CD174" s="319"/>
      <c r="CE174" s="319"/>
      <c r="CF174" s="319"/>
      <c r="CG174" s="319"/>
      <c r="CH174" s="319"/>
      <c r="CI174" s="319"/>
      <c r="CJ174" s="319"/>
      <c r="CK174" s="319"/>
      <c r="CL174" s="319"/>
      <c r="CM174" s="319"/>
      <c r="CN174" s="319"/>
      <c r="CO174" s="319"/>
      <c r="CP174" s="319"/>
      <c r="CQ174" s="319"/>
      <c r="CR174" s="319"/>
      <c r="CS174" s="319"/>
      <c r="CT174" s="319"/>
      <c r="CU174" s="319"/>
      <c r="CV174" s="319"/>
      <c r="CW174" s="319"/>
      <c r="CX174" s="319"/>
      <c r="CY174" s="319"/>
      <c r="CZ174" s="319"/>
      <c r="DA174" s="319"/>
      <c r="DB174" s="319"/>
      <c r="DC174" s="319"/>
      <c r="DD174" s="319"/>
      <c r="DE174" s="319"/>
      <c r="DF174" s="319"/>
      <c r="DG174" s="319"/>
      <c r="DH174" s="319"/>
      <c r="DI174" s="319"/>
      <c r="DJ174" s="319"/>
      <c r="DK174" s="319"/>
      <c r="DL174" s="319"/>
      <c r="DM174" s="319"/>
      <c r="DN174" s="319"/>
      <c r="DO174" s="319"/>
      <c r="DP174" s="319"/>
      <c r="DQ174" s="319"/>
      <c r="DR174" s="319"/>
      <c r="DS174" s="319"/>
      <c r="DT174" s="319"/>
      <c r="DU174" s="319"/>
      <c r="DV174" s="319"/>
      <c r="DW174" s="319"/>
      <c r="DX174" s="319"/>
      <c r="DY174" s="319"/>
      <c r="DZ174" s="319"/>
      <c r="EA174" s="319"/>
      <c r="EB174" s="319"/>
      <c r="EC174" s="319"/>
      <c r="ED174" s="319"/>
      <c r="EE174" s="319"/>
      <c r="EF174" s="319"/>
      <c r="EG174" s="319"/>
      <c r="EH174" s="319"/>
      <c r="EI174" s="319"/>
      <c r="EJ174" s="319"/>
      <c r="EK174" s="319"/>
      <c r="EL174" s="319"/>
      <c r="EM174" s="319"/>
      <c r="EN174" s="319"/>
      <c r="EO174" s="319"/>
      <c r="EP174" s="319"/>
      <c r="EQ174" s="319"/>
      <c r="ER174" s="319"/>
      <c r="ES174" s="319"/>
      <c r="ET174" s="319"/>
      <c r="EU174" s="319"/>
      <c r="EV174" s="319"/>
      <c r="EW174" s="319"/>
      <c r="EX174" s="319"/>
      <c r="EY174" s="319"/>
      <c r="EZ174" s="319"/>
      <c r="FA174" s="319"/>
      <c r="FB174" s="319"/>
      <c r="FC174" s="319"/>
      <c r="FD174" s="319"/>
      <c r="FE174" s="319"/>
      <c r="FF174" s="319"/>
      <c r="FG174" s="319"/>
      <c r="FH174" s="319"/>
      <c r="FI174" s="319"/>
      <c r="FJ174" s="319"/>
      <c r="FK174" s="319"/>
      <c r="FL174" s="319"/>
      <c r="FM174" s="319"/>
      <c r="FN174" s="319"/>
      <c r="FO174" s="319"/>
      <c r="FP174" s="319"/>
      <c r="FQ174" s="319"/>
      <c r="FR174" s="319"/>
      <c r="FS174" s="319"/>
      <c r="FT174" s="319"/>
      <c r="FU174" s="319"/>
      <c r="FV174" s="319"/>
      <c r="FW174" s="319"/>
      <c r="FX174" s="319"/>
      <c r="FY174" s="319"/>
      <c r="FZ174" s="319"/>
      <c r="GA174" s="319"/>
      <c r="GB174" s="319"/>
      <c r="GC174" s="319"/>
      <c r="GD174" s="319"/>
      <c r="GE174" s="319"/>
      <c r="GF174" s="319"/>
      <c r="GG174" s="319"/>
      <c r="GH174" s="319"/>
      <c r="GI174" s="319"/>
      <c r="GJ174" s="319"/>
      <c r="GK174" s="319"/>
      <c r="GL174" s="319"/>
      <c r="GM174" s="319"/>
      <c r="GN174" s="319"/>
      <c r="GO174" s="319"/>
      <c r="GP174" s="319"/>
      <c r="GQ174" s="319"/>
      <c r="GR174" s="319"/>
      <c r="GS174" s="319"/>
      <c r="GT174" s="319"/>
      <c r="GU174" s="319"/>
      <c r="GV174" s="319"/>
      <c r="GW174" s="319"/>
      <c r="GX174" s="319"/>
      <c r="GY174" s="319"/>
      <c r="GZ174" s="319"/>
      <c r="HA174" s="319"/>
      <c r="HB174" s="319"/>
      <c r="HC174" s="319"/>
      <c r="HD174" s="319"/>
      <c r="HE174" s="319"/>
      <c r="HF174" s="319"/>
      <c r="HG174" s="319"/>
      <c r="HH174" s="319"/>
      <c r="HI174" s="319"/>
      <c r="HJ174" s="319"/>
      <c r="HK174" s="319"/>
      <c r="HL174" s="319"/>
      <c r="HM174" s="319"/>
      <c r="HN174" s="319"/>
      <c r="HO174" s="319"/>
      <c r="HP174" s="319"/>
      <c r="HQ174" s="319"/>
      <c r="HR174" s="319"/>
      <c r="HS174" s="319"/>
      <c r="HT174" s="319"/>
      <c r="HU174" s="319"/>
      <c r="HV174" s="319"/>
      <c r="HW174" s="319"/>
      <c r="HX174" s="319"/>
      <c r="HY174" s="319"/>
      <c r="HZ174" s="319"/>
      <c r="IA174" s="319"/>
      <c r="IB174" s="319"/>
      <c r="IC174" s="319"/>
      <c r="ID174" s="319"/>
      <c r="IE174" s="319"/>
      <c r="IF174" s="319"/>
      <c r="IG174" s="319"/>
      <c r="IH174" s="319"/>
      <c r="II174" s="319"/>
      <c r="IJ174" s="319"/>
      <c r="IK174" s="319"/>
      <c r="IL174" s="319"/>
      <c r="IM174" s="319"/>
      <c r="IN174" s="319"/>
      <c r="IO174" s="319"/>
      <c r="IP174" s="319"/>
      <c r="IQ174" s="319"/>
      <c r="IR174" s="319"/>
      <c r="IS174" s="319"/>
      <c r="IT174" s="319"/>
      <c r="IU174" s="319"/>
      <c r="IV174" s="319"/>
      <c r="IW174" s="319"/>
      <c r="IX174" s="319"/>
      <c r="IY174" s="319"/>
      <c r="IZ174" s="319"/>
      <c r="JA174" s="319"/>
      <c r="JB174" s="319"/>
      <c r="JC174" s="319"/>
      <c r="JD174" s="319"/>
      <c r="JE174" s="319"/>
      <c r="JF174" s="319"/>
      <c r="JG174" s="319"/>
      <c r="JH174" s="319"/>
      <c r="JI174" s="319"/>
      <c r="JJ174" s="319"/>
      <c r="JK174" s="319"/>
      <c r="JL174" s="319"/>
      <c r="JM174" s="319"/>
      <c r="JN174" s="319"/>
      <c r="JO174" s="319"/>
      <c r="JP174" s="319"/>
      <c r="JQ174" s="319"/>
      <c r="JR174" s="319"/>
      <c r="JS174" s="319"/>
      <c r="JT174" s="319"/>
      <c r="JU174" s="319"/>
      <c r="JV174" s="319"/>
      <c r="JW174" s="319"/>
      <c r="JX174" s="319"/>
      <c r="JY174" s="319"/>
      <c r="JZ174" s="319"/>
      <c r="KA174" s="319"/>
      <c r="KB174" s="319"/>
      <c r="KC174" s="319"/>
      <c r="KD174" s="319"/>
      <c r="KE174" s="319"/>
      <c r="KF174" s="319"/>
      <c r="KG174" s="319"/>
      <c r="KH174" s="319"/>
      <c r="KI174" s="319"/>
      <c r="KJ174" s="319"/>
      <c r="KK174" s="319"/>
      <c r="KL174" s="319"/>
      <c r="KM174" s="319"/>
      <c r="KN174" s="319"/>
      <c r="KO174" s="319"/>
      <c r="KP174" s="319"/>
      <c r="KQ174" s="319"/>
      <c r="KR174" s="319"/>
      <c r="KS174" s="319"/>
      <c r="KT174" s="319"/>
      <c r="KU174" s="319"/>
      <c r="KV174" s="319"/>
      <c r="KW174" s="319"/>
      <c r="KX174" s="319"/>
      <c r="KY174" s="319"/>
      <c r="KZ174" s="319"/>
      <c r="LA174" s="319"/>
      <c r="LB174" s="319"/>
      <c r="LC174" s="319"/>
      <c r="LD174" s="319"/>
      <c r="LE174" s="319"/>
      <c r="LF174" s="319"/>
      <c r="LG174" s="319"/>
      <c r="LH174" s="319"/>
      <c r="LI174" s="319"/>
      <c r="LJ174" s="319"/>
      <c r="LK174" s="319"/>
      <c r="LL174" s="319"/>
      <c r="LM174" s="319"/>
      <c r="LN174" s="319"/>
      <c r="LO174" s="319"/>
      <c r="LP174" s="319"/>
      <c r="LQ174" s="319"/>
      <c r="LR174" s="319"/>
      <c r="LS174" s="319"/>
      <c r="LT174" s="319"/>
      <c r="LU174" s="319"/>
      <c r="LV174" s="319"/>
      <c r="LW174" s="319"/>
      <c r="LX174" s="319"/>
      <c r="LY174" s="319"/>
      <c r="LZ174" s="319"/>
      <c r="MA174" s="319"/>
      <c r="MB174" s="319"/>
      <c r="MC174" s="319"/>
      <c r="MD174" s="319"/>
      <c r="ME174" s="319"/>
      <c r="MF174" s="319"/>
      <c r="MG174" s="319"/>
      <c r="MH174" s="319"/>
      <c r="MI174" s="319"/>
      <c r="MJ174" s="319"/>
      <c r="MK174" s="319"/>
      <c r="ML174" s="319"/>
      <c r="MM174" s="319"/>
      <c r="MN174" s="319"/>
      <c r="MO174" s="319"/>
      <c r="MP174" s="319"/>
      <c r="MQ174" s="319"/>
      <c r="MR174" s="319"/>
      <c r="MS174" s="319"/>
      <c r="MT174" s="319"/>
      <c r="MU174" s="319"/>
      <c r="MV174" s="319"/>
      <c r="MW174" s="319"/>
      <c r="MX174" s="319"/>
      <c r="MY174" s="319"/>
      <c r="MZ174" s="319"/>
      <c r="NA174" s="319"/>
      <c r="NB174" s="319"/>
      <c r="NC174" s="319"/>
      <c r="ND174" s="319"/>
      <c r="NE174" s="319"/>
      <c r="NF174" s="319"/>
      <c r="NG174" s="319"/>
      <c r="NH174" s="319"/>
      <c r="NI174" s="319"/>
      <c r="NJ174" s="319"/>
      <c r="NK174" s="319"/>
      <c r="NL174" s="319"/>
      <c r="NM174" s="319"/>
      <c r="NN174" s="319"/>
      <c r="NO174" s="319"/>
      <c r="NP174" s="319"/>
      <c r="NQ174" s="319"/>
      <c r="NR174" s="319"/>
      <c r="NS174" s="319"/>
      <c r="NT174" s="319"/>
      <c r="NU174" s="319"/>
      <c r="NV174" s="319"/>
      <c r="NW174" s="319"/>
      <c r="NX174" s="319"/>
      <c r="NY174" s="319"/>
      <c r="NZ174" s="319"/>
      <c r="OA174" s="319"/>
      <c r="OB174" s="319"/>
      <c r="OC174" s="319"/>
      <c r="OD174" s="319"/>
      <c r="OE174" s="319"/>
      <c r="OF174" s="319"/>
      <c r="OG174" s="319"/>
      <c r="OH174" s="319"/>
      <c r="OI174" s="319"/>
      <c r="OJ174" s="319"/>
      <c r="OK174" s="319"/>
      <c r="OL174" s="319"/>
      <c r="OM174" s="319"/>
      <c r="ON174" s="319"/>
      <c r="OO174" s="319"/>
      <c r="OP174" s="319"/>
      <c r="OQ174" s="319"/>
      <c r="OR174" s="319"/>
      <c r="OS174" s="319"/>
      <c r="OT174" s="319"/>
      <c r="OU174" s="319"/>
      <c r="OV174" s="319"/>
      <c r="OW174" s="319"/>
      <c r="OX174" s="319"/>
      <c r="OY174" s="319"/>
      <c r="OZ174" s="319"/>
      <c r="PA174" s="319"/>
      <c r="PB174" s="319"/>
      <c r="PC174" s="319"/>
      <c r="PD174" s="319"/>
      <c r="PE174" s="319"/>
      <c r="PF174" s="319"/>
      <c r="PG174" s="319"/>
      <c r="PH174" s="319"/>
      <c r="PI174" s="319"/>
      <c r="PJ174" s="319"/>
      <c r="PK174" s="319"/>
      <c r="PL174" s="319"/>
      <c r="PM174" s="319"/>
      <c r="PN174" s="319"/>
      <c r="PO174" s="319"/>
      <c r="PP174" s="319"/>
      <c r="PQ174" s="319"/>
      <c r="PR174" s="319"/>
      <c r="PS174" s="319"/>
      <c r="PT174" s="319"/>
      <c r="PU174" s="319"/>
      <c r="PV174" s="319"/>
      <c r="PW174" s="319"/>
      <c r="PX174" s="319"/>
      <c r="PY174" s="319"/>
      <c r="PZ174" s="319"/>
      <c r="QA174" s="319"/>
      <c r="QB174" s="319"/>
      <c r="QC174" s="319"/>
      <c r="QD174" s="319"/>
      <c r="QE174" s="319"/>
      <c r="QF174" s="319"/>
      <c r="QG174" s="319"/>
      <c r="QH174" s="319"/>
      <c r="QI174" s="319"/>
      <c r="QJ174" s="319"/>
      <c r="QK174" s="319"/>
      <c r="QL174" s="319"/>
      <c r="QM174" s="319"/>
      <c r="QN174" s="319"/>
      <c r="QO174" s="319"/>
      <c r="QP174" s="319"/>
      <c r="QQ174" s="319"/>
      <c r="QR174" s="319"/>
      <c r="QS174" s="319"/>
      <c r="QT174" s="319"/>
      <c r="QU174" s="319"/>
      <c r="QV174" s="319"/>
      <c r="QW174" s="319"/>
      <c r="QX174" s="319"/>
      <c r="QY174" s="319"/>
      <c r="QZ174" s="319"/>
      <c r="RA174" s="319"/>
      <c r="RB174" s="319"/>
      <c r="RC174" s="319"/>
      <c r="RD174" s="319"/>
      <c r="RE174" s="319"/>
      <c r="RF174" s="319"/>
    </row>
    <row r="175" spans="1:474" s="602" customFormat="1" ht="14.4">
      <c r="A175" s="319"/>
      <c r="B175" s="2003" t="s">
        <v>77</v>
      </c>
      <c r="C175" s="2004">
        <v>18231134</v>
      </c>
      <c r="D175" s="2005"/>
      <c r="E175" s="2006" t="s">
        <v>1221</v>
      </c>
      <c r="F175" s="2011">
        <v>12</v>
      </c>
      <c r="G175" s="612">
        <f t="shared" si="34"/>
        <v>0.16698616291439031</v>
      </c>
      <c r="H175" s="612" t="s">
        <v>37</v>
      </c>
      <c r="I175" s="2006">
        <v>192</v>
      </c>
      <c r="J175" s="2008">
        <f t="shared" si="28"/>
        <v>1107</v>
      </c>
      <c r="K175" s="2009">
        <f t="shared" si="30"/>
        <v>236.54000000000005</v>
      </c>
      <c r="L175" s="2009">
        <f t="shared" si="31"/>
        <v>236.54000000000005</v>
      </c>
      <c r="M175" s="600"/>
      <c r="N175" s="2006">
        <v>212544</v>
      </c>
      <c r="O175" s="375"/>
      <c r="P175" s="601"/>
      <c r="Q175" s="601">
        <v>45415.680000000008</v>
      </c>
      <c r="R175" s="601">
        <f t="shared" si="29"/>
        <v>0</v>
      </c>
      <c r="S175" s="2006">
        <v>45415.680000000008</v>
      </c>
      <c r="T175" s="601"/>
      <c r="U175" s="601"/>
      <c r="V175" s="601"/>
      <c r="W175" s="601"/>
      <c r="X175" s="601"/>
      <c r="Y175" s="601"/>
      <c r="Z175" s="1006">
        <f t="shared" si="35"/>
        <v>0</v>
      </c>
      <c r="AA175" s="614">
        <f t="shared" si="32"/>
        <v>0.67084969084451451</v>
      </c>
      <c r="AB175" s="601">
        <f t="shared" si="33"/>
        <v>142585.07669085648</v>
      </c>
      <c r="AC175" s="618"/>
      <c r="AD175" s="2010"/>
      <c r="AE175" s="319"/>
      <c r="AF175" s="319"/>
      <c r="AG175" s="319"/>
      <c r="AH175" s="319"/>
      <c r="AI175" s="319"/>
      <c r="AJ175" s="319"/>
      <c r="AK175" s="319"/>
      <c r="AL175" s="319"/>
      <c r="AM175" s="319"/>
      <c r="AN175" s="319"/>
      <c r="AO175" s="319"/>
      <c r="AP175" s="319"/>
      <c r="AQ175" s="319"/>
      <c r="AR175" s="319"/>
      <c r="AS175" s="319"/>
      <c r="AT175" s="319"/>
      <c r="AU175" s="319"/>
      <c r="AV175" s="319"/>
      <c r="AW175" s="319"/>
      <c r="AX175" s="319"/>
      <c r="AY175" s="319"/>
      <c r="AZ175" s="319"/>
      <c r="BA175" s="319"/>
      <c r="BB175" s="319"/>
      <c r="BC175" s="319"/>
      <c r="BD175" s="319"/>
      <c r="BE175" s="319"/>
      <c r="BF175" s="319"/>
      <c r="BG175" s="319"/>
      <c r="BH175" s="319"/>
      <c r="BI175" s="319"/>
      <c r="BJ175" s="319"/>
      <c r="BK175" s="319"/>
      <c r="BL175" s="319"/>
      <c r="BM175" s="319"/>
      <c r="BN175" s="319"/>
      <c r="BO175" s="319"/>
      <c r="BP175" s="319"/>
      <c r="BQ175" s="319"/>
      <c r="BR175" s="319"/>
      <c r="BS175" s="319"/>
      <c r="BT175" s="319"/>
      <c r="BU175" s="319"/>
      <c r="BV175" s="319"/>
      <c r="BW175" s="319"/>
      <c r="BX175" s="319"/>
      <c r="BY175" s="319"/>
      <c r="BZ175" s="319"/>
      <c r="CA175" s="319"/>
      <c r="CB175" s="319"/>
      <c r="CC175" s="319"/>
      <c r="CD175" s="319"/>
      <c r="CE175" s="319"/>
      <c r="CF175" s="319"/>
      <c r="CG175" s="319"/>
      <c r="CH175" s="319"/>
      <c r="CI175" s="319"/>
      <c r="CJ175" s="319"/>
      <c r="CK175" s="319"/>
      <c r="CL175" s="319"/>
      <c r="CM175" s="319"/>
      <c r="CN175" s="319"/>
      <c r="CO175" s="319"/>
      <c r="CP175" s="319"/>
      <c r="CQ175" s="319"/>
      <c r="CR175" s="319"/>
      <c r="CS175" s="319"/>
      <c r="CT175" s="319"/>
      <c r="CU175" s="319"/>
      <c r="CV175" s="319"/>
      <c r="CW175" s="319"/>
      <c r="CX175" s="319"/>
      <c r="CY175" s="319"/>
      <c r="CZ175" s="319"/>
      <c r="DA175" s="319"/>
      <c r="DB175" s="319"/>
      <c r="DC175" s="319"/>
      <c r="DD175" s="319"/>
      <c r="DE175" s="319"/>
      <c r="DF175" s="319"/>
      <c r="DG175" s="319"/>
      <c r="DH175" s="319"/>
      <c r="DI175" s="319"/>
      <c r="DJ175" s="319"/>
      <c r="DK175" s="319"/>
      <c r="DL175" s="319"/>
      <c r="DM175" s="319"/>
      <c r="DN175" s="319"/>
      <c r="DO175" s="319"/>
      <c r="DP175" s="319"/>
      <c r="DQ175" s="319"/>
      <c r="DR175" s="319"/>
      <c r="DS175" s="319"/>
      <c r="DT175" s="319"/>
      <c r="DU175" s="319"/>
      <c r="DV175" s="319"/>
      <c r="DW175" s="319"/>
      <c r="DX175" s="319"/>
      <c r="DY175" s="319"/>
      <c r="DZ175" s="319"/>
      <c r="EA175" s="319"/>
      <c r="EB175" s="319"/>
      <c r="EC175" s="319"/>
      <c r="ED175" s="319"/>
      <c r="EE175" s="319"/>
      <c r="EF175" s="319"/>
      <c r="EG175" s="319"/>
      <c r="EH175" s="319"/>
      <c r="EI175" s="319"/>
      <c r="EJ175" s="319"/>
      <c r="EK175" s="319"/>
      <c r="EL175" s="319"/>
      <c r="EM175" s="319"/>
      <c r="EN175" s="319"/>
      <c r="EO175" s="319"/>
      <c r="EP175" s="319"/>
      <c r="EQ175" s="319"/>
      <c r="ER175" s="319"/>
      <c r="ES175" s="319"/>
      <c r="ET175" s="319"/>
      <c r="EU175" s="319"/>
      <c r="EV175" s="319"/>
      <c r="EW175" s="319"/>
      <c r="EX175" s="319"/>
      <c r="EY175" s="319"/>
      <c r="EZ175" s="319"/>
      <c r="FA175" s="319"/>
      <c r="FB175" s="319"/>
      <c r="FC175" s="319"/>
      <c r="FD175" s="319"/>
      <c r="FE175" s="319"/>
      <c r="FF175" s="319"/>
      <c r="FG175" s="319"/>
      <c r="FH175" s="319"/>
      <c r="FI175" s="319"/>
      <c r="FJ175" s="319"/>
      <c r="FK175" s="319"/>
      <c r="FL175" s="319"/>
      <c r="FM175" s="319"/>
      <c r="FN175" s="319"/>
      <c r="FO175" s="319"/>
      <c r="FP175" s="319"/>
      <c r="FQ175" s="319"/>
      <c r="FR175" s="319"/>
      <c r="FS175" s="319"/>
      <c r="FT175" s="319"/>
      <c r="FU175" s="319"/>
      <c r="FV175" s="319"/>
      <c r="FW175" s="319"/>
      <c r="FX175" s="319"/>
      <c r="FY175" s="319"/>
      <c r="FZ175" s="319"/>
      <c r="GA175" s="319"/>
      <c r="GB175" s="319"/>
      <c r="GC175" s="319"/>
      <c r="GD175" s="319"/>
      <c r="GE175" s="319"/>
      <c r="GF175" s="319"/>
      <c r="GG175" s="319"/>
      <c r="GH175" s="319"/>
      <c r="GI175" s="319"/>
      <c r="GJ175" s="319"/>
      <c r="GK175" s="319"/>
      <c r="GL175" s="319"/>
      <c r="GM175" s="319"/>
      <c r="GN175" s="319"/>
      <c r="GO175" s="319"/>
      <c r="GP175" s="319"/>
      <c r="GQ175" s="319"/>
      <c r="GR175" s="319"/>
      <c r="GS175" s="319"/>
      <c r="GT175" s="319"/>
      <c r="GU175" s="319"/>
      <c r="GV175" s="319"/>
      <c r="GW175" s="319"/>
      <c r="GX175" s="319"/>
      <c r="GY175" s="319"/>
      <c r="GZ175" s="319"/>
      <c r="HA175" s="319"/>
      <c r="HB175" s="319"/>
      <c r="HC175" s="319"/>
      <c r="HD175" s="319"/>
      <c r="HE175" s="319"/>
      <c r="HF175" s="319"/>
      <c r="HG175" s="319"/>
      <c r="HH175" s="319"/>
      <c r="HI175" s="319"/>
      <c r="HJ175" s="319"/>
      <c r="HK175" s="319"/>
      <c r="HL175" s="319"/>
      <c r="HM175" s="319"/>
      <c r="HN175" s="319"/>
      <c r="HO175" s="319"/>
      <c r="HP175" s="319"/>
      <c r="HQ175" s="319"/>
      <c r="HR175" s="319"/>
      <c r="HS175" s="319"/>
      <c r="HT175" s="319"/>
      <c r="HU175" s="319"/>
      <c r="HV175" s="319"/>
      <c r="HW175" s="319"/>
      <c r="HX175" s="319"/>
      <c r="HY175" s="319"/>
      <c r="HZ175" s="319"/>
      <c r="IA175" s="319"/>
      <c r="IB175" s="319"/>
      <c r="IC175" s="319"/>
      <c r="ID175" s="319"/>
      <c r="IE175" s="319"/>
      <c r="IF175" s="319"/>
      <c r="IG175" s="319"/>
      <c r="IH175" s="319"/>
      <c r="II175" s="319"/>
      <c r="IJ175" s="319"/>
      <c r="IK175" s="319"/>
      <c r="IL175" s="319"/>
      <c r="IM175" s="319"/>
      <c r="IN175" s="319"/>
      <c r="IO175" s="319"/>
      <c r="IP175" s="319"/>
      <c r="IQ175" s="319"/>
      <c r="IR175" s="319"/>
      <c r="IS175" s="319"/>
      <c r="IT175" s="319"/>
      <c r="IU175" s="319"/>
      <c r="IV175" s="319"/>
      <c r="IW175" s="319"/>
      <c r="IX175" s="319"/>
      <c r="IY175" s="319"/>
      <c r="IZ175" s="319"/>
      <c r="JA175" s="319"/>
      <c r="JB175" s="319"/>
      <c r="JC175" s="319"/>
      <c r="JD175" s="319"/>
      <c r="JE175" s="319"/>
      <c r="JF175" s="319"/>
      <c r="JG175" s="319"/>
      <c r="JH175" s="319"/>
      <c r="JI175" s="319"/>
      <c r="JJ175" s="319"/>
      <c r="JK175" s="319"/>
      <c r="JL175" s="319"/>
      <c r="JM175" s="319"/>
      <c r="JN175" s="319"/>
      <c r="JO175" s="319"/>
      <c r="JP175" s="319"/>
      <c r="JQ175" s="319"/>
      <c r="JR175" s="319"/>
      <c r="JS175" s="319"/>
      <c r="JT175" s="319"/>
      <c r="JU175" s="319"/>
      <c r="JV175" s="319"/>
      <c r="JW175" s="319"/>
      <c r="JX175" s="319"/>
      <c r="JY175" s="319"/>
      <c r="JZ175" s="319"/>
      <c r="KA175" s="319"/>
      <c r="KB175" s="319"/>
      <c r="KC175" s="319"/>
      <c r="KD175" s="319"/>
      <c r="KE175" s="319"/>
      <c r="KF175" s="319"/>
      <c r="KG175" s="319"/>
      <c r="KH175" s="319"/>
      <c r="KI175" s="319"/>
      <c r="KJ175" s="319"/>
      <c r="KK175" s="319"/>
      <c r="KL175" s="319"/>
      <c r="KM175" s="319"/>
      <c r="KN175" s="319"/>
      <c r="KO175" s="319"/>
      <c r="KP175" s="319"/>
      <c r="KQ175" s="319"/>
      <c r="KR175" s="319"/>
      <c r="KS175" s="319"/>
      <c r="KT175" s="319"/>
      <c r="KU175" s="319"/>
      <c r="KV175" s="319"/>
      <c r="KW175" s="319"/>
      <c r="KX175" s="319"/>
      <c r="KY175" s="319"/>
      <c r="KZ175" s="319"/>
      <c r="LA175" s="319"/>
      <c r="LB175" s="319"/>
      <c r="LC175" s="319"/>
      <c r="LD175" s="319"/>
      <c r="LE175" s="319"/>
      <c r="LF175" s="319"/>
      <c r="LG175" s="319"/>
      <c r="LH175" s="319"/>
      <c r="LI175" s="319"/>
      <c r="LJ175" s="319"/>
      <c r="LK175" s="319"/>
      <c r="LL175" s="319"/>
      <c r="LM175" s="319"/>
      <c r="LN175" s="319"/>
      <c r="LO175" s="319"/>
      <c r="LP175" s="319"/>
      <c r="LQ175" s="319"/>
      <c r="LR175" s="319"/>
      <c r="LS175" s="319"/>
      <c r="LT175" s="319"/>
      <c r="LU175" s="319"/>
      <c r="LV175" s="319"/>
      <c r="LW175" s="319"/>
      <c r="LX175" s="319"/>
      <c r="LY175" s="319"/>
      <c r="LZ175" s="319"/>
      <c r="MA175" s="319"/>
      <c r="MB175" s="319"/>
      <c r="MC175" s="319"/>
      <c r="MD175" s="319"/>
      <c r="ME175" s="319"/>
      <c r="MF175" s="319"/>
      <c r="MG175" s="319"/>
      <c r="MH175" s="319"/>
      <c r="MI175" s="319"/>
      <c r="MJ175" s="319"/>
      <c r="MK175" s="319"/>
      <c r="ML175" s="319"/>
      <c r="MM175" s="319"/>
      <c r="MN175" s="319"/>
      <c r="MO175" s="319"/>
      <c r="MP175" s="319"/>
      <c r="MQ175" s="319"/>
      <c r="MR175" s="319"/>
      <c r="MS175" s="319"/>
      <c r="MT175" s="319"/>
      <c r="MU175" s="319"/>
      <c r="MV175" s="319"/>
      <c r="MW175" s="319"/>
      <c r="MX175" s="319"/>
      <c r="MY175" s="319"/>
      <c r="MZ175" s="319"/>
      <c r="NA175" s="319"/>
      <c r="NB175" s="319"/>
      <c r="NC175" s="319"/>
      <c r="ND175" s="319"/>
      <c r="NE175" s="319"/>
      <c r="NF175" s="319"/>
      <c r="NG175" s="319"/>
      <c r="NH175" s="319"/>
      <c r="NI175" s="319"/>
      <c r="NJ175" s="319"/>
      <c r="NK175" s="319"/>
      <c r="NL175" s="319"/>
      <c r="NM175" s="319"/>
      <c r="NN175" s="319"/>
      <c r="NO175" s="319"/>
      <c r="NP175" s="319"/>
      <c r="NQ175" s="319"/>
      <c r="NR175" s="319"/>
      <c r="NS175" s="319"/>
      <c r="NT175" s="319"/>
      <c r="NU175" s="319"/>
      <c r="NV175" s="319"/>
      <c r="NW175" s="319"/>
      <c r="NX175" s="319"/>
      <c r="NY175" s="319"/>
      <c r="NZ175" s="319"/>
      <c r="OA175" s="319"/>
      <c r="OB175" s="319"/>
      <c r="OC175" s="319"/>
      <c r="OD175" s="319"/>
      <c r="OE175" s="319"/>
      <c r="OF175" s="319"/>
      <c r="OG175" s="319"/>
      <c r="OH175" s="319"/>
      <c r="OI175" s="319"/>
      <c r="OJ175" s="319"/>
      <c r="OK175" s="319"/>
      <c r="OL175" s="319"/>
      <c r="OM175" s="319"/>
      <c r="ON175" s="319"/>
      <c r="OO175" s="319"/>
      <c r="OP175" s="319"/>
      <c r="OQ175" s="319"/>
      <c r="OR175" s="319"/>
      <c r="OS175" s="319"/>
      <c r="OT175" s="319"/>
      <c r="OU175" s="319"/>
      <c r="OV175" s="319"/>
      <c r="OW175" s="319"/>
      <c r="OX175" s="319"/>
      <c r="OY175" s="319"/>
      <c r="OZ175" s="319"/>
      <c r="PA175" s="319"/>
      <c r="PB175" s="319"/>
      <c r="PC175" s="319"/>
      <c r="PD175" s="319"/>
      <c r="PE175" s="319"/>
      <c r="PF175" s="319"/>
      <c r="PG175" s="319"/>
      <c r="PH175" s="319"/>
      <c r="PI175" s="319"/>
      <c r="PJ175" s="319"/>
      <c r="PK175" s="319"/>
      <c r="PL175" s="319"/>
      <c r="PM175" s="319"/>
      <c r="PN175" s="319"/>
      <c r="PO175" s="319"/>
      <c r="PP175" s="319"/>
      <c r="PQ175" s="319"/>
      <c r="PR175" s="319"/>
      <c r="PS175" s="319"/>
      <c r="PT175" s="319"/>
      <c r="PU175" s="319"/>
      <c r="PV175" s="319"/>
      <c r="PW175" s="319"/>
      <c r="PX175" s="319"/>
      <c r="PY175" s="319"/>
      <c r="PZ175" s="319"/>
      <c r="QA175" s="319"/>
      <c r="QB175" s="319"/>
      <c r="QC175" s="319"/>
      <c r="QD175" s="319"/>
      <c r="QE175" s="319"/>
      <c r="QF175" s="319"/>
      <c r="QG175" s="319"/>
      <c r="QH175" s="319"/>
      <c r="QI175" s="319"/>
      <c r="QJ175" s="319"/>
      <c r="QK175" s="319"/>
      <c r="QL175" s="319"/>
      <c r="QM175" s="319"/>
      <c r="QN175" s="319"/>
      <c r="QO175" s="319"/>
      <c r="QP175" s="319"/>
      <c r="QQ175" s="319"/>
      <c r="QR175" s="319"/>
      <c r="QS175" s="319"/>
      <c r="QT175" s="319"/>
      <c r="QU175" s="319"/>
      <c r="QV175" s="319"/>
      <c r="QW175" s="319"/>
      <c r="QX175" s="319"/>
      <c r="QY175" s="319"/>
      <c r="QZ175" s="319"/>
      <c r="RA175" s="319"/>
      <c r="RB175" s="319"/>
      <c r="RC175" s="319"/>
      <c r="RD175" s="319"/>
      <c r="RE175" s="319"/>
      <c r="RF175" s="319"/>
    </row>
    <row r="176" spans="1:474" s="602" customFormat="1" ht="14.4">
      <c r="A176" s="319"/>
      <c r="B176" s="2003" t="s">
        <v>77</v>
      </c>
      <c r="C176" s="2004">
        <v>18231134</v>
      </c>
      <c r="D176" s="2005"/>
      <c r="E176" s="2006" t="s">
        <v>1222</v>
      </c>
      <c r="F176" s="2011">
        <v>12</v>
      </c>
      <c r="G176" s="612">
        <f t="shared" si="34"/>
        <v>7.7614814035270902E-2</v>
      </c>
      <c r="H176" s="612" t="s">
        <v>37</v>
      </c>
      <c r="I176" s="2006">
        <v>111</v>
      </c>
      <c r="J176" s="2008">
        <f t="shared" si="28"/>
        <v>890</v>
      </c>
      <c r="K176" s="2009">
        <f t="shared" si="30"/>
        <v>222.5</v>
      </c>
      <c r="L176" s="2009">
        <f t="shared" si="31"/>
        <v>222.5</v>
      </c>
      <c r="M176" s="600"/>
      <c r="N176" s="2006">
        <v>98790</v>
      </c>
      <c r="O176" s="375"/>
      <c r="P176" s="601"/>
      <c r="Q176" s="601">
        <v>24697.5</v>
      </c>
      <c r="R176" s="601">
        <f t="shared" si="29"/>
        <v>0</v>
      </c>
      <c r="S176" s="2006">
        <v>24697.5</v>
      </c>
      <c r="T176" s="601"/>
      <c r="U176" s="601"/>
      <c r="V176" s="601"/>
      <c r="W176" s="601"/>
      <c r="X176" s="601"/>
      <c r="Y176" s="601"/>
      <c r="Z176" s="1006">
        <f t="shared" si="35"/>
        <v>0</v>
      </c>
      <c r="AA176" s="614">
        <f t="shared" si="32"/>
        <v>0.67084969084451451</v>
      </c>
      <c r="AB176" s="601">
        <f t="shared" si="33"/>
        <v>66273.240958529583</v>
      </c>
      <c r="AC176" s="618"/>
      <c r="AD176" s="2010"/>
      <c r="AE176" s="319"/>
      <c r="AF176" s="319"/>
      <c r="AG176" s="319"/>
      <c r="AH176" s="319"/>
      <c r="AI176" s="319"/>
      <c r="AJ176" s="319"/>
      <c r="AK176" s="319"/>
      <c r="AL176" s="319"/>
      <c r="AM176" s="319"/>
      <c r="AN176" s="319"/>
      <c r="AO176" s="319"/>
      <c r="AP176" s="319"/>
      <c r="AQ176" s="319"/>
      <c r="AR176" s="319"/>
      <c r="AS176" s="319"/>
      <c r="AT176" s="319"/>
      <c r="AU176" s="319"/>
      <c r="AV176" s="319"/>
      <c r="AW176" s="319"/>
      <c r="AX176" s="319"/>
      <c r="AY176" s="319"/>
      <c r="AZ176" s="319"/>
      <c r="BA176" s="319"/>
      <c r="BB176" s="319"/>
      <c r="BC176" s="319"/>
      <c r="BD176" s="319"/>
      <c r="BE176" s="319"/>
      <c r="BF176" s="319"/>
      <c r="BG176" s="319"/>
      <c r="BH176" s="319"/>
      <c r="BI176" s="319"/>
      <c r="BJ176" s="319"/>
      <c r="BK176" s="319"/>
      <c r="BL176" s="319"/>
      <c r="BM176" s="319"/>
      <c r="BN176" s="319"/>
      <c r="BO176" s="319"/>
      <c r="BP176" s="319"/>
      <c r="BQ176" s="319"/>
      <c r="BR176" s="319"/>
      <c r="BS176" s="319"/>
      <c r="BT176" s="319"/>
      <c r="BU176" s="319"/>
      <c r="BV176" s="319"/>
      <c r="BW176" s="319"/>
      <c r="BX176" s="319"/>
      <c r="BY176" s="319"/>
      <c r="BZ176" s="319"/>
      <c r="CA176" s="319"/>
      <c r="CB176" s="319"/>
      <c r="CC176" s="319"/>
      <c r="CD176" s="319"/>
      <c r="CE176" s="319"/>
      <c r="CF176" s="319"/>
      <c r="CG176" s="319"/>
      <c r="CH176" s="319"/>
      <c r="CI176" s="319"/>
      <c r="CJ176" s="319"/>
      <c r="CK176" s="319"/>
      <c r="CL176" s="319"/>
      <c r="CM176" s="319"/>
      <c r="CN176" s="319"/>
      <c r="CO176" s="319"/>
      <c r="CP176" s="319"/>
      <c r="CQ176" s="319"/>
      <c r="CR176" s="319"/>
      <c r="CS176" s="319"/>
      <c r="CT176" s="319"/>
      <c r="CU176" s="319"/>
      <c r="CV176" s="319"/>
      <c r="CW176" s="319"/>
      <c r="CX176" s="319"/>
      <c r="CY176" s="319"/>
      <c r="CZ176" s="319"/>
      <c r="DA176" s="319"/>
      <c r="DB176" s="319"/>
      <c r="DC176" s="319"/>
      <c r="DD176" s="319"/>
      <c r="DE176" s="319"/>
      <c r="DF176" s="319"/>
      <c r="DG176" s="319"/>
      <c r="DH176" s="319"/>
      <c r="DI176" s="319"/>
      <c r="DJ176" s="319"/>
      <c r="DK176" s="319"/>
      <c r="DL176" s="319"/>
      <c r="DM176" s="319"/>
      <c r="DN176" s="319"/>
      <c r="DO176" s="319"/>
      <c r="DP176" s="319"/>
      <c r="DQ176" s="319"/>
      <c r="DR176" s="319"/>
      <c r="DS176" s="319"/>
      <c r="DT176" s="319"/>
      <c r="DU176" s="319"/>
      <c r="DV176" s="319"/>
      <c r="DW176" s="319"/>
      <c r="DX176" s="319"/>
      <c r="DY176" s="319"/>
      <c r="DZ176" s="319"/>
      <c r="EA176" s="319"/>
      <c r="EB176" s="319"/>
      <c r="EC176" s="319"/>
      <c r="ED176" s="319"/>
      <c r="EE176" s="319"/>
      <c r="EF176" s="319"/>
      <c r="EG176" s="319"/>
      <c r="EH176" s="319"/>
      <c r="EI176" s="319"/>
      <c r="EJ176" s="319"/>
      <c r="EK176" s="319"/>
      <c r="EL176" s="319"/>
      <c r="EM176" s="319"/>
      <c r="EN176" s="319"/>
      <c r="EO176" s="319"/>
      <c r="EP176" s="319"/>
      <c r="EQ176" s="319"/>
      <c r="ER176" s="319"/>
      <c r="ES176" s="319"/>
      <c r="ET176" s="319"/>
      <c r="EU176" s="319"/>
      <c r="EV176" s="319"/>
      <c r="EW176" s="319"/>
      <c r="EX176" s="319"/>
      <c r="EY176" s="319"/>
      <c r="EZ176" s="319"/>
      <c r="FA176" s="319"/>
      <c r="FB176" s="319"/>
      <c r="FC176" s="319"/>
      <c r="FD176" s="319"/>
      <c r="FE176" s="319"/>
      <c r="FF176" s="319"/>
      <c r="FG176" s="319"/>
      <c r="FH176" s="319"/>
      <c r="FI176" s="319"/>
      <c r="FJ176" s="319"/>
      <c r="FK176" s="319"/>
      <c r="FL176" s="319"/>
      <c r="FM176" s="319"/>
      <c r="FN176" s="319"/>
      <c r="FO176" s="319"/>
      <c r="FP176" s="319"/>
      <c r="FQ176" s="319"/>
      <c r="FR176" s="319"/>
      <c r="FS176" s="319"/>
      <c r="FT176" s="319"/>
      <c r="FU176" s="319"/>
      <c r="FV176" s="319"/>
      <c r="FW176" s="319"/>
      <c r="FX176" s="319"/>
      <c r="FY176" s="319"/>
      <c r="FZ176" s="319"/>
      <c r="GA176" s="319"/>
      <c r="GB176" s="319"/>
      <c r="GC176" s="319"/>
      <c r="GD176" s="319"/>
      <c r="GE176" s="319"/>
      <c r="GF176" s="319"/>
      <c r="GG176" s="319"/>
      <c r="GH176" s="319"/>
      <c r="GI176" s="319"/>
      <c r="GJ176" s="319"/>
      <c r="GK176" s="319"/>
      <c r="GL176" s="319"/>
      <c r="GM176" s="319"/>
      <c r="GN176" s="319"/>
      <c r="GO176" s="319"/>
      <c r="GP176" s="319"/>
      <c r="GQ176" s="319"/>
      <c r="GR176" s="319"/>
      <c r="GS176" s="319"/>
      <c r="GT176" s="319"/>
      <c r="GU176" s="319"/>
      <c r="GV176" s="319"/>
      <c r="GW176" s="319"/>
      <c r="GX176" s="319"/>
      <c r="GY176" s="319"/>
      <c r="GZ176" s="319"/>
      <c r="HA176" s="319"/>
      <c r="HB176" s="319"/>
      <c r="HC176" s="319"/>
      <c r="HD176" s="319"/>
      <c r="HE176" s="319"/>
      <c r="HF176" s="319"/>
      <c r="HG176" s="319"/>
      <c r="HH176" s="319"/>
      <c r="HI176" s="319"/>
      <c r="HJ176" s="319"/>
      <c r="HK176" s="319"/>
      <c r="HL176" s="319"/>
      <c r="HM176" s="319"/>
      <c r="HN176" s="319"/>
      <c r="HO176" s="319"/>
      <c r="HP176" s="319"/>
      <c r="HQ176" s="319"/>
      <c r="HR176" s="319"/>
      <c r="HS176" s="319"/>
      <c r="HT176" s="319"/>
      <c r="HU176" s="319"/>
      <c r="HV176" s="319"/>
      <c r="HW176" s="319"/>
      <c r="HX176" s="319"/>
      <c r="HY176" s="319"/>
      <c r="HZ176" s="319"/>
      <c r="IA176" s="319"/>
      <c r="IB176" s="319"/>
      <c r="IC176" s="319"/>
      <c r="ID176" s="319"/>
      <c r="IE176" s="319"/>
      <c r="IF176" s="319"/>
      <c r="IG176" s="319"/>
      <c r="IH176" s="319"/>
      <c r="II176" s="319"/>
      <c r="IJ176" s="319"/>
      <c r="IK176" s="319"/>
      <c r="IL176" s="319"/>
      <c r="IM176" s="319"/>
      <c r="IN176" s="319"/>
      <c r="IO176" s="319"/>
      <c r="IP176" s="319"/>
      <c r="IQ176" s="319"/>
      <c r="IR176" s="319"/>
      <c r="IS176" s="319"/>
      <c r="IT176" s="319"/>
      <c r="IU176" s="319"/>
      <c r="IV176" s="319"/>
      <c r="IW176" s="319"/>
      <c r="IX176" s="319"/>
      <c r="IY176" s="319"/>
      <c r="IZ176" s="319"/>
      <c r="JA176" s="319"/>
      <c r="JB176" s="319"/>
      <c r="JC176" s="319"/>
      <c r="JD176" s="319"/>
      <c r="JE176" s="319"/>
      <c r="JF176" s="319"/>
      <c r="JG176" s="319"/>
      <c r="JH176" s="319"/>
      <c r="JI176" s="319"/>
      <c r="JJ176" s="319"/>
      <c r="JK176" s="319"/>
      <c r="JL176" s="319"/>
      <c r="JM176" s="319"/>
      <c r="JN176" s="319"/>
      <c r="JO176" s="319"/>
      <c r="JP176" s="319"/>
      <c r="JQ176" s="319"/>
      <c r="JR176" s="319"/>
      <c r="JS176" s="319"/>
      <c r="JT176" s="319"/>
      <c r="JU176" s="319"/>
      <c r="JV176" s="319"/>
      <c r="JW176" s="319"/>
      <c r="JX176" s="319"/>
      <c r="JY176" s="319"/>
      <c r="JZ176" s="319"/>
      <c r="KA176" s="319"/>
      <c r="KB176" s="319"/>
      <c r="KC176" s="319"/>
      <c r="KD176" s="319"/>
      <c r="KE176" s="319"/>
      <c r="KF176" s="319"/>
      <c r="KG176" s="319"/>
      <c r="KH176" s="319"/>
      <c r="KI176" s="319"/>
      <c r="KJ176" s="319"/>
      <c r="KK176" s="319"/>
      <c r="KL176" s="319"/>
      <c r="KM176" s="319"/>
      <c r="KN176" s="319"/>
      <c r="KO176" s="319"/>
      <c r="KP176" s="319"/>
      <c r="KQ176" s="319"/>
      <c r="KR176" s="319"/>
      <c r="KS176" s="319"/>
      <c r="KT176" s="319"/>
      <c r="KU176" s="319"/>
      <c r="KV176" s="319"/>
      <c r="KW176" s="319"/>
      <c r="KX176" s="319"/>
      <c r="KY176" s="319"/>
      <c r="KZ176" s="319"/>
      <c r="LA176" s="319"/>
      <c r="LB176" s="319"/>
      <c r="LC176" s="319"/>
      <c r="LD176" s="319"/>
      <c r="LE176" s="319"/>
      <c r="LF176" s="319"/>
      <c r="LG176" s="319"/>
      <c r="LH176" s="319"/>
      <c r="LI176" s="319"/>
      <c r="LJ176" s="319"/>
      <c r="LK176" s="319"/>
      <c r="LL176" s="319"/>
      <c r="LM176" s="319"/>
      <c r="LN176" s="319"/>
      <c r="LO176" s="319"/>
      <c r="LP176" s="319"/>
      <c r="LQ176" s="319"/>
      <c r="LR176" s="319"/>
      <c r="LS176" s="319"/>
      <c r="LT176" s="319"/>
      <c r="LU176" s="319"/>
      <c r="LV176" s="319"/>
      <c r="LW176" s="319"/>
      <c r="LX176" s="319"/>
      <c r="LY176" s="319"/>
      <c r="LZ176" s="319"/>
      <c r="MA176" s="319"/>
      <c r="MB176" s="319"/>
      <c r="MC176" s="319"/>
      <c r="MD176" s="319"/>
      <c r="ME176" s="319"/>
      <c r="MF176" s="319"/>
      <c r="MG176" s="319"/>
      <c r="MH176" s="319"/>
      <c r="MI176" s="319"/>
      <c r="MJ176" s="319"/>
      <c r="MK176" s="319"/>
      <c r="ML176" s="319"/>
      <c r="MM176" s="319"/>
      <c r="MN176" s="319"/>
      <c r="MO176" s="319"/>
      <c r="MP176" s="319"/>
      <c r="MQ176" s="319"/>
      <c r="MR176" s="319"/>
      <c r="MS176" s="319"/>
      <c r="MT176" s="319"/>
      <c r="MU176" s="319"/>
      <c r="MV176" s="319"/>
      <c r="MW176" s="319"/>
      <c r="MX176" s="319"/>
      <c r="MY176" s="319"/>
      <c r="MZ176" s="319"/>
      <c r="NA176" s="319"/>
      <c r="NB176" s="319"/>
      <c r="NC176" s="319"/>
      <c r="ND176" s="319"/>
      <c r="NE176" s="319"/>
      <c r="NF176" s="319"/>
      <c r="NG176" s="319"/>
      <c r="NH176" s="319"/>
      <c r="NI176" s="319"/>
      <c r="NJ176" s="319"/>
      <c r="NK176" s="319"/>
      <c r="NL176" s="319"/>
      <c r="NM176" s="319"/>
      <c r="NN176" s="319"/>
      <c r="NO176" s="319"/>
      <c r="NP176" s="319"/>
      <c r="NQ176" s="319"/>
      <c r="NR176" s="319"/>
      <c r="NS176" s="319"/>
      <c r="NT176" s="319"/>
      <c r="NU176" s="319"/>
      <c r="NV176" s="319"/>
      <c r="NW176" s="319"/>
      <c r="NX176" s="319"/>
      <c r="NY176" s="319"/>
      <c r="NZ176" s="319"/>
      <c r="OA176" s="319"/>
      <c r="OB176" s="319"/>
      <c r="OC176" s="319"/>
      <c r="OD176" s="319"/>
      <c r="OE176" s="319"/>
      <c r="OF176" s="319"/>
      <c r="OG176" s="319"/>
      <c r="OH176" s="319"/>
      <c r="OI176" s="319"/>
      <c r="OJ176" s="319"/>
      <c r="OK176" s="319"/>
      <c r="OL176" s="319"/>
      <c r="OM176" s="319"/>
      <c r="ON176" s="319"/>
      <c r="OO176" s="319"/>
      <c r="OP176" s="319"/>
      <c r="OQ176" s="319"/>
      <c r="OR176" s="319"/>
      <c r="OS176" s="319"/>
      <c r="OT176" s="319"/>
      <c r="OU176" s="319"/>
      <c r="OV176" s="319"/>
      <c r="OW176" s="319"/>
      <c r="OX176" s="319"/>
      <c r="OY176" s="319"/>
      <c r="OZ176" s="319"/>
      <c r="PA176" s="319"/>
      <c r="PB176" s="319"/>
      <c r="PC176" s="319"/>
      <c r="PD176" s="319"/>
      <c r="PE176" s="319"/>
      <c r="PF176" s="319"/>
      <c r="PG176" s="319"/>
      <c r="PH176" s="319"/>
      <c r="PI176" s="319"/>
      <c r="PJ176" s="319"/>
      <c r="PK176" s="319"/>
      <c r="PL176" s="319"/>
      <c r="PM176" s="319"/>
      <c r="PN176" s="319"/>
      <c r="PO176" s="319"/>
      <c r="PP176" s="319"/>
      <c r="PQ176" s="319"/>
      <c r="PR176" s="319"/>
      <c r="PS176" s="319"/>
      <c r="PT176" s="319"/>
      <c r="PU176" s="319"/>
      <c r="PV176" s="319"/>
      <c r="PW176" s="319"/>
      <c r="PX176" s="319"/>
      <c r="PY176" s="319"/>
      <c r="PZ176" s="319"/>
      <c r="QA176" s="319"/>
      <c r="QB176" s="319"/>
      <c r="QC176" s="319"/>
      <c r="QD176" s="319"/>
      <c r="QE176" s="319"/>
      <c r="QF176" s="319"/>
      <c r="QG176" s="319"/>
      <c r="QH176" s="319"/>
      <c r="QI176" s="319"/>
      <c r="QJ176" s="319"/>
      <c r="QK176" s="319"/>
      <c r="QL176" s="319"/>
      <c r="QM176" s="319"/>
      <c r="QN176" s="319"/>
      <c r="QO176" s="319"/>
      <c r="QP176" s="319"/>
      <c r="QQ176" s="319"/>
      <c r="QR176" s="319"/>
      <c r="QS176" s="319"/>
      <c r="QT176" s="319"/>
      <c r="QU176" s="319"/>
      <c r="QV176" s="319"/>
      <c r="QW176" s="319"/>
      <c r="QX176" s="319"/>
      <c r="QY176" s="319"/>
      <c r="QZ176" s="319"/>
      <c r="RA176" s="319"/>
      <c r="RB176" s="319"/>
      <c r="RC176" s="319"/>
      <c r="RD176" s="319"/>
      <c r="RE176" s="319"/>
      <c r="RF176" s="319"/>
    </row>
    <row r="177" spans="1:474" s="602" customFormat="1" ht="14.4">
      <c r="A177" s="319"/>
      <c r="B177" s="2003" t="s">
        <v>77</v>
      </c>
      <c r="C177" s="2004">
        <v>18231134</v>
      </c>
      <c r="D177" s="2005"/>
      <c r="E177" s="2006" t="s">
        <v>1223</v>
      </c>
      <c r="F177" s="2011">
        <v>12</v>
      </c>
      <c r="G177" s="612">
        <f t="shared" si="34"/>
        <v>1.940566764521906E-2</v>
      </c>
      <c r="H177" s="612" t="s">
        <v>37</v>
      </c>
      <c r="I177" s="2006">
        <v>95</v>
      </c>
      <c r="J177" s="2008">
        <f t="shared" si="28"/>
        <v>260</v>
      </c>
      <c r="K177" s="2009">
        <f t="shared" si="30"/>
        <v>97.5</v>
      </c>
      <c r="L177" s="2009">
        <f t="shared" si="31"/>
        <v>97.5</v>
      </c>
      <c r="M177" s="600"/>
      <c r="N177" s="2006">
        <v>24700</v>
      </c>
      <c r="O177" s="375"/>
      <c r="P177" s="601"/>
      <c r="Q177" s="601">
        <v>9262.5</v>
      </c>
      <c r="R177" s="601">
        <f t="shared" si="29"/>
        <v>0</v>
      </c>
      <c r="S177" s="2006">
        <v>9262.5</v>
      </c>
      <c r="T177" s="601"/>
      <c r="U177" s="601"/>
      <c r="V177" s="601"/>
      <c r="W177" s="601"/>
      <c r="X177" s="601"/>
      <c r="Y177" s="601"/>
      <c r="Z177" s="1006">
        <f t="shared" si="35"/>
        <v>0</v>
      </c>
      <c r="AA177" s="614">
        <f t="shared" si="32"/>
        <v>0.67084969084451451</v>
      </c>
      <c r="AB177" s="601">
        <f t="shared" si="33"/>
        <v>16569.987363859509</v>
      </c>
      <c r="AC177" s="618"/>
      <c r="AD177" s="2010"/>
      <c r="AE177" s="319"/>
      <c r="AF177" s="319"/>
      <c r="AG177" s="319"/>
      <c r="AH177" s="319"/>
      <c r="AI177" s="319"/>
      <c r="AJ177" s="319"/>
      <c r="AK177" s="319"/>
      <c r="AL177" s="319"/>
      <c r="AM177" s="319"/>
      <c r="AN177" s="319"/>
      <c r="AO177" s="319"/>
      <c r="AP177" s="319"/>
      <c r="AQ177" s="319"/>
      <c r="AR177" s="319"/>
      <c r="AS177" s="319"/>
      <c r="AT177" s="319"/>
      <c r="AU177" s="319"/>
      <c r="AV177" s="319"/>
      <c r="AW177" s="319"/>
      <c r="AX177" s="319"/>
      <c r="AY177" s="319"/>
      <c r="AZ177" s="319"/>
      <c r="BA177" s="319"/>
      <c r="BB177" s="319"/>
      <c r="BC177" s="319"/>
      <c r="BD177" s="319"/>
      <c r="BE177" s="319"/>
      <c r="BF177" s="319"/>
      <c r="BG177" s="319"/>
      <c r="BH177" s="319"/>
      <c r="BI177" s="319"/>
      <c r="BJ177" s="319"/>
      <c r="BK177" s="319"/>
      <c r="BL177" s="319"/>
      <c r="BM177" s="319"/>
      <c r="BN177" s="319"/>
      <c r="BO177" s="319"/>
      <c r="BP177" s="319"/>
      <c r="BQ177" s="319"/>
      <c r="BR177" s="319"/>
      <c r="BS177" s="319"/>
      <c r="BT177" s="319"/>
      <c r="BU177" s="319"/>
      <c r="BV177" s="319"/>
      <c r="BW177" s="319"/>
      <c r="BX177" s="319"/>
      <c r="BY177" s="319"/>
      <c r="BZ177" s="319"/>
      <c r="CA177" s="319"/>
      <c r="CB177" s="319"/>
      <c r="CC177" s="319"/>
      <c r="CD177" s="319"/>
      <c r="CE177" s="319"/>
      <c r="CF177" s="319"/>
      <c r="CG177" s="319"/>
      <c r="CH177" s="319"/>
      <c r="CI177" s="319"/>
      <c r="CJ177" s="319"/>
      <c r="CK177" s="319"/>
      <c r="CL177" s="319"/>
      <c r="CM177" s="319"/>
      <c r="CN177" s="319"/>
      <c r="CO177" s="319"/>
      <c r="CP177" s="319"/>
      <c r="CQ177" s="319"/>
      <c r="CR177" s="319"/>
      <c r="CS177" s="319"/>
      <c r="CT177" s="319"/>
      <c r="CU177" s="319"/>
      <c r="CV177" s="319"/>
      <c r="CW177" s="319"/>
      <c r="CX177" s="319"/>
      <c r="CY177" s="319"/>
      <c r="CZ177" s="319"/>
      <c r="DA177" s="319"/>
      <c r="DB177" s="319"/>
      <c r="DC177" s="319"/>
      <c r="DD177" s="319"/>
      <c r="DE177" s="319"/>
      <c r="DF177" s="319"/>
      <c r="DG177" s="319"/>
      <c r="DH177" s="319"/>
      <c r="DI177" s="319"/>
      <c r="DJ177" s="319"/>
      <c r="DK177" s="319"/>
      <c r="DL177" s="319"/>
      <c r="DM177" s="319"/>
      <c r="DN177" s="319"/>
      <c r="DO177" s="319"/>
      <c r="DP177" s="319"/>
      <c r="DQ177" s="319"/>
      <c r="DR177" s="319"/>
      <c r="DS177" s="319"/>
      <c r="DT177" s="319"/>
      <c r="DU177" s="319"/>
      <c r="DV177" s="319"/>
      <c r="DW177" s="319"/>
      <c r="DX177" s="319"/>
      <c r="DY177" s="319"/>
      <c r="DZ177" s="319"/>
      <c r="EA177" s="319"/>
      <c r="EB177" s="319"/>
      <c r="EC177" s="319"/>
      <c r="ED177" s="319"/>
      <c r="EE177" s="319"/>
      <c r="EF177" s="319"/>
      <c r="EG177" s="319"/>
      <c r="EH177" s="319"/>
      <c r="EI177" s="319"/>
      <c r="EJ177" s="319"/>
      <c r="EK177" s="319"/>
      <c r="EL177" s="319"/>
      <c r="EM177" s="319"/>
      <c r="EN177" s="319"/>
      <c r="EO177" s="319"/>
      <c r="EP177" s="319"/>
      <c r="EQ177" s="319"/>
      <c r="ER177" s="319"/>
      <c r="ES177" s="319"/>
      <c r="ET177" s="319"/>
      <c r="EU177" s="319"/>
      <c r="EV177" s="319"/>
      <c r="EW177" s="319"/>
      <c r="EX177" s="319"/>
      <c r="EY177" s="319"/>
      <c r="EZ177" s="319"/>
      <c r="FA177" s="319"/>
      <c r="FB177" s="319"/>
      <c r="FC177" s="319"/>
      <c r="FD177" s="319"/>
      <c r="FE177" s="319"/>
      <c r="FF177" s="319"/>
      <c r="FG177" s="319"/>
      <c r="FH177" s="319"/>
      <c r="FI177" s="319"/>
      <c r="FJ177" s="319"/>
      <c r="FK177" s="319"/>
      <c r="FL177" s="319"/>
      <c r="FM177" s="319"/>
      <c r="FN177" s="319"/>
      <c r="FO177" s="319"/>
      <c r="FP177" s="319"/>
      <c r="FQ177" s="319"/>
      <c r="FR177" s="319"/>
      <c r="FS177" s="319"/>
      <c r="FT177" s="319"/>
      <c r="FU177" s="319"/>
      <c r="FV177" s="319"/>
      <c r="FW177" s="319"/>
      <c r="FX177" s="319"/>
      <c r="FY177" s="319"/>
      <c r="FZ177" s="319"/>
      <c r="GA177" s="319"/>
      <c r="GB177" s="319"/>
      <c r="GC177" s="319"/>
      <c r="GD177" s="319"/>
      <c r="GE177" s="319"/>
      <c r="GF177" s="319"/>
      <c r="GG177" s="319"/>
      <c r="GH177" s="319"/>
      <c r="GI177" s="319"/>
      <c r="GJ177" s="319"/>
      <c r="GK177" s="319"/>
      <c r="GL177" s="319"/>
      <c r="GM177" s="319"/>
      <c r="GN177" s="319"/>
      <c r="GO177" s="319"/>
      <c r="GP177" s="319"/>
      <c r="GQ177" s="319"/>
      <c r="GR177" s="319"/>
      <c r="GS177" s="319"/>
      <c r="GT177" s="319"/>
      <c r="GU177" s="319"/>
      <c r="GV177" s="319"/>
      <c r="GW177" s="319"/>
      <c r="GX177" s="319"/>
      <c r="GY177" s="319"/>
      <c r="GZ177" s="319"/>
      <c r="HA177" s="319"/>
      <c r="HB177" s="319"/>
      <c r="HC177" s="319"/>
      <c r="HD177" s="319"/>
      <c r="HE177" s="319"/>
      <c r="HF177" s="319"/>
      <c r="HG177" s="319"/>
      <c r="HH177" s="319"/>
      <c r="HI177" s="319"/>
      <c r="HJ177" s="319"/>
      <c r="HK177" s="319"/>
      <c r="HL177" s="319"/>
      <c r="HM177" s="319"/>
      <c r="HN177" s="319"/>
      <c r="HO177" s="319"/>
      <c r="HP177" s="319"/>
      <c r="HQ177" s="319"/>
      <c r="HR177" s="319"/>
      <c r="HS177" s="319"/>
      <c r="HT177" s="319"/>
      <c r="HU177" s="319"/>
      <c r="HV177" s="319"/>
      <c r="HW177" s="319"/>
      <c r="HX177" s="319"/>
      <c r="HY177" s="319"/>
      <c r="HZ177" s="319"/>
      <c r="IA177" s="319"/>
      <c r="IB177" s="319"/>
      <c r="IC177" s="319"/>
      <c r="ID177" s="319"/>
      <c r="IE177" s="319"/>
      <c r="IF177" s="319"/>
      <c r="IG177" s="319"/>
      <c r="IH177" s="319"/>
      <c r="II177" s="319"/>
      <c r="IJ177" s="319"/>
      <c r="IK177" s="319"/>
      <c r="IL177" s="319"/>
      <c r="IM177" s="319"/>
      <c r="IN177" s="319"/>
      <c r="IO177" s="319"/>
      <c r="IP177" s="319"/>
      <c r="IQ177" s="319"/>
      <c r="IR177" s="319"/>
      <c r="IS177" s="319"/>
      <c r="IT177" s="319"/>
      <c r="IU177" s="319"/>
      <c r="IV177" s="319"/>
      <c r="IW177" s="319"/>
      <c r="IX177" s="319"/>
      <c r="IY177" s="319"/>
      <c r="IZ177" s="319"/>
      <c r="JA177" s="319"/>
      <c r="JB177" s="319"/>
      <c r="JC177" s="319"/>
      <c r="JD177" s="319"/>
      <c r="JE177" s="319"/>
      <c r="JF177" s="319"/>
      <c r="JG177" s="319"/>
      <c r="JH177" s="319"/>
      <c r="JI177" s="319"/>
      <c r="JJ177" s="319"/>
      <c r="JK177" s="319"/>
      <c r="JL177" s="319"/>
      <c r="JM177" s="319"/>
      <c r="JN177" s="319"/>
      <c r="JO177" s="319"/>
      <c r="JP177" s="319"/>
      <c r="JQ177" s="319"/>
      <c r="JR177" s="319"/>
      <c r="JS177" s="319"/>
      <c r="JT177" s="319"/>
      <c r="JU177" s="319"/>
      <c r="JV177" s="319"/>
      <c r="JW177" s="319"/>
      <c r="JX177" s="319"/>
      <c r="JY177" s="319"/>
      <c r="JZ177" s="319"/>
      <c r="KA177" s="319"/>
      <c r="KB177" s="319"/>
      <c r="KC177" s="319"/>
      <c r="KD177" s="319"/>
      <c r="KE177" s="319"/>
      <c r="KF177" s="319"/>
      <c r="KG177" s="319"/>
      <c r="KH177" s="319"/>
      <c r="KI177" s="319"/>
      <c r="KJ177" s="319"/>
      <c r="KK177" s="319"/>
      <c r="KL177" s="319"/>
      <c r="KM177" s="319"/>
      <c r="KN177" s="319"/>
      <c r="KO177" s="319"/>
      <c r="KP177" s="319"/>
      <c r="KQ177" s="319"/>
      <c r="KR177" s="319"/>
      <c r="KS177" s="319"/>
      <c r="KT177" s="319"/>
      <c r="KU177" s="319"/>
      <c r="KV177" s="319"/>
      <c r="KW177" s="319"/>
      <c r="KX177" s="319"/>
      <c r="KY177" s="319"/>
      <c r="KZ177" s="319"/>
      <c r="LA177" s="319"/>
      <c r="LB177" s="319"/>
      <c r="LC177" s="319"/>
      <c r="LD177" s="319"/>
      <c r="LE177" s="319"/>
      <c r="LF177" s="319"/>
      <c r="LG177" s="319"/>
      <c r="LH177" s="319"/>
      <c r="LI177" s="319"/>
      <c r="LJ177" s="319"/>
      <c r="LK177" s="319"/>
      <c r="LL177" s="319"/>
      <c r="LM177" s="319"/>
      <c r="LN177" s="319"/>
      <c r="LO177" s="319"/>
      <c r="LP177" s="319"/>
      <c r="LQ177" s="319"/>
      <c r="LR177" s="319"/>
      <c r="LS177" s="319"/>
      <c r="LT177" s="319"/>
      <c r="LU177" s="319"/>
      <c r="LV177" s="319"/>
      <c r="LW177" s="319"/>
      <c r="LX177" s="319"/>
      <c r="LY177" s="319"/>
      <c r="LZ177" s="319"/>
      <c r="MA177" s="319"/>
      <c r="MB177" s="319"/>
      <c r="MC177" s="319"/>
      <c r="MD177" s="319"/>
      <c r="ME177" s="319"/>
      <c r="MF177" s="319"/>
      <c r="MG177" s="319"/>
      <c r="MH177" s="319"/>
      <c r="MI177" s="319"/>
      <c r="MJ177" s="319"/>
      <c r="MK177" s="319"/>
      <c r="ML177" s="319"/>
      <c r="MM177" s="319"/>
      <c r="MN177" s="319"/>
      <c r="MO177" s="319"/>
      <c r="MP177" s="319"/>
      <c r="MQ177" s="319"/>
      <c r="MR177" s="319"/>
      <c r="MS177" s="319"/>
      <c r="MT177" s="319"/>
      <c r="MU177" s="319"/>
      <c r="MV177" s="319"/>
      <c r="MW177" s="319"/>
      <c r="MX177" s="319"/>
      <c r="MY177" s="319"/>
      <c r="MZ177" s="319"/>
      <c r="NA177" s="319"/>
      <c r="NB177" s="319"/>
      <c r="NC177" s="319"/>
      <c r="ND177" s="319"/>
      <c r="NE177" s="319"/>
      <c r="NF177" s="319"/>
      <c r="NG177" s="319"/>
      <c r="NH177" s="319"/>
      <c r="NI177" s="319"/>
      <c r="NJ177" s="319"/>
      <c r="NK177" s="319"/>
      <c r="NL177" s="319"/>
      <c r="NM177" s="319"/>
      <c r="NN177" s="319"/>
      <c r="NO177" s="319"/>
      <c r="NP177" s="319"/>
      <c r="NQ177" s="319"/>
      <c r="NR177" s="319"/>
      <c r="NS177" s="319"/>
      <c r="NT177" s="319"/>
      <c r="NU177" s="319"/>
      <c r="NV177" s="319"/>
      <c r="NW177" s="319"/>
      <c r="NX177" s="319"/>
      <c r="NY177" s="319"/>
      <c r="NZ177" s="319"/>
      <c r="OA177" s="319"/>
      <c r="OB177" s="319"/>
      <c r="OC177" s="319"/>
      <c r="OD177" s="319"/>
      <c r="OE177" s="319"/>
      <c r="OF177" s="319"/>
      <c r="OG177" s="319"/>
      <c r="OH177" s="319"/>
      <c r="OI177" s="319"/>
      <c r="OJ177" s="319"/>
      <c r="OK177" s="319"/>
      <c r="OL177" s="319"/>
      <c r="OM177" s="319"/>
      <c r="ON177" s="319"/>
      <c r="OO177" s="319"/>
      <c r="OP177" s="319"/>
      <c r="OQ177" s="319"/>
      <c r="OR177" s="319"/>
      <c r="OS177" s="319"/>
      <c r="OT177" s="319"/>
      <c r="OU177" s="319"/>
      <c r="OV177" s="319"/>
      <c r="OW177" s="319"/>
      <c r="OX177" s="319"/>
      <c r="OY177" s="319"/>
      <c r="OZ177" s="319"/>
      <c r="PA177" s="319"/>
      <c r="PB177" s="319"/>
      <c r="PC177" s="319"/>
      <c r="PD177" s="319"/>
      <c r="PE177" s="319"/>
      <c r="PF177" s="319"/>
      <c r="PG177" s="319"/>
      <c r="PH177" s="319"/>
      <c r="PI177" s="319"/>
      <c r="PJ177" s="319"/>
      <c r="PK177" s="319"/>
      <c r="PL177" s="319"/>
      <c r="PM177" s="319"/>
      <c r="PN177" s="319"/>
      <c r="PO177" s="319"/>
      <c r="PP177" s="319"/>
      <c r="PQ177" s="319"/>
      <c r="PR177" s="319"/>
      <c r="PS177" s="319"/>
      <c r="PT177" s="319"/>
      <c r="PU177" s="319"/>
      <c r="PV177" s="319"/>
      <c r="PW177" s="319"/>
      <c r="PX177" s="319"/>
      <c r="PY177" s="319"/>
      <c r="PZ177" s="319"/>
      <c r="QA177" s="319"/>
      <c r="QB177" s="319"/>
      <c r="QC177" s="319"/>
      <c r="QD177" s="319"/>
      <c r="QE177" s="319"/>
      <c r="QF177" s="319"/>
      <c r="QG177" s="319"/>
      <c r="QH177" s="319"/>
      <c r="QI177" s="319"/>
      <c r="QJ177" s="319"/>
      <c r="QK177" s="319"/>
      <c r="QL177" s="319"/>
      <c r="QM177" s="319"/>
      <c r="QN177" s="319"/>
      <c r="QO177" s="319"/>
      <c r="QP177" s="319"/>
      <c r="QQ177" s="319"/>
      <c r="QR177" s="319"/>
      <c r="QS177" s="319"/>
      <c r="QT177" s="319"/>
      <c r="QU177" s="319"/>
      <c r="QV177" s="319"/>
      <c r="QW177" s="319"/>
      <c r="QX177" s="319"/>
      <c r="QY177" s="319"/>
      <c r="QZ177" s="319"/>
      <c r="RA177" s="319"/>
      <c r="RB177" s="319"/>
      <c r="RC177" s="319"/>
      <c r="RD177" s="319"/>
      <c r="RE177" s="319"/>
      <c r="RF177" s="319"/>
    </row>
    <row r="178" spans="1:474" s="602" customFormat="1" ht="14.4">
      <c r="A178" s="319"/>
      <c r="B178" s="2003" t="s">
        <v>77</v>
      </c>
      <c r="C178" s="2004">
        <v>18231134</v>
      </c>
      <c r="D178" s="2005"/>
      <c r="E178" s="2006" t="s">
        <v>1224</v>
      </c>
      <c r="F178" s="2011">
        <v>12</v>
      </c>
      <c r="G178" s="612">
        <f t="shared" si="34"/>
        <v>9.4278547264222161E-4</v>
      </c>
      <c r="H178" s="612" t="s">
        <v>37</v>
      </c>
      <c r="I178" s="2006">
        <v>24</v>
      </c>
      <c r="J178" s="2008">
        <f t="shared" si="28"/>
        <v>50</v>
      </c>
      <c r="K178" s="2009">
        <f t="shared" si="30"/>
        <v>78</v>
      </c>
      <c r="L178" s="2009">
        <f t="shared" si="31"/>
        <v>78</v>
      </c>
      <c r="M178" s="600"/>
      <c r="N178" s="2006">
        <v>1200</v>
      </c>
      <c r="O178" s="375"/>
      <c r="P178" s="601"/>
      <c r="Q178" s="601">
        <v>1872</v>
      </c>
      <c r="R178" s="601">
        <f t="shared" si="29"/>
        <v>0</v>
      </c>
      <c r="S178" s="2006">
        <v>1872</v>
      </c>
      <c r="T178" s="601"/>
      <c r="U178" s="601"/>
      <c r="V178" s="601"/>
      <c r="W178" s="601"/>
      <c r="X178" s="601"/>
      <c r="Y178" s="601"/>
      <c r="Z178" s="1006">
        <f t="shared" si="35"/>
        <v>0</v>
      </c>
      <c r="AA178" s="614">
        <f t="shared" si="32"/>
        <v>0.67084969084451451</v>
      </c>
      <c r="AB178" s="601">
        <f t="shared" si="33"/>
        <v>805.01962901341744</v>
      </c>
      <c r="AC178" s="618"/>
      <c r="AD178" s="2010"/>
      <c r="AE178" s="319"/>
      <c r="AF178" s="319"/>
      <c r="AG178" s="319"/>
      <c r="AH178" s="319"/>
      <c r="AI178" s="319"/>
      <c r="AJ178" s="319"/>
      <c r="AK178" s="319"/>
      <c r="AL178" s="319"/>
      <c r="AM178" s="319"/>
      <c r="AN178" s="319"/>
      <c r="AO178" s="319"/>
      <c r="AP178" s="319"/>
      <c r="AQ178" s="319"/>
      <c r="AR178" s="319"/>
      <c r="AS178" s="319"/>
      <c r="AT178" s="319"/>
      <c r="AU178" s="319"/>
      <c r="AV178" s="319"/>
      <c r="AW178" s="319"/>
      <c r="AX178" s="319"/>
      <c r="AY178" s="319"/>
      <c r="AZ178" s="319"/>
      <c r="BA178" s="319"/>
      <c r="BB178" s="319"/>
      <c r="BC178" s="319"/>
      <c r="BD178" s="319"/>
      <c r="BE178" s="319"/>
      <c r="BF178" s="319"/>
      <c r="BG178" s="319"/>
      <c r="BH178" s="319"/>
      <c r="BI178" s="319"/>
      <c r="BJ178" s="319"/>
      <c r="BK178" s="319"/>
      <c r="BL178" s="319"/>
      <c r="BM178" s="319"/>
      <c r="BN178" s="319"/>
      <c r="BO178" s="319"/>
      <c r="BP178" s="319"/>
      <c r="BQ178" s="319"/>
      <c r="BR178" s="319"/>
      <c r="BS178" s="319"/>
      <c r="BT178" s="319"/>
      <c r="BU178" s="319"/>
      <c r="BV178" s="319"/>
      <c r="BW178" s="319"/>
      <c r="BX178" s="319"/>
      <c r="BY178" s="319"/>
      <c r="BZ178" s="319"/>
      <c r="CA178" s="319"/>
      <c r="CB178" s="319"/>
      <c r="CC178" s="319"/>
      <c r="CD178" s="319"/>
      <c r="CE178" s="319"/>
      <c r="CF178" s="319"/>
      <c r="CG178" s="319"/>
      <c r="CH178" s="319"/>
      <c r="CI178" s="319"/>
      <c r="CJ178" s="319"/>
      <c r="CK178" s="319"/>
      <c r="CL178" s="319"/>
      <c r="CM178" s="319"/>
      <c r="CN178" s="319"/>
      <c r="CO178" s="319"/>
      <c r="CP178" s="319"/>
      <c r="CQ178" s="319"/>
      <c r="CR178" s="319"/>
      <c r="CS178" s="319"/>
      <c r="CT178" s="319"/>
      <c r="CU178" s="319"/>
      <c r="CV178" s="319"/>
      <c r="CW178" s="319"/>
      <c r="CX178" s="319"/>
      <c r="CY178" s="319"/>
      <c r="CZ178" s="319"/>
      <c r="DA178" s="319"/>
      <c r="DB178" s="319"/>
      <c r="DC178" s="319"/>
      <c r="DD178" s="319"/>
      <c r="DE178" s="319"/>
      <c r="DF178" s="319"/>
      <c r="DG178" s="319"/>
      <c r="DH178" s="319"/>
      <c r="DI178" s="319"/>
      <c r="DJ178" s="319"/>
      <c r="DK178" s="319"/>
      <c r="DL178" s="319"/>
      <c r="DM178" s="319"/>
      <c r="DN178" s="319"/>
      <c r="DO178" s="319"/>
      <c r="DP178" s="319"/>
      <c r="DQ178" s="319"/>
      <c r="DR178" s="319"/>
      <c r="DS178" s="319"/>
      <c r="DT178" s="319"/>
      <c r="DU178" s="319"/>
      <c r="DV178" s="319"/>
      <c r="DW178" s="319"/>
      <c r="DX178" s="319"/>
      <c r="DY178" s="319"/>
      <c r="DZ178" s="319"/>
      <c r="EA178" s="319"/>
      <c r="EB178" s="319"/>
      <c r="EC178" s="319"/>
      <c r="ED178" s="319"/>
      <c r="EE178" s="319"/>
      <c r="EF178" s="319"/>
      <c r="EG178" s="319"/>
      <c r="EH178" s="319"/>
      <c r="EI178" s="319"/>
      <c r="EJ178" s="319"/>
      <c r="EK178" s="319"/>
      <c r="EL178" s="319"/>
      <c r="EM178" s="319"/>
      <c r="EN178" s="319"/>
      <c r="EO178" s="319"/>
      <c r="EP178" s="319"/>
      <c r="EQ178" s="319"/>
      <c r="ER178" s="319"/>
      <c r="ES178" s="319"/>
      <c r="ET178" s="319"/>
      <c r="EU178" s="319"/>
      <c r="EV178" s="319"/>
      <c r="EW178" s="319"/>
      <c r="EX178" s="319"/>
      <c r="EY178" s="319"/>
      <c r="EZ178" s="319"/>
      <c r="FA178" s="319"/>
      <c r="FB178" s="319"/>
      <c r="FC178" s="319"/>
      <c r="FD178" s="319"/>
      <c r="FE178" s="319"/>
      <c r="FF178" s="319"/>
      <c r="FG178" s="319"/>
      <c r="FH178" s="319"/>
      <c r="FI178" s="319"/>
      <c r="FJ178" s="319"/>
      <c r="FK178" s="319"/>
      <c r="FL178" s="319"/>
      <c r="FM178" s="319"/>
      <c r="FN178" s="319"/>
      <c r="FO178" s="319"/>
      <c r="FP178" s="319"/>
      <c r="FQ178" s="319"/>
      <c r="FR178" s="319"/>
      <c r="FS178" s="319"/>
      <c r="FT178" s="319"/>
      <c r="FU178" s="319"/>
      <c r="FV178" s="319"/>
      <c r="FW178" s="319"/>
      <c r="FX178" s="319"/>
      <c r="FY178" s="319"/>
      <c r="FZ178" s="319"/>
      <c r="GA178" s="319"/>
      <c r="GB178" s="319"/>
      <c r="GC178" s="319"/>
      <c r="GD178" s="319"/>
      <c r="GE178" s="319"/>
      <c r="GF178" s="319"/>
      <c r="GG178" s="319"/>
      <c r="GH178" s="319"/>
      <c r="GI178" s="319"/>
      <c r="GJ178" s="319"/>
      <c r="GK178" s="319"/>
      <c r="GL178" s="319"/>
      <c r="GM178" s="319"/>
      <c r="GN178" s="319"/>
      <c r="GO178" s="319"/>
      <c r="GP178" s="319"/>
      <c r="GQ178" s="319"/>
      <c r="GR178" s="319"/>
      <c r="GS178" s="319"/>
      <c r="GT178" s="319"/>
      <c r="GU178" s="319"/>
      <c r="GV178" s="319"/>
      <c r="GW178" s="319"/>
      <c r="GX178" s="319"/>
      <c r="GY178" s="319"/>
      <c r="GZ178" s="319"/>
      <c r="HA178" s="319"/>
      <c r="HB178" s="319"/>
      <c r="HC178" s="319"/>
      <c r="HD178" s="319"/>
      <c r="HE178" s="319"/>
      <c r="HF178" s="319"/>
      <c r="HG178" s="319"/>
      <c r="HH178" s="319"/>
      <c r="HI178" s="319"/>
      <c r="HJ178" s="319"/>
      <c r="HK178" s="319"/>
      <c r="HL178" s="319"/>
      <c r="HM178" s="319"/>
      <c r="HN178" s="319"/>
      <c r="HO178" s="319"/>
      <c r="HP178" s="319"/>
      <c r="HQ178" s="319"/>
      <c r="HR178" s="319"/>
      <c r="HS178" s="319"/>
      <c r="HT178" s="319"/>
      <c r="HU178" s="319"/>
      <c r="HV178" s="319"/>
      <c r="HW178" s="319"/>
      <c r="HX178" s="319"/>
      <c r="HY178" s="319"/>
      <c r="HZ178" s="319"/>
      <c r="IA178" s="319"/>
      <c r="IB178" s="319"/>
      <c r="IC178" s="319"/>
      <c r="ID178" s="319"/>
      <c r="IE178" s="319"/>
      <c r="IF178" s="319"/>
      <c r="IG178" s="319"/>
      <c r="IH178" s="319"/>
      <c r="II178" s="319"/>
      <c r="IJ178" s="319"/>
      <c r="IK178" s="319"/>
      <c r="IL178" s="319"/>
      <c r="IM178" s="319"/>
      <c r="IN178" s="319"/>
      <c r="IO178" s="319"/>
      <c r="IP178" s="319"/>
      <c r="IQ178" s="319"/>
      <c r="IR178" s="319"/>
      <c r="IS178" s="319"/>
      <c r="IT178" s="319"/>
      <c r="IU178" s="319"/>
      <c r="IV178" s="319"/>
      <c r="IW178" s="319"/>
      <c r="IX178" s="319"/>
      <c r="IY178" s="319"/>
      <c r="IZ178" s="319"/>
      <c r="JA178" s="319"/>
      <c r="JB178" s="319"/>
      <c r="JC178" s="319"/>
      <c r="JD178" s="319"/>
      <c r="JE178" s="319"/>
      <c r="JF178" s="319"/>
      <c r="JG178" s="319"/>
      <c r="JH178" s="319"/>
      <c r="JI178" s="319"/>
      <c r="JJ178" s="319"/>
      <c r="JK178" s="319"/>
      <c r="JL178" s="319"/>
      <c r="JM178" s="319"/>
      <c r="JN178" s="319"/>
      <c r="JO178" s="319"/>
      <c r="JP178" s="319"/>
      <c r="JQ178" s="319"/>
      <c r="JR178" s="319"/>
      <c r="JS178" s="319"/>
      <c r="JT178" s="319"/>
      <c r="JU178" s="319"/>
      <c r="JV178" s="319"/>
      <c r="JW178" s="319"/>
      <c r="JX178" s="319"/>
      <c r="JY178" s="319"/>
      <c r="JZ178" s="319"/>
      <c r="KA178" s="319"/>
      <c r="KB178" s="319"/>
      <c r="KC178" s="319"/>
      <c r="KD178" s="319"/>
      <c r="KE178" s="319"/>
      <c r="KF178" s="319"/>
      <c r="KG178" s="319"/>
      <c r="KH178" s="319"/>
      <c r="KI178" s="319"/>
      <c r="KJ178" s="319"/>
      <c r="KK178" s="319"/>
      <c r="KL178" s="319"/>
      <c r="KM178" s="319"/>
      <c r="KN178" s="319"/>
      <c r="KO178" s="319"/>
      <c r="KP178" s="319"/>
      <c r="KQ178" s="319"/>
      <c r="KR178" s="319"/>
      <c r="KS178" s="319"/>
      <c r="KT178" s="319"/>
      <c r="KU178" s="319"/>
      <c r="KV178" s="319"/>
      <c r="KW178" s="319"/>
      <c r="KX178" s="319"/>
      <c r="KY178" s="319"/>
      <c r="KZ178" s="319"/>
      <c r="LA178" s="319"/>
      <c r="LB178" s="319"/>
      <c r="LC178" s="319"/>
      <c r="LD178" s="319"/>
      <c r="LE178" s="319"/>
      <c r="LF178" s="319"/>
      <c r="LG178" s="319"/>
      <c r="LH178" s="319"/>
      <c r="LI178" s="319"/>
      <c r="LJ178" s="319"/>
      <c r="LK178" s="319"/>
      <c r="LL178" s="319"/>
      <c r="LM178" s="319"/>
      <c r="LN178" s="319"/>
      <c r="LO178" s="319"/>
      <c r="LP178" s="319"/>
      <c r="LQ178" s="319"/>
      <c r="LR178" s="319"/>
      <c r="LS178" s="319"/>
      <c r="LT178" s="319"/>
      <c r="LU178" s="319"/>
      <c r="LV178" s="319"/>
      <c r="LW178" s="319"/>
      <c r="LX178" s="319"/>
      <c r="LY178" s="319"/>
      <c r="LZ178" s="319"/>
      <c r="MA178" s="319"/>
      <c r="MB178" s="319"/>
      <c r="MC178" s="319"/>
      <c r="MD178" s="319"/>
      <c r="ME178" s="319"/>
      <c r="MF178" s="319"/>
      <c r="MG178" s="319"/>
      <c r="MH178" s="319"/>
      <c r="MI178" s="319"/>
      <c r="MJ178" s="319"/>
      <c r="MK178" s="319"/>
      <c r="ML178" s="319"/>
      <c r="MM178" s="319"/>
      <c r="MN178" s="319"/>
      <c r="MO178" s="319"/>
      <c r="MP178" s="319"/>
      <c r="MQ178" s="319"/>
      <c r="MR178" s="319"/>
      <c r="MS178" s="319"/>
      <c r="MT178" s="319"/>
      <c r="MU178" s="319"/>
      <c r="MV178" s="319"/>
      <c r="MW178" s="319"/>
      <c r="MX178" s="319"/>
      <c r="MY178" s="319"/>
      <c r="MZ178" s="319"/>
      <c r="NA178" s="319"/>
      <c r="NB178" s="319"/>
      <c r="NC178" s="319"/>
      <c r="ND178" s="319"/>
      <c r="NE178" s="319"/>
      <c r="NF178" s="319"/>
      <c r="NG178" s="319"/>
      <c r="NH178" s="319"/>
      <c r="NI178" s="319"/>
      <c r="NJ178" s="319"/>
      <c r="NK178" s="319"/>
      <c r="NL178" s="319"/>
      <c r="NM178" s="319"/>
      <c r="NN178" s="319"/>
      <c r="NO178" s="319"/>
      <c r="NP178" s="319"/>
      <c r="NQ178" s="319"/>
      <c r="NR178" s="319"/>
      <c r="NS178" s="319"/>
      <c r="NT178" s="319"/>
      <c r="NU178" s="319"/>
      <c r="NV178" s="319"/>
      <c r="NW178" s="319"/>
      <c r="NX178" s="319"/>
      <c r="NY178" s="319"/>
      <c r="NZ178" s="319"/>
      <c r="OA178" s="319"/>
      <c r="OB178" s="319"/>
      <c r="OC178" s="319"/>
      <c r="OD178" s="319"/>
      <c r="OE178" s="319"/>
      <c r="OF178" s="319"/>
      <c r="OG178" s="319"/>
      <c r="OH178" s="319"/>
      <c r="OI178" s="319"/>
      <c r="OJ178" s="319"/>
      <c r="OK178" s="319"/>
      <c r="OL178" s="319"/>
      <c r="OM178" s="319"/>
      <c r="ON178" s="319"/>
      <c r="OO178" s="319"/>
      <c r="OP178" s="319"/>
      <c r="OQ178" s="319"/>
      <c r="OR178" s="319"/>
      <c r="OS178" s="319"/>
      <c r="OT178" s="319"/>
      <c r="OU178" s="319"/>
      <c r="OV178" s="319"/>
      <c r="OW178" s="319"/>
      <c r="OX178" s="319"/>
      <c r="OY178" s="319"/>
      <c r="OZ178" s="319"/>
      <c r="PA178" s="319"/>
      <c r="PB178" s="319"/>
      <c r="PC178" s="319"/>
      <c r="PD178" s="319"/>
      <c r="PE178" s="319"/>
      <c r="PF178" s="319"/>
      <c r="PG178" s="319"/>
      <c r="PH178" s="319"/>
      <c r="PI178" s="319"/>
      <c r="PJ178" s="319"/>
      <c r="PK178" s="319"/>
      <c r="PL178" s="319"/>
      <c r="PM178" s="319"/>
      <c r="PN178" s="319"/>
      <c r="PO178" s="319"/>
      <c r="PP178" s="319"/>
      <c r="PQ178" s="319"/>
      <c r="PR178" s="319"/>
      <c r="PS178" s="319"/>
      <c r="PT178" s="319"/>
      <c r="PU178" s="319"/>
      <c r="PV178" s="319"/>
      <c r="PW178" s="319"/>
      <c r="PX178" s="319"/>
      <c r="PY178" s="319"/>
      <c r="PZ178" s="319"/>
      <c r="QA178" s="319"/>
      <c r="QB178" s="319"/>
      <c r="QC178" s="319"/>
      <c r="QD178" s="319"/>
      <c r="QE178" s="319"/>
      <c r="QF178" s="319"/>
      <c r="QG178" s="319"/>
      <c r="QH178" s="319"/>
      <c r="QI178" s="319"/>
      <c r="QJ178" s="319"/>
      <c r="QK178" s="319"/>
      <c r="QL178" s="319"/>
      <c r="QM178" s="319"/>
      <c r="QN178" s="319"/>
      <c r="QO178" s="319"/>
      <c r="QP178" s="319"/>
      <c r="QQ178" s="319"/>
      <c r="QR178" s="319"/>
      <c r="QS178" s="319"/>
      <c r="QT178" s="319"/>
      <c r="QU178" s="319"/>
      <c r="QV178" s="319"/>
      <c r="QW178" s="319"/>
      <c r="QX178" s="319"/>
      <c r="QY178" s="319"/>
      <c r="QZ178" s="319"/>
      <c r="RA178" s="319"/>
      <c r="RB178" s="319"/>
      <c r="RC178" s="319"/>
      <c r="RD178" s="319"/>
      <c r="RE178" s="319"/>
      <c r="RF178" s="319"/>
    </row>
    <row r="179" spans="1:474" s="602" customFormat="1" ht="14.4">
      <c r="A179" s="319"/>
      <c r="B179" s="2003" t="s">
        <v>77</v>
      </c>
      <c r="C179" s="2004">
        <v>18231134</v>
      </c>
      <c r="D179" s="2005"/>
      <c r="E179" s="2006" t="s">
        <v>1225</v>
      </c>
      <c r="F179" s="2011">
        <v>12</v>
      </c>
      <c r="G179" s="612">
        <f t="shared" si="34"/>
        <v>9.0452409554415816E-2</v>
      </c>
      <c r="H179" s="612" t="s">
        <v>37</v>
      </c>
      <c r="I179" s="2006">
        <v>290</v>
      </c>
      <c r="J179" s="2008">
        <f t="shared" si="28"/>
        <v>397</v>
      </c>
      <c r="K179" s="2009">
        <f t="shared" si="30"/>
        <v>114</v>
      </c>
      <c r="L179" s="2009">
        <f t="shared" si="31"/>
        <v>114</v>
      </c>
      <c r="M179" s="600"/>
      <c r="N179" s="2006">
        <v>115130</v>
      </c>
      <c r="O179" s="375"/>
      <c r="P179" s="601"/>
      <c r="Q179" s="601">
        <v>33060</v>
      </c>
      <c r="R179" s="601">
        <f t="shared" si="29"/>
        <v>0</v>
      </c>
      <c r="S179" s="2006">
        <v>33060</v>
      </c>
      <c r="T179" s="601"/>
      <c r="U179" s="601"/>
      <c r="V179" s="601"/>
      <c r="W179" s="601"/>
      <c r="X179" s="601"/>
      <c r="Y179" s="601"/>
      <c r="Z179" s="1006">
        <f t="shared" si="35"/>
        <v>0</v>
      </c>
      <c r="AA179" s="614">
        <f t="shared" si="32"/>
        <v>0.67084969084451451</v>
      </c>
      <c r="AB179" s="601">
        <f t="shared" si="33"/>
        <v>77234.924906928951</v>
      </c>
      <c r="AC179" s="618"/>
      <c r="AD179" s="2010"/>
      <c r="AE179" s="319"/>
      <c r="AF179" s="319"/>
      <c r="AG179" s="319"/>
      <c r="AH179" s="319"/>
      <c r="AI179" s="319"/>
      <c r="AJ179" s="319"/>
      <c r="AK179" s="319"/>
      <c r="AL179" s="319"/>
      <c r="AM179" s="319"/>
      <c r="AN179" s="319"/>
      <c r="AO179" s="319"/>
      <c r="AP179" s="319"/>
      <c r="AQ179" s="319"/>
      <c r="AR179" s="319"/>
      <c r="AS179" s="319"/>
      <c r="AT179" s="319"/>
      <c r="AU179" s="319"/>
      <c r="AV179" s="319"/>
      <c r="AW179" s="319"/>
      <c r="AX179" s="319"/>
      <c r="AY179" s="319"/>
      <c r="AZ179" s="319"/>
      <c r="BA179" s="319"/>
      <c r="BB179" s="319"/>
      <c r="BC179" s="319"/>
      <c r="BD179" s="319"/>
      <c r="BE179" s="319"/>
      <c r="BF179" s="319"/>
      <c r="BG179" s="319"/>
      <c r="BH179" s="319"/>
      <c r="BI179" s="319"/>
      <c r="BJ179" s="319"/>
      <c r="BK179" s="319"/>
      <c r="BL179" s="319"/>
      <c r="BM179" s="319"/>
      <c r="BN179" s="319"/>
      <c r="BO179" s="319"/>
      <c r="BP179" s="319"/>
      <c r="BQ179" s="319"/>
      <c r="BR179" s="319"/>
      <c r="BS179" s="319"/>
      <c r="BT179" s="319"/>
      <c r="BU179" s="319"/>
      <c r="BV179" s="319"/>
      <c r="BW179" s="319"/>
      <c r="BX179" s="319"/>
      <c r="BY179" s="319"/>
      <c r="BZ179" s="319"/>
      <c r="CA179" s="319"/>
      <c r="CB179" s="319"/>
      <c r="CC179" s="319"/>
      <c r="CD179" s="319"/>
      <c r="CE179" s="319"/>
      <c r="CF179" s="319"/>
      <c r="CG179" s="319"/>
      <c r="CH179" s="319"/>
      <c r="CI179" s="319"/>
      <c r="CJ179" s="319"/>
      <c r="CK179" s="319"/>
      <c r="CL179" s="319"/>
      <c r="CM179" s="319"/>
      <c r="CN179" s="319"/>
      <c r="CO179" s="319"/>
      <c r="CP179" s="319"/>
      <c r="CQ179" s="319"/>
      <c r="CR179" s="319"/>
      <c r="CS179" s="319"/>
      <c r="CT179" s="319"/>
      <c r="CU179" s="319"/>
      <c r="CV179" s="319"/>
      <c r="CW179" s="319"/>
      <c r="CX179" s="319"/>
      <c r="CY179" s="319"/>
      <c r="CZ179" s="319"/>
      <c r="DA179" s="319"/>
      <c r="DB179" s="319"/>
      <c r="DC179" s="319"/>
      <c r="DD179" s="319"/>
      <c r="DE179" s="319"/>
      <c r="DF179" s="319"/>
      <c r="DG179" s="319"/>
      <c r="DH179" s="319"/>
      <c r="DI179" s="319"/>
      <c r="DJ179" s="319"/>
      <c r="DK179" s="319"/>
      <c r="DL179" s="319"/>
      <c r="DM179" s="319"/>
      <c r="DN179" s="319"/>
      <c r="DO179" s="319"/>
      <c r="DP179" s="319"/>
      <c r="DQ179" s="319"/>
      <c r="DR179" s="319"/>
      <c r="DS179" s="319"/>
      <c r="DT179" s="319"/>
      <c r="DU179" s="319"/>
      <c r="DV179" s="319"/>
      <c r="DW179" s="319"/>
      <c r="DX179" s="319"/>
      <c r="DY179" s="319"/>
      <c r="DZ179" s="319"/>
      <c r="EA179" s="319"/>
      <c r="EB179" s="319"/>
      <c r="EC179" s="319"/>
      <c r="ED179" s="319"/>
      <c r="EE179" s="319"/>
      <c r="EF179" s="319"/>
      <c r="EG179" s="319"/>
      <c r="EH179" s="319"/>
      <c r="EI179" s="319"/>
      <c r="EJ179" s="319"/>
      <c r="EK179" s="319"/>
      <c r="EL179" s="319"/>
      <c r="EM179" s="319"/>
      <c r="EN179" s="319"/>
      <c r="EO179" s="319"/>
      <c r="EP179" s="319"/>
      <c r="EQ179" s="319"/>
      <c r="ER179" s="319"/>
      <c r="ES179" s="319"/>
      <c r="ET179" s="319"/>
      <c r="EU179" s="319"/>
      <c r="EV179" s="319"/>
      <c r="EW179" s="319"/>
      <c r="EX179" s="319"/>
      <c r="EY179" s="319"/>
      <c r="EZ179" s="319"/>
      <c r="FA179" s="319"/>
      <c r="FB179" s="319"/>
      <c r="FC179" s="319"/>
      <c r="FD179" s="319"/>
      <c r="FE179" s="319"/>
      <c r="FF179" s="319"/>
      <c r="FG179" s="319"/>
      <c r="FH179" s="319"/>
      <c r="FI179" s="319"/>
      <c r="FJ179" s="319"/>
      <c r="FK179" s="319"/>
      <c r="FL179" s="319"/>
      <c r="FM179" s="319"/>
      <c r="FN179" s="319"/>
      <c r="FO179" s="319"/>
      <c r="FP179" s="319"/>
      <c r="FQ179" s="319"/>
      <c r="FR179" s="319"/>
      <c r="FS179" s="319"/>
      <c r="FT179" s="319"/>
      <c r="FU179" s="319"/>
      <c r="FV179" s="319"/>
      <c r="FW179" s="319"/>
      <c r="FX179" s="319"/>
      <c r="FY179" s="319"/>
      <c r="FZ179" s="319"/>
      <c r="GA179" s="319"/>
      <c r="GB179" s="319"/>
      <c r="GC179" s="319"/>
      <c r="GD179" s="319"/>
      <c r="GE179" s="319"/>
      <c r="GF179" s="319"/>
      <c r="GG179" s="319"/>
      <c r="GH179" s="319"/>
      <c r="GI179" s="319"/>
      <c r="GJ179" s="319"/>
      <c r="GK179" s="319"/>
      <c r="GL179" s="319"/>
      <c r="GM179" s="319"/>
      <c r="GN179" s="319"/>
      <c r="GO179" s="319"/>
      <c r="GP179" s="319"/>
      <c r="GQ179" s="319"/>
      <c r="GR179" s="319"/>
      <c r="GS179" s="319"/>
      <c r="GT179" s="319"/>
      <c r="GU179" s="319"/>
      <c r="GV179" s="319"/>
      <c r="GW179" s="319"/>
      <c r="GX179" s="319"/>
      <c r="GY179" s="319"/>
      <c r="GZ179" s="319"/>
      <c r="HA179" s="319"/>
      <c r="HB179" s="319"/>
      <c r="HC179" s="319"/>
      <c r="HD179" s="319"/>
      <c r="HE179" s="319"/>
      <c r="HF179" s="319"/>
      <c r="HG179" s="319"/>
      <c r="HH179" s="319"/>
      <c r="HI179" s="319"/>
      <c r="HJ179" s="319"/>
      <c r="HK179" s="319"/>
      <c r="HL179" s="319"/>
      <c r="HM179" s="319"/>
      <c r="HN179" s="319"/>
      <c r="HO179" s="319"/>
      <c r="HP179" s="319"/>
      <c r="HQ179" s="319"/>
      <c r="HR179" s="319"/>
      <c r="HS179" s="319"/>
      <c r="HT179" s="319"/>
      <c r="HU179" s="319"/>
      <c r="HV179" s="319"/>
      <c r="HW179" s="319"/>
      <c r="HX179" s="319"/>
      <c r="HY179" s="319"/>
      <c r="HZ179" s="319"/>
      <c r="IA179" s="319"/>
      <c r="IB179" s="319"/>
      <c r="IC179" s="319"/>
      <c r="ID179" s="319"/>
      <c r="IE179" s="319"/>
      <c r="IF179" s="319"/>
      <c r="IG179" s="319"/>
      <c r="IH179" s="319"/>
      <c r="II179" s="319"/>
      <c r="IJ179" s="319"/>
      <c r="IK179" s="319"/>
      <c r="IL179" s="319"/>
      <c r="IM179" s="319"/>
      <c r="IN179" s="319"/>
      <c r="IO179" s="319"/>
      <c r="IP179" s="319"/>
      <c r="IQ179" s="319"/>
      <c r="IR179" s="319"/>
      <c r="IS179" s="319"/>
      <c r="IT179" s="319"/>
      <c r="IU179" s="319"/>
      <c r="IV179" s="319"/>
      <c r="IW179" s="319"/>
      <c r="IX179" s="319"/>
      <c r="IY179" s="319"/>
      <c r="IZ179" s="319"/>
      <c r="JA179" s="319"/>
      <c r="JB179" s="319"/>
      <c r="JC179" s="319"/>
      <c r="JD179" s="319"/>
      <c r="JE179" s="319"/>
      <c r="JF179" s="319"/>
      <c r="JG179" s="319"/>
      <c r="JH179" s="319"/>
      <c r="JI179" s="319"/>
      <c r="JJ179" s="319"/>
      <c r="JK179" s="319"/>
      <c r="JL179" s="319"/>
      <c r="JM179" s="319"/>
      <c r="JN179" s="319"/>
      <c r="JO179" s="319"/>
      <c r="JP179" s="319"/>
      <c r="JQ179" s="319"/>
      <c r="JR179" s="319"/>
      <c r="JS179" s="319"/>
      <c r="JT179" s="319"/>
      <c r="JU179" s="319"/>
      <c r="JV179" s="319"/>
      <c r="JW179" s="319"/>
      <c r="JX179" s="319"/>
      <c r="JY179" s="319"/>
      <c r="JZ179" s="319"/>
      <c r="KA179" s="319"/>
      <c r="KB179" s="319"/>
      <c r="KC179" s="319"/>
      <c r="KD179" s="319"/>
      <c r="KE179" s="319"/>
      <c r="KF179" s="319"/>
      <c r="KG179" s="319"/>
      <c r="KH179" s="319"/>
      <c r="KI179" s="319"/>
      <c r="KJ179" s="319"/>
      <c r="KK179" s="319"/>
      <c r="KL179" s="319"/>
      <c r="KM179" s="319"/>
      <c r="KN179" s="319"/>
      <c r="KO179" s="319"/>
      <c r="KP179" s="319"/>
      <c r="KQ179" s="319"/>
      <c r="KR179" s="319"/>
      <c r="KS179" s="319"/>
      <c r="KT179" s="319"/>
      <c r="KU179" s="319"/>
      <c r="KV179" s="319"/>
      <c r="KW179" s="319"/>
      <c r="KX179" s="319"/>
      <c r="KY179" s="319"/>
      <c r="KZ179" s="319"/>
      <c r="LA179" s="319"/>
      <c r="LB179" s="319"/>
      <c r="LC179" s="319"/>
      <c r="LD179" s="319"/>
      <c r="LE179" s="319"/>
      <c r="LF179" s="319"/>
      <c r="LG179" s="319"/>
      <c r="LH179" s="319"/>
      <c r="LI179" s="319"/>
      <c r="LJ179" s="319"/>
      <c r="LK179" s="319"/>
      <c r="LL179" s="319"/>
      <c r="LM179" s="319"/>
      <c r="LN179" s="319"/>
      <c r="LO179" s="319"/>
      <c r="LP179" s="319"/>
      <c r="LQ179" s="319"/>
      <c r="LR179" s="319"/>
      <c r="LS179" s="319"/>
      <c r="LT179" s="319"/>
      <c r="LU179" s="319"/>
      <c r="LV179" s="319"/>
      <c r="LW179" s="319"/>
      <c r="LX179" s="319"/>
      <c r="LY179" s="319"/>
      <c r="LZ179" s="319"/>
      <c r="MA179" s="319"/>
      <c r="MB179" s="319"/>
      <c r="MC179" s="319"/>
      <c r="MD179" s="319"/>
      <c r="ME179" s="319"/>
      <c r="MF179" s="319"/>
      <c r="MG179" s="319"/>
      <c r="MH179" s="319"/>
      <c r="MI179" s="319"/>
      <c r="MJ179" s="319"/>
      <c r="MK179" s="319"/>
      <c r="ML179" s="319"/>
      <c r="MM179" s="319"/>
      <c r="MN179" s="319"/>
      <c r="MO179" s="319"/>
      <c r="MP179" s="319"/>
      <c r="MQ179" s="319"/>
      <c r="MR179" s="319"/>
      <c r="MS179" s="319"/>
      <c r="MT179" s="319"/>
      <c r="MU179" s="319"/>
      <c r="MV179" s="319"/>
      <c r="MW179" s="319"/>
      <c r="MX179" s="319"/>
      <c r="MY179" s="319"/>
      <c r="MZ179" s="319"/>
      <c r="NA179" s="319"/>
      <c r="NB179" s="319"/>
      <c r="NC179" s="319"/>
      <c r="ND179" s="319"/>
      <c r="NE179" s="319"/>
      <c r="NF179" s="319"/>
      <c r="NG179" s="319"/>
      <c r="NH179" s="319"/>
      <c r="NI179" s="319"/>
      <c r="NJ179" s="319"/>
      <c r="NK179" s="319"/>
      <c r="NL179" s="319"/>
      <c r="NM179" s="319"/>
      <c r="NN179" s="319"/>
      <c r="NO179" s="319"/>
      <c r="NP179" s="319"/>
      <c r="NQ179" s="319"/>
      <c r="NR179" s="319"/>
      <c r="NS179" s="319"/>
      <c r="NT179" s="319"/>
      <c r="NU179" s="319"/>
      <c r="NV179" s="319"/>
      <c r="NW179" s="319"/>
      <c r="NX179" s="319"/>
      <c r="NY179" s="319"/>
      <c r="NZ179" s="319"/>
      <c r="OA179" s="319"/>
      <c r="OB179" s="319"/>
      <c r="OC179" s="319"/>
      <c r="OD179" s="319"/>
      <c r="OE179" s="319"/>
      <c r="OF179" s="319"/>
      <c r="OG179" s="319"/>
      <c r="OH179" s="319"/>
      <c r="OI179" s="319"/>
      <c r="OJ179" s="319"/>
      <c r="OK179" s="319"/>
      <c r="OL179" s="319"/>
      <c r="OM179" s="319"/>
      <c r="ON179" s="319"/>
      <c r="OO179" s="319"/>
      <c r="OP179" s="319"/>
      <c r="OQ179" s="319"/>
      <c r="OR179" s="319"/>
      <c r="OS179" s="319"/>
      <c r="OT179" s="319"/>
      <c r="OU179" s="319"/>
      <c r="OV179" s="319"/>
      <c r="OW179" s="319"/>
      <c r="OX179" s="319"/>
      <c r="OY179" s="319"/>
      <c r="OZ179" s="319"/>
      <c r="PA179" s="319"/>
      <c r="PB179" s="319"/>
      <c r="PC179" s="319"/>
      <c r="PD179" s="319"/>
      <c r="PE179" s="319"/>
      <c r="PF179" s="319"/>
      <c r="PG179" s="319"/>
      <c r="PH179" s="319"/>
      <c r="PI179" s="319"/>
      <c r="PJ179" s="319"/>
      <c r="PK179" s="319"/>
      <c r="PL179" s="319"/>
      <c r="PM179" s="319"/>
      <c r="PN179" s="319"/>
      <c r="PO179" s="319"/>
      <c r="PP179" s="319"/>
      <c r="PQ179" s="319"/>
      <c r="PR179" s="319"/>
      <c r="PS179" s="319"/>
      <c r="PT179" s="319"/>
      <c r="PU179" s="319"/>
      <c r="PV179" s="319"/>
      <c r="PW179" s="319"/>
      <c r="PX179" s="319"/>
      <c r="PY179" s="319"/>
      <c r="PZ179" s="319"/>
      <c r="QA179" s="319"/>
      <c r="QB179" s="319"/>
      <c r="QC179" s="319"/>
      <c r="QD179" s="319"/>
      <c r="QE179" s="319"/>
      <c r="QF179" s="319"/>
      <c r="QG179" s="319"/>
      <c r="QH179" s="319"/>
      <c r="QI179" s="319"/>
      <c r="QJ179" s="319"/>
      <c r="QK179" s="319"/>
      <c r="QL179" s="319"/>
      <c r="QM179" s="319"/>
      <c r="QN179" s="319"/>
      <c r="QO179" s="319"/>
      <c r="QP179" s="319"/>
      <c r="QQ179" s="319"/>
      <c r="QR179" s="319"/>
      <c r="QS179" s="319"/>
      <c r="QT179" s="319"/>
      <c r="QU179" s="319"/>
      <c r="QV179" s="319"/>
      <c r="QW179" s="319"/>
      <c r="QX179" s="319"/>
      <c r="QY179" s="319"/>
      <c r="QZ179" s="319"/>
      <c r="RA179" s="319"/>
      <c r="RB179" s="319"/>
      <c r="RC179" s="319"/>
      <c r="RD179" s="319"/>
      <c r="RE179" s="319"/>
      <c r="RF179" s="319"/>
    </row>
    <row r="180" spans="1:474" s="602" customFormat="1" ht="14.4">
      <c r="A180" s="319"/>
      <c r="B180" s="2003" t="s">
        <v>77</v>
      </c>
      <c r="C180" s="2004">
        <v>18231134</v>
      </c>
      <c r="D180" s="2005"/>
      <c r="E180" s="2006" t="s">
        <v>1226</v>
      </c>
      <c r="F180" s="2011">
        <v>12</v>
      </c>
      <c r="G180" s="612">
        <f t="shared" si="34"/>
        <v>0.3932358206390707</v>
      </c>
      <c r="H180" s="612" t="s">
        <v>37</v>
      </c>
      <c r="I180" s="2006">
        <v>970</v>
      </c>
      <c r="J180" s="2008">
        <f t="shared" si="28"/>
        <v>516</v>
      </c>
      <c r="K180" s="2009">
        <f t="shared" si="30"/>
        <v>98</v>
      </c>
      <c r="L180" s="2009">
        <f t="shared" si="31"/>
        <v>98</v>
      </c>
      <c r="M180" s="600"/>
      <c r="N180" s="2006">
        <v>500520</v>
      </c>
      <c r="O180" s="375"/>
      <c r="P180" s="601"/>
      <c r="Q180" s="601">
        <v>95060</v>
      </c>
      <c r="R180" s="601">
        <f t="shared" si="29"/>
        <v>0</v>
      </c>
      <c r="S180" s="2006">
        <v>95060</v>
      </c>
      <c r="T180" s="601"/>
      <c r="U180" s="601"/>
      <c r="V180" s="601"/>
      <c r="W180" s="601"/>
      <c r="X180" s="601"/>
      <c r="Y180" s="601"/>
      <c r="Z180" s="1006">
        <f t="shared" si="35"/>
        <v>0</v>
      </c>
      <c r="AA180" s="614">
        <f t="shared" si="32"/>
        <v>0.67084969084451451</v>
      </c>
      <c r="AB180" s="601">
        <f t="shared" si="33"/>
        <v>335773.68726149638</v>
      </c>
      <c r="AC180" s="618"/>
      <c r="AD180" s="2010"/>
      <c r="AE180" s="319"/>
      <c r="AF180" s="319"/>
      <c r="AG180" s="319"/>
      <c r="AH180" s="319"/>
      <c r="AI180" s="319"/>
      <c r="AJ180" s="319"/>
      <c r="AK180" s="319"/>
      <c r="AL180" s="319"/>
      <c r="AM180" s="319"/>
      <c r="AN180" s="319"/>
      <c r="AO180" s="319"/>
      <c r="AP180" s="319"/>
      <c r="AQ180" s="319"/>
      <c r="AR180" s="319"/>
      <c r="AS180" s="319"/>
      <c r="AT180" s="319"/>
      <c r="AU180" s="319"/>
      <c r="AV180" s="319"/>
      <c r="AW180" s="319"/>
      <c r="AX180" s="319"/>
      <c r="AY180" s="319"/>
      <c r="AZ180" s="319"/>
      <c r="BA180" s="319"/>
      <c r="BB180" s="319"/>
      <c r="BC180" s="319"/>
      <c r="BD180" s="319"/>
      <c r="BE180" s="319"/>
      <c r="BF180" s="319"/>
      <c r="BG180" s="319"/>
      <c r="BH180" s="319"/>
      <c r="BI180" s="319"/>
      <c r="BJ180" s="319"/>
      <c r="BK180" s="319"/>
      <c r="BL180" s="319"/>
      <c r="BM180" s="319"/>
      <c r="BN180" s="319"/>
      <c r="BO180" s="319"/>
      <c r="BP180" s="319"/>
      <c r="BQ180" s="319"/>
      <c r="BR180" s="319"/>
      <c r="BS180" s="319"/>
      <c r="BT180" s="319"/>
      <c r="BU180" s="319"/>
      <c r="BV180" s="319"/>
      <c r="BW180" s="319"/>
      <c r="BX180" s="319"/>
      <c r="BY180" s="319"/>
      <c r="BZ180" s="319"/>
      <c r="CA180" s="319"/>
      <c r="CB180" s="319"/>
      <c r="CC180" s="319"/>
      <c r="CD180" s="319"/>
      <c r="CE180" s="319"/>
      <c r="CF180" s="319"/>
      <c r="CG180" s="319"/>
      <c r="CH180" s="319"/>
      <c r="CI180" s="319"/>
      <c r="CJ180" s="319"/>
      <c r="CK180" s="319"/>
      <c r="CL180" s="319"/>
      <c r="CM180" s="319"/>
      <c r="CN180" s="319"/>
      <c r="CO180" s="319"/>
      <c r="CP180" s="319"/>
      <c r="CQ180" s="319"/>
      <c r="CR180" s="319"/>
      <c r="CS180" s="319"/>
      <c r="CT180" s="319"/>
      <c r="CU180" s="319"/>
      <c r="CV180" s="319"/>
      <c r="CW180" s="319"/>
      <c r="CX180" s="319"/>
      <c r="CY180" s="319"/>
      <c r="CZ180" s="319"/>
      <c r="DA180" s="319"/>
      <c r="DB180" s="319"/>
      <c r="DC180" s="319"/>
      <c r="DD180" s="319"/>
      <c r="DE180" s="319"/>
      <c r="DF180" s="319"/>
      <c r="DG180" s="319"/>
      <c r="DH180" s="319"/>
      <c r="DI180" s="319"/>
      <c r="DJ180" s="319"/>
      <c r="DK180" s="319"/>
      <c r="DL180" s="319"/>
      <c r="DM180" s="319"/>
      <c r="DN180" s="319"/>
      <c r="DO180" s="319"/>
      <c r="DP180" s="319"/>
      <c r="DQ180" s="319"/>
      <c r="DR180" s="319"/>
      <c r="DS180" s="319"/>
      <c r="DT180" s="319"/>
      <c r="DU180" s="319"/>
      <c r="DV180" s="319"/>
      <c r="DW180" s="319"/>
      <c r="DX180" s="319"/>
      <c r="DY180" s="319"/>
      <c r="DZ180" s="319"/>
      <c r="EA180" s="319"/>
      <c r="EB180" s="319"/>
      <c r="EC180" s="319"/>
      <c r="ED180" s="319"/>
      <c r="EE180" s="319"/>
      <c r="EF180" s="319"/>
      <c r="EG180" s="319"/>
      <c r="EH180" s="319"/>
      <c r="EI180" s="319"/>
      <c r="EJ180" s="319"/>
      <c r="EK180" s="319"/>
      <c r="EL180" s="319"/>
      <c r="EM180" s="319"/>
      <c r="EN180" s="319"/>
      <c r="EO180" s="319"/>
      <c r="EP180" s="319"/>
      <c r="EQ180" s="319"/>
      <c r="ER180" s="319"/>
      <c r="ES180" s="319"/>
      <c r="ET180" s="319"/>
      <c r="EU180" s="319"/>
      <c r="EV180" s="319"/>
      <c r="EW180" s="319"/>
      <c r="EX180" s="319"/>
      <c r="EY180" s="319"/>
      <c r="EZ180" s="319"/>
      <c r="FA180" s="319"/>
      <c r="FB180" s="319"/>
      <c r="FC180" s="319"/>
      <c r="FD180" s="319"/>
      <c r="FE180" s="319"/>
      <c r="FF180" s="319"/>
      <c r="FG180" s="319"/>
      <c r="FH180" s="319"/>
      <c r="FI180" s="319"/>
      <c r="FJ180" s="319"/>
      <c r="FK180" s="319"/>
      <c r="FL180" s="319"/>
      <c r="FM180" s="319"/>
      <c r="FN180" s="319"/>
      <c r="FO180" s="319"/>
      <c r="FP180" s="319"/>
      <c r="FQ180" s="319"/>
      <c r="FR180" s="319"/>
      <c r="FS180" s="319"/>
      <c r="FT180" s="319"/>
      <c r="FU180" s="319"/>
      <c r="FV180" s="319"/>
      <c r="FW180" s="319"/>
      <c r="FX180" s="319"/>
      <c r="FY180" s="319"/>
      <c r="FZ180" s="319"/>
      <c r="GA180" s="319"/>
      <c r="GB180" s="319"/>
      <c r="GC180" s="319"/>
      <c r="GD180" s="319"/>
      <c r="GE180" s="319"/>
      <c r="GF180" s="319"/>
      <c r="GG180" s="319"/>
      <c r="GH180" s="319"/>
      <c r="GI180" s="319"/>
      <c r="GJ180" s="319"/>
      <c r="GK180" s="319"/>
      <c r="GL180" s="319"/>
      <c r="GM180" s="319"/>
      <c r="GN180" s="319"/>
      <c r="GO180" s="319"/>
      <c r="GP180" s="319"/>
      <c r="GQ180" s="319"/>
      <c r="GR180" s="319"/>
      <c r="GS180" s="319"/>
      <c r="GT180" s="319"/>
      <c r="GU180" s="319"/>
      <c r="GV180" s="319"/>
      <c r="GW180" s="319"/>
      <c r="GX180" s="319"/>
      <c r="GY180" s="319"/>
      <c r="GZ180" s="319"/>
      <c r="HA180" s="319"/>
      <c r="HB180" s="319"/>
      <c r="HC180" s="319"/>
      <c r="HD180" s="319"/>
      <c r="HE180" s="319"/>
      <c r="HF180" s="319"/>
      <c r="HG180" s="319"/>
      <c r="HH180" s="319"/>
      <c r="HI180" s="319"/>
      <c r="HJ180" s="319"/>
      <c r="HK180" s="319"/>
      <c r="HL180" s="319"/>
      <c r="HM180" s="319"/>
      <c r="HN180" s="319"/>
      <c r="HO180" s="319"/>
      <c r="HP180" s="319"/>
      <c r="HQ180" s="319"/>
      <c r="HR180" s="319"/>
      <c r="HS180" s="319"/>
      <c r="HT180" s="319"/>
      <c r="HU180" s="319"/>
      <c r="HV180" s="319"/>
      <c r="HW180" s="319"/>
      <c r="HX180" s="319"/>
      <c r="HY180" s="319"/>
      <c r="HZ180" s="319"/>
      <c r="IA180" s="319"/>
      <c r="IB180" s="319"/>
      <c r="IC180" s="319"/>
      <c r="ID180" s="319"/>
      <c r="IE180" s="319"/>
      <c r="IF180" s="319"/>
      <c r="IG180" s="319"/>
      <c r="IH180" s="319"/>
      <c r="II180" s="319"/>
      <c r="IJ180" s="319"/>
      <c r="IK180" s="319"/>
      <c r="IL180" s="319"/>
      <c r="IM180" s="319"/>
      <c r="IN180" s="319"/>
      <c r="IO180" s="319"/>
      <c r="IP180" s="319"/>
      <c r="IQ180" s="319"/>
      <c r="IR180" s="319"/>
      <c r="IS180" s="319"/>
      <c r="IT180" s="319"/>
      <c r="IU180" s="319"/>
      <c r="IV180" s="319"/>
      <c r="IW180" s="319"/>
      <c r="IX180" s="319"/>
      <c r="IY180" s="319"/>
      <c r="IZ180" s="319"/>
      <c r="JA180" s="319"/>
      <c r="JB180" s="319"/>
      <c r="JC180" s="319"/>
      <c r="JD180" s="319"/>
      <c r="JE180" s="319"/>
      <c r="JF180" s="319"/>
      <c r="JG180" s="319"/>
      <c r="JH180" s="319"/>
      <c r="JI180" s="319"/>
      <c r="JJ180" s="319"/>
      <c r="JK180" s="319"/>
      <c r="JL180" s="319"/>
      <c r="JM180" s="319"/>
      <c r="JN180" s="319"/>
      <c r="JO180" s="319"/>
      <c r="JP180" s="319"/>
      <c r="JQ180" s="319"/>
      <c r="JR180" s="319"/>
      <c r="JS180" s="319"/>
      <c r="JT180" s="319"/>
      <c r="JU180" s="319"/>
      <c r="JV180" s="319"/>
      <c r="JW180" s="319"/>
      <c r="JX180" s="319"/>
      <c r="JY180" s="319"/>
      <c r="JZ180" s="319"/>
      <c r="KA180" s="319"/>
      <c r="KB180" s="319"/>
      <c r="KC180" s="319"/>
      <c r="KD180" s="319"/>
      <c r="KE180" s="319"/>
      <c r="KF180" s="319"/>
      <c r="KG180" s="319"/>
      <c r="KH180" s="319"/>
      <c r="KI180" s="319"/>
      <c r="KJ180" s="319"/>
      <c r="KK180" s="319"/>
      <c r="KL180" s="319"/>
      <c r="KM180" s="319"/>
      <c r="KN180" s="319"/>
      <c r="KO180" s="319"/>
      <c r="KP180" s="319"/>
      <c r="KQ180" s="319"/>
      <c r="KR180" s="319"/>
      <c r="KS180" s="319"/>
      <c r="KT180" s="319"/>
      <c r="KU180" s="319"/>
      <c r="KV180" s="319"/>
      <c r="KW180" s="319"/>
      <c r="KX180" s="319"/>
      <c r="KY180" s="319"/>
      <c r="KZ180" s="319"/>
      <c r="LA180" s="319"/>
      <c r="LB180" s="319"/>
      <c r="LC180" s="319"/>
      <c r="LD180" s="319"/>
      <c r="LE180" s="319"/>
      <c r="LF180" s="319"/>
      <c r="LG180" s="319"/>
      <c r="LH180" s="319"/>
      <c r="LI180" s="319"/>
      <c r="LJ180" s="319"/>
      <c r="LK180" s="319"/>
      <c r="LL180" s="319"/>
      <c r="LM180" s="319"/>
      <c r="LN180" s="319"/>
      <c r="LO180" s="319"/>
      <c r="LP180" s="319"/>
      <c r="LQ180" s="319"/>
      <c r="LR180" s="319"/>
      <c r="LS180" s="319"/>
      <c r="LT180" s="319"/>
      <c r="LU180" s="319"/>
      <c r="LV180" s="319"/>
      <c r="LW180" s="319"/>
      <c r="LX180" s="319"/>
      <c r="LY180" s="319"/>
      <c r="LZ180" s="319"/>
      <c r="MA180" s="319"/>
      <c r="MB180" s="319"/>
      <c r="MC180" s="319"/>
      <c r="MD180" s="319"/>
      <c r="ME180" s="319"/>
      <c r="MF180" s="319"/>
      <c r="MG180" s="319"/>
      <c r="MH180" s="319"/>
      <c r="MI180" s="319"/>
      <c r="MJ180" s="319"/>
      <c r="MK180" s="319"/>
      <c r="ML180" s="319"/>
      <c r="MM180" s="319"/>
      <c r="MN180" s="319"/>
      <c r="MO180" s="319"/>
      <c r="MP180" s="319"/>
      <c r="MQ180" s="319"/>
      <c r="MR180" s="319"/>
      <c r="MS180" s="319"/>
      <c r="MT180" s="319"/>
      <c r="MU180" s="319"/>
      <c r="MV180" s="319"/>
      <c r="MW180" s="319"/>
      <c r="MX180" s="319"/>
      <c r="MY180" s="319"/>
      <c r="MZ180" s="319"/>
      <c r="NA180" s="319"/>
      <c r="NB180" s="319"/>
      <c r="NC180" s="319"/>
      <c r="ND180" s="319"/>
      <c r="NE180" s="319"/>
      <c r="NF180" s="319"/>
      <c r="NG180" s="319"/>
      <c r="NH180" s="319"/>
      <c r="NI180" s="319"/>
      <c r="NJ180" s="319"/>
      <c r="NK180" s="319"/>
      <c r="NL180" s="319"/>
      <c r="NM180" s="319"/>
      <c r="NN180" s="319"/>
      <c r="NO180" s="319"/>
      <c r="NP180" s="319"/>
      <c r="NQ180" s="319"/>
      <c r="NR180" s="319"/>
      <c r="NS180" s="319"/>
      <c r="NT180" s="319"/>
      <c r="NU180" s="319"/>
      <c r="NV180" s="319"/>
      <c r="NW180" s="319"/>
      <c r="NX180" s="319"/>
      <c r="NY180" s="319"/>
      <c r="NZ180" s="319"/>
      <c r="OA180" s="319"/>
      <c r="OB180" s="319"/>
      <c r="OC180" s="319"/>
      <c r="OD180" s="319"/>
      <c r="OE180" s="319"/>
      <c r="OF180" s="319"/>
      <c r="OG180" s="319"/>
      <c r="OH180" s="319"/>
      <c r="OI180" s="319"/>
      <c r="OJ180" s="319"/>
      <c r="OK180" s="319"/>
      <c r="OL180" s="319"/>
      <c r="OM180" s="319"/>
      <c r="ON180" s="319"/>
      <c r="OO180" s="319"/>
      <c r="OP180" s="319"/>
      <c r="OQ180" s="319"/>
      <c r="OR180" s="319"/>
      <c r="OS180" s="319"/>
      <c r="OT180" s="319"/>
      <c r="OU180" s="319"/>
      <c r="OV180" s="319"/>
      <c r="OW180" s="319"/>
      <c r="OX180" s="319"/>
      <c r="OY180" s="319"/>
      <c r="OZ180" s="319"/>
      <c r="PA180" s="319"/>
      <c r="PB180" s="319"/>
      <c r="PC180" s="319"/>
      <c r="PD180" s="319"/>
      <c r="PE180" s="319"/>
      <c r="PF180" s="319"/>
      <c r="PG180" s="319"/>
      <c r="PH180" s="319"/>
      <c r="PI180" s="319"/>
      <c r="PJ180" s="319"/>
      <c r="PK180" s="319"/>
      <c r="PL180" s="319"/>
      <c r="PM180" s="319"/>
      <c r="PN180" s="319"/>
      <c r="PO180" s="319"/>
      <c r="PP180" s="319"/>
      <c r="PQ180" s="319"/>
      <c r="PR180" s="319"/>
      <c r="PS180" s="319"/>
      <c r="PT180" s="319"/>
      <c r="PU180" s="319"/>
      <c r="PV180" s="319"/>
      <c r="PW180" s="319"/>
      <c r="PX180" s="319"/>
      <c r="PY180" s="319"/>
      <c r="PZ180" s="319"/>
      <c r="QA180" s="319"/>
      <c r="QB180" s="319"/>
      <c r="QC180" s="319"/>
      <c r="QD180" s="319"/>
      <c r="QE180" s="319"/>
      <c r="QF180" s="319"/>
      <c r="QG180" s="319"/>
      <c r="QH180" s="319"/>
      <c r="QI180" s="319"/>
      <c r="QJ180" s="319"/>
      <c r="QK180" s="319"/>
      <c r="QL180" s="319"/>
      <c r="QM180" s="319"/>
      <c r="QN180" s="319"/>
      <c r="QO180" s="319"/>
      <c r="QP180" s="319"/>
      <c r="QQ180" s="319"/>
      <c r="QR180" s="319"/>
      <c r="QS180" s="319"/>
      <c r="QT180" s="319"/>
      <c r="QU180" s="319"/>
      <c r="QV180" s="319"/>
      <c r="QW180" s="319"/>
      <c r="QX180" s="319"/>
      <c r="QY180" s="319"/>
      <c r="QZ180" s="319"/>
      <c r="RA180" s="319"/>
      <c r="RB180" s="319"/>
      <c r="RC180" s="319"/>
      <c r="RD180" s="319"/>
      <c r="RE180" s="319"/>
      <c r="RF180" s="319"/>
    </row>
    <row r="181" spans="1:474" s="602" customFormat="1" ht="14.4">
      <c r="A181" s="319"/>
      <c r="B181" s="2003" t="s">
        <v>77</v>
      </c>
      <c r="C181" s="2004">
        <v>18231134</v>
      </c>
      <c r="D181" s="2005"/>
      <c r="E181" s="2006" t="s">
        <v>1227</v>
      </c>
      <c r="F181" s="2011">
        <v>12</v>
      </c>
      <c r="G181" s="612">
        <f t="shared" si="34"/>
        <v>5.3732486704122354E-2</v>
      </c>
      <c r="H181" s="612" t="s">
        <v>37</v>
      </c>
      <c r="I181" s="2006">
        <v>664</v>
      </c>
      <c r="J181" s="2008">
        <f t="shared" si="28"/>
        <v>103</v>
      </c>
      <c r="K181" s="2009">
        <f t="shared" si="30"/>
        <v>90.25</v>
      </c>
      <c r="L181" s="2009">
        <f t="shared" si="31"/>
        <v>90.25</v>
      </c>
      <c r="M181" s="600"/>
      <c r="N181" s="2006">
        <v>68392</v>
      </c>
      <c r="O181" s="375"/>
      <c r="P181" s="601"/>
      <c r="Q181" s="601">
        <v>59926</v>
      </c>
      <c r="R181" s="601">
        <f t="shared" si="29"/>
        <v>0</v>
      </c>
      <c r="S181" s="2006">
        <v>59926</v>
      </c>
      <c r="T181" s="601"/>
      <c r="U181" s="601"/>
      <c r="V181" s="601"/>
      <c r="W181" s="601"/>
      <c r="X181" s="601"/>
      <c r="Y181" s="601"/>
      <c r="Z181" s="1006">
        <f t="shared" si="35"/>
        <v>0</v>
      </c>
      <c r="AA181" s="614">
        <f t="shared" si="32"/>
        <v>0.67084969084451451</v>
      </c>
      <c r="AB181" s="601">
        <f t="shared" si="33"/>
        <v>45880.752056238038</v>
      </c>
      <c r="AC181" s="618"/>
      <c r="AD181" s="2010"/>
      <c r="AE181" s="319"/>
      <c r="AF181" s="319"/>
      <c r="AG181" s="319"/>
      <c r="AH181" s="319"/>
      <c r="AI181" s="319"/>
      <c r="AJ181" s="319"/>
      <c r="AK181" s="319"/>
      <c r="AL181" s="319"/>
      <c r="AM181" s="319"/>
      <c r="AN181" s="319"/>
      <c r="AO181" s="319"/>
      <c r="AP181" s="319"/>
      <c r="AQ181" s="319"/>
      <c r="AR181" s="319"/>
      <c r="AS181" s="319"/>
      <c r="AT181" s="319"/>
      <c r="AU181" s="319"/>
      <c r="AV181" s="319"/>
      <c r="AW181" s="319"/>
      <c r="AX181" s="319"/>
      <c r="AY181" s="319"/>
      <c r="AZ181" s="319"/>
      <c r="BA181" s="319"/>
      <c r="BB181" s="319"/>
      <c r="BC181" s="319"/>
      <c r="BD181" s="319"/>
      <c r="BE181" s="319"/>
      <c r="BF181" s="319"/>
      <c r="BG181" s="319"/>
      <c r="BH181" s="319"/>
      <c r="BI181" s="319"/>
      <c r="BJ181" s="319"/>
      <c r="BK181" s="319"/>
      <c r="BL181" s="319"/>
      <c r="BM181" s="319"/>
      <c r="BN181" s="319"/>
      <c r="BO181" s="319"/>
      <c r="BP181" s="319"/>
      <c r="BQ181" s="319"/>
      <c r="BR181" s="319"/>
      <c r="BS181" s="319"/>
      <c r="BT181" s="319"/>
      <c r="BU181" s="319"/>
      <c r="BV181" s="319"/>
      <c r="BW181" s="319"/>
      <c r="BX181" s="319"/>
      <c r="BY181" s="319"/>
      <c r="BZ181" s="319"/>
      <c r="CA181" s="319"/>
      <c r="CB181" s="319"/>
      <c r="CC181" s="319"/>
      <c r="CD181" s="319"/>
      <c r="CE181" s="319"/>
      <c r="CF181" s="319"/>
      <c r="CG181" s="319"/>
      <c r="CH181" s="319"/>
      <c r="CI181" s="319"/>
      <c r="CJ181" s="319"/>
      <c r="CK181" s="319"/>
      <c r="CL181" s="319"/>
      <c r="CM181" s="319"/>
      <c r="CN181" s="319"/>
      <c r="CO181" s="319"/>
      <c r="CP181" s="319"/>
      <c r="CQ181" s="319"/>
      <c r="CR181" s="319"/>
      <c r="CS181" s="319"/>
      <c r="CT181" s="319"/>
      <c r="CU181" s="319"/>
      <c r="CV181" s="319"/>
      <c r="CW181" s="319"/>
      <c r="CX181" s="319"/>
      <c r="CY181" s="319"/>
      <c r="CZ181" s="319"/>
      <c r="DA181" s="319"/>
      <c r="DB181" s="319"/>
      <c r="DC181" s="319"/>
      <c r="DD181" s="319"/>
      <c r="DE181" s="319"/>
      <c r="DF181" s="319"/>
      <c r="DG181" s="319"/>
      <c r="DH181" s="319"/>
      <c r="DI181" s="319"/>
      <c r="DJ181" s="319"/>
      <c r="DK181" s="319"/>
      <c r="DL181" s="319"/>
      <c r="DM181" s="319"/>
      <c r="DN181" s="319"/>
      <c r="DO181" s="319"/>
      <c r="DP181" s="319"/>
      <c r="DQ181" s="319"/>
      <c r="DR181" s="319"/>
      <c r="DS181" s="319"/>
      <c r="DT181" s="319"/>
      <c r="DU181" s="319"/>
      <c r="DV181" s="319"/>
      <c r="DW181" s="319"/>
      <c r="DX181" s="319"/>
      <c r="DY181" s="319"/>
      <c r="DZ181" s="319"/>
      <c r="EA181" s="319"/>
      <c r="EB181" s="319"/>
      <c r="EC181" s="319"/>
      <c r="ED181" s="319"/>
      <c r="EE181" s="319"/>
      <c r="EF181" s="319"/>
      <c r="EG181" s="319"/>
      <c r="EH181" s="319"/>
      <c r="EI181" s="319"/>
      <c r="EJ181" s="319"/>
      <c r="EK181" s="319"/>
      <c r="EL181" s="319"/>
      <c r="EM181" s="319"/>
      <c r="EN181" s="319"/>
      <c r="EO181" s="319"/>
      <c r="EP181" s="319"/>
      <c r="EQ181" s="319"/>
      <c r="ER181" s="319"/>
      <c r="ES181" s="319"/>
      <c r="ET181" s="319"/>
      <c r="EU181" s="319"/>
      <c r="EV181" s="319"/>
      <c r="EW181" s="319"/>
      <c r="EX181" s="319"/>
      <c r="EY181" s="319"/>
      <c r="EZ181" s="319"/>
      <c r="FA181" s="319"/>
      <c r="FB181" s="319"/>
      <c r="FC181" s="319"/>
      <c r="FD181" s="319"/>
      <c r="FE181" s="319"/>
      <c r="FF181" s="319"/>
      <c r="FG181" s="319"/>
      <c r="FH181" s="319"/>
      <c r="FI181" s="319"/>
      <c r="FJ181" s="319"/>
      <c r="FK181" s="319"/>
      <c r="FL181" s="319"/>
      <c r="FM181" s="319"/>
      <c r="FN181" s="319"/>
      <c r="FO181" s="319"/>
      <c r="FP181" s="319"/>
      <c r="FQ181" s="319"/>
      <c r="FR181" s="319"/>
      <c r="FS181" s="319"/>
      <c r="FT181" s="319"/>
      <c r="FU181" s="319"/>
      <c r="FV181" s="319"/>
      <c r="FW181" s="319"/>
      <c r="FX181" s="319"/>
      <c r="FY181" s="319"/>
      <c r="FZ181" s="319"/>
      <c r="GA181" s="319"/>
      <c r="GB181" s="319"/>
      <c r="GC181" s="319"/>
      <c r="GD181" s="319"/>
      <c r="GE181" s="319"/>
      <c r="GF181" s="319"/>
      <c r="GG181" s="319"/>
      <c r="GH181" s="319"/>
      <c r="GI181" s="319"/>
      <c r="GJ181" s="319"/>
      <c r="GK181" s="319"/>
      <c r="GL181" s="319"/>
      <c r="GM181" s="319"/>
      <c r="GN181" s="319"/>
      <c r="GO181" s="319"/>
      <c r="GP181" s="319"/>
      <c r="GQ181" s="319"/>
      <c r="GR181" s="319"/>
      <c r="GS181" s="319"/>
      <c r="GT181" s="319"/>
      <c r="GU181" s="319"/>
      <c r="GV181" s="319"/>
      <c r="GW181" s="319"/>
      <c r="GX181" s="319"/>
      <c r="GY181" s="319"/>
      <c r="GZ181" s="319"/>
      <c r="HA181" s="319"/>
      <c r="HB181" s="319"/>
      <c r="HC181" s="319"/>
      <c r="HD181" s="319"/>
      <c r="HE181" s="319"/>
      <c r="HF181" s="319"/>
      <c r="HG181" s="319"/>
      <c r="HH181" s="319"/>
      <c r="HI181" s="319"/>
      <c r="HJ181" s="319"/>
      <c r="HK181" s="319"/>
      <c r="HL181" s="319"/>
      <c r="HM181" s="319"/>
      <c r="HN181" s="319"/>
      <c r="HO181" s="319"/>
      <c r="HP181" s="319"/>
      <c r="HQ181" s="319"/>
      <c r="HR181" s="319"/>
      <c r="HS181" s="319"/>
      <c r="HT181" s="319"/>
      <c r="HU181" s="319"/>
      <c r="HV181" s="319"/>
      <c r="HW181" s="319"/>
      <c r="HX181" s="319"/>
      <c r="HY181" s="319"/>
      <c r="HZ181" s="319"/>
      <c r="IA181" s="319"/>
      <c r="IB181" s="319"/>
      <c r="IC181" s="319"/>
      <c r="ID181" s="319"/>
      <c r="IE181" s="319"/>
      <c r="IF181" s="319"/>
      <c r="IG181" s="319"/>
      <c r="IH181" s="319"/>
      <c r="II181" s="319"/>
      <c r="IJ181" s="319"/>
      <c r="IK181" s="319"/>
      <c r="IL181" s="319"/>
      <c r="IM181" s="319"/>
      <c r="IN181" s="319"/>
      <c r="IO181" s="319"/>
      <c r="IP181" s="319"/>
      <c r="IQ181" s="319"/>
      <c r="IR181" s="319"/>
      <c r="IS181" s="319"/>
      <c r="IT181" s="319"/>
      <c r="IU181" s="319"/>
      <c r="IV181" s="319"/>
      <c r="IW181" s="319"/>
      <c r="IX181" s="319"/>
      <c r="IY181" s="319"/>
      <c r="IZ181" s="319"/>
      <c r="JA181" s="319"/>
      <c r="JB181" s="319"/>
      <c r="JC181" s="319"/>
      <c r="JD181" s="319"/>
      <c r="JE181" s="319"/>
      <c r="JF181" s="319"/>
      <c r="JG181" s="319"/>
      <c r="JH181" s="319"/>
      <c r="JI181" s="319"/>
      <c r="JJ181" s="319"/>
      <c r="JK181" s="319"/>
      <c r="JL181" s="319"/>
      <c r="JM181" s="319"/>
      <c r="JN181" s="319"/>
      <c r="JO181" s="319"/>
      <c r="JP181" s="319"/>
      <c r="JQ181" s="319"/>
      <c r="JR181" s="319"/>
      <c r="JS181" s="319"/>
      <c r="JT181" s="319"/>
      <c r="JU181" s="319"/>
      <c r="JV181" s="319"/>
      <c r="JW181" s="319"/>
      <c r="JX181" s="319"/>
      <c r="JY181" s="319"/>
      <c r="JZ181" s="319"/>
      <c r="KA181" s="319"/>
      <c r="KB181" s="319"/>
      <c r="KC181" s="319"/>
      <c r="KD181" s="319"/>
      <c r="KE181" s="319"/>
      <c r="KF181" s="319"/>
      <c r="KG181" s="319"/>
      <c r="KH181" s="319"/>
      <c r="KI181" s="319"/>
      <c r="KJ181" s="319"/>
      <c r="KK181" s="319"/>
      <c r="KL181" s="319"/>
      <c r="KM181" s="319"/>
      <c r="KN181" s="319"/>
      <c r="KO181" s="319"/>
      <c r="KP181" s="319"/>
      <c r="KQ181" s="319"/>
      <c r="KR181" s="319"/>
      <c r="KS181" s="319"/>
      <c r="KT181" s="319"/>
      <c r="KU181" s="319"/>
      <c r="KV181" s="319"/>
      <c r="KW181" s="319"/>
      <c r="KX181" s="319"/>
      <c r="KY181" s="319"/>
      <c r="KZ181" s="319"/>
      <c r="LA181" s="319"/>
      <c r="LB181" s="319"/>
      <c r="LC181" s="319"/>
      <c r="LD181" s="319"/>
      <c r="LE181" s="319"/>
      <c r="LF181" s="319"/>
      <c r="LG181" s="319"/>
      <c r="LH181" s="319"/>
      <c r="LI181" s="319"/>
      <c r="LJ181" s="319"/>
      <c r="LK181" s="319"/>
      <c r="LL181" s="319"/>
      <c r="LM181" s="319"/>
      <c r="LN181" s="319"/>
      <c r="LO181" s="319"/>
      <c r="LP181" s="319"/>
      <c r="LQ181" s="319"/>
      <c r="LR181" s="319"/>
      <c r="LS181" s="319"/>
      <c r="LT181" s="319"/>
      <c r="LU181" s="319"/>
      <c r="LV181" s="319"/>
      <c r="LW181" s="319"/>
      <c r="LX181" s="319"/>
      <c r="LY181" s="319"/>
      <c r="LZ181" s="319"/>
      <c r="MA181" s="319"/>
      <c r="MB181" s="319"/>
      <c r="MC181" s="319"/>
      <c r="MD181" s="319"/>
      <c r="ME181" s="319"/>
      <c r="MF181" s="319"/>
      <c r="MG181" s="319"/>
      <c r="MH181" s="319"/>
      <c r="MI181" s="319"/>
      <c r="MJ181" s="319"/>
      <c r="MK181" s="319"/>
      <c r="ML181" s="319"/>
      <c r="MM181" s="319"/>
      <c r="MN181" s="319"/>
      <c r="MO181" s="319"/>
      <c r="MP181" s="319"/>
      <c r="MQ181" s="319"/>
      <c r="MR181" s="319"/>
      <c r="MS181" s="319"/>
      <c r="MT181" s="319"/>
      <c r="MU181" s="319"/>
      <c r="MV181" s="319"/>
      <c r="MW181" s="319"/>
      <c r="MX181" s="319"/>
      <c r="MY181" s="319"/>
      <c r="MZ181" s="319"/>
      <c r="NA181" s="319"/>
      <c r="NB181" s="319"/>
      <c r="NC181" s="319"/>
      <c r="ND181" s="319"/>
      <c r="NE181" s="319"/>
      <c r="NF181" s="319"/>
      <c r="NG181" s="319"/>
      <c r="NH181" s="319"/>
      <c r="NI181" s="319"/>
      <c r="NJ181" s="319"/>
      <c r="NK181" s="319"/>
      <c r="NL181" s="319"/>
      <c r="NM181" s="319"/>
      <c r="NN181" s="319"/>
      <c r="NO181" s="319"/>
      <c r="NP181" s="319"/>
      <c r="NQ181" s="319"/>
      <c r="NR181" s="319"/>
      <c r="NS181" s="319"/>
      <c r="NT181" s="319"/>
      <c r="NU181" s="319"/>
      <c r="NV181" s="319"/>
      <c r="NW181" s="319"/>
      <c r="NX181" s="319"/>
      <c r="NY181" s="319"/>
      <c r="NZ181" s="319"/>
      <c r="OA181" s="319"/>
      <c r="OB181" s="319"/>
      <c r="OC181" s="319"/>
      <c r="OD181" s="319"/>
      <c r="OE181" s="319"/>
      <c r="OF181" s="319"/>
      <c r="OG181" s="319"/>
      <c r="OH181" s="319"/>
      <c r="OI181" s="319"/>
      <c r="OJ181" s="319"/>
      <c r="OK181" s="319"/>
      <c r="OL181" s="319"/>
      <c r="OM181" s="319"/>
      <c r="ON181" s="319"/>
      <c r="OO181" s="319"/>
      <c r="OP181" s="319"/>
      <c r="OQ181" s="319"/>
      <c r="OR181" s="319"/>
      <c r="OS181" s="319"/>
      <c r="OT181" s="319"/>
      <c r="OU181" s="319"/>
      <c r="OV181" s="319"/>
      <c r="OW181" s="319"/>
      <c r="OX181" s="319"/>
      <c r="OY181" s="319"/>
      <c r="OZ181" s="319"/>
      <c r="PA181" s="319"/>
      <c r="PB181" s="319"/>
      <c r="PC181" s="319"/>
      <c r="PD181" s="319"/>
      <c r="PE181" s="319"/>
      <c r="PF181" s="319"/>
      <c r="PG181" s="319"/>
      <c r="PH181" s="319"/>
      <c r="PI181" s="319"/>
      <c r="PJ181" s="319"/>
      <c r="PK181" s="319"/>
      <c r="PL181" s="319"/>
      <c r="PM181" s="319"/>
      <c r="PN181" s="319"/>
      <c r="PO181" s="319"/>
      <c r="PP181" s="319"/>
      <c r="PQ181" s="319"/>
      <c r="PR181" s="319"/>
      <c r="PS181" s="319"/>
      <c r="PT181" s="319"/>
      <c r="PU181" s="319"/>
      <c r="PV181" s="319"/>
      <c r="PW181" s="319"/>
      <c r="PX181" s="319"/>
      <c r="PY181" s="319"/>
      <c r="PZ181" s="319"/>
      <c r="QA181" s="319"/>
      <c r="QB181" s="319"/>
      <c r="QC181" s="319"/>
      <c r="QD181" s="319"/>
      <c r="QE181" s="319"/>
      <c r="QF181" s="319"/>
      <c r="QG181" s="319"/>
      <c r="QH181" s="319"/>
      <c r="QI181" s="319"/>
      <c r="QJ181" s="319"/>
      <c r="QK181" s="319"/>
      <c r="QL181" s="319"/>
      <c r="QM181" s="319"/>
      <c r="QN181" s="319"/>
      <c r="QO181" s="319"/>
      <c r="QP181" s="319"/>
      <c r="QQ181" s="319"/>
      <c r="QR181" s="319"/>
      <c r="QS181" s="319"/>
      <c r="QT181" s="319"/>
      <c r="QU181" s="319"/>
      <c r="QV181" s="319"/>
      <c r="QW181" s="319"/>
      <c r="QX181" s="319"/>
      <c r="QY181" s="319"/>
      <c r="QZ181" s="319"/>
      <c r="RA181" s="319"/>
      <c r="RB181" s="319"/>
      <c r="RC181" s="319"/>
      <c r="RD181" s="319"/>
      <c r="RE181" s="319"/>
      <c r="RF181" s="319"/>
    </row>
    <row r="182" spans="1:474" s="602" customFormat="1" ht="14.4">
      <c r="A182" s="319"/>
      <c r="B182" s="2003" t="s">
        <v>77</v>
      </c>
      <c r="C182" s="2004">
        <v>18231134</v>
      </c>
      <c r="D182" s="2005"/>
      <c r="E182" s="2006" t="s">
        <v>1228</v>
      </c>
      <c r="F182" s="2011">
        <v>5</v>
      </c>
      <c r="G182" s="612">
        <f t="shared" si="34"/>
        <v>0.41138182213889829</v>
      </c>
      <c r="H182" s="612" t="s">
        <v>39</v>
      </c>
      <c r="I182" s="2006">
        <v>1765</v>
      </c>
      <c r="J182" s="2008">
        <f t="shared" si="28"/>
        <v>712</v>
      </c>
      <c r="K182" s="2009">
        <f t="shared" si="30"/>
        <v>8</v>
      </c>
      <c r="L182" s="2009">
        <f t="shared" si="31"/>
        <v>8</v>
      </c>
      <c r="M182" s="600"/>
      <c r="N182" s="2006">
        <v>1256680</v>
      </c>
      <c r="O182" s="375"/>
      <c r="P182" s="601"/>
      <c r="Q182" s="601">
        <v>14120</v>
      </c>
      <c r="R182" s="601">
        <f t="shared" si="29"/>
        <v>0</v>
      </c>
      <c r="S182" s="2006">
        <v>14120</v>
      </c>
      <c r="T182" s="601"/>
      <c r="U182" s="601"/>
      <c r="V182" s="601"/>
      <c r="W182" s="601">
        <v>65</v>
      </c>
      <c r="X182" s="601"/>
      <c r="Y182" s="601"/>
      <c r="Z182" s="1006">
        <f t="shared" si="35"/>
        <v>460488.41974583297</v>
      </c>
      <c r="AA182" s="614">
        <f t="shared" si="32"/>
        <v>0.29394958809912086</v>
      </c>
      <c r="AB182" s="601">
        <f t="shared" si="33"/>
        <v>369400.56837240321</v>
      </c>
      <c r="AC182" s="618"/>
      <c r="AD182" s="2010"/>
      <c r="AE182" s="319"/>
      <c r="AF182" s="319"/>
      <c r="AG182" s="319"/>
      <c r="AH182" s="319"/>
      <c r="AI182" s="319"/>
      <c r="AJ182" s="319"/>
      <c r="AK182" s="319"/>
      <c r="AL182" s="319"/>
      <c r="AM182" s="319"/>
      <c r="AN182" s="319"/>
      <c r="AO182" s="319"/>
      <c r="AP182" s="319"/>
      <c r="AQ182" s="319"/>
      <c r="AR182" s="319"/>
      <c r="AS182" s="319"/>
      <c r="AT182" s="319"/>
      <c r="AU182" s="319"/>
      <c r="AV182" s="319"/>
      <c r="AW182" s="319"/>
      <c r="AX182" s="319"/>
      <c r="AY182" s="319"/>
      <c r="AZ182" s="319"/>
      <c r="BA182" s="319"/>
      <c r="BB182" s="319"/>
      <c r="BC182" s="319"/>
      <c r="BD182" s="319"/>
      <c r="BE182" s="319"/>
      <c r="BF182" s="319"/>
      <c r="BG182" s="319"/>
      <c r="BH182" s="319"/>
      <c r="BI182" s="319"/>
      <c r="BJ182" s="319"/>
      <c r="BK182" s="319"/>
      <c r="BL182" s="319"/>
      <c r="BM182" s="319"/>
      <c r="BN182" s="319"/>
      <c r="BO182" s="319"/>
      <c r="BP182" s="319"/>
      <c r="BQ182" s="319"/>
      <c r="BR182" s="319"/>
      <c r="BS182" s="319"/>
      <c r="BT182" s="319"/>
      <c r="BU182" s="319"/>
      <c r="BV182" s="319"/>
      <c r="BW182" s="319"/>
      <c r="BX182" s="319"/>
      <c r="BY182" s="319"/>
      <c r="BZ182" s="319"/>
      <c r="CA182" s="319"/>
      <c r="CB182" s="319"/>
      <c r="CC182" s="319"/>
      <c r="CD182" s="319"/>
      <c r="CE182" s="319"/>
      <c r="CF182" s="319"/>
      <c r="CG182" s="319"/>
      <c r="CH182" s="319"/>
      <c r="CI182" s="319"/>
      <c r="CJ182" s="319"/>
      <c r="CK182" s="319"/>
      <c r="CL182" s="319"/>
      <c r="CM182" s="319"/>
      <c r="CN182" s="319"/>
      <c r="CO182" s="319"/>
      <c r="CP182" s="319"/>
      <c r="CQ182" s="319"/>
      <c r="CR182" s="319"/>
      <c r="CS182" s="319"/>
      <c r="CT182" s="319"/>
      <c r="CU182" s="319"/>
      <c r="CV182" s="319"/>
      <c r="CW182" s="319"/>
      <c r="CX182" s="319"/>
      <c r="CY182" s="319"/>
      <c r="CZ182" s="319"/>
      <c r="DA182" s="319"/>
      <c r="DB182" s="319"/>
      <c r="DC182" s="319"/>
      <c r="DD182" s="319"/>
      <c r="DE182" s="319"/>
      <c r="DF182" s="319"/>
      <c r="DG182" s="319"/>
      <c r="DH182" s="319"/>
      <c r="DI182" s="319"/>
      <c r="DJ182" s="319"/>
      <c r="DK182" s="319"/>
      <c r="DL182" s="319"/>
      <c r="DM182" s="319"/>
      <c r="DN182" s="319"/>
      <c r="DO182" s="319"/>
      <c r="DP182" s="319"/>
      <c r="DQ182" s="319"/>
      <c r="DR182" s="319"/>
      <c r="DS182" s="319"/>
      <c r="DT182" s="319"/>
      <c r="DU182" s="319"/>
      <c r="DV182" s="319"/>
      <c r="DW182" s="319"/>
      <c r="DX182" s="319"/>
      <c r="DY182" s="319"/>
      <c r="DZ182" s="319"/>
      <c r="EA182" s="319"/>
      <c r="EB182" s="319"/>
      <c r="EC182" s="319"/>
      <c r="ED182" s="319"/>
      <c r="EE182" s="319"/>
      <c r="EF182" s="319"/>
      <c r="EG182" s="319"/>
      <c r="EH182" s="319"/>
      <c r="EI182" s="319"/>
      <c r="EJ182" s="319"/>
      <c r="EK182" s="319"/>
      <c r="EL182" s="319"/>
      <c r="EM182" s="319"/>
      <c r="EN182" s="319"/>
      <c r="EO182" s="319"/>
      <c r="EP182" s="319"/>
      <c r="EQ182" s="319"/>
      <c r="ER182" s="319"/>
      <c r="ES182" s="319"/>
      <c r="ET182" s="319"/>
      <c r="EU182" s="319"/>
      <c r="EV182" s="319"/>
      <c r="EW182" s="319"/>
      <c r="EX182" s="319"/>
      <c r="EY182" s="319"/>
      <c r="EZ182" s="319"/>
      <c r="FA182" s="319"/>
      <c r="FB182" s="319"/>
      <c r="FC182" s="319"/>
      <c r="FD182" s="319"/>
      <c r="FE182" s="319"/>
      <c r="FF182" s="319"/>
      <c r="FG182" s="319"/>
      <c r="FH182" s="319"/>
      <c r="FI182" s="319"/>
      <c r="FJ182" s="319"/>
      <c r="FK182" s="319"/>
      <c r="FL182" s="319"/>
      <c r="FM182" s="319"/>
      <c r="FN182" s="319"/>
      <c r="FO182" s="319"/>
      <c r="FP182" s="319"/>
      <c r="FQ182" s="319"/>
      <c r="FR182" s="319"/>
      <c r="FS182" s="319"/>
      <c r="FT182" s="319"/>
      <c r="FU182" s="319"/>
      <c r="FV182" s="319"/>
      <c r="FW182" s="319"/>
      <c r="FX182" s="319"/>
      <c r="FY182" s="319"/>
      <c r="FZ182" s="319"/>
      <c r="GA182" s="319"/>
      <c r="GB182" s="319"/>
      <c r="GC182" s="319"/>
      <c r="GD182" s="319"/>
      <c r="GE182" s="319"/>
      <c r="GF182" s="319"/>
      <c r="GG182" s="319"/>
      <c r="GH182" s="319"/>
      <c r="GI182" s="319"/>
      <c r="GJ182" s="319"/>
      <c r="GK182" s="319"/>
      <c r="GL182" s="319"/>
      <c r="GM182" s="319"/>
      <c r="GN182" s="319"/>
      <c r="GO182" s="319"/>
      <c r="GP182" s="319"/>
      <c r="GQ182" s="319"/>
      <c r="GR182" s="319"/>
      <c r="GS182" s="319"/>
      <c r="GT182" s="319"/>
      <c r="GU182" s="319"/>
      <c r="GV182" s="319"/>
      <c r="GW182" s="319"/>
      <c r="GX182" s="319"/>
      <c r="GY182" s="319"/>
      <c r="GZ182" s="319"/>
      <c r="HA182" s="319"/>
      <c r="HB182" s="319"/>
      <c r="HC182" s="319"/>
      <c r="HD182" s="319"/>
      <c r="HE182" s="319"/>
      <c r="HF182" s="319"/>
      <c r="HG182" s="319"/>
      <c r="HH182" s="319"/>
      <c r="HI182" s="319"/>
      <c r="HJ182" s="319"/>
      <c r="HK182" s="319"/>
      <c r="HL182" s="319"/>
      <c r="HM182" s="319"/>
      <c r="HN182" s="319"/>
      <c r="HO182" s="319"/>
      <c r="HP182" s="319"/>
      <c r="HQ182" s="319"/>
      <c r="HR182" s="319"/>
      <c r="HS182" s="319"/>
      <c r="HT182" s="319"/>
      <c r="HU182" s="319"/>
      <c r="HV182" s="319"/>
      <c r="HW182" s="319"/>
      <c r="HX182" s="319"/>
      <c r="HY182" s="319"/>
      <c r="HZ182" s="319"/>
      <c r="IA182" s="319"/>
      <c r="IB182" s="319"/>
      <c r="IC182" s="319"/>
      <c r="ID182" s="319"/>
      <c r="IE182" s="319"/>
      <c r="IF182" s="319"/>
      <c r="IG182" s="319"/>
      <c r="IH182" s="319"/>
      <c r="II182" s="319"/>
      <c r="IJ182" s="319"/>
      <c r="IK182" s="319"/>
      <c r="IL182" s="319"/>
      <c r="IM182" s="319"/>
      <c r="IN182" s="319"/>
      <c r="IO182" s="319"/>
      <c r="IP182" s="319"/>
      <c r="IQ182" s="319"/>
      <c r="IR182" s="319"/>
      <c r="IS182" s="319"/>
      <c r="IT182" s="319"/>
      <c r="IU182" s="319"/>
      <c r="IV182" s="319"/>
      <c r="IW182" s="319"/>
      <c r="IX182" s="319"/>
      <c r="IY182" s="319"/>
      <c r="IZ182" s="319"/>
      <c r="JA182" s="319"/>
      <c r="JB182" s="319"/>
      <c r="JC182" s="319"/>
      <c r="JD182" s="319"/>
      <c r="JE182" s="319"/>
      <c r="JF182" s="319"/>
      <c r="JG182" s="319"/>
      <c r="JH182" s="319"/>
      <c r="JI182" s="319"/>
      <c r="JJ182" s="319"/>
      <c r="JK182" s="319"/>
      <c r="JL182" s="319"/>
      <c r="JM182" s="319"/>
      <c r="JN182" s="319"/>
      <c r="JO182" s="319"/>
      <c r="JP182" s="319"/>
      <c r="JQ182" s="319"/>
      <c r="JR182" s="319"/>
      <c r="JS182" s="319"/>
      <c r="JT182" s="319"/>
      <c r="JU182" s="319"/>
      <c r="JV182" s="319"/>
      <c r="JW182" s="319"/>
      <c r="JX182" s="319"/>
      <c r="JY182" s="319"/>
      <c r="JZ182" s="319"/>
      <c r="KA182" s="319"/>
      <c r="KB182" s="319"/>
      <c r="KC182" s="319"/>
      <c r="KD182" s="319"/>
      <c r="KE182" s="319"/>
      <c r="KF182" s="319"/>
      <c r="KG182" s="319"/>
      <c r="KH182" s="319"/>
      <c r="KI182" s="319"/>
      <c r="KJ182" s="319"/>
      <c r="KK182" s="319"/>
      <c r="KL182" s="319"/>
      <c r="KM182" s="319"/>
      <c r="KN182" s="319"/>
      <c r="KO182" s="319"/>
      <c r="KP182" s="319"/>
      <c r="KQ182" s="319"/>
      <c r="KR182" s="319"/>
      <c r="KS182" s="319"/>
      <c r="KT182" s="319"/>
      <c r="KU182" s="319"/>
      <c r="KV182" s="319"/>
      <c r="KW182" s="319"/>
      <c r="KX182" s="319"/>
      <c r="KY182" s="319"/>
      <c r="KZ182" s="319"/>
      <c r="LA182" s="319"/>
      <c r="LB182" s="319"/>
      <c r="LC182" s="319"/>
      <c r="LD182" s="319"/>
      <c r="LE182" s="319"/>
      <c r="LF182" s="319"/>
      <c r="LG182" s="319"/>
      <c r="LH182" s="319"/>
      <c r="LI182" s="319"/>
      <c r="LJ182" s="319"/>
      <c r="LK182" s="319"/>
      <c r="LL182" s="319"/>
      <c r="LM182" s="319"/>
      <c r="LN182" s="319"/>
      <c r="LO182" s="319"/>
      <c r="LP182" s="319"/>
      <c r="LQ182" s="319"/>
      <c r="LR182" s="319"/>
      <c r="LS182" s="319"/>
      <c r="LT182" s="319"/>
      <c r="LU182" s="319"/>
      <c r="LV182" s="319"/>
      <c r="LW182" s="319"/>
      <c r="LX182" s="319"/>
      <c r="LY182" s="319"/>
      <c r="LZ182" s="319"/>
      <c r="MA182" s="319"/>
      <c r="MB182" s="319"/>
      <c r="MC182" s="319"/>
      <c r="MD182" s="319"/>
      <c r="ME182" s="319"/>
      <c r="MF182" s="319"/>
      <c r="MG182" s="319"/>
      <c r="MH182" s="319"/>
      <c r="MI182" s="319"/>
      <c r="MJ182" s="319"/>
      <c r="MK182" s="319"/>
      <c r="ML182" s="319"/>
      <c r="MM182" s="319"/>
      <c r="MN182" s="319"/>
      <c r="MO182" s="319"/>
      <c r="MP182" s="319"/>
      <c r="MQ182" s="319"/>
      <c r="MR182" s="319"/>
      <c r="MS182" s="319"/>
      <c r="MT182" s="319"/>
      <c r="MU182" s="319"/>
      <c r="MV182" s="319"/>
      <c r="MW182" s="319"/>
      <c r="MX182" s="319"/>
      <c r="MY182" s="319"/>
      <c r="MZ182" s="319"/>
      <c r="NA182" s="319"/>
      <c r="NB182" s="319"/>
      <c r="NC182" s="319"/>
      <c r="ND182" s="319"/>
      <c r="NE182" s="319"/>
      <c r="NF182" s="319"/>
      <c r="NG182" s="319"/>
      <c r="NH182" s="319"/>
      <c r="NI182" s="319"/>
      <c r="NJ182" s="319"/>
      <c r="NK182" s="319"/>
      <c r="NL182" s="319"/>
      <c r="NM182" s="319"/>
      <c r="NN182" s="319"/>
      <c r="NO182" s="319"/>
      <c r="NP182" s="319"/>
      <c r="NQ182" s="319"/>
      <c r="NR182" s="319"/>
      <c r="NS182" s="319"/>
      <c r="NT182" s="319"/>
      <c r="NU182" s="319"/>
      <c r="NV182" s="319"/>
      <c r="NW182" s="319"/>
      <c r="NX182" s="319"/>
      <c r="NY182" s="319"/>
      <c r="NZ182" s="319"/>
      <c r="OA182" s="319"/>
      <c r="OB182" s="319"/>
      <c r="OC182" s="319"/>
      <c r="OD182" s="319"/>
      <c r="OE182" s="319"/>
      <c r="OF182" s="319"/>
      <c r="OG182" s="319"/>
      <c r="OH182" s="319"/>
      <c r="OI182" s="319"/>
      <c r="OJ182" s="319"/>
      <c r="OK182" s="319"/>
      <c r="OL182" s="319"/>
      <c r="OM182" s="319"/>
      <c r="ON182" s="319"/>
      <c r="OO182" s="319"/>
      <c r="OP182" s="319"/>
      <c r="OQ182" s="319"/>
      <c r="OR182" s="319"/>
      <c r="OS182" s="319"/>
      <c r="OT182" s="319"/>
      <c r="OU182" s="319"/>
      <c r="OV182" s="319"/>
      <c r="OW182" s="319"/>
      <c r="OX182" s="319"/>
      <c r="OY182" s="319"/>
      <c r="OZ182" s="319"/>
      <c r="PA182" s="319"/>
      <c r="PB182" s="319"/>
      <c r="PC182" s="319"/>
      <c r="PD182" s="319"/>
      <c r="PE182" s="319"/>
      <c r="PF182" s="319"/>
      <c r="PG182" s="319"/>
      <c r="PH182" s="319"/>
      <c r="PI182" s="319"/>
      <c r="PJ182" s="319"/>
      <c r="PK182" s="319"/>
      <c r="PL182" s="319"/>
      <c r="PM182" s="319"/>
      <c r="PN182" s="319"/>
      <c r="PO182" s="319"/>
      <c r="PP182" s="319"/>
      <c r="PQ182" s="319"/>
      <c r="PR182" s="319"/>
      <c r="PS182" s="319"/>
      <c r="PT182" s="319"/>
      <c r="PU182" s="319"/>
      <c r="PV182" s="319"/>
      <c r="PW182" s="319"/>
      <c r="PX182" s="319"/>
      <c r="PY182" s="319"/>
      <c r="PZ182" s="319"/>
      <c r="QA182" s="319"/>
      <c r="QB182" s="319"/>
      <c r="QC182" s="319"/>
      <c r="QD182" s="319"/>
      <c r="QE182" s="319"/>
      <c r="QF182" s="319"/>
      <c r="QG182" s="319"/>
      <c r="QH182" s="319"/>
      <c r="QI182" s="319"/>
      <c r="QJ182" s="319"/>
      <c r="QK182" s="319"/>
      <c r="QL182" s="319"/>
      <c r="QM182" s="319"/>
      <c r="QN182" s="319"/>
      <c r="QO182" s="319"/>
      <c r="QP182" s="319"/>
      <c r="QQ182" s="319"/>
      <c r="QR182" s="319"/>
      <c r="QS182" s="319"/>
      <c r="QT182" s="319"/>
      <c r="QU182" s="319"/>
      <c r="QV182" s="319"/>
      <c r="QW182" s="319"/>
      <c r="QX182" s="319"/>
      <c r="QY182" s="319"/>
      <c r="QZ182" s="319"/>
      <c r="RA182" s="319"/>
      <c r="RB182" s="319"/>
      <c r="RC182" s="319"/>
      <c r="RD182" s="319"/>
      <c r="RE182" s="319"/>
      <c r="RF182" s="319"/>
    </row>
    <row r="183" spans="1:474" s="602" customFormat="1" ht="14.4">
      <c r="A183" s="319"/>
      <c r="B183" s="2003" t="s">
        <v>77</v>
      </c>
      <c r="C183" s="2004">
        <v>18231134</v>
      </c>
      <c r="D183" s="2005"/>
      <c r="E183" s="2006" t="s">
        <v>1229</v>
      </c>
      <c r="F183" s="2011">
        <v>5</v>
      </c>
      <c r="G183" s="612">
        <f t="shared" si="34"/>
        <v>9.9058600552944992E-2</v>
      </c>
      <c r="H183" s="612" t="s">
        <v>37</v>
      </c>
      <c r="I183" s="2006">
        <v>3037</v>
      </c>
      <c r="J183" s="2008">
        <f t="shared" si="28"/>
        <v>99.638459005597625</v>
      </c>
      <c r="K183" s="2009">
        <f t="shared" si="30"/>
        <v>19.680000000000032</v>
      </c>
      <c r="L183" s="2009">
        <f t="shared" si="31"/>
        <v>19.680000000000032</v>
      </c>
      <c r="M183" s="600"/>
      <c r="N183" s="2006">
        <v>302602</v>
      </c>
      <c r="O183" s="375"/>
      <c r="P183" s="601"/>
      <c r="Q183" s="601">
        <v>59768.160000000098</v>
      </c>
      <c r="R183" s="601">
        <f t="shared" si="29"/>
        <v>0</v>
      </c>
      <c r="S183" s="2006">
        <v>59768.160000000098</v>
      </c>
      <c r="T183" s="601"/>
      <c r="U183" s="601"/>
      <c r="V183" s="601"/>
      <c r="W183" s="601"/>
      <c r="X183" s="601"/>
      <c r="Y183" s="601"/>
      <c r="Z183" s="1006">
        <f t="shared" si="35"/>
        <v>0</v>
      </c>
      <c r="AA183" s="614">
        <f t="shared" si="32"/>
        <v>0.3175879546338175</v>
      </c>
      <c r="AB183" s="601">
        <f t="shared" si="33"/>
        <v>96102.750248102442</v>
      </c>
      <c r="AC183" s="618"/>
      <c r="AD183" s="2010"/>
      <c r="AE183" s="319"/>
      <c r="AF183" s="319"/>
      <c r="AG183" s="319"/>
      <c r="AH183" s="319"/>
      <c r="AI183" s="319"/>
      <c r="AJ183" s="319"/>
      <c r="AK183" s="319"/>
      <c r="AL183" s="319"/>
      <c r="AM183" s="319"/>
      <c r="AN183" s="319"/>
      <c r="AO183" s="319"/>
      <c r="AP183" s="319"/>
      <c r="AQ183" s="319"/>
      <c r="AR183" s="319"/>
      <c r="AS183" s="319"/>
      <c r="AT183" s="319"/>
      <c r="AU183" s="319"/>
      <c r="AV183" s="319"/>
      <c r="AW183" s="319"/>
      <c r="AX183" s="319"/>
      <c r="AY183" s="319"/>
      <c r="AZ183" s="319"/>
      <c r="BA183" s="319"/>
      <c r="BB183" s="319"/>
      <c r="BC183" s="319"/>
      <c r="BD183" s="319"/>
      <c r="BE183" s="319"/>
      <c r="BF183" s="319"/>
      <c r="BG183" s="319"/>
      <c r="BH183" s="319"/>
      <c r="BI183" s="319"/>
      <c r="BJ183" s="319"/>
      <c r="BK183" s="319"/>
      <c r="BL183" s="319"/>
      <c r="BM183" s="319"/>
      <c r="BN183" s="319"/>
      <c r="BO183" s="319"/>
      <c r="BP183" s="319"/>
      <c r="BQ183" s="319"/>
      <c r="BR183" s="319"/>
      <c r="BS183" s="319"/>
      <c r="BT183" s="319"/>
      <c r="BU183" s="319"/>
      <c r="BV183" s="319"/>
      <c r="BW183" s="319"/>
      <c r="BX183" s="319"/>
      <c r="BY183" s="319"/>
      <c r="BZ183" s="319"/>
      <c r="CA183" s="319"/>
      <c r="CB183" s="319"/>
      <c r="CC183" s="319"/>
      <c r="CD183" s="319"/>
      <c r="CE183" s="319"/>
      <c r="CF183" s="319"/>
      <c r="CG183" s="319"/>
      <c r="CH183" s="319"/>
      <c r="CI183" s="319"/>
      <c r="CJ183" s="319"/>
      <c r="CK183" s="319"/>
      <c r="CL183" s="319"/>
      <c r="CM183" s="319"/>
      <c r="CN183" s="319"/>
      <c r="CO183" s="319"/>
      <c r="CP183" s="319"/>
      <c r="CQ183" s="319"/>
      <c r="CR183" s="319"/>
      <c r="CS183" s="319"/>
      <c r="CT183" s="319"/>
      <c r="CU183" s="319"/>
      <c r="CV183" s="319"/>
      <c r="CW183" s="319"/>
      <c r="CX183" s="319"/>
      <c r="CY183" s="319"/>
      <c r="CZ183" s="319"/>
      <c r="DA183" s="319"/>
      <c r="DB183" s="319"/>
      <c r="DC183" s="319"/>
      <c r="DD183" s="319"/>
      <c r="DE183" s="319"/>
      <c r="DF183" s="319"/>
      <c r="DG183" s="319"/>
      <c r="DH183" s="319"/>
      <c r="DI183" s="319"/>
      <c r="DJ183" s="319"/>
      <c r="DK183" s="319"/>
      <c r="DL183" s="319"/>
      <c r="DM183" s="319"/>
      <c r="DN183" s="319"/>
      <c r="DO183" s="319"/>
      <c r="DP183" s="319"/>
      <c r="DQ183" s="319"/>
      <c r="DR183" s="319"/>
      <c r="DS183" s="319"/>
      <c r="DT183" s="319"/>
      <c r="DU183" s="319"/>
      <c r="DV183" s="319"/>
      <c r="DW183" s="319"/>
      <c r="DX183" s="319"/>
      <c r="DY183" s="319"/>
      <c r="DZ183" s="319"/>
      <c r="EA183" s="319"/>
      <c r="EB183" s="319"/>
      <c r="EC183" s="319"/>
      <c r="ED183" s="319"/>
      <c r="EE183" s="319"/>
      <c r="EF183" s="319"/>
      <c r="EG183" s="319"/>
      <c r="EH183" s="319"/>
      <c r="EI183" s="319"/>
      <c r="EJ183" s="319"/>
      <c r="EK183" s="319"/>
      <c r="EL183" s="319"/>
      <c r="EM183" s="319"/>
      <c r="EN183" s="319"/>
      <c r="EO183" s="319"/>
      <c r="EP183" s="319"/>
      <c r="EQ183" s="319"/>
      <c r="ER183" s="319"/>
      <c r="ES183" s="319"/>
      <c r="ET183" s="319"/>
      <c r="EU183" s="319"/>
      <c r="EV183" s="319"/>
      <c r="EW183" s="319"/>
      <c r="EX183" s="319"/>
      <c r="EY183" s="319"/>
      <c r="EZ183" s="319"/>
      <c r="FA183" s="319"/>
      <c r="FB183" s="319"/>
      <c r="FC183" s="319"/>
      <c r="FD183" s="319"/>
      <c r="FE183" s="319"/>
      <c r="FF183" s="319"/>
      <c r="FG183" s="319"/>
      <c r="FH183" s="319"/>
      <c r="FI183" s="319"/>
      <c r="FJ183" s="319"/>
      <c r="FK183" s="319"/>
      <c r="FL183" s="319"/>
      <c r="FM183" s="319"/>
      <c r="FN183" s="319"/>
      <c r="FO183" s="319"/>
      <c r="FP183" s="319"/>
      <c r="FQ183" s="319"/>
      <c r="FR183" s="319"/>
      <c r="FS183" s="319"/>
      <c r="FT183" s="319"/>
      <c r="FU183" s="319"/>
      <c r="FV183" s="319"/>
      <c r="FW183" s="319"/>
      <c r="FX183" s="319"/>
      <c r="FY183" s="319"/>
      <c r="FZ183" s="319"/>
      <c r="GA183" s="319"/>
      <c r="GB183" s="319"/>
      <c r="GC183" s="319"/>
      <c r="GD183" s="319"/>
      <c r="GE183" s="319"/>
      <c r="GF183" s="319"/>
      <c r="GG183" s="319"/>
      <c r="GH183" s="319"/>
      <c r="GI183" s="319"/>
      <c r="GJ183" s="319"/>
      <c r="GK183" s="319"/>
      <c r="GL183" s="319"/>
      <c r="GM183" s="319"/>
      <c r="GN183" s="319"/>
      <c r="GO183" s="319"/>
      <c r="GP183" s="319"/>
      <c r="GQ183" s="319"/>
      <c r="GR183" s="319"/>
      <c r="GS183" s="319"/>
      <c r="GT183" s="319"/>
      <c r="GU183" s="319"/>
      <c r="GV183" s="319"/>
      <c r="GW183" s="319"/>
      <c r="GX183" s="319"/>
      <c r="GY183" s="319"/>
      <c r="GZ183" s="319"/>
      <c r="HA183" s="319"/>
      <c r="HB183" s="319"/>
      <c r="HC183" s="319"/>
      <c r="HD183" s="319"/>
      <c r="HE183" s="319"/>
      <c r="HF183" s="319"/>
      <c r="HG183" s="319"/>
      <c r="HH183" s="319"/>
      <c r="HI183" s="319"/>
      <c r="HJ183" s="319"/>
      <c r="HK183" s="319"/>
      <c r="HL183" s="319"/>
      <c r="HM183" s="319"/>
      <c r="HN183" s="319"/>
      <c r="HO183" s="319"/>
      <c r="HP183" s="319"/>
      <c r="HQ183" s="319"/>
      <c r="HR183" s="319"/>
      <c r="HS183" s="319"/>
      <c r="HT183" s="319"/>
      <c r="HU183" s="319"/>
      <c r="HV183" s="319"/>
      <c r="HW183" s="319"/>
      <c r="HX183" s="319"/>
      <c r="HY183" s="319"/>
      <c r="HZ183" s="319"/>
      <c r="IA183" s="319"/>
      <c r="IB183" s="319"/>
      <c r="IC183" s="319"/>
      <c r="ID183" s="319"/>
      <c r="IE183" s="319"/>
      <c r="IF183" s="319"/>
      <c r="IG183" s="319"/>
      <c r="IH183" s="319"/>
      <c r="II183" s="319"/>
      <c r="IJ183" s="319"/>
      <c r="IK183" s="319"/>
      <c r="IL183" s="319"/>
      <c r="IM183" s="319"/>
      <c r="IN183" s="319"/>
      <c r="IO183" s="319"/>
      <c r="IP183" s="319"/>
      <c r="IQ183" s="319"/>
      <c r="IR183" s="319"/>
      <c r="IS183" s="319"/>
      <c r="IT183" s="319"/>
      <c r="IU183" s="319"/>
      <c r="IV183" s="319"/>
      <c r="IW183" s="319"/>
      <c r="IX183" s="319"/>
      <c r="IY183" s="319"/>
      <c r="IZ183" s="319"/>
      <c r="JA183" s="319"/>
      <c r="JB183" s="319"/>
      <c r="JC183" s="319"/>
      <c r="JD183" s="319"/>
      <c r="JE183" s="319"/>
      <c r="JF183" s="319"/>
      <c r="JG183" s="319"/>
      <c r="JH183" s="319"/>
      <c r="JI183" s="319"/>
      <c r="JJ183" s="319"/>
      <c r="JK183" s="319"/>
      <c r="JL183" s="319"/>
      <c r="JM183" s="319"/>
      <c r="JN183" s="319"/>
      <c r="JO183" s="319"/>
      <c r="JP183" s="319"/>
      <c r="JQ183" s="319"/>
      <c r="JR183" s="319"/>
      <c r="JS183" s="319"/>
      <c r="JT183" s="319"/>
      <c r="JU183" s="319"/>
      <c r="JV183" s="319"/>
      <c r="JW183" s="319"/>
      <c r="JX183" s="319"/>
      <c r="JY183" s="319"/>
      <c r="JZ183" s="319"/>
      <c r="KA183" s="319"/>
      <c r="KB183" s="319"/>
      <c r="KC183" s="319"/>
      <c r="KD183" s="319"/>
      <c r="KE183" s="319"/>
      <c r="KF183" s="319"/>
      <c r="KG183" s="319"/>
      <c r="KH183" s="319"/>
      <c r="KI183" s="319"/>
      <c r="KJ183" s="319"/>
      <c r="KK183" s="319"/>
      <c r="KL183" s="319"/>
      <c r="KM183" s="319"/>
      <c r="KN183" s="319"/>
      <c r="KO183" s="319"/>
      <c r="KP183" s="319"/>
      <c r="KQ183" s="319"/>
      <c r="KR183" s="319"/>
      <c r="KS183" s="319"/>
      <c r="KT183" s="319"/>
      <c r="KU183" s="319"/>
      <c r="KV183" s="319"/>
      <c r="KW183" s="319"/>
      <c r="KX183" s="319"/>
      <c r="KY183" s="319"/>
      <c r="KZ183" s="319"/>
      <c r="LA183" s="319"/>
      <c r="LB183" s="319"/>
      <c r="LC183" s="319"/>
      <c r="LD183" s="319"/>
      <c r="LE183" s="319"/>
      <c r="LF183" s="319"/>
      <c r="LG183" s="319"/>
      <c r="LH183" s="319"/>
      <c r="LI183" s="319"/>
      <c r="LJ183" s="319"/>
      <c r="LK183" s="319"/>
      <c r="LL183" s="319"/>
      <c r="LM183" s="319"/>
      <c r="LN183" s="319"/>
      <c r="LO183" s="319"/>
      <c r="LP183" s="319"/>
      <c r="LQ183" s="319"/>
      <c r="LR183" s="319"/>
      <c r="LS183" s="319"/>
      <c r="LT183" s="319"/>
      <c r="LU183" s="319"/>
      <c r="LV183" s="319"/>
      <c r="LW183" s="319"/>
      <c r="LX183" s="319"/>
      <c r="LY183" s="319"/>
      <c r="LZ183" s="319"/>
      <c r="MA183" s="319"/>
      <c r="MB183" s="319"/>
      <c r="MC183" s="319"/>
      <c r="MD183" s="319"/>
      <c r="ME183" s="319"/>
      <c r="MF183" s="319"/>
      <c r="MG183" s="319"/>
      <c r="MH183" s="319"/>
      <c r="MI183" s="319"/>
      <c r="MJ183" s="319"/>
      <c r="MK183" s="319"/>
      <c r="ML183" s="319"/>
      <c r="MM183" s="319"/>
      <c r="MN183" s="319"/>
      <c r="MO183" s="319"/>
      <c r="MP183" s="319"/>
      <c r="MQ183" s="319"/>
      <c r="MR183" s="319"/>
      <c r="MS183" s="319"/>
      <c r="MT183" s="319"/>
      <c r="MU183" s="319"/>
      <c r="MV183" s="319"/>
      <c r="MW183" s="319"/>
      <c r="MX183" s="319"/>
      <c r="MY183" s="319"/>
      <c r="MZ183" s="319"/>
      <c r="NA183" s="319"/>
      <c r="NB183" s="319"/>
      <c r="NC183" s="319"/>
      <c r="ND183" s="319"/>
      <c r="NE183" s="319"/>
      <c r="NF183" s="319"/>
      <c r="NG183" s="319"/>
      <c r="NH183" s="319"/>
      <c r="NI183" s="319"/>
      <c r="NJ183" s="319"/>
      <c r="NK183" s="319"/>
      <c r="NL183" s="319"/>
      <c r="NM183" s="319"/>
      <c r="NN183" s="319"/>
      <c r="NO183" s="319"/>
      <c r="NP183" s="319"/>
      <c r="NQ183" s="319"/>
      <c r="NR183" s="319"/>
      <c r="NS183" s="319"/>
      <c r="NT183" s="319"/>
      <c r="NU183" s="319"/>
      <c r="NV183" s="319"/>
      <c r="NW183" s="319"/>
      <c r="NX183" s="319"/>
      <c r="NY183" s="319"/>
      <c r="NZ183" s="319"/>
      <c r="OA183" s="319"/>
      <c r="OB183" s="319"/>
      <c r="OC183" s="319"/>
      <c r="OD183" s="319"/>
      <c r="OE183" s="319"/>
      <c r="OF183" s="319"/>
      <c r="OG183" s="319"/>
      <c r="OH183" s="319"/>
      <c r="OI183" s="319"/>
      <c r="OJ183" s="319"/>
      <c r="OK183" s="319"/>
      <c r="OL183" s="319"/>
      <c r="OM183" s="319"/>
      <c r="ON183" s="319"/>
      <c r="OO183" s="319"/>
      <c r="OP183" s="319"/>
      <c r="OQ183" s="319"/>
      <c r="OR183" s="319"/>
      <c r="OS183" s="319"/>
      <c r="OT183" s="319"/>
      <c r="OU183" s="319"/>
      <c r="OV183" s="319"/>
      <c r="OW183" s="319"/>
      <c r="OX183" s="319"/>
      <c r="OY183" s="319"/>
      <c r="OZ183" s="319"/>
      <c r="PA183" s="319"/>
      <c r="PB183" s="319"/>
      <c r="PC183" s="319"/>
      <c r="PD183" s="319"/>
      <c r="PE183" s="319"/>
      <c r="PF183" s="319"/>
      <c r="PG183" s="319"/>
      <c r="PH183" s="319"/>
      <c r="PI183" s="319"/>
      <c r="PJ183" s="319"/>
      <c r="PK183" s="319"/>
      <c r="PL183" s="319"/>
      <c r="PM183" s="319"/>
      <c r="PN183" s="319"/>
      <c r="PO183" s="319"/>
      <c r="PP183" s="319"/>
      <c r="PQ183" s="319"/>
      <c r="PR183" s="319"/>
      <c r="PS183" s="319"/>
      <c r="PT183" s="319"/>
      <c r="PU183" s="319"/>
      <c r="PV183" s="319"/>
      <c r="PW183" s="319"/>
      <c r="PX183" s="319"/>
      <c r="PY183" s="319"/>
      <c r="PZ183" s="319"/>
      <c r="QA183" s="319"/>
      <c r="QB183" s="319"/>
      <c r="QC183" s="319"/>
      <c r="QD183" s="319"/>
      <c r="QE183" s="319"/>
      <c r="QF183" s="319"/>
      <c r="QG183" s="319"/>
      <c r="QH183" s="319"/>
      <c r="QI183" s="319"/>
      <c r="QJ183" s="319"/>
      <c r="QK183" s="319"/>
      <c r="QL183" s="319"/>
      <c r="QM183" s="319"/>
      <c r="QN183" s="319"/>
      <c r="QO183" s="319"/>
      <c r="QP183" s="319"/>
      <c r="QQ183" s="319"/>
      <c r="QR183" s="319"/>
      <c r="QS183" s="319"/>
      <c r="QT183" s="319"/>
      <c r="QU183" s="319"/>
      <c r="QV183" s="319"/>
      <c r="QW183" s="319"/>
      <c r="QX183" s="319"/>
      <c r="QY183" s="319"/>
      <c r="QZ183" s="319"/>
      <c r="RA183" s="319"/>
      <c r="RB183" s="319"/>
      <c r="RC183" s="319"/>
      <c r="RD183" s="319"/>
      <c r="RE183" s="319"/>
      <c r="RF183" s="319"/>
    </row>
    <row r="184" spans="1:474" s="602" customFormat="1" ht="14.4">
      <c r="A184" s="319"/>
      <c r="B184" s="2003" t="s">
        <v>77</v>
      </c>
      <c r="C184" s="2004">
        <v>18231134</v>
      </c>
      <c r="D184" s="2005"/>
      <c r="E184" s="2006" t="s">
        <v>1230</v>
      </c>
      <c r="F184" s="2011">
        <v>5</v>
      </c>
      <c r="G184" s="612">
        <f t="shared" si="34"/>
        <v>2.4926527713313183E-2</v>
      </c>
      <c r="H184" s="612" t="s">
        <v>37</v>
      </c>
      <c r="I184" s="2006">
        <v>1299</v>
      </c>
      <c r="J184" s="2008">
        <f t="shared" si="28"/>
        <v>58.61816782140108</v>
      </c>
      <c r="K184" s="2009">
        <f t="shared" si="30"/>
        <v>21.069999999999968</v>
      </c>
      <c r="L184" s="2009">
        <f t="shared" si="31"/>
        <v>21.069999999999968</v>
      </c>
      <c r="M184" s="600"/>
      <c r="N184" s="2006">
        <v>76145</v>
      </c>
      <c r="O184" s="375"/>
      <c r="P184" s="601"/>
      <c r="Q184" s="601">
        <v>27369.92999999996</v>
      </c>
      <c r="R184" s="601">
        <f t="shared" si="29"/>
        <v>0</v>
      </c>
      <c r="S184" s="2006">
        <v>27369.92999999996</v>
      </c>
      <c r="T184" s="601"/>
      <c r="U184" s="601"/>
      <c r="V184" s="601"/>
      <c r="W184" s="601"/>
      <c r="X184" s="601"/>
      <c r="Y184" s="601"/>
      <c r="Z184" s="1006">
        <f t="shared" si="35"/>
        <v>0</v>
      </c>
      <c r="AA184" s="614">
        <f t="shared" si="32"/>
        <v>0.3175879546338175</v>
      </c>
      <c r="AB184" s="601">
        <f t="shared" si="33"/>
        <v>24182.734805592034</v>
      </c>
      <c r="AC184" s="618"/>
      <c r="AD184" s="2010"/>
      <c r="AE184" s="319"/>
      <c r="AF184" s="319"/>
      <c r="AG184" s="319"/>
      <c r="AH184" s="319"/>
      <c r="AI184" s="319"/>
      <c r="AJ184" s="319"/>
      <c r="AK184" s="319"/>
      <c r="AL184" s="319"/>
      <c r="AM184" s="319"/>
      <c r="AN184" s="319"/>
      <c r="AO184" s="319"/>
      <c r="AP184" s="319"/>
      <c r="AQ184" s="319"/>
      <c r="AR184" s="319"/>
      <c r="AS184" s="319"/>
      <c r="AT184" s="319"/>
      <c r="AU184" s="319"/>
      <c r="AV184" s="319"/>
      <c r="AW184" s="319"/>
      <c r="AX184" s="319"/>
      <c r="AY184" s="319"/>
      <c r="AZ184" s="319"/>
      <c r="BA184" s="319"/>
      <c r="BB184" s="319"/>
      <c r="BC184" s="319"/>
      <c r="BD184" s="319"/>
      <c r="BE184" s="319"/>
      <c r="BF184" s="319"/>
      <c r="BG184" s="319"/>
      <c r="BH184" s="319"/>
      <c r="BI184" s="319"/>
      <c r="BJ184" s="319"/>
      <c r="BK184" s="319"/>
      <c r="BL184" s="319"/>
      <c r="BM184" s="319"/>
      <c r="BN184" s="319"/>
      <c r="BO184" s="319"/>
      <c r="BP184" s="319"/>
      <c r="BQ184" s="319"/>
      <c r="BR184" s="319"/>
      <c r="BS184" s="319"/>
      <c r="BT184" s="319"/>
      <c r="BU184" s="319"/>
      <c r="BV184" s="319"/>
      <c r="BW184" s="319"/>
      <c r="BX184" s="319"/>
      <c r="BY184" s="319"/>
      <c r="BZ184" s="319"/>
      <c r="CA184" s="319"/>
      <c r="CB184" s="319"/>
      <c r="CC184" s="319"/>
      <c r="CD184" s="319"/>
      <c r="CE184" s="319"/>
      <c r="CF184" s="319"/>
      <c r="CG184" s="319"/>
      <c r="CH184" s="319"/>
      <c r="CI184" s="319"/>
      <c r="CJ184" s="319"/>
      <c r="CK184" s="319"/>
      <c r="CL184" s="319"/>
      <c r="CM184" s="319"/>
      <c r="CN184" s="319"/>
      <c r="CO184" s="319"/>
      <c r="CP184" s="319"/>
      <c r="CQ184" s="319"/>
      <c r="CR184" s="319"/>
      <c r="CS184" s="319"/>
      <c r="CT184" s="319"/>
      <c r="CU184" s="319"/>
      <c r="CV184" s="319"/>
      <c r="CW184" s="319"/>
      <c r="CX184" s="319"/>
      <c r="CY184" s="319"/>
      <c r="CZ184" s="319"/>
      <c r="DA184" s="319"/>
      <c r="DB184" s="319"/>
      <c r="DC184" s="319"/>
      <c r="DD184" s="319"/>
      <c r="DE184" s="319"/>
      <c r="DF184" s="319"/>
      <c r="DG184" s="319"/>
      <c r="DH184" s="319"/>
      <c r="DI184" s="319"/>
      <c r="DJ184" s="319"/>
      <c r="DK184" s="319"/>
      <c r="DL184" s="319"/>
      <c r="DM184" s="319"/>
      <c r="DN184" s="319"/>
      <c r="DO184" s="319"/>
      <c r="DP184" s="319"/>
      <c r="DQ184" s="319"/>
      <c r="DR184" s="319"/>
      <c r="DS184" s="319"/>
      <c r="DT184" s="319"/>
      <c r="DU184" s="319"/>
      <c r="DV184" s="319"/>
      <c r="DW184" s="319"/>
      <c r="DX184" s="319"/>
      <c r="DY184" s="319"/>
      <c r="DZ184" s="319"/>
      <c r="EA184" s="319"/>
      <c r="EB184" s="319"/>
      <c r="EC184" s="319"/>
      <c r="ED184" s="319"/>
      <c r="EE184" s="319"/>
      <c r="EF184" s="319"/>
      <c r="EG184" s="319"/>
      <c r="EH184" s="319"/>
      <c r="EI184" s="319"/>
      <c r="EJ184" s="319"/>
      <c r="EK184" s="319"/>
      <c r="EL184" s="319"/>
      <c r="EM184" s="319"/>
      <c r="EN184" s="319"/>
      <c r="EO184" s="319"/>
      <c r="EP184" s="319"/>
      <c r="EQ184" s="319"/>
      <c r="ER184" s="319"/>
      <c r="ES184" s="319"/>
      <c r="ET184" s="319"/>
      <c r="EU184" s="319"/>
      <c r="EV184" s="319"/>
      <c r="EW184" s="319"/>
      <c r="EX184" s="319"/>
      <c r="EY184" s="319"/>
      <c r="EZ184" s="319"/>
      <c r="FA184" s="319"/>
      <c r="FB184" s="319"/>
      <c r="FC184" s="319"/>
      <c r="FD184" s="319"/>
      <c r="FE184" s="319"/>
      <c r="FF184" s="319"/>
      <c r="FG184" s="319"/>
      <c r="FH184" s="319"/>
      <c r="FI184" s="319"/>
      <c r="FJ184" s="319"/>
      <c r="FK184" s="319"/>
      <c r="FL184" s="319"/>
      <c r="FM184" s="319"/>
      <c r="FN184" s="319"/>
      <c r="FO184" s="319"/>
      <c r="FP184" s="319"/>
      <c r="FQ184" s="319"/>
      <c r="FR184" s="319"/>
      <c r="FS184" s="319"/>
      <c r="FT184" s="319"/>
      <c r="FU184" s="319"/>
      <c r="FV184" s="319"/>
      <c r="FW184" s="319"/>
      <c r="FX184" s="319"/>
      <c r="FY184" s="319"/>
      <c r="FZ184" s="319"/>
      <c r="GA184" s="319"/>
      <c r="GB184" s="319"/>
      <c r="GC184" s="319"/>
      <c r="GD184" s="319"/>
      <c r="GE184" s="319"/>
      <c r="GF184" s="319"/>
      <c r="GG184" s="319"/>
      <c r="GH184" s="319"/>
      <c r="GI184" s="319"/>
      <c r="GJ184" s="319"/>
      <c r="GK184" s="319"/>
      <c r="GL184" s="319"/>
      <c r="GM184" s="319"/>
      <c r="GN184" s="319"/>
      <c r="GO184" s="319"/>
      <c r="GP184" s="319"/>
      <c r="GQ184" s="319"/>
      <c r="GR184" s="319"/>
      <c r="GS184" s="319"/>
      <c r="GT184" s="319"/>
      <c r="GU184" s="319"/>
      <c r="GV184" s="319"/>
      <c r="GW184" s="319"/>
      <c r="GX184" s="319"/>
      <c r="GY184" s="319"/>
      <c r="GZ184" s="319"/>
      <c r="HA184" s="319"/>
      <c r="HB184" s="319"/>
      <c r="HC184" s="319"/>
      <c r="HD184" s="319"/>
      <c r="HE184" s="319"/>
      <c r="HF184" s="319"/>
      <c r="HG184" s="319"/>
      <c r="HH184" s="319"/>
      <c r="HI184" s="319"/>
      <c r="HJ184" s="319"/>
      <c r="HK184" s="319"/>
      <c r="HL184" s="319"/>
      <c r="HM184" s="319"/>
      <c r="HN184" s="319"/>
      <c r="HO184" s="319"/>
      <c r="HP184" s="319"/>
      <c r="HQ184" s="319"/>
      <c r="HR184" s="319"/>
      <c r="HS184" s="319"/>
      <c r="HT184" s="319"/>
      <c r="HU184" s="319"/>
      <c r="HV184" s="319"/>
      <c r="HW184" s="319"/>
      <c r="HX184" s="319"/>
      <c r="HY184" s="319"/>
      <c r="HZ184" s="319"/>
      <c r="IA184" s="319"/>
      <c r="IB184" s="319"/>
      <c r="IC184" s="319"/>
      <c r="ID184" s="319"/>
      <c r="IE184" s="319"/>
      <c r="IF184" s="319"/>
      <c r="IG184" s="319"/>
      <c r="IH184" s="319"/>
      <c r="II184" s="319"/>
      <c r="IJ184" s="319"/>
      <c r="IK184" s="319"/>
      <c r="IL184" s="319"/>
      <c r="IM184" s="319"/>
      <c r="IN184" s="319"/>
      <c r="IO184" s="319"/>
      <c r="IP184" s="319"/>
      <c r="IQ184" s="319"/>
      <c r="IR184" s="319"/>
      <c r="IS184" s="319"/>
      <c r="IT184" s="319"/>
      <c r="IU184" s="319"/>
      <c r="IV184" s="319"/>
      <c r="IW184" s="319"/>
      <c r="IX184" s="319"/>
      <c r="IY184" s="319"/>
      <c r="IZ184" s="319"/>
      <c r="JA184" s="319"/>
      <c r="JB184" s="319"/>
      <c r="JC184" s="319"/>
      <c r="JD184" s="319"/>
      <c r="JE184" s="319"/>
      <c r="JF184" s="319"/>
      <c r="JG184" s="319"/>
      <c r="JH184" s="319"/>
      <c r="JI184" s="319"/>
      <c r="JJ184" s="319"/>
      <c r="JK184" s="319"/>
      <c r="JL184" s="319"/>
      <c r="JM184" s="319"/>
      <c r="JN184" s="319"/>
      <c r="JO184" s="319"/>
      <c r="JP184" s="319"/>
      <c r="JQ184" s="319"/>
      <c r="JR184" s="319"/>
      <c r="JS184" s="319"/>
      <c r="JT184" s="319"/>
      <c r="JU184" s="319"/>
      <c r="JV184" s="319"/>
      <c r="JW184" s="319"/>
      <c r="JX184" s="319"/>
      <c r="JY184" s="319"/>
      <c r="JZ184" s="319"/>
      <c r="KA184" s="319"/>
      <c r="KB184" s="319"/>
      <c r="KC184" s="319"/>
      <c r="KD184" s="319"/>
      <c r="KE184" s="319"/>
      <c r="KF184" s="319"/>
      <c r="KG184" s="319"/>
      <c r="KH184" s="319"/>
      <c r="KI184" s="319"/>
      <c r="KJ184" s="319"/>
      <c r="KK184" s="319"/>
      <c r="KL184" s="319"/>
      <c r="KM184" s="319"/>
      <c r="KN184" s="319"/>
      <c r="KO184" s="319"/>
      <c r="KP184" s="319"/>
      <c r="KQ184" s="319"/>
      <c r="KR184" s="319"/>
      <c r="KS184" s="319"/>
      <c r="KT184" s="319"/>
      <c r="KU184" s="319"/>
      <c r="KV184" s="319"/>
      <c r="KW184" s="319"/>
      <c r="KX184" s="319"/>
      <c r="KY184" s="319"/>
      <c r="KZ184" s="319"/>
      <c r="LA184" s="319"/>
      <c r="LB184" s="319"/>
      <c r="LC184" s="319"/>
      <c r="LD184" s="319"/>
      <c r="LE184" s="319"/>
      <c r="LF184" s="319"/>
      <c r="LG184" s="319"/>
      <c r="LH184" s="319"/>
      <c r="LI184" s="319"/>
      <c r="LJ184" s="319"/>
      <c r="LK184" s="319"/>
      <c r="LL184" s="319"/>
      <c r="LM184" s="319"/>
      <c r="LN184" s="319"/>
      <c r="LO184" s="319"/>
      <c r="LP184" s="319"/>
      <c r="LQ184" s="319"/>
      <c r="LR184" s="319"/>
      <c r="LS184" s="319"/>
      <c r="LT184" s="319"/>
      <c r="LU184" s="319"/>
      <c r="LV184" s="319"/>
      <c r="LW184" s="319"/>
      <c r="LX184" s="319"/>
      <c r="LY184" s="319"/>
      <c r="LZ184" s="319"/>
      <c r="MA184" s="319"/>
      <c r="MB184" s="319"/>
      <c r="MC184" s="319"/>
      <c r="MD184" s="319"/>
      <c r="ME184" s="319"/>
      <c r="MF184" s="319"/>
      <c r="MG184" s="319"/>
      <c r="MH184" s="319"/>
      <c r="MI184" s="319"/>
      <c r="MJ184" s="319"/>
      <c r="MK184" s="319"/>
      <c r="ML184" s="319"/>
      <c r="MM184" s="319"/>
      <c r="MN184" s="319"/>
      <c r="MO184" s="319"/>
      <c r="MP184" s="319"/>
      <c r="MQ184" s="319"/>
      <c r="MR184" s="319"/>
      <c r="MS184" s="319"/>
      <c r="MT184" s="319"/>
      <c r="MU184" s="319"/>
      <c r="MV184" s="319"/>
      <c r="MW184" s="319"/>
      <c r="MX184" s="319"/>
      <c r="MY184" s="319"/>
      <c r="MZ184" s="319"/>
      <c r="NA184" s="319"/>
      <c r="NB184" s="319"/>
      <c r="NC184" s="319"/>
      <c r="ND184" s="319"/>
      <c r="NE184" s="319"/>
      <c r="NF184" s="319"/>
      <c r="NG184" s="319"/>
      <c r="NH184" s="319"/>
      <c r="NI184" s="319"/>
      <c r="NJ184" s="319"/>
      <c r="NK184" s="319"/>
      <c r="NL184" s="319"/>
      <c r="NM184" s="319"/>
      <c r="NN184" s="319"/>
      <c r="NO184" s="319"/>
      <c r="NP184" s="319"/>
      <c r="NQ184" s="319"/>
      <c r="NR184" s="319"/>
      <c r="NS184" s="319"/>
      <c r="NT184" s="319"/>
      <c r="NU184" s="319"/>
      <c r="NV184" s="319"/>
      <c r="NW184" s="319"/>
      <c r="NX184" s="319"/>
      <c r="NY184" s="319"/>
      <c r="NZ184" s="319"/>
      <c r="OA184" s="319"/>
      <c r="OB184" s="319"/>
      <c r="OC184" s="319"/>
      <c r="OD184" s="319"/>
      <c r="OE184" s="319"/>
      <c r="OF184" s="319"/>
      <c r="OG184" s="319"/>
      <c r="OH184" s="319"/>
      <c r="OI184" s="319"/>
      <c r="OJ184" s="319"/>
      <c r="OK184" s="319"/>
      <c r="OL184" s="319"/>
      <c r="OM184" s="319"/>
      <c r="ON184" s="319"/>
      <c r="OO184" s="319"/>
      <c r="OP184" s="319"/>
      <c r="OQ184" s="319"/>
      <c r="OR184" s="319"/>
      <c r="OS184" s="319"/>
      <c r="OT184" s="319"/>
      <c r="OU184" s="319"/>
      <c r="OV184" s="319"/>
      <c r="OW184" s="319"/>
      <c r="OX184" s="319"/>
      <c r="OY184" s="319"/>
      <c r="OZ184" s="319"/>
      <c r="PA184" s="319"/>
      <c r="PB184" s="319"/>
      <c r="PC184" s="319"/>
      <c r="PD184" s="319"/>
      <c r="PE184" s="319"/>
      <c r="PF184" s="319"/>
      <c r="PG184" s="319"/>
      <c r="PH184" s="319"/>
      <c r="PI184" s="319"/>
      <c r="PJ184" s="319"/>
      <c r="PK184" s="319"/>
      <c r="PL184" s="319"/>
      <c r="PM184" s="319"/>
      <c r="PN184" s="319"/>
      <c r="PO184" s="319"/>
      <c r="PP184" s="319"/>
      <c r="PQ184" s="319"/>
      <c r="PR184" s="319"/>
      <c r="PS184" s="319"/>
      <c r="PT184" s="319"/>
      <c r="PU184" s="319"/>
      <c r="PV184" s="319"/>
      <c r="PW184" s="319"/>
      <c r="PX184" s="319"/>
      <c r="PY184" s="319"/>
      <c r="PZ184" s="319"/>
      <c r="QA184" s="319"/>
      <c r="QB184" s="319"/>
      <c r="QC184" s="319"/>
      <c r="QD184" s="319"/>
      <c r="QE184" s="319"/>
      <c r="QF184" s="319"/>
      <c r="QG184" s="319"/>
      <c r="QH184" s="319"/>
      <c r="QI184" s="319"/>
      <c r="QJ184" s="319"/>
      <c r="QK184" s="319"/>
      <c r="QL184" s="319"/>
      <c r="QM184" s="319"/>
      <c r="QN184" s="319"/>
      <c r="QO184" s="319"/>
      <c r="QP184" s="319"/>
      <c r="QQ184" s="319"/>
      <c r="QR184" s="319"/>
      <c r="QS184" s="319"/>
      <c r="QT184" s="319"/>
      <c r="QU184" s="319"/>
      <c r="QV184" s="319"/>
      <c r="QW184" s="319"/>
      <c r="QX184" s="319"/>
      <c r="QY184" s="319"/>
      <c r="QZ184" s="319"/>
      <c r="RA184" s="319"/>
      <c r="RB184" s="319"/>
      <c r="RC184" s="319"/>
      <c r="RD184" s="319"/>
      <c r="RE184" s="319"/>
      <c r="RF184" s="319"/>
    </row>
    <row r="185" spans="1:474" s="602" customFormat="1" ht="14.4">
      <c r="A185" s="319"/>
      <c r="B185" s="2003" t="s">
        <v>77</v>
      </c>
      <c r="C185" s="2004">
        <v>18231134</v>
      </c>
      <c r="D185" s="2005"/>
      <c r="E185" s="2006" t="s">
        <v>1231</v>
      </c>
      <c r="F185" s="2011">
        <v>5</v>
      </c>
      <c r="G185" s="612">
        <f t="shared" si="34"/>
        <v>0.19077067625275221</v>
      </c>
      <c r="H185" s="612" t="s">
        <v>37</v>
      </c>
      <c r="I185" s="2006">
        <v>8242</v>
      </c>
      <c r="J185" s="2008">
        <f t="shared" si="28"/>
        <v>70.706381946129582</v>
      </c>
      <c r="K185" s="2009">
        <f t="shared" si="30"/>
        <v>18.700000000000021</v>
      </c>
      <c r="L185" s="2009">
        <f t="shared" si="31"/>
        <v>18.700000000000021</v>
      </c>
      <c r="M185" s="600"/>
      <c r="N185" s="2006">
        <v>582762</v>
      </c>
      <c r="O185" s="375"/>
      <c r="P185" s="601"/>
      <c r="Q185" s="601">
        <v>154125.40000000017</v>
      </c>
      <c r="R185" s="601">
        <f t="shared" si="29"/>
        <v>0</v>
      </c>
      <c r="S185" s="2006">
        <v>154125.40000000017</v>
      </c>
      <c r="T185" s="601"/>
      <c r="U185" s="601"/>
      <c r="V185" s="601"/>
      <c r="W185" s="601"/>
      <c r="X185" s="601"/>
      <c r="Y185" s="601"/>
      <c r="Z185" s="1006">
        <f t="shared" si="35"/>
        <v>0</v>
      </c>
      <c r="AA185" s="614">
        <f t="shared" si="32"/>
        <v>0.3175879546338175</v>
      </c>
      <c r="AB185" s="601">
        <f t="shared" si="33"/>
        <v>185078.19161831276</v>
      </c>
      <c r="AC185" s="618"/>
      <c r="AD185" s="2010"/>
      <c r="AE185" s="319"/>
      <c r="AF185" s="319"/>
      <c r="AG185" s="319"/>
      <c r="AH185" s="319"/>
      <c r="AI185" s="319"/>
      <c r="AJ185" s="319"/>
      <c r="AK185" s="319"/>
      <c r="AL185" s="319"/>
      <c r="AM185" s="319"/>
      <c r="AN185" s="319"/>
      <c r="AO185" s="319"/>
      <c r="AP185" s="319"/>
      <c r="AQ185" s="319"/>
      <c r="AR185" s="319"/>
      <c r="AS185" s="319"/>
      <c r="AT185" s="319"/>
      <c r="AU185" s="319"/>
      <c r="AV185" s="319"/>
      <c r="AW185" s="319"/>
      <c r="AX185" s="319"/>
      <c r="AY185" s="319"/>
      <c r="AZ185" s="319"/>
      <c r="BA185" s="319"/>
      <c r="BB185" s="319"/>
      <c r="BC185" s="319"/>
      <c r="BD185" s="319"/>
      <c r="BE185" s="319"/>
      <c r="BF185" s="319"/>
      <c r="BG185" s="319"/>
      <c r="BH185" s="319"/>
      <c r="BI185" s="319"/>
      <c r="BJ185" s="319"/>
      <c r="BK185" s="319"/>
      <c r="BL185" s="319"/>
      <c r="BM185" s="319"/>
      <c r="BN185" s="319"/>
      <c r="BO185" s="319"/>
      <c r="BP185" s="319"/>
      <c r="BQ185" s="319"/>
      <c r="BR185" s="319"/>
      <c r="BS185" s="319"/>
      <c r="BT185" s="319"/>
      <c r="BU185" s="319"/>
      <c r="BV185" s="319"/>
      <c r="BW185" s="319"/>
      <c r="BX185" s="319"/>
      <c r="BY185" s="319"/>
      <c r="BZ185" s="319"/>
      <c r="CA185" s="319"/>
      <c r="CB185" s="319"/>
      <c r="CC185" s="319"/>
      <c r="CD185" s="319"/>
      <c r="CE185" s="319"/>
      <c r="CF185" s="319"/>
      <c r="CG185" s="319"/>
      <c r="CH185" s="319"/>
      <c r="CI185" s="319"/>
      <c r="CJ185" s="319"/>
      <c r="CK185" s="319"/>
      <c r="CL185" s="319"/>
      <c r="CM185" s="319"/>
      <c r="CN185" s="319"/>
      <c r="CO185" s="319"/>
      <c r="CP185" s="319"/>
      <c r="CQ185" s="319"/>
      <c r="CR185" s="319"/>
      <c r="CS185" s="319"/>
      <c r="CT185" s="319"/>
      <c r="CU185" s="319"/>
      <c r="CV185" s="319"/>
      <c r="CW185" s="319"/>
      <c r="CX185" s="319"/>
      <c r="CY185" s="319"/>
      <c r="CZ185" s="319"/>
      <c r="DA185" s="319"/>
      <c r="DB185" s="319"/>
      <c r="DC185" s="319"/>
      <c r="DD185" s="319"/>
      <c r="DE185" s="319"/>
      <c r="DF185" s="319"/>
      <c r="DG185" s="319"/>
      <c r="DH185" s="319"/>
      <c r="DI185" s="319"/>
      <c r="DJ185" s="319"/>
      <c r="DK185" s="319"/>
      <c r="DL185" s="319"/>
      <c r="DM185" s="319"/>
      <c r="DN185" s="319"/>
      <c r="DO185" s="319"/>
      <c r="DP185" s="319"/>
      <c r="DQ185" s="319"/>
      <c r="DR185" s="319"/>
      <c r="DS185" s="319"/>
      <c r="DT185" s="319"/>
      <c r="DU185" s="319"/>
      <c r="DV185" s="319"/>
      <c r="DW185" s="319"/>
      <c r="DX185" s="319"/>
      <c r="DY185" s="319"/>
      <c r="DZ185" s="319"/>
      <c r="EA185" s="319"/>
      <c r="EB185" s="319"/>
      <c r="EC185" s="319"/>
      <c r="ED185" s="319"/>
      <c r="EE185" s="319"/>
      <c r="EF185" s="319"/>
      <c r="EG185" s="319"/>
      <c r="EH185" s="319"/>
      <c r="EI185" s="319"/>
      <c r="EJ185" s="319"/>
      <c r="EK185" s="319"/>
      <c r="EL185" s="319"/>
      <c r="EM185" s="319"/>
      <c r="EN185" s="319"/>
      <c r="EO185" s="319"/>
      <c r="EP185" s="319"/>
      <c r="EQ185" s="319"/>
      <c r="ER185" s="319"/>
      <c r="ES185" s="319"/>
      <c r="ET185" s="319"/>
      <c r="EU185" s="319"/>
      <c r="EV185" s="319"/>
      <c r="EW185" s="319"/>
      <c r="EX185" s="319"/>
      <c r="EY185" s="319"/>
      <c r="EZ185" s="319"/>
      <c r="FA185" s="319"/>
      <c r="FB185" s="319"/>
      <c r="FC185" s="319"/>
      <c r="FD185" s="319"/>
      <c r="FE185" s="319"/>
      <c r="FF185" s="319"/>
      <c r="FG185" s="319"/>
      <c r="FH185" s="319"/>
      <c r="FI185" s="319"/>
      <c r="FJ185" s="319"/>
      <c r="FK185" s="319"/>
      <c r="FL185" s="319"/>
      <c r="FM185" s="319"/>
      <c r="FN185" s="319"/>
      <c r="FO185" s="319"/>
      <c r="FP185" s="319"/>
      <c r="FQ185" s="319"/>
      <c r="FR185" s="319"/>
      <c r="FS185" s="319"/>
      <c r="FT185" s="319"/>
      <c r="FU185" s="319"/>
      <c r="FV185" s="319"/>
      <c r="FW185" s="319"/>
      <c r="FX185" s="319"/>
      <c r="FY185" s="319"/>
      <c r="FZ185" s="319"/>
      <c r="GA185" s="319"/>
      <c r="GB185" s="319"/>
      <c r="GC185" s="319"/>
      <c r="GD185" s="319"/>
      <c r="GE185" s="319"/>
      <c r="GF185" s="319"/>
      <c r="GG185" s="319"/>
      <c r="GH185" s="319"/>
      <c r="GI185" s="319"/>
      <c r="GJ185" s="319"/>
      <c r="GK185" s="319"/>
      <c r="GL185" s="319"/>
      <c r="GM185" s="319"/>
      <c r="GN185" s="319"/>
      <c r="GO185" s="319"/>
      <c r="GP185" s="319"/>
      <c r="GQ185" s="319"/>
      <c r="GR185" s="319"/>
      <c r="GS185" s="319"/>
      <c r="GT185" s="319"/>
      <c r="GU185" s="319"/>
      <c r="GV185" s="319"/>
      <c r="GW185" s="319"/>
      <c r="GX185" s="319"/>
      <c r="GY185" s="319"/>
      <c r="GZ185" s="319"/>
      <c r="HA185" s="319"/>
      <c r="HB185" s="319"/>
      <c r="HC185" s="319"/>
      <c r="HD185" s="319"/>
      <c r="HE185" s="319"/>
      <c r="HF185" s="319"/>
      <c r="HG185" s="319"/>
      <c r="HH185" s="319"/>
      <c r="HI185" s="319"/>
      <c r="HJ185" s="319"/>
      <c r="HK185" s="319"/>
      <c r="HL185" s="319"/>
      <c r="HM185" s="319"/>
      <c r="HN185" s="319"/>
      <c r="HO185" s="319"/>
      <c r="HP185" s="319"/>
      <c r="HQ185" s="319"/>
      <c r="HR185" s="319"/>
      <c r="HS185" s="319"/>
      <c r="HT185" s="319"/>
      <c r="HU185" s="319"/>
      <c r="HV185" s="319"/>
      <c r="HW185" s="319"/>
      <c r="HX185" s="319"/>
      <c r="HY185" s="319"/>
      <c r="HZ185" s="319"/>
      <c r="IA185" s="319"/>
      <c r="IB185" s="319"/>
      <c r="IC185" s="319"/>
      <c r="ID185" s="319"/>
      <c r="IE185" s="319"/>
      <c r="IF185" s="319"/>
      <c r="IG185" s="319"/>
      <c r="IH185" s="319"/>
      <c r="II185" s="319"/>
      <c r="IJ185" s="319"/>
      <c r="IK185" s="319"/>
      <c r="IL185" s="319"/>
      <c r="IM185" s="319"/>
      <c r="IN185" s="319"/>
      <c r="IO185" s="319"/>
      <c r="IP185" s="319"/>
      <c r="IQ185" s="319"/>
      <c r="IR185" s="319"/>
      <c r="IS185" s="319"/>
      <c r="IT185" s="319"/>
      <c r="IU185" s="319"/>
      <c r="IV185" s="319"/>
      <c r="IW185" s="319"/>
      <c r="IX185" s="319"/>
      <c r="IY185" s="319"/>
      <c r="IZ185" s="319"/>
      <c r="JA185" s="319"/>
      <c r="JB185" s="319"/>
      <c r="JC185" s="319"/>
      <c r="JD185" s="319"/>
      <c r="JE185" s="319"/>
      <c r="JF185" s="319"/>
      <c r="JG185" s="319"/>
      <c r="JH185" s="319"/>
      <c r="JI185" s="319"/>
      <c r="JJ185" s="319"/>
      <c r="JK185" s="319"/>
      <c r="JL185" s="319"/>
      <c r="JM185" s="319"/>
      <c r="JN185" s="319"/>
      <c r="JO185" s="319"/>
      <c r="JP185" s="319"/>
      <c r="JQ185" s="319"/>
      <c r="JR185" s="319"/>
      <c r="JS185" s="319"/>
      <c r="JT185" s="319"/>
      <c r="JU185" s="319"/>
      <c r="JV185" s="319"/>
      <c r="JW185" s="319"/>
      <c r="JX185" s="319"/>
      <c r="JY185" s="319"/>
      <c r="JZ185" s="319"/>
      <c r="KA185" s="319"/>
      <c r="KB185" s="319"/>
      <c r="KC185" s="319"/>
      <c r="KD185" s="319"/>
      <c r="KE185" s="319"/>
      <c r="KF185" s="319"/>
      <c r="KG185" s="319"/>
      <c r="KH185" s="319"/>
      <c r="KI185" s="319"/>
      <c r="KJ185" s="319"/>
      <c r="KK185" s="319"/>
      <c r="KL185" s="319"/>
      <c r="KM185" s="319"/>
      <c r="KN185" s="319"/>
      <c r="KO185" s="319"/>
      <c r="KP185" s="319"/>
      <c r="KQ185" s="319"/>
      <c r="KR185" s="319"/>
      <c r="KS185" s="319"/>
      <c r="KT185" s="319"/>
      <c r="KU185" s="319"/>
      <c r="KV185" s="319"/>
      <c r="KW185" s="319"/>
      <c r="KX185" s="319"/>
      <c r="KY185" s="319"/>
      <c r="KZ185" s="319"/>
      <c r="LA185" s="319"/>
      <c r="LB185" s="319"/>
      <c r="LC185" s="319"/>
      <c r="LD185" s="319"/>
      <c r="LE185" s="319"/>
      <c r="LF185" s="319"/>
      <c r="LG185" s="319"/>
      <c r="LH185" s="319"/>
      <c r="LI185" s="319"/>
      <c r="LJ185" s="319"/>
      <c r="LK185" s="319"/>
      <c r="LL185" s="319"/>
      <c r="LM185" s="319"/>
      <c r="LN185" s="319"/>
      <c r="LO185" s="319"/>
      <c r="LP185" s="319"/>
      <c r="LQ185" s="319"/>
      <c r="LR185" s="319"/>
      <c r="LS185" s="319"/>
      <c r="LT185" s="319"/>
      <c r="LU185" s="319"/>
      <c r="LV185" s="319"/>
      <c r="LW185" s="319"/>
      <c r="LX185" s="319"/>
      <c r="LY185" s="319"/>
      <c r="LZ185" s="319"/>
      <c r="MA185" s="319"/>
      <c r="MB185" s="319"/>
      <c r="MC185" s="319"/>
      <c r="MD185" s="319"/>
      <c r="ME185" s="319"/>
      <c r="MF185" s="319"/>
      <c r="MG185" s="319"/>
      <c r="MH185" s="319"/>
      <c r="MI185" s="319"/>
      <c r="MJ185" s="319"/>
      <c r="MK185" s="319"/>
      <c r="ML185" s="319"/>
      <c r="MM185" s="319"/>
      <c r="MN185" s="319"/>
      <c r="MO185" s="319"/>
      <c r="MP185" s="319"/>
      <c r="MQ185" s="319"/>
      <c r="MR185" s="319"/>
      <c r="MS185" s="319"/>
      <c r="MT185" s="319"/>
      <c r="MU185" s="319"/>
      <c r="MV185" s="319"/>
      <c r="MW185" s="319"/>
      <c r="MX185" s="319"/>
      <c r="MY185" s="319"/>
      <c r="MZ185" s="319"/>
      <c r="NA185" s="319"/>
      <c r="NB185" s="319"/>
      <c r="NC185" s="319"/>
      <c r="ND185" s="319"/>
      <c r="NE185" s="319"/>
      <c r="NF185" s="319"/>
      <c r="NG185" s="319"/>
      <c r="NH185" s="319"/>
      <c r="NI185" s="319"/>
      <c r="NJ185" s="319"/>
      <c r="NK185" s="319"/>
      <c r="NL185" s="319"/>
      <c r="NM185" s="319"/>
      <c r="NN185" s="319"/>
      <c r="NO185" s="319"/>
      <c r="NP185" s="319"/>
      <c r="NQ185" s="319"/>
      <c r="NR185" s="319"/>
      <c r="NS185" s="319"/>
      <c r="NT185" s="319"/>
      <c r="NU185" s="319"/>
      <c r="NV185" s="319"/>
      <c r="NW185" s="319"/>
      <c r="NX185" s="319"/>
      <c r="NY185" s="319"/>
      <c r="NZ185" s="319"/>
      <c r="OA185" s="319"/>
      <c r="OB185" s="319"/>
      <c r="OC185" s="319"/>
      <c r="OD185" s="319"/>
      <c r="OE185" s="319"/>
      <c r="OF185" s="319"/>
      <c r="OG185" s="319"/>
      <c r="OH185" s="319"/>
      <c r="OI185" s="319"/>
      <c r="OJ185" s="319"/>
      <c r="OK185" s="319"/>
      <c r="OL185" s="319"/>
      <c r="OM185" s="319"/>
      <c r="ON185" s="319"/>
      <c r="OO185" s="319"/>
      <c r="OP185" s="319"/>
      <c r="OQ185" s="319"/>
      <c r="OR185" s="319"/>
      <c r="OS185" s="319"/>
      <c r="OT185" s="319"/>
      <c r="OU185" s="319"/>
      <c r="OV185" s="319"/>
      <c r="OW185" s="319"/>
      <c r="OX185" s="319"/>
      <c r="OY185" s="319"/>
      <c r="OZ185" s="319"/>
      <c r="PA185" s="319"/>
      <c r="PB185" s="319"/>
      <c r="PC185" s="319"/>
      <c r="PD185" s="319"/>
      <c r="PE185" s="319"/>
      <c r="PF185" s="319"/>
      <c r="PG185" s="319"/>
      <c r="PH185" s="319"/>
      <c r="PI185" s="319"/>
      <c r="PJ185" s="319"/>
      <c r="PK185" s="319"/>
      <c r="PL185" s="319"/>
      <c r="PM185" s="319"/>
      <c r="PN185" s="319"/>
      <c r="PO185" s="319"/>
      <c r="PP185" s="319"/>
      <c r="PQ185" s="319"/>
      <c r="PR185" s="319"/>
      <c r="PS185" s="319"/>
      <c r="PT185" s="319"/>
      <c r="PU185" s="319"/>
      <c r="PV185" s="319"/>
      <c r="PW185" s="319"/>
      <c r="PX185" s="319"/>
      <c r="PY185" s="319"/>
      <c r="PZ185" s="319"/>
      <c r="QA185" s="319"/>
      <c r="QB185" s="319"/>
      <c r="QC185" s="319"/>
      <c r="QD185" s="319"/>
      <c r="QE185" s="319"/>
      <c r="QF185" s="319"/>
      <c r="QG185" s="319"/>
      <c r="QH185" s="319"/>
      <c r="QI185" s="319"/>
      <c r="QJ185" s="319"/>
      <c r="QK185" s="319"/>
      <c r="QL185" s="319"/>
      <c r="QM185" s="319"/>
      <c r="QN185" s="319"/>
      <c r="QO185" s="319"/>
      <c r="QP185" s="319"/>
      <c r="QQ185" s="319"/>
      <c r="QR185" s="319"/>
      <c r="QS185" s="319"/>
      <c r="QT185" s="319"/>
      <c r="QU185" s="319"/>
      <c r="QV185" s="319"/>
      <c r="QW185" s="319"/>
      <c r="QX185" s="319"/>
      <c r="QY185" s="319"/>
      <c r="QZ185" s="319"/>
      <c r="RA185" s="319"/>
      <c r="RB185" s="319"/>
      <c r="RC185" s="319"/>
      <c r="RD185" s="319"/>
      <c r="RE185" s="319"/>
      <c r="RF185" s="319"/>
    </row>
    <row r="186" spans="1:474" s="602" customFormat="1" ht="14.4">
      <c r="A186" s="319"/>
      <c r="B186" s="2003" t="s">
        <v>77</v>
      </c>
      <c r="C186" s="2004">
        <v>18231134</v>
      </c>
      <c r="D186" s="2005"/>
      <c r="E186" s="2006" t="s">
        <v>1188</v>
      </c>
      <c r="F186" s="2011">
        <v>3</v>
      </c>
      <c r="G186" s="612">
        <f t="shared" si="34"/>
        <v>2.7686270299619772E-2</v>
      </c>
      <c r="H186" s="612" t="s">
        <v>37</v>
      </c>
      <c r="I186" s="2006">
        <v>2126</v>
      </c>
      <c r="J186" s="2008">
        <f t="shared" si="28"/>
        <v>66.302445907808092</v>
      </c>
      <c r="K186" s="2009">
        <f t="shared" si="30"/>
        <v>27.689999999999987</v>
      </c>
      <c r="L186" s="2009">
        <f t="shared" si="31"/>
        <v>27.689999999999987</v>
      </c>
      <c r="M186" s="600"/>
      <c r="N186" s="2006">
        <v>140959</v>
      </c>
      <c r="O186" s="375"/>
      <c r="P186" s="601"/>
      <c r="Q186" s="601">
        <v>58868.939999999973</v>
      </c>
      <c r="R186" s="601">
        <f t="shared" si="29"/>
        <v>0</v>
      </c>
      <c r="S186" s="2006">
        <v>58868.939999999973</v>
      </c>
      <c r="T186" s="601"/>
      <c r="U186" s="601"/>
      <c r="V186" s="601"/>
      <c r="W186" s="601"/>
      <c r="X186" s="601"/>
      <c r="Y186" s="601"/>
      <c r="Z186" s="1006">
        <f t="shared" si="35"/>
        <v>0</v>
      </c>
      <c r="AA186" s="614">
        <f t="shared" si="32"/>
        <v>0.19548753686510606</v>
      </c>
      <c r="AB186" s="601">
        <f t="shared" si="33"/>
        <v>27555.727708968487</v>
      </c>
      <c r="AC186" s="618"/>
      <c r="AD186" s="2010"/>
      <c r="AE186" s="319"/>
      <c r="AF186" s="319"/>
      <c r="AG186" s="319"/>
      <c r="AH186" s="319"/>
      <c r="AI186" s="319"/>
      <c r="AJ186" s="319"/>
      <c r="AK186" s="319"/>
      <c r="AL186" s="319"/>
      <c r="AM186" s="319"/>
      <c r="AN186" s="319"/>
      <c r="AO186" s="319"/>
      <c r="AP186" s="319"/>
      <c r="AQ186" s="319"/>
      <c r="AR186" s="319"/>
      <c r="AS186" s="319"/>
      <c r="AT186" s="319"/>
      <c r="AU186" s="319"/>
      <c r="AV186" s="319"/>
      <c r="AW186" s="319"/>
      <c r="AX186" s="319"/>
      <c r="AY186" s="319"/>
      <c r="AZ186" s="319"/>
      <c r="BA186" s="319"/>
      <c r="BB186" s="319"/>
      <c r="BC186" s="319"/>
      <c r="BD186" s="319"/>
      <c r="BE186" s="319"/>
      <c r="BF186" s="319"/>
      <c r="BG186" s="319"/>
      <c r="BH186" s="319"/>
      <c r="BI186" s="319"/>
      <c r="BJ186" s="319"/>
      <c r="BK186" s="319"/>
      <c r="BL186" s="319"/>
      <c r="BM186" s="319"/>
      <c r="BN186" s="319"/>
      <c r="BO186" s="319"/>
      <c r="BP186" s="319"/>
      <c r="BQ186" s="319"/>
      <c r="BR186" s="319"/>
      <c r="BS186" s="319"/>
      <c r="BT186" s="319"/>
      <c r="BU186" s="319"/>
      <c r="BV186" s="319"/>
      <c r="BW186" s="319"/>
      <c r="BX186" s="319"/>
      <c r="BY186" s="319"/>
      <c r="BZ186" s="319"/>
      <c r="CA186" s="319"/>
      <c r="CB186" s="319"/>
      <c r="CC186" s="319"/>
      <c r="CD186" s="319"/>
      <c r="CE186" s="319"/>
      <c r="CF186" s="319"/>
      <c r="CG186" s="319"/>
      <c r="CH186" s="319"/>
      <c r="CI186" s="319"/>
      <c r="CJ186" s="319"/>
      <c r="CK186" s="319"/>
      <c r="CL186" s="319"/>
      <c r="CM186" s="319"/>
      <c r="CN186" s="319"/>
      <c r="CO186" s="319"/>
      <c r="CP186" s="319"/>
      <c r="CQ186" s="319"/>
      <c r="CR186" s="319"/>
      <c r="CS186" s="319"/>
      <c r="CT186" s="319"/>
      <c r="CU186" s="319"/>
      <c r="CV186" s="319"/>
      <c r="CW186" s="319"/>
      <c r="CX186" s="319"/>
      <c r="CY186" s="319"/>
      <c r="CZ186" s="319"/>
      <c r="DA186" s="319"/>
      <c r="DB186" s="319"/>
      <c r="DC186" s="319"/>
      <c r="DD186" s="319"/>
      <c r="DE186" s="319"/>
      <c r="DF186" s="319"/>
      <c r="DG186" s="319"/>
      <c r="DH186" s="319"/>
      <c r="DI186" s="319"/>
      <c r="DJ186" s="319"/>
      <c r="DK186" s="319"/>
      <c r="DL186" s="319"/>
      <c r="DM186" s="319"/>
      <c r="DN186" s="319"/>
      <c r="DO186" s="319"/>
      <c r="DP186" s="319"/>
      <c r="DQ186" s="319"/>
      <c r="DR186" s="319"/>
      <c r="DS186" s="319"/>
      <c r="DT186" s="319"/>
      <c r="DU186" s="319"/>
      <c r="DV186" s="319"/>
      <c r="DW186" s="319"/>
      <c r="DX186" s="319"/>
      <c r="DY186" s="319"/>
      <c r="DZ186" s="319"/>
      <c r="EA186" s="319"/>
      <c r="EB186" s="319"/>
      <c r="EC186" s="319"/>
      <c r="ED186" s="319"/>
      <c r="EE186" s="319"/>
      <c r="EF186" s="319"/>
      <c r="EG186" s="319"/>
      <c r="EH186" s="319"/>
      <c r="EI186" s="319"/>
      <c r="EJ186" s="319"/>
      <c r="EK186" s="319"/>
      <c r="EL186" s="319"/>
      <c r="EM186" s="319"/>
      <c r="EN186" s="319"/>
      <c r="EO186" s="319"/>
      <c r="EP186" s="319"/>
      <c r="EQ186" s="319"/>
      <c r="ER186" s="319"/>
      <c r="ES186" s="319"/>
      <c r="ET186" s="319"/>
      <c r="EU186" s="319"/>
      <c r="EV186" s="319"/>
      <c r="EW186" s="319"/>
      <c r="EX186" s="319"/>
      <c r="EY186" s="319"/>
      <c r="EZ186" s="319"/>
      <c r="FA186" s="319"/>
      <c r="FB186" s="319"/>
      <c r="FC186" s="319"/>
      <c r="FD186" s="319"/>
      <c r="FE186" s="319"/>
      <c r="FF186" s="319"/>
      <c r="FG186" s="319"/>
      <c r="FH186" s="319"/>
      <c r="FI186" s="319"/>
      <c r="FJ186" s="319"/>
      <c r="FK186" s="319"/>
      <c r="FL186" s="319"/>
      <c r="FM186" s="319"/>
      <c r="FN186" s="319"/>
      <c r="FO186" s="319"/>
      <c r="FP186" s="319"/>
      <c r="FQ186" s="319"/>
      <c r="FR186" s="319"/>
      <c r="FS186" s="319"/>
      <c r="FT186" s="319"/>
      <c r="FU186" s="319"/>
      <c r="FV186" s="319"/>
      <c r="FW186" s="319"/>
      <c r="FX186" s="319"/>
      <c r="FY186" s="319"/>
      <c r="FZ186" s="319"/>
      <c r="GA186" s="319"/>
      <c r="GB186" s="319"/>
      <c r="GC186" s="319"/>
      <c r="GD186" s="319"/>
      <c r="GE186" s="319"/>
      <c r="GF186" s="319"/>
      <c r="GG186" s="319"/>
      <c r="GH186" s="319"/>
      <c r="GI186" s="319"/>
      <c r="GJ186" s="319"/>
      <c r="GK186" s="319"/>
      <c r="GL186" s="319"/>
      <c r="GM186" s="319"/>
      <c r="GN186" s="319"/>
      <c r="GO186" s="319"/>
      <c r="GP186" s="319"/>
      <c r="GQ186" s="319"/>
      <c r="GR186" s="319"/>
      <c r="GS186" s="319"/>
      <c r="GT186" s="319"/>
      <c r="GU186" s="319"/>
      <c r="GV186" s="319"/>
      <c r="GW186" s="319"/>
      <c r="GX186" s="319"/>
      <c r="GY186" s="319"/>
      <c r="GZ186" s="319"/>
      <c r="HA186" s="319"/>
      <c r="HB186" s="319"/>
      <c r="HC186" s="319"/>
      <c r="HD186" s="319"/>
      <c r="HE186" s="319"/>
      <c r="HF186" s="319"/>
      <c r="HG186" s="319"/>
      <c r="HH186" s="319"/>
      <c r="HI186" s="319"/>
      <c r="HJ186" s="319"/>
      <c r="HK186" s="319"/>
      <c r="HL186" s="319"/>
      <c r="HM186" s="319"/>
      <c r="HN186" s="319"/>
      <c r="HO186" s="319"/>
      <c r="HP186" s="319"/>
      <c r="HQ186" s="319"/>
      <c r="HR186" s="319"/>
      <c r="HS186" s="319"/>
      <c r="HT186" s="319"/>
      <c r="HU186" s="319"/>
      <c r="HV186" s="319"/>
      <c r="HW186" s="319"/>
      <c r="HX186" s="319"/>
      <c r="HY186" s="319"/>
      <c r="HZ186" s="319"/>
      <c r="IA186" s="319"/>
      <c r="IB186" s="319"/>
      <c r="IC186" s="319"/>
      <c r="ID186" s="319"/>
      <c r="IE186" s="319"/>
      <c r="IF186" s="319"/>
      <c r="IG186" s="319"/>
      <c r="IH186" s="319"/>
      <c r="II186" s="319"/>
      <c r="IJ186" s="319"/>
      <c r="IK186" s="319"/>
      <c r="IL186" s="319"/>
      <c r="IM186" s="319"/>
      <c r="IN186" s="319"/>
      <c r="IO186" s="319"/>
      <c r="IP186" s="319"/>
      <c r="IQ186" s="319"/>
      <c r="IR186" s="319"/>
      <c r="IS186" s="319"/>
      <c r="IT186" s="319"/>
      <c r="IU186" s="319"/>
      <c r="IV186" s="319"/>
      <c r="IW186" s="319"/>
      <c r="IX186" s="319"/>
      <c r="IY186" s="319"/>
      <c r="IZ186" s="319"/>
      <c r="JA186" s="319"/>
      <c r="JB186" s="319"/>
      <c r="JC186" s="319"/>
      <c r="JD186" s="319"/>
      <c r="JE186" s="319"/>
      <c r="JF186" s="319"/>
      <c r="JG186" s="319"/>
      <c r="JH186" s="319"/>
      <c r="JI186" s="319"/>
      <c r="JJ186" s="319"/>
      <c r="JK186" s="319"/>
      <c r="JL186" s="319"/>
      <c r="JM186" s="319"/>
      <c r="JN186" s="319"/>
      <c r="JO186" s="319"/>
      <c r="JP186" s="319"/>
      <c r="JQ186" s="319"/>
      <c r="JR186" s="319"/>
      <c r="JS186" s="319"/>
      <c r="JT186" s="319"/>
      <c r="JU186" s="319"/>
      <c r="JV186" s="319"/>
      <c r="JW186" s="319"/>
      <c r="JX186" s="319"/>
      <c r="JY186" s="319"/>
      <c r="JZ186" s="319"/>
      <c r="KA186" s="319"/>
      <c r="KB186" s="319"/>
      <c r="KC186" s="319"/>
      <c r="KD186" s="319"/>
      <c r="KE186" s="319"/>
      <c r="KF186" s="319"/>
      <c r="KG186" s="319"/>
      <c r="KH186" s="319"/>
      <c r="KI186" s="319"/>
      <c r="KJ186" s="319"/>
      <c r="KK186" s="319"/>
      <c r="KL186" s="319"/>
      <c r="KM186" s="319"/>
      <c r="KN186" s="319"/>
      <c r="KO186" s="319"/>
      <c r="KP186" s="319"/>
      <c r="KQ186" s="319"/>
      <c r="KR186" s="319"/>
      <c r="KS186" s="319"/>
      <c r="KT186" s="319"/>
      <c r="KU186" s="319"/>
      <c r="KV186" s="319"/>
      <c r="KW186" s="319"/>
      <c r="KX186" s="319"/>
      <c r="KY186" s="319"/>
      <c r="KZ186" s="319"/>
      <c r="LA186" s="319"/>
      <c r="LB186" s="319"/>
      <c r="LC186" s="319"/>
      <c r="LD186" s="319"/>
      <c r="LE186" s="319"/>
      <c r="LF186" s="319"/>
      <c r="LG186" s="319"/>
      <c r="LH186" s="319"/>
      <c r="LI186" s="319"/>
      <c r="LJ186" s="319"/>
      <c r="LK186" s="319"/>
      <c r="LL186" s="319"/>
      <c r="LM186" s="319"/>
      <c r="LN186" s="319"/>
      <c r="LO186" s="319"/>
      <c r="LP186" s="319"/>
      <c r="LQ186" s="319"/>
      <c r="LR186" s="319"/>
      <c r="LS186" s="319"/>
      <c r="LT186" s="319"/>
      <c r="LU186" s="319"/>
      <c r="LV186" s="319"/>
      <c r="LW186" s="319"/>
      <c r="LX186" s="319"/>
      <c r="LY186" s="319"/>
      <c r="LZ186" s="319"/>
      <c r="MA186" s="319"/>
      <c r="MB186" s="319"/>
      <c r="MC186" s="319"/>
      <c r="MD186" s="319"/>
      <c r="ME186" s="319"/>
      <c r="MF186" s="319"/>
      <c r="MG186" s="319"/>
      <c r="MH186" s="319"/>
      <c r="MI186" s="319"/>
      <c r="MJ186" s="319"/>
      <c r="MK186" s="319"/>
      <c r="ML186" s="319"/>
      <c r="MM186" s="319"/>
      <c r="MN186" s="319"/>
      <c r="MO186" s="319"/>
      <c r="MP186" s="319"/>
      <c r="MQ186" s="319"/>
      <c r="MR186" s="319"/>
      <c r="MS186" s="319"/>
      <c r="MT186" s="319"/>
      <c r="MU186" s="319"/>
      <c r="MV186" s="319"/>
      <c r="MW186" s="319"/>
      <c r="MX186" s="319"/>
      <c r="MY186" s="319"/>
      <c r="MZ186" s="319"/>
      <c r="NA186" s="319"/>
      <c r="NB186" s="319"/>
      <c r="NC186" s="319"/>
      <c r="ND186" s="319"/>
      <c r="NE186" s="319"/>
      <c r="NF186" s="319"/>
      <c r="NG186" s="319"/>
      <c r="NH186" s="319"/>
      <c r="NI186" s="319"/>
      <c r="NJ186" s="319"/>
      <c r="NK186" s="319"/>
      <c r="NL186" s="319"/>
      <c r="NM186" s="319"/>
      <c r="NN186" s="319"/>
      <c r="NO186" s="319"/>
      <c r="NP186" s="319"/>
      <c r="NQ186" s="319"/>
      <c r="NR186" s="319"/>
      <c r="NS186" s="319"/>
      <c r="NT186" s="319"/>
      <c r="NU186" s="319"/>
      <c r="NV186" s="319"/>
      <c r="NW186" s="319"/>
      <c r="NX186" s="319"/>
      <c r="NY186" s="319"/>
      <c r="NZ186" s="319"/>
      <c r="OA186" s="319"/>
      <c r="OB186" s="319"/>
      <c r="OC186" s="319"/>
      <c r="OD186" s="319"/>
      <c r="OE186" s="319"/>
      <c r="OF186" s="319"/>
      <c r="OG186" s="319"/>
      <c r="OH186" s="319"/>
      <c r="OI186" s="319"/>
      <c r="OJ186" s="319"/>
      <c r="OK186" s="319"/>
      <c r="OL186" s="319"/>
      <c r="OM186" s="319"/>
      <c r="ON186" s="319"/>
      <c r="OO186" s="319"/>
      <c r="OP186" s="319"/>
      <c r="OQ186" s="319"/>
      <c r="OR186" s="319"/>
      <c r="OS186" s="319"/>
      <c r="OT186" s="319"/>
      <c r="OU186" s="319"/>
      <c r="OV186" s="319"/>
      <c r="OW186" s="319"/>
      <c r="OX186" s="319"/>
      <c r="OY186" s="319"/>
      <c r="OZ186" s="319"/>
      <c r="PA186" s="319"/>
      <c r="PB186" s="319"/>
      <c r="PC186" s="319"/>
      <c r="PD186" s="319"/>
      <c r="PE186" s="319"/>
      <c r="PF186" s="319"/>
      <c r="PG186" s="319"/>
      <c r="PH186" s="319"/>
      <c r="PI186" s="319"/>
      <c r="PJ186" s="319"/>
      <c r="PK186" s="319"/>
      <c r="PL186" s="319"/>
      <c r="PM186" s="319"/>
      <c r="PN186" s="319"/>
      <c r="PO186" s="319"/>
      <c r="PP186" s="319"/>
      <c r="PQ186" s="319"/>
      <c r="PR186" s="319"/>
      <c r="PS186" s="319"/>
      <c r="PT186" s="319"/>
      <c r="PU186" s="319"/>
      <c r="PV186" s="319"/>
      <c r="PW186" s="319"/>
      <c r="PX186" s="319"/>
      <c r="PY186" s="319"/>
      <c r="PZ186" s="319"/>
      <c r="QA186" s="319"/>
      <c r="QB186" s="319"/>
      <c r="QC186" s="319"/>
      <c r="QD186" s="319"/>
      <c r="QE186" s="319"/>
      <c r="QF186" s="319"/>
      <c r="QG186" s="319"/>
      <c r="QH186" s="319"/>
      <c r="QI186" s="319"/>
      <c r="QJ186" s="319"/>
      <c r="QK186" s="319"/>
      <c r="QL186" s="319"/>
      <c r="QM186" s="319"/>
      <c r="QN186" s="319"/>
      <c r="QO186" s="319"/>
      <c r="QP186" s="319"/>
      <c r="QQ186" s="319"/>
      <c r="QR186" s="319"/>
      <c r="QS186" s="319"/>
      <c r="QT186" s="319"/>
      <c r="QU186" s="319"/>
      <c r="QV186" s="319"/>
      <c r="QW186" s="319"/>
      <c r="QX186" s="319"/>
      <c r="QY186" s="319"/>
      <c r="QZ186" s="319"/>
      <c r="RA186" s="319"/>
      <c r="RB186" s="319"/>
      <c r="RC186" s="319"/>
      <c r="RD186" s="319"/>
      <c r="RE186" s="319"/>
      <c r="RF186" s="319"/>
    </row>
    <row r="187" spans="1:474" s="602" customFormat="1" ht="14.4">
      <c r="A187" s="319"/>
      <c r="B187" s="2003" t="s">
        <v>77</v>
      </c>
      <c r="C187" s="2004">
        <v>18231134</v>
      </c>
      <c r="D187" s="2005"/>
      <c r="E187" s="2006" t="s">
        <v>1232</v>
      </c>
      <c r="F187" s="2011">
        <v>5</v>
      </c>
      <c r="G187" s="612">
        <f t="shared" si="34"/>
        <v>7.3767070825049824E-2</v>
      </c>
      <c r="H187" s="612" t="s">
        <v>37</v>
      </c>
      <c r="I187" s="2006">
        <v>1807</v>
      </c>
      <c r="J187" s="2008">
        <f t="shared" si="28"/>
        <v>124.70503597122303</v>
      </c>
      <c r="K187" s="2009">
        <f t="shared" si="30"/>
        <v>36.680000000000042</v>
      </c>
      <c r="L187" s="2009">
        <f t="shared" si="31"/>
        <v>36.680000000000042</v>
      </c>
      <c r="M187" s="600"/>
      <c r="N187" s="2006">
        <v>225342</v>
      </c>
      <c r="O187" s="375"/>
      <c r="P187" s="601"/>
      <c r="Q187" s="601">
        <v>66280.760000000082</v>
      </c>
      <c r="R187" s="601">
        <f t="shared" si="29"/>
        <v>0</v>
      </c>
      <c r="S187" s="2006">
        <v>66280.760000000082</v>
      </c>
      <c r="T187" s="601"/>
      <c r="U187" s="601"/>
      <c r="V187" s="601"/>
      <c r="W187" s="601"/>
      <c r="X187" s="601"/>
      <c r="Y187" s="601"/>
      <c r="Z187" s="1006">
        <f t="shared" si="35"/>
        <v>0</v>
      </c>
      <c r="AA187" s="614">
        <f t="shared" si="32"/>
        <v>0.3175879546338175</v>
      </c>
      <c r="AB187" s="601">
        <f t="shared" si="33"/>
        <v>71565.904873093707</v>
      </c>
      <c r="AC187" s="618"/>
      <c r="AD187" s="2010"/>
      <c r="AE187" s="319"/>
      <c r="AF187" s="319"/>
      <c r="AG187" s="319"/>
      <c r="AH187" s="319"/>
      <c r="AI187" s="319"/>
      <c r="AJ187" s="319"/>
      <c r="AK187" s="319"/>
      <c r="AL187" s="319"/>
      <c r="AM187" s="319"/>
      <c r="AN187" s="319"/>
      <c r="AO187" s="319"/>
      <c r="AP187" s="319"/>
      <c r="AQ187" s="319"/>
      <c r="AR187" s="319"/>
      <c r="AS187" s="319"/>
      <c r="AT187" s="319"/>
      <c r="AU187" s="319"/>
      <c r="AV187" s="319"/>
      <c r="AW187" s="319"/>
      <c r="AX187" s="319"/>
      <c r="AY187" s="319"/>
      <c r="AZ187" s="319"/>
      <c r="BA187" s="319"/>
      <c r="BB187" s="319"/>
      <c r="BC187" s="319"/>
      <c r="BD187" s="319"/>
      <c r="BE187" s="319"/>
      <c r="BF187" s="319"/>
      <c r="BG187" s="319"/>
      <c r="BH187" s="319"/>
      <c r="BI187" s="319"/>
      <c r="BJ187" s="319"/>
      <c r="BK187" s="319"/>
      <c r="BL187" s="319"/>
      <c r="BM187" s="319"/>
      <c r="BN187" s="319"/>
      <c r="BO187" s="319"/>
      <c r="BP187" s="319"/>
      <c r="BQ187" s="319"/>
      <c r="BR187" s="319"/>
      <c r="BS187" s="319"/>
      <c r="BT187" s="319"/>
      <c r="BU187" s="319"/>
      <c r="BV187" s="319"/>
      <c r="BW187" s="319"/>
      <c r="BX187" s="319"/>
      <c r="BY187" s="319"/>
      <c r="BZ187" s="319"/>
      <c r="CA187" s="319"/>
      <c r="CB187" s="319"/>
      <c r="CC187" s="319"/>
      <c r="CD187" s="319"/>
      <c r="CE187" s="319"/>
      <c r="CF187" s="319"/>
      <c r="CG187" s="319"/>
      <c r="CH187" s="319"/>
      <c r="CI187" s="319"/>
      <c r="CJ187" s="319"/>
      <c r="CK187" s="319"/>
      <c r="CL187" s="319"/>
      <c r="CM187" s="319"/>
      <c r="CN187" s="319"/>
      <c r="CO187" s="319"/>
      <c r="CP187" s="319"/>
      <c r="CQ187" s="319"/>
      <c r="CR187" s="319"/>
      <c r="CS187" s="319"/>
      <c r="CT187" s="319"/>
      <c r="CU187" s="319"/>
      <c r="CV187" s="319"/>
      <c r="CW187" s="319"/>
      <c r="CX187" s="319"/>
      <c r="CY187" s="319"/>
      <c r="CZ187" s="319"/>
      <c r="DA187" s="319"/>
      <c r="DB187" s="319"/>
      <c r="DC187" s="319"/>
      <c r="DD187" s="319"/>
      <c r="DE187" s="319"/>
      <c r="DF187" s="319"/>
      <c r="DG187" s="319"/>
      <c r="DH187" s="319"/>
      <c r="DI187" s="319"/>
      <c r="DJ187" s="319"/>
      <c r="DK187" s="319"/>
      <c r="DL187" s="319"/>
      <c r="DM187" s="319"/>
      <c r="DN187" s="319"/>
      <c r="DO187" s="319"/>
      <c r="DP187" s="319"/>
      <c r="DQ187" s="319"/>
      <c r="DR187" s="319"/>
      <c r="DS187" s="319"/>
      <c r="DT187" s="319"/>
      <c r="DU187" s="319"/>
      <c r="DV187" s="319"/>
      <c r="DW187" s="319"/>
      <c r="DX187" s="319"/>
      <c r="DY187" s="319"/>
      <c r="DZ187" s="319"/>
      <c r="EA187" s="319"/>
      <c r="EB187" s="319"/>
      <c r="EC187" s="319"/>
      <c r="ED187" s="319"/>
      <c r="EE187" s="319"/>
      <c r="EF187" s="319"/>
      <c r="EG187" s="319"/>
      <c r="EH187" s="319"/>
      <c r="EI187" s="319"/>
      <c r="EJ187" s="319"/>
      <c r="EK187" s="319"/>
      <c r="EL187" s="319"/>
      <c r="EM187" s="319"/>
      <c r="EN187" s="319"/>
      <c r="EO187" s="319"/>
      <c r="EP187" s="319"/>
      <c r="EQ187" s="319"/>
      <c r="ER187" s="319"/>
      <c r="ES187" s="319"/>
      <c r="ET187" s="319"/>
      <c r="EU187" s="319"/>
      <c r="EV187" s="319"/>
      <c r="EW187" s="319"/>
      <c r="EX187" s="319"/>
      <c r="EY187" s="319"/>
      <c r="EZ187" s="319"/>
      <c r="FA187" s="319"/>
      <c r="FB187" s="319"/>
      <c r="FC187" s="319"/>
      <c r="FD187" s="319"/>
      <c r="FE187" s="319"/>
      <c r="FF187" s="319"/>
      <c r="FG187" s="319"/>
      <c r="FH187" s="319"/>
      <c r="FI187" s="319"/>
      <c r="FJ187" s="319"/>
      <c r="FK187" s="319"/>
      <c r="FL187" s="319"/>
      <c r="FM187" s="319"/>
      <c r="FN187" s="319"/>
      <c r="FO187" s="319"/>
      <c r="FP187" s="319"/>
      <c r="FQ187" s="319"/>
      <c r="FR187" s="319"/>
      <c r="FS187" s="319"/>
      <c r="FT187" s="319"/>
      <c r="FU187" s="319"/>
      <c r="FV187" s="319"/>
      <c r="FW187" s="319"/>
      <c r="FX187" s="319"/>
      <c r="FY187" s="319"/>
      <c r="FZ187" s="319"/>
      <c r="GA187" s="319"/>
      <c r="GB187" s="319"/>
      <c r="GC187" s="319"/>
      <c r="GD187" s="319"/>
      <c r="GE187" s="319"/>
      <c r="GF187" s="319"/>
      <c r="GG187" s="319"/>
      <c r="GH187" s="319"/>
      <c r="GI187" s="319"/>
      <c r="GJ187" s="319"/>
      <c r="GK187" s="319"/>
      <c r="GL187" s="319"/>
      <c r="GM187" s="319"/>
      <c r="GN187" s="319"/>
      <c r="GO187" s="319"/>
      <c r="GP187" s="319"/>
      <c r="GQ187" s="319"/>
      <c r="GR187" s="319"/>
      <c r="GS187" s="319"/>
      <c r="GT187" s="319"/>
      <c r="GU187" s="319"/>
      <c r="GV187" s="319"/>
      <c r="GW187" s="319"/>
      <c r="GX187" s="319"/>
      <c r="GY187" s="319"/>
      <c r="GZ187" s="319"/>
      <c r="HA187" s="319"/>
      <c r="HB187" s="319"/>
      <c r="HC187" s="319"/>
      <c r="HD187" s="319"/>
      <c r="HE187" s="319"/>
      <c r="HF187" s="319"/>
      <c r="HG187" s="319"/>
      <c r="HH187" s="319"/>
      <c r="HI187" s="319"/>
      <c r="HJ187" s="319"/>
      <c r="HK187" s="319"/>
      <c r="HL187" s="319"/>
      <c r="HM187" s="319"/>
      <c r="HN187" s="319"/>
      <c r="HO187" s="319"/>
      <c r="HP187" s="319"/>
      <c r="HQ187" s="319"/>
      <c r="HR187" s="319"/>
      <c r="HS187" s="319"/>
      <c r="HT187" s="319"/>
      <c r="HU187" s="319"/>
      <c r="HV187" s="319"/>
      <c r="HW187" s="319"/>
      <c r="HX187" s="319"/>
      <c r="HY187" s="319"/>
      <c r="HZ187" s="319"/>
      <c r="IA187" s="319"/>
      <c r="IB187" s="319"/>
      <c r="IC187" s="319"/>
      <c r="ID187" s="319"/>
      <c r="IE187" s="319"/>
      <c r="IF187" s="319"/>
      <c r="IG187" s="319"/>
      <c r="IH187" s="319"/>
      <c r="II187" s="319"/>
      <c r="IJ187" s="319"/>
      <c r="IK187" s="319"/>
      <c r="IL187" s="319"/>
      <c r="IM187" s="319"/>
      <c r="IN187" s="319"/>
      <c r="IO187" s="319"/>
      <c r="IP187" s="319"/>
      <c r="IQ187" s="319"/>
      <c r="IR187" s="319"/>
      <c r="IS187" s="319"/>
      <c r="IT187" s="319"/>
      <c r="IU187" s="319"/>
      <c r="IV187" s="319"/>
      <c r="IW187" s="319"/>
      <c r="IX187" s="319"/>
      <c r="IY187" s="319"/>
      <c r="IZ187" s="319"/>
      <c r="JA187" s="319"/>
      <c r="JB187" s="319"/>
      <c r="JC187" s="319"/>
      <c r="JD187" s="319"/>
      <c r="JE187" s="319"/>
      <c r="JF187" s="319"/>
      <c r="JG187" s="319"/>
      <c r="JH187" s="319"/>
      <c r="JI187" s="319"/>
      <c r="JJ187" s="319"/>
      <c r="JK187" s="319"/>
      <c r="JL187" s="319"/>
      <c r="JM187" s="319"/>
      <c r="JN187" s="319"/>
      <c r="JO187" s="319"/>
      <c r="JP187" s="319"/>
      <c r="JQ187" s="319"/>
      <c r="JR187" s="319"/>
      <c r="JS187" s="319"/>
      <c r="JT187" s="319"/>
      <c r="JU187" s="319"/>
      <c r="JV187" s="319"/>
      <c r="JW187" s="319"/>
      <c r="JX187" s="319"/>
      <c r="JY187" s="319"/>
      <c r="JZ187" s="319"/>
      <c r="KA187" s="319"/>
      <c r="KB187" s="319"/>
      <c r="KC187" s="319"/>
      <c r="KD187" s="319"/>
      <c r="KE187" s="319"/>
      <c r="KF187" s="319"/>
      <c r="KG187" s="319"/>
      <c r="KH187" s="319"/>
      <c r="KI187" s="319"/>
      <c r="KJ187" s="319"/>
      <c r="KK187" s="319"/>
      <c r="KL187" s="319"/>
      <c r="KM187" s="319"/>
      <c r="KN187" s="319"/>
      <c r="KO187" s="319"/>
      <c r="KP187" s="319"/>
      <c r="KQ187" s="319"/>
      <c r="KR187" s="319"/>
      <c r="KS187" s="319"/>
      <c r="KT187" s="319"/>
      <c r="KU187" s="319"/>
      <c r="KV187" s="319"/>
      <c r="KW187" s="319"/>
      <c r="KX187" s="319"/>
      <c r="KY187" s="319"/>
      <c r="KZ187" s="319"/>
      <c r="LA187" s="319"/>
      <c r="LB187" s="319"/>
      <c r="LC187" s="319"/>
      <c r="LD187" s="319"/>
      <c r="LE187" s="319"/>
      <c r="LF187" s="319"/>
      <c r="LG187" s="319"/>
      <c r="LH187" s="319"/>
      <c r="LI187" s="319"/>
      <c r="LJ187" s="319"/>
      <c r="LK187" s="319"/>
      <c r="LL187" s="319"/>
      <c r="LM187" s="319"/>
      <c r="LN187" s="319"/>
      <c r="LO187" s="319"/>
      <c r="LP187" s="319"/>
      <c r="LQ187" s="319"/>
      <c r="LR187" s="319"/>
      <c r="LS187" s="319"/>
      <c r="LT187" s="319"/>
      <c r="LU187" s="319"/>
      <c r="LV187" s="319"/>
      <c r="LW187" s="319"/>
      <c r="LX187" s="319"/>
      <c r="LY187" s="319"/>
      <c r="LZ187" s="319"/>
      <c r="MA187" s="319"/>
      <c r="MB187" s="319"/>
      <c r="MC187" s="319"/>
      <c r="MD187" s="319"/>
      <c r="ME187" s="319"/>
      <c r="MF187" s="319"/>
      <c r="MG187" s="319"/>
      <c r="MH187" s="319"/>
      <c r="MI187" s="319"/>
      <c r="MJ187" s="319"/>
      <c r="MK187" s="319"/>
      <c r="ML187" s="319"/>
      <c r="MM187" s="319"/>
      <c r="MN187" s="319"/>
      <c r="MO187" s="319"/>
      <c r="MP187" s="319"/>
      <c r="MQ187" s="319"/>
      <c r="MR187" s="319"/>
      <c r="MS187" s="319"/>
      <c r="MT187" s="319"/>
      <c r="MU187" s="319"/>
      <c r="MV187" s="319"/>
      <c r="MW187" s="319"/>
      <c r="MX187" s="319"/>
      <c r="MY187" s="319"/>
      <c r="MZ187" s="319"/>
      <c r="NA187" s="319"/>
      <c r="NB187" s="319"/>
      <c r="NC187" s="319"/>
      <c r="ND187" s="319"/>
      <c r="NE187" s="319"/>
      <c r="NF187" s="319"/>
      <c r="NG187" s="319"/>
      <c r="NH187" s="319"/>
      <c r="NI187" s="319"/>
      <c r="NJ187" s="319"/>
      <c r="NK187" s="319"/>
      <c r="NL187" s="319"/>
      <c r="NM187" s="319"/>
      <c r="NN187" s="319"/>
      <c r="NO187" s="319"/>
      <c r="NP187" s="319"/>
      <c r="NQ187" s="319"/>
      <c r="NR187" s="319"/>
      <c r="NS187" s="319"/>
      <c r="NT187" s="319"/>
      <c r="NU187" s="319"/>
      <c r="NV187" s="319"/>
      <c r="NW187" s="319"/>
      <c r="NX187" s="319"/>
      <c r="NY187" s="319"/>
      <c r="NZ187" s="319"/>
      <c r="OA187" s="319"/>
      <c r="OB187" s="319"/>
      <c r="OC187" s="319"/>
      <c r="OD187" s="319"/>
      <c r="OE187" s="319"/>
      <c r="OF187" s="319"/>
      <c r="OG187" s="319"/>
      <c r="OH187" s="319"/>
      <c r="OI187" s="319"/>
      <c r="OJ187" s="319"/>
      <c r="OK187" s="319"/>
      <c r="OL187" s="319"/>
      <c r="OM187" s="319"/>
      <c r="ON187" s="319"/>
      <c r="OO187" s="319"/>
      <c r="OP187" s="319"/>
      <c r="OQ187" s="319"/>
      <c r="OR187" s="319"/>
      <c r="OS187" s="319"/>
      <c r="OT187" s="319"/>
      <c r="OU187" s="319"/>
      <c r="OV187" s="319"/>
      <c r="OW187" s="319"/>
      <c r="OX187" s="319"/>
      <c r="OY187" s="319"/>
      <c r="OZ187" s="319"/>
      <c r="PA187" s="319"/>
      <c r="PB187" s="319"/>
      <c r="PC187" s="319"/>
      <c r="PD187" s="319"/>
      <c r="PE187" s="319"/>
      <c r="PF187" s="319"/>
      <c r="PG187" s="319"/>
      <c r="PH187" s="319"/>
      <c r="PI187" s="319"/>
      <c r="PJ187" s="319"/>
      <c r="PK187" s="319"/>
      <c r="PL187" s="319"/>
      <c r="PM187" s="319"/>
      <c r="PN187" s="319"/>
      <c r="PO187" s="319"/>
      <c r="PP187" s="319"/>
      <c r="PQ187" s="319"/>
      <c r="PR187" s="319"/>
      <c r="PS187" s="319"/>
      <c r="PT187" s="319"/>
      <c r="PU187" s="319"/>
      <c r="PV187" s="319"/>
      <c r="PW187" s="319"/>
      <c r="PX187" s="319"/>
      <c r="PY187" s="319"/>
      <c r="PZ187" s="319"/>
      <c r="QA187" s="319"/>
      <c r="QB187" s="319"/>
      <c r="QC187" s="319"/>
      <c r="QD187" s="319"/>
      <c r="QE187" s="319"/>
      <c r="QF187" s="319"/>
      <c r="QG187" s="319"/>
      <c r="QH187" s="319"/>
      <c r="QI187" s="319"/>
      <c r="QJ187" s="319"/>
      <c r="QK187" s="319"/>
      <c r="QL187" s="319"/>
      <c r="QM187" s="319"/>
      <c r="QN187" s="319"/>
      <c r="QO187" s="319"/>
      <c r="QP187" s="319"/>
      <c r="QQ187" s="319"/>
      <c r="QR187" s="319"/>
      <c r="QS187" s="319"/>
      <c r="QT187" s="319"/>
      <c r="QU187" s="319"/>
      <c r="QV187" s="319"/>
      <c r="QW187" s="319"/>
      <c r="QX187" s="319"/>
      <c r="QY187" s="319"/>
      <c r="QZ187" s="319"/>
      <c r="RA187" s="319"/>
      <c r="RB187" s="319"/>
      <c r="RC187" s="319"/>
      <c r="RD187" s="319"/>
      <c r="RE187" s="319"/>
      <c r="RF187" s="319"/>
    </row>
    <row r="188" spans="1:474" s="602" customFormat="1" ht="14.4">
      <c r="A188" s="319"/>
      <c r="B188" s="2003" t="s">
        <v>77</v>
      </c>
      <c r="C188" s="2004">
        <v>18231134</v>
      </c>
      <c r="D188" s="2005"/>
      <c r="E188" s="2006" t="s">
        <v>1233</v>
      </c>
      <c r="F188" s="2011">
        <v>5</v>
      </c>
      <c r="G188" s="612">
        <f t="shared" si="34"/>
        <v>0.31744798081311093</v>
      </c>
      <c r="H188" s="612" t="s">
        <v>37</v>
      </c>
      <c r="I188" s="2006">
        <v>9360</v>
      </c>
      <c r="J188" s="2008">
        <f t="shared" si="28"/>
        <v>103.60395299145299</v>
      </c>
      <c r="K188" s="2009">
        <f t="shared" si="30"/>
        <v>50.640000000000057</v>
      </c>
      <c r="L188" s="2009">
        <f t="shared" si="31"/>
        <v>50.640000000000057</v>
      </c>
      <c r="M188" s="600"/>
      <c r="N188" s="2006">
        <v>969733</v>
      </c>
      <c r="O188" s="375"/>
      <c r="P188" s="601"/>
      <c r="Q188" s="601">
        <v>473990.40000000055</v>
      </c>
      <c r="R188" s="601">
        <f t="shared" si="29"/>
        <v>0</v>
      </c>
      <c r="S188" s="2006">
        <v>473990.40000000055</v>
      </c>
      <c r="T188" s="601"/>
      <c r="U188" s="601"/>
      <c r="V188" s="601"/>
      <c r="W188" s="601"/>
      <c r="X188" s="601"/>
      <c r="Y188" s="601"/>
      <c r="Z188" s="1006">
        <f t="shared" si="35"/>
        <v>0</v>
      </c>
      <c r="AA188" s="614">
        <f t="shared" si="32"/>
        <v>0.3175879546338175</v>
      </c>
      <c r="AB188" s="601">
        <f t="shared" si="33"/>
        <v>307975.52001091576</v>
      </c>
      <c r="AC188" s="618"/>
      <c r="AD188" s="2010"/>
      <c r="AE188" s="319"/>
      <c r="AF188" s="319"/>
      <c r="AG188" s="319"/>
      <c r="AH188" s="319"/>
      <c r="AI188" s="319"/>
      <c r="AJ188" s="319"/>
      <c r="AK188" s="319"/>
      <c r="AL188" s="319"/>
      <c r="AM188" s="319"/>
      <c r="AN188" s="319"/>
      <c r="AO188" s="319"/>
      <c r="AP188" s="319"/>
      <c r="AQ188" s="319"/>
      <c r="AR188" s="319"/>
      <c r="AS188" s="319"/>
      <c r="AT188" s="319"/>
      <c r="AU188" s="319"/>
      <c r="AV188" s="319"/>
      <c r="AW188" s="319"/>
      <c r="AX188" s="319"/>
      <c r="AY188" s="319"/>
      <c r="AZ188" s="319"/>
      <c r="BA188" s="319"/>
      <c r="BB188" s="319"/>
      <c r="BC188" s="319"/>
      <c r="BD188" s="319"/>
      <c r="BE188" s="319"/>
      <c r="BF188" s="319"/>
      <c r="BG188" s="319"/>
      <c r="BH188" s="319"/>
      <c r="BI188" s="319"/>
      <c r="BJ188" s="319"/>
      <c r="BK188" s="319"/>
      <c r="BL188" s="319"/>
      <c r="BM188" s="319"/>
      <c r="BN188" s="319"/>
      <c r="BO188" s="319"/>
      <c r="BP188" s="319"/>
      <c r="BQ188" s="319"/>
      <c r="BR188" s="319"/>
      <c r="BS188" s="319"/>
      <c r="BT188" s="319"/>
      <c r="BU188" s="319"/>
      <c r="BV188" s="319"/>
      <c r="BW188" s="319"/>
      <c r="BX188" s="319"/>
      <c r="BY188" s="319"/>
      <c r="BZ188" s="319"/>
      <c r="CA188" s="319"/>
      <c r="CB188" s="319"/>
      <c r="CC188" s="319"/>
      <c r="CD188" s="319"/>
      <c r="CE188" s="319"/>
      <c r="CF188" s="319"/>
      <c r="CG188" s="319"/>
      <c r="CH188" s="319"/>
      <c r="CI188" s="319"/>
      <c r="CJ188" s="319"/>
      <c r="CK188" s="319"/>
      <c r="CL188" s="319"/>
      <c r="CM188" s="319"/>
      <c r="CN188" s="319"/>
      <c r="CO188" s="319"/>
      <c r="CP188" s="319"/>
      <c r="CQ188" s="319"/>
      <c r="CR188" s="319"/>
      <c r="CS188" s="319"/>
      <c r="CT188" s="319"/>
      <c r="CU188" s="319"/>
      <c r="CV188" s="319"/>
      <c r="CW188" s="319"/>
      <c r="CX188" s="319"/>
      <c r="CY188" s="319"/>
      <c r="CZ188" s="319"/>
      <c r="DA188" s="319"/>
      <c r="DB188" s="319"/>
      <c r="DC188" s="319"/>
      <c r="DD188" s="319"/>
      <c r="DE188" s="319"/>
      <c r="DF188" s="319"/>
      <c r="DG188" s="319"/>
      <c r="DH188" s="319"/>
      <c r="DI188" s="319"/>
      <c r="DJ188" s="319"/>
      <c r="DK188" s="319"/>
      <c r="DL188" s="319"/>
      <c r="DM188" s="319"/>
      <c r="DN188" s="319"/>
      <c r="DO188" s="319"/>
      <c r="DP188" s="319"/>
      <c r="DQ188" s="319"/>
      <c r="DR188" s="319"/>
      <c r="DS188" s="319"/>
      <c r="DT188" s="319"/>
      <c r="DU188" s="319"/>
      <c r="DV188" s="319"/>
      <c r="DW188" s="319"/>
      <c r="DX188" s="319"/>
      <c r="DY188" s="319"/>
      <c r="DZ188" s="319"/>
      <c r="EA188" s="319"/>
      <c r="EB188" s="319"/>
      <c r="EC188" s="319"/>
      <c r="ED188" s="319"/>
      <c r="EE188" s="319"/>
      <c r="EF188" s="319"/>
      <c r="EG188" s="319"/>
      <c r="EH188" s="319"/>
      <c r="EI188" s="319"/>
      <c r="EJ188" s="319"/>
      <c r="EK188" s="319"/>
      <c r="EL188" s="319"/>
      <c r="EM188" s="319"/>
      <c r="EN188" s="319"/>
      <c r="EO188" s="319"/>
      <c r="EP188" s="319"/>
      <c r="EQ188" s="319"/>
      <c r="ER188" s="319"/>
      <c r="ES188" s="319"/>
      <c r="ET188" s="319"/>
      <c r="EU188" s="319"/>
      <c r="EV188" s="319"/>
      <c r="EW188" s="319"/>
      <c r="EX188" s="319"/>
      <c r="EY188" s="319"/>
      <c r="EZ188" s="319"/>
      <c r="FA188" s="319"/>
      <c r="FB188" s="319"/>
      <c r="FC188" s="319"/>
      <c r="FD188" s="319"/>
      <c r="FE188" s="319"/>
      <c r="FF188" s="319"/>
      <c r="FG188" s="319"/>
      <c r="FH188" s="319"/>
      <c r="FI188" s="319"/>
      <c r="FJ188" s="319"/>
      <c r="FK188" s="319"/>
      <c r="FL188" s="319"/>
      <c r="FM188" s="319"/>
      <c r="FN188" s="319"/>
      <c r="FO188" s="319"/>
      <c r="FP188" s="319"/>
      <c r="FQ188" s="319"/>
      <c r="FR188" s="319"/>
      <c r="FS188" s="319"/>
      <c r="FT188" s="319"/>
      <c r="FU188" s="319"/>
      <c r="FV188" s="319"/>
      <c r="FW188" s="319"/>
      <c r="FX188" s="319"/>
      <c r="FY188" s="319"/>
      <c r="FZ188" s="319"/>
      <c r="GA188" s="319"/>
      <c r="GB188" s="319"/>
      <c r="GC188" s="319"/>
      <c r="GD188" s="319"/>
      <c r="GE188" s="319"/>
      <c r="GF188" s="319"/>
      <c r="GG188" s="319"/>
      <c r="GH188" s="319"/>
      <c r="GI188" s="319"/>
      <c r="GJ188" s="319"/>
      <c r="GK188" s="319"/>
      <c r="GL188" s="319"/>
      <c r="GM188" s="319"/>
      <c r="GN188" s="319"/>
      <c r="GO188" s="319"/>
      <c r="GP188" s="319"/>
      <c r="GQ188" s="319"/>
      <c r="GR188" s="319"/>
      <c r="GS188" s="319"/>
      <c r="GT188" s="319"/>
      <c r="GU188" s="319"/>
      <c r="GV188" s="319"/>
      <c r="GW188" s="319"/>
      <c r="GX188" s="319"/>
      <c r="GY188" s="319"/>
      <c r="GZ188" s="319"/>
      <c r="HA188" s="319"/>
      <c r="HB188" s="319"/>
      <c r="HC188" s="319"/>
      <c r="HD188" s="319"/>
      <c r="HE188" s="319"/>
      <c r="HF188" s="319"/>
      <c r="HG188" s="319"/>
      <c r="HH188" s="319"/>
      <c r="HI188" s="319"/>
      <c r="HJ188" s="319"/>
      <c r="HK188" s="319"/>
      <c r="HL188" s="319"/>
      <c r="HM188" s="319"/>
      <c r="HN188" s="319"/>
      <c r="HO188" s="319"/>
      <c r="HP188" s="319"/>
      <c r="HQ188" s="319"/>
      <c r="HR188" s="319"/>
      <c r="HS188" s="319"/>
      <c r="HT188" s="319"/>
      <c r="HU188" s="319"/>
      <c r="HV188" s="319"/>
      <c r="HW188" s="319"/>
      <c r="HX188" s="319"/>
      <c r="HY188" s="319"/>
      <c r="HZ188" s="319"/>
      <c r="IA188" s="319"/>
      <c r="IB188" s="319"/>
      <c r="IC188" s="319"/>
      <c r="ID188" s="319"/>
      <c r="IE188" s="319"/>
      <c r="IF188" s="319"/>
      <c r="IG188" s="319"/>
      <c r="IH188" s="319"/>
      <c r="II188" s="319"/>
      <c r="IJ188" s="319"/>
      <c r="IK188" s="319"/>
      <c r="IL188" s="319"/>
      <c r="IM188" s="319"/>
      <c r="IN188" s="319"/>
      <c r="IO188" s="319"/>
      <c r="IP188" s="319"/>
      <c r="IQ188" s="319"/>
      <c r="IR188" s="319"/>
      <c r="IS188" s="319"/>
      <c r="IT188" s="319"/>
      <c r="IU188" s="319"/>
      <c r="IV188" s="319"/>
      <c r="IW188" s="319"/>
      <c r="IX188" s="319"/>
      <c r="IY188" s="319"/>
      <c r="IZ188" s="319"/>
      <c r="JA188" s="319"/>
      <c r="JB188" s="319"/>
      <c r="JC188" s="319"/>
      <c r="JD188" s="319"/>
      <c r="JE188" s="319"/>
      <c r="JF188" s="319"/>
      <c r="JG188" s="319"/>
      <c r="JH188" s="319"/>
      <c r="JI188" s="319"/>
      <c r="JJ188" s="319"/>
      <c r="JK188" s="319"/>
      <c r="JL188" s="319"/>
      <c r="JM188" s="319"/>
      <c r="JN188" s="319"/>
      <c r="JO188" s="319"/>
      <c r="JP188" s="319"/>
      <c r="JQ188" s="319"/>
      <c r="JR188" s="319"/>
      <c r="JS188" s="319"/>
      <c r="JT188" s="319"/>
      <c r="JU188" s="319"/>
      <c r="JV188" s="319"/>
      <c r="JW188" s="319"/>
      <c r="JX188" s="319"/>
      <c r="JY188" s="319"/>
      <c r="JZ188" s="319"/>
      <c r="KA188" s="319"/>
      <c r="KB188" s="319"/>
      <c r="KC188" s="319"/>
      <c r="KD188" s="319"/>
      <c r="KE188" s="319"/>
      <c r="KF188" s="319"/>
      <c r="KG188" s="319"/>
      <c r="KH188" s="319"/>
      <c r="KI188" s="319"/>
      <c r="KJ188" s="319"/>
      <c r="KK188" s="319"/>
      <c r="KL188" s="319"/>
      <c r="KM188" s="319"/>
      <c r="KN188" s="319"/>
      <c r="KO188" s="319"/>
      <c r="KP188" s="319"/>
      <c r="KQ188" s="319"/>
      <c r="KR188" s="319"/>
      <c r="KS188" s="319"/>
      <c r="KT188" s="319"/>
      <c r="KU188" s="319"/>
      <c r="KV188" s="319"/>
      <c r="KW188" s="319"/>
      <c r="KX188" s="319"/>
      <c r="KY188" s="319"/>
      <c r="KZ188" s="319"/>
      <c r="LA188" s="319"/>
      <c r="LB188" s="319"/>
      <c r="LC188" s="319"/>
      <c r="LD188" s="319"/>
      <c r="LE188" s="319"/>
      <c r="LF188" s="319"/>
      <c r="LG188" s="319"/>
      <c r="LH188" s="319"/>
      <c r="LI188" s="319"/>
      <c r="LJ188" s="319"/>
      <c r="LK188" s="319"/>
      <c r="LL188" s="319"/>
      <c r="LM188" s="319"/>
      <c r="LN188" s="319"/>
      <c r="LO188" s="319"/>
      <c r="LP188" s="319"/>
      <c r="LQ188" s="319"/>
      <c r="LR188" s="319"/>
      <c r="LS188" s="319"/>
      <c r="LT188" s="319"/>
      <c r="LU188" s="319"/>
      <c r="LV188" s="319"/>
      <c r="LW188" s="319"/>
      <c r="LX188" s="319"/>
      <c r="LY188" s="319"/>
      <c r="LZ188" s="319"/>
      <c r="MA188" s="319"/>
      <c r="MB188" s="319"/>
      <c r="MC188" s="319"/>
      <c r="MD188" s="319"/>
      <c r="ME188" s="319"/>
      <c r="MF188" s="319"/>
      <c r="MG188" s="319"/>
      <c r="MH188" s="319"/>
      <c r="MI188" s="319"/>
      <c r="MJ188" s="319"/>
      <c r="MK188" s="319"/>
      <c r="ML188" s="319"/>
      <c r="MM188" s="319"/>
      <c r="MN188" s="319"/>
      <c r="MO188" s="319"/>
      <c r="MP188" s="319"/>
      <c r="MQ188" s="319"/>
      <c r="MR188" s="319"/>
      <c r="MS188" s="319"/>
      <c r="MT188" s="319"/>
      <c r="MU188" s="319"/>
      <c r="MV188" s="319"/>
      <c r="MW188" s="319"/>
      <c r="MX188" s="319"/>
      <c r="MY188" s="319"/>
      <c r="MZ188" s="319"/>
      <c r="NA188" s="319"/>
      <c r="NB188" s="319"/>
      <c r="NC188" s="319"/>
      <c r="ND188" s="319"/>
      <c r="NE188" s="319"/>
      <c r="NF188" s="319"/>
      <c r="NG188" s="319"/>
      <c r="NH188" s="319"/>
      <c r="NI188" s="319"/>
      <c r="NJ188" s="319"/>
      <c r="NK188" s="319"/>
      <c r="NL188" s="319"/>
      <c r="NM188" s="319"/>
      <c r="NN188" s="319"/>
      <c r="NO188" s="319"/>
      <c r="NP188" s="319"/>
      <c r="NQ188" s="319"/>
      <c r="NR188" s="319"/>
      <c r="NS188" s="319"/>
      <c r="NT188" s="319"/>
      <c r="NU188" s="319"/>
      <c r="NV188" s="319"/>
      <c r="NW188" s="319"/>
      <c r="NX188" s="319"/>
      <c r="NY188" s="319"/>
      <c r="NZ188" s="319"/>
      <c r="OA188" s="319"/>
      <c r="OB188" s="319"/>
      <c r="OC188" s="319"/>
      <c r="OD188" s="319"/>
      <c r="OE188" s="319"/>
      <c r="OF188" s="319"/>
      <c r="OG188" s="319"/>
      <c r="OH188" s="319"/>
      <c r="OI188" s="319"/>
      <c r="OJ188" s="319"/>
      <c r="OK188" s="319"/>
      <c r="OL188" s="319"/>
      <c r="OM188" s="319"/>
      <c r="ON188" s="319"/>
      <c r="OO188" s="319"/>
      <c r="OP188" s="319"/>
      <c r="OQ188" s="319"/>
      <c r="OR188" s="319"/>
      <c r="OS188" s="319"/>
      <c r="OT188" s="319"/>
      <c r="OU188" s="319"/>
      <c r="OV188" s="319"/>
      <c r="OW188" s="319"/>
      <c r="OX188" s="319"/>
      <c r="OY188" s="319"/>
      <c r="OZ188" s="319"/>
      <c r="PA188" s="319"/>
      <c r="PB188" s="319"/>
      <c r="PC188" s="319"/>
      <c r="PD188" s="319"/>
      <c r="PE188" s="319"/>
      <c r="PF188" s="319"/>
      <c r="PG188" s="319"/>
      <c r="PH188" s="319"/>
      <c r="PI188" s="319"/>
      <c r="PJ188" s="319"/>
      <c r="PK188" s="319"/>
      <c r="PL188" s="319"/>
      <c r="PM188" s="319"/>
      <c r="PN188" s="319"/>
      <c r="PO188" s="319"/>
      <c r="PP188" s="319"/>
      <c r="PQ188" s="319"/>
      <c r="PR188" s="319"/>
      <c r="PS188" s="319"/>
      <c r="PT188" s="319"/>
      <c r="PU188" s="319"/>
      <c r="PV188" s="319"/>
      <c r="PW188" s="319"/>
      <c r="PX188" s="319"/>
      <c r="PY188" s="319"/>
      <c r="PZ188" s="319"/>
      <c r="QA188" s="319"/>
      <c r="QB188" s="319"/>
      <c r="QC188" s="319"/>
      <c r="QD188" s="319"/>
      <c r="QE188" s="319"/>
      <c r="QF188" s="319"/>
      <c r="QG188" s="319"/>
      <c r="QH188" s="319"/>
      <c r="QI188" s="319"/>
      <c r="QJ188" s="319"/>
      <c r="QK188" s="319"/>
      <c r="QL188" s="319"/>
      <c r="QM188" s="319"/>
      <c r="QN188" s="319"/>
      <c r="QO188" s="319"/>
      <c r="QP188" s="319"/>
      <c r="QQ188" s="319"/>
      <c r="QR188" s="319"/>
      <c r="QS188" s="319"/>
      <c r="QT188" s="319"/>
      <c r="QU188" s="319"/>
      <c r="QV188" s="319"/>
      <c r="QW188" s="319"/>
      <c r="QX188" s="319"/>
      <c r="QY188" s="319"/>
      <c r="QZ188" s="319"/>
      <c r="RA188" s="319"/>
      <c r="RB188" s="319"/>
      <c r="RC188" s="319"/>
      <c r="RD188" s="319"/>
      <c r="RE188" s="319"/>
      <c r="RF188" s="319"/>
    </row>
    <row r="189" spans="1:474" s="602" customFormat="1" ht="14.4">
      <c r="A189" s="319"/>
      <c r="B189" s="2003" t="s">
        <v>77</v>
      </c>
      <c r="C189" s="2004">
        <v>18231134</v>
      </c>
      <c r="D189" s="2005"/>
      <c r="E189" s="2006" t="s">
        <v>505</v>
      </c>
      <c r="F189" s="2011">
        <v>9</v>
      </c>
      <c r="G189" s="612">
        <f t="shared" si="34"/>
        <v>1.4904554461092921E-2</v>
      </c>
      <c r="H189" s="612" t="s">
        <v>37</v>
      </c>
      <c r="I189" s="2006">
        <v>165</v>
      </c>
      <c r="J189" s="2008">
        <f t="shared" si="28"/>
        <v>153.29999999999998</v>
      </c>
      <c r="K189" s="2009">
        <f t="shared" si="30"/>
        <v>60</v>
      </c>
      <c r="L189" s="2009">
        <f t="shared" si="31"/>
        <v>60</v>
      </c>
      <c r="M189" s="600"/>
      <c r="N189" s="2006">
        <v>25294.499999999996</v>
      </c>
      <c r="O189" s="375"/>
      <c r="P189" s="601"/>
      <c r="Q189" s="601">
        <v>9900</v>
      </c>
      <c r="R189" s="601">
        <f t="shared" si="29"/>
        <v>0</v>
      </c>
      <c r="S189" s="2006">
        <v>9900</v>
      </c>
      <c r="T189" s="601"/>
      <c r="U189" s="601"/>
      <c r="V189" s="601"/>
      <c r="W189" s="601"/>
      <c r="X189" s="601"/>
      <c r="Y189" s="601"/>
      <c r="Z189" s="1006">
        <f t="shared" si="35"/>
        <v>0</v>
      </c>
      <c r="AA189" s="614">
        <f t="shared" si="32"/>
        <v>0.53473697868300696</v>
      </c>
      <c r="AB189" s="601">
        <f t="shared" si="33"/>
        <v>13525.904507297317</v>
      </c>
      <c r="AC189" s="618"/>
      <c r="AD189" s="2010"/>
      <c r="AE189" s="319"/>
      <c r="AF189" s="319"/>
      <c r="AG189" s="319"/>
      <c r="AH189" s="319"/>
      <c r="AI189" s="319"/>
      <c r="AJ189" s="319"/>
      <c r="AK189" s="319"/>
      <c r="AL189" s="319"/>
      <c r="AM189" s="319"/>
      <c r="AN189" s="319"/>
      <c r="AO189" s="319"/>
      <c r="AP189" s="319"/>
      <c r="AQ189" s="319"/>
      <c r="AR189" s="319"/>
      <c r="AS189" s="319"/>
      <c r="AT189" s="319"/>
      <c r="AU189" s="319"/>
      <c r="AV189" s="319"/>
      <c r="AW189" s="319"/>
      <c r="AX189" s="319"/>
      <c r="AY189" s="319"/>
      <c r="AZ189" s="319"/>
      <c r="BA189" s="319"/>
      <c r="BB189" s="319"/>
      <c r="BC189" s="319"/>
      <c r="BD189" s="319"/>
      <c r="BE189" s="319"/>
      <c r="BF189" s="319"/>
      <c r="BG189" s="319"/>
      <c r="BH189" s="319"/>
      <c r="BI189" s="319"/>
      <c r="BJ189" s="319"/>
      <c r="BK189" s="319"/>
      <c r="BL189" s="319"/>
      <c r="BM189" s="319"/>
      <c r="BN189" s="319"/>
      <c r="BO189" s="319"/>
      <c r="BP189" s="319"/>
      <c r="BQ189" s="319"/>
      <c r="BR189" s="319"/>
      <c r="BS189" s="319"/>
      <c r="BT189" s="319"/>
      <c r="BU189" s="319"/>
      <c r="BV189" s="319"/>
      <c r="BW189" s="319"/>
      <c r="BX189" s="319"/>
      <c r="BY189" s="319"/>
      <c r="BZ189" s="319"/>
      <c r="CA189" s="319"/>
      <c r="CB189" s="319"/>
      <c r="CC189" s="319"/>
      <c r="CD189" s="319"/>
      <c r="CE189" s="319"/>
      <c r="CF189" s="319"/>
      <c r="CG189" s="319"/>
      <c r="CH189" s="319"/>
      <c r="CI189" s="319"/>
      <c r="CJ189" s="319"/>
      <c r="CK189" s="319"/>
      <c r="CL189" s="319"/>
      <c r="CM189" s="319"/>
      <c r="CN189" s="319"/>
      <c r="CO189" s="319"/>
      <c r="CP189" s="319"/>
      <c r="CQ189" s="319"/>
      <c r="CR189" s="319"/>
      <c r="CS189" s="319"/>
      <c r="CT189" s="319"/>
      <c r="CU189" s="319"/>
      <c r="CV189" s="319"/>
      <c r="CW189" s="319"/>
      <c r="CX189" s="319"/>
      <c r="CY189" s="319"/>
      <c r="CZ189" s="319"/>
      <c r="DA189" s="319"/>
      <c r="DB189" s="319"/>
      <c r="DC189" s="319"/>
      <c r="DD189" s="319"/>
      <c r="DE189" s="319"/>
      <c r="DF189" s="319"/>
      <c r="DG189" s="319"/>
      <c r="DH189" s="319"/>
      <c r="DI189" s="319"/>
      <c r="DJ189" s="319"/>
      <c r="DK189" s="319"/>
      <c r="DL189" s="319"/>
      <c r="DM189" s="319"/>
      <c r="DN189" s="319"/>
      <c r="DO189" s="319"/>
      <c r="DP189" s="319"/>
      <c r="DQ189" s="319"/>
      <c r="DR189" s="319"/>
      <c r="DS189" s="319"/>
      <c r="DT189" s="319"/>
      <c r="DU189" s="319"/>
      <c r="DV189" s="319"/>
      <c r="DW189" s="319"/>
      <c r="DX189" s="319"/>
      <c r="DY189" s="319"/>
      <c r="DZ189" s="319"/>
      <c r="EA189" s="319"/>
      <c r="EB189" s="319"/>
      <c r="EC189" s="319"/>
      <c r="ED189" s="319"/>
      <c r="EE189" s="319"/>
      <c r="EF189" s="319"/>
      <c r="EG189" s="319"/>
      <c r="EH189" s="319"/>
      <c r="EI189" s="319"/>
      <c r="EJ189" s="319"/>
      <c r="EK189" s="319"/>
      <c r="EL189" s="319"/>
      <c r="EM189" s="319"/>
      <c r="EN189" s="319"/>
      <c r="EO189" s="319"/>
      <c r="EP189" s="319"/>
      <c r="EQ189" s="319"/>
      <c r="ER189" s="319"/>
      <c r="ES189" s="319"/>
      <c r="ET189" s="319"/>
      <c r="EU189" s="319"/>
      <c r="EV189" s="319"/>
      <c r="EW189" s="319"/>
      <c r="EX189" s="319"/>
      <c r="EY189" s="319"/>
      <c r="EZ189" s="319"/>
      <c r="FA189" s="319"/>
      <c r="FB189" s="319"/>
      <c r="FC189" s="319"/>
      <c r="FD189" s="319"/>
      <c r="FE189" s="319"/>
      <c r="FF189" s="319"/>
      <c r="FG189" s="319"/>
      <c r="FH189" s="319"/>
      <c r="FI189" s="319"/>
      <c r="FJ189" s="319"/>
      <c r="FK189" s="319"/>
      <c r="FL189" s="319"/>
      <c r="FM189" s="319"/>
      <c r="FN189" s="319"/>
      <c r="FO189" s="319"/>
      <c r="FP189" s="319"/>
      <c r="FQ189" s="319"/>
      <c r="FR189" s="319"/>
      <c r="FS189" s="319"/>
      <c r="FT189" s="319"/>
      <c r="FU189" s="319"/>
      <c r="FV189" s="319"/>
      <c r="FW189" s="319"/>
      <c r="FX189" s="319"/>
      <c r="FY189" s="319"/>
      <c r="FZ189" s="319"/>
      <c r="GA189" s="319"/>
      <c r="GB189" s="319"/>
      <c r="GC189" s="319"/>
      <c r="GD189" s="319"/>
      <c r="GE189" s="319"/>
      <c r="GF189" s="319"/>
      <c r="GG189" s="319"/>
      <c r="GH189" s="319"/>
      <c r="GI189" s="319"/>
      <c r="GJ189" s="319"/>
      <c r="GK189" s="319"/>
      <c r="GL189" s="319"/>
      <c r="GM189" s="319"/>
      <c r="GN189" s="319"/>
      <c r="GO189" s="319"/>
      <c r="GP189" s="319"/>
      <c r="GQ189" s="319"/>
      <c r="GR189" s="319"/>
      <c r="GS189" s="319"/>
      <c r="GT189" s="319"/>
      <c r="GU189" s="319"/>
      <c r="GV189" s="319"/>
      <c r="GW189" s="319"/>
      <c r="GX189" s="319"/>
      <c r="GY189" s="319"/>
      <c r="GZ189" s="319"/>
      <c r="HA189" s="319"/>
      <c r="HB189" s="319"/>
      <c r="HC189" s="319"/>
      <c r="HD189" s="319"/>
      <c r="HE189" s="319"/>
      <c r="HF189" s="319"/>
      <c r="HG189" s="319"/>
      <c r="HH189" s="319"/>
      <c r="HI189" s="319"/>
      <c r="HJ189" s="319"/>
      <c r="HK189" s="319"/>
      <c r="HL189" s="319"/>
      <c r="HM189" s="319"/>
      <c r="HN189" s="319"/>
      <c r="HO189" s="319"/>
      <c r="HP189" s="319"/>
      <c r="HQ189" s="319"/>
      <c r="HR189" s="319"/>
      <c r="HS189" s="319"/>
      <c r="HT189" s="319"/>
      <c r="HU189" s="319"/>
      <c r="HV189" s="319"/>
      <c r="HW189" s="319"/>
      <c r="HX189" s="319"/>
      <c r="HY189" s="319"/>
      <c r="HZ189" s="319"/>
      <c r="IA189" s="319"/>
      <c r="IB189" s="319"/>
      <c r="IC189" s="319"/>
      <c r="ID189" s="319"/>
      <c r="IE189" s="319"/>
      <c r="IF189" s="319"/>
      <c r="IG189" s="319"/>
      <c r="IH189" s="319"/>
      <c r="II189" s="319"/>
      <c r="IJ189" s="319"/>
      <c r="IK189" s="319"/>
      <c r="IL189" s="319"/>
      <c r="IM189" s="319"/>
      <c r="IN189" s="319"/>
      <c r="IO189" s="319"/>
      <c r="IP189" s="319"/>
      <c r="IQ189" s="319"/>
      <c r="IR189" s="319"/>
      <c r="IS189" s="319"/>
      <c r="IT189" s="319"/>
      <c r="IU189" s="319"/>
      <c r="IV189" s="319"/>
      <c r="IW189" s="319"/>
      <c r="IX189" s="319"/>
      <c r="IY189" s="319"/>
      <c r="IZ189" s="319"/>
      <c r="JA189" s="319"/>
      <c r="JB189" s="319"/>
      <c r="JC189" s="319"/>
      <c r="JD189" s="319"/>
      <c r="JE189" s="319"/>
      <c r="JF189" s="319"/>
      <c r="JG189" s="319"/>
      <c r="JH189" s="319"/>
      <c r="JI189" s="319"/>
      <c r="JJ189" s="319"/>
      <c r="JK189" s="319"/>
      <c r="JL189" s="319"/>
      <c r="JM189" s="319"/>
      <c r="JN189" s="319"/>
      <c r="JO189" s="319"/>
      <c r="JP189" s="319"/>
      <c r="JQ189" s="319"/>
      <c r="JR189" s="319"/>
      <c r="JS189" s="319"/>
      <c r="JT189" s="319"/>
      <c r="JU189" s="319"/>
      <c r="JV189" s="319"/>
      <c r="JW189" s="319"/>
      <c r="JX189" s="319"/>
      <c r="JY189" s="319"/>
      <c r="JZ189" s="319"/>
      <c r="KA189" s="319"/>
      <c r="KB189" s="319"/>
      <c r="KC189" s="319"/>
      <c r="KD189" s="319"/>
      <c r="KE189" s="319"/>
      <c r="KF189" s="319"/>
      <c r="KG189" s="319"/>
      <c r="KH189" s="319"/>
      <c r="KI189" s="319"/>
      <c r="KJ189" s="319"/>
      <c r="KK189" s="319"/>
      <c r="KL189" s="319"/>
      <c r="KM189" s="319"/>
      <c r="KN189" s="319"/>
      <c r="KO189" s="319"/>
      <c r="KP189" s="319"/>
      <c r="KQ189" s="319"/>
      <c r="KR189" s="319"/>
      <c r="KS189" s="319"/>
      <c r="KT189" s="319"/>
      <c r="KU189" s="319"/>
      <c r="KV189" s="319"/>
      <c r="KW189" s="319"/>
      <c r="KX189" s="319"/>
      <c r="KY189" s="319"/>
      <c r="KZ189" s="319"/>
      <c r="LA189" s="319"/>
      <c r="LB189" s="319"/>
      <c r="LC189" s="319"/>
      <c r="LD189" s="319"/>
      <c r="LE189" s="319"/>
      <c r="LF189" s="319"/>
      <c r="LG189" s="319"/>
      <c r="LH189" s="319"/>
      <c r="LI189" s="319"/>
      <c r="LJ189" s="319"/>
      <c r="LK189" s="319"/>
      <c r="LL189" s="319"/>
      <c r="LM189" s="319"/>
      <c r="LN189" s="319"/>
      <c r="LO189" s="319"/>
      <c r="LP189" s="319"/>
      <c r="LQ189" s="319"/>
      <c r="LR189" s="319"/>
      <c r="LS189" s="319"/>
      <c r="LT189" s="319"/>
      <c r="LU189" s="319"/>
      <c r="LV189" s="319"/>
      <c r="LW189" s="319"/>
      <c r="LX189" s="319"/>
      <c r="LY189" s="319"/>
      <c r="LZ189" s="319"/>
      <c r="MA189" s="319"/>
      <c r="MB189" s="319"/>
      <c r="MC189" s="319"/>
      <c r="MD189" s="319"/>
      <c r="ME189" s="319"/>
      <c r="MF189" s="319"/>
      <c r="MG189" s="319"/>
      <c r="MH189" s="319"/>
      <c r="MI189" s="319"/>
      <c r="MJ189" s="319"/>
      <c r="MK189" s="319"/>
      <c r="ML189" s="319"/>
      <c r="MM189" s="319"/>
      <c r="MN189" s="319"/>
      <c r="MO189" s="319"/>
      <c r="MP189" s="319"/>
      <c r="MQ189" s="319"/>
      <c r="MR189" s="319"/>
      <c r="MS189" s="319"/>
      <c r="MT189" s="319"/>
      <c r="MU189" s="319"/>
      <c r="MV189" s="319"/>
      <c r="MW189" s="319"/>
      <c r="MX189" s="319"/>
      <c r="MY189" s="319"/>
      <c r="MZ189" s="319"/>
      <c r="NA189" s="319"/>
      <c r="NB189" s="319"/>
      <c r="NC189" s="319"/>
      <c r="ND189" s="319"/>
      <c r="NE189" s="319"/>
      <c r="NF189" s="319"/>
      <c r="NG189" s="319"/>
      <c r="NH189" s="319"/>
      <c r="NI189" s="319"/>
      <c r="NJ189" s="319"/>
      <c r="NK189" s="319"/>
      <c r="NL189" s="319"/>
      <c r="NM189" s="319"/>
      <c r="NN189" s="319"/>
      <c r="NO189" s="319"/>
      <c r="NP189" s="319"/>
      <c r="NQ189" s="319"/>
      <c r="NR189" s="319"/>
      <c r="NS189" s="319"/>
      <c r="NT189" s="319"/>
      <c r="NU189" s="319"/>
      <c r="NV189" s="319"/>
      <c r="NW189" s="319"/>
      <c r="NX189" s="319"/>
      <c r="NY189" s="319"/>
      <c r="NZ189" s="319"/>
      <c r="OA189" s="319"/>
      <c r="OB189" s="319"/>
      <c r="OC189" s="319"/>
      <c r="OD189" s="319"/>
      <c r="OE189" s="319"/>
      <c r="OF189" s="319"/>
      <c r="OG189" s="319"/>
      <c r="OH189" s="319"/>
      <c r="OI189" s="319"/>
      <c r="OJ189" s="319"/>
      <c r="OK189" s="319"/>
      <c r="OL189" s="319"/>
      <c r="OM189" s="319"/>
      <c r="ON189" s="319"/>
      <c r="OO189" s="319"/>
      <c r="OP189" s="319"/>
      <c r="OQ189" s="319"/>
      <c r="OR189" s="319"/>
      <c r="OS189" s="319"/>
      <c r="OT189" s="319"/>
      <c r="OU189" s="319"/>
      <c r="OV189" s="319"/>
      <c r="OW189" s="319"/>
      <c r="OX189" s="319"/>
      <c r="OY189" s="319"/>
      <c r="OZ189" s="319"/>
      <c r="PA189" s="319"/>
      <c r="PB189" s="319"/>
      <c r="PC189" s="319"/>
      <c r="PD189" s="319"/>
      <c r="PE189" s="319"/>
      <c r="PF189" s="319"/>
      <c r="PG189" s="319"/>
      <c r="PH189" s="319"/>
      <c r="PI189" s="319"/>
      <c r="PJ189" s="319"/>
      <c r="PK189" s="319"/>
      <c r="PL189" s="319"/>
      <c r="PM189" s="319"/>
      <c r="PN189" s="319"/>
      <c r="PO189" s="319"/>
      <c r="PP189" s="319"/>
      <c r="PQ189" s="319"/>
      <c r="PR189" s="319"/>
      <c r="PS189" s="319"/>
      <c r="PT189" s="319"/>
      <c r="PU189" s="319"/>
      <c r="PV189" s="319"/>
      <c r="PW189" s="319"/>
      <c r="PX189" s="319"/>
      <c r="PY189" s="319"/>
      <c r="PZ189" s="319"/>
      <c r="QA189" s="319"/>
      <c r="QB189" s="319"/>
      <c r="QC189" s="319"/>
      <c r="QD189" s="319"/>
      <c r="QE189" s="319"/>
      <c r="QF189" s="319"/>
      <c r="QG189" s="319"/>
      <c r="QH189" s="319"/>
      <c r="QI189" s="319"/>
      <c r="QJ189" s="319"/>
      <c r="QK189" s="319"/>
      <c r="QL189" s="319"/>
      <c r="QM189" s="319"/>
      <c r="QN189" s="319"/>
      <c r="QO189" s="319"/>
      <c r="QP189" s="319"/>
      <c r="QQ189" s="319"/>
      <c r="QR189" s="319"/>
      <c r="QS189" s="319"/>
      <c r="QT189" s="319"/>
      <c r="QU189" s="319"/>
      <c r="QV189" s="319"/>
      <c r="QW189" s="319"/>
      <c r="QX189" s="319"/>
      <c r="QY189" s="319"/>
      <c r="QZ189" s="319"/>
      <c r="RA189" s="319"/>
      <c r="RB189" s="319"/>
      <c r="RC189" s="319"/>
      <c r="RD189" s="319"/>
      <c r="RE189" s="319"/>
      <c r="RF189" s="319"/>
    </row>
    <row r="190" spans="1:474" s="602" customFormat="1" ht="14.4">
      <c r="A190" s="319"/>
      <c r="B190" s="2003" t="s">
        <v>77</v>
      </c>
      <c r="C190" s="2004">
        <v>18231134</v>
      </c>
      <c r="D190" s="2005"/>
      <c r="E190" s="2006" t="s">
        <v>1189</v>
      </c>
      <c r="F190" s="2011">
        <v>5</v>
      </c>
      <c r="G190" s="612">
        <f t="shared" si="34"/>
        <v>4.0780709388846322E-2</v>
      </c>
      <c r="H190" s="612" t="s">
        <v>37</v>
      </c>
      <c r="I190" s="2006">
        <v>802</v>
      </c>
      <c r="J190" s="2008">
        <f t="shared" si="28"/>
        <v>155.33167082294264</v>
      </c>
      <c r="K190" s="2009">
        <f t="shared" si="30"/>
        <v>32.409999999999989</v>
      </c>
      <c r="L190" s="2009">
        <f t="shared" si="31"/>
        <v>32.409999999999989</v>
      </c>
      <c r="M190" s="600"/>
      <c r="N190" s="2006">
        <v>124576</v>
      </c>
      <c r="O190" s="375"/>
      <c r="P190" s="601"/>
      <c r="Q190" s="601">
        <v>25992.819999999992</v>
      </c>
      <c r="R190" s="601">
        <f t="shared" si="29"/>
        <v>0</v>
      </c>
      <c r="S190" s="2006">
        <v>25992.819999999992</v>
      </c>
      <c r="T190" s="601"/>
      <c r="U190" s="601"/>
      <c r="V190" s="601"/>
      <c r="W190" s="601"/>
      <c r="X190" s="601"/>
      <c r="Y190" s="601"/>
      <c r="Z190" s="1006">
        <f t="shared" si="35"/>
        <v>0</v>
      </c>
      <c r="AA190" s="614">
        <f t="shared" si="32"/>
        <v>0.3175879546338175</v>
      </c>
      <c r="AB190" s="601">
        <f t="shared" si="33"/>
        <v>39563.83703646245</v>
      </c>
      <c r="AC190" s="618"/>
      <c r="AD190" s="2010"/>
      <c r="AE190" s="319"/>
      <c r="AF190" s="319"/>
      <c r="AG190" s="319"/>
      <c r="AH190" s="319"/>
      <c r="AI190" s="319"/>
      <c r="AJ190" s="319"/>
      <c r="AK190" s="319"/>
      <c r="AL190" s="319"/>
      <c r="AM190" s="319"/>
      <c r="AN190" s="319"/>
      <c r="AO190" s="319"/>
      <c r="AP190" s="319"/>
      <c r="AQ190" s="319"/>
      <c r="AR190" s="319"/>
      <c r="AS190" s="319"/>
      <c r="AT190" s="319"/>
      <c r="AU190" s="319"/>
      <c r="AV190" s="319"/>
      <c r="AW190" s="319"/>
      <c r="AX190" s="319"/>
      <c r="AY190" s="319"/>
      <c r="AZ190" s="319"/>
      <c r="BA190" s="319"/>
      <c r="BB190" s="319"/>
      <c r="BC190" s="319"/>
      <c r="BD190" s="319"/>
      <c r="BE190" s="319"/>
      <c r="BF190" s="319"/>
      <c r="BG190" s="319"/>
      <c r="BH190" s="319"/>
      <c r="BI190" s="319"/>
      <c r="BJ190" s="319"/>
      <c r="BK190" s="319"/>
      <c r="BL190" s="319"/>
      <c r="BM190" s="319"/>
      <c r="BN190" s="319"/>
      <c r="BO190" s="319"/>
      <c r="BP190" s="319"/>
      <c r="BQ190" s="319"/>
      <c r="BR190" s="319"/>
      <c r="BS190" s="319"/>
      <c r="BT190" s="319"/>
      <c r="BU190" s="319"/>
      <c r="BV190" s="319"/>
      <c r="BW190" s="319"/>
      <c r="BX190" s="319"/>
      <c r="BY190" s="319"/>
      <c r="BZ190" s="319"/>
      <c r="CA190" s="319"/>
      <c r="CB190" s="319"/>
      <c r="CC190" s="319"/>
      <c r="CD190" s="319"/>
      <c r="CE190" s="319"/>
      <c r="CF190" s="319"/>
      <c r="CG190" s="319"/>
      <c r="CH190" s="319"/>
      <c r="CI190" s="319"/>
      <c r="CJ190" s="319"/>
      <c r="CK190" s="319"/>
      <c r="CL190" s="319"/>
      <c r="CM190" s="319"/>
      <c r="CN190" s="319"/>
      <c r="CO190" s="319"/>
      <c r="CP190" s="319"/>
      <c r="CQ190" s="319"/>
      <c r="CR190" s="319"/>
      <c r="CS190" s="319"/>
      <c r="CT190" s="319"/>
      <c r="CU190" s="319"/>
      <c r="CV190" s="319"/>
      <c r="CW190" s="319"/>
      <c r="CX190" s="319"/>
      <c r="CY190" s="319"/>
      <c r="CZ190" s="319"/>
      <c r="DA190" s="319"/>
      <c r="DB190" s="319"/>
      <c r="DC190" s="319"/>
      <c r="DD190" s="319"/>
      <c r="DE190" s="319"/>
      <c r="DF190" s="319"/>
      <c r="DG190" s="319"/>
      <c r="DH190" s="319"/>
      <c r="DI190" s="319"/>
      <c r="DJ190" s="319"/>
      <c r="DK190" s="319"/>
      <c r="DL190" s="319"/>
      <c r="DM190" s="319"/>
      <c r="DN190" s="319"/>
      <c r="DO190" s="319"/>
      <c r="DP190" s="319"/>
      <c r="DQ190" s="319"/>
      <c r="DR190" s="319"/>
      <c r="DS190" s="319"/>
      <c r="DT190" s="319"/>
      <c r="DU190" s="319"/>
      <c r="DV190" s="319"/>
      <c r="DW190" s="319"/>
      <c r="DX190" s="319"/>
      <c r="DY190" s="319"/>
      <c r="DZ190" s="319"/>
      <c r="EA190" s="319"/>
      <c r="EB190" s="319"/>
      <c r="EC190" s="319"/>
      <c r="ED190" s="319"/>
      <c r="EE190" s="319"/>
      <c r="EF190" s="319"/>
      <c r="EG190" s="319"/>
      <c r="EH190" s="319"/>
      <c r="EI190" s="319"/>
      <c r="EJ190" s="319"/>
      <c r="EK190" s="319"/>
      <c r="EL190" s="319"/>
      <c r="EM190" s="319"/>
      <c r="EN190" s="319"/>
      <c r="EO190" s="319"/>
      <c r="EP190" s="319"/>
      <c r="EQ190" s="319"/>
      <c r="ER190" s="319"/>
      <c r="ES190" s="319"/>
      <c r="ET190" s="319"/>
      <c r="EU190" s="319"/>
      <c r="EV190" s="319"/>
      <c r="EW190" s="319"/>
      <c r="EX190" s="319"/>
      <c r="EY190" s="319"/>
      <c r="EZ190" s="319"/>
      <c r="FA190" s="319"/>
      <c r="FB190" s="319"/>
      <c r="FC190" s="319"/>
      <c r="FD190" s="319"/>
      <c r="FE190" s="319"/>
      <c r="FF190" s="319"/>
      <c r="FG190" s="319"/>
      <c r="FH190" s="319"/>
      <c r="FI190" s="319"/>
      <c r="FJ190" s="319"/>
      <c r="FK190" s="319"/>
      <c r="FL190" s="319"/>
      <c r="FM190" s="319"/>
      <c r="FN190" s="319"/>
      <c r="FO190" s="319"/>
      <c r="FP190" s="319"/>
      <c r="FQ190" s="319"/>
      <c r="FR190" s="319"/>
      <c r="FS190" s="319"/>
      <c r="FT190" s="319"/>
      <c r="FU190" s="319"/>
      <c r="FV190" s="319"/>
      <c r="FW190" s="319"/>
      <c r="FX190" s="319"/>
      <c r="FY190" s="319"/>
      <c r="FZ190" s="319"/>
      <c r="GA190" s="319"/>
      <c r="GB190" s="319"/>
      <c r="GC190" s="319"/>
      <c r="GD190" s="319"/>
      <c r="GE190" s="319"/>
      <c r="GF190" s="319"/>
      <c r="GG190" s="319"/>
      <c r="GH190" s="319"/>
      <c r="GI190" s="319"/>
      <c r="GJ190" s="319"/>
      <c r="GK190" s="319"/>
      <c r="GL190" s="319"/>
      <c r="GM190" s="319"/>
      <c r="GN190" s="319"/>
      <c r="GO190" s="319"/>
      <c r="GP190" s="319"/>
      <c r="GQ190" s="319"/>
      <c r="GR190" s="319"/>
      <c r="GS190" s="319"/>
      <c r="GT190" s="319"/>
      <c r="GU190" s="319"/>
      <c r="GV190" s="319"/>
      <c r="GW190" s="319"/>
      <c r="GX190" s="319"/>
      <c r="GY190" s="319"/>
      <c r="GZ190" s="319"/>
      <c r="HA190" s="319"/>
      <c r="HB190" s="319"/>
      <c r="HC190" s="319"/>
      <c r="HD190" s="319"/>
      <c r="HE190" s="319"/>
      <c r="HF190" s="319"/>
      <c r="HG190" s="319"/>
      <c r="HH190" s="319"/>
      <c r="HI190" s="319"/>
      <c r="HJ190" s="319"/>
      <c r="HK190" s="319"/>
      <c r="HL190" s="319"/>
      <c r="HM190" s="319"/>
      <c r="HN190" s="319"/>
      <c r="HO190" s="319"/>
      <c r="HP190" s="319"/>
      <c r="HQ190" s="319"/>
      <c r="HR190" s="319"/>
      <c r="HS190" s="319"/>
      <c r="HT190" s="319"/>
      <c r="HU190" s="319"/>
      <c r="HV190" s="319"/>
      <c r="HW190" s="319"/>
      <c r="HX190" s="319"/>
      <c r="HY190" s="319"/>
      <c r="HZ190" s="319"/>
      <c r="IA190" s="319"/>
      <c r="IB190" s="319"/>
      <c r="IC190" s="319"/>
      <c r="ID190" s="319"/>
      <c r="IE190" s="319"/>
      <c r="IF190" s="319"/>
      <c r="IG190" s="319"/>
      <c r="IH190" s="319"/>
      <c r="II190" s="319"/>
      <c r="IJ190" s="319"/>
      <c r="IK190" s="319"/>
      <c r="IL190" s="319"/>
      <c r="IM190" s="319"/>
      <c r="IN190" s="319"/>
      <c r="IO190" s="319"/>
      <c r="IP190" s="319"/>
      <c r="IQ190" s="319"/>
      <c r="IR190" s="319"/>
      <c r="IS190" s="319"/>
      <c r="IT190" s="319"/>
      <c r="IU190" s="319"/>
      <c r="IV190" s="319"/>
      <c r="IW190" s="319"/>
      <c r="IX190" s="319"/>
      <c r="IY190" s="319"/>
      <c r="IZ190" s="319"/>
      <c r="JA190" s="319"/>
      <c r="JB190" s="319"/>
      <c r="JC190" s="319"/>
      <c r="JD190" s="319"/>
      <c r="JE190" s="319"/>
      <c r="JF190" s="319"/>
      <c r="JG190" s="319"/>
      <c r="JH190" s="319"/>
      <c r="JI190" s="319"/>
      <c r="JJ190" s="319"/>
      <c r="JK190" s="319"/>
      <c r="JL190" s="319"/>
      <c r="JM190" s="319"/>
      <c r="JN190" s="319"/>
      <c r="JO190" s="319"/>
      <c r="JP190" s="319"/>
      <c r="JQ190" s="319"/>
      <c r="JR190" s="319"/>
      <c r="JS190" s="319"/>
      <c r="JT190" s="319"/>
      <c r="JU190" s="319"/>
      <c r="JV190" s="319"/>
      <c r="JW190" s="319"/>
      <c r="JX190" s="319"/>
      <c r="JY190" s="319"/>
      <c r="JZ190" s="319"/>
      <c r="KA190" s="319"/>
      <c r="KB190" s="319"/>
      <c r="KC190" s="319"/>
      <c r="KD190" s="319"/>
      <c r="KE190" s="319"/>
      <c r="KF190" s="319"/>
      <c r="KG190" s="319"/>
      <c r="KH190" s="319"/>
      <c r="KI190" s="319"/>
      <c r="KJ190" s="319"/>
      <c r="KK190" s="319"/>
      <c r="KL190" s="319"/>
      <c r="KM190" s="319"/>
      <c r="KN190" s="319"/>
      <c r="KO190" s="319"/>
      <c r="KP190" s="319"/>
      <c r="KQ190" s="319"/>
      <c r="KR190" s="319"/>
      <c r="KS190" s="319"/>
      <c r="KT190" s="319"/>
      <c r="KU190" s="319"/>
      <c r="KV190" s="319"/>
      <c r="KW190" s="319"/>
      <c r="KX190" s="319"/>
      <c r="KY190" s="319"/>
      <c r="KZ190" s="319"/>
      <c r="LA190" s="319"/>
      <c r="LB190" s="319"/>
      <c r="LC190" s="319"/>
      <c r="LD190" s="319"/>
      <c r="LE190" s="319"/>
      <c r="LF190" s="319"/>
      <c r="LG190" s="319"/>
      <c r="LH190" s="319"/>
      <c r="LI190" s="319"/>
      <c r="LJ190" s="319"/>
      <c r="LK190" s="319"/>
      <c r="LL190" s="319"/>
      <c r="LM190" s="319"/>
      <c r="LN190" s="319"/>
      <c r="LO190" s="319"/>
      <c r="LP190" s="319"/>
      <c r="LQ190" s="319"/>
      <c r="LR190" s="319"/>
      <c r="LS190" s="319"/>
      <c r="LT190" s="319"/>
      <c r="LU190" s="319"/>
      <c r="LV190" s="319"/>
      <c r="LW190" s="319"/>
      <c r="LX190" s="319"/>
      <c r="LY190" s="319"/>
      <c r="LZ190" s="319"/>
      <c r="MA190" s="319"/>
      <c r="MB190" s="319"/>
      <c r="MC190" s="319"/>
      <c r="MD190" s="319"/>
      <c r="ME190" s="319"/>
      <c r="MF190" s="319"/>
      <c r="MG190" s="319"/>
      <c r="MH190" s="319"/>
      <c r="MI190" s="319"/>
      <c r="MJ190" s="319"/>
      <c r="MK190" s="319"/>
      <c r="ML190" s="319"/>
      <c r="MM190" s="319"/>
      <c r="MN190" s="319"/>
      <c r="MO190" s="319"/>
      <c r="MP190" s="319"/>
      <c r="MQ190" s="319"/>
      <c r="MR190" s="319"/>
      <c r="MS190" s="319"/>
      <c r="MT190" s="319"/>
      <c r="MU190" s="319"/>
      <c r="MV190" s="319"/>
      <c r="MW190" s="319"/>
      <c r="MX190" s="319"/>
      <c r="MY190" s="319"/>
      <c r="MZ190" s="319"/>
      <c r="NA190" s="319"/>
      <c r="NB190" s="319"/>
      <c r="NC190" s="319"/>
      <c r="ND190" s="319"/>
      <c r="NE190" s="319"/>
      <c r="NF190" s="319"/>
      <c r="NG190" s="319"/>
      <c r="NH190" s="319"/>
      <c r="NI190" s="319"/>
      <c r="NJ190" s="319"/>
      <c r="NK190" s="319"/>
      <c r="NL190" s="319"/>
      <c r="NM190" s="319"/>
      <c r="NN190" s="319"/>
      <c r="NO190" s="319"/>
      <c r="NP190" s="319"/>
      <c r="NQ190" s="319"/>
      <c r="NR190" s="319"/>
      <c r="NS190" s="319"/>
      <c r="NT190" s="319"/>
      <c r="NU190" s="319"/>
      <c r="NV190" s="319"/>
      <c r="NW190" s="319"/>
      <c r="NX190" s="319"/>
      <c r="NY190" s="319"/>
      <c r="NZ190" s="319"/>
      <c r="OA190" s="319"/>
      <c r="OB190" s="319"/>
      <c r="OC190" s="319"/>
      <c r="OD190" s="319"/>
      <c r="OE190" s="319"/>
      <c r="OF190" s="319"/>
      <c r="OG190" s="319"/>
      <c r="OH190" s="319"/>
      <c r="OI190" s="319"/>
      <c r="OJ190" s="319"/>
      <c r="OK190" s="319"/>
      <c r="OL190" s="319"/>
      <c r="OM190" s="319"/>
      <c r="ON190" s="319"/>
      <c r="OO190" s="319"/>
      <c r="OP190" s="319"/>
      <c r="OQ190" s="319"/>
      <c r="OR190" s="319"/>
      <c r="OS190" s="319"/>
      <c r="OT190" s="319"/>
      <c r="OU190" s="319"/>
      <c r="OV190" s="319"/>
      <c r="OW190" s="319"/>
      <c r="OX190" s="319"/>
      <c r="OY190" s="319"/>
      <c r="OZ190" s="319"/>
      <c r="PA190" s="319"/>
      <c r="PB190" s="319"/>
      <c r="PC190" s="319"/>
      <c r="PD190" s="319"/>
      <c r="PE190" s="319"/>
      <c r="PF190" s="319"/>
      <c r="PG190" s="319"/>
      <c r="PH190" s="319"/>
      <c r="PI190" s="319"/>
      <c r="PJ190" s="319"/>
      <c r="PK190" s="319"/>
      <c r="PL190" s="319"/>
      <c r="PM190" s="319"/>
      <c r="PN190" s="319"/>
      <c r="PO190" s="319"/>
      <c r="PP190" s="319"/>
      <c r="PQ190" s="319"/>
      <c r="PR190" s="319"/>
      <c r="PS190" s="319"/>
      <c r="PT190" s="319"/>
      <c r="PU190" s="319"/>
      <c r="PV190" s="319"/>
      <c r="PW190" s="319"/>
      <c r="PX190" s="319"/>
      <c r="PY190" s="319"/>
      <c r="PZ190" s="319"/>
      <c r="QA190" s="319"/>
      <c r="QB190" s="319"/>
      <c r="QC190" s="319"/>
      <c r="QD190" s="319"/>
      <c r="QE190" s="319"/>
      <c r="QF190" s="319"/>
      <c r="QG190" s="319"/>
      <c r="QH190" s="319"/>
      <c r="QI190" s="319"/>
      <c r="QJ190" s="319"/>
      <c r="QK190" s="319"/>
      <c r="QL190" s="319"/>
      <c r="QM190" s="319"/>
      <c r="QN190" s="319"/>
      <c r="QO190" s="319"/>
      <c r="QP190" s="319"/>
      <c r="QQ190" s="319"/>
      <c r="QR190" s="319"/>
      <c r="QS190" s="319"/>
      <c r="QT190" s="319"/>
      <c r="QU190" s="319"/>
      <c r="QV190" s="319"/>
      <c r="QW190" s="319"/>
      <c r="QX190" s="319"/>
      <c r="QY190" s="319"/>
      <c r="QZ190" s="319"/>
      <c r="RA190" s="319"/>
      <c r="RB190" s="319"/>
      <c r="RC190" s="319"/>
      <c r="RD190" s="319"/>
      <c r="RE190" s="319"/>
      <c r="RF190" s="319"/>
    </row>
    <row r="191" spans="1:474" s="602" customFormat="1" ht="14.4">
      <c r="A191" s="319"/>
      <c r="B191" s="2003" t="s">
        <v>77</v>
      </c>
      <c r="C191" s="2004">
        <v>18231134</v>
      </c>
      <c r="D191" s="2005"/>
      <c r="E191" s="2006" t="s">
        <v>1234</v>
      </c>
      <c r="F191" s="2011">
        <v>5</v>
      </c>
      <c r="G191" s="612">
        <f t="shared" si="34"/>
        <v>6.7412107498520862E-2</v>
      </c>
      <c r="H191" s="612" t="s">
        <v>37</v>
      </c>
      <c r="I191" s="2006">
        <v>2472</v>
      </c>
      <c r="J191" s="2008">
        <f t="shared" si="28"/>
        <v>83.304611650485441</v>
      </c>
      <c r="K191" s="2009">
        <f t="shared" si="30"/>
        <v>32.410000000000004</v>
      </c>
      <c r="L191" s="2009">
        <f t="shared" si="31"/>
        <v>32.410000000000004</v>
      </c>
      <c r="M191" s="600"/>
      <c r="N191" s="2006">
        <v>205929</v>
      </c>
      <c r="O191" s="375"/>
      <c r="P191" s="601"/>
      <c r="Q191" s="601">
        <v>80117.52</v>
      </c>
      <c r="R191" s="601">
        <f t="shared" si="29"/>
        <v>0</v>
      </c>
      <c r="S191" s="2006">
        <v>80117.52</v>
      </c>
      <c r="T191" s="601"/>
      <c r="U191" s="601"/>
      <c r="V191" s="601"/>
      <c r="W191" s="601"/>
      <c r="X191" s="601"/>
      <c r="Y191" s="601"/>
      <c r="Z191" s="1006">
        <f t="shared" si="35"/>
        <v>0</v>
      </c>
      <c r="AA191" s="614">
        <f t="shared" si="32"/>
        <v>0.3175879546338175</v>
      </c>
      <c r="AB191" s="601">
        <f t="shared" si="33"/>
        <v>65400.569909787402</v>
      </c>
      <c r="AC191" s="618"/>
      <c r="AD191" s="2010"/>
      <c r="AE191" s="319"/>
      <c r="AF191" s="319"/>
      <c r="AG191" s="319"/>
      <c r="AH191" s="319"/>
      <c r="AI191" s="319"/>
      <c r="AJ191" s="319"/>
      <c r="AK191" s="319"/>
      <c r="AL191" s="319"/>
      <c r="AM191" s="319"/>
      <c r="AN191" s="319"/>
      <c r="AO191" s="319"/>
      <c r="AP191" s="319"/>
      <c r="AQ191" s="319"/>
      <c r="AR191" s="319"/>
      <c r="AS191" s="319"/>
      <c r="AT191" s="319"/>
      <c r="AU191" s="319"/>
      <c r="AV191" s="319"/>
      <c r="AW191" s="319"/>
      <c r="AX191" s="319"/>
      <c r="AY191" s="319"/>
      <c r="AZ191" s="319"/>
      <c r="BA191" s="319"/>
      <c r="BB191" s="319"/>
      <c r="BC191" s="319"/>
      <c r="BD191" s="319"/>
      <c r="BE191" s="319"/>
      <c r="BF191" s="319"/>
      <c r="BG191" s="319"/>
      <c r="BH191" s="319"/>
      <c r="BI191" s="319"/>
      <c r="BJ191" s="319"/>
      <c r="BK191" s="319"/>
      <c r="BL191" s="319"/>
      <c r="BM191" s="319"/>
      <c r="BN191" s="319"/>
      <c r="BO191" s="319"/>
      <c r="BP191" s="319"/>
      <c r="BQ191" s="319"/>
      <c r="BR191" s="319"/>
      <c r="BS191" s="319"/>
      <c r="BT191" s="319"/>
      <c r="BU191" s="319"/>
      <c r="BV191" s="319"/>
      <c r="BW191" s="319"/>
      <c r="BX191" s="319"/>
      <c r="BY191" s="319"/>
      <c r="BZ191" s="319"/>
      <c r="CA191" s="319"/>
      <c r="CB191" s="319"/>
      <c r="CC191" s="319"/>
      <c r="CD191" s="319"/>
      <c r="CE191" s="319"/>
      <c r="CF191" s="319"/>
      <c r="CG191" s="319"/>
      <c r="CH191" s="319"/>
      <c r="CI191" s="319"/>
      <c r="CJ191" s="319"/>
      <c r="CK191" s="319"/>
      <c r="CL191" s="319"/>
      <c r="CM191" s="319"/>
      <c r="CN191" s="319"/>
      <c r="CO191" s="319"/>
      <c r="CP191" s="319"/>
      <c r="CQ191" s="319"/>
      <c r="CR191" s="319"/>
      <c r="CS191" s="319"/>
      <c r="CT191" s="319"/>
      <c r="CU191" s="319"/>
      <c r="CV191" s="319"/>
      <c r="CW191" s="319"/>
      <c r="CX191" s="319"/>
      <c r="CY191" s="319"/>
      <c r="CZ191" s="319"/>
      <c r="DA191" s="319"/>
      <c r="DB191" s="319"/>
      <c r="DC191" s="319"/>
      <c r="DD191" s="319"/>
      <c r="DE191" s="319"/>
      <c r="DF191" s="319"/>
      <c r="DG191" s="319"/>
      <c r="DH191" s="319"/>
      <c r="DI191" s="319"/>
      <c r="DJ191" s="319"/>
      <c r="DK191" s="319"/>
      <c r="DL191" s="319"/>
      <c r="DM191" s="319"/>
      <c r="DN191" s="319"/>
      <c r="DO191" s="319"/>
      <c r="DP191" s="319"/>
      <c r="DQ191" s="319"/>
      <c r="DR191" s="319"/>
      <c r="DS191" s="319"/>
      <c r="DT191" s="319"/>
      <c r="DU191" s="319"/>
      <c r="DV191" s="319"/>
      <c r="DW191" s="319"/>
      <c r="DX191" s="319"/>
      <c r="DY191" s="319"/>
      <c r="DZ191" s="319"/>
      <c r="EA191" s="319"/>
      <c r="EB191" s="319"/>
      <c r="EC191" s="319"/>
      <c r="ED191" s="319"/>
      <c r="EE191" s="319"/>
      <c r="EF191" s="319"/>
      <c r="EG191" s="319"/>
      <c r="EH191" s="319"/>
      <c r="EI191" s="319"/>
      <c r="EJ191" s="319"/>
      <c r="EK191" s="319"/>
      <c r="EL191" s="319"/>
      <c r="EM191" s="319"/>
      <c r="EN191" s="319"/>
      <c r="EO191" s="319"/>
      <c r="EP191" s="319"/>
      <c r="EQ191" s="319"/>
      <c r="ER191" s="319"/>
      <c r="ES191" s="319"/>
      <c r="ET191" s="319"/>
      <c r="EU191" s="319"/>
      <c r="EV191" s="319"/>
      <c r="EW191" s="319"/>
      <c r="EX191" s="319"/>
      <c r="EY191" s="319"/>
      <c r="EZ191" s="319"/>
      <c r="FA191" s="319"/>
      <c r="FB191" s="319"/>
      <c r="FC191" s="319"/>
      <c r="FD191" s="319"/>
      <c r="FE191" s="319"/>
      <c r="FF191" s="319"/>
      <c r="FG191" s="319"/>
      <c r="FH191" s="319"/>
      <c r="FI191" s="319"/>
      <c r="FJ191" s="319"/>
      <c r="FK191" s="319"/>
      <c r="FL191" s="319"/>
      <c r="FM191" s="319"/>
      <c r="FN191" s="319"/>
      <c r="FO191" s="319"/>
      <c r="FP191" s="319"/>
      <c r="FQ191" s="319"/>
      <c r="FR191" s="319"/>
      <c r="FS191" s="319"/>
      <c r="FT191" s="319"/>
      <c r="FU191" s="319"/>
      <c r="FV191" s="319"/>
      <c r="FW191" s="319"/>
      <c r="FX191" s="319"/>
      <c r="FY191" s="319"/>
      <c r="FZ191" s="319"/>
      <c r="GA191" s="319"/>
      <c r="GB191" s="319"/>
      <c r="GC191" s="319"/>
      <c r="GD191" s="319"/>
      <c r="GE191" s="319"/>
      <c r="GF191" s="319"/>
      <c r="GG191" s="319"/>
      <c r="GH191" s="319"/>
      <c r="GI191" s="319"/>
      <c r="GJ191" s="319"/>
      <c r="GK191" s="319"/>
      <c r="GL191" s="319"/>
      <c r="GM191" s="319"/>
      <c r="GN191" s="319"/>
      <c r="GO191" s="319"/>
      <c r="GP191" s="319"/>
      <c r="GQ191" s="319"/>
      <c r="GR191" s="319"/>
      <c r="GS191" s="319"/>
      <c r="GT191" s="319"/>
      <c r="GU191" s="319"/>
      <c r="GV191" s="319"/>
      <c r="GW191" s="319"/>
      <c r="GX191" s="319"/>
      <c r="GY191" s="319"/>
      <c r="GZ191" s="319"/>
      <c r="HA191" s="319"/>
      <c r="HB191" s="319"/>
      <c r="HC191" s="319"/>
      <c r="HD191" s="319"/>
      <c r="HE191" s="319"/>
      <c r="HF191" s="319"/>
      <c r="HG191" s="319"/>
      <c r="HH191" s="319"/>
      <c r="HI191" s="319"/>
      <c r="HJ191" s="319"/>
      <c r="HK191" s="319"/>
      <c r="HL191" s="319"/>
      <c r="HM191" s="319"/>
      <c r="HN191" s="319"/>
      <c r="HO191" s="319"/>
      <c r="HP191" s="319"/>
      <c r="HQ191" s="319"/>
      <c r="HR191" s="319"/>
      <c r="HS191" s="319"/>
      <c r="HT191" s="319"/>
      <c r="HU191" s="319"/>
      <c r="HV191" s="319"/>
      <c r="HW191" s="319"/>
      <c r="HX191" s="319"/>
      <c r="HY191" s="319"/>
      <c r="HZ191" s="319"/>
      <c r="IA191" s="319"/>
      <c r="IB191" s="319"/>
      <c r="IC191" s="319"/>
      <c r="ID191" s="319"/>
      <c r="IE191" s="319"/>
      <c r="IF191" s="319"/>
      <c r="IG191" s="319"/>
      <c r="IH191" s="319"/>
      <c r="II191" s="319"/>
      <c r="IJ191" s="319"/>
      <c r="IK191" s="319"/>
      <c r="IL191" s="319"/>
      <c r="IM191" s="319"/>
      <c r="IN191" s="319"/>
      <c r="IO191" s="319"/>
      <c r="IP191" s="319"/>
      <c r="IQ191" s="319"/>
      <c r="IR191" s="319"/>
      <c r="IS191" s="319"/>
      <c r="IT191" s="319"/>
      <c r="IU191" s="319"/>
      <c r="IV191" s="319"/>
      <c r="IW191" s="319"/>
      <c r="IX191" s="319"/>
      <c r="IY191" s="319"/>
      <c r="IZ191" s="319"/>
      <c r="JA191" s="319"/>
      <c r="JB191" s="319"/>
      <c r="JC191" s="319"/>
      <c r="JD191" s="319"/>
      <c r="JE191" s="319"/>
      <c r="JF191" s="319"/>
      <c r="JG191" s="319"/>
      <c r="JH191" s="319"/>
      <c r="JI191" s="319"/>
      <c r="JJ191" s="319"/>
      <c r="JK191" s="319"/>
      <c r="JL191" s="319"/>
      <c r="JM191" s="319"/>
      <c r="JN191" s="319"/>
      <c r="JO191" s="319"/>
      <c r="JP191" s="319"/>
      <c r="JQ191" s="319"/>
      <c r="JR191" s="319"/>
      <c r="JS191" s="319"/>
      <c r="JT191" s="319"/>
      <c r="JU191" s="319"/>
      <c r="JV191" s="319"/>
      <c r="JW191" s="319"/>
      <c r="JX191" s="319"/>
      <c r="JY191" s="319"/>
      <c r="JZ191" s="319"/>
      <c r="KA191" s="319"/>
      <c r="KB191" s="319"/>
      <c r="KC191" s="319"/>
      <c r="KD191" s="319"/>
      <c r="KE191" s="319"/>
      <c r="KF191" s="319"/>
      <c r="KG191" s="319"/>
      <c r="KH191" s="319"/>
      <c r="KI191" s="319"/>
      <c r="KJ191" s="319"/>
      <c r="KK191" s="319"/>
      <c r="KL191" s="319"/>
      <c r="KM191" s="319"/>
      <c r="KN191" s="319"/>
      <c r="KO191" s="319"/>
      <c r="KP191" s="319"/>
      <c r="KQ191" s="319"/>
      <c r="KR191" s="319"/>
      <c r="KS191" s="319"/>
      <c r="KT191" s="319"/>
      <c r="KU191" s="319"/>
      <c r="KV191" s="319"/>
      <c r="KW191" s="319"/>
      <c r="KX191" s="319"/>
      <c r="KY191" s="319"/>
      <c r="KZ191" s="319"/>
      <c r="LA191" s="319"/>
      <c r="LB191" s="319"/>
      <c r="LC191" s="319"/>
      <c r="LD191" s="319"/>
      <c r="LE191" s="319"/>
      <c r="LF191" s="319"/>
      <c r="LG191" s="319"/>
      <c r="LH191" s="319"/>
      <c r="LI191" s="319"/>
      <c r="LJ191" s="319"/>
      <c r="LK191" s="319"/>
      <c r="LL191" s="319"/>
      <c r="LM191" s="319"/>
      <c r="LN191" s="319"/>
      <c r="LO191" s="319"/>
      <c r="LP191" s="319"/>
      <c r="LQ191" s="319"/>
      <c r="LR191" s="319"/>
      <c r="LS191" s="319"/>
      <c r="LT191" s="319"/>
      <c r="LU191" s="319"/>
      <c r="LV191" s="319"/>
      <c r="LW191" s="319"/>
      <c r="LX191" s="319"/>
      <c r="LY191" s="319"/>
      <c r="LZ191" s="319"/>
      <c r="MA191" s="319"/>
      <c r="MB191" s="319"/>
      <c r="MC191" s="319"/>
      <c r="MD191" s="319"/>
      <c r="ME191" s="319"/>
      <c r="MF191" s="319"/>
      <c r="MG191" s="319"/>
      <c r="MH191" s="319"/>
      <c r="MI191" s="319"/>
      <c r="MJ191" s="319"/>
      <c r="MK191" s="319"/>
      <c r="ML191" s="319"/>
      <c r="MM191" s="319"/>
      <c r="MN191" s="319"/>
      <c r="MO191" s="319"/>
      <c r="MP191" s="319"/>
      <c r="MQ191" s="319"/>
      <c r="MR191" s="319"/>
      <c r="MS191" s="319"/>
      <c r="MT191" s="319"/>
      <c r="MU191" s="319"/>
      <c r="MV191" s="319"/>
      <c r="MW191" s="319"/>
      <c r="MX191" s="319"/>
      <c r="MY191" s="319"/>
      <c r="MZ191" s="319"/>
      <c r="NA191" s="319"/>
      <c r="NB191" s="319"/>
      <c r="NC191" s="319"/>
      <c r="ND191" s="319"/>
      <c r="NE191" s="319"/>
      <c r="NF191" s="319"/>
      <c r="NG191" s="319"/>
      <c r="NH191" s="319"/>
      <c r="NI191" s="319"/>
      <c r="NJ191" s="319"/>
      <c r="NK191" s="319"/>
      <c r="NL191" s="319"/>
      <c r="NM191" s="319"/>
      <c r="NN191" s="319"/>
      <c r="NO191" s="319"/>
      <c r="NP191" s="319"/>
      <c r="NQ191" s="319"/>
      <c r="NR191" s="319"/>
      <c r="NS191" s="319"/>
      <c r="NT191" s="319"/>
      <c r="NU191" s="319"/>
      <c r="NV191" s="319"/>
      <c r="NW191" s="319"/>
      <c r="NX191" s="319"/>
      <c r="NY191" s="319"/>
      <c r="NZ191" s="319"/>
      <c r="OA191" s="319"/>
      <c r="OB191" s="319"/>
      <c r="OC191" s="319"/>
      <c r="OD191" s="319"/>
      <c r="OE191" s="319"/>
      <c r="OF191" s="319"/>
      <c r="OG191" s="319"/>
      <c r="OH191" s="319"/>
      <c r="OI191" s="319"/>
      <c r="OJ191" s="319"/>
      <c r="OK191" s="319"/>
      <c r="OL191" s="319"/>
      <c r="OM191" s="319"/>
      <c r="ON191" s="319"/>
      <c r="OO191" s="319"/>
      <c r="OP191" s="319"/>
      <c r="OQ191" s="319"/>
      <c r="OR191" s="319"/>
      <c r="OS191" s="319"/>
      <c r="OT191" s="319"/>
      <c r="OU191" s="319"/>
      <c r="OV191" s="319"/>
      <c r="OW191" s="319"/>
      <c r="OX191" s="319"/>
      <c r="OY191" s="319"/>
      <c r="OZ191" s="319"/>
      <c r="PA191" s="319"/>
      <c r="PB191" s="319"/>
      <c r="PC191" s="319"/>
      <c r="PD191" s="319"/>
      <c r="PE191" s="319"/>
      <c r="PF191" s="319"/>
      <c r="PG191" s="319"/>
      <c r="PH191" s="319"/>
      <c r="PI191" s="319"/>
      <c r="PJ191" s="319"/>
      <c r="PK191" s="319"/>
      <c r="PL191" s="319"/>
      <c r="PM191" s="319"/>
      <c r="PN191" s="319"/>
      <c r="PO191" s="319"/>
      <c r="PP191" s="319"/>
      <c r="PQ191" s="319"/>
      <c r="PR191" s="319"/>
      <c r="PS191" s="319"/>
      <c r="PT191" s="319"/>
      <c r="PU191" s="319"/>
      <c r="PV191" s="319"/>
      <c r="PW191" s="319"/>
      <c r="PX191" s="319"/>
      <c r="PY191" s="319"/>
      <c r="PZ191" s="319"/>
      <c r="QA191" s="319"/>
      <c r="QB191" s="319"/>
      <c r="QC191" s="319"/>
      <c r="QD191" s="319"/>
      <c r="QE191" s="319"/>
      <c r="QF191" s="319"/>
      <c r="QG191" s="319"/>
      <c r="QH191" s="319"/>
      <c r="QI191" s="319"/>
      <c r="QJ191" s="319"/>
      <c r="QK191" s="319"/>
      <c r="QL191" s="319"/>
      <c r="QM191" s="319"/>
      <c r="QN191" s="319"/>
      <c r="QO191" s="319"/>
      <c r="QP191" s="319"/>
      <c r="QQ191" s="319"/>
      <c r="QR191" s="319"/>
      <c r="QS191" s="319"/>
      <c r="QT191" s="319"/>
      <c r="QU191" s="319"/>
      <c r="QV191" s="319"/>
      <c r="QW191" s="319"/>
      <c r="QX191" s="319"/>
      <c r="QY191" s="319"/>
      <c r="QZ191" s="319"/>
      <c r="RA191" s="319"/>
      <c r="RB191" s="319"/>
      <c r="RC191" s="319"/>
      <c r="RD191" s="319"/>
      <c r="RE191" s="319"/>
      <c r="RF191" s="319"/>
    </row>
    <row r="192" spans="1:474" s="602" customFormat="1" ht="14.4">
      <c r="A192" s="319"/>
      <c r="B192" s="2003" t="s">
        <v>77</v>
      </c>
      <c r="C192" s="2004">
        <v>18231134</v>
      </c>
      <c r="D192" s="2005"/>
      <c r="E192" s="2006" t="s">
        <v>506</v>
      </c>
      <c r="F192" s="2011">
        <v>16</v>
      </c>
      <c r="G192" s="612">
        <f t="shared" si="34"/>
        <v>2.7805886206461256E-2</v>
      </c>
      <c r="H192" s="612" t="s">
        <v>31</v>
      </c>
      <c r="I192" s="2006">
        <v>168</v>
      </c>
      <c r="J192" s="2008">
        <f t="shared" si="28"/>
        <v>158</v>
      </c>
      <c r="K192" s="2009">
        <f t="shared" si="30"/>
        <v>165</v>
      </c>
      <c r="L192" s="2009">
        <f t="shared" si="31"/>
        <v>165</v>
      </c>
      <c r="M192" s="600"/>
      <c r="N192" s="2006">
        <v>26544</v>
      </c>
      <c r="O192" s="375"/>
      <c r="P192" s="601"/>
      <c r="Q192" s="601">
        <v>27720</v>
      </c>
      <c r="R192" s="601">
        <f t="shared" si="29"/>
        <v>0</v>
      </c>
      <c r="S192" s="2006">
        <v>27720</v>
      </c>
      <c r="T192" s="601"/>
      <c r="U192" s="601"/>
      <c r="V192" s="601"/>
      <c r="W192" s="601"/>
      <c r="X192" s="601"/>
      <c r="Y192" s="601"/>
      <c r="Z192" s="1006">
        <f t="shared" si="35"/>
        <v>0</v>
      </c>
      <c r="AA192" s="614">
        <f t="shared" si="32"/>
        <v>0.82788455835640395</v>
      </c>
      <c r="AB192" s="601">
        <f t="shared" si="33"/>
        <v>21975.367717012388</v>
      </c>
      <c r="AC192" s="618"/>
      <c r="AD192" s="2010"/>
      <c r="AE192" s="319"/>
      <c r="AF192" s="319"/>
      <c r="AG192" s="319"/>
      <c r="AH192" s="319"/>
      <c r="AI192" s="319"/>
      <c r="AJ192" s="319"/>
      <c r="AK192" s="319"/>
      <c r="AL192" s="319"/>
      <c r="AM192" s="319"/>
      <c r="AN192" s="319"/>
      <c r="AO192" s="319"/>
      <c r="AP192" s="319"/>
      <c r="AQ192" s="319"/>
      <c r="AR192" s="319"/>
      <c r="AS192" s="319"/>
      <c r="AT192" s="319"/>
      <c r="AU192" s="319"/>
      <c r="AV192" s="319"/>
      <c r="AW192" s="319"/>
      <c r="AX192" s="319"/>
      <c r="AY192" s="319"/>
      <c r="AZ192" s="319"/>
      <c r="BA192" s="319"/>
      <c r="BB192" s="319"/>
      <c r="BC192" s="319"/>
      <c r="BD192" s="319"/>
      <c r="BE192" s="319"/>
      <c r="BF192" s="319"/>
      <c r="BG192" s="319"/>
      <c r="BH192" s="319"/>
      <c r="BI192" s="319"/>
      <c r="BJ192" s="319"/>
      <c r="BK192" s="319"/>
      <c r="BL192" s="319"/>
      <c r="BM192" s="319"/>
      <c r="BN192" s="319"/>
      <c r="BO192" s="319"/>
      <c r="BP192" s="319"/>
      <c r="BQ192" s="319"/>
      <c r="BR192" s="319"/>
      <c r="BS192" s="319"/>
      <c r="BT192" s="319"/>
      <c r="BU192" s="319"/>
      <c r="BV192" s="319"/>
      <c r="BW192" s="319"/>
      <c r="BX192" s="319"/>
      <c r="BY192" s="319"/>
      <c r="BZ192" s="319"/>
      <c r="CA192" s="319"/>
      <c r="CB192" s="319"/>
      <c r="CC192" s="319"/>
      <c r="CD192" s="319"/>
      <c r="CE192" s="319"/>
      <c r="CF192" s="319"/>
      <c r="CG192" s="319"/>
      <c r="CH192" s="319"/>
      <c r="CI192" s="319"/>
      <c r="CJ192" s="319"/>
      <c r="CK192" s="319"/>
      <c r="CL192" s="319"/>
      <c r="CM192" s="319"/>
      <c r="CN192" s="319"/>
      <c r="CO192" s="319"/>
      <c r="CP192" s="319"/>
      <c r="CQ192" s="319"/>
      <c r="CR192" s="319"/>
      <c r="CS192" s="319"/>
      <c r="CT192" s="319"/>
      <c r="CU192" s="319"/>
      <c r="CV192" s="319"/>
      <c r="CW192" s="319"/>
      <c r="CX192" s="319"/>
      <c r="CY192" s="319"/>
      <c r="CZ192" s="319"/>
      <c r="DA192" s="319"/>
      <c r="DB192" s="319"/>
      <c r="DC192" s="319"/>
      <c r="DD192" s="319"/>
      <c r="DE192" s="319"/>
      <c r="DF192" s="319"/>
      <c r="DG192" s="319"/>
      <c r="DH192" s="319"/>
      <c r="DI192" s="319"/>
      <c r="DJ192" s="319"/>
      <c r="DK192" s="319"/>
      <c r="DL192" s="319"/>
      <c r="DM192" s="319"/>
      <c r="DN192" s="319"/>
      <c r="DO192" s="319"/>
      <c r="DP192" s="319"/>
      <c r="DQ192" s="319"/>
      <c r="DR192" s="319"/>
      <c r="DS192" s="319"/>
      <c r="DT192" s="319"/>
      <c r="DU192" s="319"/>
      <c r="DV192" s="319"/>
      <c r="DW192" s="319"/>
      <c r="DX192" s="319"/>
      <c r="DY192" s="319"/>
      <c r="DZ192" s="319"/>
      <c r="EA192" s="319"/>
      <c r="EB192" s="319"/>
      <c r="EC192" s="319"/>
      <c r="ED192" s="319"/>
      <c r="EE192" s="319"/>
      <c r="EF192" s="319"/>
      <c r="EG192" s="319"/>
      <c r="EH192" s="319"/>
      <c r="EI192" s="319"/>
      <c r="EJ192" s="319"/>
      <c r="EK192" s="319"/>
      <c r="EL192" s="319"/>
      <c r="EM192" s="319"/>
      <c r="EN192" s="319"/>
      <c r="EO192" s="319"/>
      <c r="EP192" s="319"/>
      <c r="EQ192" s="319"/>
      <c r="ER192" s="319"/>
      <c r="ES192" s="319"/>
      <c r="ET192" s="319"/>
      <c r="EU192" s="319"/>
      <c r="EV192" s="319"/>
      <c r="EW192" s="319"/>
      <c r="EX192" s="319"/>
      <c r="EY192" s="319"/>
      <c r="EZ192" s="319"/>
      <c r="FA192" s="319"/>
      <c r="FB192" s="319"/>
      <c r="FC192" s="319"/>
      <c r="FD192" s="319"/>
      <c r="FE192" s="319"/>
      <c r="FF192" s="319"/>
      <c r="FG192" s="319"/>
      <c r="FH192" s="319"/>
      <c r="FI192" s="319"/>
      <c r="FJ192" s="319"/>
      <c r="FK192" s="319"/>
      <c r="FL192" s="319"/>
      <c r="FM192" s="319"/>
      <c r="FN192" s="319"/>
      <c r="FO192" s="319"/>
      <c r="FP192" s="319"/>
      <c r="FQ192" s="319"/>
      <c r="FR192" s="319"/>
      <c r="FS192" s="319"/>
      <c r="FT192" s="319"/>
      <c r="FU192" s="319"/>
      <c r="FV192" s="319"/>
      <c r="FW192" s="319"/>
      <c r="FX192" s="319"/>
      <c r="FY192" s="319"/>
      <c r="FZ192" s="319"/>
      <c r="GA192" s="319"/>
      <c r="GB192" s="319"/>
      <c r="GC192" s="319"/>
      <c r="GD192" s="319"/>
      <c r="GE192" s="319"/>
      <c r="GF192" s="319"/>
      <c r="GG192" s="319"/>
      <c r="GH192" s="319"/>
      <c r="GI192" s="319"/>
      <c r="GJ192" s="319"/>
      <c r="GK192" s="319"/>
      <c r="GL192" s="319"/>
      <c r="GM192" s="319"/>
      <c r="GN192" s="319"/>
      <c r="GO192" s="319"/>
      <c r="GP192" s="319"/>
      <c r="GQ192" s="319"/>
      <c r="GR192" s="319"/>
      <c r="GS192" s="319"/>
      <c r="GT192" s="319"/>
      <c r="GU192" s="319"/>
      <c r="GV192" s="319"/>
      <c r="GW192" s="319"/>
      <c r="GX192" s="319"/>
      <c r="GY192" s="319"/>
      <c r="GZ192" s="319"/>
      <c r="HA192" s="319"/>
      <c r="HB192" s="319"/>
      <c r="HC192" s="319"/>
      <c r="HD192" s="319"/>
      <c r="HE192" s="319"/>
      <c r="HF192" s="319"/>
      <c r="HG192" s="319"/>
      <c r="HH192" s="319"/>
      <c r="HI192" s="319"/>
      <c r="HJ192" s="319"/>
      <c r="HK192" s="319"/>
      <c r="HL192" s="319"/>
      <c r="HM192" s="319"/>
      <c r="HN192" s="319"/>
      <c r="HO192" s="319"/>
      <c r="HP192" s="319"/>
      <c r="HQ192" s="319"/>
      <c r="HR192" s="319"/>
      <c r="HS192" s="319"/>
      <c r="HT192" s="319"/>
      <c r="HU192" s="319"/>
      <c r="HV192" s="319"/>
      <c r="HW192" s="319"/>
      <c r="HX192" s="319"/>
      <c r="HY192" s="319"/>
      <c r="HZ192" s="319"/>
      <c r="IA192" s="319"/>
      <c r="IB192" s="319"/>
      <c r="IC192" s="319"/>
      <c r="ID192" s="319"/>
      <c r="IE192" s="319"/>
      <c r="IF192" s="319"/>
      <c r="IG192" s="319"/>
      <c r="IH192" s="319"/>
      <c r="II192" s="319"/>
      <c r="IJ192" s="319"/>
      <c r="IK192" s="319"/>
      <c r="IL192" s="319"/>
      <c r="IM192" s="319"/>
      <c r="IN192" s="319"/>
      <c r="IO192" s="319"/>
      <c r="IP192" s="319"/>
      <c r="IQ192" s="319"/>
      <c r="IR192" s="319"/>
      <c r="IS192" s="319"/>
      <c r="IT192" s="319"/>
      <c r="IU192" s="319"/>
      <c r="IV192" s="319"/>
      <c r="IW192" s="319"/>
      <c r="IX192" s="319"/>
      <c r="IY192" s="319"/>
      <c r="IZ192" s="319"/>
      <c r="JA192" s="319"/>
      <c r="JB192" s="319"/>
      <c r="JC192" s="319"/>
      <c r="JD192" s="319"/>
      <c r="JE192" s="319"/>
      <c r="JF192" s="319"/>
      <c r="JG192" s="319"/>
      <c r="JH192" s="319"/>
      <c r="JI192" s="319"/>
      <c r="JJ192" s="319"/>
      <c r="JK192" s="319"/>
      <c r="JL192" s="319"/>
      <c r="JM192" s="319"/>
      <c r="JN192" s="319"/>
      <c r="JO192" s="319"/>
      <c r="JP192" s="319"/>
      <c r="JQ192" s="319"/>
      <c r="JR192" s="319"/>
      <c r="JS192" s="319"/>
      <c r="JT192" s="319"/>
      <c r="JU192" s="319"/>
      <c r="JV192" s="319"/>
      <c r="JW192" s="319"/>
      <c r="JX192" s="319"/>
      <c r="JY192" s="319"/>
      <c r="JZ192" s="319"/>
      <c r="KA192" s="319"/>
      <c r="KB192" s="319"/>
      <c r="KC192" s="319"/>
      <c r="KD192" s="319"/>
      <c r="KE192" s="319"/>
      <c r="KF192" s="319"/>
      <c r="KG192" s="319"/>
      <c r="KH192" s="319"/>
      <c r="KI192" s="319"/>
      <c r="KJ192" s="319"/>
      <c r="KK192" s="319"/>
      <c r="KL192" s="319"/>
      <c r="KM192" s="319"/>
      <c r="KN192" s="319"/>
      <c r="KO192" s="319"/>
      <c r="KP192" s="319"/>
      <c r="KQ192" s="319"/>
      <c r="KR192" s="319"/>
      <c r="KS192" s="319"/>
      <c r="KT192" s="319"/>
      <c r="KU192" s="319"/>
      <c r="KV192" s="319"/>
      <c r="KW192" s="319"/>
      <c r="KX192" s="319"/>
      <c r="KY192" s="319"/>
      <c r="KZ192" s="319"/>
      <c r="LA192" s="319"/>
      <c r="LB192" s="319"/>
      <c r="LC192" s="319"/>
      <c r="LD192" s="319"/>
      <c r="LE192" s="319"/>
      <c r="LF192" s="319"/>
      <c r="LG192" s="319"/>
      <c r="LH192" s="319"/>
      <c r="LI192" s="319"/>
      <c r="LJ192" s="319"/>
      <c r="LK192" s="319"/>
      <c r="LL192" s="319"/>
      <c r="LM192" s="319"/>
      <c r="LN192" s="319"/>
      <c r="LO192" s="319"/>
      <c r="LP192" s="319"/>
      <c r="LQ192" s="319"/>
      <c r="LR192" s="319"/>
      <c r="LS192" s="319"/>
      <c r="LT192" s="319"/>
      <c r="LU192" s="319"/>
      <c r="LV192" s="319"/>
      <c r="LW192" s="319"/>
      <c r="LX192" s="319"/>
      <c r="LY192" s="319"/>
      <c r="LZ192" s="319"/>
      <c r="MA192" s="319"/>
      <c r="MB192" s="319"/>
      <c r="MC192" s="319"/>
      <c r="MD192" s="319"/>
      <c r="ME192" s="319"/>
      <c r="MF192" s="319"/>
      <c r="MG192" s="319"/>
      <c r="MH192" s="319"/>
      <c r="MI192" s="319"/>
      <c r="MJ192" s="319"/>
      <c r="MK192" s="319"/>
      <c r="ML192" s="319"/>
      <c r="MM192" s="319"/>
      <c r="MN192" s="319"/>
      <c r="MO192" s="319"/>
      <c r="MP192" s="319"/>
      <c r="MQ192" s="319"/>
      <c r="MR192" s="319"/>
      <c r="MS192" s="319"/>
      <c r="MT192" s="319"/>
      <c r="MU192" s="319"/>
      <c r="MV192" s="319"/>
      <c r="MW192" s="319"/>
      <c r="MX192" s="319"/>
      <c r="MY192" s="319"/>
      <c r="MZ192" s="319"/>
      <c r="NA192" s="319"/>
      <c r="NB192" s="319"/>
      <c r="NC192" s="319"/>
      <c r="ND192" s="319"/>
      <c r="NE192" s="319"/>
      <c r="NF192" s="319"/>
      <c r="NG192" s="319"/>
      <c r="NH192" s="319"/>
      <c r="NI192" s="319"/>
      <c r="NJ192" s="319"/>
      <c r="NK192" s="319"/>
      <c r="NL192" s="319"/>
      <c r="NM192" s="319"/>
      <c r="NN192" s="319"/>
      <c r="NO192" s="319"/>
      <c r="NP192" s="319"/>
      <c r="NQ192" s="319"/>
      <c r="NR192" s="319"/>
      <c r="NS192" s="319"/>
      <c r="NT192" s="319"/>
      <c r="NU192" s="319"/>
      <c r="NV192" s="319"/>
      <c r="NW192" s="319"/>
      <c r="NX192" s="319"/>
      <c r="NY192" s="319"/>
      <c r="NZ192" s="319"/>
      <c r="OA192" s="319"/>
      <c r="OB192" s="319"/>
      <c r="OC192" s="319"/>
      <c r="OD192" s="319"/>
      <c r="OE192" s="319"/>
      <c r="OF192" s="319"/>
      <c r="OG192" s="319"/>
      <c r="OH192" s="319"/>
      <c r="OI192" s="319"/>
      <c r="OJ192" s="319"/>
      <c r="OK192" s="319"/>
      <c r="OL192" s="319"/>
      <c r="OM192" s="319"/>
      <c r="ON192" s="319"/>
      <c r="OO192" s="319"/>
      <c r="OP192" s="319"/>
      <c r="OQ192" s="319"/>
      <c r="OR192" s="319"/>
      <c r="OS192" s="319"/>
      <c r="OT192" s="319"/>
      <c r="OU192" s="319"/>
      <c r="OV192" s="319"/>
      <c r="OW192" s="319"/>
      <c r="OX192" s="319"/>
      <c r="OY192" s="319"/>
      <c r="OZ192" s="319"/>
      <c r="PA192" s="319"/>
      <c r="PB192" s="319"/>
      <c r="PC192" s="319"/>
      <c r="PD192" s="319"/>
      <c r="PE192" s="319"/>
      <c r="PF192" s="319"/>
      <c r="PG192" s="319"/>
      <c r="PH192" s="319"/>
      <c r="PI192" s="319"/>
      <c r="PJ192" s="319"/>
      <c r="PK192" s="319"/>
      <c r="PL192" s="319"/>
      <c r="PM192" s="319"/>
      <c r="PN192" s="319"/>
      <c r="PO192" s="319"/>
      <c r="PP192" s="319"/>
      <c r="PQ192" s="319"/>
      <c r="PR192" s="319"/>
      <c r="PS192" s="319"/>
      <c r="PT192" s="319"/>
      <c r="PU192" s="319"/>
      <c r="PV192" s="319"/>
      <c r="PW192" s="319"/>
      <c r="PX192" s="319"/>
      <c r="PY192" s="319"/>
      <c r="PZ192" s="319"/>
      <c r="QA192" s="319"/>
      <c r="QB192" s="319"/>
      <c r="QC192" s="319"/>
      <c r="QD192" s="319"/>
      <c r="QE192" s="319"/>
      <c r="QF192" s="319"/>
      <c r="QG192" s="319"/>
      <c r="QH192" s="319"/>
      <c r="QI192" s="319"/>
      <c r="QJ192" s="319"/>
      <c r="QK192" s="319"/>
      <c r="QL192" s="319"/>
      <c r="QM192" s="319"/>
      <c r="QN192" s="319"/>
      <c r="QO192" s="319"/>
      <c r="QP192" s="319"/>
      <c r="QQ192" s="319"/>
      <c r="QR192" s="319"/>
      <c r="QS192" s="319"/>
      <c r="QT192" s="319"/>
      <c r="QU192" s="319"/>
      <c r="QV192" s="319"/>
      <c r="QW192" s="319"/>
      <c r="QX192" s="319"/>
      <c r="QY192" s="319"/>
      <c r="QZ192" s="319"/>
      <c r="RA192" s="319"/>
      <c r="RB192" s="319"/>
      <c r="RC192" s="319"/>
      <c r="RD192" s="319"/>
      <c r="RE192" s="319"/>
      <c r="RF192" s="319"/>
    </row>
    <row r="193" spans="1:474" s="602" customFormat="1" ht="14.4">
      <c r="A193" s="319"/>
      <c r="B193" s="2003" t="s">
        <v>77</v>
      </c>
      <c r="C193" s="2004">
        <v>18231134</v>
      </c>
      <c r="D193" s="2005"/>
      <c r="E193" s="2006" t="s">
        <v>1235</v>
      </c>
      <c r="F193" s="2011">
        <v>5</v>
      </c>
      <c r="G193" s="612">
        <f t="shared" si="34"/>
        <v>1.7985597027051714E-2</v>
      </c>
      <c r="H193" s="612" t="s">
        <v>37</v>
      </c>
      <c r="I193" s="2006">
        <v>419</v>
      </c>
      <c r="J193" s="2008">
        <f t="shared" si="28"/>
        <v>131.12649164677805</v>
      </c>
      <c r="K193" s="2009">
        <f t="shared" si="30"/>
        <v>52.350000000000016</v>
      </c>
      <c r="L193" s="2009">
        <f t="shared" si="31"/>
        <v>52.350000000000016</v>
      </c>
      <c r="M193" s="600"/>
      <c r="N193" s="2006">
        <v>54942</v>
      </c>
      <c r="O193" s="375"/>
      <c r="P193" s="601"/>
      <c r="Q193" s="601">
        <v>21934.650000000005</v>
      </c>
      <c r="R193" s="601">
        <f t="shared" si="29"/>
        <v>0</v>
      </c>
      <c r="S193" s="2006">
        <v>21934.650000000005</v>
      </c>
      <c r="T193" s="601"/>
      <c r="U193" s="601"/>
      <c r="V193" s="601"/>
      <c r="W193" s="601"/>
      <c r="X193" s="601"/>
      <c r="Y193" s="601"/>
      <c r="Z193" s="1006">
        <f t="shared" si="35"/>
        <v>0</v>
      </c>
      <c r="AA193" s="614">
        <f t="shared" si="32"/>
        <v>0.3175879546338175</v>
      </c>
      <c r="AB193" s="601">
        <f t="shared" si="33"/>
        <v>17448.917403491203</v>
      </c>
      <c r="AC193" s="618"/>
      <c r="AD193" s="2010"/>
      <c r="AE193" s="319"/>
      <c r="AF193" s="319"/>
      <c r="AG193" s="319"/>
      <c r="AH193" s="319"/>
      <c r="AI193" s="319"/>
      <c r="AJ193" s="319"/>
      <c r="AK193" s="319"/>
      <c r="AL193" s="319"/>
      <c r="AM193" s="319"/>
      <c r="AN193" s="319"/>
      <c r="AO193" s="319"/>
      <c r="AP193" s="319"/>
      <c r="AQ193" s="319"/>
      <c r="AR193" s="319"/>
      <c r="AS193" s="319"/>
      <c r="AT193" s="319"/>
      <c r="AU193" s="319"/>
      <c r="AV193" s="319"/>
      <c r="AW193" s="319"/>
      <c r="AX193" s="319"/>
      <c r="AY193" s="319"/>
      <c r="AZ193" s="319"/>
      <c r="BA193" s="319"/>
      <c r="BB193" s="319"/>
      <c r="BC193" s="319"/>
      <c r="BD193" s="319"/>
      <c r="BE193" s="319"/>
      <c r="BF193" s="319"/>
      <c r="BG193" s="319"/>
      <c r="BH193" s="319"/>
      <c r="BI193" s="319"/>
      <c r="BJ193" s="319"/>
      <c r="BK193" s="319"/>
      <c r="BL193" s="319"/>
      <c r="BM193" s="319"/>
      <c r="BN193" s="319"/>
      <c r="BO193" s="319"/>
      <c r="BP193" s="319"/>
      <c r="BQ193" s="319"/>
      <c r="BR193" s="319"/>
      <c r="BS193" s="319"/>
      <c r="BT193" s="319"/>
      <c r="BU193" s="319"/>
      <c r="BV193" s="319"/>
      <c r="BW193" s="319"/>
      <c r="BX193" s="319"/>
      <c r="BY193" s="319"/>
      <c r="BZ193" s="319"/>
      <c r="CA193" s="319"/>
      <c r="CB193" s="319"/>
      <c r="CC193" s="319"/>
      <c r="CD193" s="319"/>
      <c r="CE193" s="319"/>
      <c r="CF193" s="319"/>
      <c r="CG193" s="319"/>
      <c r="CH193" s="319"/>
      <c r="CI193" s="319"/>
      <c r="CJ193" s="319"/>
      <c r="CK193" s="319"/>
      <c r="CL193" s="319"/>
      <c r="CM193" s="319"/>
      <c r="CN193" s="319"/>
      <c r="CO193" s="319"/>
      <c r="CP193" s="319"/>
      <c r="CQ193" s="319"/>
      <c r="CR193" s="319"/>
      <c r="CS193" s="319"/>
      <c r="CT193" s="319"/>
      <c r="CU193" s="319"/>
      <c r="CV193" s="319"/>
      <c r="CW193" s="319"/>
      <c r="CX193" s="319"/>
      <c r="CY193" s="319"/>
      <c r="CZ193" s="319"/>
      <c r="DA193" s="319"/>
      <c r="DB193" s="319"/>
      <c r="DC193" s="319"/>
      <c r="DD193" s="319"/>
      <c r="DE193" s="319"/>
      <c r="DF193" s="319"/>
      <c r="DG193" s="319"/>
      <c r="DH193" s="319"/>
      <c r="DI193" s="319"/>
      <c r="DJ193" s="319"/>
      <c r="DK193" s="319"/>
      <c r="DL193" s="319"/>
      <c r="DM193" s="319"/>
      <c r="DN193" s="319"/>
      <c r="DO193" s="319"/>
      <c r="DP193" s="319"/>
      <c r="DQ193" s="319"/>
      <c r="DR193" s="319"/>
      <c r="DS193" s="319"/>
      <c r="DT193" s="319"/>
      <c r="DU193" s="319"/>
      <c r="DV193" s="319"/>
      <c r="DW193" s="319"/>
      <c r="DX193" s="319"/>
      <c r="DY193" s="319"/>
      <c r="DZ193" s="319"/>
      <c r="EA193" s="319"/>
      <c r="EB193" s="319"/>
      <c r="EC193" s="319"/>
      <c r="ED193" s="319"/>
      <c r="EE193" s="319"/>
      <c r="EF193" s="319"/>
      <c r="EG193" s="319"/>
      <c r="EH193" s="319"/>
      <c r="EI193" s="319"/>
      <c r="EJ193" s="319"/>
      <c r="EK193" s="319"/>
      <c r="EL193" s="319"/>
      <c r="EM193" s="319"/>
      <c r="EN193" s="319"/>
      <c r="EO193" s="319"/>
      <c r="EP193" s="319"/>
      <c r="EQ193" s="319"/>
      <c r="ER193" s="319"/>
      <c r="ES193" s="319"/>
      <c r="ET193" s="319"/>
      <c r="EU193" s="319"/>
      <c r="EV193" s="319"/>
      <c r="EW193" s="319"/>
      <c r="EX193" s="319"/>
      <c r="EY193" s="319"/>
      <c r="EZ193" s="319"/>
      <c r="FA193" s="319"/>
      <c r="FB193" s="319"/>
      <c r="FC193" s="319"/>
      <c r="FD193" s="319"/>
      <c r="FE193" s="319"/>
      <c r="FF193" s="319"/>
      <c r="FG193" s="319"/>
      <c r="FH193" s="319"/>
      <c r="FI193" s="319"/>
      <c r="FJ193" s="319"/>
      <c r="FK193" s="319"/>
      <c r="FL193" s="319"/>
      <c r="FM193" s="319"/>
      <c r="FN193" s="319"/>
      <c r="FO193" s="319"/>
      <c r="FP193" s="319"/>
      <c r="FQ193" s="319"/>
      <c r="FR193" s="319"/>
      <c r="FS193" s="319"/>
      <c r="FT193" s="319"/>
      <c r="FU193" s="319"/>
      <c r="FV193" s="319"/>
      <c r="FW193" s="319"/>
      <c r="FX193" s="319"/>
      <c r="FY193" s="319"/>
      <c r="FZ193" s="319"/>
      <c r="GA193" s="319"/>
      <c r="GB193" s="319"/>
      <c r="GC193" s="319"/>
      <c r="GD193" s="319"/>
      <c r="GE193" s="319"/>
      <c r="GF193" s="319"/>
      <c r="GG193" s="319"/>
      <c r="GH193" s="319"/>
      <c r="GI193" s="319"/>
      <c r="GJ193" s="319"/>
      <c r="GK193" s="319"/>
      <c r="GL193" s="319"/>
      <c r="GM193" s="319"/>
      <c r="GN193" s="319"/>
      <c r="GO193" s="319"/>
      <c r="GP193" s="319"/>
      <c r="GQ193" s="319"/>
      <c r="GR193" s="319"/>
      <c r="GS193" s="319"/>
      <c r="GT193" s="319"/>
      <c r="GU193" s="319"/>
      <c r="GV193" s="319"/>
      <c r="GW193" s="319"/>
      <c r="GX193" s="319"/>
      <c r="GY193" s="319"/>
      <c r="GZ193" s="319"/>
      <c r="HA193" s="319"/>
      <c r="HB193" s="319"/>
      <c r="HC193" s="319"/>
      <c r="HD193" s="319"/>
      <c r="HE193" s="319"/>
      <c r="HF193" s="319"/>
      <c r="HG193" s="319"/>
      <c r="HH193" s="319"/>
      <c r="HI193" s="319"/>
      <c r="HJ193" s="319"/>
      <c r="HK193" s="319"/>
      <c r="HL193" s="319"/>
      <c r="HM193" s="319"/>
      <c r="HN193" s="319"/>
      <c r="HO193" s="319"/>
      <c r="HP193" s="319"/>
      <c r="HQ193" s="319"/>
      <c r="HR193" s="319"/>
      <c r="HS193" s="319"/>
      <c r="HT193" s="319"/>
      <c r="HU193" s="319"/>
      <c r="HV193" s="319"/>
      <c r="HW193" s="319"/>
      <c r="HX193" s="319"/>
      <c r="HY193" s="319"/>
      <c r="HZ193" s="319"/>
      <c r="IA193" s="319"/>
      <c r="IB193" s="319"/>
      <c r="IC193" s="319"/>
      <c r="ID193" s="319"/>
      <c r="IE193" s="319"/>
      <c r="IF193" s="319"/>
      <c r="IG193" s="319"/>
      <c r="IH193" s="319"/>
      <c r="II193" s="319"/>
      <c r="IJ193" s="319"/>
      <c r="IK193" s="319"/>
      <c r="IL193" s="319"/>
      <c r="IM193" s="319"/>
      <c r="IN193" s="319"/>
      <c r="IO193" s="319"/>
      <c r="IP193" s="319"/>
      <c r="IQ193" s="319"/>
      <c r="IR193" s="319"/>
      <c r="IS193" s="319"/>
      <c r="IT193" s="319"/>
      <c r="IU193" s="319"/>
      <c r="IV193" s="319"/>
      <c r="IW193" s="319"/>
      <c r="IX193" s="319"/>
      <c r="IY193" s="319"/>
      <c r="IZ193" s="319"/>
      <c r="JA193" s="319"/>
      <c r="JB193" s="319"/>
      <c r="JC193" s="319"/>
      <c r="JD193" s="319"/>
      <c r="JE193" s="319"/>
      <c r="JF193" s="319"/>
      <c r="JG193" s="319"/>
      <c r="JH193" s="319"/>
      <c r="JI193" s="319"/>
      <c r="JJ193" s="319"/>
      <c r="JK193" s="319"/>
      <c r="JL193" s="319"/>
      <c r="JM193" s="319"/>
      <c r="JN193" s="319"/>
      <c r="JO193" s="319"/>
      <c r="JP193" s="319"/>
      <c r="JQ193" s="319"/>
      <c r="JR193" s="319"/>
      <c r="JS193" s="319"/>
      <c r="JT193" s="319"/>
      <c r="JU193" s="319"/>
      <c r="JV193" s="319"/>
      <c r="JW193" s="319"/>
      <c r="JX193" s="319"/>
      <c r="JY193" s="319"/>
      <c r="JZ193" s="319"/>
      <c r="KA193" s="319"/>
      <c r="KB193" s="319"/>
      <c r="KC193" s="319"/>
      <c r="KD193" s="319"/>
      <c r="KE193" s="319"/>
      <c r="KF193" s="319"/>
      <c r="KG193" s="319"/>
      <c r="KH193" s="319"/>
      <c r="KI193" s="319"/>
      <c r="KJ193" s="319"/>
      <c r="KK193" s="319"/>
      <c r="KL193" s="319"/>
      <c r="KM193" s="319"/>
      <c r="KN193" s="319"/>
      <c r="KO193" s="319"/>
      <c r="KP193" s="319"/>
      <c r="KQ193" s="319"/>
      <c r="KR193" s="319"/>
      <c r="KS193" s="319"/>
      <c r="KT193" s="319"/>
      <c r="KU193" s="319"/>
      <c r="KV193" s="319"/>
      <c r="KW193" s="319"/>
      <c r="KX193" s="319"/>
      <c r="KY193" s="319"/>
      <c r="KZ193" s="319"/>
      <c r="LA193" s="319"/>
      <c r="LB193" s="319"/>
      <c r="LC193" s="319"/>
      <c r="LD193" s="319"/>
      <c r="LE193" s="319"/>
      <c r="LF193" s="319"/>
      <c r="LG193" s="319"/>
      <c r="LH193" s="319"/>
      <c r="LI193" s="319"/>
      <c r="LJ193" s="319"/>
      <c r="LK193" s="319"/>
      <c r="LL193" s="319"/>
      <c r="LM193" s="319"/>
      <c r="LN193" s="319"/>
      <c r="LO193" s="319"/>
      <c r="LP193" s="319"/>
      <c r="LQ193" s="319"/>
      <c r="LR193" s="319"/>
      <c r="LS193" s="319"/>
      <c r="LT193" s="319"/>
      <c r="LU193" s="319"/>
      <c r="LV193" s="319"/>
      <c r="LW193" s="319"/>
      <c r="LX193" s="319"/>
      <c r="LY193" s="319"/>
      <c r="LZ193" s="319"/>
      <c r="MA193" s="319"/>
      <c r="MB193" s="319"/>
      <c r="MC193" s="319"/>
      <c r="MD193" s="319"/>
      <c r="ME193" s="319"/>
      <c r="MF193" s="319"/>
      <c r="MG193" s="319"/>
      <c r="MH193" s="319"/>
      <c r="MI193" s="319"/>
      <c r="MJ193" s="319"/>
      <c r="MK193" s="319"/>
      <c r="ML193" s="319"/>
      <c r="MM193" s="319"/>
      <c r="MN193" s="319"/>
      <c r="MO193" s="319"/>
      <c r="MP193" s="319"/>
      <c r="MQ193" s="319"/>
      <c r="MR193" s="319"/>
      <c r="MS193" s="319"/>
      <c r="MT193" s="319"/>
      <c r="MU193" s="319"/>
      <c r="MV193" s="319"/>
      <c r="MW193" s="319"/>
      <c r="MX193" s="319"/>
      <c r="MY193" s="319"/>
      <c r="MZ193" s="319"/>
      <c r="NA193" s="319"/>
      <c r="NB193" s="319"/>
      <c r="NC193" s="319"/>
      <c r="ND193" s="319"/>
      <c r="NE193" s="319"/>
      <c r="NF193" s="319"/>
      <c r="NG193" s="319"/>
      <c r="NH193" s="319"/>
      <c r="NI193" s="319"/>
      <c r="NJ193" s="319"/>
      <c r="NK193" s="319"/>
      <c r="NL193" s="319"/>
      <c r="NM193" s="319"/>
      <c r="NN193" s="319"/>
      <c r="NO193" s="319"/>
      <c r="NP193" s="319"/>
      <c r="NQ193" s="319"/>
      <c r="NR193" s="319"/>
      <c r="NS193" s="319"/>
      <c r="NT193" s="319"/>
      <c r="NU193" s="319"/>
      <c r="NV193" s="319"/>
      <c r="NW193" s="319"/>
      <c r="NX193" s="319"/>
      <c r="NY193" s="319"/>
      <c r="NZ193" s="319"/>
      <c r="OA193" s="319"/>
      <c r="OB193" s="319"/>
      <c r="OC193" s="319"/>
      <c r="OD193" s="319"/>
      <c r="OE193" s="319"/>
      <c r="OF193" s="319"/>
      <c r="OG193" s="319"/>
      <c r="OH193" s="319"/>
      <c r="OI193" s="319"/>
      <c r="OJ193" s="319"/>
      <c r="OK193" s="319"/>
      <c r="OL193" s="319"/>
      <c r="OM193" s="319"/>
      <c r="ON193" s="319"/>
      <c r="OO193" s="319"/>
      <c r="OP193" s="319"/>
      <c r="OQ193" s="319"/>
      <c r="OR193" s="319"/>
      <c r="OS193" s="319"/>
      <c r="OT193" s="319"/>
      <c r="OU193" s="319"/>
      <c r="OV193" s="319"/>
      <c r="OW193" s="319"/>
      <c r="OX193" s="319"/>
      <c r="OY193" s="319"/>
      <c r="OZ193" s="319"/>
      <c r="PA193" s="319"/>
      <c r="PB193" s="319"/>
      <c r="PC193" s="319"/>
      <c r="PD193" s="319"/>
      <c r="PE193" s="319"/>
      <c r="PF193" s="319"/>
      <c r="PG193" s="319"/>
      <c r="PH193" s="319"/>
      <c r="PI193" s="319"/>
      <c r="PJ193" s="319"/>
      <c r="PK193" s="319"/>
      <c r="PL193" s="319"/>
      <c r="PM193" s="319"/>
      <c r="PN193" s="319"/>
      <c r="PO193" s="319"/>
      <c r="PP193" s="319"/>
      <c r="PQ193" s="319"/>
      <c r="PR193" s="319"/>
      <c r="PS193" s="319"/>
      <c r="PT193" s="319"/>
      <c r="PU193" s="319"/>
      <c r="PV193" s="319"/>
      <c r="PW193" s="319"/>
      <c r="PX193" s="319"/>
      <c r="PY193" s="319"/>
      <c r="PZ193" s="319"/>
      <c r="QA193" s="319"/>
      <c r="QB193" s="319"/>
      <c r="QC193" s="319"/>
      <c r="QD193" s="319"/>
      <c r="QE193" s="319"/>
      <c r="QF193" s="319"/>
      <c r="QG193" s="319"/>
      <c r="QH193" s="319"/>
      <c r="QI193" s="319"/>
      <c r="QJ193" s="319"/>
      <c r="QK193" s="319"/>
      <c r="QL193" s="319"/>
      <c r="QM193" s="319"/>
      <c r="QN193" s="319"/>
      <c r="QO193" s="319"/>
      <c r="QP193" s="319"/>
      <c r="QQ193" s="319"/>
      <c r="QR193" s="319"/>
      <c r="QS193" s="319"/>
      <c r="QT193" s="319"/>
      <c r="QU193" s="319"/>
      <c r="QV193" s="319"/>
      <c r="QW193" s="319"/>
      <c r="QX193" s="319"/>
      <c r="QY193" s="319"/>
      <c r="QZ193" s="319"/>
      <c r="RA193" s="319"/>
      <c r="RB193" s="319"/>
      <c r="RC193" s="319"/>
      <c r="RD193" s="319"/>
      <c r="RE193" s="319"/>
      <c r="RF193" s="319"/>
    </row>
    <row r="194" spans="1:474" s="602" customFormat="1" ht="14.4">
      <c r="A194" s="319"/>
      <c r="B194" s="2003" t="s">
        <v>77</v>
      </c>
      <c r="C194" s="2004">
        <v>18231134</v>
      </c>
      <c r="D194" s="2005"/>
      <c r="E194" s="2006" t="s">
        <v>528</v>
      </c>
      <c r="F194" s="2011">
        <v>10</v>
      </c>
      <c r="G194" s="612">
        <f t="shared" si="34"/>
        <v>2.5900412012309919E-3</v>
      </c>
      <c r="H194" s="612" t="s">
        <v>37</v>
      </c>
      <c r="I194" s="2006">
        <v>86</v>
      </c>
      <c r="J194" s="2008">
        <f t="shared" si="28"/>
        <v>46</v>
      </c>
      <c r="K194" s="2009">
        <f t="shared" si="30"/>
        <v>82</v>
      </c>
      <c r="L194" s="2009">
        <f t="shared" si="31"/>
        <v>82</v>
      </c>
      <c r="M194" s="600"/>
      <c r="N194" s="2006">
        <v>3956</v>
      </c>
      <c r="O194" s="375"/>
      <c r="P194" s="601"/>
      <c r="Q194" s="601">
        <v>7052</v>
      </c>
      <c r="R194" s="601">
        <f t="shared" si="29"/>
        <v>0</v>
      </c>
      <c r="S194" s="2006">
        <v>7052</v>
      </c>
      <c r="T194" s="601"/>
      <c r="U194" s="601"/>
      <c r="V194" s="601"/>
      <c r="W194" s="601"/>
      <c r="X194" s="601"/>
      <c r="Y194" s="601"/>
      <c r="Z194" s="1006">
        <f t="shared" si="35"/>
        <v>0</v>
      </c>
      <c r="AA194" s="614">
        <f t="shared" si="32"/>
        <v>0.58266157374991767</v>
      </c>
      <c r="AB194" s="601">
        <f t="shared" si="33"/>
        <v>2305.0091857546745</v>
      </c>
      <c r="AC194" s="618"/>
      <c r="AD194" s="2010"/>
      <c r="AE194" s="319"/>
      <c r="AF194" s="319"/>
      <c r="AG194" s="319"/>
      <c r="AH194" s="319"/>
      <c r="AI194" s="319"/>
      <c r="AJ194" s="319"/>
      <c r="AK194" s="319"/>
      <c r="AL194" s="319"/>
      <c r="AM194" s="319"/>
      <c r="AN194" s="319"/>
      <c r="AO194" s="319"/>
      <c r="AP194" s="319"/>
      <c r="AQ194" s="319"/>
      <c r="AR194" s="319"/>
      <c r="AS194" s="319"/>
      <c r="AT194" s="319"/>
      <c r="AU194" s="319"/>
      <c r="AV194" s="319"/>
      <c r="AW194" s="319"/>
      <c r="AX194" s="319"/>
      <c r="AY194" s="319"/>
      <c r="AZ194" s="319"/>
      <c r="BA194" s="319"/>
      <c r="BB194" s="319"/>
      <c r="BC194" s="319"/>
      <c r="BD194" s="319"/>
      <c r="BE194" s="319"/>
      <c r="BF194" s="319"/>
      <c r="BG194" s="319"/>
      <c r="BH194" s="319"/>
      <c r="BI194" s="319"/>
      <c r="BJ194" s="319"/>
      <c r="BK194" s="319"/>
      <c r="BL194" s="319"/>
      <c r="BM194" s="319"/>
      <c r="BN194" s="319"/>
      <c r="BO194" s="319"/>
      <c r="BP194" s="319"/>
      <c r="BQ194" s="319"/>
      <c r="BR194" s="319"/>
      <c r="BS194" s="319"/>
      <c r="BT194" s="319"/>
      <c r="BU194" s="319"/>
      <c r="BV194" s="319"/>
      <c r="BW194" s="319"/>
      <c r="BX194" s="319"/>
      <c r="BY194" s="319"/>
      <c r="BZ194" s="319"/>
      <c r="CA194" s="319"/>
      <c r="CB194" s="319"/>
      <c r="CC194" s="319"/>
      <c r="CD194" s="319"/>
      <c r="CE194" s="319"/>
      <c r="CF194" s="319"/>
      <c r="CG194" s="319"/>
      <c r="CH194" s="319"/>
      <c r="CI194" s="319"/>
      <c r="CJ194" s="319"/>
      <c r="CK194" s="319"/>
      <c r="CL194" s="319"/>
      <c r="CM194" s="319"/>
      <c r="CN194" s="319"/>
      <c r="CO194" s="319"/>
      <c r="CP194" s="319"/>
      <c r="CQ194" s="319"/>
      <c r="CR194" s="319"/>
      <c r="CS194" s="319"/>
      <c r="CT194" s="319"/>
      <c r="CU194" s="319"/>
      <c r="CV194" s="319"/>
      <c r="CW194" s="319"/>
      <c r="CX194" s="319"/>
      <c r="CY194" s="319"/>
      <c r="CZ194" s="319"/>
      <c r="DA194" s="319"/>
      <c r="DB194" s="319"/>
      <c r="DC194" s="319"/>
      <c r="DD194" s="319"/>
      <c r="DE194" s="319"/>
      <c r="DF194" s="319"/>
      <c r="DG194" s="319"/>
      <c r="DH194" s="319"/>
      <c r="DI194" s="319"/>
      <c r="DJ194" s="319"/>
      <c r="DK194" s="319"/>
      <c r="DL194" s="319"/>
      <c r="DM194" s="319"/>
      <c r="DN194" s="319"/>
      <c r="DO194" s="319"/>
      <c r="DP194" s="319"/>
      <c r="DQ194" s="319"/>
      <c r="DR194" s="319"/>
      <c r="DS194" s="319"/>
      <c r="DT194" s="319"/>
      <c r="DU194" s="319"/>
      <c r="DV194" s="319"/>
      <c r="DW194" s="319"/>
      <c r="DX194" s="319"/>
      <c r="DY194" s="319"/>
      <c r="DZ194" s="319"/>
      <c r="EA194" s="319"/>
      <c r="EB194" s="319"/>
      <c r="EC194" s="319"/>
      <c r="ED194" s="319"/>
      <c r="EE194" s="319"/>
      <c r="EF194" s="319"/>
      <c r="EG194" s="319"/>
      <c r="EH194" s="319"/>
      <c r="EI194" s="319"/>
      <c r="EJ194" s="319"/>
      <c r="EK194" s="319"/>
      <c r="EL194" s="319"/>
      <c r="EM194" s="319"/>
      <c r="EN194" s="319"/>
      <c r="EO194" s="319"/>
      <c r="EP194" s="319"/>
      <c r="EQ194" s="319"/>
      <c r="ER194" s="319"/>
      <c r="ES194" s="319"/>
      <c r="ET194" s="319"/>
      <c r="EU194" s="319"/>
      <c r="EV194" s="319"/>
      <c r="EW194" s="319"/>
      <c r="EX194" s="319"/>
      <c r="EY194" s="319"/>
      <c r="EZ194" s="319"/>
      <c r="FA194" s="319"/>
      <c r="FB194" s="319"/>
      <c r="FC194" s="319"/>
      <c r="FD194" s="319"/>
      <c r="FE194" s="319"/>
      <c r="FF194" s="319"/>
      <c r="FG194" s="319"/>
      <c r="FH194" s="319"/>
      <c r="FI194" s="319"/>
      <c r="FJ194" s="319"/>
      <c r="FK194" s="319"/>
      <c r="FL194" s="319"/>
      <c r="FM194" s="319"/>
      <c r="FN194" s="319"/>
      <c r="FO194" s="319"/>
      <c r="FP194" s="319"/>
      <c r="FQ194" s="319"/>
      <c r="FR194" s="319"/>
      <c r="FS194" s="319"/>
      <c r="FT194" s="319"/>
      <c r="FU194" s="319"/>
      <c r="FV194" s="319"/>
      <c r="FW194" s="319"/>
      <c r="FX194" s="319"/>
      <c r="FY194" s="319"/>
      <c r="FZ194" s="319"/>
      <c r="GA194" s="319"/>
      <c r="GB194" s="319"/>
      <c r="GC194" s="319"/>
      <c r="GD194" s="319"/>
      <c r="GE194" s="319"/>
      <c r="GF194" s="319"/>
      <c r="GG194" s="319"/>
      <c r="GH194" s="319"/>
      <c r="GI194" s="319"/>
      <c r="GJ194" s="319"/>
      <c r="GK194" s="319"/>
      <c r="GL194" s="319"/>
      <c r="GM194" s="319"/>
      <c r="GN194" s="319"/>
      <c r="GO194" s="319"/>
      <c r="GP194" s="319"/>
      <c r="GQ194" s="319"/>
      <c r="GR194" s="319"/>
      <c r="GS194" s="319"/>
      <c r="GT194" s="319"/>
      <c r="GU194" s="319"/>
      <c r="GV194" s="319"/>
      <c r="GW194" s="319"/>
      <c r="GX194" s="319"/>
      <c r="GY194" s="319"/>
      <c r="GZ194" s="319"/>
      <c r="HA194" s="319"/>
      <c r="HB194" s="319"/>
      <c r="HC194" s="319"/>
      <c r="HD194" s="319"/>
      <c r="HE194" s="319"/>
      <c r="HF194" s="319"/>
      <c r="HG194" s="319"/>
      <c r="HH194" s="319"/>
      <c r="HI194" s="319"/>
      <c r="HJ194" s="319"/>
      <c r="HK194" s="319"/>
      <c r="HL194" s="319"/>
      <c r="HM194" s="319"/>
      <c r="HN194" s="319"/>
      <c r="HO194" s="319"/>
      <c r="HP194" s="319"/>
      <c r="HQ194" s="319"/>
      <c r="HR194" s="319"/>
      <c r="HS194" s="319"/>
      <c r="HT194" s="319"/>
      <c r="HU194" s="319"/>
      <c r="HV194" s="319"/>
      <c r="HW194" s="319"/>
      <c r="HX194" s="319"/>
      <c r="HY194" s="319"/>
      <c r="HZ194" s="319"/>
      <c r="IA194" s="319"/>
      <c r="IB194" s="319"/>
      <c r="IC194" s="319"/>
      <c r="ID194" s="319"/>
      <c r="IE194" s="319"/>
      <c r="IF194" s="319"/>
      <c r="IG194" s="319"/>
      <c r="IH194" s="319"/>
      <c r="II194" s="319"/>
      <c r="IJ194" s="319"/>
      <c r="IK194" s="319"/>
      <c r="IL194" s="319"/>
      <c r="IM194" s="319"/>
      <c r="IN194" s="319"/>
      <c r="IO194" s="319"/>
      <c r="IP194" s="319"/>
      <c r="IQ194" s="319"/>
      <c r="IR194" s="319"/>
      <c r="IS194" s="319"/>
      <c r="IT194" s="319"/>
      <c r="IU194" s="319"/>
      <c r="IV194" s="319"/>
      <c r="IW194" s="319"/>
      <c r="IX194" s="319"/>
      <c r="IY194" s="319"/>
      <c r="IZ194" s="319"/>
      <c r="JA194" s="319"/>
      <c r="JB194" s="319"/>
      <c r="JC194" s="319"/>
      <c r="JD194" s="319"/>
      <c r="JE194" s="319"/>
      <c r="JF194" s="319"/>
      <c r="JG194" s="319"/>
      <c r="JH194" s="319"/>
      <c r="JI194" s="319"/>
      <c r="JJ194" s="319"/>
      <c r="JK194" s="319"/>
      <c r="JL194" s="319"/>
      <c r="JM194" s="319"/>
      <c r="JN194" s="319"/>
      <c r="JO194" s="319"/>
      <c r="JP194" s="319"/>
      <c r="JQ194" s="319"/>
      <c r="JR194" s="319"/>
      <c r="JS194" s="319"/>
      <c r="JT194" s="319"/>
      <c r="JU194" s="319"/>
      <c r="JV194" s="319"/>
      <c r="JW194" s="319"/>
      <c r="JX194" s="319"/>
      <c r="JY194" s="319"/>
      <c r="JZ194" s="319"/>
      <c r="KA194" s="319"/>
      <c r="KB194" s="319"/>
      <c r="KC194" s="319"/>
      <c r="KD194" s="319"/>
      <c r="KE194" s="319"/>
      <c r="KF194" s="319"/>
      <c r="KG194" s="319"/>
      <c r="KH194" s="319"/>
      <c r="KI194" s="319"/>
      <c r="KJ194" s="319"/>
      <c r="KK194" s="319"/>
      <c r="KL194" s="319"/>
      <c r="KM194" s="319"/>
      <c r="KN194" s="319"/>
      <c r="KO194" s="319"/>
      <c r="KP194" s="319"/>
      <c r="KQ194" s="319"/>
      <c r="KR194" s="319"/>
      <c r="KS194" s="319"/>
      <c r="KT194" s="319"/>
      <c r="KU194" s="319"/>
      <c r="KV194" s="319"/>
      <c r="KW194" s="319"/>
      <c r="KX194" s="319"/>
      <c r="KY194" s="319"/>
      <c r="KZ194" s="319"/>
      <c r="LA194" s="319"/>
      <c r="LB194" s="319"/>
      <c r="LC194" s="319"/>
      <c r="LD194" s="319"/>
      <c r="LE194" s="319"/>
      <c r="LF194" s="319"/>
      <c r="LG194" s="319"/>
      <c r="LH194" s="319"/>
      <c r="LI194" s="319"/>
      <c r="LJ194" s="319"/>
      <c r="LK194" s="319"/>
      <c r="LL194" s="319"/>
      <c r="LM194" s="319"/>
      <c r="LN194" s="319"/>
      <c r="LO194" s="319"/>
      <c r="LP194" s="319"/>
      <c r="LQ194" s="319"/>
      <c r="LR194" s="319"/>
      <c r="LS194" s="319"/>
      <c r="LT194" s="319"/>
      <c r="LU194" s="319"/>
      <c r="LV194" s="319"/>
      <c r="LW194" s="319"/>
      <c r="LX194" s="319"/>
      <c r="LY194" s="319"/>
      <c r="LZ194" s="319"/>
      <c r="MA194" s="319"/>
      <c r="MB194" s="319"/>
      <c r="MC194" s="319"/>
      <c r="MD194" s="319"/>
      <c r="ME194" s="319"/>
      <c r="MF194" s="319"/>
      <c r="MG194" s="319"/>
      <c r="MH194" s="319"/>
      <c r="MI194" s="319"/>
      <c r="MJ194" s="319"/>
      <c r="MK194" s="319"/>
      <c r="ML194" s="319"/>
      <c r="MM194" s="319"/>
      <c r="MN194" s="319"/>
      <c r="MO194" s="319"/>
      <c r="MP194" s="319"/>
      <c r="MQ194" s="319"/>
      <c r="MR194" s="319"/>
      <c r="MS194" s="319"/>
      <c r="MT194" s="319"/>
      <c r="MU194" s="319"/>
      <c r="MV194" s="319"/>
      <c r="MW194" s="319"/>
      <c r="MX194" s="319"/>
      <c r="MY194" s="319"/>
      <c r="MZ194" s="319"/>
      <c r="NA194" s="319"/>
      <c r="NB194" s="319"/>
      <c r="NC194" s="319"/>
      <c r="ND194" s="319"/>
      <c r="NE194" s="319"/>
      <c r="NF194" s="319"/>
      <c r="NG194" s="319"/>
      <c r="NH194" s="319"/>
      <c r="NI194" s="319"/>
      <c r="NJ194" s="319"/>
      <c r="NK194" s="319"/>
      <c r="NL194" s="319"/>
      <c r="NM194" s="319"/>
      <c r="NN194" s="319"/>
      <c r="NO194" s="319"/>
      <c r="NP194" s="319"/>
      <c r="NQ194" s="319"/>
      <c r="NR194" s="319"/>
      <c r="NS194" s="319"/>
      <c r="NT194" s="319"/>
      <c r="NU194" s="319"/>
      <c r="NV194" s="319"/>
      <c r="NW194" s="319"/>
      <c r="NX194" s="319"/>
      <c r="NY194" s="319"/>
      <c r="NZ194" s="319"/>
      <c r="OA194" s="319"/>
      <c r="OB194" s="319"/>
      <c r="OC194" s="319"/>
      <c r="OD194" s="319"/>
      <c r="OE194" s="319"/>
      <c r="OF194" s="319"/>
      <c r="OG194" s="319"/>
      <c r="OH194" s="319"/>
      <c r="OI194" s="319"/>
      <c r="OJ194" s="319"/>
      <c r="OK194" s="319"/>
      <c r="OL194" s="319"/>
      <c r="OM194" s="319"/>
      <c r="ON194" s="319"/>
      <c r="OO194" s="319"/>
      <c r="OP194" s="319"/>
      <c r="OQ194" s="319"/>
      <c r="OR194" s="319"/>
      <c r="OS194" s="319"/>
      <c r="OT194" s="319"/>
      <c r="OU194" s="319"/>
      <c r="OV194" s="319"/>
      <c r="OW194" s="319"/>
      <c r="OX194" s="319"/>
      <c r="OY194" s="319"/>
      <c r="OZ194" s="319"/>
      <c r="PA194" s="319"/>
      <c r="PB194" s="319"/>
      <c r="PC194" s="319"/>
      <c r="PD194" s="319"/>
      <c r="PE194" s="319"/>
      <c r="PF194" s="319"/>
      <c r="PG194" s="319"/>
      <c r="PH194" s="319"/>
      <c r="PI194" s="319"/>
      <c r="PJ194" s="319"/>
      <c r="PK194" s="319"/>
      <c r="PL194" s="319"/>
      <c r="PM194" s="319"/>
      <c r="PN194" s="319"/>
      <c r="PO194" s="319"/>
      <c r="PP194" s="319"/>
      <c r="PQ194" s="319"/>
      <c r="PR194" s="319"/>
      <c r="PS194" s="319"/>
      <c r="PT194" s="319"/>
      <c r="PU194" s="319"/>
      <c r="PV194" s="319"/>
      <c r="PW194" s="319"/>
      <c r="PX194" s="319"/>
      <c r="PY194" s="319"/>
      <c r="PZ194" s="319"/>
      <c r="QA194" s="319"/>
      <c r="QB194" s="319"/>
      <c r="QC194" s="319"/>
      <c r="QD194" s="319"/>
      <c r="QE194" s="319"/>
      <c r="QF194" s="319"/>
      <c r="QG194" s="319"/>
      <c r="QH194" s="319"/>
      <c r="QI194" s="319"/>
      <c r="QJ194" s="319"/>
      <c r="QK194" s="319"/>
      <c r="QL194" s="319"/>
      <c r="QM194" s="319"/>
      <c r="QN194" s="319"/>
      <c r="QO194" s="319"/>
      <c r="QP194" s="319"/>
      <c r="QQ194" s="319"/>
      <c r="QR194" s="319"/>
      <c r="QS194" s="319"/>
      <c r="QT194" s="319"/>
      <c r="QU194" s="319"/>
      <c r="QV194" s="319"/>
      <c r="QW194" s="319"/>
      <c r="QX194" s="319"/>
      <c r="QY194" s="319"/>
      <c r="QZ194" s="319"/>
      <c r="RA194" s="319"/>
      <c r="RB194" s="319"/>
      <c r="RC194" s="319"/>
      <c r="RD194" s="319"/>
      <c r="RE194" s="319"/>
      <c r="RF194" s="319"/>
    </row>
    <row r="195" spans="1:474" s="602" customFormat="1" ht="14.4">
      <c r="A195" s="319"/>
      <c r="B195" s="2003" t="s">
        <v>77</v>
      </c>
      <c r="C195" s="2004">
        <v>18231134</v>
      </c>
      <c r="D195" s="2005"/>
      <c r="E195" s="2006" t="s">
        <v>529</v>
      </c>
      <c r="F195" s="2011">
        <v>10</v>
      </c>
      <c r="G195" s="612">
        <f t="shared" si="34"/>
        <v>1.4429855428496226E-3</v>
      </c>
      <c r="H195" s="612" t="s">
        <v>37</v>
      </c>
      <c r="I195" s="2006">
        <v>19</v>
      </c>
      <c r="J195" s="2008">
        <f t="shared" si="28"/>
        <v>116</v>
      </c>
      <c r="K195" s="2009">
        <f t="shared" si="30"/>
        <v>82</v>
      </c>
      <c r="L195" s="2009">
        <f t="shared" si="31"/>
        <v>82</v>
      </c>
      <c r="M195" s="600"/>
      <c r="N195" s="2006">
        <v>2204</v>
      </c>
      <c r="O195" s="375"/>
      <c r="P195" s="601"/>
      <c r="Q195" s="601">
        <v>1558</v>
      </c>
      <c r="R195" s="601">
        <f t="shared" si="29"/>
        <v>0</v>
      </c>
      <c r="S195" s="2006">
        <v>1558</v>
      </c>
      <c r="T195" s="601"/>
      <c r="U195" s="601"/>
      <c r="V195" s="601"/>
      <c r="W195" s="601"/>
      <c r="X195" s="601"/>
      <c r="Y195" s="601"/>
      <c r="Z195" s="1006">
        <f t="shared" si="35"/>
        <v>0</v>
      </c>
      <c r="AA195" s="614">
        <f t="shared" si="32"/>
        <v>0.58266157374991767</v>
      </c>
      <c r="AB195" s="601">
        <f t="shared" si="33"/>
        <v>1284.1861085448186</v>
      </c>
      <c r="AC195" s="618"/>
      <c r="AD195" s="2010"/>
      <c r="AE195" s="319"/>
      <c r="AF195" s="319"/>
      <c r="AG195" s="319"/>
      <c r="AH195" s="319"/>
      <c r="AI195" s="319"/>
      <c r="AJ195" s="319"/>
      <c r="AK195" s="319"/>
      <c r="AL195" s="319"/>
      <c r="AM195" s="319"/>
      <c r="AN195" s="319"/>
      <c r="AO195" s="319"/>
      <c r="AP195" s="319"/>
      <c r="AQ195" s="319"/>
      <c r="AR195" s="319"/>
      <c r="AS195" s="319"/>
      <c r="AT195" s="319"/>
      <c r="AU195" s="319"/>
      <c r="AV195" s="319"/>
      <c r="AW195" s="319"/>
      <c r="AX195" s="319"/>
      <c r="AY195" s="319"/>
      <c r="AZ195" s="319"/>
      <c r="BA195" s="319"/>
      <c r="BB195" s="319"/>
      <c r="BC195" s="319"/>
      <c r="BD195" s="319"/>
      <c r="BE195" s="319"/>
      <c r="BF195" s="319"/>
      <c r="BG195" s="319"/>
      <c r="BH195" s="319"/>
      <c r="BI195" s="319"/>
      <c r="BJ195" s="319"/>
      <c r="BK195" s="319"/>
      <c r="BL195" s="319"/>
      <c r="BM195" s="319"/>
      <c r="BN195" s="319"/>
      <c r="BO195" s="319"/>
      <c r="BP195" s="319"/>
      <c r="BQ195" s="319"/>
      <c r="BR195" s="319"/>
      <c r="BS195" s="319"/>
      <c r="BT195" s="319"/>
      <c r="BU195" s="319"/>
      <c r="BV195" s="319"/>
      <c r="BW195" s="319"/>
      <c r="BX195" s="319"/>
      <c r="BY195" s="319"/>
      <c r="BZ195" s="319"/>
      <c r="CA195" s="319"/>
      <c r="CB195" s="319"/>
      <c r="CC195" s="319"/>
      <c r="CD195" s="319"/>
      <c r="CE195" s="319"/>
      <c r="CF195" s="319"/>
      <c r="CG195" s="319"/>
      <c r="CH195" s="319"/>
      <c r="CI195" s="319"/>
      <c r="CJ195" s="319"/>
      <c r="CK195" s="319"/>
      <c r="CL195" s="319"/>
      <c r="CM195" s="319"/>
      <c r="CN195" s="319"/>
      <c r="CO195" s="319"/>
      <c r="CP195" s="319"/>
      <c r="CQ195" s="319"/>
      <c r="CR195" s="319"/>
      <c r="CS195" s="319"/>
      <c r="CT195" s="319"/>
      <c r="CU195" s="319"/>
      <c r="CV195" s="319"/>
      <c r="CW195" s="319"/>
      <c r="CX195" s="319"/>
      <c r="CY195" s="319"/>
      <c r="CZ195" s="319"/>
      <c r="DA195" s="319"/>
      <c r="DB195" s="319"/>
      <c r="DC195" s="319"/>
      <c r="DD195" s="319"/>
      <c r="DE195" s="319"/>
      <c r="DF195" s="319"/>
      <c r="DG195" s="319"/>
      <c r="DH195" s="319"/>
      <c r="DI195" s="319"/>
      <c r="DJ195" s="319"/>
      <c r="DK195" s="319"/>
      <c r="DL195" s="319"/>
      <c r="DM195" s="319"/>
      <c r="DN195" s="319"/>
      <c r="DO195" s="319"/>
      <c r="DP195" s="319"/>
      <c r="DQ195" s="319"/>
      <c r="DR195" s="319"/>
      <c r="DS195" s="319"/>
      <c r="DT195" s="319"/>
      <c r="DU195" s="319"/>
      <c r="DV195" s="319"/>
      <c r="DW195" s="319"/>
      <c r="DX195" s="319"/>
      <c r="DY195" s="319"/>
      <c r="DZ195" s="319"/>
      <c r="EA195" s="319"/>
      <c r="EB195" s="319"/>
      <c r="EC195" s="319"/>
      <c r="ED195" s="319"/>
      <c r="EE195" s="319"/>
      <c r="EF195" s="319"/>
      <c r="EG195" s="319"/>
      <c r="EH195" s="319"/>
      <c r="EI195" s="319"/>
      <c r="EJ195" s="319"/>
      <c r="EK195" s="319"/>
      <c r="EL195" s="319"/>
      <c r="EM195" s="319"/>
      <c r="EN195" s="319"/>
      <c r="EO195" s="319"/>
      <c r="EP195" s="319"/>
      <c r="EQ195" s="319"/>
      <c r="ER195" s="319"/>
      <c r="ES195" s="319"/>
      <c r="ET195" s="319"/>
      <c r="EU195" s="319"/>
      <c r="EV195" s="319"/>
      <c r="EW195" s="319"/>
      <c r="EX195" s="319"/>
      <c r="EY195" s="319"/>
      <c r="EZ195" s="319"/>
      <c r="FA195" s="319"/>
      <c r="FB195" s="319"/>
      <c r="FC195" s="319"/>
      <c r="FD195" s="319"/>
      <c r="FE195" s="319"/>
      <c r="FF195" s="319"/>
      <c r="FG195" s="319"/>
      <c r="FH195" s="319"/>
      <c r="FI195" s="319"/>
      <c r="FJ195" s="319"/>
      <c r="FK195" s="319"/>
      <c r="FL195" s="319"/>
      <c r="FM195" s="319"/>
      <c r="FN195" s="319"/>
      <c r="FO195" s="319"/>
      <c r="FP195" s="319"/>
      <c r="FQ195" s="319"/>
      <c r="FR195" s="319"/>
      <c r="FS195" s="319"/>
      <c r="FT195" s="319"/>
      <c r="FU195" s="319"/>
      <c r="FV195" s="319"/>
      <c r="FW195" s="319"/>
      <c r="FX195" s="319"/>
      <c r="FY195" s="319"/>
      <c r="FZ195" s="319"/>
      <c r="GA195" s="319"/>
      <c r="GB195" s="319"/>
      <c r="GC195" s="319"/>
      <c r="GD195" s="319"/>
      <c r="GE195" s="319"/>
      <c r="GF195" s="319"/>
      <c r="GG195" s="319"/>
      <c r="GH195" s="319"/>
      <c r="GI195" s="319"/>
      <c r="GJ195" s="319"/>
      <c r="GK195" s="319"/>
      <c r="GL195" s="319"/>
      <c r="GM195" s="319"/>
      <c r="GN195" s="319"/>
      <c r="GO195" s="319"/>
      <c r="GP195" s="319"/>
      <c r="GQ195" s="319"/>
      <c r="GR195" s="319"/>
      <c r="GS195" s="319"/>
      <c r="GT195" s="319"/>
      <c r="GU195" s="319"/>
      <c r="GV195" s="319"/>
      <c r="GW195" s="319"/>
      <c r="GX195" s="319"/>
      <c r="GY195" s="319"/>
      <c r="GZ195" s="319"/>
      <c r="HA195" s="319"/>
      <c r="HB195" s="319"/>
      <c r="HC195" s="319"/>
      <c r="HD195" s="319"/>
      <c r="HE195" s="319"/>
      <c r="HF195" s="319"/>
      <c r="HG195" s="319"/>
      <c r="HH195" s="319"/>
      <c r="HI195" s="319"/>
      <c r="HJ195" s="319"/>
      <c r="HK195" s="319"/>
      <c r="HL195" s="319"/>
      <c r="HM195" s="319"/>
      <c r="HN195" s="319"/>
      <c r="HO195" s="319"/>
      <c r="HP195" s="319"/>
      <c r="HQ195" s="319"/>
      <c r="HR195" s="319"/>
      <c r="HS195" s="319"/>
      <c r="HT195" s="319"/>
      <c r="HU195" s="319"/>
      <c r="HV195" s="319"/>
      <c r="HW195" s="319"/>
      <c r="HX195" s="319"/>
      <c r="HY195" s="319"/>
      <c r="HZ195" s="319"/>
      <c r="IA195" s="319"/>
      <c r="IB195" s="319"/>
      <c r="IC195" s="319"/>
      <c r="ID195" s="319"/>
      <c r="IE195" s="319"/>
      <c r="IF195" s="319"/>
      <c r="IG195" s="319"/>
      <c r="IH195" s="319"/>
      <c r="II195" s="319"/>
      <c r="IJ195" s="319"/>
      <c r="IK195" s="319"/>
      <c r="IL195" s="319"/>
      <c r="IM195" s="319"/>
      <c r="IN195" s="319"/>
      <c r="IO195" s="319"/>
      <c r="IP195" s="319"/>
      <c r="IQ195" s="319"/>
      <c r="IR195" s="319"/>
      <c r="IS195" s="319"/>
      <c r="IT195" s="319"/>
      <c r="IU195" s="319"/>
      <c r="IV195" s="319"/>
      <c r="IW195" s="319"/>
      <c r="IX195" s="319"/>
      <c r="IY195" s="319"/>
      <c r="IZ195" s="319"/>
      <c r="JA195" s="319"/>
      <c r="JB195" s="319"/>
      <c r="JC195" s="319"/>
      <c r="JD195" s="319"/>
      <c r="JE195" s="319"/>
      <c r="JF195" s="319"/>
      <c r="JG195" s="319"/>
      <c r="JH195" s="319"/>
      <c r="JI195" s="319"/>
      <c r="JJ195" s="319"/>
      <c r="JK195" s="319"/>
      <c r="JL195" s="319"/>
      <c r="JM195" s="319"/>
      <c r="JN195" s="319"/>
      <c r="JO195" s="319"/>
      <c r="JP195" s="319"/>
      <c r="JQ195" s="319"/>
      <c r="JR195" s="319"/>
      <c r="JS195" s="319"/>
      <c r="JT195" s="319"/>
      <c r="JU195" s="319"/>
      <c r="JV195" s="319"/>
      <c r="JW195" s="319"/>
      <c r="JX195" s="319"/>
      <c r="JY195" s="319"/>
      <c r="JZ195" s="319"/>
      <c r="KA195" s="319"/>
      <c r="KB195" s="319"/>
      <c r="KC195" s="319"/>
      <c r="KD195" s="319"/>
      <c r="KE195" s="319"/>
      <c r="KF195" s="319"/>
      <c r="KG195" s="319"/>
      <c r="KH195" s="319"/>
      <c r="KI195" s="319"/>
      <c r="KJ195" s="319"/>
      <c r="KK195" s="319"/>
      <c r="KL195" s="319"/>
      <c r="KM195" s="319"/>
      <c r="KN195" s="319"/>
      <c r="KO195" s="319"/>
      <c r="KP195" s="319"/>
      <c r="KQ195" s="319"/>
      <c r="KR195" s="319"/>
      <c r="KS195" s="319"/>
      <c r="KT195" s="319"/>
      <c r="KU195" s="319"/>
      <c r="KV195" s="319"/>
      <c r="KW195" s="319"/>
      <c r="KX195" s="319"/>
      <c r="KY195" s="319"/>
      <c r="KZ195" s="319"/>
      <c r="LA195" s="319"/>
      <c r="LB195" s="319"/>
      <c r="LC195" s="319"/>
      <c r="LD195" s="319"/>
      <c r="LE195" s="319"/>
      <c r="LF195" s="319"/>
      <c r="LG195" s="319"/>
      <c r="LH195" s="319"/>
      <c r="LI195" s="319"/>
      <c r="LJ195" s="319"/>
      <c r="LK195" s="319"/>
      <c r="LL195" s="319"/>
      <c r="LM195" s="319"/>
      <c r="LN195" s="319"/>
      <c r="LO195" s="319"/>
      <c r="LP195" s="319"/>
      <c r="LQ195" s="319"/>
      <c r="LR195" s="319"/>
      <c r="LS195" s="319"/>
      <c r="LT195" s="319"/>
      <c r="LU195" s="319"/>
      <c r="LV195" s="319"/>
      <c r="LW195" s="319"/>
      <c r="LX195" s="319"/>
      <c r="LY195" s="319"/>
      <c r="LZ195" s="319"/>
      <c r="MA195" s="319"/>
      <c r="MB195" s="319"/>
      <c r="MC195" s="319"/>
      <c r="MD195" s="319"/>
      <c r="ME195" s="319"/>
      <c r="MF195" s="319"/>
      <c r="MG195" s="319"/>
      <c r="MH195" s="319"/>
      <c r="MI195" s="319"/>
      <c r="MJ195" s="319"/>
      <c r="MK195" s="319"/>
      <c r="ML195" s="319"/>
      <c r="MM195" s="319"/>
      <c r="MN195" s="319"/>
      <c r="MO195" s="319"/>
      <c r="MP195" s="319"/>
      <c r="MQ195" s="319"/>
      <c r="MR195" s="319"/>
      <c r="MS195" s="319"/>
      <c r="MT195" s="319"/>
      <c r="MU195" s="319"/>
      <c r="MV195" s="319"/>
      <c r="MW195" s="319"/>
      <c r="MX195" s="319"/>
      <c r="MY195" s="319"/>
      <c r="MZ195" s="319"/>
      <c r="NA195" s="319"/>
      <c r="NB195" s="319"/>
      <c r="NC195" s="319"/>
      <c r="ND195" s="319"/>
      <c r="NE195" s="319"/>
      <c r="NF195" s="319"/>
      <c r="NG195" s="319"/>
      <c r="NH195" s="319"/>
      <c r="NI195" s="319"/>
      <c r="NJ195" s="319"/>
      <c r="NK195" s="319"/>
      <c r="NL195" s="319"/>
      <c r="NM195" s="319"/>
      <c r="NN195" s="319"/>
      <c r="NO195" s="319"/>
      <c r="NP195" s="319"/>
      <c r="NQ195" s="319"/>
      <c r="NR195" s="319"/>
      <c r="NS195" s="319"/>
      <c r="NT195" s="319"/>
      <c r="NU195" s="319"/>
      <c r="NV195" s="319"/>
      <c r="NW195" s="319"/>
      <c r="NX195" s="319"/>
      <c r="NY195" s="319"/>
      <c r="NZ195" s="319"/>
      <c r="OA195" s="319"/>
      <c r="OB195" s="319"/>
      <c r="OC195" s="319"/>
      <c r="OD195" s="319"/>
      <c r="OE195" s="319"/>
      <c r="OF195" s="319"/>
      <c r="OG195" s="319"/>
      <c r="OH195" s="319"/>
      <c r="OI195" s="319"/>
      <c r="OJ195" s="319"/>
      <c r="OK195" s="319"/>
      <c r="OL195" s="319"/>
      <c r="OM195" s="319"/>
      <c r="ON195" s="319"/>
      <c r="OO195" s="319"/>
      <c r="OP195" s="319"/>
      <c r="OQ195" s="319"/>
      <c r="OR195" s="319"/>
      <c r="OS195" s="319"/>
      <c r="OT195" s="319"/>
      <c r="OU195" s="319"/>
      <c r="OV195" s="319"/>
      <c r="OW195" s="319"/>
      <c r="OX195" s="319"/>
      <c r="OY195" s="319"/>
      <c r="OZ195" s="319"/>
      <c r="PA195" s="319"/>
      <c r="PB195" s="319"/>
      <c r="PC195" s="319"/>
      <c r="PD195" s="319"/>
      <c r="PE195" s="319"/>
      <c r="PF195" s="319"/>
      <c r="PG195" s="319"/>
      <c r="PH195" s="319"/>
      <c r="PI195" s="319"/>
      <c r="PJ195" s="319"/>
      <c r="PK195" s="319"/>
      <c r="PL195" s="319"/>
      <c r="PM195" s="319"/>
      <c r="PN195" s="319"/>
      <c r="PO195" s="319"/>
      <c r="PP195" s="319"/>
      <c r="PQ195" s="319"/>
      <c r="PR195" s="319"/>
      <c r="PS195" s="319"/>
      <c r="PT195" s="319"/>
      <c r="PU195" s="319"/>
      <c r="PV195" s="319"/>
      <c r="PW195" s="319"/>
      <c r="PX195" s="319"/>
      <c r="PY195" s="319"/>
      <c r="PZ195" s="319"/>
      <c r="QA195" s="319"/>
      <c r="QB195" s="319"/>
      <c r="QC195" s="319"/>
      <c r="QD195" s="319"/>
      <c r="QE195" s="319"/>
      <c r="QF195" s="319"/>
      <c r="QG195" s="319"/>
      <c r="QH195" s="319"/>
      <c r="QI195" s="319"/>
      <c r="QJ195" s="319"/>
      <c r="QK195" s="319"/>
      <c r="QL195" s="319"/>
      <c r="QM195" s="319"/>
      <c r="QN195" s="319"/>
      <c r="QO195" s="319"/>
      <c r="QP195" s="319"/>
      <c r="QQ195" s="319"/>
      <c r="QR195" s="319"/>
      <c r="QS195" s="319"/>
      <c r="QT195" s="319"/>
      <c r="QU195" s="319"/>
      <c r="QV195" s="319"/>
      <c r="QW195" s="319"/>
      <c r="QX195" s="319"/>
      <c r="QY195" s="319"/>
      <c r="QZ195" s="319"/>
      <c r="RA195" s="319"/>
      <c r="RB195" s="319"/>
      <c r="RC195" s="319"/>
      <c r="RD195" s="319"/>
      <c r="RE195" s="319"/>
      <c r="RF195" s="319"/>
    </row>
    <row r="196" spans="1:474" s="602" customFormat="1" ht="14.4">
      <c r="A196" s="319"/>
      <c r="B196" s="2003" t="s">
        <v>77</v>
      </c>
      <c r="C196" s="2004">
        <v>18231134</v>
      </c>
      <c r="D196" s="2005"/>
      <c r="E196" s="2006" t="s">
        <v>1057</v>
      </c>
      <c r="F196" s="2011">
        <v>10</v>
      </c>
      <c r="G196" s="612">
        <f t="shared" si="34"/>
        <v>2.1212673134449986E-4</v>
      </c>
      <c r="H196" s="612" t="s">
        <v>37</v>
      </c>
      <c r="I196" s="2006">
        <v>2</v>
      </c>
      <c r="J196" s="2008">
        <f t="shared" si="28"/>
        <v>162</v>
      </c>
      <c r="K196" s="2009">
        <f t="shared" si="30"/>
        <v>82</v>
      </c>
      <c r="L196" s="2009">
        <f t="shared" si="31"/>
        <v>82</v>
      </c>
      <c r="M196" s="600"/>
      <c r="N196" s="2006">
        <v>324</v>
      </c>
      <c r="O196" s="375"/>
      <c r="P196" s="601"/>
      <c r="Q196" s="601">
        <v>164</v>
      </c>
      <c r="R196" s="601">
        <f t="shared" si="29"/>
        <v>0</v>
      </c>
      <c r="S196" s="2006">
        <v>164</v>
      </c>
      <c r="T196" s="601"/>
      <c r="U196" s="601"/>
      <c r="V196" s="601"/>
      <c r="W196" s="601"/>
      <c r="X196" s="601"/>
      <c r="Y196" s="601"/>
      <c r="Z196" s="1006">
        <f t="shared" si="35"/>
        <v>0</v>
      </c>
      <c r="AA196" s="614">
        <f t="shared" si="32"/>
        <v>0.58266157374991767</v>
      </c>
      <c r="AB196" s="601">
        <f t="shared" si="33"/>
        <v>188.78234989497332</v>
      </c>
      <c r="AC196" s="618"/>
      <c r="AD196" s="2010"/>
      <c r="AE196" s="319"/>
      <c r="AF196" s="319"/>
      <c r="AG196" s="319"/>
      <c r="AH196" s="319"/>
      <c r="AI196" s="319"/>
      <c r="AJ196" s="319"/>
      <c r="AK196" s="319"/>
      <c r="AL196" s="319"/>
      <c r="AM196" s="319"/>
      <c r="AN196" s="319"/>
      <c r="AO196" s="319"/>
      <c r="AP196" s="319"/>
      <c r="AQ196" s="319"/>
      <c r="AR196" s="319"/>
      <c r="AS196" s="319"/>
      <c r="AT196" s="319"/>
      <c r="AU196" s="319"/>
      <c r="AV196" s="319"/>
      <c r="AW196" s="319"/>
      <c r="AX196" s="319"/>
      <c r="AY196" s="319"/>
      <c r="AZ196" s="319"/>
      <c r="BA196" s="319"/>
      <c r="BB196" s="319"/>
      <c r="BC196" s="319"/>
      <c r="BD196" s="319"/>
      <c r="BE196" s="319"/>
      <c r="BF196" s="319"/>
      <c r="BG196" s="319"/>
      <c r="BH196" s="319"/>
      <c r="BI196" s="319"/>
      <c r="BJ196" s="319"/>
      <c r="BK196" s="319"/>
      <c r="BL196" s="319"/>
      <c r="BM196" s="319"/>
      <c r="BN196" s="319"/>
      <c r="BO196" s="319"/>
      <c r="BP196" s="319"/>
      <c r="BQ196" s="319"/>
      <c r="BR196" s="319"/>
      <c r="BS196" s="319"/>
      <c r="BT196" s="319"/>
      <c r="BU196" s="319"/>
      <c r="BV196" s="319"/>
      <c r="BW196" s="319"/>
      <c r="BX196" s="319"/>
      <c r="BY196" s="319"/>
      <c r="BZ196" s="319"/>
      <c r="CA196" s="319"/>
      <c r="CB196" s="319"/>
      <c r="CC196" s="319"/>
      <c r="CD196" s="319"/>
      <c r="CE196" s="319"/>
      <c r="CF196" s="319"/>
      <c r="CG196" s="319"/>
      <c r="CH196" s="319"/>
      <c r="CI196" s="319"/>
      <c r="CJ196" s="319"/>
      <c r="CK196" s="319"/>
      <c r="CL196" s="319"/>
      <c r="CM196" s="319"/>
      <c r="CN196" s="319"/>
      <c r="CO196" s="319"/>
      <c r="CP196" s="319"/>
      <c r="CQ196" s="319"/>
      <c r="CR196" s="319"/>
      <c r="CS196" s="319"/>
      <c r="CT196" s="319"/>
      <c r="CU196" s="319"/>
      <c r="CV196" s="319"/>
      <c r="CW196" s="319"/>
      <c r="CX196" s="319"/>
      <c r="CY196" s="319"/>
      <c r="CZ196" s="319"/>
      <c r="DA196" s="319"/>
      <c r="DB196" s="319"/>
      <c r="DC196" s="319"/>
      <c r="DD196" s="319"/>
      <c r="DE196" s="319"/>
      <c r="DF196" s="319"/>
      <c r="DG196" s="319"/>
      <c r="DH196" s="319"/>
      <c r="DI196" s="319"/>
      <c r="DJ196" s="319"/>
      <c r="DK196" s="319"/>
      <c r="DL196" s="319"/>
      <c r="DM196" s="319"/>
      <c r="DN196" s="319"/>
      <c r="DO196" s="319"/>
      <c r="DP196" s="319"/>
      <c r="DQ196" s="319"/>
      <c r="DR196" s="319"/>
      <c r="DS196" s="319"/>
      <c r="DT196" s="319"/>
      <c r="DU196" s="319"/>
      <c r="DV196" s="319"/>
      <c r="DW196" s="319"/>
      <c r="DX196" s="319"/>
      <c r="DY196" s="319"/>
      <c r="DZ196" s="319"/>
      <c r="EA196" s="319"/>
      <c r="EB196" s="319"/>
      <c r="EC196" s="319"/>
      <c r="ED196" s="319"/>
      <c r="EE196" s="319"/>
      <c r="EF196" s="319"/>
      <c r="EG196" s="319"/>
      <c r="EH196" s="319"/>
      <c r="EI196" s="319"/>
      <c r="EJ196" s="319"/>
      <c r="EK196" s="319"/>
      <c r="EL196" s="319"/>
      <c r="EM196" s="319"/>
      <c r="EN196" s="319"/>
      <c r="EO196" s="319"/>
      <c r="EP196" s="319"/>
      <c r="EQ196" s="319"/>
      <c r="ER196" s="319"/>
      <c r="ES196" s="319"/>
      <c r="ET196" s="319"/>
      <c r="EU196" s="319"/>
      <c r="EV196" s="319"/>
      <c r="EW196" s="319"/>
      <c r="EX196" s="319"/>
      <c r="EY196" s="319"/>
      <c r="EZ196" s="319"/>
      <c r="FA196" s="319"/>
      <c r="FB196" s="319"/>
      <c r="FC196" s="319"/>
      <c r="FD196" s="319"/>
      <c r="FE196" s="319"/>
      <c r="FF196" s="319"/>
      <c r="FG196" s="319"/>
      <c r="FH196" s="319"/>
      <c r="FI196" s="319"/>
      <c r="FJ196" s="319"/>
      <c r="FK196" s="319"/>
      <c r="FL196" s="319"/>
      <c r="FM196" s="319"/>
      <c r="FN196" s="319"/>
      <c r="FO196" s="319"/>
      <c r="FP196" s="319"/>
      <c r="FQ196" s="319"/>
      <c r="FR196" s="319"/>
      <c r="FS196" s="319"/>
      <c r="FT196" s="319"/>
      <c r="FU196" s="319"/>
      <c r="FV196" s="319"/>
      <c r="FW196" s="319"/>
      <c r="FX196" s="319"/>
      <c r="FY196" s="319"/>
      <c r="FZ196" s="319"/>
      <c r="GA196" s="319"/>
      <c r="GB196" s="319"/>
      <c r="GC196" s="319"/>
      <c r="GD196" s="319"/>
      <c r="GE196" s="319"/>
      <c r="GF196" s="319"/>
      <c r="GG196" s="319"/>
      <c r="GH196" s="319"/>
      <c r="GI196" s="319"/>
      <c r="GJ196" s="319"/>
      <c r="GK196" s="319"/>
      <c r="GL196" s="319"/>
      <c r="GM196" s="319"/>
      <c r="GN196" s="319"/>
      <c r="GO196" s="319"/>
      <c r="GP196" s="319"/>
      <c r="GQ196" s="319"/>
      <c r="GR196" s="319"/>
      <c r="GS196" s="319"/>
      <c r="GT196" s="319"/>
      <c r="GU196" s="319"/>
      <c r="GV196" s="319"/>
      <c r="GW196" s="319"/>
      <c r="GX196" s="319"/>
      <c r="GY196" s="319"/>
      <c r="GZ196" s="319"/>
      <c r="HA196" s="319"/>
      <c r="HB196" s="319"/>
      <c r="HC196" s="319"/>
      <c r="HD196" s="319"/>
      <c r="HE196" s="319"/>
      <c r="HF196" s="319"/>
      <c r="HG196" s="319"/>
      <c r="HH196" s="319"/>
      <c r="HI196" s="319"/>
      <c r="HJ196" s="319"/>
      <c r="HK196" s="319"/>
      <c r="HL196" s="319"/>
      <c r="HM196" s="319"/>
      <c r="HN196" s="319"/>
      <c r="HO196" s="319"/>
      <c r="HP196" s="319"/>
      <c r="HQ196" s="319"/>
      <c r="HR196" s="319"/>
      <c r="HS196" s="319"/>
      <c r="HT196" s="319"/>
      <c r="HU196" s="319"/>
      <c r="HV196" s="319"/>
      <c r="HW196" s="319"/>
      <c r="HX196" s="319"/>
      <c r="HY196" s="319"/>
      <c r="HZ196" s="319"/>
      <c r="IA196" s="319"/>
      <c r="IB196" s="319"/>
      <c r="IC196" s="319"/>
      <c r="ID196" s="319"/>
      <c r="IE196" s="319"/>
      <c r="IF196" s="319"/>
      <c r="IG196" s="319"/>
      <c r="IH196" s="319"/>
      <c r="II196" s="319"/>
      <c r="IJ196" s="319"/>
      <c r="IK196" s="319"/>
      <c r="IL196" s="319"/>
      <c r="IM196" s="319"/>
      <c r="IN196" s="319"/>
      <c r="IO196" s="319"/>
      <c r="IP196" s="319"/>
      <c r="IQ196" s="319"/>
      <c r="IR196" s="319"/>
      <c r="IS196" s="319"/>
      <c r="IT196" s="319"/>
      <c r="IU196" s="319"/>
      <c r="IV196" s="319"/>
      <c r="IW196" s="319"/>
      <c r="IX196" s="319"/>
      <c r="IY196" s="319"/>
      <c r="IZ196" s="319"/>
      <c r="JA196" s="319"/>
      <c r="JB196" s="319"/>
      <c r="JC196" s="319"/>
      <c r="JD196" s="319"/>
      <c r="JE196" s="319"/>
      <c r="JF196" s="319"/>
      <c r="JG196" s="319"/>
      <c r="JH196" s="319"/>
      <c r="JI196" s="319"/>
      <c r="JJ196" s="319"/>
      <c r="JK196" s="319"/>
      <c r="JL196" s="319"/>
      <c r="JM196" s="319"/>
      <c r="JN196" s="319"/>
      <c r="JO196" s="319"/>
      <c r="JP196" s="319"/>
      <c r="JQ196" s="319"/>
      <c r="JR196" s="319"/>
      <c r="JS196" s="319"/>
      <c r="JT196" s="319"/>
      <c r="JU196" s="319"/>
      <c r="JV196" s="319"/>
      <c r="JW196" s="319"/>
      <c r="JX196" s="319"/>
      <c r="JY196" s="319"/>
      <c r="JZ196" s="319"/>
      <c r="KA196" s="319"/>
      <c r="KB196" s="319"/>
      <c r="KC196" s="319"/>
      <c r="KD196" s="319"/>
      <c r="KE196" s="319"/>
      <c r="KF196" s="319"/>
      <c r="KG196" s="319"/>
      <c r="KH196" s="319"/>
      <c r="KI196" s="319"/>
      <c r="KJ196" s="319"/>
      <c r="KK196" s="319"/>
      <c r="KL196" s="319"/>
      <c r="KM196" s="319"/>
      <c r="KN196" s="319"/>
      <c r="KO196" s="319"/>
      <c r="KP196" s="319"/>
      <c r="KQ196" s="319"/>
      <c r="KR196" s="319"/>
      <c r="KS196" s="319"/>
      <c r="KT196" s="319"/>
      <c r="KU196" s="319"/>
      <c r="KV196" s="319"/>
      <c r="KW196" s="319"/>
      <c r="KX196" s="319"/>
      <c r="KY196" s="319"/>
      <c r="KZ196" s="319"/>
      <c r="LA196" s="319"/>
      <c r="LB196" s="319"/>
      <c r="LC196" s="319"/>
      <c r="LD196" s="319"/>
      <c r="LE196" s="319"/>
      <c r="LF196" s="319"/>
      <c r="LG196" s="319"/>
      <c r="LH196" s="319"/>
      <c r="LI196" s="319"/>
      <c r="LJ196" s="319"/>
      <c r="LK196" s="319"/>
      <c r="LL196" s="319"/>
      <c r="LM196" s="319"/>
      <c r="LN196" s="319"/>
      <c r="LO196" s="319"/>
      <c r="LP196" s="319"/>
      <c r="LQ196" s="319"/>
      <c r="LR196" s="319"/>
      <c r="LS196" s="319"/>
      <c r="LT196" s="319"/>
      <c r="LU196" s="319"/>
      <c r="LV196" s="319"/>
      <c r="LW196" s="319"/>
      <c r="LX196" s="319"/>
      <c r="LY196" s="319"/>
      <c r="LZ196" s="319"/>
      <c r="MA196" s="319"/>
      <c r="MB196" s="319"/>
      <c r="MC196" s="319"/>
      <c r="MD196" s="319"/>
      <c r="ME196" s="319"/>
      <c r="MF196" s="319"/>
      <c r="MG196" s="319"/>
      <c r="MH196" s="319"/>
      <c r="MI196" s="319"/>
      <c r="MJ196" s="319"/>
      <c r="MK196" s="319"/>
      <c r="ML196" s="319"/>
      <c r="MM196" s="319"/>
      <c r="MN196" s="319"/>
      <c r="MO196" s="319"/>
      <c r="MP196" s="319"/>
      <c r="MQ196" s="319"/>
      <c r="MR196" s="319"/>
      <c r="MS196" s="319"/>
      <c r="MT196" s="319"/>
      <c r="MU196" s="319"/>
      <c r="MV196" s="319"/>
      <c r="MW196" s="319"/>
      <c r="MX196" s="319"/>
      <c r="MY196" s="319"/>
      <c r="MZ196" s="319"/>
      <c r="NA196" s="319"/>
      <c r="NB196" s="319"/>
      <c r="NC196" s="319"/>
      <c r="ND196" s="319"/>
      <c r="NE196" s="319"/>
      <c r="NF196" s="319"/>
      <c r="NG196" s="319"/>
      <c r="NH196" s="319"/>
      <c r="NI196" s="319"/>
      <c r="NJ196" s="319"/>
      <c r="NK196" s="319"/>
      <c r="NL196" s="319"/>
      <c r="NM196" s="319"/>
      <c r="NN196" s="319"/>
      <c r="NO196" s="319"/>
      <c r="NP196" s="319"/>
      <c r="NQ196" s="319"/>
      <c r="NR196" s="319"/>
      <c r="NS196" s="319"/>
      <c r="NT196" s="319"/>
      <c r="NU196" s="319"/>
      <c r="NV196" s="319"/>
      <c r="NW196" s="319"/>
      <c r="NX196" s="319"/>
      <c r="NY196" s="319"/>
      <c r="NZ196" s="319"/>
      <c r="OA196" s="319"/>
      <c r="OB196" s="319"/>
      <c r="OC196" s="319"/>
      <c r="OD196" s="319"/>
      <c r="OE196" s="319"/>
      <c r="OF196" s="319"/>
      <c r="OG196" s="319"/>
      <c r="OH196" s="319"/>
      <c r="OI196" s="319"/>
      <c r="OJ196" s="319"/>
      <c r="OK196" s="319"/>
      <c r="OL196" s="319"/>
      <c r="OM196" s="319"/>
      <c r="ON196" s="319"/>
      <c r="OO196" s="319"/>
      <c r="OP196" s="319"/>
      <c r="OQ196" s="319"/>
      <c r="OR196" s="319"/>
      <c r="OS196" s="319"/>
      <c r="OT196" s="319"/>
      <c r="OU196" s="319"/>
      <c r="OV196" s="319"/>
      <c r="OW196" s="319"/>
      <c r="OX196" s="319"/>
      <c r="OY196" s="319"/>
      <c r="OZ196" s="319"/>
      <c r="PA196" s="319"/>
      <c r="PB196" s="319"/>
      <c r="PC196" s="319"/>
      <c r="PD196" s="319"/>
      <c r="PE196" s="319"/>
      <c r="PF196" s="319"/>
      <c r="PG196" s="319"/>
      <c r="PH196" s="319"/>
      <c r="PI196" s="319"/>
      <c r="PJ196" s="319"/>
      <c r="PK196" s="319"/>
      <c r="PL196" s="319"/>
      <c r="PM196" s="319"/>
      <c r="PN196" s="319"/>
      <c r="PO196" s="319"/>
      <c r="PP196" s="319"/>
      <c r="PQ196" s="319"/>
      <c r="PR196" s="319"/>
      <c r="PS196" s="319"/>
      <c r="PT196" s="319"/>
      <c r="PU196" s="319"/>
      <c r="PV196" s="319"/>
      <c r="PW196" s="319"/>
      <c r="PX196" s="319"/>
      <c r="PY196" s="319"/>
      <c r="PZ196" s="319"/>
      <c r="QA196" s="319"/>
      <c r="QB196" s="319"/>
      <c r="QC196" s="319"/>
      <c r="QD196" s="319"/>
      <c r="QE196" s="319"/>
      <c r="QF196" s="319"/>
      <c r="QG196" s="319"/>
      <c r="QH196" s="319"/>
      <c r="QI196" s="319"/>
      <c r="QJ196" s="319"/>
      <c r="QK196" s="319"/>
      <c r="QL196" s="319"/>
      <c r="QM196" s="319"/>
      <c r="QN196" s="319"/>
      <c r="QO196" s="319"/>
      <c r="QP196" s="319"/>
      <c r="QQ196" s="319"/>
      <c r="QR196" s="319"/>
      <c r="QS196" s="319"/>
      <c r="QT196" s="319"/>
      <c r="QU196" s="319"/>
      <c r="QV196" s="319"/>
      <c r="QW196" s="319"/>
      <c r="QX196" s="319"/>
      <c r="QY196" s="319"/>
      <c r="QZ196" s="319"/>
      <c r="RA196" s="319"/>
      <c r="RB196" s="319"/>
      <c r="RC196" s="319"/>
      <c r="RD196" s="319"/>
      <c r="RE196" s="319"/>
      <c r="RF196" s="319"/>
    </row>
    <row r="197" spans="1:474" s="602" customFormat="1" ht="14.4">
      <c r="A197" s="319"/>
      <c r="B197" s="2003" t="s">
        <v>77</v>
      </c>
      <c r="C197" s="2004">
        <v>18231134</v>
      </c>
      <c r="D197" s="2005"/>
      <c r="E197" s="2006" t="s">
        <v>530</v>
      </c>
      <c r="F197" s="2011">
        <v>10</v>
      </c>
      <c r="G197" s="612">
        <f t="shared" ref="G197:G202" si="36">(N197/$N$203)*F197</f>
        <v>3.9544612880270964E-4</v>
      </c>
      <c r="H197" s="612" t="s">
        <v>37</v>
      </c>
      <c r="I197" s="2006">
        <v>2</v>
      </c>
      <c r="J197" s="2008">
        <f t="shared" si="28"/>
        <v>302</v>
      </c>
      <c r="K197" s="2009">
        <f t="shared" si="30"/>
        <v>82</v>
      </c>
      <c r="L197" s="2009">
        <f t="shared" si="31"/>
        <v>82</v>
      </c>
      <c r="M197" s="600"/>
      <c r="N197" s="2006">
        <v>604</v>
      </c>
      <c r="O197" s="375"/>
      <c r="P197" s="601"/>
      <c r="Q197" s="601">
        <v>164</v>
      </c>
      <c r="R197" s="601">
        <f t="shared" si="29"/>
        <v>0</v>
      </c>
      <c r="S197" s="2006">
        <v>164</v>
      </c>
      <c r="T197" s="601"/>
      <c r="U197" s="601"/>
      <c r="V197" s="601"/>
      <c r="W197" s="601"/>
      <c r="X197" s="601"/>
      <c r="Y197" s="601"/>
      <c r="Z197" s="1006">
        <f t="shared" ref="Z197:Z202" si="37">-PV(Discount_Rate,F197,W197)*I197</f>
        <v>0</v>
      </c>
      <c r="AA197" s="614">
        <f t="shared" si="32"/>
        <v>0.58266157374991767</v>
      </c>
      <c r="AB197" s="601">
        <f t="shared" si="33"/>
        <v>351.92759054495025</v>
      </c>
      <c r="AC197" s="618"/>
      <c r="AD197" s="2010"/>
      <c r="AE197" s="319"/>
      <c r="AF197" s="319"/>
      <c r="AG197" s="319"/>
      <c r="AH197" s="319"/>
      <c r="AI197" s="319"/>
      <c r="AJ197" s="319"/>
      <c r="AK197" s="319"/>
      <c r="AL197" s="319"/>
      <c r="AM197" s="319"/>
      <c r="AN197" s="319"/>
      <c r="AO197" s="319"/>
      <c r="AP197" s="319"/>
      <c r="AQ197" s="319"/>
      <c r="AR197" s="319"/>
      <c r="AS197" s="319"/>
      <c r="AT197" s="319"/>
      <c r="AU197" s="319"/>
      <c r="AV197" s="319"/>
      <c r="AW197" s="319"/>
      <c r="AX197" s="319"/>
      <c r="AY197" s="319"/>
      <c r="AZ197" s="319"/>
      <c r="BA197" s="319"/>
      <c r="BB197" s="319"/>
      <c r="BC197" s="319"/>
      <c r="BD197" s="319"/>
      <c r="BE197" s="319"/>
      <c r="BF197" s="319"/>
      <c r="BG197" s="319"/>
      <c r="BH197" s="319"/>
      <c r="BI197" s="319"/>
      <c r="BJ197" s="319"/>
      <c r="BK197" s="319"/>
      <c r="BL197" s="319"/>
      <c r="BM197" s="319"/>
      <c r="BN197" s="319"/>
      <c r="BO197" s="319"/>
      <c r="BP197" s="319"/>
      <c r="BQ197" s="319"/>
      <c r="BR197" s="319"/>
      <c r="BS197" s="319"/>
      <c r="BT197" s="319"/>
      <c r="BU197" s="319"/>
      <c r="BV197" s="319"/>
      <c r="BW197" s="319"/>
      <c r="BX197" s="319"/>
      <c r="BY197" s="319"/>
      <c r="BZ197" s="319"/>
      <c r="CA197" s="319"/>
      <c r="CB197" s="319"/>
      <c r="CC197" s="319"/>
      <c r="CD197" s="319"/>
      <c r="CE197" s="319"/>
      <c r="CF197" s="319"/>
      <c r="CG197" s="319"/>
      <c r="CH197" s="319"/>
      <c r="CI197" s="319"/>
      <c r="CJ197" s="319"/>
      <c r="CK197" s="319"/>
      <c r="CL197" s="319"/>
      <c r="CM197" s="319"/>
      <c r="CN197" s="319"/>
      <c r="CO197" s="319"/>
      <c r="CP197" s="319"/>
      <c r="CQ197" s="319"/>
      <c r="CR197" s="319"/>
      <c r="CS197" s="319"/>
      <c r="CT197" s="319"/>
      <c r="CU197" s="319"/>
      <c r="CV197" s="319"/>
      <c r="CW197" s="319"/>
      <c r="CX197" s="319"/>
      <c r="CY197" s="319"/>
      <c r="CZ197" s="319"/>
      <c r="DA197" s="319"/>
      <c r="DB197" s="319"/>
      <c r="DC197" s="319"/>
      <c r="DD197" s="319"/>
      <c r="DE197" s="319"/>
      <c r="DF197" s="319"/>
      <c r="DG197" s="319"/>
      <c r="DH197" s="319"/>
      <c r="DI197" s="319"/>
      <c r="DJ197" s="319"/>
      <c r="DK197" s="319"/>
      <c r="DL197" s="319"/>
      <c r="DM197" s="319"/>
      <c r="DN197" s="319"/>
      <c r="DO197" s="319"/>
      <c r="DP197" s="319"/>
      <c r="DQ197" s="319"/>
      <c r="DR197" s="319"/>
      <c r="DS197" s="319"/>
      <c r="DT197" s="319"/>
      <c r="DU197" s="319"/>
      <c r="DV197" s="319"/>
      <c r="DW197" s="319"/>
      <c r="DX197" s="319"/>
      <c r="DY197" s="319"/>
      <c r="DZ197" s="319"/>
      <c r="EA197" s="319"/>
      <c r="EB197" s="319"/>
      <c r="EC197" s="319"/>
      <c r="ED197" s="319"/>
      <c r="EE197" s="319"/>
      <c r="EF197" s="319"/>
      <c r="EG197" s="319"/>
      <c r="EH197" s="319"/>
      <c r="EI197" s="319"/>
      <c r="EJ197" s="319"/>
      <c r="EK197" s="319"/>
      <c r="EL197" s="319"/>
      <c r="EM197" s="319"/>
      <c r="EN197" s="319"/>
      <c r="EO197" s="319"/>
      <c r="EP197" s="319"/>
      <c r="EQ197" s="319"/>
      <c r="ER197" s="319"/>
      <c r="ES197" s="319"/>
      <c r="ET197" s="319"/>
      <c r="EU197" s="319"/>
      <c r="EV197" s="319"/>
      <c r="EW197" s="319"/>
      <c r="EX197" s="319"/>
      <c r="EY197" s="319"/>
      <c r="EZ197" s="319"/>
      <c r="FA197" s="319"/>
      <c r="FB197" s="319"/>
      <c r="FC197" s="319"/>
      <c r="FD197" s="319"/>
      <c r="FE197" s="319"/>
      <c r="FF197" s="319"/>
      <c r="FG197" s="319"/>
      <c r="FH197" s="319"/>
      <c r="FI197" s="319"/>
      <c r="FJ197" s="319"/>
      <c r="FK197" s="319"/>
      <c r="FL197" s="319"/>
      <c r="FM197" s="319"/>
      <c r="FN197" s="319"/>
      <c r="FO197" s="319"/>
      <c r="FP197" s="319"/>
      <c r="FQ197" s="319"/>
      <c r="FR197" s="319"/>
      <c r="FS197" s="319"/>
      <c r="FT197" s="319"/>
      <c r="FU197" s="319"/>
      <c r="FV197" s="319"/>
      <c r="FW197" s="319"/>
      <c r="FX197" s="319"/>
      <c r="FY197" s="319"/>
      <c r="FZ197" s="319"/>
      <c r="GA197" s="319"/>
      <c r="GB197" s="319"/>
      <c r="GC197" s="319"/>
      <c r="GD197" s="319"/>
      <c r="GE197" s="319"/>
      <c r="GF197" s="319"/>
      <c r="GG197" s="319"/>
      <c r="GH197" s="319"/>
      <c r="GI197" s="319"/>
      <c r="GJ197" s="319"/>
      <c r="GK197" s="319"/>
      <c r="GL197" s="319"/>
      <c r="GM197" s="319"/>
      <c r="GN197" s="319"/>
      <c r="GO197" s="319"/>
      <c r="GP197" s="319"/>
      <c r="GQ197" s="319"/>
      <c r="GR197" s="319"/>
      <c r="GS197" s="319"/>
      <c r="GT197" s="319"/>
      <c r="GU197" s="319"/>
      <c r="GV197" s="319"/>
      <c r="GW197" s="319"/>
      <c r="GX197" s="319"/>
      <c r="GY197" s="319"/>
      <c r="GZ197" s="319"/>
      <c r="HA197" s="319"/>
      <c r="HB197" s="319"/>
      <c r="HC197" s="319"/>
      <c r="HD197" s="319"/>
      <c r="HE197" s="319"/>
      <c r="HF197" s="319"/>
      <c r="HG197" s="319"/>
      <c r="HH197" s="319"/>
      <c r="HI197" s="319"/>
      <c r="HJ197" s="319"/>
      <c r="HK197" s="319"/>
      <c r="HL197" s="319"/>
      <c r="HM197" s="319"/>
      <c r="HN197" s="319"/>
      <c r="HO197" s="319"/>
      <c r="HP197" s="319"/>
      <c r="HQ197" s="319"/>
      <c r="HR197" s="319"/>
      <c r="HS197" s="319"/>
      <c r="HT197" s="319"/>
      <c r="HU197" s="319"/>
      <c r="HV197" s="319"/>
      <c r="HW197" s="319"/>
      <c r="HX197" s="319"/>
      <c r="HY197" s="319"/>
      <c r="HZ197" s="319"/>
      <c r="IA197" s="319"/>
      <c r="IB197" s="319"/>
      <c r="IC197" s="319"/>
      <c r="ID197" s="319"/>
      <c r="IE197" s="319"/>
      <c r="IF197" s="319"/>
      <c r="IG197" s="319"/>
      <c r="IH197" s="319"/>
      <c r="II197" s="319"/>
      <c r="IJ197" s="319"/>
      <c r="IK197" s="319"/>
      <c r="IL197" s="319"/>
      <c r="IM197" s="319"/>
      <c r="IN197" s="319"/>
      <c r="IO197" s="319"/>
      <c r="IP197" s="319"/>
      <c r="IQ197" s="319"/>
      <c r="IR197" s="319"/>
      <c r="IS197" s="319"/>
      <c r="IT197" s="319"/>
      <c r="IU197" s="319"/>
      <c r="IV197" s="319"/>
      <c r="IW197" s="319"/>
      <c r="IX197" s="319"/>
      <c r="IY197" s="319"/>
      <c r="IZ197" s="319"/>
      <c r="JA197" s="319"/>
      <c r="JB197" s="319"/>
      <c r="JC197" s="319"/>
      <c r="JD197" s="319"/>
      <c r="JE197" s="319"/>
      <c r="JF197" s="319"/>
      <c r="JG197" s="319"/>
      <c r="JH197" s="319"/>
      <c r="JI197" s="319"/>
      <c r="JJ197" s="319"/>
      <c r="JK197" s="319"/>
      <c r="JL197" s="319"/>
      <c r="JM197" s="319"/>
      <c r="JN197" s="319"/>
      <c r="JO197" s="319"/>
      <c r="JP197" s="319"/>
      <c r="JQ197" s="319"/>
      <c r="JR197" s="319"/>
      <c r="JS197" s="319"/>
      <c r="JT197" s="319"/>
      <c r="JU197" s="319"/>
      <c r="JV197" s="319"/>
      <c r="JW197" s="319"/>
      <c r="JX197" s="319"/>
      <c r="JY197" s="319"/>
      <c r="JZ197" s="319"/>
      <c r="KA197" s="319"/>
      <c r="KB197" s="319"/>
      <c r="KC197" s="319"/>
      <c r="KD197" s="319"/>
      <c r="KE197" s="319"/>
      <c r="KF197" s="319"/>
      <c r="KG197" s="319"/>
      <c r="KH197" s="319"/>
      <c r="KI197" s="319"/>
      <c r="KJ197" s="319"/>
      <c r="KK197" s="319"/>
      <c r="KL197" s="319"/>
      <c r="KM197" s="319"/>
      <c r="KN197" s="319"/>
      <c r="KO197" s="319"/>
      <c r="KP197" s="319"/>
      <c r="KQ197" s="319"/>
      <c r="KR197" s="319"/>
      <c r="KS197" s="319"/>
      <c r="KT197" s="319"/>
      <c r="KU197" s="319"/>
      <c r="KV197" s="319"/>
      <c r="KW197" s="319"/>
      <c r="KX197" s="319"/>
      <c r="KY197" s="319"/>
      <c r="KZ197" s="319"/>
      <c r="LA197" s="319"/>
      <c r="LB197" s="319"/>
      <c r="LC197" s="319"/>
      <c r="LD197" s="319"/>
      <c r="LE197" s="319"/>
      <c r="LF197" s="319"/>
      <c r="LG197" s="319"/>
      <c r="LH197" s="319"/>
      <c r="LI197" s="319"/>
      <c r="LJ197" s="319"/>
      <c r="LK197" s="319"/>
      <c r="LL197" s="319"/>
      <c r="LM197" s="319"/>
      <c r="LN197" s="319"/>
      <c r="LO197" s="319"/>
      <c r="LP197" s="319"/>
      <c r="LQ197" s="319"/>
      <c r="LR197" s="319"/>
      <c r="LS197" s="319"/>
      <c r="LT197" s="319"/>
      <c r="LU197" s="319"/>
      <c r="LV197" s="319"/>
      <c r="LW197" s="319"/>
      <c r="LX197" s="319"/>
      <c r="LY197" s="319"/>
      <c r="LZ197" s="319"/>
      <c r="MA197" s="319"/>
      <c r="MB197" s="319"/>
      <c r="MC197" s="319"/>
      <c r="MD197" s="319"/>
      <c r="ME197" s="319"/>
      <c r="MF197" s="319"/>
      <c r="MG197" s="319"/>
      <c r="MH197" s="319"/>
      <c r="MI197" s="319"/>
      <c r="MJ197" s="319"/>
      <c r="MK197" s="319"/>
      <c r="ML197" s="319"/>
      <c r="MM197" s="319"/>
      <c r="MN197" s="319"/>
      <c r="MO197" s="319"/>
      <c r="MP197" s="319"/>
      <c r="MQ197" s="319"/>
      <c r="MR197" s="319"/>
      <c r="MS197" s="319"/>
      <c r="MT197" s="319"/>
      <c r="MU197" s="319"/>
      <c r="MV197" s="319"/>
      <c r="MW197" s="319"/>
      <c r="MX197" s="319"/>
      <c r="MY197" s="319"/>
      <c r="MZ197" s="319"/>
      <c r="NA197" s="319"/>
      <c r="NB197" s="319"/>
      <c r="NC197" s="319"/>
      <c r="ND197" s="319"/>
      <c r="NE197" s="319"/>
      <c r="NF197" s="319"/>
      <c r="NG197" s="319"/>
      <c r="NH197" s="319"/>
      <c r="NI197" s="319"/>
      <c r="NJ197" s="319"/>
      <c r="NK197" s="319"/>
      <c r="NL197" s="319"/>
      <c r="NM197" s="319"/>
      <c r="NN197" s="319"/>
      <c r="NO197" s="319"/>
      <c r="NP197" s="319"/>
      <c r="NQ197" s="319"/>
      <c r="NR197" s="319"/>
      <c r="NS197" s="319"/>
      <c r="NT197" s="319"/>
      <c r="NU197" s="319"/>
      <c r="NV197" s="319"/>
      <c r="NW197" s="319"/>
      <c r="NX197" s="319"/>
      <c r="NY197" s="319"/>
      <c r="NZ197" s="319"/>
      <c r="OA197" s="319"/>
      <c r="OB197" s="319"/>
      <c r="OC197" s="319"/>
      <c r="OD197" s="319"/>
      <c r="OE197" s="319"/>
      <c r="OF197" s="319"/>
      <c r="OG197" s="319"/>
      <c r="OH197" s="319"/>
      <c r="OI197" s="319"/>
      <c r="OJ197" s="319"/>
      <c r="OK197" s="319"/>
      <c r="OL197" s="319"/>
      <c r="OM197" s="319"/>
      <c r="ON197" s="319"/>
      <c r="OO197" s="319"/>
      <c r="OP197" s="319"/>
      <c r="OQ197" s="319"/>
      <c r="OR197" s="319"/>
      <c r="OS197" s="319"/>
      <c r="OT197" s="319"/>
      <c r="OU197" s="319"/>
      <c r="OV197" s="319"/>
      <c r="OW197" s="319"/>
      <c r="OX197" s="319"/>
      <c r="OY197" s="319"/>
      <c r="OZ197" s="319"/>
      <c r="PA197" s="319"/>
      <c r="PB197" s="319"/>
      <c r="PC197" s="319"/>
      <c r="PD197" s="319"/>
      <c r="PE197" s="319"/>
      <c r="PF197" s="319"/>
      <c r="PG197" s="319"/>
      <c r="PH197" s="319"/>
      <c r="PI197" s="319"/>
      <c r="PJ197" s="319"/>
      <c r="PK197" s="319"/>
      <c r="PL197" s="319"/>
      <c r="PM197" s="319"/>
      <c r="PN197" s="319"/>
      <c r="PO197" s="319"/>
      <c r="PP197" s="319"/>
      <c r="PQ197" s="319"/>
      <c r="PR197" s="319"/>
      <c r="PS197" s="319"/>
      <c r="PT197" s="319"/>
      <c r="PU197" s="319"/>
      <c r="PV197" s="319"/>
      <c r="PW197" s="319"/>
      <c r="PX197" s="319"/>
      <c r="PY197" s="319"/>
      <c r="PZ197" s="319"/>
      <c r="QA197" s="319"/>
      <c r="QB197" s="319"/>
      <c r="QC197" s="319"/>
      <c r="QD197" s="319"/>
      <c r="QE197" s="319"/>
      <c r="QF197" s="319"/>
      <c r="QG197" s="319"/>
      <c r="QH197" s="319"/>
      <c r="QI197" s="319"/>
      <c r="QJ197" s="319"/>
      <c r="QK197" s="319"/>
      <c r="QL197" s="319"/>
      <c r="QM197" s="319"/>
      <c r="QN197" s="319"/>
      <c r="QO197" s="319"/>
      <c r="QP197" s="319"/>
      <c r="QQ197" s="319"/>
      <c r="QR197" s="319"/>
      <c r="QS197" s="319"/>
      <c r="QT197" s="319"/>
      <c r="QU197" s="319"/>
      <c r="QV197" s="319"/>
      <c r="QW197" s="319"/>
      <c r="QX197" s="319"/>
      <c r="QY197" s="319"/>
      <c r="QZ197" s="319"/>
      <c r="RA197" s="319"/>
      <c r="RB197" s="319"/>
      <c r="RC197" s="319"/>
      <c r="RD197" s="319"/>
      <c r="RE197" s="319"/>
      <c r="RF197" s="319"/>
    </row>
    <row r="198" spans="1:474" s="602" customFormat="1" ht="14.4">
      <c r="A198" s="319"/>
      <c r="B198" s="2003" t="s">
        <v>77</v>
      </c>
      <c r="C198" s="2004">
        <v>18231134</v>
      </c>
      <c r="D198" s="2005"/>
      <c r="E198" s="2006" t="s">
        <v>1236</v>
      </c>
      <c r="F198" s="2011">
        <v>10</v>
      </c>
      <c r="G198" s="612">
        <f t="shared" si="36"/>
        <v>1.2387153571104745E-3</v>
      </c>
      <c r="H198" s="612" t="s">
        <v>33</v>
      </c>
      <c r="I198" s="2006">
        <v>4</v>
      </c>
      <c r="J198" s="2008">
        <f t="shared" ref="J198:J202" si="38">N198/I198</f>
        <v>473</v>
      </c>
      <c r="K198" s="2009">
        <f t="shared" si="30"/>
        <v>160</v>
      </c>
      <c r="L198" s="2009">
        <f t="shared" si="31"/>
        <v>160</v>
      </c>
      <c r="M198" s="600"/>
      <c r="N198" s="2006">
        <v>1892</v>
      </c>
      <c r="O198" s="375"/>
      <c r="P198" s="601"/>
      <c r="Q198" s="601">
        <v>640</v>
      </c>
      <c r="R198" s="601">
        <f t="shared" ref="R198:R202" si="39">S198-Q198</f>
        <v>0</v>
      </c>
      <c r="S198" s="2006">
        <v>640</v>
      </c>
      <c r="T198" s="601"/>
      <c r="U198" s="601"/>
      <c r="V198" s="601"/>
      <c r="W198" s="601"/>
      <c r="X198" s="601"/>
      <c r="Y198" s="601"/>
      <c r="Z198" s="1006">
        <f t="shared" si="37"/>
        <v>0</v>
      </c>
      <c r="AA198" s="614">
        <f t="shared" si="32"/>
        <v>1.3584620047660261</v>
      </c>
      <c r="AB198" s="601">
        <f t="shared" si="33"/>
        <v>2570.2101130173214</v>
      </c>
      <c r="AC198" s="618"/>
      <c r="AD198" s="2010"/>
      <c r="AE198" s="319"/>
      <c r="AF198" s="319"/>
      <c r="AG198" s="319"/>
      <c r="AH198" s="319"/>
      <c r="AI198" s="319"/>
      <c r="AJ198" s="319"/>
      <c r="AK198" s="319"/>
      <c r="AL198" s="319"/>
      <c r="AM198" s="319"/>
      <c r="AN198" s="319"/>
      <c r="AO198" s="319"/>
      <c r="AP198" s="319"/>
      <c r="AQ198" s="319"/>
      <c r="AR198" s="319"/>
      <c r="AS198" s="319"/>
      <c r="AT198" s="319"/>
      <c r="AU198" s="319"/>
      <c r="AV198" s="319"/>
      <c r="AW198" s="319"/>
      <c r="AX198" s="319"/>
      <c r="AY198" s="319"/>
      <c r="AZ198" s="319"/>
      <c r="BA198" s="319"/>
      <c r="BB198" s="319"/>
      <c r="BC198" s="319"/>
      <c r="BD198" s="319"/>
      <c r="BE198" s="319"/>
      <c r="BF198" s="319"/>
      <c r="BG198" s="319"/>
      <c r="BH198" s="319"/>
      <c r="BI198" s="319"/>
      <c r="BJ198" s="319"/>
      <c r="BK198" s="319"/>
      <c r="BL198" s="319"/>
      <c r="BM198" s="319"/>
      <c r="BN198" s="319"/>
      <c r="BO198" s="319"/>
      <c r="BP198" s="319"/>
      <c r="BQ198" s="319"/>
      <c r="BR198" s="319"/>
      <c r="BS198" s="319"/>
      <c r="BT198" s="319"/>
      <c r="BU198" s="319"/>
      <c r="BV198" s="319"/>
      <c r="BW198" s="319"/>
      <c r="BX198" s="319"/>
      <c r="BY198" s="319"/>
      <c r="BZ198" s="319"/>
      <c r="CA198" s="319"/>
      <c r="CB198" s="319"/>
      <c r="CC198" s="319"/>
      <c r="CD198" s="319"/>
      <c r="CE198" s="319"/>
      <c r="CF198" s="319"/>
      <c r="CG198" s="319"/>
      <c r="CH198" s="319"/>
      <c r="CI198" s="319"/>
      <c r="CJ198" s="319"/>
      <c r="CK198" s="319"/>
      <c r="CL198" s="319"/>
      <c r="CM198" s="319"/>
      <c r="CN198" s="319"/>
      <c r="CO198" s="319"/>
      <c r="CP198" s="319"/>
      <c r="CQ198" s="319"/>
      <c r="CR198" s="319"/>
      <c r="CS198" s="319"/>
      <c r="CT198" s="319"/>
      <c r="CU198" s="319"/>
      <c r="CV198" s="319"/>
      <c r="CW198" s="319"/>
      <c r="CX198" s="319"/>
      <c r="CY198" s="319"/>
      <c r="CZ198" s="319"/>
      <c r="DA198" s="319"/>
      <c r="DB198" s="319"/>
      <c r="DC198" s="319"/>
      <c r="DD198" s="319"/>
      <c r="DE198" s="319"/>
      <c r="DF198" s="319"/>
      <c r="DG198" s="319"/>
      <c r="DH198" s="319"/>
      <c r="DI198" s="319"/>
      <c r="DJ198" s="319"/>
      <c r="DK198" s="319"/>
      <c r="DL198" s="319"/>
      <c r="DM198" s="319"/>
      <c r="DN198" s="319"/>
      <c r="DO198" s="319"/>
      <c r="DP198" s="319"/>
      <c r="DQ198" s="319"/>
      <c r="DR198" s="319"/>
      <c r="DS198" s="319"/>
      <c r="DT198" s="319"/>
      <c r="DU198" s="319"/>
      <c r="DV198" s="319"/>
      <c r="DW198" s="319"/>
      <c r="DX198" s="319"/>
      <c r="DY198" s="319"/>
      <c r="DZ198" s="319"/>
      <c r="EA198" s="319"/>
      <c r="EB198" s="319"/>
      <c r="EC198" s="319"/>
      <c r="ED198" s="319"/>
      <c r="EE198" s="319"/>
      <c r="EF198" s="319"/>
      <c r="EG198" s="319"/>
      <c r="EH198" s="319"/>
      <c r="EI198" s="319"/>
      <c r="EJ198" s="319"/>
      <c r="EK198" s="319"/>
      <c r="EL198" s="319"/>
      <c r="EM198" s="319"/>
      <c r="EN198" s="319"/>
      <c r="EO198" s="319"/>
      <c r="EP198" s="319"/>
      <c r="EQ198" s="319"/>
      <c r="ER198" s="319"/>
      <c r="ES198" s="319"/>
      <c r="ET198" s="319"/>
      <c r="EU198" s="319"/>
      <c r="EV198" s="319"/>
      <c r="EW198" s="319"/>
      <c r="EX198" s="319"/>
      <c r="EY198" s="319"/>
      <c r="EZ198" s="319"/>
      <c r="FA198" s="319"/>
      <c r="FB198" s="319"/>
      <c r="FC198" s="319"/>
      <c r="FD198" s="319"/>
      <c r="FE198" s="319"/>
      <c r="FF198" s="319"/>
      <c r="FG198" s="319"/>
      <c r="FH198" s="319"/>
      <c r="FI198" s="319"/>
      <c r="FJ198" s="319"/>
      <c r="FK198" s="319"/>
      <c r="FL198" s="319"/>
      <c r="FM198" s="319"/>
      <c r="FN198" s="319"/>
      <c r="FO198" s="319"/>
      <c r="FP198" s="319"/>
      <c r="FQ198" s="319"/>
      <c r="FR198" s="319"/>
      <c r="FS198" s="319"/>
      <c r="FT198" s="319"/>
      <c r="FU198" s="319"/>
      <c r="FV198" s="319"/>
      <c r="FW198" s="319"/>
      <c r="FX198" s="319"/>
      <c r="FY198" s="319"/>
      <c r="FZ198" s="319"/>
      <c r="GA198" s="319"/>
      <c r="GB198" s="319"/>
      <c r="GC198" s="319"/>
      <c r="GD198" s="319"/>
      <c r="GE198" s="319"/>
      <c r="GF198" s="319"/>
      <c r="GG198" s="319"/>
      <c r="GH198" s="319"/>
      <c r="GI198" s="319"/>
      <c r="GJ198" s="319"/>
      <c r="GK198" s="319"/>
      <c r="GL198" s="319"/>
      <c r="GM198" s="319"/>
      <c r="GN198" s="319"/>
      <c r="GO198" s="319"/>
      <c r="GP198" s="319"/>
      <c r="GQ198" s="319"/>
      <c r="GR198" s="319"/>
      <c r="GS198" s="319"/>
      <c r="GT198" s="319"/>
      <c r="GU198" s="319"/>
      <c r="GV198" s="319"/>
      <c r="GW198" s="319"/>
      <c r="GX198" s="319"/>
      <c r="GY198" s="319"/>
      <c r="GZ198" s="319"/>
      <c r="HA198" s="319"/>
      <c r="HB198" s="319"/>
      <c r="HC198" s="319"/>
      <c r="HD198" s="319"/>
      <c r="HE198" s="319"/>
      <c r="HF198" s="319"/>
      <c r="HG198" s="319"/>
      <c r="HH198" s="319"/>
      <c r="HI198" s="319"/>
      <c r="HJ198" s="319"/>
      <c r="HK198" s="319"/>
      <c r="HL198" s="319"/>
      <c r="HM198" s="319"/>
      <c r="HN198" s="319"/>
      <c r="HO198" s="319"/>
      <c r="HP198" s="319"/>
      <c r="HQ198" s="319"/>
      <c r="HR198" s="319"/>
      <c r="HS198" s="319"/>
      <c r="HT198" s="319"/>
      <c r="HU198" s="319"/>
      <c r="HV198" s="319"/>
      <c r="HW198" s="319"/>
      <c r="HX198" s="319"/>
      <c r="HY198" s="319"/>
      <c r="HZ198" s="319"/>
      <c r="IA198" s="319"/>
      <c r="IB198" s="319"/>
      <c r="IC198" s="319"/>
      <c r="ID198" s="319"/>
      <c r="IE198" s="319"/>
      <c r="IF198" s="319"/>
      <c r="IG198" s="319"/>
      <c r="IH198" s="319"/>
      <c r="II198" s="319"/>
      <c r="IJ198" s="319"/>
      <c r="IK198" s="319"/>
      <c r="IL198" s="319"/>
      <c r="IM198" s="319"/>
      <c r="IN198" s="319"/>
      <c r="IO198" s="319"/>
      <c r="IP198" s="319"/>
      <c r="IQ198" s="319"/>
      <c r="IR198" s="319"/>
      <c r="IS198" s="319"/>
      <c r="IT198" s="319"/>
      <c r="IU198" s="319"/>
      <c r="IV198" s="319"/>
      <c r="IW198" s="319"/>
      <c r="IX198" s="319"/>
      <c r="IY198" s="319"/>
      <c r="IZ198" s="319"/>
      <c r="JA198" s="319"/>
      <c r="JB198" s="319"/>
      <c r="JC198" s="319"/>
      <c r="JD198" s="319"/>
      <c r="JE198" s="319"/>
      <c r="JF198" s="319"/>
      <c r="JG198" s="319"/>
      <c r="JH198" s="319"/>
      <c r="JI198" s="319"/>
      <c r="JJ198" s="319"/>
      <c r="JK198" s="319"/>
      <c r="JL198" s="319"/>
      <c r="JM198" s="319"/>
      <c r="JN198" s="319"/>
      <c r="JO198" s="319"/>
      <c r="JP198" s="319"/>
      <c r="JQ198" s="319"/>
      <c r="JR198" s="319"/>
      <c r="JS198" s="319"/>
      <c r="JT198" s="319"/>
      <c r="JU198" s="319"/>
      <c r="JV198" s="319"/>
      <c r="JW198" s="319"/>
      <c r="JX198" s="319"/>
      <c r="JY198" s="319"/>
      <c r="JZ198" s="319"/>
      <c r="KA198" s="319"/>
      <c r="KB198" s="319"/>
      <c r="KC198" s="319"/>
      <c r="KD198" s="319"/>
      <c r="KE198" s="319"/>
      <c r="KF198" s="319"/>
      <c r="KG198" s="319"/>
      <c r="KH198" s="319"/>
      <c r="KI198" s="319"/>
      <c r="KJ198" s="319"/>
      <c r="KK198" s="319"/>
      <c r="KL198" s="319"/>
      <c r="KM198" s="319"/>
      <c r="KN198" s="319"/>
      <c r="KO198" s="319"/>
      <c r="KP198" s="319"/>
      <c r="KQ198" s="319"/>
      <c r="KR198" s="319"/>
      <c r="KS198" s="319"/>
      <c r="KT198" s="319"/>
      <c r="KU198" s="319"/>
      <c r="KV198" s="319"/>
      <c r="KW198" s="319"/>
      <c r="KX198" s="319"/>
      <c r="KY198" s="319"/>
      <c r="KZ198" s="319"/>
      <c r="LA198" s="319"/>
      <c r="LB198" s="319"/>
      <c r="LC198" s="319"/>
      <c r="LD198" s="319"/>
      <c r="LE198" s="319"/>
      <c r="LF198" s="319"/>
      <c r="LG198" s="319"/>
      <c r="LH198" s="319"/>
      <c r="LI198" s="319"/>
      <c r="LJ198" s="319"/>
      <c r="LK198" s="319"/>
      <c r="LL198" s="319"/>
      <c r="LM198" s="319"/>
      <c r="LN198" s="319"/>
      <c r="LO198" s="319"/>
      <c r="LP198" s="319"/>
      <c r="LQ198" s="319"/>
      <c r="LR198" s="319"/>
      <c r="LS198" s="319"/>
      <c r="LT198" s="319"/>
      <c r="LU198" s="319"/>
      <c r="LV198" s="319"/>
      <c r="LW198" s="319"/>
      <c r="LX198" s="319"/>
      <c r="LY198" s="319"/>
      <c r="LZ198" s="319"/>
      <c r="MA198" s="319"/>
      <c r="MB198" s="319"/>
      <c r="MC198" s="319"/>
      <c r="MD198" s="319"/>
      <c r="ME198" s="319"/>
      <c r="MF198" s="319"/>
      <c r="MG198" s="319"/>
      <c r="MH198" s="319"/>
      <c r="MI198" s="319"/>
      <c r="MJ198" s="319"/>
      <c r="MK198" s="319"/>
      <c r="ML198" s="319"/>
      <c r="MM198" s="319"/>
      <c r="MN198" s="319"/>
      <c r="MO198" s="319"/>
      <c r="MP198" s="319"/>
      <c r="MQ198" s="319"/>
      <c r="MR198" s="319"/>
      <c r="MS198" s="319"/>
      <c r="MT198" s="319"/>
      <c r="MU198" s="319"/>
      <c r="MV198" s="319"/>
      <c r="MW198" s="319"/>
      <c r="MX198" s="319"/>
      <c r="MY198" s="319"/>
      <c r="MZ198" s="319"/>
      <c r="NA198" s="319"/>
      <c r="NB198" s="319"/>
      <c r="NC198" s="319"/>
      <c r="ND198" s="319"/>
      <c r="NE198" s="319"/>
      <c r="NF198" s="319"/>
      <c r="NG198" s="319"/>
      <c r="NH198" s="319"/>
      <c r="NI198" s="319"/>
      <c r="NJ198" s="319"/>
      <c r="NK198" s="319"/>
      <c r="NL198" s="319"/>
      <c r="NM198" s="319"/>
      <c r="NN198" s="319"/>
      <c r="NO198" s="319"/>
      <c r="NP198" s="319"/>
      <c r="NQ198" s="319"/>
      <c r="NR198" s="319"/>
      <c r="NS198" s="319"/>
      <c r="NT198" s="319"/>
      <c r="NU198" s="319"/>
      <c r="NV198" s="319"/>
      <c r="NW198" s="319"/>
      <c r="NX198" s="319"/>
      <c r="NY198" s="319"/>
      <c r="NZ198" s="319"/>
      <c r="OA198" s="319"/>
      <c r="OB198" s="319"/>
      <c r="OC198" s="319"/>
      <c r="OD198" s="319"/>
      <c r="OE198" s="319"/>
      <c r="OF198" s="319"/>
      <c r="OG198" s="319"/>
      <c r="OH198" s="319"/>
      <c r="OI198" s="319"/>
      <c r="OJ198" s="319"/>
      <c r="OK198" s="319"/>
      <c r="OL198" s="319"/>
      <c r="OM198" s="319"/>
      <c r="ON198" s="319"/>
      <c r="OO198" s="319"/>
      <c r="OP198" s="319"/>
      <c r="OQ198" s="319"/>
      <c r="OR198" s="319"/>
      <c r="OS198" s="319"/>
      <c r="OT198" s="319"/>
      <c r="OU198" s="319"/>
      <c r="OV198" s="319"/>
      <c r="OW198" s="319"/>
      <c r="OX198" s="319"/>
      <c r="OY198" s="319"/>
      <c r="OZ198" s="319"/>
      <c r="PA198" s="319"/>
      <c r="PB198" s="319"/>
      <c r="PC198" s="319"/>
      <c r="PD198" s="319"/>
      <c r="PE198" s="319"/>
      <c r="PF198" s="319"/>
      <c r="PG198" s="319"/>
      <c r="PH198" s="319"/>
      <c r="PI198" s="319"/>
      <c r="PJ198" s="319"/>
      <c r="PK198" s="319"/>
      <c r="PL198" s="319"/>
      <c r="PM198" s="319"/>
      <c r="PN198" s="319"/>
      <c r="PO198" s="319"/>
      <c r="PP198" s="319"/>
      <c r="PQ198" s="319"/>
      <c r="PR198" s="319"/>
      <c r="PS198" s="319"/>
      <c r="PT198" s="319"/>
      <c r="PU198" s="319"/>
      <c r="PV198" s="319"/>
      <c r="PW198" s="319"/>
      <c r="PX198" s="319"/>
      <c r="PY198" s="319"/>
      <c r="PZ198" s="319"/>
      <c r="QA198" s="319"/>
      <c r="QB198" s="319"/>
      <c r="QC198" s="319"/>
      <c r="QD198" s="319"/>
      <c r="QE198" s="319"/>
      <c r="QF198" s="319"/>
      <c r="QG198" s="319"/>
      <c r="QH198" s="319"/>
      <c r="QI198" s="319"/>
      <c r="QJ198" s="319"/>
      <c r="QK198" s="319"/>
      <c r="QL198" s="319"/>
      <c r="QM198" s="319"/>
      <c r="QN198" s="319"/>
      <c r="QO198" s="319"/>
      <c r="QP198" s="319"/>
      <c r="QQ198" s="319"/>
      <c r="QR198" s="319"/>
      <c r="QS198" s="319"/>
      <c r="QT198" s="319"/>
      <c r="QU198" s="319"/>
      <c r="QV198" s="319"/>
      <c r="QW198" s="319"/>
      <c r="QX198" s="319"/>
      <c r="QY198" s="319"/>
      <c r="QZ198" s="319"/>
      <c r="RA198" s="319"/>
      <c r="RB198" s="319"/>
      <c r="RC198" s="319"/>
      <c r="RD198" s="319"/>
      <c r="RE198" s="319"/>
      <c r="RF198" s="319"/>
    </row>
    <row r="199" spans="1:474" s="602" customFormat="1" ht="14.4">
      <c r="A199" s="319"/>
      <c r="B199" s="2003" t="s">
        <v>77</v>
      </c>
      <c r="C199" s="2004">
        <v>18231134</v>
      </c>
      <c r="D199" s="2005"/>
      <c r="E199" s="2006" t="s">
        <v>1237</v>
      </c>
      <c r="F199" s="2011">
        <v>5</v>
      </c>
      <c r="G199" s="612">
        <f t="shared" si="36"/>
        <v>1.6479104407225501E-3</v>
      </c>
      <c r="H199" s="612" t="s">
        <v>39</v>
      </c>
      <c r="I199" s="2006">
        <v>6</v>
      </c>
      <c r="J199" s="2008">
        <f t="shared" si="38"/>
        <v>839</v>
      </c>
      <c r="K199" s="2009">
        <f t="shared" si="30"/>
        <v>71.209999999999994</v>
      </c>
      <c r="L199" s="2009">
        <f t="shared" si="31"/>
        <v>71.209999999999994</v>
      </c>
      <c r="M199" s="600"/>
      <c r="N199" s="2006">
        <v>5034</v>
      </c>
      <c r="O199" s="375"/>
      <c r="P199" s="601"/>
      <c r="Q199" s="601">
        <v>427.25999999999993</v>
      </c>
      <c r="R199" s="601">
        <f t="shared" si="39"/>
        <v>0</v>
      </c>
      <c r="S199" s="2006">
        <v>427.25999999999993</v>
      </c>
      <c r="T199" s="601"/>
      <c r="U199" s="601"/>
      <c r="V199" s="601"/>
      <c r="W199" s="601"/>
      <c r="X199" s="601"/>
      <c r="Y199" s="601"/>
      <c r="Z199" s="1006">
        <f t="shared" si="37"/>
        <v>0</v>
      </c>
      <c r="AA199" s="614">
        <f t="shared" si="32"/>
        <v>0.29394958809912086</v>
      </c>
      <c r="AB199" s="601">
        <f t="shared" si="33"/>
        <v>1479.7422264909744</v>
      </c>
      <c r="AC199" s="618"/>
      <c r="AD199" s="2010"/>
      <c r="AE199" s="319"/>
      <c r="AF199" s="319"/>
      <c r="AG199" s="319"/>
      <c r="AH199" s="319"/>
      <c r="AI199" s="319"/>
      <c r="AJ199" s="319"/>
      <c r="AK199" s="319"/>
      <c r="AL199" s="319"/>
      <c r="AM199" s="319"/>
      <c r="AN199" s="319"/>
      <c r="AO199" s="319"/>
      <c r="AP199" s="319"/>
      <c r="AQ199" s="319"/>
      <c r="AR199" s="319"/>
      <c r="AS199" s="319"/>
      <c r="AT199" s="319"/>
      <c r="AU199" s="319"/>
      <c r="AV199" s="319"/>
      <c r="AW199" s="319"/>
      <c r="AX199" s="319"/>
      <c r="AY199" s="319"/>
      <c r="AZ199" s="319"/>
      <c r="BA199" s="319"/>
      <c r="BB199" s="319"/>
      <c r="BC199" s="319"/>
      <c r="BD199" s="319"/>
      <c r="BE199" s="319"/>
      <c r="BF199" s="319"/>
      <c r="BG199" s="319"/>
      <c r="BH199" s="319"/>
      <c r="BI199" s="319"/>
      <c r="BJ199" s="319"/>
      <c r="BK199" s="319"/>
      <c r="BL199" s="319"/>
      <c r="BM199" s="319"/>
      <c r="BN199" s="319"/>
      <c r="BO199" s="319"/>
      <c r="BP199" s="319"/>
      <c r="BQ199" s="319"/>
      <c r="BR199" s="319"/>
      <c r="BS199" s="319"/>
      <c r="BT199" s="319"/>
      <c r="BU199" s="319"/>
      <c r="BV199" s="319"/>
      <c r="BW199" s="319"/>
      <c r="BX199" s="319"/>
      <c r="BY199" s="319"/>
      <c r="BZ199" s="319"/>
      <c r="CA199" s="319"/>
      <c r="CB199" s="319"/>
      <c r="CC199" s="319"/>
      <c r="CD199" s="319"/>
      <c r="CE199" s="319"/>
      <c r="CF199" s="319"/>
      <c r="CG199" s="319"/>
      <c r="CH199" s="319"/>
      <c r="CI199" s="319"/>
      <c r="CJ199" s="319"/>
      <c r="CK199" s="319"/>
      <c r="CL199" s="319"/>
      <c r="CM199" s="319"/>
      <c r="CN199" s="319"/>
      <c r="CO199" s="319"/>
      <c r="CP199" s="319"/>
      <c r="CQ199" s="319"/>
      <c r="CR199" s="319"/>
      <c r="CS199" s="319"/>
      <c r="CT199" s="319"/>
      <c r="CU199" s="319"/>
      <c r="CV199" s="319"/>
      <c r="CW199" s="319"/>
      <c r="CX199" s="319"/>
      <c r="CY199" s="319"/>
      <c r="CZ199" s="319"/>
      <c r="DA199" s="319"/>
      <c r="DB199" s="319"/>
      <c r="DC199" s="319"/>
      <c r="DD199" s="319"/>
      <c r="DE199" s="319"/>
      <c r="DF199" s="319"/>
      <c r="DG199" s="319"/>
      <c r="DH199" s="319"/>
      <c r="DI199" s="319"/>
      <c r="DJ199" s="319"/>
      <c r="DK199" s="319"/>
      <c r="DL199" s="319"/>
      <c r="DM199" s="319"/>
      <c r="DN199" s="319"/>
      <c r="DO199" s="319"/>
      <c r="DP199" s="319"/>
      <c r="DQ199" s="319"/>
      <c r="DR199" s="319"/>
      <c r="DS199" s="319"/>
      <c r="DT199" s="319"/>
      <c r="DU199" s="319"/>
      <c r="DV199" s="319"/>
      <c r="DW199" s="319"/>
      <c r="DX199" s="319"/>
      <c r="DY199" s="319"/>
      <c r="DZ199" s="319"/>
      <c r="EA199" s="319"/>
      <c r="EB199" s="319"/>
      <c r="EC199" s="319"/>
      <c r="ED199" s="319"/>
      <c r="EE199" s="319"/>
      <c r="EF199" s="319"/>
      <c r="EG199" s="319"/>
      <c r="EH199" s="319"/>
      <c r="EI199" s="319"/>
      <c r="EJ199" s="319"/>
      <c r="EK199" s="319"/>
      <c r="EL199" s="319"/>
      <c r="EM199" s="319"/>
      <c r="EN199" s="319"/>
      <c r="EO199" s="319"/>
      <c r="EP199" s="319"/>
      <c r="EQ199" s="319"/>
      <c r="ER199" s="319"/>
      <c r="ES199" s="319"/>
      <c r="ET199" s="319"/>
      <c r="EU199" s="319"/>
      <c r="EV199" s="319"/>
      <c r="EW199" s="319"/>
      <c r="EX199" s="319"/>
      <c r="EY199" s="319"/>
      <c r="EZ199" s="319"/>
      <c r="FA199" s="319"/>
      <c r="FB199" s="319"/>
      <c r="FC199" s="319"/>
      <c r="FD199" s="319"/>
      <c r="FE199" s="319"/>
      <c r="FF199" s="319"/>
      <c r="FG199" s="319"/>
      <c r="FH199" s="319"/>
      <c r="FI199" s="319"/>
      <c r="FJ199" s="319"/>
      <c r="FK199" s="319"/>
      <c r="FL199" s="319"/>
      <c r="FM199" s="319"/>
      <c r="FN199" s="319"/>
      <c r="FO199" s="319"/>
      <c r="FP199" s="319"/>
      <c r="FQ199" s="319"/>
      <c r="FR199" s="319"/>
      <c r="FS199" s="319"/>
      <c r="FT199" s="319"/>
      <c r="FU199" s="319"/>
      <c r="FV199" s="319"/>
      <c r="FW199" s="319"/>
      <c r="FX199" s="319"/>
      <c r="FY199" s="319"/>
      <c r="FZ199" s="319"/>
      <c r="GA199" s="319"/>
      <c r="GB199" s="319"/>
      <c r="GC199" s="319"/>
      <c r="GD199" s="319"/>
      <c r="GE199" s="319"/>
      <c r="GF199" s="319"/>
      <c r="GG199" s="319"/>
      <c r="GH199" s="319"/>
      <c r="GI199" s="319"/>
      <c r="GJ199" s="319"/>
      <c r="GK199" s="319"/>
      <c r="GL199" s="319"/>
      <c r="GM199" s="319"/>
      <c r="GN199" s="319"/>
      <c r="GO199" s="319"/>
      <c r="GP199" s="319"/>
      <c r="GQ199" s="319"/>
      <c r="GR199" s="319"/>
      <c r="GS199" s="319"/>
      <c r="GT199" s="319"/>
      <c r="GU199" s="319"/>
      <c r="GV199" s="319"/>
      <c r="GW199" s="319"/>
      <c r="GX199" s="319"/>
      <c r="GY199" s="319"/>
      <c r="GZ199" s="319"/>
      <c r="HA199" s="319"/>
      <c r="HB199" s="319"/>
      <c r="HC199" s="319"/>
      <c r="HD199" s="319"/>
      <c r="HE199" s="319"/>
      <c r="HF199" s="319"/>
      <c r="HG199" s="319"/>
      <c r="HH199" s="319"/>
      <c r="HI199" s="319"/>
      <c r="HJ199" s="319"/>
      <c r="HK199" s="319"/>
      <c r="HL199" s="319"/>
      <c r="HM199" s="319"/>
      <c r="HN199" s="319"/>
      <c r="HO199" s="319"/>
      <c r="HP199" s="319"/>
      <c r="HQ199" s="319"/>
      <c r="HR199" s="319"/>
      <c r="HS199" s="319"/>
      <c r="HT199" s="319"/>
      <c r="HU199" s="319"/>
      <c r="HV199" s="319"/>
      <c r="HW199" s="319"/>
      <c r="HX199" s="319"/>
      <c r="HY199" s="319"/>
      <c r="HZ199" s="319"/>
      <c r="IA199" s="319"/>
      <c r="IB199" s="319"/>
      <c r="IC199" s="319"/>
      <c r="ID199" s="319"/>
      <c r="IE199" s="319"/>
      <c r="IF199" s="319"/>
      <c r="IG199" s="319"/>
      <c r="IH199" s="319"/>
      <c r="II199" s="319"/>
      <c r="IJ199" s="319"/>
      <c r="IK199" s="319"/>
      <c r="IL199" s="319"/>
      <c r="IM199" s="319"/>
      <c r="IN199" s="319"/>
      <c r="IO199" s="319"/>
      <c r="IP199" s="319"/>
      <c r="IQ199" s="319"/>
      <c r="IR199" s="319"/>
      <c r="IS199" s="319"/>
      <c r="IT199" s="319"/>
      <c r="IU199" s="319"/>
      <c r="IV199" s="319"/>
      <c r="IW199" s="319"/>
      <c r="IX199" s="319"/>
      <c r="IY199" s="319"/>
      <c r="IZ199" s="319"/>
      <c r="JA199" s="319"/>
      <c r="JB199" s="319"/>
      <c r="JC199" s="319"/>
      <c r="JD199" s="319"/>
      <c r="JE199" s="319"/>
      <c r="JF199" s="319"/>
      <c r="JG199" s="319"/>
      <c r="JH199" s="319"/>
      <c r="JI199" s="319"/>
      <c r="JJ199" s="319"/>
      <c r="JK199" s="319"/>
      <c r="JL199" s="319"/>
      <c r="JM199" s="319"/>
      <c r="JN199" s="319"/>
      <c r="JO199" s="319"/>
      <c r="JP199" s="319"/>
      <c r="JQ199" s="319"/>
      <c r="JR199" s="319"/>
      <c r="JS199" s="319"/>
      <c r="JT199" s="319"/>
      <c r="JU199" s="319"/>
      <c r="JV199" s="319"/>
      <c r="JW199" s="319"/>
      <c r="JX199" s="319"/>
      <c r="JY199" s="319"/>
      <c r="JZ199" s="319"/>
      <c r="KA199" s="319"/>
      <c r="KB199" s="319"/>
      <c r="KC199" s="319"/>
      <c r="KD199" s="319"/>
      <c r="KE199" s="319"/>
      <c r="KF199" s="319"/>
      <c r="KG199" s="319"/>
      <c r="KH199" s="319"/>
      <c r="KI199" s="319"/>
      <c r="KJ199" s="319"/>
      <c r="KK199" s="319"/>
      <c r="KL199" s="319"/>
      <c r="KM199" s="319"/>
      <c r="KN199" s="319"/>
      <c r="KO199" s="319"/>
      <c r="KP199" s="319"/>
      <c r="KQ199" s="319"/>
      <c r="KR199" s="319"/>
      <c r="KS199" s="319"/>
      <c r="KT199" s="319"/>
      <c r="KU199" s="319"/>
      <c r="KV199" s="319"/>
      <c r="KW199" s="319"/>
      <c r="KX199" s="319"/>
      <c r="KY199" s="319"/>
      <c r="KZ199" s="319"/>
      <c r="LA199" s="319"/>
      <c r="LB199" s="319"/>
      <c r="LC199" s="319"/>
      <c r="LD199" s="319"/>
      <c r="LE199" s="319"/>
      <c r="LF199" s="319"/>
      <c r="LG199" s="319"/>
      <c r="LH199" s="319"/>
      <c r="LI199" s="319"/>
      <c r="LJ199" s="319"/>
      <c r="LK199" s="319"/>
      <c r="LL199" s="319"/>
      <c r="LM199" s="319"/>
      <c r="LN199" s="319"/>
      <c r="LO199" s="319"/>
      <c r="LP199" s="319"/>
      <c r="LQ199" s="319"/>
      <c r="LR199" s="319"/>
      <c r="LS199" s="319"/>
      <c r="LT199" s="319"/>
      <c r="LU199" s="319"/>
      <c r="LV199" s="319"/>
      <c r="LW199" s="319"/>
      <c r="LX199" s="319"/>
      <c r="LY199" s="319"/>
      <c r="LZ199" s="319"/>
      <c r="MA199" s="319"/>
      <c r="MB199" s="319"/>
      <c r="MC199" s="319"/>
      <c r="MD199" s="319"/>
      <c r="ME199" s="319"/>
      <c r="MF199" s="319"/>
      <c r="MG199" s="319"/>
      <c r="MH199" s="319"/>
      <c r="MI199" s="319"/>
      <c r="MJ199" s="319"/>
      <c r="MK199" s="319"/>
      <c r="ML199" s="319"/>
      <c r="MM199" s="319"/>
      <c r="MN199" s="319"/>
      <c r="MO199" s="319"/>
      <c r="MP199" s="319"/>
      <c r="MQ199" s="319"/>
      <c r="MR199" s="319"/>
      <c r="MS199" s="319"/>
      <c r="MT199" s="319"/>
      <c r="MU199" s="319"/>
      <c r="MV199" s="319"/>
      <c r="MW199" s="319"/>
      <c r="MX199" s="319"/>
      <c r="MY199" s="319"/>
      <c r="MZ199" s="319"/>
      <c r="NA199" s="319"/>
      <c r="NB199" s="319"/>
      <c r="NC199" s="319"/>
      <c r="ND199" s="319"/>
      <c r="NE199" s="319"/>
      <c r="NF199" s="319"/>
      <c r="NG199" s="319"/>
      <c r="NH199" s="319"/>
      <c r="NI199" s="319"/>
      <c r="NJ199" s="319"/>
      <c r="NK199" s="319"/>
      <c r="NL199" s="319"/>
      <c r="NM199" s="319"/>
      <c r="NN199" s="319"/>
      <c r="NO199" s="319"/>
      <c r="NP199" s="319"/>
      <c r="NQ199" s="319"/>
      <c r="NR199" s="319"/>
      <c r="NS199" s="319"/>
      <c r="NT199" s="319"/>
      <c r="NU199" s="319"/>
      <c r="NV199" s="319"/>
      <c r="NW199" s="319"/>
      <c r="NX199" s="319"/>
      <c r="NY199" s="319"/>
      <c r="NZ199" s="319"/>
      <c r="OA199" s="319"/>
      <c r="OB199" s="319"/>
      <c r="OC199" s="319"/>
      <c r="OD199" s="319"/>
      <c r="OE199" s="319"/>
      <c r="OF199" s="319"/>
      <c r="OG199" s="319"/>
      <c r="OH199" s="319"/>
      <c r="OI199" s="319"/>
      <c r="OJ199" s="319"/>
      <c r="OK199" s="319"/>
      <c r="OL199" s="319"/>
      <c r="OM199" s="319"/>
      <c r="ON199" s="319"/>
      <c r="OO199" s="319"/>
      <c r="OP199" s="319"/>
      <c r="OQ199" s="319"/>
      <c r="OR199" s="319"/>
      <c r="OS199" s="319"/>
      <c r="OT199" s="319"/>
      <c r="OU199" s="319"/>
      <c r="OV199" s="319"/>
      <c r="OW199" s="319"/>
      <c r="OX199" s="319"/>
      <c r="OY199" s="319"/>
      <c r="OZ199" s="319"/>
      <c r="PA199" s="319"/>
      <c r="PB199" s="319"/>
      <c r="PC199" s="319"/>
      <c r="PD199" s="319"/>
      <c r="PE199" s="319"/>
      <c r="PF199" s="319"/>
      <c r="PG199" s="319"/>
      <c r="PH199" s="319"/>
      <c r="PI199" s="319"/>
      <c r="PJ199" s="319"/>
      <c r="PK199" s="319"/>
      <c r="PL199" s="319"/>
      <c r="PM199" s="319"/>
      <c r="PN199" s="319"/>
      <c r="PO199" s="319"/>
      <c r="PP199" s="319"/>
      <c r="PQ199" s="319"/>
      <c r="PR199" s="319"/>
      <c r="PS199" s="319"/>
      <c r="PT199" s="319"/>
      <c r="PU199" s="319"/>
      <c r="PV199" s="319"/>
      <c r="PW199" s="319"/>
      <c r="PX199" s="319"/>
      <c r="PY199" s="319"/>
      <c r="PZ199" s="319"/>
      <c r="QA199" s="319"/>
      <c r="QB199" s="319"/>
      <c r="QC199" s="319"/>
      <c r="QD199" s="319"/>
      <c r="QE199" s="319"/>
      <c r="QF199" s="319"/>
      <c r="QG199" s="319"/>
      <c r="QH199" s="319"/>
      <c r="QI199" s="319"/>
      <c r="QJ199" s="319"/>
      <c r="QK199" s="319"/>
      <c r="QL199" s="319"/>
      <c r="QM199" s="319"/>
      <c r="QN199" s="319"/>
      <c r="QO199" s="319"/>
      <c r="QP199" s="319"/>
      <c r="QQ199" s="319"/>
      <c r="QR199" s="319"/>
      <c r="QS199" s="319"/>
      <c r="QT199" s="319"/>
      <c r="QU199" s="319"/>
      <c r="QV199" s="319"/>
      <c r="QW199" s="319"/>
      <c r="QX199" s="319"/>
      <c r="QY199" s="319"/>
      <c r="QZ199" s="319"/>
      <c r="RA199" s="319"/>
      <c r="RB199" s="319"/>
      <c r="RC199" s="319"/>
      <c r="RD199" s="319"/>
      <c r="RE199" s="319"/>
      <c r="RF199" s="319"/>
    </row>
    <row r="200" spans="1:474" s="602" customFormat="1" ht="14.4">
      <c r="A200" s="319"/>
      <c r="B200" s="2003" t="s">
        <v>77</v>
      </c>
      <c r="C200" s="2004">
        <v>18231134</v>
      </c>
      <c r="D200" s="2005"/>
      <c r="E200" s="2006" t="s">
        <v>1238</v>
      </c>
      <c r="F200" s="2011">
        <v>5</v>
      </c>
      <c r="G200" s="612">
        <f t="shared" si="36"/>
        <v>2.3726767728162578E-3</v>
      </c>
      <c r="H200" s="612" t="s">
        <v>39</v>
      </c>
      <c r="I200" s="2006">
        <v>6</v>
      </c>
      <c r="J200" s="2008">
        <f t="shared" si="38"/>
        <v>1208</v>
      </c>
      <c r="K200" s="2009">
        <f t="shared" si="30"/>
        <v>71.209999999999994</v>
      </c>
      <c r="L200" s="2009">
        <f t="shared" si="31"/>
        <v>71.209999999999994</v>
      </c>
      <c r="M200" s="600"/>
      <c r="N200" s="2006">
        <v>7248</v>
      </c>
      <c r="O200" s="375"/>
      <c r="P200" s="601"/>
      <c r="Q200" s="601">
        <v>427.26</v>
      </c>
      <c r="R200" s="601">
        <f t="shared" si="39"/>
        <v>0</v>
      </c>
      <c r="S200" s="2006">
        <v>427.26</v>
      </c>
      <c r="T200" s="601"/>
      <c r="U200" s="601"/>
      <c r="V200" s="601"/>
      <c r="W200" s="601"/>
      <c r="X200" s="601"/>
      <c r="Y200" s="601"/>
      <c r="Z200" s="1006">
        <f t="shared" si="37"/>
        <v>0</v>
      </c>
      <c r="AA200" s="614">
        <f t="shared" si="32"/>
        <v>0.29394958809912086</v>
      </c>
      <c r="AB200" s="601">
        <f t="shared" si="33"/>
        <v>2130.546614542428</v>
      </c>
      <c r="AC200" s="618"/>
      <c r="AD200" s="2010"/>
      <c r="AE200" s="319"/>
      <c r="AF200" s="319"/>
      <c r="AG200" s="319"/>
      <c r="AH200" s="319"/>
      <c r="AI200" s="319"/>
      <c r="AJ200" s="319"/>
      <c r="AK200" s="319"/>
      <c r="AL200" s="319"/>
      <c r="AM200" s="319"/>
      <c r="AN200" s="319"/>
      <c r="AO200" s="319"/>
      <c r="AP200" s="319"/>
      <c r="AQ200" s="319"/>
      <c r="AR200" s="319"/>
      <c r="AS200" s="319"/>
      <c r="AT200" s="319"/>
      <c r="AU200" s="319"/>
      <c r="AV200" s="319"/>
      <c r="AW200" s="319"/>
      <c r="AX200" s="319"/>
      <c r="AY200" s="319"/>
      <c r="AZ200" s="319"/>
      <c r="BA200" s="319"/>
      <c r="BB200" s="319"/>
      <c r="BC200" s="319"/>
      <c r="BD200" s="319"/>
      <c r="BE200" s="319"/>
      <c r="BF200" s="319"/>
      <c r="BG200" s="319"/>
      <c r="BH200" s="319"/>
      <c r="BI200" s="319"/>
      <c r="BJ200" s="319"/>
      <c r="BK200" s="319"/>
      <c r="BL200" s="319"/>
      <c r="BM200" s="319"/>
      <c r="BN200" s="319"/>
      <c r="BO200" s="319"/>
      <c r="BP200" s="319"/>
      <c r="BQ200" s="319"/>
      <c r="BR200" s="319"/>
      <c r="BS200" s="319"/>
      <c r="BT200" s="319"/>
      <c r="BU200" s="319"/>
      <c r="BV200" s="319"/>
      <c r="BW200" s="319"/>
      <c r="BX200" s="319"/>
      <c r="BY200" s="319"/>
      <c r="BZ200" s="319"/>
      <c r="CA200" s="319"/>
      <c r="CB200" s="319"/>
      <c r="CC200" s="319"/>
      <c r="CD200" s="319"/>
      <c r="CE200" s="319"/>
      <c r="CF200" s="319"/>
      <c r="CG200" s="319"/>
      <c r="CH200" s="319"/>
      <c r="CI200" s="319"/>
      <c r="CJ200" s="319"/>
      <c r="CK200" s="319"/>
      <c r="CL200" s="319"/>
      <c r="CM200" s="319"/>
      <c r="CN200" s="319"/>
      <c r="CO200" s="319"/>
      <c r="CP200" s="319"/>
      <c r="CQ200" s="319"/>
      <c r="CR200" s="319"/>
      <c r="CS200" s="319"/>
      <c r="CT200" s="319"/>
      <c r="CU200" s="319"/>
      <c r="CV200" s="319"/>
      <c r="CW200" s="319"/>
      <c r="CX200" s="319"/>
      <c r="CY200" s="319"/>
      <c r="CZ200" s="319"/>
      <c r="DA200" s="319"/>
      <c r="DB200" s="319"/>
      <c r="DC200" s="319"/>
      <c r="DD200" s="319"/>
      <c r="DE200" s="319"/>
      <c r="DF200" s="319"/>
      <c r="DG200" s="319"/>
      <c r="DH200" s="319"/>
      <c r="DI200" s="319"/>
      <c r="DJ200" s="319"/>
      <c r="DK200" s="319"/>
      <c r="DL200" s="319"/>
      <c r="DM200" s="319"/>
      <c r="DN200" s="319"/>
      <c r="DO200" s="319"/>
      <c r="DP200" s="319"/>
      <c r="DQ200" s="319"/>
      <c r="DR200" s="319"/>
      <c r="DS200" s="319"/>
      <c r="DT200" s="319"/>
      <c r="DU200" s="319"/>
      <c r="DV200" s="319"/>
      <c r="DW200" s="319"/>
      <c r="DX200" s="319"/>
      <c r="DY200" s="319"/>
      <c r="DZ200" s="319"/>
      <c r="EA200" s="319"/>
      <c r="EB200" s="319"/>
      <c r="EC200" s="319"/>
      <c r="ED200" s="319"/>
      <c r="EE200" s="319"/>
      <c r="EF200" s="319"/>
      <c r="EG200" s="319"/>
      <c r="EH200" s="319"/>
      <c r="EI200" s="319"/>
      <c r="EJ200" s="319"/>
      <c r="EK200" s="319"/>
      <c r="EL200" s="319"/>
      <c r="EM200" s="319"/>
      <c r="EN200" s="319"/>
      <c r="EO200" s="319"/>
      <c r="EP200" s="319"/>
      <c r="EQ200" s="319"/>
      <c r="ER200" s="319"/>
      <c r="ES200" s="319"/>
      <c r="ET200" s="319"/>
      <c r="EU200" s="319"/>
      <c r="EV200" s="319"/>
      <c r="EW200" s="319"/>
      <c r="EX200" s="319"/>
      <c r="EY200" s="319"/>
      <c r="EZ200" s="319"/>
      <c r="FA200" s="319"/>
      <c r="FB200" s="319"/>
      <c r="FC200" s="319"/>
      <c r="FD200" s="319"/>
      <c r="FE200" s="319"/>
      <c r="FF200" s="319"/>
      <c r="FG200" s="319"/>
      <c r="FH200" s="319"/>
      <c r="FI200" s="319"/>
      <c r="FJ200" s="319"/>
      <c r="FK200" s="319"/>
      <c r="FL200" s="319"/>
      <c r="FM200" s="319"/>
      <c r="FN200" s="319"/>
      <c r="FO200" s="319"/>
      <c r="FP200" s="319"/>
      <c r="FQ200" s="319"/>
      <c r="FR200" s="319"/>
      <c r="FS200" s="319"/>
      <c r="FT200" s="319"/>
      <c r="FU200" s="319"/>
      <c r="FV200" s="319"/>
      <c r="FW200" s="319"/>
      <c r="FX200" s="319"/>
      <c r="FY200" s="319"/>
      <c r="FZ200" s="319"/>
      <c r="GA200" s="319"/>
      <c r="GB200" s="319"/>
      <c r="GC200" s="319"/>
      <c r="GD200" s="319"/>
      <c r="GE200" s="319"/>
      <c r="GF200" s="319"/>
      <c r="GG200" s="319"/>
      <c r="GH200" s="319"/>
      <c r="GI200" s="319"/>
      <c r="GJ200" s="319"/>
      <c r="GK200" s="319"/>
      <c r="GL200" s="319"/>
      <c r="GM200" s="319"/>
      <c r="GN200" s="319"/>
      <c r="GO200" s="319"/>
      <c r="GP200" s="319"/>
      <c r="GQ200" s="319"/>
      <c r="GR200" s="319"/>
      <c r="GS200" s="319"/>
      <c r="GT200" s="319"/>
      <c r="GU200" s="319"/>
      <c r="GV200" s="319"/>
      <c r="GW200" s="319"/>
      <c r="GX200" s="319"/>
      <c r="GY200" s="319"/>
      <c r="GZ200" s="319"/>
      <c r="HA200" s="319"/>
      <c r="HB200" s="319"/>
      <c r="HC200" s="319"/>
      <c r="HD200" s="319"/>
      <c r="HE200" s="319"/>
      <c r="HF200" s="319"/>
      <c r="HG200" s="319"/>
      <c r="HH200" s="319"/>
      <c r="HI200" s="319"/>
      <c r="HJ200" s="319"/>
      <c r="HK200" s="319"/>
      <c r="HL200" s="319"/>
      <c r="HM200" s="319"/>
      <c r="HN200" s="319"/>
      <c r="HO200" s="319"/>
      <c r="HP200" s="319"/>
      <c r="HQ200" s="319"/>
      <c r="HR200" s="319"/>
      <c r="HS200" s="319"/>
      <c r="HT200" s="319"/>
      <c r="HU200" s="319"/>
      <c r="HV200" s="319"/>
      <c r="HW200" s="319"/>
      <c r="HX200" s="319"/>
      <c r="HY200" s="319"/>
      <c r="HZ200" s="319"/>
      <c r="IA200" s="319"/>
      <c r="IB200" s="319"/>
      <c r="IC200" s="319"/>
      <c r="ID200" s="319"/>
      <c r="IE200" s="319"/>
      <c r="IF200" s="319"/>
      <c r="IG200" s="319"/>
      <c r="IH200" s="319"/>
      <c r="II200" s="319"/>
      <c r="IJ200" s="319"/>
      <c r="IK200" s="319"/>
      <c r="IL200" s="319"/>
      <c r="IM200" s="319"/>
      <c r="IN200" s="319"/>
      <c r="IO200" s="319"/>
      <c r="IP200" s="319"/>
      <c r="IQ200" s="319"/>
      <c r="IR200" s="319"/>
      <c r="IS200" s="319"/>
      <c r="IT200" s="319"/>
      <c r="IU200" s="319"/>
      <c r="IV200" s="319"/>
      <c r="IW200" s="319"/>
      <c r="IX200" s="319"/>
      <c r="IY200" s="319"/>
      <c r="IZ200" s="319"/>
      <c r="JA200" s="319"/>
      <c r="JB200" s="319"/>
      <c r="JC200" s="319"/>
      <c r="JD200" s="319"/>
      <c r="JE200" s="319"/>
      <c r="JF200" s="319"/>
      <c r="JG200" s="319"/>
      <c r="JH200" s="319"/>
      <c r="JI200" s="319"/>
      <c r="JJ200" s="319"/>
      <c r="JK200" s="319"/>
      <c r="JL200" s="319"/>
      <c r="JM200" s="319"/>
      <c r="JN200" s="319"/>
      <c r="JO200" s="319"/>
      <c r="JP200" s="319"/>
      <c r="JQ200" s="319"/>
      <c r="JR200" s="319"/>
      <c r="JS200" s="319"/>
      <c r="JT200" s="319"/>
      <c r="JU200" s="319"/>
      <c r="JV200" s="319"/>
      <c r="JW200" s="319"/>
      <c r="JX200" s="319"/>
      <c r="JY200" s="319"/>
      <c r="JZ200" s="319"/>
      <c r="KA200" s="319"/>
      <c r="KB200" s="319"/>
      <c r="KC200" s="319"/>
      <c r="KD200" s="319"/>
      <c r="KE200" s="319"/>
      <c r="KF200" s="319"/>
      <c r="KG200" s="319"/>
      <c r="KH200" s="319"/>
      <c r="KI200" s="319"/>
      <c r="KJ200" s="319"/>
      <c r="KK200" s="319"/>
      <c r="KL200" s="319"/>
      <c r="KM200" s="319"/>
      <c r="KN200" s="319"/>
      <c r="KO200" s="319"/>
      <c r="KP200" s="319"/>
      <c r="KQ200" s="319"/>
      <c r="KR200" s="319"/>
      <c r="KS200" s="319"/>
      <c r="KT200" s="319"/>
      <c r="KU200" s="319"/>
      <c r="KV200" s="319"/>
      <c r="KW200" s="319"/>
      <c r="KX200" s="319"/>
      <c r="KY200" s="319"/>
      <c r="KZ200" s="319"/>
      <c r="LA200" s="319"/>
      <c r="LB200" s="319"/>
      <c r="LC200" s="319"/>
      <c r="LD200" s="319"/>
      <c r="LE200" s="319"/>
      <c r="LF200" s="319"/>
      <c r="LG200" s="319"/>
      <c r="LH200" s="319"/>
      <c r="LI200" s="319"/>
      <c r="LJ200" s="319"/>
      <c r="LK200" s="319"/>
      <c r="LL200" s="319"/>
      <c r="LM200" s="319"/>
      <c r="LN200" s="319"/>
      <c r="LO200" s="319"/>
      <c r="LP200" s="319"/>
      <c r="LQ200" s="319"/>
      <c r="LR200" s="319"/>
      <c r="LS200" s="319"/>
      <c r="LT200" s="319"/>
      <c r="LU200" s="319"/>
      <c r="LV200" s="319"/>
      <c r="LW200" s="319"/>
      <c r="LX200" s="319"/>
      <c r="LY200" s="319"/>
      <c r="LZ200" s="319"/>
      <c r="MA200" s="319"/>
      <c r="MB200" s="319"/>
      <c r="MC200" s="319"/>
      <c r="MD200" s="319"/>
      <c r="ME200" s="319"/>
      <c r="MF200" s="319"/>
      <c r="MG200" s="319"/>
      <c r="MH200" s="319"/>
      <c r="MI200" s="319"/>
      <c r="MJ200" s="319"/>
      <c r="MK200" s="319"/>
      <c r="ML200" s="319"/>
      <c r="MM200" s="319"/>
      <c r="MN200" s="319"/>
      <c r="MO200" s="319"/>
      <c r="MP200" s="319"/>
      <c r="MQ200" s="319"/>
      <c r="MR200" s="319"/>
      <c r="MS200" s="319"/>
      <c r="MT200" s="319"/>
      <c r="MU200" s="319"/>
      <c r="MV200" s="319"/>
      <c r="MW200" s="319"/>
      <c r="MX200" s="319"/>
      <c r="MY200" s="319"/>
      <c r="MZ200" s="319"/>
      <c r="NA200" s="319"/>
      <c r="NB200" s="319"/>
      <c r="NC200" s="319"/>
      <c r="ND200" s="319"/>
      <c r="NE200" s="319"/>
      <c r="NF200" s="319"/>
      <c r="NG200" s="319"/>
      <c r="NH200" s="319"/>
      <c r="NI200" s="319"/>
      <c r="NJ200" s="319"/>
      <c r="NK200" s="319"/>
      <c r="NL200" s="319"/>
      <c r="NM200" s="319"/>
      <c r="NN200" s="319"/>
      <c r="NO200" s="319"/>
      <c r="NP200" s="319"/>
      <c r="NQ200" s="319"/>
      <c r="NR200" s="319"/>
      <c r="NS200" s="319"/>
      <c r="NT200" s="319"/>
      <c r="NU200" s="319"/>
      <c r="NV200" s="319"/>
      <c r="NW200" s="319"/>
      <c r="NX200" s="319"/>
      <c r="NY200" s="319"/>
      <c r="NZ200" s="319"/>
      <c r="OA200" s="319"/>
      <c r="OB200" s="319"/>
      <c r="OC200" s="319"/>
      <c r="OD200" s="319"/>
      <c r="OE200" s="319"/>
      <c r="OF200" s="319"/>
      <c r="OG200" s="319"/>
      <c r="OH200" s="319"/>
      <c r="OI200" s="319"/>
      <c r="OJ200" s="319"/>
      <c r="OK200" s="319"/>
      <c r="OL200" s="319"/>
      <c r="OM200" s="319"/>
      <c r="ON200" s="319"/>
      <c r="OO200" s="319"/>
      <c r="OP200" s="319"/>
      <c r="OQ200" s="319"/>
      <c r="OR200" s="319"/>
      <c r="OS200" s="319"/>
      <c r="OT200" s="319"/>
      <c r="OU200" s="319"/>
      <c r="OV200" s="319"/>
      <c r="OW200" s="319"/>
      <c r="OX200" s="319"/>
      <c r="OY200" s="319"/>
      <c r="OZ200" s="319"/>
      <c r="PA200" s="319"/>
      <c r="PB200" s="319"/>
      <c r="PC200" s="319"/>
      <c r="PD200" s="319"/>
      <c r="PE200" s="319"/>
      <c r="PF200" s="319"/>
      <c r="PG200" s="319"/>
      <c r="PH200" s="319"/>
      <c r="PI200" s="319"/>
      <c r="PJ200" s="319"/>
      <c r="PK200" s="319"/>
      <c r="PL200" s="319"/>
      <c r="PM200" s="319"/>
      <c r="PN200" s="319"/>
      <c r="PO200" s="319"/>
      <c r="PP200" s="319"/>
      <c r="PQ200" s="319"/>
      <c r="PR200" s="319"/>
      <c r="PS200" s="319"/>
      <c r="PT200" s="319"/>
      <c r="PU200" s="319"/>
      <c r="PV200" s="319"/>
      <c r="PW200" s="319"/>
      <c r="PX200" s="319"/>
      <c r="PY200" s="319"/>
      <c r="PZ200" s="319"/>
      <c r="QA200" s="319"/>
      <c r="QB200" s="319"/>
      <c r="QC200" s="319"/>
      <c r="QD200" s="319"/>
      <c r="QE200" s="319"/>
      <c r="QF200" s="319"/>
      <c r="QG200" s="319"/>
      <c r="QH200" s="319"/>
      <c r="QI200" s="319"/>
      <c r="QJ200" s="319"/>
      <c r="QK200" s="319"/>
      <c r="QL200" s="319"/>
      <c r="QM200" s="319"/>
      <c r="QN200" s="319"/>
      <c r="QO200" s="319"/>
      <c r="QP200" s="319"/>
      <c r="QQ200" s="319"/>
      <c r="QR200" s="319"/>
      <c r="QS200" s="319"/>
      <c r="QT200" s="319"/>
      <c r="QU200" s="319"/>
      <c r="QV200" s="319"/>
      <c r="QW200" s="319"/>
      <c r="QX200" s="319"/>
      <c r="QY200" s="319"/>
      <c r="QZ200" s="319"/>
      <c r="RA200" s="319"/>
      <c r="RB200" s="319"/>
      <c r="RC200" s="319"/>
      <c r="RD200" s="319"/>
      <c r="RE200" s="319"/>
      <c r="RF200" s="319"/>
    </row>
    <row r="201" spans="1:474" s="602" customFormat="1" ht="14.4">
      <c r="A201" s="319"/>
      <c r="B201" s="2003" t="s">
        <v>77</v>
      </c>
      <c r="C201" s="2004">
        <v>18231134</v>
      </c>
      <c r="D201" s="2005"/>
      <c r="E201" s="2006" t="s">
        <v>1239</v>
      </c>
      <c r="F201" s="2011">
        <v>4</v>
      </c>
      <c r="G201" s="612">
        <f t="shared" si="36"/>
        <v>5.2376970702345647E-5</v>
      </c>
      <c r="H201" s="612" t="s">
        <v>31</v>
      </c>
      <c r="I201" s="2006">
        <v>2</v>
      </c>
      <c r="J201" s="2008">
        <f t="shared" si="38"/>
        <v>100</v>
      </c>
      <c r="K201" s="2009">
        <f t="shared" si="30"/>
        <v>55</v>
      </c>
      <c r="L201" s="2009">
        <f t="shared" si="31"/>
        <v>55</v>
      </c>
      <c r="M201" s="600"/>
      <c r="N201" s="2006">
        <v>200</v>
      </c>
      <c r="O201" s="375"/>
      <c r="P201" s="601"/>
      <c r="Q201" s="601">
        <v>110</v>
      </c>
      <c r="R201" s="601">
        <f t="shared" si="39"/>
        <v>0</v>
      </c>
      <c r="S201" s="2006">
        <v>110</v>
      </c>
      <c r="T201" s="601"/>
      <c r="U201" s="601"/>
      <c r="V201" s="601"/>
      <c r="W201" s="601"/>
      <c r="X201" s="601"/>
      <c r="Y201" s="601"/>
      <c r="Z201" s="1006">
        <f t="shared" si="37"/>
        <v>0</v>
      </c>
      <c r="AA201" s="614">
        <f t="shared" si="32"/>
        <v>0.25969540537400382</v>
      </c>
      <c r="AB201" s="601">
        <f t="shared" si="33"/>
        <v>51.939081074800761</v>
      </c>
      <c r="AC201" s="618"/>
      <c r="AD201" s="2010"/>
      <c r="AE201" s="319"/>
      <c r="AF201" s="319"/>
      <c r="AG201" s="319"/>
      <c r="AH201" s="319"/>
      <c r="AI201" s="319"/>
      <c r="AJ201" s="319"/>
      <c r="AK201" s="319"/>
      <c r="AL201" s="319"/>
      <c r="AM201" s="319"/>
      <c r="AN201" s="319"/>
      <c r="AO201" s="319"/>
      <c r="AP201" s="319"/>
      <c r="AQ201" s="319"/>
      <c r="AR201" s="319"/>
      <c r="AS201" s="319"/>
      <c r="AT201" s="319"/>
      <c r="AU201" s="319"/>
      <c r="AV201" s="319"/>
      <c r="AW201" s="319"/>
      <c r="AX201" s="319"/>
      <c r="AY201" s="319"/>
      <c r="AZ201" s="319"/>
      <c r="BA201" s="319"/>
      <c r="BB201" s="319"/>
      <c r="BC201" s="319"/>
      <c r="BD201" s="319"/>
      <c r="BE201" s="319"/>
      <c r="BF201" s="319"/>
      <c r="BG201" s="319"/>
      <c r="BH201" s="319"/>
      <c r="BI201" s="319"/>
      <c r="BJ201" s="319"/>
      <c r="BK201" s="319"/>
      <c r="BL201" s="319"/>
      <c r="BM201" s="319"/>
      <c r="BN201" s="319"/>
      <c r="BO201" s="319"/>
      <c r="BP201" s="319"/>
      <c r="BQ201" s="319"/>
      <c r="BR201" s="319"/>
      <c r="BS201" s="319"/>
      <c r="BT201" s="319"/>
      <c r="BU201" s="319"/>
      <c r="BV201" s="319"/>
      <c r="BW201" s="319"/>
      <c r="BX201" s="319"/>
      <c r="BY201" s="319"/>
      <c r="BZ201" s="319"/>
      <c r="CA201" s="319"/>
      <c r="CB201" s="319"/>
      <c r="CC201" s="319"/>
      <c r="CD201" s="319"/>
      <c r="CE201" s="319"/>
      <c r="CF201" s="319"/>
      <c r="CG201" s="319"/>
      <c r="CH201" s="319"/>
      <c r="CI201" s="319"/>
      <c r="CJ201" s="319"/>
      <c r="CK201" s="319"/>
      <c r="CL201" s="319"/>
      <c r="CM201" s="319"/>
      <c r="CN201" s="319"/>
      <c r="CO201" s="319"/>
      <c r="CP201" s="319"/>
      <c r="CQ201" s="319"/>
      <c r="CR201" s="319"/>
      <c r="CS201" s="319"/>
      <c r="CT201" s="319"/>
      <c r="CU201" s="319"/>
      <c r="CV201" s="319"/>
      <c r="CW201" s="319"/>
      <c r="CX201" s="319"/>
      <c r="CY201" s="319"/>
      <c r="CZ201" s="319"/>
      <c r="DA201" s="319"/>
      <c r="DB201" s="319"/>
      <c r="DC201" s="319"/>
      <c r="DD201" s="319"/>
      <c r="DE201" s="319"/>
      <c r="DF201" s="319"/>
      <c r="DG201" s="319"/>
      <c r="DH201" s="319"/>
      <c r="DI201" s="319"/>
      <c r="DJ201" s="319"/>
      <c r="DK201" s="319"/>
      <c r="DL201" s="319"/>
      <c r="DM201" s="319"/>
      <c r="DN201" s="319"/>
      <c r="DO201" s="319"/>
      <c r="DP201" s="319"/>
      <c r="DQ201" s="319"/>
      <c r="DR201" s="319"/>
      <c r="DS201" s="319"/>
      <c r="DT201" s="319"/>
      <c r="DU201" s="319"/>
      <c r="DV201" s="319"/>
      <c r="DW201" s="319"/>
      <c r="DX201" s="319"/>
      <c r="DY201" s="319"/>
      <c r="DZ201" s="319"/>
      <c r="EA201" s="319"/>
      <c r="EB201" s="319"/>
      <c r="EC201" s="319"/>
      <c r="ED201" s="319"/>
      <c r="EE201" s="319"/>
      <c r="EF201" s="319"/>
      <c r="EG201" s="319"/>
      <c r="EH201" s="319"/>
      <c r="EI201" s="319"/>
      <c r="EJ201" s="319"/>
      <c r="EK201" s="319"/>
      <c r="EL201" s="319"/>
      <c r="EM201" s="319"/>
      <c r="EN201" s="319"/>
      <c r="EO201" s="319"/>
      <c r="EP201" s="319"/>
      <c r="EQ201" s="319"/>
      <c r="ER201" s="319"/>
      <c r="ES201" s="319"/>
      <c r="ET201" s="319"/>
      <c r="EU201" s="319"/>
      <c r="EV201" s="319"/>
      <c r="EW201" s="319"/>
      <c r="EX201" s="319"/>
      <c r="EY201" s="319"/>
      <c r="EZ201" s="319"/>
      <c r="FA201" s="319"/>
      <c r="FB201" s="319"/>
      <c r="FC201" s="319"/>
      <c r="FD201" s="319"/>
      <c r="FE201" s="319"/>
      <c r="FF201" s="319"/>
      <c r="FG201" s="319"/>
      <c r="FH201" s="319"/>
      <c r="FI201" s="319"/>
      <c r="FJ201" s="319"/>
      <c r="FK201" s="319"/>
      <c r="FL201" s="319"/>
      <c r="FM201" s="319"/>
      <c r="FN201" s="319"/>
      <c r="FO201" s="319"/>
      <c r="FP201" s="319"/>
      <c r="FQ201" s="319"/>
      <c r="FR201" s="319"/>
      <c r="FS201" s="319"/>
      <c r="FT201" s="319"/>
      <c r="FU201" s="319"/>
      <c r="FV201" s="319"/>
      <c r="FW201" s="319"/>
      <c r="FX201" s="319"/>
      <c r="FY201" s="319"/>
      <c r="FZ201" s="319"/>
      <c r="GA201" s="319"/>
      <c r="GB201" s="319"/>
      <c r="GC201" s="319"/>
      <c r="GD201" s="319"/>
      <c r="GE201" s="319"/>
      <c r="GF201" s="319"/>
      <c r="GG201" s="319"/>
      <c r="GH201" s="319"/>
      <c r="GI201" s="319"/>
      <c r="GJ201" s="319"/>
      <c r="GK201" s="319"/>
      <c r="GL201" s="319"/>
      <c r="GM201" s="319"/>
      <c r="GN201" s="319"/>
      <c r="GO201" s="319"/>
      <c r="GP201" s="319"/>
      <c r="GQ201" s="319"/>
      <c r="GR201" s="319"/>
      <c r="GS201" s="319"/>
      <c r="GT201" s="319"/>
      <c r="GU201" s="319"/>
      <c r="GV201" s="319"/>
      <c r="GW201" s="319"/>
      <c r="GX201" s="319"/>
      <c r="GY201" s="319"/>
      <c r="GZ201" s="319"/>
      <c r="HA201" s="319"/>
      <c r="HB201" s="319"/>
      <c r="HC201" s="319"/>
      <c r="HD201" s="319"/>
      <c r="HE201" s="319"/>
      <c r="HF201" s="319"/>
      <c r="HG201" s="319"/>
      <c r="HH201" s="319"/>
      <c r="HI201" s="319"/>
      <c r="HJ201" s="319"/>
      <c r="HK201" s="319"/>
      <c r="HL201" s="319"/>
      <c r="HM201" s="319"/>
      <c r="HN201" s="319"/>
      <c r="HO201" s="319"/>
      <c r="HP201" s="319"/>
      <c r="HQ201" s="319"/>
      <c r="HR201" s="319"/>
      <c r="HS201" s="319"/>
      <c r="HT201" s="319"/>
      <c r="HU201" s="319"/>
      <c r="HV201" s="319"/>
      <c r="HW201" s="319"/>
      <c r="HX201" s="319"/>
      <c r="HY201" s="319"/>
      <c r="HZ201" s="319"/>
      <c r="IA201" s="319"/>
      <c r="IB201" s="319"/>
      <c r="IC201" s="319"/>
      <c r="ID201" s="319"/>
      <c r="IE201" s="319"/>
      <c r="IF201" s="319"/>
      <c r="IG201" s="319"/>
      <c r="IH201" s="319"/>
      <c r="II201" s="319"/>
      <c r="IJ201" s="319"/>
      <c r="IK201" s="319"/>
      <c r="IL201" s="319"/>
      <c r="IM201" s="319"/>
      <c r="IN201" s="319"/>
      <c r="IO201" s="319"/>
      <c r="IP201" s="319"/>
      <c r="IQ201" s="319"/>
      <c r="IR201" s="319"/>
      <c r="IS201" s="319"/>
      <c r="IT201" s="319"/>
      <c r="IU201" s="319"/>
      <c r="IV201" s="319"/>
      <c r="IW201" s="319"/>
      <c r="IX201" s="319"/>
      <c r="IY201" s="319"/>
      <c r="IZ201" s="319"/>
      <c r="JA201" s="319"/>
      <c r="JB201" s="319"/>
      <c r="JC201" s="319"/>
      <c r="JD201" s="319"/>
      <c r="JE201" s="319"/>
      <c r="JF201" s="319"/>
      <c r="JG201" s="319"/>
      <c r="JH201" s="319"/>
      <c r="JI201" s="319"/>
      <c r="JJ201" s="319"/>
      <c r="JK201" s="319"/>
      <c r="JL201" s="319"/>
      <c r="JM201" s="319"/>
      <c r="JN201" s="319"/>
      <c r="JO201" s="319"/>
      <c r="JP201" s="319"/>
      <c r="JQ201" s="319"/>
      <c r="JR201" s="319"/>
      <c r="JS201" s="319"/>
      <c r="JT201" s="319"/>
      <c r="JU201" s="319"/>
      <c r="JV201" s="319"/>
      <c r="JW201" s="319"/>
      <c r="JX201" s="319"/>
      <c r="JY201" s="319"/>
      <c r="JZ201" s="319"/>
      <c r="KA201" s="319"/>
      <c r="KB201" s="319"/>
      <c r="KC201" s="319"/>
      <c r="KD201" s="319"/>
      <c r="KE201" s="319"/>
      <c r="KF201" s="319"/>
      <c r="KG201" s="319"/>
      <c r="KH201" s="319"/>
      <c r="KI201" s="319"/>
      <c r="KJ201" s="319"/>
      <c r="KK201" s="319"/>
      <c r="KL201" s="319"/>
      <c r="KM201" s="319"/>
      <c r="KN201" s="319"/>
      <c r="KO201" s="319"/>
      <c r="KP201" s="319"/>
      <c r="KQ201" s="319"/>
      <c r="KR201" s="319"/>
      <c r="KS201" s="319"/>
      <c r="KT201" s="319"/>
      <c r="KU201" s="319"/>
      <c r="KV201" s="319"/>
      <c r="KW201" s="319"/>
      <c r="KX201" s="319"/>
      <c r="KY201" s="319"/>
      <c r="KZ201" s="319"/>
      <c r="LA201" s="319"/>
      <c r="LB201" s="319"/>
      <c r="LC201" s="319"/>
      <c r="LD201" s="319"/>
      <c r="LE201" s="319"/>
      <c r="LF201" s="319"/>
      <c r="LG201" s="319"/>
      <c r="LH201" s="319"/>
      <c r="LI201" s="319"/>
      <c r="LJ201" s="319"/>
      <c r="LK201" s="319"/>
      <c r="LL201" s="319"/>
      <c r="LM201" s="319"/>
      <c r="LN201" s="319"/>
      <c r="LO201" s="319"/>
      <c r="LP201" s="319"/>
      <c r="LQ201" s="319"/>
      <c r="LR201" s="319"/>
      <c r="LS201" s="319"/>
      <c r="LT201" s="319"/>
      <c r="LU201" s="319"/>
      <c r="LV201" s="319"/>
      <c r="LW201" s="319"/>
      <c r="LX201" s="319"/>
      <c r="LY201" s="319"/>
      <c r="LZ201" s="319"/>
      <c r="MA201" s="319"/>
      <c r="MB201" s="319"/>
      <c r="MC201" s="319"/>
      <c r="MD201" s="319"/>
      <c r="ME201" s="319"/>
      <c r="MF201" s="319"/>
      <c r="MG201" s="319"/>
      <c r="MH201" s="319"/>
      <c r="MI201" s="319"/>
      <c r="MJ201" s="319"/>
      <c r="MK201" s="319"/>
      <c r="ML201" s="319"/>
      <c r="MM201" s="319"/>
      <c r="MN201" s="319"/>
      <c r="MO201" s="319"/>
      <c r="MP201" s="319"/>
      <c r="MQ201" s="319"/>
      <c r="MR201" s="319"/>
      <c r="MS201" s="319"/>
      <c r="MT201" s="319"/>
      <c r="MU201" s="319"/>
      <c r="MV201" s="319"/>
      <c r="MW201" s="319"/>
      <c r="MX201" s="319"/>
      <c r="MY201" s="319"/>
      <c r="MZ201" s="319"/>
      <c r="NA201" s="319"/>
      <c r="NB201" s="319"/>
      <c r="NC201" s="319"/>
      <c r="ND201" s="319"/>
      <c r="NE201" s="319"/>
      <c r="NF201" s="319"/>
      <c r="NG201" s="319"/>
      <c r="NH201" s="319"/>
      <c r="NI201" s="319"/>
      <c r="NJ201" s="319"/>
      <c r="NK201" s="319"/>
      <c r="NL201" s="319"/>
      <c r="NM201" s="319"/>
      <c r="NN201" s="319"/>
      <c r="NO201" s="319"/>
      <c r="NP201" s="319"/>
      <c r="NQ201" s="319"/>
      <c r="NR201" s="319"/>
      <c r="NS201" s="319"/>
      <c r="NT201" s="319"/>
      <c r="NU201" s="319"/>
      <c r="NV201" s="319"/>
      <c r="NW201" s="319"/>
      <c r="NX201" s="319"/>
      <c r="NY201" s="319"/>
      <c r="NZ201" s="319"/>
      <c r="OA201" s="319"/>
      <c r="OB201" s="319"/>
      <c r="OC201" s="319"/>
      <c r="OD201" s="319"/>
      <c r="OE201" s="319"/>
      <c r="OF201" s="319"/>
      <c r="OG201" s="319"/>
      <c r="OH201" s="319"/>
      <c r="OI201" s="319"/>
      <c r="OJ201" s="319"/>
      <c r="OK201" s="319"/>
      <c r="OL201" s="319"/>
      <c r="OM201" s="319"/>
      <c r="ON201" s="319"/>
      <c r="OO201" s="319"/>
      <c r="OP201" s="319"/>
      <c r="OQ201" s="319"/>
      <c r="OR201" s="319"/>
      <c r="OS201" s="319"/>
      <c r="OT201" s="319"/>
      <c r="OU201" s="319"/>
      <c r="OV201" s="319"/>
      <c r="OW201" s="319"/>
      <c r="OX201" s="319"/>
      <c r="OY201" s="319"/>
      <c r="OZ201" s="319"/>
      <c r="PA201" s="319"/>
      <c r="PB201" s="319"/>
      <c r="PC201" s="319"/>
      <c r="PD201" s="319"/>
      <c r="PE201" s="319"/>
      <c r="PF201" s="319"/>
      <c r="PG201" s="319"/>
      <c r="PH201" s="319"/>
      <c r="PI201" s="319"/>
      <c r="PJ201" s="319"/>
      <c r="PK201" s="319"/>
      <c r="PL201" s="319"/>
      <c r="PM201" s="319"/>
      <c r="PN201" s="319"/>
      <c r="PO201" s="319"/>
      <c r="PP201" s="319"/>
      <c r="PQ201" s="319"/>
      <c r="PR201" s="319"/>
      <c r="PS201" s="319"/>
      <c r="PT201" s="319"/>
      <c r="PU201" s="319"/>
      <c r="PV201" s="319"/>
      <c r="PW201" s="319"/>
      <c r="PX201" s="319"/>
      <c r="PY201" s="319"/>
      <c r="PZ201" s="319"/>
      <c r="QA201" s="319"/>
      <c r="QB201" s="319"/>
      <c r="QC201" s="319"/>
      <c r="QD201" s="319"/>
      <c r="QE201" s="319"/>
      <c r="QF201" s="319"/>
      <c r="QG201" s="319"/>
      <c r="QH201" s="319"/>
      <c r="QI201" s="319"/>
      <c r="QJ201" s="319"/>
      <c r="QK201" s="319"/>
      <c r="QL201" s="319"/>
      <c r="QM201" s="319"/>
      <c r="QN201" s="319"/>
      <c r="QO201" s="319"/>
      <c r="QP201" s="319"/>
      <c r="QQ201" s="319"/>
      <c r="QR201" s="319"/>
      <c r="QS201" s="319"/>
      <c r="QT201" s="319"/>
      <c r="QU201" s="319"/>
      <c r="QV201" s="319"/>
      <c r="QW201" s="319"/>
      <c r="QX201" s="319"/>
      <c r="QY201" s="319"/>
      <c r="QZ201" s="319"/>
      <c r="RA201" s="319"/>
      <c r="RB201" s="319"/>
      <c r="RC201" s="319"/>
      <c r="RD201" s="319"/>
      <c r="RE201" s="319"/>
      <c r="RF201" s="319"/>
    </row>
    <row r="202" spans="1:474" s="602" customFormat="1" ht="14.4">
      <c r="A202" s="319"/>
      <c r="B202" s="2012" t="s">
        <v>77</v>
      </c>
      <c r="C202" s="2013">
        <v>18231134</v>
      </c>
      <c r="D202" s="2014"/>
      <c r="E202" s="2015" t="s">
        <v>1240</v>
      </c>
      <c r="F202" s="2016">
        <v>12</v>
      </c>
      <c r="G202" s="2017">
        <f t="shared" si="36"/>
        <v>8.6521779788058292E-2</v>
      </c>
      <c r="H202" s="2017" t="s">
        <v>38</v>
      </c>
      <c r="I202" s="2015">
        <v>207</v>
      </c>
      <c r="J202" s="2018">
        <f t="shared" si="38"/>
        <v>532.01449275362324</v>
      </c>
      <c r="K202" s="2019">
        <f t="shared" ref="K202" si="40">Q202/I202</f>
        <v>155.018115942029</v>
      </c>
      <c r="L202" s="2019">
        <f t="shared" ref="L202" si="41">S202/I202</f>
        <v>155.018115942029</v>
      </c>
      <c r="M202" s="2020"/>
      <c r="N202" s="2015">
        <v>110127</v>
      </c>
      <c r="O202" s="2021"/>
      <c r="P202" s="2022"/>
      <c r="Q202" s="2022">
        <v>32088.75</v>
      </c>
      <c r="R202" s="2022">
        <f t="shared" si="39"/>
        <v>0</v>
      </c>
      <c r="S202" s="2015">
        <v>32088.75</v>
      </c>
      <c r="T202" s="2022"/>
      <c r="U202" s="2022"/>
      <c r="V202" s="2022"/>
      <c r="W202" s="2022"/>
      <c r="X202" s="2022"/>
      <c r="Y202" s="2022"/>
      <c r="Z202" s="2023">
        <f t="shared" si="37"/>
        <v>0</v>
      </c>
      <c r="AA202" s="2024">
        <f t="shared" ref="AA202" si="42">IF(J202=0,0,(HLOOKUP(H202,ACElectric_2014_2015,F202+1,FALSE)))</f>
        <v>0.62444956920439409</v>
      </c>
      <c r="AB202" s="2022">
        <f t="shared" ref="AB202" si="43">AA202*N202</f>
        <v>68768.757707772311</v>
      </c>
      <c r="AC202" s="2025"/>
      <c r="AD202" s="2026"/>
      <c r="AE202" s="319"/>
      <c r="AF202" s="319"/>
      <c r="AG202" s="319"/>
      <c r="AH202" s="319"/>
      <c r="AI202" s="319"/>
      <c r="AJ202" s="319"/>
      <c r="AK202" s="319"/>
      <c r="AL202" s="319"/>
      <c r="AM202" s="319"/>
      <c r="AN202" s="319"/>
      <c r="AO202" s="319"/>
      <c r="AP202" s="319"/>
      <c r="AQ202" s="319"/>
      <c r="AR202" s="319"/>
      <c r="AS202" s="319"/>
      <c r="AT202" s="319"/>
      <c r="AU202" s="319"/>
      <c r="AV202" s="319"/>
      <c r="AW202" s="319"/>
      <c r="AX202" s="319"/>
      <c r="AY202" s="319"/>
      <c r="AZ202" s="319"/>
      <c r="BA202" s="319"/>
      <c r="BB202" s="319"/>
      <c r="BC202" s="319"/>
      <c r="BD202" s="319"/>
      <c r="BE202" s="319"/>
      <c r="BF202" s="319"/>
      <c r="BG202" s="319"/>
      <c r="BH202" s="319"/>
      <c r="BI202" s="319"/>
      <c r="BJ202" s="319"/>
      <c r="BK202" s="319"/>
      <c r="BL202" s="319"/>
      <c r="BM202" s="319"/>
      <c r="BN202" s="319"/>
      <c r="BO202" s="319"/>
      <c r="BP202" s="319"/>
      <c r="BQ202" s="319"/>
      <c r="BR202" s="319"/>
      <c r="BS202" s="319"/>
      <c r="BT202" s="319"/>
      <c r="BU202" s="319"/>
      <c r="BV202" s="319"/>
      <c r="BW202" s="319"/>
      <c r="BX202" s="319"/>
      <c r="BY202" s="319"/>
      <c r="BZ202" s="319"/>
      <c r="CA202" s="319"/>
      <c r="CB202" s="319"/>
      <c r="CC202" s="319"/>
      <c r="CD202" s="319"/>
      <c r="CE202" s="319"/>
      <c r="CF202" s="319"/>
      <c r="CG202" s="319"/>
      <c r="CH202" s="319"/>
      <c r="CI202" s="319"/>
      <c r="CJ202" s="319"/>
      <c r="CK202" s="319"/>
      <c r="CL202" s="319"/>
      <c r="CM202" s="319"/>
      <c r="CN202" s="319"/>
      <c r="CO202" s="319"/>
      <c r="CP202" s="319"/>
      <c r="CQ202" s="319"/>
      <c r="CR202" s="319"/>
      <c r="CS202" s="319"/>
      <c r="CT202" s="319"/>
      <c r="CU202" s="319"/>
      <c r="CV202" s="319"/>
      <c r="CW202" s="319"/>
      <c r="CX202" s="319"/>
      <c r="CY202" s="319"/>
      <c r="CZ202" s="319"/>
      <c r="DA202" s="319"/>
      <c r="DB202" s="319"/>
      <c r="DC202" s="319"/>
      <c r="DD202" s="319"/>
      <c r="DE202" s="319"/>
      <c r="DF202" s="319"/>
      <c r="DG202" s="319"/>
      <c r="DH202" s="319"/>
      <c r="DI202" s="319"/>
      <c r="DJ202" s="319"/>
      <c r="DK202" s="319"/>
      <c r="DL202" s="319"/>
      <c r="DM202" s="319"/>
      <c r="DN202" s="319"/>
      <c r="DO202" s="319"/>
      <c r="DP202" s="319"/>
      <c r="DQ202" s="319"/>
      <c r="DR202" s="319"/>
      <c r="DS202" s="319"/>
      <c r="DT202" s="319"/>
      <c r="DU202" s="319"/>
      <c r="DV202" s="319"/>
      <c r="DW202" s="319"/>
      <c r="DX202" s="319"/>
      <c r="DY202" s="319"/>
      <c r="DZ202" s="319"/>
      <c r="EA202" s="319"/>
      <c r="EB202" s="319"/>
      <c r="EC202" s="319"/>
      <c r="ED202" s="319"/>
      <c r="EE202" s="319"/>
      <c r="EF202" s="319"/>
      <c r="EG202" s="319"/>
      <c r="EH202" s="319"/>
      <c r="EI202" s="319"/>
      <c r="EJ202" s="319"/>
      <c r="EK202" s="319"/>
      <c r="EL202" s="319"/>
      <c r="EM202" s="319"/>
      <c r="EN202" s="319"/>
      <c r="EO202" s="319"/>
      <c r="EP202" s="319"/>
      <c r="EQ202" s="319"/>
      <c r="ER202" s="319"/>
      <c r="ES202" s="319"/>
      <c r="ET202" s="319"/>
      <c r="EU202" s="319"/>
      <c r="EV202" s="319"/>
      <c r="EW202" s="319"/>
      <c r="EX202" s="319"/>
      <c r="EY202" s="319"/>
      <c r="EZ202" s="319"/>
      <c r="FA202" s="319"/>
      <c r="FB202" s="319"/>
      <c r="FC202" s="319"/>
      <c r="FD202" s="319"/>
      <c r="FE202" s="319"/>
      <c r="FF202" s="319"/>
      <c r="FG202" s="319"/>
      <c r="FH202" s="319"/>
      <c r="FI202" s="319"/>
      <c r="FJ202" s="319"/>
      <c r="FK202" s="319"/>
      <c r="FL202" s="319"/>
      <c r="FM202" s="319"/>
      <c r="FN202" s="319"/>
      <c r="FO202" s="319"/>
      <c r="FP202" s="319"/>
      <c r="FQ202" s="319"/>
      <c r="FR202" s="319"/>
      <c r="FS202" s="319"/>
      <c r="FT202" s="319"/>
      <c r="FU202" s="319"/>
      <c r="FV202" s="319"/>
      <c r="FW202" s="319"/>
      <c r="FX202" s="319"/>
      <c r="FY202" s="319"/>
      <c r="FZ202" s="319"/>
      <c r="GA202" s="319"/>
      <c r="GB202" s="319"/>
      <c r="GC202" s="319"/>
      <c r="GD202" s="319"/>
      <c r="GE202" s="319"/>
      <c r="GF202" s="319"/>
      <c r="GG202" s="319"/>
      <c r="GH202" s="319"/>
      <c r="GI202" s="319"/>
      <c r="GJ202" s="319"/>
      <c r="GK202" s="319"/>
      <c r="GL202" s="319"/>
      <c r="GM202" s="319"/>
      <c r="GN202" s="319"/>
      <c r="GO202" s="319"/>
      <c r="GP202" s="319"/>
      <c r="GQ202" s="319"/>
      <c r="GR202" s="319"/>
      <c r="GS202" s="319"/>
      <c r="GT202" s="319"/>
      <c r="GU202" s="319"/>
      <c r="GV202" s="319"/>
      <c r="GW202" s="319"/>
      <c r="GX202" s="319"/>
      <c r="GY202" s="319"/>
      <c r="GZ202" s="319"/>
      <c r="HA202" s="319"/>
      <c r="HB202" s="319"/>
      <c r="HC202" s="319"/>
      <c r="HD202" s="319"/>
      <c r="HE202" s="319"/>
      <c r="HF202" s="319"/>
      <c r="HG202" s="319"/>
      <c r="HH202" s="319"/>
      <c r="HI202" s="319"/>
      <c r="HJ202" s="319"/>
      <c r="HK202" s="319"/>
      <c r="HL202" s="319"/>
      <c r="HM202" s="319"/>
      <c r="HN202" s="319"/>
      <c r="HO202" s="319"/>
      <c r="HP202" s="319"/>
      <c r="HQ202" s="319"/>
      <c r="HR202" s="319"/>
      <c r="HS202" s="319"/>
      <c r="HT202" s="319"/>
      <c r="HU202" s="319"/>
      <c r="HV202" s="319"/>
      <c r="HW202" s="319"/>
      <c r="HX202" s="319"/>
      <c r="HY202" s="319"/>
      <c r="HZ202" s="319"/>
      <c r="IA202" s="319"/>
      <c r="IB202" s="319"/>
      <c r="IC202" s="319"/>
      <c r="ID202" s="319"/>
      <c r="IE202" s="319"/>
      <c r="IF202" s="319"/>
      <c r="IG202" s="319"/>
      <c r="IH202" s="319"/>
      <c r="II202" s="319"/>
      <c r="IJ202" s="319"/>
      <c r="IK202" s="319"/>
      <c r="IL202" s="319"/>
      <c r="IM202" s="319"/>
      <c r="IN202" s="319"/>
      <c r="IO202" s="319"/>
      <c r="IP202" s="319"/>
      <c r="IQ202" s="319"/>
      <c r="IR202" s="319"/>
      <c r="IS202" s="319"/>
      <c r="IT202" s="319"/>
      <c r="IU202" s="319"/>
      <c r="IV202" s="319"/>
      <c r="IW202" s="319"/>
      <c r="IX202" s="319"/>
      <c r="IY202" s="319"/>
      <c r="IZ202" s="319"/>
      <c r="JA202" s="319"/>
      <c r="JB202" s="319"/>
      <c r="JC202" s="319"/>
      <c r="JD202" s="319"/>
      <c r="JE202" s="319"/>
      <c r="JF202" s="319"/>
      <c r="JG202" s="319"/>
      <c r="JH202" s="319"/>
      <c r="JI202" s="319"/>
      <c r="JJ202" s="319"/>
      <c r="JK202" s="319"/>
      <c r="JL202" s="319"/>
      <c r="JM202" s="319"/>
      <c r="JN202" s="319"/>
      <c r="JO202" s="319"/>
      <c r="JP202" s="319"/>
      <c r="JQ202" s="319"/>
      <c r="JR202" s="319"/>
      <c r="JS202" s="319"/>
      <c r="JT202" s="319"/>
      <c r="JU202" s="319"/>
      <c r="JV202" s="319"/>
      <c r="JW202" s="319"/>
      <c r="JX202" s="319"/>
      <c r="JY202" s="319"/>
      <c r="JZ202" s="319"/>
      <c r="KA202" s="319"/>
      <c r="KB202" s="319"/>
      <c r="KC202" s="319"/>
      <c r="KD202" s="319"/>
      <c r="KE202" s="319"/>
      <c r="KF202" s="319"/>
      <c r="KG202" s="319"/>
      <c r="KH202" s="319"/>
      <c r="KI202" s="319"/>
      <c r="KJ202" s="319"/>
      <c r="KK202" s="319"/>
      <c r="KL202" s="319"/>
      <c r="KM202" s="319"/>
      <c r="KN202" s="319"/>
      <c r="KO202" s="319"/>
      <c r="KP202" s="319"/>
      <c r="KQ202" s="319"/>
      <c r="KR202" s="319"/>
      <c r="KS202" s="319"/>
      <c r="KT202" s="319"/>
      <c r="KU202" s="319"/>
      <c r="KV202" s="319"/>
      <c r="KW202" s="319"/>
      <c r="KX202" s="319"/>
      <c r="KY202" s="319"/>
      <c r="KZ202" s="319"/>
      <c r="LA202" s="319"/>
      <c r="LB202" s="319"/>
      <c r="LC202" s="319"/>
      <c r="LD202" s="319"/>
      <c r="LE202" s="319"/>
      <c r="LF202" s="319"/>
      <c r="LG202" s="319"/>
      <c r="LH202" s="319"/>
      <c r="LI202" s="319"/>
      <c r="LJ202" s="319"/>
      <c r="LK202" s="319"/>
      <c r="LL202" s="319"/>
      <c r="LM202" s="319"/>
      <c r="LN202" s="319"/>
      <c r="LO202" s="319"/>
      <c r="LP202" s="319"/>
      <c r="LQ202" s="319"/>
      <c r="LR202" s="319"/>
      <c r="LS202" s="319"/>
      <c r="LT202" s="319"/>
      <c r="LU202" s="319"/>
      <c r="LV202" s="319"/>
      <c r="LW202" s="319"/>
      <c r="LX202" s="319"/>
      <c r="LY202" s="319"/>
      <c r="LZ202" s="319"/>
      <c r="MA202" s="319"/>
      <c r="MB202" s="319"/>
      <c r="MC202" s="319"/>
      <c r="MD202" s="319"/>
      <c r="ME202" s="319"/>
      <c r="MF202" s="319"/>
      <c r="MG202" s="319"/>
      <c r="MH202" s="319"/>
      <c r="MI202" s="319"/>
      <c r="MJ202" s="319"/>
      <c r="MK202" s="319"/>
      <c r="ML202" s="319"/>
      <c r="MM202" s="319"/>
      <c r="MN202" s="319"/>
      <c r="MO202" s="319"/>
      <c r="MP202" s="319"/>
      <c r="MQ202" s="319"/>
      <c r="MR202" s="319"/>
      <c r="MS202" s="319"/>
      <c r="MT202" s="319"/>
      <c r="MU202" s="319"/>
      <c r="MV202" s="319"/>
      <c r="MW202" s="319"/>
      <c r="MX202" s="319"/>
      <c r="MY202" s="319"/>
      <c r="MZ202" s="319"/>
      <c r="NA202" s="319"/>
      <c r="NB202" s="319"/>
      <c r="NC202" s="319"/>
      <c r="ND202" s="319"/>
      <c r="NE202" s="319"/>
      <c r="NF202" s="319"/>
      <c r="NG202" s="319"/>
      <c r="NH202" s="319"/>
      <c r="NI202" s="319"/>
      <c r="NJ202" s="319"/>
      <c r="NK202" s="319"/>
      <c r="NL202" s="319"/>
      <c r="NM202" s="319"/>
      <c r="NN202" s="319"/>
      <c r="NO202" s="319"/>
      <c r="NP202" s="319"/>
      <c r="NQ202" s="319"/>
      <c r="NR202" s="319"/>
      <c r="NS202" s="319"/>
      <c r="NT202" s="319"/>
      <c r="NU202" s="319"/>
      <c r="NV202" s="319"/>
      <c r="NW202" s="319"/>
      <c r="NX202" s="319"/>
      <c r="NY202" s="319"/>
      <c r="NZ202" s="319"/>
      <c r="OA202" s="319"/>
      <c r="OB202" s="319"/>
      <c r="OC202" s="319"/>
      <c r="OD202" s="319"/>
      <c r="OE202" s="319"/>
      <c r="OF202" s="319"/>
      <c r="OG202" s="319"/>
      <c r="OH202" s="319"/>
      <c r="OI202" s="319"/>
      <c r="OJ202" s="319"/>
      <c r="OK202" s="319"/>
      <c r="OL202" s="319"/>
      <c r="OM202" s="319"/>
      <c r="ON202" s="319"/>
      <c r="OO202" s="319"/>
      <c r="OP202" s="319"/>
      <c r="OQ202" s="319"/>
      <c r="OR202" s="319"/>
      <c r="OS202" s="319"/>
      <c r="OT202" s="319"/>
      <c r="OU202" s="319"/>
      <c r="OV202" s="319"/>
      <c r="OW202" s="319"/>
      <c r="OX202" s="319"/>
      <c r="OY202" s="319"/>
      <c r="OZ202" s="319"/>
      <c r="PA202" s="319"/>
      <c r="PB202" s="319"/>
      <c r="PC202" s="319"/>
      <c r="PD202" s="319"/>
      <c r="PE202" s="319"/>
      <c r="PF202" s="319"/>
      <c r="PG202" s="319"/>
      <c r="PH202" s="319"/>
      <c r="PI202" s="319"/>
      <c r="PJ202" s="319"/>
      <c r="PK202" s="319"/>
      <c r="PL202" s="319"/>
      <c r="PM202" s="319"/>
      <c r="PN202" s="319"/>
      <c r="PO202" s="319"/>
      <c r="PP202" s="319"/>
      <c r="PQ202" s="319"/>
      <c r="PR202" s="319"/>
      <c r="PS202" s="319"/>
      <c r="PT202" s="319"/>
      <c r="PU202" s="319"/>
      <c r="PV202" s="319"/>
      <c r="PW202" s="319"/>
      <c r="PX202" s="319"/>
      <c r="PY202" s="319"/>
      <c r="PZ202" s="319"/>
      <c r="QA202" s="319"/>
      <c r="QB202" s="319"/>
      <c r="QC202" s="319"/>
      <c r="QD202" s="319"/>
      <c r="QE202" s="319"/>
      <c r="QF202" s="319"/>
      <c r="QG202" s="319"/>
      <c r="QH202" s="319"/>
      <c r="QI202" s="319"/>
      <c r="QJ202" s="319"/>
      <c r="QK202" s="319"/>
      <c r="QL202" s="319"/>
      <c r="QM202" s="319"/>
      <c r="QN202" s="319"/>
      <c r="QO202" s="319"/>
      <c r="QP202" s="319"/>
      <c r="QQ202" s="319"/>
      <c r="QR202" s="319"/>
      <c r="QS202" s="319"/>
      <c r="QT202" s="319"/>
      <c r="QU202" s="319"/>
      <c r="QV202" s="319"/>
      <c r="QW202" s="319"/>
      <c r="QX202" s="319"/>
      <c r="QY202" s="319"/>
      <c r="QZ202" s="319"/>
      <c r="RA202" s="319"/>
      <c r="RB202" s="319"/>
      <c r="RC202" s="319"/>
      <c r="RD202" s="319"/>
      <c r="RE202" s="319"/>
      <c r="RF202" s="319"/>
    </row>
    <row r="203" spans="1:474" s="97" customFormat="1" ht="14.4" thickBot="1">
      <c r="A203" s="376"/>
      <c r="B203" s="392"/>
      <c r="C203" s="393"/>
      <c r="D203" s="393"/>
      <c r="E203" s="603"/>
      <c r="F203" s="381"/>
      <c r="G203" s="604">
        <f>SUM(G5:G202)</f>
        <v>7.754759912706704</v>
      </c>
      <c r="H203" s="605">
        <f>SUM(H5:H202)</f>
        <v>0</v>
      </c>
      <c r="I203" s="606"/>
      <c r="J203" s="607"/>
      <c r="K203" s="608"/>
      <c r="L203" s="608"/>
      <c r="M203" s="608">
        <f>SUM(M5:M202)</f>
        <v>0</v>
      </c>
      <c r="N203" s="609">
        <f>SUM(N5:N202)</f>
        <v>15273888.300000001</v>
      </c>
      <c r="O203" s="608">
        <f>SUM(O5:O202)</f>
        <v>0</v>
      </c>
      <c r="P203" s="1031">
        <v>948934.99000000011</v>
      </c>
      <c r="Q203" s="1032">
        <v>3561101.5199999996</v>
      </c>
      <c r="R203" s="610">
        <f>S203-Q203</f>
        <v>2320533.1500000004</v>
      </c>
      <c r="S203" s="610">
        <f>SUM(S5:S202)</f>
        <v>5881634.6699999999</v>
      </c>
      <c r="T203" s="610">
        <f>SUM(T5:T202)</f>
        <v>0</v>
      </c>
      <c r="U203" s="463">
        <f>P203+Q203</f>
        <v>4510036.51</v>
      </c>
      <c r="V203" s="463">
        <f>S203+T203+P203</f>
        <v>6830569.6600000001</v>
      </c>
      <c r="W203" s="463"/>
      <c r="X203" s="463">
        <f>U203/(1+Discount_Rate)^1</f>
        <v>4183707.3376623373</v>
      </c>
      <c r="Y203" s="463">
        <f>V203/(1+Discount_Rate)^1</f>
        <v>6336335.4916512053</v>
      </c>
      <c r="Z203" s="610">
        <f>SUM(Z5:Z202)</f>
        <v>526496.10824197787</v>
      </c>
      <c r="AA203" s="613"/>
      <c r="AB203" s="610">
        <f>SUM(AB5:AB202)</f>
        <v>7875164.14068616</v>
      </c>
      <c r="AC203" s="611">
        <f t="shared" ref="AC203" si="44">AB203/X203</f>
        <v>1.8823410686002808</v>
      </c>
      <c r="AD203" s="611">
        <f t="shared" ref="AD203" si="45">((AB203*1.1)+Z203)/Y203</f>
        <v>1.4502351832702782</v>
      </c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  <c r="DC203" s="77"/>
      <c r="DD203" s="77"/>
      <c r="DE203" s="77"/>
      <c r="DF203" s="77"/>
      <c r="DG203" s="77"/>
      <c r="DH203" s="77"/>
      <c r="DI203" s="77"/>
      <c r="DJ203" s="77"/>
      <c r="DK203" s="77"/>
      <c r="DL203" s="77"/>
      <c r="DM203" s="77"/>
      <c r="DN203" s="77"/>
      <c r="DO203" s="77"/>
      <c r="DP203" s="77"/>
      <c r="DQ203" s="77"/>
      <c r="DR203" s="77"/>
      <c r="DS203" s="77"/>
      <c r="DT203" s="77"/>
      <c r="DU203" s="77"/>
      <c r="DV203" s="77"/>
      <c r="DW203" s="77"/>
      <c r="DX203" s="77"/>
      <c r="DY203" s="77"/>
      <c r="DZ203" s="77"/>
      <c r="EA203" s="77"/>
      <c r="EB203" s="77"/>
      <c r="EC203" s="77"/>
      <c r="ED203" s="77"/>
      <c r="EE203" s="77"/>
      <c r="EF203" s="77"/>
      <c r="EG203" s="77"/>
      <c r="EH203" s="77"/>
      <c r="EI203" s="77"/>
      <c r="EJ203" s="77"/>
      <c r="EK203" s="77"/>
      <c r="EL203" s="77"/>
      <c r="EM203" s="77"/>
      <c r="EN203" s="77"/>
      <c r="EO203" s="77"/>
      <c r="EP203" s="77"/>
      <c r="EQ203" s="77"/>
      <c r="ER203" s="77"/>
      <c r="ES203" s="77"/>
      <c r="ET203" s="77"/>
      <c r="EU203" s="77"/>
      <c r="EV203" s="77"/>
      <c r="EW203" s="77"/>
      <c r="EX203" s="77"/>
      <c r="EY203" s="77"/>
      <c r="EZ203" s="77"/>
      <c r="FA203" s="77"/>
      <c r="FB203" s="77"/>
      <c r="FC203" s="77"/>
      <c r="FD203" s="77"/>
      <c r="FE203" s="77"/>
      <c r="FF203" s="77"/>
      <c r="FG203" s="77"/>
      <c r="FH203" s="77"/>
      <c r="FI203" s="77"/>
      <c r="FJ203" s="77"/>
      <c r="FK203" s="77"/>
      <c r="FL203" s="77"/>
      <c r="FM203" s="77"/>
      <c r="FN203" s="77"/>
      <c r="FO203" s="77"/>
      <c r="FP203" s="77"/>
      <c r="FQ203" s="77"/>
      <c r="FR203" s="77"/>
      <c r="FS203" s="77"/>
      <c r="FT203" s="77"/>
      <c r="FU203" s="77"/>
      <c r="FV203" s="77"/>
      <c r="FW203" s="77"/>
      <c r="FX203" s="77"/>
      <c r="FY203" s="77"/>
      <c r="FZ203" s="77"/>
      <c r="GA203" s="77"/>
      <c r="GB203" s="77"/>
      <c r="GC203" s="77"/>
      <c r="GD203" s="77"/>
      <c r="GE203" s="77"/>
      <c r="GF203" s="77"/>
      <c r="GG203" s="77"/>
      <c r="GH203" s="77"/>
      <c r="GI203" s="77"/>
      <c r="GJ203" s="77"/>
      <c r="GK203" s="77"/>
      <c r="GL203" s="77"/>
      <c r="GM203" s="77"/>
      <c r="GN203" s="77"/>
      <c r="GO203" s="77"/>
      <c r="GP203" s="77"/>
      <c r="GQ203" s="77"/>
      <c r="GR203" s="77"/>
      <c r="GS203" s="77"/>
      <c r="GT203" s="77"/>
      <c r="GU203" s="77"/>
      <c r="GV203" s="77"/>
      <c r="GW203" s="77"/>
      <c r="GX203" s="77"/>
      <c r="GY203" s="77"/>
      <c r="GZ203" s="77"/>
      <c r="HA203" s="77"/>
      <c r="HB203" s="77"/>
      <c r="HC203" s="77"/>
      <c r="HD203" s="77"/>
      <c r="HE203" s="77"/>
      <c r="HF203" s="77"/>
      <c r="HG203" s="77"/>
      <c r="HH203" s="77"/>
      <c r="HI203" s="77"/>
      <c r="HJ203" s="77"/>
      <c r="HK203" s="77"/>
      <c r="HL203" s="77"/>
      <c r="HM203" s="77"/>
      <c r="HN203" s="77"/>
      <c r="HO203" s="77"/>
      <c r="HP203" s="77"/>
      <c r="HQ203" s="77"/>
      <c r="HR203" s="77"/>
      <c r="HS203" s="77"/>
      <c r="HT203" s="77"/>
      <c r="HU203" s="77"/>
      <c r="HV203" s="77"/>
      <c r="HW203" s="77"/>
      <c r="HX203" s="77"/>
      <c r="HY203" s="77"/>
      <c r="HZ203" s="77"/>
      <c r="IA203" s="77"/>
      <c r="IB203" s="77"/>
      <c r="IC203" s="77"/>
      <c r="ID203" s="77"/>
      <c r="IE203" s="77"/>
      <c r="IF203" s="77"/>
      <c r="IG203" s="77"/>
      <c r="IH203" s="77"/>
      <c r="II203" s="77"/>
      <c r="IJ203" s="77"/>
      <c r="IK203" s="77"/>
      <c r="IL203" s="77"/>
      <c r="IM203" s="77"/>
      <c r="IN203" s="77"/>
      <c r="IO203" s="77"/>
      <c r="IP203" s="77"/>
      <c r="IQ203" s="77"/>
      <c r="IR203" s="77"/>
      <c r="IS203" s="77"/>
      <c r="IT203" s="77"/>
      <c r="IU203" s="77"/>
      <c r="IV203" s="77"/>
      <c r="IW203" s="77"/>
      <c r="IX203" s="77"/>
      <c r="IY203" s="77"/>
      <c r="IZ203" s="77"/>
      <c r="JA203" s="77"/>
      <c r="JB203" s="77"/>
      <c r="JC203" s="77"/>
      <c r="JD203" s="77"/>
      <c r="JE203" s="77"/>
      <c r="JF203" s="77"/>
      <c r="JG203" s="77"/>
      <c r="JH203" s="77"/>
      <c r="JI203" s="77"/>
      <c r="JJ203" s="77"/>
      <c r="JK203" s="77"/>
      <c r="JL203" s="77"/>
      <c r="JM203" s="77"/>
      <c r="JN203" s="77"/>
      <c r="JO203" s="77"/>
      <c r="JP203" s="77"/>
      <c r="JQ203" s="77"/>
      <c r="JR203" s="77"/>
      <c r="JS203" s="77"/>
      <c r="JT203" s="77"/>
      <c r="JU203" s="77"/>
      <c r="JV203" s="77"/>
      <c r="JW203" s="77"/>
      <c r="JX203" s="77"/>
      <c r="JY203" s="77"/>
      <c r="JZ203" s="77"/>
      <c r="KA203" s="77"/>
      <c r="KB203" s="77"/>
      <c r="KC203" s="77"/>
      <c r="KD203" s="77"/>
      <c r="KE203" s="77"/>
      <c r="KF203" s="77"/>
      <c r="KG203" s="77"/>
      <c r="KH203" s="77"/>
      <c r="KI203" s="77"/>
      <c r="KJ203" s="77"/>
      <c r="KK203" s="77"/>
      <c r="KL203" s="77"/>
      <c r="KM203" s="77"/>
      <c r="KN203" s="77"/>
      <c r="KO203" s="77"/>
      <c r="KP203" s="77"/>
      <c r="KQ203" s="77"/>
      <c r="KR203" s="77"/>
      <c r="KS203" s="77"/>
      <c r="KT203" s="77"/>
      <c r="KU203" s="77"/>
      <c r="KV203" s="77"/>
      <c r="KW203" s="77"/>
      <c r="KX203" s="77"/>
      <c r="KY203" s="77"/>
      <c r="KZ203" s="77"/>
      <c r="LA203" s="77"/>
      <c r="LB203" s="77"/>
      <c r="LC203" s="77"/>
      <c r="LD203" s="77"/>
      <c r="LE203" s="77"/>
      <c r="LF203" s="77"/>
      <c r="LG203" s="77"/>
      <c r="LH203" s="77"/>
      <c r="LI203" s="77"/>
      <c r="LJ203" s="77"/>
      <c r="LK203" s="77"/>
      <c r="LL203" s="77"/>
      <c r="LM203" s="77"/>
      <c r="LN203" s="77"/>
      <c r="LO203" s="77"/>
      <c r="LP203" s="77"/>
      <c r="LQ203" s="77"/>
      <c r="LR203" s="77"/>
      <c r="LS203" s="77"/>
      <c r="LT203" s="77"/>
      <c r="LU203" s="77"/>
      <c r="LV203" s="77"/>
      <c r="LW203" s="77"/>
      <c r="LX203" s="77"/>
      <c r="LY203" s="77"/>
      <c r="LZ203" s="77"/>
      <c r="MA203" s="77"/>
      <c r="MB203" s="77"/>
      <c r="MC203" s="77"/>
      <c r="MD203" s="77"/>
      <c r="ME203" s="77"/>
      <c r="MF203" s="77"/>
      <c r="MG203" s="77"/>
      <c r="MH203" s="77"/>
      <c r="MI203" s="77"/>
      <c r="MJ203" s="77"/>
      <c r="MK203" s="77"/>
      <c r="ML203" s="77"/>
      <c r="MM203" s="77"/>
      <c r="MN203" s="77"/>
      <c r="MO203" s="77"/>
      <c r="MP203" s="77"/>
      <c r="MQ203" s="77"/>
      <c r="MR203" s="77"/>
      <c r="MS203" s="77"/>
      <c r="MT203" s="77"/>
      <c r="MU203" s="77"/>
      <c r="MV203" s="77"/>
      <c r="MW203" s="77"/>
      <c r="MX203" s="77"/>
      <c r="MY203" s="77"/>
      <c r="MZ203" s="77"/>
      <c r="NA203" s="77"/>
      <c r="NB203" s="77"/>
      <c r="NC203" s="77"/>
      <c r="ND203" s="77"/>
      <c r="NE203" s="77"/>
      <c r="NF203" s="77"/>
      <c r="NG203" s="77"/>
      <c r="NH203" s="77"/>
      <c r="NI203" s="77"/>
      <c r="NJ203" s="77"/>
      <c r="NK203" s="77"/>
      <c r="NL203" s="77"/>
      <c r="NM203" s="77"/>
      <c r="NN203" s="77"/>
      <c r="NO203" s="77"/>
      <c r="NP203" s="77"/>
      <c r="NQ203" s="77"/>
      <c r="NR203" s="77"/>
      <c r="NS203" s="77"/>
      <c r="NT203" s="77"/>
      <c r="NU203" s="77"/>
      <c r="NV203" s="77"/>
      <c r="NW203" s="77"/>
      <c r="NX203" s="77"/>
      <c r="NY203" s="77"/>
      <c r="NZ203" s="77"/>
      <c r="OA203" s="77"/>
      <c r="OB203" s="77"/>
      <c r="OC203" s="77"/>
      <c r="OD203" s="77"/>
      <c r="OE203" s="77"/>
      <c r="OF203" s="77"/>
      <c r="OG203" s="77"/>
      <c r="OH203" s="77"/>
      <c r="OI203" s="77"/>
      <c r="OJ203" s="77"/>
      <c r="OK203" s="77"/>
      <c r="OL203" s="77"/>
      <c r="OM203" s="77"/>
      <c r="ON203" s="77"/>
      <c r="OO203" s="77"/>
      <c r="OP203" s="77"/>
      <c r="OQ203" s="77"/>
      <c r="OR203" s="77"/>
      <c r="OS203" s="77"/>
      <c r="OT203" s="77"/>
      <c r="OU203" s="77"/>
      <c r="OV203" s="77"/>
      <c r="OW203" s="77"/>
      <c r="OX203" s="77"/>
      <c r="OY203" s="77"/>
      <c r="OZ203" s="77"/>
      <c r="PA203" s="77"/>
      <c r="PB203" s="77"/>
      <c r="PC203" s="77"/>
      <c r="PD203" s="77"/>
      <c r="PE203" s="77"/>
      <c r="PF203" s="77"/>
      <c r="PG203" s="77"/>
      <c r="PH203" s="77"/>
      <c r="PI203" s="77"/>
      <c r="PJ203" s="77"/>
      <c r="PK203" s="77"/>
      <c r="PL203" s="77"/>
      <c r="PM203" s="77"/>
      <c r="PN203" s="77"/>
      <c r="PO203" s="77"/>
      <c r="PP203" s="77"/>
      <c r="PQ203" s="77"/>
      <c r="PR203" s="77"/>
      <c r="PS203" s="77"/>
      <c r="PT203" s="77"/>
      <c r="PU203" s="77"/>
      <c r="PV203" s="77"/>
      <c r="PW203" s="77"/>
      <c r="PX203" s="77"/>
      <c r="PY203" s="77"/>
      <c r="PZ203" s="77"/>
      <c r="QA203" s="77"/>
      <c r="QB203" s="77"/>
      <c r="QC203" s="77"/>
      <c r="QD203" s="77"/>
      <c r="QE203" s="77"/>
      <c r="QF203" s="77"/>
      <c r="QG203" s="77"/>
      <c r="QH203" s="77"/>
      <c r="QI203" s="77"/>
      <c r="QJ203" s="77"/>
      <c r="QK203" s="77"/>
      <c r="QL203" s="77"/>
      <c r="QM203" s="77"/>
      <c r="QN203" s="77"/>
      <c r="QO203" s="77"/>
      <c r="QP203" s="77"/>
      <c r="QQ203" s="77"/>
      <c r="QR203" s="77"/>
      <c r="QS203" s="77"/>
      <c r="QT203" s="77"/>
      <c r="QU203" s="77"/>
      <c r="QV203" s="77"/>
      <c r="QW203" s="77"/>
      <c r="QX203" s="77"/>
      <c r="QY203" s="77"/>
      <c r="QZ203" s="77"/>
      <c r="RA203" s="77"/>
      <c r="RB203" s="77"/>
      <c r="RC203" s="77"/>
      <c r="RD203" s="77"/>
      <c r="RE203" s="77"/>
      <c r="RF203" s="77"/>
    </row>
    <row r="205" spans="1:474" s="319" customFormat="1">
      <c r="B205" s="474"/>
      <c r="C205" s="474"/>
      <c r="D205" s="474"/>
      <c r="E205" s="474"/>
      <c r="F205" s="684"/>
      <c r="G205" s="474"/>
      <c r="H205" s="474"/>
      <c r="I205" s="686"/>
      <c r="J205" s="684"/>
      <c r="K205" s="681"/>
      <c r="L205" s="681"/>
      <c r="M205" s="681"/>
      <c r="N205" s="687"/>
      <c r="O205" s="681"/>
      <c r="P205" s="681"/>
      <c r="Q205" s="681"/>
      <c r="R205" s="681"/>
      <c r="S205" s="681"/>
      <c r="T205" s="681"/>
      <c r="U205" s="681"/>
      <c r="V205" s="681"/>
      <c r="W205" s="681"/>
      <c r="X205" s="681"/>
      <c r="Y205" s="681"/>
      <c r="Z205" s="681"/>
      <c r="AA205" s="688"/>
      <c r="AB205" s="681"/>
      <c r="AC205" s="474"/>
      <c r="AD205" s="474"/>
    </row>
    <row r="207" spans="1:474" ht="17.399999999999999">
      <c r="M207" s="1027" t="s">
        <v>979</v>
      </c>
      <c r="N207" s="677"/>
    </row>
    <row r="208" spans="1:474" ht="17.399999999999999">
      <c r="M208" s="1027"/>
      <c r="N208" s="677"/>
    </row>
    <row r="209" spans="1:474" ht="17.399999999999999">
      <c r="H209" s="1083"/>
      <c r="M209" s="1027"/>
      <c r="N209" s="677"/>
      <c r="O209" s="361" t="s">
        <v>1033</v>
      </c>
      <c r="P209" s="361" t="s">
        <v>1034</v>
      </c>
      <c r="Q209" s="361" t="s">
        <v>1035</v>
      </c>
      <c r="R209" s="361" t="s">
        <v>1036</v>
      </c>
      <c r="S209" s="361" t="s">
        <v>1037</v>
      </c>
      <c r="T209" s="361" t="s">
        <v>1038</v>
      </c>
      <c r="U209" s="361" t="s">
        <v>742</v>
      </c>
    </row>
    <row r="210" spans="1:474" ht="13.8">
      <c r="H210" s="1083"/>
      <c r="M210" s="314" t="s">
        <v>975</v>
      </c>
      <c r="N210" s="314" t="s">
        <v>976</v>
      </c>
      <c r="O210" s="361">
        <v>407080.04</v>
      </c>
      <c r="P210" s="361">
        <v>45600</v>
      </c>
      <c r="Q210" s="361">
        <v>4584.83</v>
      </c>
      <c r="R210" s="361">
        <v>393390.74</v>
      </c>
      <c r="S210" s="361">
        <v>243955.38</v>
      </c>
      <c r="T210" s="361">
        <v>2466490.5299999998</v>
      </c>
      <c r="U210" s="362">
        <f>SUM(O210:T210)</f>
        <v>3561101.5199999996</v>
      </c>
    </row>
    <row r="211" spans="1:474" ht="13.8">
      <c r="H211" s="1083"/>
      <c r="M211" s="314"/>
      <c r="N211" s="314" t="s">
        <v>977</v>
      </c>
      <c r="O211" s="361">
        <v>248598.22</v>
      </c>
      <c r="P211" s="361">
        <v>75416.98</v>
      </c>
      <c r="Q211" s="361">
        <v>16384.64</v>
      </c>
      <c r="R211" s="361">
        <v>191843.47</v>
      </c>
      <c r="S211" s="361">
        <v>144865.57</v>
      </c>
      <c r="T211" s="361">
        <v>271826.11</v>
      </c>
      <c r="U211" s="362">
        <f t="shared" ref="U211:U212" si="46">SUM(O211:T211)</f>
        <v>948934.99000000011</v>
      </c>
    </row>
    <row r="212" spans="1:474" ht="13.8">
      <c r="H212" s="1084"/>
      <c r="M212" s="314"/>
      <c r="N212" s="462" t="s">
        <v>770</v>
      </c>
      <c r="O212" s="361">
        <v>655678.26</v>
      </c>
      <c r="P212" s="361">
        <v>121016.98</v>
      </c>
      <c r="Q212" s="361">
        <v>20969.47</v>
      </c>
      <c r="R212" s="361">
        <v>585234.21</v>
      </c>
      <c r="S212" s="361">
        <v>388820.95</v>
      </c>
      <c r="T212" s="361">
        <v>2738316.6399999997</v>
      </c>
      <c r="U212" s="362">
        <f t="shared" si="46"/>
        <v>4510036.51</v>
      </c>
    </row>
    <row r="213" spans="1:474" s="594" customFormat="1" ht="13.8">
      <c r="A213" s="195"/>
      <c r="B213" s="165"/>
      <c r="C213" s="165"/>
      <c r="D213" s="165"/>
      <c r="E213" s="165"/>
      <c r="F213" s="360"/>
      <c r="G213" s="165"/>
      <c r="H213" s="1084"/>
      <c r="J213" s="360"/>
      <c r="K213" s="361"/>
      <c r="L213" s="361"/>
      <c r="M213" s="55"/>
      <c r="N213" s="462" t="s">
        <v>777</v>
      </c>
      <c r="O213" s="595">
        <v>4508420</v>
      </c>
      <c r="P213" s="595">
        <v>317989</v>
      </c>
      <c r="Q213" s="595">
        <v>200717</v>
      </c>
      <c r="R213" s="595">
        <v>1139747</v>
      </c>
      <c r="S213" s="595">
        <v>1914014.8</v>
      </c>
      <c r="T213" s="595">
        <v>7193000.5</v>
      </c>
      <c r="U213" s="595">
        <f>SUM(O213:T213)</f>
        <v>15273888.300000001</v>
      </c>
      <c r="V213" s="361"/>
      <c r="W213" s="361"/>
      <c r="X213" s="362"/>
      <c r="Y213" s="361"/>
      <c r="Z213" s="361"/>
      <c r="AA213" s="617"/>
      <c r="AB213" s="362"/>
      <c r="AC213" s="195"/>
      <c r="AD213" s="165"/>
      <c r="AE213" s="195"/>
      <c r="AF213" s="195"/>
      <c r="AG213" s="195"/>
      <c r="AH213" s="195"/>
      <c r="AI213" s="195"/>
      <c r="AJ213" s="195"/>
      <c r="AK213" s="195"/>
      <c r="AL213" s="195"/>
      <c r="AM213" s="195"/>
      <c r="AN213" s="195"/>
      <c r="AO213" s="195"/>
      <c r="AP213" s="195"/>
      <c r="AQ213" s="195"/>
      <c r="AR213" s="195"/>
      <c r="AS213" s="195"/>
      <c r="AT213" s="195"/>
      <c r="AU213" s="195"/>
      <c r="AV213" s="195"/>
      <c r="AW213" s="195"/>
      <c r="AX213" s="195"/>
      <c r="AY213" s="195"/>
      <c r="AZ213" s="195"/>
      <c r="BA213" s="195"/>
      <c r="BB213" s="195"/>
      <c r="BC213" s="195"/>
      <c r="BD213" s="195"/>
      <c r="BE213" s="195"/>
      <c r="BF213" s="195"/>
      <c r="BG213" s="195"/>
      <c r="BH213" s="195"/>
      <c r="BI213" s="195"/>
      <c r="BJ213" s="165"/>
      <c r="BK213" s="165"/>
      <c r="BL213" s="165"/>
      <c r="BM213" s="165"/>
      <c r="BN213" s="165"/>
      <c r="BO213" s="165"/>
      <c r="BP213" s="165"/>
      <c r="BQ213" s="165"/>
      <c r="BR213" s="165"/>
      <c r="BS213" s="165"/>
      <c r="BT213" s="165"/>
      <c r="BU213" s="165"/>
      <c r="BV213" s="165"/>
      <c r="BW213" s="165"/>
      <c r="BX213" s="165"/>
      <c r="BY213" s="165"/>
      <c r="BZ213" s="165"/>
      <c r="CA213" s="165"/>
      <c r="CB213" s="165"/>
      <c r="CC213" s="165"/>
      <c r="CD213" s="165"/>
      <c r="CE213" s="165"/>
      <c r="CF213" s="165"/>
      <c r="CG213" s="165"/>
      <c r="CH213" s="165"/>
      <c r="CI213" s="165"/>
      <c r="CJ213" s="165"/>
      <c r="CK213" s="165"/>
      <c r="CL213" s="165"/>
      <c r="CM213" s="165"/>
      <c r="CN213" s="165"/>
      <c r="CO213" s="165"/>
      <c r="CP213" s="165"/>
      <c r="CQ213" s="165"/>
      <c r="CR213" s="165"/>
      <c r="CS213" s="165"/>
      <c r="CT213" s="165"/>
      <c r="CU213" s="165"/>
      <c r="CV213" s="165"/>
      <c r="CW213" s="165"/>
      <c r="CX213" s="165"/>
      <c r="CY213" s="165"/>
      <c r="CZ213" s="165"/>
      <c r="DA213" s="165"/>
      <c r="DB213" s="165"/>
      <c r="DC213" s="165"/>
      <c r="DD213" s="165"/>
      <c r="DE213" s="165"/>
      <c r="DF213" s="165"/>
      <c r="DG213" s="165"/>
      <c r="DH213" s="165"/>
      <c r="DI213" s="165"/>
      <c r="DJ213" s="165"/>
      <c r="DK213" s="165"/>
      <c r="DL213" s="165"/>
      <c r="DM213" s="165"/>
      <c r="DN213" s="165"/>
      <c r="DO213" s="165"/>
      <c r="DP213" s="165"/>
      <c r="DQ213" s="165"/>
      <c r="DR213" s="165"/>
      <c r="DS213" s="165"/>
      <c r="DT213" s="165"/>
      <c r="DU213" s="165"/>
      <c r="DV213" s="165"/>
      <c r="DW213" s="165"/>
      <c r="DX213" s="165"/>
      <c r="DY213" s="165"/>
      <c r="DZ213" s="165"/>
      <c r="EA213" s="165"/>
      <c r="EB213" s="165"/>
      <c r="EC213" s="165"/>
      <c r="ED213" s="165"/>
      <c r="EE213" s="165"/>
      <c r="EF213" s="165"/>
      <c r="EG213" s="165"/>
      <c r="EH213" s="165"/>
      <c r="EI213" s="165"/>
      <c r="EJ213" s="165"/>
      <c r="EK213" s="165"/>
      <c r="EL213" s="165"/>
      <c r="EM213" s="165"/>
      <c r="EN213" s="165"/>
      <c r="EO213" s="165"/>
      <c r="EP213" s="165"/>
      <c r="EQ213" s="165"/>
      <c r="ER213" s="165"/>
      <c r="ES213" s="165"/>
      <c r="ET213" s="165"/>
      <c r="EU213" s="165"/>
      <c r="EV213" s="165"/>
      <c r="EW213" s="165"/>
      <c r="EX213" s="165"/>
      <c r="EY213" s="165"/>
      <c r="EZ213" s="165"/>
      <c r="FA213" s="165"/>
      <c r="FB213" s="165"/>
      <c r="FC213" s="165"/>
      <c r="FD213" s="165"/>
      <c r="FE213" s="165"/>
      <c r="FF213" s="165"/>
      <c r="FG213" s="165"/>
      <c r="FH213" s="165"/>
      <c r="FI213" s="165"/>
      <c r="FJ213" s="165"/>
      <c r="FK213" s="165"/>
      <c r="FL213" s="165"/>
      <c r="FM213" s="165"/>
      <c r="FN213" s="165"/>
      <c r="FO213" s="165"/>
      <c r="FP213" s="165"/>
      <c r="FQ213" s="165"/>
      <c r="FR213" s="165"/>
      <c r="FS213" s="165"/>
      <c r="FT213" s="165"/>
      <c r="FU213" s="165"/>
      <c r="FV213" s="165"/>
      <c r="FW213" s="165"/>
      <c r="FX213" s="165"/>
      <c r="FY213" s="165"/>
      <c r="FZ213" s="165"/>
      <c r="GA213" s="165"/>
      <c r="GB213" s="165"/>
      <c r="GC213" s="165"/>
      <c r="GD213" s="165"/>
      <c r="GE213" s="165"/>
      <c r="GF213" s="165"/>
      <c r="GG213" s="165"/>
      <c r="GH213" s="165"/>
      <c r="GI213" s="165"/>
      <c r="GJ213" s="165"/>
      <c r="GK213" s="165"/>
      <c r="GL213" s="165"/>
      <c r="GM213" s="165"/>
      <c r="GN213" s="165"/>
      <c r="GO213" s="165"/>
      <c r="GP213" s="165"/>
      <c r="GQ213" s="165"/>
      <c r="GR213" s="165"/>
      <c r="GS213" s="165"/>
      <c r="GT213" s="165"/>
      <c r="GU213" s="165"/>
      <c r="GV213" s="165"/>
      <c r="GW213" s="165"/>
      <c r="GX213" s="165"/>
      <c r="GY213" s="165"/>
      <c r="GZ213" s="165"/>
      <c r="HA213" s="165"/>
      <c r="HB213" s="165"/>
      <c r="HC213" s="165"/>
      <c r="HD213" s="165"/>
      <c r="HE213" s="165"/>
      <c r="HF213" s="165"/>
      <c r="HG213" s="165"/>
      <c r="HH213" s="165"/>
      <c r="HI213" s="165"/>
      <c r="HJ213" s="165"/>
      <c r="HK213" s="165"/>
      <c r="HL213" s="165"/>
      <c r="HM213" s="165"/>
      <c r="HN213" s="165"/>
      <c r="HO213" s="165"/>
      <c r="HP213" s="165"/>
      <c r="HQ213" s="165"/>
      <c r="HR213" s="165"/>
      <c r="HS213" s="165"/>
      <c r="HT213" s="165"/>
      <c r="HU213" s="165"/>
      <c r="HV213" s="165"/>
      <c r="HW213" s="165"/>
      <c r="HX213" s="165"/>
      <c r="HY213" s="165"/>
      <c r="HZ213" s="165"/>
      <c r="IA213" s="165"/>
      <c r="IB213" s="165"/>
      <c r="IC213" s="165"/>
      <c r="ID213" s="165"/>
      <c r="IE213" s="165"/>
      <c r="IF213" s="165"/>
      <c r="IG213" s="165"/>
      <c r="IH213" s="165"/>
      <c r="II213" s="165"/>
      <c r="IJ213" s="165"/>
      <c r="IK213" s="165"/>
      <c r="IL213" s="165"/>
      <c r="IM213" s="165"/>
      <c r="IN213" s="165"/>
      <c r="IO213" s="165"/>
      <c r="IP213" s="165"/>
      <c r="IQ213" s="165"/>
      <c r="IR213" s="165"/>
      <c r="IS213" s="165"/>
      <c r="IT213" s="165"/>
      <c r="IU213" s="165"/>
      <c r="IV213" s="165"/>
      <c r="IW213" s="165"/>
      <c r="IX213" s="165"/>
      <c r="IY213" s="165"/>
      <c r="IZ213" s="165"/>
      <c r="JA213" s="165"/>
      <c r="JB213" s="165"/>
      <c r="JC213" s="165"/>
      <c r="JD213" s="165"/>
      <c r="JE213" s="165"/>
      <c r="JF213" s="165"/>
      <c r="JG213" s="165"/>
      <c r="JH213" s="165"/>
      <c r="JI213" s="165"/>
      <c r="JJ213" s="165"/>
      <c r="JK213" s="165"/>
      <c r="JL213" s="165"/>
      <c r="JM213" s="165"/>
      <c r="JN213" s="165"/>
      <c r="JO213" s="165"/>
      <c r="JP213" s="165"/>
      <c r="JQ213" s="165"/>
      <c r="JR213" s="165"/>
      <c r="JS213" s="165"/>
      <c r="JT213" s="165"/>
      <c r="JU213" s="165"/>
      <c r="JV213" s="165"/>
      <c r="JW213" s="165"/>
      <c r="JX213" s="165"/>
      <c r="JY213" s="165"/>
      <c r="JZ213" s="165"/>
      <c r="KA213" s="165"/>
      <c r="KB213" s="165"/>
      <c r="KC213" s="165"/>
      <c r="KD213" s="165"/>
      <c r="KE213" s="165"/>
      <c r="KF213" s="165"/>
      <c r="KG213" s="165"/>
      <c r="KH213" s="165"/>
      <c r="KI213" s="165"/>
      <c r="KJ213" s="165"/>
      <c r="KK213" s="165"/>
      <c r="KL213" s="165"/>
      <c r="KM213" s="165"/>
      <c r="KN213" s="165"/>
      <c r="KO213" s="165"/>
      <c r="KP213" s="165"/>
      <c r="KQ213" s="165"/>
      <c r="KR213" s="165"/>
      <c r="KS213" s="165"/>
      <c r="KT213" s="165"/>
      <c r="KU213" s="165"/>
      <c r="KV213" s="165"/>
      <c r="KW213" s="165"/>
      <c r="KX213" s="165"/>
      <c r="KY213" s="165"/>
      <c r="KZ213" s="165"/>
      <c r="LA213" s="165"/>
      <c r="LB213" s="165"/>
      <c r="LC213" s="165"/>
      <c r="LD213" s="165"/>
      <c r="LE213" s="165"/>
      <c r="LF213" s="165"/>
      <c r="LG213" s="165"/>
      <c r="LH213" s="165"/>
      <c r="LI213" s="165"/>
      <c r="LJ213" s="165"/>
      <c r="LK213" s="165"/>
      <c r="LL213" s="165"/>
      <c r="LM213" s="165"/>
      <c r="LN213" s="165"/>
      <c r="LO213" s="165"/>
      <c r="LP213" s="165"/>
      <c r="LQ213" s="165"/>
      <c r="LR213" s="165"/>
      <c r="LS213" s="165"/>
      <c r="LT213" s="165"/>
      <c r="LU213" s="165"/>
      <c r="LV213" s="165"/>
      <c r="LW213" s="165"/>
      <c r="LX213" s="165"/>
      <c r="LY213" s="165"/>
      <c r="LZ213" s="165"/>
      <c r="MA213" s="165"/>
      <c r="MB213" s="165"/>
      <c r="MC213" s="165"/>
      <c r="MD213" s="165"/>
      <c r="ME213" s="165"/>
      <c r="MF213" s="165"/>
      <c r="MG213" s="165"/>
      <c r="MH213" s="165"/>
      <c r="MI213" s="165"/>
      <c r="MJ213" s="165"/>
      <c r="MK213" s="165"/>
      <c r="ML213" s="165"/>
      <c r="MM213" s="165"/>
      <c r="MN213" s="165"/>
      <c r="MO213" s="165"/>
      <c r="MP213" s="165"/>
      <c r="MQ213" s="165"/>
      <c r="MR213" s="165"/>
      <c r="MS213" s="165"/>
      <c r="MT213" s="165"/>
      <c r="MU213" s="165"/>
      <c r="MV213" s="165"/>
      <c r="MW213" s="165"/>
      <c r="MX213" s="165"/>
      <c r="MY213" s="165"/>
      <c r="MZ213" s="165"/>
      <c r="NA213" s="165"/>
      <c r="NB213" s="165"/>
      <c r="NC213" s="165"/>
      <c r="ND213" s="165"/>
      <c r="NE213" s="165"/>
      <c r="NF213" s="165"/>
      <c r="NG213" s="165"/>
      <c r="NH213" s="165"/>
      <c r="NI213" s="165"/>
      <c r="NJ213" s="165"/>
      <c r="NK213" s="165"/>
      <c r="NL213" s="165"/>
      <c r="NM213" s="165"/>
      <c r="NN213" s="165"/>
      <c r="NO213" s="165"/>
      <c r="NP213" s="165"/>
      <c r="NQ213" s="165"/>
      <c r="NR213" s="165"/>
      <c r="NS213" s="165"/>
      <c r="NT213" s="165"/>
      <c r="NU213" s="165"/>
      <c r="NV213" s="165"/>
      <c r="NW213" s="165"/>
      <c r="NX213" s="165"/>
      <c r="NY213" s="165"/>
      <c r="NZ213" s="165"/>
      <c r="OA213" s="165"/>
      <c r="OB213" s="165"/>
      <c r="OC213" s="165"/>
      <c r="OD213" s="165"/>
      <c r="OE213" s="165"/>
      <c r="OF213" s="165"/>
      <c r="OG213" s="165"/>
      <c r="OH213" s="165"/>
      <c r="OI213" s="165"/>
      <c r="OJ213" s="165"/>
      <c r="OK213" s="165"/>
      <c r="OL213" s="165"/>
      <c r="OM213" s="165"/>
      <c r="ON213" s="165"/>
      <c r="OO213" s="165"/>
      <c r="OP213" s="165"/>
      <c r="OQ213" s="165"/>
      <c r="OR213" s="165"/>
      <c r="OS213" s="165"/>
      <c r="OT213" s="165"/>
      <c r="OU213" s="165"/>
      <c r="OV213" s="165"/>
      <c r="OW213" s="165"/>
      <c r="OX213" s="165"/>
      <c r="OY213" s="165"/>
      <c r="OZ213" s="165"/>
      <c r="PA213" s="165"/>
      <c r="PB213" s="165"/>
      <c r="PC213" s="165"/>
      <c r="PD213" s="165"/>
      <c r="PE213" s="165"/>
      <c r="PF213" s="165"/>
      <c r="PG213" s="165"/>
      <c r="PH213" s="165"/>
      <c r="PI213" s="165"/>
      <c r="PJ213" s="165"/>
      <c r="PK213" s="165"/>
      <c r="PL213" s="165"/>
      <c r="PM213" s="165"/>
      <c r="PN213" s="165"/>
      <c r="PO213" s="165"/>
      <c r="PP213" s="165"/>
      <c r="PQ213" s="165"/>
      <c r="PR213" s="165"/>
      <c r="PS213" s="165"/>
      <c r="PT213" s="165"/>
      <c r="PU213" s="165"/>
      <c r="PV213" s="165"/>
      <c r="PW213" s="165"/>
      <c r="PX213" s="165"/>
      <c r="PY213" s="165"/>
      <c r="PZ213" s="165"/>
      <c r="QA213" s="165"/>
      <c r="QB213" s="165"/>
      <c r="QC213" s="165"/>
      <c r="QD213" s="165"/>
      <c r="QE213" s="165"/>
      <c r="QF213" s="165"/>
      <c r="QG213" s="165"/>
      <c r="QH213" s="165"/>
      <c r="QI213" s="165"/>
      <c r="QJ213" s="165"/>
      <c r="QK213" s="165"/>
      <c r="QL213" s="165"/>
      <c r="QM213" s="165"/>
      <c r="QN213" s="165"/>
      <c r="QO213" s="165"/>
      <c r="QP213" s="165"/>
      <c r="QQ213" s="165"/>
      <c r="QR213" s="165"/>
      <c r="QS213" s="165"/>
      <c r="QT213" s="165"/>
      <c r="QU213" s="165"/>
      <c r="QV213" s="165"/>
      <c r="QW213" s="165"/>
      <c r="QX213" s="165"/>
      <c r="QY213" s="165"/>
      <c r="QZ213" s="165"/>
      <c r="RA213" s="165"/>
      <c r="RB213" s="165"/>
      <c r="RC213" s="165"/>
      <c r="RD213" s="165"/>
      <c r="RE213" s="165"/>
      <c r="RF213" s="165"/>
    </row>
    <row r="214" spans="1:474" s="594" customFormat="1" ht="13.8">
      <c r="A214" s="195"/>
      <c r="B214" s="165"/>
      <c r="C214" s="165"/>
      <c r="D214" s="165"/>
      <c r="E214" s="165"/>
      <c r="F214" s="360"/>
      <c r="G214" s="165"/>
      <c r="H214" s="1085"/>
      <c r="J214" s="360"/>
      <c r="K214" s="361"/>
      <c r="L214" s="361"/>
      <c r="M214" s="55"/>
      <c r="N214" s="462"/>
      <c r="O214" s="361"/>
      <c r="P214" s="361"/>
      <c r="Q214" s="361"/>
      <c r="R214" s="361"/>
      <c r="S214" s="361"/>
      <c r="T214" s="361"/>
      <c r="U214" s="362"/>
      <c r="V214" s="361"/>
      <c r="W214" s="361"/>
      <c r="X214" s="362"/>
      <c r="Y214" s="361"/>
      <c r="Z214" s="361"/>
      <c r="AA214" s="617"/>
      <c r="AB214" s="362"/>
      <c r="AC214" s="195"/>
      <c r="AD214" s="165"/>
      <c r="AE214" s="195"/>
      <c r="AF214" s="195"/>
      <c r="AG214" s="195"/>
      <c r="AH214" s="195"/>
      <c r="AI214" s="195"/>
      <c r="AJ214" s="195"/>
      <c r="AK214" s="195"/>
      <c r="AL214" s="195"/>
      <c r="AM214" s="195"/>
      <c r="AN214" s="195"/>
      <c r="AO214" s="195"/>
      <c r="AP214" s="195"/>
      <c r="AQ214" s="195"/>
      <c r="AR214" s="195"/>
      <c r="AS214" s="195"/>
      <c r="AT214" s="195"/>
      <c r="AU214" s="195"/>
      <c r="AV214" s="195"/>
      <c r="AW214" s="195"/>
      <c r="AX214" s="195"/>
      <c r="AY214" s="195"/>
      <c r="AZ214" s="195"/>
      <c r="BA214" s="195"/>
      <c r="BB214" s="195"/>
      <c r="BC214" s="195"/>
      <c r="BD214" s="195"/>
      <c r="BE214" s="195"/>
      <c r="BF214" s="195"/>
      <c r="BG214" s="195"/>
      <c r="BH214" s="195"/>
      <c r="BI214" s="195"/>
      <c r="BJ214" s="165"/>
      <c r="BK214" s="165"/>
      <c r="BL214" s="165"/>
      <c r="BM214" s="165"/>
      <c r="BN214" s="165"/>
      <c r="BO214" s="165"/>
      <c r="BP214" s="165"/>
      <c r="BQ214" s="165"/>
      <c r="BR214" s="165"/>
      <c r="BS214" s="165"/>
      <c r="BT214" s="165"/>
      <c r="BU214" s="165"/>
      <c r="BV214" s="165"/>
      <c r="BW214" s="165"/>
      <c r="BX214" s="165"/>
      <c r="BY214" s="165"/>
      <c r="BZ214" s="165"/>
      <c r="CA214" s="165"/>
      <c r="CB214" s="165"/>
      <c r="CC214" s="165"/>
      <c r="CD214" s="165"/>
      <c r="CE214" s="165"/>
      <c r="CF214" s="165"/>
      <c r="CG214" s="165"/>
      <c r="CH214" s="165"/>
      <c r="CI214" s="165"/>
      <c r="CJ214" s="165"/>
      <c r="CK214" s="165"/>
      <c r="CL214" s="165"/>
      <c r="CM214" s="165"/>
      <c r="CN214" s="165"/>
      <c r="CO214" s="165"/>
      <c r="CP214" s="165"/>
      <c r="CQ214" s="165"/>
      <c r="CR214" s="165"/>
      <c r="CS214" s="165"/>
      <c r="CT214" s="165"/>
      <c r="CU214" s="165"/>
      <c r="CV214" s="165"/>
      <c r="CW214" s="165"/>
      <c r="CX214" s="165"/>
      <c r="CY214" s="165"/>
      <c r="CZ214" s="165"/>
      <c r="DA214" s="165"/>
      <c r="DB214" s="165"/>
      <c r="DC214" s="165"/>
      <c r="DD214" s="165"/>
      <c r="DE214" s="165"/>
      <c r="DF214" s="165"/>
      <c r="DG214" s="165"/>
      <c r="DH214" s="165"/>
      <c r="DI214" s="165"/>
      <c r="DJ214" s="165"/>
      <c r="DK214" s="165"/>
      <c r="DL214" s="165"/>
      <c r="DM214" s="165"/>
      <c r="DN214" s="165"/>
      <c r="DO214" s="165"/>
      <c r="DP214" s="165"/>
      <c r="DQ214" s="165"/>
      <c r="DR214" s="165"/>
      <c r="DS214" s="165"/>
      <c r="DT214" s="165"/>
      <c r="DU214" s="165"/>
      <c r="DV214" s="165"/>
      <c r="DW214" s="165"/>
      <c r="DX214" s="165"/>
      <c r="DY214" s="165"/>
      <c r="DZ214" s="165"/>
      <c r="EA214" s="165"/>
      <c r="EB214" s="165"/>
      <c r="EC214" s="165"/>
      <c r="ED214" s="165"/>
      <c r="EE214" s="165"/>
      <c r="EF214" s="165"/>
      <c r="EG214" s="165"/>
      <c r="EH214" s="165"/>
      <c r="EI214" s="165"/>
      <c r="EJ214" s="165"/>
      <c r="EK214" s="165"/>
      <c r="EL214" s="165"/>
      <c r="EM214" s="165"/>
      <c r="EN214" s="165"/>
      <c r="EO214" s="165"/>
      <c r="EP214" s="165"/>
      <c r="EQ214" s="165"/>
      <c r="ER214" s="165"/>
      <c r="ES214" s="165"/>
      <c r="ET214" s="165"/>
      <c r="EU214" s="165"/>
      <c r="EV214" s="165"/>
      <c r="EW214" s="165"/>
      <c r="EX214" s="165"/>
      <c r="EY214" s="165"/>
      <c r="EZ214" s="165"/>
      <c r="FA214" s="165"/>
      <c r="FB214" s="165"/>
      <c r="FC214" s="165"/>
      <c r="FD214" s="165"/>
      <c r="FE214" s="165"/>
      <c r="FF214" s="165"/>
      <c r="FG214" s="165"/>
      <c r="FH214" s="165"/>
      <c r="FI214" s="165"/>
      <c r="FJ214" s="165"/>
      <c r="FK214" s="165"/>
      <c r="FL214" s="165"/>
      <c r="FM214" s="165"/>
      <c r="FN214" s="165"/>
      <c r="FO214" s="165"/>
      <c r="FP214" s="165"/>
      <c r="FQ214" s="165"/>
      <c r="FR214" s="165"/>
      <c r="FS214" s="165"/>
      <c r="FT214" s="165"/>
      <c r="FU214" s="165"/>
      <c r="FV214" s="165"/>
      <c r="FW214" s="165"/>
      <c r="FX214" s="165"/>
      <c r="FY214" s="165"/>
      <c r="FZ214" s="165"/>
      <c r="GA214" s="165"/>
      <c r="GB214" s="165"/>
      <c r="GC214" s="165"/>
      <c r="GD214" s="165"/>
      <c r="GE214" s="165"/>
      <c r="GF214" s="165"/>
      <c r="GG214" s="165"/>
      <c r="GH214" s="165"/>
      <c r="GI214" s="165"/>
      <c r="GJ214" s="165"/>
      <c r="GK214" s="165"/>
      <c r="GL214" s="165"/>
      <c r="GM214" s="165"/>
      <c r="GN214" s="165"/>
      <c r="GO214" s="165"/>
      <c r="GP214" s="165"/>
      <c r="GQ214" s="165"/>
      <c r="GR214" s="165"/>
      <c r="GS214" s="165"/>
      <c r="GT214" s="165"/>
      <c r="GU214" s="165"/>
      <c r="GV214" s="165"/>
      <c r="GW214" s="165"/>
      <c r="GX214" s="165"/>
      <c r="GY214" s="165"/>
      <c r="GZ214" s="165"/>
      <c r="HA214" s="165"/>
      <c r="HB214" s="165"/>
      <c r="HC214" s="165"/>
      <c r="HD214" s="165"/>
      <c r="HE214" s="165"/>
      <c r="HF214" s="165"/>
      <c r="HG214" s="165"/>
      <c r="HH214" s="165"/>
      <c r="HI214" s="165"/>
      <c r="HJ214" s="165"/>
      <c r="HK214" s="165"/>
      <c r="HL214" s="165"/>
      <c r="HM214" s="165"/>
      <c r="HN214" s="165"/>
      <c r="HO214" s="165"/>
      <c r="HP214" s="165"/>
      <c r="HQ214" s="165"/>
      <c r="HR214" s="165"/>
      <c r="HS214" s="165"/>
      <c r="HT214" s="165"/>
      <c r="HU214" s="165"/>
      <c r="HV214" s="165"/>
      <c r="HW214" s="165"/>
      <c r="HX214" s="165"/>
      <c r="HY214" s="165"/>
      <c r="HZ214" s="165"/>
      <c r="IA214" s="165"/>
      <c r="IB214" s="165"/>
      <c r="IC214" s="165"/>
      <c r="ID214" s="165"/>
      <c r="IE214" s="165"/>
      <c r="IF214" s="165"/>
      <c r="IG214" s="165"/>
      <c r="IH214" s="165"/>
      <c r="II214" s="165"/>
      <c r="IJ214" s="165"/>
      <c r="IK214" s="165"/>
      <c r="IL214" s="165"/>
      <c r="IM214" s="165"/>
      <c r="IN214" s="165"/>
      <c r="IO214" s="165"/>
      <c r="IP214" s="165"/>
      <c r="IQ214" s="165"/>
      <c r="IR214" s="165"/>
      <c r="IS214" s="165"/>
      <c r="IT214" s="165"/>
      <c r="IU214" s="165"/>
      <c r="IV214" s="165"/>
      <c r="IW214" s="165"/>
      <c r="IX214" s="165"/>
      <c r="IY214" s="165"/>
      <c r="IZ214" s="165"/>
      <c r="JA214" s="165"/>
      <c r="JB214" s="165"/>
      <c r="JC214" s="165"/>
      <c r="JD214" s="165"/>
      <c r="JE214" s="165"/>
      <c r="JF214" s="165"/>
      <c r="JG214" s="165"/>
      <c r="JH214" s="165"/>
      <c r="JI214" s="165"/>
      <c r="JJ214" s="165"/>
      <c r="JK214" s="165"/>
      <c r="JL214" s="165"/>
      <c r="JM214" s="165"/>
      <c r="JN214" s="165"/>
      <c r="JO214" s="165"/>
      <c r="JP214" s="165"/>
      <c r="JQ214" s="165"/>
      <c r="JR214" s="165"/>
      <c r="JS214" s="165"/>
      <c r="JT214" s="165"/>
      <c r="JU214" s="165"/>
      <c r="JV214" s="165"/>
      <c r="JW214" s="165"/>
      <c r="JX214" s="165"/>
      <c r="JY214" s="165"/>
      <c r="JZ214" s="165"/>
      <c r="KA214" s="165"/>
      <c r="KB214" s="165"/>
      <c r="KC214" s="165"/>
      <c r="KD214" s="165"/>
      <c r="KE214" s="165"/>
      <c r="KF214" s="165"/>
      <c r="KG214" s="165"/>
      <c r="KH214" s="165"/>
      <c r="KI214" s="165"/>
      <c r="KJ214" s="165"/>
      <c r="KK214" s="165"/>
      <c r="KL214" s="165"/>
      <c r="KM214" s="165"/>
      <c r="KN214" s="165"/>
      <c r="KO214" s="165"/>
      <c r="KP214" s="165"/>
      <c r="KQ214" s="165"/>
      <c r="KR214" s="165"/>
      <c r="KS214" s="165"/>
      <c r="KT214" s="165"/>
      <c r="KU214" s="165"/>
      <c r="KV214" s="165"/>
      <c r="KW214" s="165"/>
      <c r="KX214" s="165"/>
      <c r="KY214" s="165"/>
      <c r="KZ214" s="165"/>
      <c r="LA214" s="165"/>
      <c r="LB214" s="165"/>
      <c r="LC214" s="165"/>
      <c r="LD214" s="165"/>
      <c r="LE214" s="165"/>
      <c r="LF214" s="165"/>
      <c r="LG214" s="165"/>
      <c r="LH214" s="165"/>
      <c r="LI214" s="165"/>
      <c r="LJ214" s="165"/>
      <c r="LK214" s="165"/>
      <c r="LL214" s="165"/>
      <c r="LM214" s="165"/>
      <c r="LN214" s="165"/>
      <c r="LO214" s="165"/>
      <c r="LP214" s="165"/>
      <c r="LQ214" s="165"/>
      <c r="LR214" s="165"/>
      <c r="LS214" s="165"/>
      <c r="LT214" s="165"/>
      <c r="LU214" s="165"/>
      <c r="LV214" s="165"/>
      <c r="LW214" s="165"/>
      <c r="LX214" s="165"/>
      <c r="LY214" s="165"/>
      <c r="LZ214" s="165"/>
      <c r="MA214" s="165"/>
      <c r="MB214" s="165"/>
      <c r="MC214" s="165"/>
      <c r="MD214" s="165"/>
      <c r="ME214" s="165"/>
      <c r="MF214" s="165"/>
      <c r="MG214" s="165"/>
      <c r="MH214" s="165"/>
      <c r="MI214" s="165"/>
      <c r="MJ214" s="165"/>
      <c r="MK214" s="165"/>
      <c r="ML214" s="165"/>
      <c r="MM214" s="165"/>
      <c r="MN214" s="165"/>
      <c r="MO214" s="165"/>
      <c r="MP214" s="165"/>
      <c r="MQ214" s="165"/>
      <c r="MR214" s="165"/>
      <c r="MS214" s="165"/>
      <c r="MT214" s="165"/>
      <c r="MU214" s="165"/>
      <c r="MV214" s="165"/>
      <c r="MW214" s="165"/>
      <c r="MX214" s="165"/>
      <c r="MY214" s="165"/>
      <c r="MZ214" s="165"/>
      <c r="NA214" s="165"/>
      <c r="NB214" s="165"/>
      <c r="NC214" s="165"/>
      <c r="ND214" s="165"/>
      <c r="NE214" s="165"/>
      <c r="NF214" s="165"/>
      <c r="NG214" s="165"/>
      <c r="NH214" s="165"/>
      <c r="NI214" s="165"/>
      <c r="NJ214" s="165"/>
      <c r="NK214" s="165"/>
      <c r="NL214" s="165"/>
      <c r="NM214" s="165"/>
      <c r="NN214" s="165"/>
      <c r="NO214" s="165"/>
      <c r="NP214" s="165"/>
      <c r="NQ214" s="165"/>
      <c r="NR214" s="165"/>
      <c r="NS214" s="165"/>
      <c r="NT214" s="165"/>
      <c r="NU214" s="165"/>
      <c r="NV214" s="165"/>
      <c r="NW214" s="165"/>
      <c r="NX214" s="165"/>
      <c r="NY214" s="165"/>
      <c r="NZ214" s="165"/>
      <c r="OA214" s="165"/>
      <c r="OB214" s="165"/>
      <c r="OC214" s="165"/>
      <c r="OD214" s="165"/>
      <c r="OE214" s="165"/>
      <c r="OF214" s="165"/>
      <c r="OG214" s="165"/>
      <c r="OH214" s="165"/>
      <c r="OI214" s="165"/>
      <c r="OJ214" s="165"/>
      <c r="OK214" s="165"/>
      <c r="OL214" s="165"/>
      <c r="OM214" s="165"/>
      <c r="ON214" s="165"/>
      <c r="OO214" s="165"/>
      <c r="OP214" s="165"/>
      <c r="OQ214" s="165"/>
      <c r="OR214" s="165"/>
      <c r="OS214" s="165"/>
      <c r="OT214" s="165"/>
      <c r="OU214" s="165"/>
      <c r="OV214" s="165"/>
      <c r="OW214" s="165"/>
      <c r="OX214" s="165"/>
      <c r="OY214" s="165"/>
      <c r="OZ214" s="165"/>
      <c r="PA214" s="165"/>
      <c r="PB214" s="165"/>
      <c r="PC214" s="165"/>
      <c r="PD214" s="165"/>
      <c r="PE214" s="165"/>
      <c r="PF214" s="165"/>
      <c r="PG214" s="165"/>
      <c r="PH214" s="165"/>
      <c r="PI214" s="165"/>
      <c r="PJ214" s="165"/>
      <c r="PK214" s="165"/>
      <c r="PL214" s="165"/>
      <c r="PM214" s="165"/>
      <c r="PN214" s="165"/>
      <c r="PO214" s="165"/>
      <c r="PP214" s="165"/>
      <c r="PQ214" s="165"/>
      <c r="PR214" s="165"/>
      <c r="PS214" s="165"/>
      <c r="PT214" s="165"/>
      <c r="PU214" s="165"/>
      <c r="PV214" s="165"/>
      <c r="PW214" s="165"/>
      <c r="PX214" s="165"/>
      <c r="PY214" s="165"/>
      <c r="PZ214" s="165"/>
      <c r="QA214" s="165"/>
      <c r="QB214" s="165"/>
      <c r="QC214" s="165"/>
      <c r="QD214" s="165"/>
      <c r="QE214" s="165"/>
      <c r="QF214" s="165"/>
      <c r="QG214" s="165"/>
      <c r="QH214" s="165"/>
      <c r="QI214" s="165"/>
      <c r="QJ214" s="165"/>
      <c r="QK214" s="165"/>
      <c r="QL214" s="165"/>
      <c r="QM214" s="165"/>
      <c r="QN214" s="165"/>
      <c r="QO214" s="165"/>
      <c r="QP214" s="165"/>
      <c r="QQ214" s="165"/>
      <c r="QR214" s="165"/>
      <c r="QS214" s="165"/>
      <c r="QT214" s="165"/>
      <c r="QU214" s="165"/>
      <c r="QV214" s="165"/>
      <c r="QW214" s="165"/>
      <c r="QX214" s="165"/>
      <c r="QY214" s="165"/>
      <c r="QZ214" s="165"/>
      <c r="RA214" s="165"/>
      <c r="RB214" s="165"/>
      <c r="RC214" s="165"/>
      <c r="RD214" s="165"/>
      <c r="RE214" s="165"/>
      <c r="RF214" s="165"/>
    </row>
    <row r="215" spans="1:474" s="594" customFormat="1" ht="13.8">
      <c r="A215" s="195"/>
      <c r="B215" s="165"/>
      <c r="C215" s="165"/>
      <c r="D215" s="165"/>
      <c r="E215" s="165"/>
      <c r="F215" s="360"/>
      <c r="G215" s="165"/>
      <c r="H215" s="1084"/>
      <c r="J215" s="360"/>
      <c r="K215" s="361"/>
      <c r="L215" s="361"/>
      <c r="M215" s="314" t="s">
        <v>980</v>
      </c>
      <c r="N215" s="462" t="s">
        <v>981</v>
      </c>
      <c r="O215" s="361">
        <v>4510036.51</v>
      </c>
      <c r="P215" s="361"/>
      <c r="Q215" s="361"/>
      <c r="R215" s="361"/>
      <c r="S215" s="361"/>
      <c r="T215" s="361"/>
      <c r="U215" s="362"/>
      <c r="V215" s="361"/>
      <c r="W215" s="361"/>
      <c r="X215" s="362"/>
      <c r="Y215" s="361"/>
      <c r="Z215" s="361"/>
      <c r="AA215" s="617"/>
      <c r="AB215" s="362"/>
      <c r="AC215" s="195"/>
      <c r="AD215" s="165"/>
      <c r="AE215" s="195"/>
      <c r="AF215" s="195"/>
      <c r="AG215" s="195"/>
      <c r="AH215" s="195"/>
      <c r="AI215" s="195"/>
      <c r="AJ215" s="195"/>
      <c r="AK215" s="195"/>
      <c r="AL215" s="195"/>
      <c r="AM215" s="195"/>
      <c r="AN215" s="195"/>
      <c r="AO215" s="195"/>
      <c r="AP215" s="195"/>
      <c r="AQ215" s="195"/>
      <c r="AR215" s="195"/>
      <c r="AS215" s="195"/>
      <c r="AT215" s="195"/>
      <c r="AU215" s="195"/>
      <c r="AV215" s="195"/>
      <c r="AW215" s="195"/>
      <c r="AX215" s="195"/>
      <c r="AY215" s="195"/>
      <c r="AZ215" s="195"/>
      <c r="BA215" s="195"/>
      <c r="BB215" s="195"/>
      <c r="BC215" s="195"/>
      <c r="BD215" s="195"/>
      <c r="BE215" s="195"/>
      <c r="BF215" s="195"/>
      <c r="BG215" s="195"/>
      <c r="BH215" s="195"/>
      <c r="BI215" s="195"/>
      <c r="BJ215" s="165"/>
      <c r="BK215" s="165"/>
      <c r="BL215" s="165"/>
      <c r="BM215" s="165"/>
      <c r="BN215" s="165"/>
      <c r="BO215" s="165"/>
      <c r="BP215" s="165"/>
      <c r="BQ215" s="165"/>
      <c r="BR215" s="165"/>
      <c r="BS215" s="165"/>
      <c r="BT215" s="165"/>
      <c r="BU215" s="165"/>
      <c r="BV215" s="165"/>
      <c r="BW215" s="165"/>
      <c r="BX215" s="165"/>
      <c r="BY215" s="165"/>
      <c r="BZ215" s="165"/>
      <c r="CA215" s="165"/>
      <c r="CB215" s="165"/>
      <c r="CC215" s="165"/>
      <c r="CD215" s="165"/>
      <c r="CE215" s="165"/>
      <c r="CF215" s="165"/>
      <c r="CG215" s="165"/>
      <c r="CH215" s="165"/>
      <c r="CI215" s="165"/>
      <c r="CJ215" s="165"/>
      <c r="CK215" s="165"/>
      <c r="CL215" s="165"/>
      <c r="CM215" s="165"/>
      <c r="CN215" s="165"/>
      <c r="CO215" s="165"/>
      <c r="CP215" s="165"/>
      <c r="CQ215" s="165"/>
      <c r="CR215" s="165"/>
      <c r="CS215" s="165"/>
      <c r="CT215" s="165"/>
      <c r="CU215" s="165"/>
      <c r="CV215" s="165"/>
      <c r="CW215" s="165"/>
      <c r="CX215" s="165"/>
      <c r="CY215" s="165"/>
      <c r="CZ215" s="165"/>
      <c r="DA215" s="165"/>
      <c r="DB215" s="165"/>
      <c r="DC215" s="165"/>
      <c r="DD215" s="165"/>
      <c r="DE215" s="165"/>
      <c r="DF215" s="165"/>
      <c r="DG215" s="165"/>
      <c r="DH215" s="165"/>
      <c r="DI215" s="165"/>
      <c r="DJ215" s="165"/>
      <c r="DK215" s="165"/>
      <c r="DL215" s="165"/>
      <c r="DM215" s="165"/>
      <c r="DN215" s="165"/>
      <c r="DO215" s="165"/>
      <c r="DP215" s="165"/>
      <c r="DQ215" s="165"/>
      <c r="DR215" s="165"/>
      <c r="DS215" s="165"/>
      <c r="DT215" s="165"/>
      <c r="DU215" s="165"/>
      <c r="DV215" s="165"/>
      <c r="DW215" s="165"/>
      <c r="DX215" s="165"/>
      <c r="DY215" s="165"/>
      <c r="DZ215" s="165"/>
      <c r="EA215" s="165"/>
      <c r="EB215" s="165"/>
      <c r="EC215" s="165"/>
      <c r="ED215" s="165"/>
      <c r="EE215" s="165"/>
      <c r="EF215" s="165"/>
      <c r="EG215" s="165"/>
      <c r="EH215" s="165"/>
      <c r="EI215" s="165"/>
      <c r="EJ215" s="165"/>
      <c r="EK215" s="165"/>
      <c r="EL215" s="165"/>
      <c r="EM215" s="165"/>
      <c r="EN215" s="165"/>
      <c r="EO215" s="165"/>
      <c r="EP215" s="165"/>
      <c r="EQ215" s="165"/>
      <c r="ER215" s="165"/>
      <c r="ES215" s="165"/>
      <c r="ET215" s="165"/>
      <c r="EU215" s="165"/>
      <c r="EV215" s="165"/>
      <c r="EW215" s="165"/>
      <c r="EX215" s="165"/>
      <c r="EY215" s="165"/>
      <c r="EZ215" s="165"/>
      <c r="FA215" s="165"/>
      <c r="FB215" s="165"/>
      <c r="FC215" s="165"/>
      <c r="FD215" s="165"/>
      <c r="FE215" s="165"/>
      <c r="FF215" s="165"/>
      <c r="FG215" s="165"/>
      <c r="FH215" s="165"/>
      <c r="FI215" s="165"/>
      <c r="FJ215" s="165"/>
      <c r="FK215" s="165"/>
      <c r="FL215" s="165"/>
      <c r="FM215" s="165"/>
      <c r="FN215" s="165"/>
      <c r="FO215" s="165"/>
      <c r="FP215" s="165"/>
      <c r="FQ215" s="165"/>
      <c r="FR215" s="165"/>
      <c r="FS215" s="165"/>
      <c r="FT215" s="165"/>
      <c r="FU215" s="165"/>
      <c r="FV215" s="165"/>
      <c r="FW215" s="165"/>
      <c r="FX215" s="165"/>
      <c r="FY215" s="165"/>
      <c r="FZ215" s="165"/>
      <c r="GA215" s="165"/>
      <c r="GB215" s="165"/>
      <c r="GC215" s="165"/>
      <c r="GD215" s="165"/>
      <c r="GE215" s="165"/>
      <c r="GF215" s="165"/>
      <c r="GG215" s="165"/>
      <c r="GH215" s="165"/>
      <c r="GI215" s="165"/>
      <c r="GJ215" s="165"/>
      <c r="GK215" s="165"/>
      <c r="GL215" s="165"/>
      <c r="GM215" s="165"/>
      <c r="GN215" s="165"/>
      <c r="GO215" s="165"/>
      <c r="GP215" s="165"/>
      <c r="GQ215" s="165"/>
      <c r="GR215" s="165"/>
      <c r="GS215" s="165"/>
      <c r="GT215" s="165"/>
      <c r="GU215" s="165"/>
      <c r="GV215" s="165"/>
      <c r="GW215" s="165"/>
      <c r="GX215" s="165"/>
      <c r="GY215" s="165"/>
      <c r="GZ215" s="165"/>
      <c r="HA215" s="165"/>
      <c r="HB215" s="165"/>
      <c r="HC215" s="165"/>
      <c r="HD215" s="165"/>
      <c r="HE215" s="165"/>
      <c r="HF215" s="165"/>
      <c r="HG215" s="165"/>
      <c r="HH215" s="165"/>
      <c r="HI215" s="165"/>
      <c r="HJ215" s="165"/>
      <c r="HK215" s="165"/>
      <c r="HL215" s="165"/>
      <c r="HM215" s="165"/>
      <c r="HN215" s="165"/>
      <c r="HO215" s="165"/>
      <c r="HP215" s="165"/>
      <c r="HQ215" s="165"/>
      <c r="HR215" s="165"/>
      <c r="HS215" s="165"/>
      <c r="HT215" s="165"/>
      <c r="HU215" s="165"/>
      <c r="HV215" s="165"/>
      <c r="HW215" s="165"/>
      <c r="HX215" s="165"/>
      <c r="HY215" s="165"/>
      <c r="HZ215" s="165"/>
      <c r="IA215" s="165"/>
      <c r="IB215" s="165"/>
      <c r="IC215" s="165"/>
      <c r="ID215" s="165"/>
      <c r="IE215" s="165"/>
      <c r="IF215" s="165"/>
      <c r="IG215" s="165"/>
      <c r="IH215" s="165"/>
      <c r="II215" s="165"/>
      <c r="IJ215" s="165"/>
      <c r="IK215" s="165"/>
      <c r="IL215" s="165"/>
      <c r="IM215" s="165"/>
      <c r="IN215" s="165"/>
      <c r="IO215" s="165"/>
      <c r="IP215" s="165"/>
      <c r="IQ215" s="165"/>
      <c r="IR215" s="165"/>
      <c r="IS215" s="165"/>
      <c r="IT215" s="165"/>
      <c r="IU215" s="165"/>
      <c r="IV215" s="165"/>
      <c r="IW215" s="165"/>
      <c r="IX215" s="165"/>
      <c r="IY215" s="165"/>
      <c r="IZ215" s="165"/>
      <c r="JA215" s="165"/>
      <c r="JB215" s="165"/>
      <c r="JC215" s="165"/>
      <c r="JD215" s="165"/>
      <c r="JE215" s="165"/>
      <c r="JF215" s="165"/>
      <c r="JG215" s="165"/>
      <c r="JH215" s="165"/>
      <c r="JI215" s="165"/>
      <c r="JJ215" s="165"/>
      <c r="JK215" s="165"/>
      <c r="JL215" s="165"/>
      <c r="JM215" s="165"/>
      <c r="JN215" s="165"/>
      <c r="JO215" s="165"/>
      <c r="JP215" s="165"/>
      <c r="JQ215" s="165"/>
      <c r="JR215" s="165"/>
      <c r="JS215" s="165"/>
      <c r="JT215" s="165"/>
      <c r="JU215" s="165"/>
      <c r="JV215" s="165"/>
      <c r="JW215" s="165"/>
      <c r="JX215" s="165"/>
      <c r="JY215" s="165"/>
      <c r="JZ215" s="165"/>
      <c r="KA215" s="165"/>
      <c r="KB215" s="165"/>
      <c r="KC215" s="165"/>
      <c r="KD215" s="165"/>
      <c r="KE215" s="165"/>
      <c r="KF215" s="165"/>
      <c r="KG215" s="165"/>
      <c r="KH215" s="165"/>
      <c r="KI215" s="165"/>
      <c r="KJ215" s="165"/>
      <c r="KK215" s="165"/>
      <c r="KL215" s="165"/>
      <c r="KM215" s="165"/>
      <c r="KN215" s="165"/>
      <c r="KO215" s="165"/>
      <c r="KP215" s="165"/>
      <c r="KQ215" s="165"/>
      <c r="KR215" s="165"/>
      <c r="KS215" s="165"/>
      <c r="KT215" s="165"/>
      <c r="KU215" s="165"/>
      <c r="KV215" s="165"/>
      <c r="KW215" s="165"/>
      <c r="KX215" s="165"/>
      <c r="KY215" s="165"/>
      <c r="KZ215" s="165"/>
      <c r="LA215" s="165"/>
      <c r="LB215" s="165"/>
      <c r="LC215" s="165"/>
      <c r="LD215" s="165"/>
      <c r="LE215" s="165"/>
      <c r="LF215" s="165"/>
      <c r="LG215" s="165"/>
      <c r="LH215" s="165"/>
      <c r="LI215" s="165"/>
      <c r="LJ215" s="165"/>
      <c r="LK215" s="165"/>
      <c r="LL215" s="165"/>
      <c r="LM215" s="165"/>
      <c r="LN215" s="165"/>
      <c r="LO215" s="165"/>
      <c r="LP215" s="165"/>
      <c r="LQ215" s="165"/>
      <c r="LR215" s="165"/>
      <c r="LS215" s="165"/>
      <c r="LT215" s="165"/>
      <c r="LU215" s="165"/>
      <c r="LV215" s="165"/>
      <c r="LW215" s="165"/>
      <c r="LX215" s="165"/>
      <c r="LY215" s="165"/>
      <c r="LZ215" s="165"/>
      <c r="MA215" s="165"/>
      <c r="MB215" s="165"/>
      <c r="MC215" s="165"/>
      <c r="MD215" s="165"/>
      <c r="ME215" s="165"/>
      <c r="MF215" s="165"/>
      <c r="MG215" s="165"/>
      <c r="MH215" s="165"/>
      <c r="MI215" s="165"/>
      <c r="MJ215" s="165"/>
      <c r="MK215" s="165"/>
      <c r="ML215" s="165"/>
      <c r="MM215" s="165"/>
      <c r="MN215" s="165"/>
      <c r="MO215" s="165"/>
      <c r="MP215" s="165"/>
      <c r="MQ215" s="165"/>
      <c r="MR215" s="165"/>
      <c r="MS215" s="165"/>
      <c r="MT215" s="165"/>
      <c r="MU215" s="165"/>
      <c r="MV215" s="165"/>
      <c r="MW215" s="165"/>
      <c r="MX215" s="165"/>
      <c r="MY215" s="165"/>
      <c r="MZ215" s="165"/>
      <c r="NA215" s="165"/>
      <c r="NB215" s="165"/>
      <c r="NC215" s="165"/>
      <c r="ND215" s="165"/>
      <c r="NE215" s="165"/>
      <c r="NF215" s="165"/>
      <c r="NG215" s="165"/>
      <c r="NH215" s="165"/>
      <c r="NI215" s="165"/>
      <c r="NJ215" s="165"/>
      <c r="NK215" s="165"/>
      <c r="NL215" s="165"/>
      <c r="NM215" s="165"/>
      <c r="NN215" s="165"/>
      <c r="NO215" s="165"/>
      <c r="NP215" s="165"/>
      <c r="NQ215" s="165"/>
      <c r="NR215" s="165"/>
      <c r="NS215" s="165"/>
      <c r="NT215" s="165"/>
      <c r="NU215" s="165"/>
      <c r="NV215" s="165"/>
      <c r="NW215" s="165"/>
      <c r="NX215" s="165"/>
      <c r="NY215" s="165"/>
      <c r="NZ215" s="165"/>
      <c r="OA215" s="165"/>
      <c r="OB215" s="165"/>
      <c r="OC215" s="165"/>
      <c r="OD215" s="165"/>
      <c r="OE215" s="165"/>
      <c r="OF215" s="165"/>
      <c r="OG215" s="165"/>
      <c r="OH215" s="165"/>
      <c r="OI215" s="165"/>
      <c r="OJ215" s="165"/>
      <c r="OK215" s="165"/>
      <c r="OL215" s="165"/>
      <c r="OM215" s="165"/>
      <c r="ON215" s="165"/>
      <c r="OO215" s="165"/>
      <c r="OP215" s="165"/>
      <c r="OQ215" s="165"/>
      <c r="OR215" s="165"/>
      <c r="OS215" s="165"/>
      <c r="OT215" s="165"/>
      <c r="OU215" s="165"/>
      <c r="OV215" s="165"/>
      <c r="OW215" s="165"/>
      <c r="OX215" s="165"/>
      <c r="OY215" s="165"/>
      <c r="OZ215" s="165"/>
      <c r="PA215" s="165"/>
      <c r="PB215" s="165"/>
      <c r="PC215" s="165"/>
      <c r="PD215" s="165"/>
      <c r="PE215" s="165"/>
      <c r="PF215" s="165"/>
      <c r="PG215" s="165"/>
      <c r="PH215" s="165"/>
      <c r="PI215" s="165"/>
      <c r="PJ215" s="165"/>
      <c r="PK215" s="165"/>
      <c r="PL215" s="165"/>
      <c r="PM215" s="165"/>
      <c r="PN215" s="165"/>
      <c r="PO215" s="165"/>
      <c r="PP215" s="165"/>
      <c r="PQ215" s="165"/>
      <c r="PR215" s="165"/>
      <c r="PS215" s="165"/>
      <c r="PT215" s="165"/>
      <c r="PU215" s="165"/>
      <c r="PV215" s="165"/>
      <c r="PW215" s="165"/>
      <c r="PX215" s="165"/>
      <c r="PY215" s="165"/>
      <c r="PZ215" s="165"/>
      <c r="QA215" s="165"/>
      <c r="QB215" s="165"/>
      <c r="QC215" s="165"/>
      <c r="QD215" s="165"/>
      <c r="QE215" s="165"/>
      <c r="QF215" s="165"/>
      <c r="QG215" s="165"/>
      <c r="QH215" s="165"/>
      <c r="QI215" s="165"/>
      <c r="QJ215" s="165"/>
      <c r="QK215" s="165"/>
      <c r="QL215" s="165"/>
      <c r="QM215" s="165"/>
      <c r="QN215" s="165"/>
      <c r="QO215" s="165"/>
      <c r="QP215" s="165"/>
      <c r="QQ215" s="165"/>
      <c r="QR215" s="165"/>
      <c r="QS215" s="165"/>
      <c r="QT215" s="165"/>
      <c r="QU215" s="165"/>
      <c r="QV215" s="165"/>
      <c r="QW215" s="165"/>
      <c r="QX215" s="165"/>
      <c r="QY215" s="165"/>
      <c r="QZ215" s="165"/>
      <c r="RA215" s="165"/>
      <c r="RB215" s="165"/>
      <c r="RC215" s="165"/>
      <c r="RD215" s="165"/>
      <c r="RE215" s="165"/>
      <c r="RF215" s="165"/>
    </row>
    <row r="216" spans="1:474" s="594" customFormat="1" ht="13.8">
      <c r="A216" s="195"/>
      <c r="B216" s="165"/>
      <c r="C216" s="165"/>
      <c r="D216" s="165"/>
      <c r="E216" s="165"/>
      <c r="F216" s="360"/>
      <c r="G216" s="165"/>
      <c r="H216" s="1085"/>
      <c r="J216" s="360"/>
      <c r="K216" s="361"/>
      <c r="L216" s="361"/>
      <c r="M216" s="55"/>
      <c r="N216" s="462" t="s">
        <v>777</v>
      </c>
      <c r="O216" s="595">
        <v>15273.888199999999</v>
      </c>
      <c r="P216" s="361"/>
      <c r="Q216" s="361"/>
      <c r="R216" s="361"/>
      <c r="S216" s="361"/>
      <c r="T216" s="361"/>
      <c r="U216" s="362"/>
      <c r="V216" s="361"/>
      <c r="W216" s="361"/>
      <c r="X216" s="362"/>
      <c r="Y216" s="361"/>
      <c r="Z216" s="361"/>
      <c r="AA216" s="617"/>
      <c r="AB216" s="362"/>
      <c r="AC216" s="195"/>
      <c r="AD216" s="165"/>
      <c r="AE216" s="195"/>
      <c r="AF216" s="195"/>
      <c r="AG216" s="195"/>
      <c r="AH216" s="195"/>
      <c r="AI216" s="195"/>
      <c r="AJ216" s="195"/>
      <c r="AK216" s="195"/>
      <c r="AL216" s="195"/>
      <c r="AM216" s="195"/>
      <c r="AN216" s="195"/>
      <c r="AO216" s="195"/>
      <c r="AP216" s="195"/>
      <c r="AQ216" s="195"/>
      <c r="AR216" s="195"/>
      <c r="AS216" s="195"/>
      <c r="AT216" s="195"/>
      <c r="AU216" s="195"/>
      <c r="AV216" s="195"/>
      <c r="AW216" s="195"/>
      <c r="AX216" s="195"/>
      <c r="AY216" s="195"/>
      <c r="AZ216" s="195"/>
      <c r="BA216" s="195"/>
      <c r="BB216" s="195"/>
      <c r="BC216" s="195"/>
      <c r="BD216" s="195"/>
      <c r="BE216" s="195"/>
      <c r="BF216" s="195"/>
      <c r="BG216" s="195"/>
      <c r="BH216" s="195"/>
      <c r="BI216" s="19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  <c r="CD216" s="165"/>
      <c r="CE216" s="165"/>
      <c r="CF216" s="165"/>
      <c r="CG216" s="165"/>
      <c r="CH216" s="165"/>
      <c r="CI216" s="165"/>
      <c r="CJ216" s="165"/>
      <c r="CK216" s="165"/>
      <c r="CL216" s="165"/>
      <c r="CM216" s="165"/>
      <c r="CN216" s="165"/>
      <c r="CO216" s="165"/>
      <c r="CP216" s="165"/>
      <c r="CQ216" s="165"/>
      <c r="CR216" s="165"/>
      <c r="CS216" s="165"/>
      <c r="CT216" s="165"/>
      <c r="CU216" s="165"/>
      <c r="CV216" s="165"/>
      <c r="CW216" s="165"/>
      <c r="CX216" s="165"/>
      <c r="CY216" s="165"/>
      <c r="CZ216" s="165"/>
      <c r="DA216" s="165"/>
      <c r="DB216" s="165"/>
      <c r="DC216" s="165"/>
      <c r="DD216" s="165"/>
      <c r="DE216" s="165"/>
      <c r="DF216" s="165"/>
      <c r="DG216" s="165"/>
      <c r="DH216" s="165"/>
      <c r="DI216" s="165"/>
      <c r="DJ216" s="165"/>
      <c r="DK216" s="165"/>
      <c r="DL216" s="165"/>
      <c r="DM216" s="165"/>
      <c r="DN216" s="165"/>
      <c r="DO216" s="165"/>
      <c r="DP216" s="165"/>
      <c r="DQ216" s="165"/>
      <c r="DR216" s="165"/>
      <c r="DS216" s="165"/>
      <c r="DT216" s="165"/>
      <c r="DU216" s="165"/>
      <c r="DV216" s="165"/>
      <c r="DW216" s="165"/>
      <c r="DX216" s="165"/>
      <c r="DY216" s="165"/>
      <c r="DZ216" s="165"/>
      <c r="EA216" s="165"/>
      <c r="EB216" s="165"/>
      <c r="EC216" s="165"/>
      <c r="ED216" s="165"/>
      <c r="EE216" s="165"/>
      <c r="EF216" s="165"/>
      <c r="EG216" s="165"/>
      <c r="EH216" s="165"/>
      <c r="EI216" s="165"/>
      <c r="EJ216" s="165"/>
      <c r="EK216" s="165"/>
      <c r="EL216" s="165"/>
      <c r="EM216" s="165"/>
      <c r="EN216" s="165"/>
      <c r="EO216" s="165"/>
      <c r="EP216" s="165"/>
      <c r="EQ216" s="165"/>
      <c r="ER216" s="165"/>
      <c r="ES216" s="165"/>
      <c r="ET216" s="165"/>
      <c r="EU216" s="165"/>
      <c r="EV216" s="165"/>
      <c r="EW216" s="165"/>
      <c r="EX216" s="165"/>
      <c r="EY216" s="165"/>
      <c r="EZ216" s="165"/>
      <c r="FA216" s="165"/>
      <c r="FB216" s="165"/>
      <c r="FC216" s="165"/>
      <c r="FD216" s="165"/>
      <c r="FE216" s="165"/>
      <c r="FF216" s="165"/>
      <c r="FG216" s="165"/>
      <c r="FH216" s="165"/>
      <c r="FI216" s="165"/>
      <c r="FJ216" s="165"/>
      <c r="FK216" s="165"/>
      <c r="FL216" s="165"/>
      <c r="FM216" s="165"/>
      <c r="FN216" s="165"/>
      <c r="FO216" s="165"/>
      <c r="FP216" s="165"/>
      <c r="FQ216" s="165"/>
      <c r="FR216" s="165"/>
      <c r="FS216" s="165"/>
      <c r="FT216" s="165"/>
      <c r="FU216" s="165"/>
      <c r="FV216" s="165"/>
      <c r="FW216" s="165"/>
      <c r="FX216" s="165"/>
      <c r="FY216" s="165"/>
      <c r="FZ216" s="165"/>
      <c r="GA216" s="165"/>
      <c r="GB216" s="165"/>
      <c r="GC216" s="165"/>
      <c r="GD216" s="165"/>
      <c r="GE216" s="165"/>
      <c r="GF216" s="165"/>
      <c r="GG216" s="165"/>
      <c r="GH216" s="165"/>
      <c r="GI216" s="165"/>
      <c r="GJ216" s="165"/>
      <c r="GK216" s="165"/>
      <c r="GL216" s="165"/>
      <c r="GM216" s="165"/>
      <c r="GN216" s="165"/>
      <c r="GO216" s="165"/>
      <c r="GP216" s="165"/>
      <c r="GQ216" s="165"/>
      <c r="GR216" s="165"/>
      <c r="GS216" s="165"/>
      <c r="GT216" s="165"/>
      <c r="GU216" s="165"/>
      <c r="GV216" s="165"/>
      <c r="GW216" s="165"/>
      <c r="GX216" s="165"/>
      <c r="GY216" s="165"/>
      <c r="GZ216" s="165"/>
      <c r="HA216" s="165"/>
      <c r="HB216" s="165"/>
      <c r="HC216" s="165"/>
      <c r="HD216" s="165"/>
      <c r="HE216" s="165"/>
      <c r="HF216" s="165"/>
      <c r="HG216" s="165"/>
      <c r="HH216" s="165"/>
      <c r="HI216" s="165"/>
      <c r="HJ216" s="165"/>
      <c r="HK216" s="165"/>
      <c r="HL216" s="165"/>
      <c r="HM216" s="165"/>
      <c r="HN216" s="165"/>
      <c r="HO216" s="165"/>
      <c r="HP216" s="165"/>
      <c r="HQ216" s="165"/>
      <c r="HR216" s="165"/>
      <c r="HS216" s="165"/>
      <c r="HT216" s="165"/>
      <c r="HU216" s="165"/>
      <c r="HV216" s="165"/>
      <c r="HW216" s="165"/>
      <c r="HX216" s="165"/>
      <c r="HY216" s="165"/>
      <c r="HZ216" s="165"/>
      <c r="IA216" s="165"/>
      <c r="IB216" s="165"/>
      <c r="IC216" s="165"/>
      <c r="ID216" s="165"/>
      <c r="IE216" s="165"/>
      <c r="IF216" s="165"/>
      <c r="IG216" s="165"/>
      <c r="IH216" s="165"/>
      <c r="II216" s="165"/>
      <c r="IJ216" s="165"/>
      <c r="IK216" s="165"/>
      <c r="IL216" s="165"/>
      <c r="IM216" s="165"/>
      <c r="IN216" s="165"/>
      <c r="IO216" s="165"/>
      <c r="IP216" s="165"/>
      <c r="IQ216" s="165"/>
      <c r="IR216" s="165"/>
      <c r="IS216" s="165"/>
      <c r="IT216" s="165"/>
      <c r="IU216" s="165"/>
      <c r="IV216" s="165"/>
      <c r="IW216" s="165"/>
      <c r="IX216" s="165"/>
      <c r="IY216" s="165"/>
      <c r="IZ216" s="165"/>
      <c r="JA216" s="165"/>
      <c r="JB216" s="165"/>
      <c r="JC216" s="165"/>
      <c r="JD216" s="165"/>
      <c r="JE216" s="165"/>
      <c r="JF216" s="165"/>
      <c r="JG216" s="165"/>
      <c r="JH216" s="165"/>
      <c r="JI216" s="165"/>
      <c r="JJ216" s="165"/>
      <c r="JK216" s="165"/>
      <c r="JL216" s="165"/>
      <c r="JM216" s="165"/>
      <c r="JN216" s="165"/>
      <c r="JO216" s="165"/>
      <c r="JP216" s="165"/>
      <c r="JQ216" s="165"/>
      <c r="JR216" s="165"/>
      <c r="JS216" s="165"/>
      <c r="JT216" s="165"/>
      <c r="JU216" s="165"/>
      <c r="JV216" s="165"/>
      <c r="JW216" s="165"/>
      <c r="JX216" s="165"/>
      <c r="JY216" s="165"/>
      <c r="JZ216" s="165"/>
      <c r="KA216" s="165"/>
      <c r="KB216" s="165"/>
      <c r="KC216" s="165"/>
      <c r="KD216" s="165"/>
      <c r="KE216" s="165"/>
      <c r="KF216" s="165"/>
      <c r="KG216" s="165"/>
      <c r="KH216" s="165"/>
      <c r="KI216" s="165"/>
      <c r="KJ216" s="165"/>
      <c r="KK216" s="165"/>
      <c r="KL216" s="165"/>
      <c r="KM216" s="165"/>
      <c r="KN216" s="165"/>
      <c r="KO216" s="165"/>
      <c r="KP216" s="165"/>
      <c r="KQ216" s="165"/>
      <c r="KR216" s="165"/>
      <c r="KS216" s="165"/>
      <c r="KT216" s="165"/>
      <c r="KU216" s="165"/>
      <c r="KV216" s="165"/>
      <c r="KW216" s="165"/>
      <c r="KX216" s="165"/>
      <c r="KY216" s="165"/>
      <c r="KZ216" s="165"/>
      <c r="LA216" s="165"/>
      <c r="LB216" s="165"/>
      <c r="LC216" s="165"/>
      <c r="LD216" s="165"/>
      <c r="LE216" s="165"/>
      <c r="LF216" s="165"/>
      <c r="LG216" s="165"/>
      <c r="LH216" s="165"/>
      <c r="LI216" s="165"/>
      <c r="LJ216" s="165"/>
      <c r="LK216" s="165"/>
      <c r="LL216" s="165"/>
      <c r="LM216" s="165"/>
      <c r="LN216" s="165"/>
      <c r="LO216" s="165"/>
      <c r="LP216" s="165"/>
      <c r="LQ216" s="165"/>
      <c r="LR216" s="165"/>
      <c r="LS216" s="165"/>
      <c r="LT216" s="165"/>
      <c r="LU216" s="165"/>
      <c r="LV216" s="165"/>
      <c r="LW216" s="165"/>
      <c r="LX216" s="165"/>
      <c r="LY216" s="165"/>
      <c r="LZ216" s="165"/>
      <c r="MA216" s="165"/>
      <c r="MB216" s="165"/>
      <c r="MC216" s="165"/>
      <c r="MD216" s="165"/>
      <c r="ME216" s="165"/>
      <c r="MF216" s="165"/>
      <c r="MG216" s="165"/>
      <c r="MH216" s="165"/>
      <c r="MI216" s="165"/>
      <c r="MJ216" s="165"/>
      <c r="MK216" s="165"/>
      <c r="ML216" s="165"/>
      <c r="MM216" s="165"/>
      <c r="MN216" s="165"/>
      <c r="MO216" s="165"/>
      <c r="MP216" s="165"/>
      <c r="MQ216" s="165"/>
      <c r="MR216" s="165"/>
      <c r="MS216" s="165"/>
      <c r="MT216" s="165"/>
      <c r="MU216" s="165"/>
      <c r="MV216" s="165"/>
      <c r="MW216" s="165"/>
      <c r="MX216" s="165"/>
      <c r="MY216" s="165"/>
      <c r="MZ216" s="165"/>
      <c r="NA216" s="165"/>
      <c r="NB216" s="165"/>
      <c r="NC216" s="165"/>
      <c r="ND216" s="165"/>
      <c r="NE216" s="165"/>
      <c r="NF216" s="165"/>
      <c r="NG216" s="165"/>
      <c r="NH216" s="165"/>
      <c r="NI216" s="165"/>
      <c r="NJ216" s="165"/>
      <c r="NK216" s="165"/>
      <c r="NL216" s="165"/>
      <c r="NM216" s="165"/>
      <c r="NN216" s="165"/>
      <c r="NO216" s="165"/>
      <c r="NP216" s="165"/>
      <c r="NQ216" s="165"/>
      <c r="NR216" s="165"/>
      <c r="NS216" s="165"/>
      <c r="NT216" s="165"/>
      <c r="NU216" s="165"/>
      <c r="NV216" s="165"/>
      <c r="NW216" s="165"/>
      <c r="NX216" s="165"/>
      <c r="NY216" s="165"/>
      <c r="NZ216" s="165"/>
      <c r="OA216" s="165"/>
      <c r="OB216" s="165"/>
      <c r="OC216" s="165"/>
      <c r="OD216" s="165"/>
      <c r="OE216" s="165"/>
      <c r="OF216" s="165"/>
      <c r="OG216" s="165"/>
      <c r="OH216" s="165"/>
      <c r="OI216" s="165"/>
      <c r="OJ216" s="165"/>
      <c r="OK216" s="165"/>
      <c r="OL216" s="165"/>
      <c r="OM216" s="165"/>
      <c r="ON216" s="165"/>
      <c r="OO216" s="165"/>
      <c r="OP216" s="165"/>
      <c r="OQ216" s="165"/>
      <c r="OR216" s="165"/>
      <c r="OS216" s="165"/>
      <c r="OT216" s="165"/>
      <c r="OU216" s="165"/>
      <c r="OV216" s="165"/>
      <c r="OW216" s="165"/>
      <c r="OX216" s="165"/>
      <c r="OY216" s="165"/>
      <c r="OZ216" s="165"/>
      <c r="PA216" s="165"/>
      <c r="PB216" s="165"/>
      <c r="PC216" s="165"/>
      <c r="PD216" s="165"/>
      <c r="PE216" s="165"/>
      <c r="PF216" s="165"/>
      <c r="PG216" s="165"/>
      <c r="PH216" s="165"/>
      <c r="PI216" s="165"/>
      <c r="PJ216" s="165"/>
      <c r="PK216" s="165"/>
      <c r="PL216" s="165"/>
      <c r="PM216" s="165"/>
      <c r="PN216" s="165"/>
      <c r="PO216" s="165"/>
      <c r="PP216" s="165"/>
      <c r="PQ216" s="165"/>
      <c r="PR216" s="165"/>
      <c r="PS216" s="165"/>
      <c r="PT216" s="165"/>
      <c r="PU216" s="165"/>
      <c r="PV216" s="165"/>
      <c r="PW216" s="165"/>
      <c r="PX216" s="165"/>
      <c r="PY216" s="165"/>
      <c r="PZ216" s="165"/>
      <c r="QA216" s="165"/>
      <c r="QB216" s="165"/>
      <c r="QC216" s="165"/>
      <c r="QD216" s="165"/>
      <c r="QE216" s="165"/>
      <c r="QF216" s="165"/>
      <c r="QG216" s="165"/>
      <c r="QH216" s="165"/>
      <c r="QI216" s="165"/>
      <c r="QJ216" s="165"/>
      <c r="QK216" s="165"/>
      <c r="QL216" s="165"/>
      <c r="QM216" s="165"/>
      <c r="QN216" s="165"/>
      <c r="QO216" s="165"/>
      <c r="QP216" s="165"/>
      <c r="QQ216" s="165"/>
      <c r="QR216" s="165"/>
      <c r="QS216" s="165"/>
      <c r="QT216" s="165"/>
      <c r="QU216" s="165"/>
      <c r="QV216" s="165"/>
      <c r="QW216" s="165"/>
      <c r="QX216" s="165"/>
      <c r="QY216" s="165"/>
      <c r="QZ216" s="165"/>
      <c r="RA216" s="165"/>
      <c r="RB216" s="165"/>
      <c r="RC216" s="165"/>
      <c r="RD216" s="165"/>
      <c r="RE216" s="165"/>
      <c r="RF216" s="165"/>
    </row>
    <row r="217" spans="1:474" s="594" customFormat="1" ht="15.6">
      <c r="A217" s="195"/>
      <c r="B217" s="165"/>
      <c r="C217" s="165"/>
      <c r="D217" s="165"/>
      <c r="E217" s="165"/>
      <c r="F217" s="360"/>
      <c r="G217" s="165"/>
      <c r="H217" s="165"/>
      <c r="J217" s="360"/>
      <c r="K217" s="361"/>
      <c r="L217" s="361"/>
      <c r="M217" s="1038"/>
      <c r="N217" s="1043"/>
      <c r="O217" s="2427" t="s">
        <v>1045</v>
      </c>
      <c r="P217" s="2428"/>
      <c r="Q217" s="2427" t="s">
        <v>980</v>
      </c>
      <c r="R217" s="2429"/>
      <c r="S217" s="361"/>
      <c r="T217" s="361"/>
      <c r="U217" s="362"/>
      <c r="V217" s="361"/>
      <c r="W217" s="361"/>
      <c r="X217" s="362"/>
      <c r="Y217" s="361"/>
      <c r="Z217" s="361"/>
      <c r="AA217" s="617"/>
      <c r="AB217" s="362"/>
      <c r="AC217" s="195"/>
      <c r="AD217" s="165"/>
      <c r="AE217" s="195"/>
      <c r="AF217" s="195"/>
      <c r="AG217" s="195"/>
      <c r="AH217" s="195"/>
      <c r="AI217" s="195"/>
      <c r="AJ217" s="195"/>
      <c r="AK217" s="195"/>
      <c r="AL217" s="195"/>
      <c r="AM217" s="195"/>
      <c r="AN217" s="195"/>
      <c r="AO217" s="195"/>
      <c r="AP217" s="195"/>
      <c r="AQ217" s="195"/>
      <c r="AR217" s="195"/>
      <c r="AS217" s="195"/>
      <c r="AT217" s="195"/>
      <c r="AU217" s="195"/>
      <c r="AV217" s="195"/>
      <c r="AW217" s="195"/>
      <c r="AX217" s="195"/>
      <c r="AY217" s="195"/>
      <c r="AZ217" s="195"/>
      <c r="BA217" s="195"/>
      <c r="BB217" s="195"/>
      <c r="BC217" s="195"/>
      <c r="BD217" s="195"/>
      <c r="BE217" s="195"/>
      <c r="BF217" s="195"/>
      <c r="BG217" s="195"/>
      <c r="BH217" s="195"/>
      <c r="BI217" s="195"/>
      <c r="BJ217" s="165"/>
      <c r="BK217" s="165"/>
      <c r="BL217" s="165"/>
      <c r="BM217" s="165"/>
      <c r="BN217" s="165"/>
      <c r="BO217" s="165"/>
      <c r="BP217" s="165"/>
      <c r="BQ217" s="165"/>
      <c r="BR217" s="165"/>
      <c r="BS217" s="165"/>
      <c r="BT217" s="165"/>
      <c r="BU217" s="165"/>
      <c r="BV217" s="165"/>
      <c r="BW217" s="165"/>
      <c r="BX217" s="165"/>
      <c r="BY217" s="165"/>
      <c r="BZ217" s="165"/>
      <c r="CA217" s="165"/>
      <c r="CB217" s="165"/>
      <c r="CC217" s="165"/>
      <c r="CD217" s="165"/>
      <c r="CE217" s="165"/>
      <c r="CF217" s="165"/>
      <c r="CG217" s="165"/>
      <c r="CH217" s="165"/>
      <c r="CI217" s="165"/>
      <c r="CJ217" s="165"/>
      <c r="CK217" s="165"/>
      <c r="CL217" s="165"/>
      <c r="CM217" s="165"/>
      <c r="CN217" s="165"/>
      <c r="CO217" s="165"/>
      <c r="CP217" s="165"/>
      <c r="CQ217" s="165"/>
      <c r="CR217" s="165"/>
      <c r="CS217" s="165"/>
      <c r="CT217" s="165"/>
      <c r="CU217" s="165"/>
      <c r="CV217" s="165"/>
      <c r="CW217" s="165"/>
      <c r="CX217" s="165"/>
      <c r="CY217" s="165"/>
      <c r="CZ217" s="165"/>
      <c r="DA217" s="165"/>
      <c r="DB217" s="165"/>
      <c r="DC217" s="165"/>
      <c r="DD217" s="165"/>
      <c r="DE217" s="165"/>
      <c r="DF217" s="165"/>
      <c r="DG217" s="165"/>
      <c r="DH217" s="165"/>
      <c r="DI217" s="165"/>
      <c r="DJ217" s="165"/>
      <c r="DK217" s="165"/>
      <c r="DL217" s="165"/>
      <c r="DM217" s="165"/>
      <c r="DN217" s="165"/>
      <c r="DO217" s="165"/>
      <c r="DP217" s="165"/>
      <c r="DQ217" s="165"/>
      <c r="DR217" s="165"/>
      <c r="DS217" s="165"/>
      <c r="DT217" s="165"/>
      <c r="DU217" s="165"/>
      <c r="DV217" s="165"/>
      <c r="DW217" s="165"/>
      <c r="DX217" s="165"/>
      <c r="DY217" s="165"/>
      <c r="DZ217" s="165"/>
      <c r="EA217" s="165"/>
      <c r="EB217" s="165"/>
      <c r="EC217" s="165"/>
      <c r="ED217" s="165"/>
      <c r="EE217" s="165"/>
      <c r="EF217" s="165"/>
      <c r="EG217" s="165"/>
      <c r="EH217" s="165"/>
      <c r="EI217" s="165"/>
      <c r="EJ217" s="165"/>
      <c r="EK217" s="165"/>
      <c r="EL217" s="165"/>
      <c r="EM217" s="165"/>
      <c r="EN217" s="165"/>
      <c r="EO217" s="165"/>
      <c r="EP217" s="165"/>
      <c r="EQ217" s="165"/>
      <c r="ER217" s="165"/>
      <c r="ES217" s="165"/>
      <c r="ET217" s="165"/>
      <c r="EU217" s="165"/>
      <c r="EV217" s="165"/>
      <c r="EW217" s="165"/>
      <c r="EX217" s="165"/>
      <c r="EY217" s="165"/>
      <c r="EZ217" s="165"/>
      <c r="FA217" s="165"/>
      <c r="FB217" s="165"/>
      <c r="FC217" s="165"/>
      <c r="FD217" s="165"/>
      <c r="FE217" s="165"/>
      <c r="FF217" s="165"/>
      <c r="FG217" s="165"/>
      <c r="FH217" s="165"/>
      <c r="FI217" s="165"/>
      <c r="FJ217" s="165"/>
      <c r="FK217" s="165"/>
      <c r="FL217" s="165"/>
      <c r="FM217" s="165"/>
      <c r="FN217" s="165"/>
      <c r="FO217" s="165"/>
      <c r="FP217" s="165"/>
      <c r="FQ217" s="165"/>
      <c r="FR217" s="165"/>
      <c r="FS217" s="165"/>
      <c r="FT217" s="165"/>
      <c r="FU217" s="165"/>
      <c r="FV217" s="165"/>
      <c r="FW217" s="165"/>
      <c r="FX217" s="165"/>
      <c r="FY217" s="165"/>
      <c r="FZ217" s="165"/>
      <c r="GA217" s="165"/>
      <c r="GB217" s="165"/>
      <c r="GC217" s="165"/>
      <c r="GD217" s="165"/>
      <c r="GE217" s="165"/>
      <c r="GF217" s="165"/>
      <c r="GG217" s="165"/>
      <c r="GH217" s="165"/>
      <c r="GI217" s="165"/>
      <c r="GJ217" s="165"/>
      <c r="GK217" s="165"/>
      <c r="GL217" s="165"/>
      <c r="GM217" s="165"/>
      <c r="GN217" s="165"/>
      <c r="GO217" s="165"/>
      <c r="GP217" s="165"/>
      <c r="GQ217" s="165"/>
      <c r="GR217" s="165"/>
      <c r="GS217" s="165"/>
      <c r="GT217" s="165"/>
      <c r="GU217" s="165"/>
      <c r="GV217" s="165"/>
      <c r="GW217" s="165"/>
      <c r="GX217" s="165"/>
      <c r="GY217" s="165"/>
      <c r="GZ217" s="165"/>
      <c r="HA217" s="165"/>
      <c r="HB217" s="165"/>
      <c r="HC217" s="165"/>
      <c r="HD217" s="165"/>
      <c r="HE217" s="165"/>
      <c r="HF217" s="165"/>
      <c r="HG217" s="165"/>
      <c r="HH217" s="165"/>
      <c r="HI217" s="165"/>
      <c r="HJ217" s="165"/>
      <c r="HK217" s="165"/>
      <c r="HL217" s="165"/>
      <c r="HM217" s="165"/>
      <c r="HN217" s="165"/>
      <c r="HO217" s="165"/>
      <c r="HP217" s="165"/>
      <c r="HQ217" s="165"/>
      <c r="HR217" s="165"/>
      <c r="HS217" s="165"/>
      <c r="HT217" s="165"/>
      <c r="HU217" s="165"/>
      <c r="HV217" s="165"/>
      <c r="HW217" s="165"/>
      <c r="HX217" s="165"/>
      <c r="HY217" s="165"/>
      <c r="HZ217" s="165"/>
      <c r="IA217" s="165"/>
      <c r="IB217" s="165"/>
      <c r="IC217" s="165"/>
      <c r="ID217" s="165"/>
      <c r="IE217" s="165"/>
      <c r="IF217" s="165"/>
      <c r="IG217" s="165"/>
      <c r="IH217" s="165"/>
      <c r="II217" s="165"/>
      <c r="IJ217" s="165"/>
      <c r="IK217" s="165"/>
      <c r="IL217" s="165"/>
      <c r="IM217" s="165"/>
      <c r="IN217" s="165"/>
      <c r="IO217" s="165"/>
      <c r="IP217" s="165"/>
      <c r="IQ217" s="165"/>
      <c r="IR217" s="165"/>
      <c r="IS217" s="165"/>
      <c r="IT217" s="165"/>
      <c r="IU217" s="165"/>
      <c r="IV217" s="165"/>
      <c r="IW217" s="165"/>
      <c r="IX217" s="165"/>
      <c r="IY217" s="165"/>
      <c r="IZ217" s="165"/>
      <c r="JA217" s="165"/>
      <c r="JB217" s="165"/>
      <c r="JC217" s="165"/>
      <c r="JD217" s="165"/>
      <c r="JE217" s="165"/>
      <c r="JF217" s="165"/>
      <c r="JG217" s="165"/>
      <c r="JH217" s="165"/>
      <c r="JI217" s="165"/>
      <c r="JJ217" s="165"/>
      <c r="JK217" s="165"/>
      <c r="JL217" s="165"/>
      <c r="JM217" s="165"/>
      <c r="JN217" s="165"/>
      <c r="JO217" s="165"/>
      <c r="JP217" s="165"/>
      <c r="JQ217" s="165"/>
      <c r="JR217" s="165"/>
      <c r="JS217" s="165"/>
      <c r="JT217" s="165"/>
      <c r="JU217" s="165"/>
      <c r="JV217" s="165"/>
      <c r="JW217" s="165"/>
      <c r="JX217" s="165"/>
      <c r="JY217" s="165"/>
      <c r="JZ217" s="165"/>
      <c r="KA217" s="165"/>
      <c r="KB217" s="165"/>
      <c r="KC217" s="165"/>
      <c r="KD217" s="165"/>
      <c r="KE217" s="165"/>
      <c r="KF217" s="165"/>
      <c r="KG217" s="165"/>
      <c r="KH217" s="165"/>
      <c r="KI217" s="165"/>
      <c r="KJ217" s="165"/>
      <c r="KK217" s="165"/>
      <c r="KL217" s="165"/>
      <c r="KM217" s="165"/>
      <c r="KN217" s="165"/>
      <c r="KO217" s="165"/>
      <c r="KP217" s="165"/>
      <c r="KQ217" s="165"/>
      <c r="KR217" s="165"/>
      <c r="KS217" s="165"/>
      <c r="KT217" s="165"/>
      <c r="KU217" s="165"/>
      <c r="KV217" s="165"/>
      <c r="KW217" s="165"/>
      <c r="KX217" s="165"/>
      <c r="KY217" s="165"/>
      <c r="KZ217" s="165"/>
      <c r="LA217" s="165"/>
      <c r="LB217" s="165"/>
      <c r="LC217" s="165"/>
      <c r="LD217" s="165"/>
      <c r="LE217" s="165"/>
      <c r="LF217" s="165"/>
      <c r="LG217" s="165"/>
      <c r="LH217" s="165"/>
      <c r="LI217" s="165"/>
      <c r="LJ217" s="165"/>
      <c r="LK217" s="165"/>
      <c r="LL217" s="165"/>
      <c r="LM217" s="165"/>
      <c r="LN217" s="165"/>
      <c r="LO217" s="165"/>
      <c r="LP217" s="165"/>
      <c r="LQ217" s="165"/>
      <c r="LR217" s="165"/>
      <c r="LS217" s="165"/>
      <c r="LT217" s="165"/>
      <c r="LU217" s="165"/>
      <c r="LV217" s="165"/>
      <c r="LW217" s="165"/>
      <c r="LX217" s="165"/>
      <c r="LY217" s="165"/>
      <c r="LZ217" s="165"/>
      <c r="MA217" s="165"/>
      <c r="MB217" s="165"/>
      <c r="MC217" s="165"/>
      <c r="MD217" s="165"/>
      <c r="ME217" s="165"/>
      <c r="MF217" s="165"/>
      <c r="MG217" s="165"/>
      <c r="MH217" s="165"/>
      <c r="MI217" s="165"/>
      <c r="MJ217" s="165"/>
      <c r="MK217" s="165"/>
      <c r="ML217" s="165"/>
      <c r="MM217" s="165"/>
      <c r="MN217" s="165"/>
      <c r="MO217" s="165"/>
      <c r="MP217" s="165"/>
      <c r="MQ217" s="165"/>
      <c r="MR217" s="165"/>
      <c r="MS217" s="165"/>
      <c r="MT217" s="165"/>
      <c r="MU217" s="165"/>
      <c r="MV217" s="165"/>
      <c r="MW217" s="165"/>
      <c r="MX217" s="165"/>
      <c r="MY217" s="165"/>
      <c r="MZ217" s="165"/>
      <c r="NA217" s="165"/>
      <c r="NB217" s="165"/>
      <c r="NC217" s="165"/>
      <c r="ND217" s="165"/>
      <c r="NE217" s="165"/>
      <c r="NF217" s="165"/>
      <c r="NG217" s="165"/>
      <c r="NH217" s="165"/>
      <c r="NI217" s="165"/>
      <c r="NJ217" s="165"/>
      <c r="NK217" s="165"/>
      <c r="NL217" s="165"/>
      <c r="NM217" s="165"/>
      <c r="NN217" s="165"/>
      <c r="NO217" s="165"/>
      <c r="NP217" s="165"/>
      <c r="NQ217" s="165"/>
      <c r="NR217" s="165"/>
      <c r="NS217" s="165"/>
      <c r="NT217" s="165"/>
      <c r="NU217" s="165"/>
      <c r="NV217" s="165"/>
      <c r="NW217" s="165"/>
      <c r="NX217" s="165"/>
      <c r="NY217" s="165"/>
      <c r="NZ217" s="165"/>
      <c r="OA217" s="165"/>
      <c r="OB217" s="165"/>
      <c r="OC217" s="165"/>
      <c r="OD217" s="165"/>
      <c r="OE217" s="165"/>
      <c r="OF217" s="165"/>
      <c r="OG217" s="165"/>
      <c r="OH217" s="165"/>
      <c r="OI217" s="165"/>
      <c r="OJ217" s="165"/>
      <c r="OK217" s="165"/>
      <c r="OL217" s="165"/>
      <c r="OM217" s="165"/>
      <c r="ON217" s="165"/>
      <c r="OO217" s="165"/>
      <c r="OP217" s="165"/>
      <c r="OQ217" s="165"/>
      <c r="OR217" s="165"/>
      <c r="OS217" s="165"/>
      <c r="OT217" s="165"/>
      <c r="OU217" s="165"/>
      <c r="OV217" s="165"/>
      <c r="OW217" s="165"/>
      <c r="OX217" s="165"/>
      <c r="OY217" s="165"/>
      <c r="OZ217" s="165"/>
      <c r="PA217" s="165"/>
      <c r="PB217" s="165"/>
      <c r="PC217" s="165"/>
      <c r="PD217" s="165"/>
      <c r="PE217" s="165"/>
      <c r="PF217" s="165"/>
      <c r="PG217" s="165"/>
      <c r="PH217" s="165"/>
      <c r="PI217" s="165"/>
      <c r="PJ217" s="165"/>
      <c r="PK217" s="165"/>
      <c r="PL217" s="165"/>
      <c r="PM217" s="165"/>
      <c r="PN217" s="165"/>
      <c r="PO217" s="165"/>
      <c r="PP217" s="165"/>
      <c r="PQ217" s="165"/>
      <c r="PR217" s="165"/>
      <c r="PS217" s="165"/>
      <c r="PT217" s="165"/>
      <c r="PU217" s="165"/>
      <c r="PV217" s="165"/>
      <c r="PW217" s="165"/>
      <c r="PX217" s="165"/>
      <c r="PY217" s="165"/>
      <c r="PZ217" s="165"/>
      <c r="QA217" s="165"/>
      <c r="QB217" s="165"/>
      <c r="QC217" s="165"/>
      <c r="QD217" s="165"/>
      <c r="QE217" s="165"/>
      <c r="QF217" s="165"/>
      <c r="QG217" s="165"/>
      <c r="QH217" s="165"/>
      <c r="QI217" s="165"/>
      <c r="QJ217" s="165"/>
      <c r="QK217" s="165"/>
      <c r="QL217" s="165"/>
      <c r="QM217" s="165"/>
      <c r="QN217" s="165"/>
      <c r="QO217" s="165"/>
      <c r="QP217" s="165"/>
      <c r="QQ217" s="165"/>
      <c r="QR217" s="165"/>
      <c r="QS217" s="165"/>
      <c r="QT217" s="165"/>
      <c r="QU217" s="165"/>
      <c r="QV217" s="165"/>
      <c r="QW217" s="165"/>
      <c r="QX217" s="165"/>
      <c r="QY217" s="165"/>
      <c r="QZ217" s="165"/>
      <c r="RA217" s="165"/>
      <c r="RB217" s="165"/>
      <c r="RC217" s="165"/>
      <c r="RD217" s="165"/>
      <c r="RE217" s="165"/>
      <c r="RF217" s="165"/>
    </row>
    <row r="218" spans="1:474" s="594" customFormat="1">
      <c r="A218" s="195"/>
      <c r="B218" s="165"/>
      <c r="C218" s="165"/>
      <c r="D218" s="165"/>
      <c r="E218" s="165"/>
      <c r="F218" s="360"/>
      <c r="G218" s="165"/>
      <c r="H218" s="165"/>
      <c r="J218" s="360"/>
      <c r="K218" s="361"/>
      <c r="L218" s="361"/>
      <c r="M218" s="1038" t="s">
        <v>1046</v>
      </c>
      <c r="N218" s="1043" t="s">
        <v>1047</v>
      </c>
      <c r="O218" s="1040" t="s">
        <v>777</v>
      </c>
      <c r="P218" s="1041" t="s">
        <v>770</v>
      </c>
      <c r="Q218" s="1040" t="s">
        <v>777</v>
      </c>
      <c r="R218" s="1038" t="s">
        <v>770</v>
      </c>
      <c r="S218" s="361"/>
      <c r="T218" s="361"/>
      <c r="U218" s="362"/>
      <c r="V218" s="361"/>
      <c r="W218" s="361"/>
      <c r="X218" s="362"/>
      <c r="Y218" s="361"/>
      <c r="Z218" s="361"/>
      <c r="AA218" s="617"/>
      <c r="AB218" s="362"/>
      <c r="AC218" s="195"/>
      <c r="AD218" s="165"/>
      <c r="AE218" s="195"/>
      <c r="AF218" s="195"/>
      <c r="AG218" s="195"/>
      <c r="AH218" s="195"/>
      <c r="AI218" s="195"/>
      <c r="AJ218" s="195"/>
      <c r="AK218" s="195"/>
      <c r="AL218" s="195"/>
      <c r="AM218" s="195"/>
      <c r="AN218" s="195"/>
      <c r="AO218" s="195"/>
      <c r="AP218" s="195"/>
      <c r="AQ218" s="195"/>
      <c r="AR218" s="195"/>
      <c r="AS218" s="195"/>
      <c r="AT218" s="195"/>
      <c r="AU218" s="195"/>
      <c r="AV218" s="195"/>
      <c r="AW218" s="195"/>
      <c r="AX218" s="195"/>
      <c r="AY218" s="195"/>
      <c r="AZ218" s="195"/>
      <c r="BA218" s="195"/>
      <c r="BB218" s="195"/>
      <c r="BC218" s="195"/>
      <c r="BD218" s="195"/>
      <c r="BE218" s="195"/>
      <c r="BF218" s="195"/>
      <c r="BG218" s="195"/>
      <c r="BH218" s="195"/>
      <c r="BI218" s="195"/>
      <c r="BJ218" s="165"/>
      <c r="BK218" s="165"/>
      <c r="BL218" s="165"/>
      <c r="BM218" s="165"/>
      <c r="BN218" s="165"/>
      <c r="BO218" s="165"/>
      <c r="BP218" s="165"/>
      <c r="BQ218" s="165"/>
      <c r="BR218" s="165"/>
      <c r="BS218" s="165"/>
      <c r="BT218" s="165"/>
      <c r="BU218" s="165"/>
      <c r="BV218" s="165"/>
      <c r="BW218" s="165"/>
      <c r="BX218" s="165"/>
      <c r="BY218" s="165"/>
      <c r="BZ218" s="165"/>
      <c r="CA218" s="165"/>
      <c r="CB218" s="165"/>
      <c r="CC218" s="165"/>
      <c r="CD218" s="165"/>
      <c r="CE218" s="165"/>
      <c r="CF218" s="165"/>
      <c r="CG218" s="165"/>
      <c r="CH218" s="165"/>
      <c r="CI218" s="165"/>
      <c r="CJ218" s="165"/>
      <c r="CK218" s="165"/>
      <c r="CL218" s="165"/>
      <c r="CM218" s="165"/>
      <c r="CN218" s="165"/>
      <c r="CO218" s="165"/>
      <c r="CP218" s="165"/>
      <c r="CQ218" s="165"/>
      <c r="CR218" s="165"/>
      <c r="CS218" s="165"/>
      <c r="CT218" s="165"/>
      <c r="CU218" s="165"/>
      <c r="CV218" s="165"/>
      <c r="CW218" s="165"/>
      <c r="CX218" s="165"/>
      <c r="CY218" s="165"/>
      <c r="CZ218" s="165"/>
      <c r="DA218" s="165"/>
      <c r="DB218" s="165"/>
      <c r="DC218" s="165"/>
      <c r="DD218" s="165"/>
      <c r="DE218" s="165"/>
      <c r="DF218" s="165"/>
      <c r="DG218" s="165"/>
      <c r="DH218" s="165"/>
      <c r="DI218" s="165"/>
      <c r="DJ218" s="165"/>
      <c r="DK218" s="165"/>
      <c r="DL218" s="165"/>
      <c r="DM218" s="165"/>
      <c r="DN218" s="165"/>
      <c r="DO218" s="165"/>
      <c r="DP218" s="165"/>
      <c r="DQ218" s="165"/>
      <c r="DR218" s="165"/>
      <c r="DS218" s="165"/>
      <c r="DT218" s="165"/>
      <c r="DU218" s="165"/>
      <c r="DV218" s="165"/>
      <c r="DW218" s="165"/>
      <c r="DX218" s="165"/>
      <c r="DY218" s="165"/>
      <c r="DZ218" s="165"/>
      <c r="EA218" s="165"/>
      <c r="EB218" s="165"/>
      <c r="EC218" s="165"/>
      <c r="ED218" s="165"/>
      <c r="EE218" s="165"/>
      <c r="EF218" s="165"/>
      <c r="EG218" s="165"/>
      <c r="EH218" s="165"/>
      <c r="EI218" s="165"/>
      <c r="EJ218" s="165"/>
      <c r="EK218" s="165"/>
      <c r="EL218" s="165"/>
      <c r="EM218" s="165"/>
      <c r="EN218" s="165"/>
      <c r="EO218" s="165"/>
      <c r="EP218" s="165"/>
      <c r="EQ218" s="165"/>
      <c r="ER218" s="165"/>
      <c r="ES218" s="165"/>
      <c r="ET218" s="165"/>
      <c r="EU218" s="165"/>
      <c r="EV218" s="165"/>
      <c r="EW218" s="165"/>
      <c r="EX218" s="165"/>
      <c r="EY218" s="165"/>
      <c r="EZ218" s="165"/>
      <c r="FA218" s="165"/>
      <c r="FB218" s="165"/>
      <c r="FC218" s="165"/>
      <c r="FD218" s="165"/>
      <c r="FE218" s="165"/>
      <c r="FF218" s="165"/>
      <c r="FG218" s="165"/>
      <c r="FH218" s="165"/>
      <c r="FI218" s="165"/>
      <c r="FJ218" s="165"/>
      <c r="FK218" s="165"/>
      <c r="FL218" s="165"/>
      <c r="FM218" s="165"/>
      <c r="FN218" s="165"/>
      <c r="FO218" s="165"/>
      <c r="FP218" s="165"/>
      <c r="FQ218" s="165"/>
      <c r="FR218" s="165"/>
      <c r="FS218" s="165"/>
      <c r="FT218" s="165"/>
      <c r="FU218" s="165"/>
      <c r="FV218" s="165"/>
      <c r="FW218" s="165"/>
      <c r="FX218" s="165"/>
      <c r="FY218" s="165"/>
      <c r="FZ218" s="165"/>
      <c r="GA218" s="165"/>
      <c r="GB218" s="165"/>
      <c r="GC218" s="165"/>
      <c r="GD218" s="165"/>
      <c r="GE218" s="165"/>
      <c r="GF218" s="165"/>
      <c r="GG218" s="165"/>
      <c r="GH218" s="165"/>
      <c r="GI218" s="165"/>
      <c r="GJ218" s="165"/>
      <c r="GK218" s="165"/>
      <c r="GL218" s="165"/>
      <c r="GM218" s="165"/>
      <c r="GN218" s="165"/>
      <c r="GO218" s="165"/>
      <c r="GP218" s="165"/>
      <c r="GQ218" s="165"/>
      <c r="GR218" s="165"/>
      <c r="GS218" s="165"/>
      <c r="GT218" s="165"/>
      <c r="GU218" s="165"/>
      <c r="GV218" s="165"/>
      <c r="GW218" s="165"/>
      <c r="GX218" s="165"/>
      <c r="GY218" s="165"/>
      <c r="GZ218" s="165"/>
      <c r="HA218" s="165"/>
      <c r="HB218" s="165"/>
      <c r="HC218" s="165"/>
      <c r="HD218" s="165"/>
      <c r="HE218" s="165"/>
      <c r="HF218" s="165"/>
      <c r="HG218" s="165"/>
      <c r="HH218" s="165"/>
      <c r="HI218" s="165"/>
      <c r="HJ218" s="165"/>
      <c r="HK218" s="165"/>
      <c r="HL218" s="165"/>
      <c r="HM218" s="165"/>
      <c r="HN218" s="165"/>
      <c r="HO218" s="165"/>
      <c r="HP218" s="165"/>
      <c r="HQ218" s="165"/>
      <c r="HR218" s="165"/>
      <c r="HS218" s="165"/>
      <c r="HT218" s="165"/>
      <c r="HU218" s="165"/>
      <c r="HV218" s="165"/>
      <c r="HW218" s="165"/>
      <c r="HX218" s="165"/>
      <c r="HY218" s="165"/>
      <c r="HZ218" s="165"/>
      <c r="IA218" s="165"/>
      <c r="IB218" s="165"/>
      <c r="IC218" s="165"/>
      <c r="ID218" s="165"/>
      <c r="IE218" s="165"/>
      <c r="IF218" s="165"/>
      <c r="IG218" s="165"/>
      <c r="IH218" s="165"/>
      <c r="II218" s="165"/>
      <c r="IJ218" s="165"/>
      <c r="IK218" s="165"/>
      <c r="IL218" s="165"/>
      <c r="IM218" s="165"/>
      <c r="IN218" s="165"/>
      <c r="IO218" s="165"/>
      <c r="IP218" s="165"/>
      <c r="IQ218" s="165"/>
      <c r="IR218" s="165"/>
      <c r="IS218" s="165"/>
      <c r="IT218" s="165"/>
      <c r="IU218" s="165"/>
      <c r="IV218" s="165"/>
      <c r="IW218" s="165"/>
      <c r="IX218" s="165"/>
      <c r="IY218" s="165"/>
      <c r="IZ218" s="165"/>
      <c r="JA218" s="165"/>
      <c r="JB218" s="165"/>
      <c r="JC218" s="165"/>
      <c r="JD218" s="165"/>
      <c r="JE218" s="165"/>
      <c r="JF218" s="165"/>
      <c r="JG218" s="165"/>
      <c r="JH218" s="165"/>
      <c r="JI218" s="165"/>
      <c r="JJ218" s="165"/>
      <c r="JK218" s="165"/>
      <c r="JL218" s="165"/>
      <c r="JM218" s="165"/>
      <c r="JN218" s="165"/>
      <c r="JO218" s="165"/>
      <c r="JP218" s="165"/>
      <c r="JQ218" s="165"/>
      <c r="JR218" s="165"/>
      <c r="JS218" s="165"/>
      <c r="JT218" s="165"/>
      <c r="JU218" s="165"/>
      <c r="JV218" s="165"/>
      <c r="JW218" s="165"/>
      <c r="JX218" s="165"/>
      <c r="JY218" s="165"/>
      <c r="JZ218" s="165"/>
      <c r="KA218" s="165"/>
      <c r="KB218" s="165"/>
      <c r="KC218" s="165"/>
      <c r="KD218" s="165"/>
      <c r="KE218" s="165"/>
      <c r="KF218" s="165"/>
      <c r="KG218" s="165"/>
      <c r="KH218" s="165"/>
      <c r="KI218" s="165"/>
      <c r="KJ218" s="165"/>
      <c r="KK218" s="165"/>
      <c r="KL218" s="165"/>
      <c r="KM218" s="165"/>
      <c r="KN218" s="165"/>
      <c r="KO218" s="165"/>
      <c r="KP218" s="165"/>
      <c r="KQ218" s="165"/>
      <c r="KR218" s="165"/>
      <c r="KS218" s="165"/>
      <c r="KT218" s="165"/>
      <c r="KU218" s="165"/>
      <c r="KV218" s="165"/>
      <c r="KW218" s="165"/>
      <c r="KX218" s="165"/>
      <c r="KY218" s="165"/>
      <c r="KZ218" s="165"/>
      <c r="LA218" s="165"/>
      <c r="LB218" s="165"/>
      <c r="LC218" s="165"/>
      <c r="LD218" s="165"/>
      <c r="LE218" s="165"/>
      <c r="LF218" s="165"/>
      <c r="LG218" s="165"/>
      <c r="LH218" s="165"/>
      <c r="LI218" s="165"/>
      <c r="LJ218" s="165"/>
      <c r="LK218" s="165"/>
      <c r="LL218" s="165"/>
      <c r="LM218" s="165"/>
      <c r="LN218" s="165"/>
      <c r="LO218" s="165"/>
      <c r="LP218" s="165"/>
      <c r="LQ218" s="165"/>
      <c r="LR218" s="165"/>
      <c r="LS218" s="165"/>
      <c r="LT218" s="165"/>
      <c r="LU218" s="165"/>
      <c r="LV218" s="165"/>
      <c r="LW218" s="165"/>
      <c r="LX218" s="165"/>
      <c r="LY218" s="165"/>
      <c r="LZ218" s="165"/>
      <c r="MA218" s="165"/>
      <c r="MB218" s="165"/>
      <c r="MC218" s="165"/>
      <c r="MD218" s="165"/>
      <c r="ME218" s="165"/>
      <c r="MF218" s="165"/>
      <c r="MG218" s="165"/>
      <c r="MH218" s="165"/>
      <c r="MI218" s="165"/>
      <c r="MJ218" s="165"/>
      <c r="MK218" s="165"/>
      <c r="ML218" s="165"/>
      <c r="MM218" s="165"/>
      <c r="MN218" s="165"/>
      <c r="MO218" s="165"/>
      <c r="MP218" s="165"/>
      <c r="MQ218" s="165"/>
      <c r="MR218" s="165"/>
      <c r="MS218" s="165"/>
      <c r="MT218" s="165"/>
      <c r="MU218" s="165"/>
      <c r="MV218" s="165"/>
      <c r="MW218" s="165"/>
      <c r="MX218" s="165"/>
      <c r="MY218" s="165"/>
      <c r="MZ218" s="165"/>
      <c r="NA218" s="165"/>
      <c r="NB218" s="165"/>
      <c r="NC218" s="165"/>
      <c r="ND218" s="165"/>
      <c r="NE218" s="165"/>
      <c r="NF218" s="165"/>
      <c r="NG218" s="165"/>
      <c r="NH218" s="165"/>
      <c r="NI218" s="165"/>
      <c r="NJ218" s="165"/>
      <c r="NK218" s="165"/>
      <c r="NL218" s="165"/>
      <c r="NM218" s="165"/>
      <c r="NN218" s="165"/>
      <c r="NO218" s="165"/>
      <c r="NP218" s="165"/>
      <c r="NQ218" s="165"/>
      <c r="NR218" s="165"/>
      <c r="NS218" s="165"/>
      <c r="NT218" s="165"/>
      <c r="NU218" s="165"/>
      <c r="NV218" s="165"/>
      <c r="NW218" s="165"/>
      <c r="NX218" s="165"/>
      <c r="NY218" s="165"/>
      <c r="NZ218" s="165"/>
      <c r="OA218" s="165"/>
      <c r="OB218" s="165"/>
      <c r="OC218" s="165"/>
      <c r="OD218" s="165"/>
      <c r="OE218" s="165"/>
      <c r="OF218" s="165"/>
      <c r="OG218" s="165"/>
      <c r="OH218" s="165"/>
      <c r="OI218" s="165"/>
      <c r="OJ218" s="165"/>
      <c r="OK218" s="165"/>
      <c r="OL218" s="165"/>
      <c r="OM218" s="165"/>
      <c r="ON218" s="165"/>
      <c r="OO218" s="165"/>
      <c r="OP218" s="165"/>
      <c r="OQ218" s="165"/>
      <c r="OR218" s="165"/>
      <c r="OS218" s="165"/>
      <c r="OT218" s="165"/>
      <c r="OU218" s="165"/>
      <c r="OV218" s="165"/>
      <c r="OW218" s="165"/>
      <c r="OX218" s="165"/>
      <c r="OY218" s="165"/>
      <c r="OZ218" s="165"/>
      <c r="PA218" s="165"/>
      <c r="PB218" s="165"/>
      <c r="PC218" s="165"/>
      <c r="PD218" s="165"/>
      <c r="PE218" s="165"/>
      <c r="PF218" s="165"/>
      <c r="PG218" s="165"/>
      <c r="PH218" s="165"/>
      <c r="PI218" s="165"/>
      <c r="PJ218" s="165"/>
      <c r="PK218" s="165"/>
      <c r="PL218" s="165"/>
      <c r="PM218" s="165"/>
      <c r="PN218" s="165"/>
      <c r="PO218" s="165"/>
      <c r="PP218" s="165"/>
      <c r="PQ218" s="165"/>
      <c r="PR218" s="165"/>
      <c r="PS218" s="165"/>
      <c r="PT218" s="165"/>
      <c r="PU218" s="165"/>
      <c r="PV218" s="165"/>
      <c r="PW218" s="165"/>
      <c r="PX218" s="165"/>
      <c r="PY218" s="165"/>
      <c r="PZ218" s="165"/>
      <c r="QA218" s="165"/>
      <c r="QB218" s="165"/>
      <c r="QC218" s="165"/>
      <c r="QD218" s="165"/>
      <c r="QE218" s="165"/>
      <c r="QF218" s="165"/>
      <c r="QG218" s="165"/>
      <c r="QH218" s="165"/>
      <c r="QI218" s="165"/>
      <c r="QJ218" s="165"/>
      <c r="QK218" s="165"/>
      <c r="QL218" s="165"/>
      <c r="QM218" s="165"/>
      <c r="QN218" s="165"/>
      <c r="QO218" s="165"/>
      <c r="QP218" s="165"/>
      <c r="QQ218" s="165"/>
      <c r="QR218" s="165"/>
      <c r="QS218" s="165"/>
      <c r="QT218" s="165"/>
      <c r="QU218" s="165"/>
      <c r="QV218" s="165"/>
      <c r="QW218" s="165"/>
      <c r="QX218" s="165"/>
      <c r="QY218" s="165"/>
      <c r="QZ218" s="165"/>
      <c r="RA218" s="165"/>
      <c r="RB218" s="165"/>
      <c r="RC218" s="165"/>
      <c r="RD218" s="165"/>
      <c r="RE218" s="165"/>
      <c r="RF218" s="165"/>
    </row>
    <row r="219" spans="1:474">
      <c r="M219" s="1039">
        <v>18230714</v>
      </c>
      <c r="N219" s="1043" t="s">
        <v>1039</v>
      </c>
      <c r="O219" s="1042">
        <v>4508420</v>
      </c>
      <c r="P219" s="1041">
        <v>655678.26</v>
      </c>
      <c r="Q219" s="1040"/>
      <c r="R219" s="1038"/>
    </row>
    <row r="220" spans="1:474">
      <c r="M220" s="1039">
        <v>18230716</v>
      </c>
      <c r="N220" s="1043" t="s">
        <v>1040</v>
      </c>
      <c r="O220" s="1042">
        <v>1914014.8</v>
      </c>
      <c r="P220" s="1041">
        <v>121016.98</v>
      </c>
      <c r="Q220" s="1040"/>
      <c r="R220" s="1038"/>
    </row>
    <row r="221" spans="1:474">
      <c r="M221" s="1039">
        <v>18230717</v>
      </c>
      <c r="N221" s="1043" t="s">
        <v>1041</v>
      </c>
      <c r="O221" s="1042">
        <v>200717</v>
      </c>
      <c r="P221" s="1041">
        <v>20969</v>
      </c>
      <c r="Q221" s="1040"/>
      <c r="R221" s="1038"/>
    </row>
    <row r="222" spans="1:474">
      <c r="M222" s="1039">
        <v>18230718</v>
      </c>
      <c r="N222" s="1043" t="s">
        <v>1042</v>
      </c>
      <c r="O222" s="1042">
        <v>1139747</v>
      </c>
      <c r="P222" s="1041">
        <v>585234.21</v>
      </c>
      <c r="Q222" s="1040"/>
      <c r="R222" s="1038"/>
    </row>
    <row r="223" spans="1:474">
      <c r="M223" s="1039">
        <v>18230722</v>
      </c>
      <c r="N223" s="1043" t="s">
        <v>1043</v>
      </c>
      <c r="O223" s="1042">
        <v>317989</v>
      </c>
      <c r="P223" s="1041">
        <v>388820.95</v>
      </c>
      <c r="Q223" s="1040"/>
      <c r="R223" s="1038"/>
    </row>
    <row r="224" spans="1:474">
      <c r="M224" s="1039">
        <v>18321134</v>
      </c>
      <c r="N224" s="1043" t="s">
        <v>1044</v>
      </c>
      <c r="O224" s="1042">
        <v>7193000.5</v>
      </c>
      <c r="P224" s="1041">
        <v>2738316.6399999997</v>
      </c>
      <c r="Q224" s="1040"/>
      <c r="R224" s="1038"/>
    </row>
    <row r="225" spans="13:20">
      <c r="M225" s="1038"/>
      <c r="N225" s="1043"/>
      <c r="O225" s="1040"/>
      <c r="P225" s="1041"/>
      <c r="Q225" s="1040"/>
      <c r="R225" s="1038"/>
    </row>
    <row r="226" spans="13:20" ht="15.6">
      <c r="M226" s="1038"/>
      <c r="N226" s="1044" t="s">
        <v>742</v>
      </c>
      <c r="O226" s="1045">
        <f>SUM(O219:O224)</f>
        <v>15273888.300000001</v>
      </c>
      <c r="P226" s="1048">
        <f>SUM(P219:P224)</f>
        <v>4510036.0399999991</v>
      </c>
      <c r="Q226" s="1049">
        <v>15273888.199999999</v>
      </c>
      <c r="R226" s="1050">
        <v>4510036.51</v>
      </c>
    </row>
    <row r="228" spans="13:20">
      <c r="T228" s="361">
        <v>1000</v>
      </c>
    </row>
    <row r="230" spans="13:20">
      <c r="O230" s="361">
        <v>15273888.300000001</v>
      </c>
      <c r="Q230" s="361">
        <v>5881634.6699999999</v>
      </c>
    </row>
  </sheetData>
  <sheetProtection password="C61B" sheet="1" objects="1" scenarios="1"/>
  <mergeCells count="2">
    <mergeCell ref="O217:P217"/>
    <mergeCell ref="Q217:R217"/>
  </mergeCells>
  <conditionalFormatting sqref="E5:E202">
    <cfRule type="notContainsBlanks" dxfId="323" priority="26">
      <formula>LEN(TRIM(E5))&gt;0</formula>
    </cfRule>
  </conditionalFormatting>
  <conditionalFormatting sqref="F5:F140">
    <cfRule type="notContainsBlanks" dxfId="322" priority="24">
      <formula>LEN(TRIM(F5))&gt;0</formula>
    </cfRule>
  </conditionalFormatting>
  <conditionalFormatting sqref="I5:I202">
    <cfRule type="containsBlanks" dxfId="321" priority="20">
      <formula>LEN(TRIM(I5))=0</formula>
    </cfRule>
    <cfRule type="expression" dxfId="320" priority="21">
      <formula>H5&lt;&gt;I5</formula>
    </cfRule>
  </conditionalFormatting>
  <conditionalFormatting sqref="K5:K202">
    <cfRule type="notContainsBlanks" dxfId="319" priority="17">
      <formula>LEN(TRIM(K5))&gt;0</formula>
    </cfRule>
  </conditionalFormatting>
  <conditionalFormatting sqref="K5:K202">
    <cfRule type="expression" dxfId="318" priority="16">
      <formula>ISTEXT(K5)</formula>
    </cfRule>
  </conditionalFormatting>
  <conditionalFormatting sqref="L5:L202">
    <cfRule type="notContainsBlanks" dxfId="317" priority="15">
      <formula>LEN(TRIM(L5))&gt;0</formula>
    </cfRule>
  </conditionalFormatting>
  <conditionalFormatting sqref="L5:L202">
    <cfRule type="expression" dxfId="316" priority="14">
      <formula>ISTEXT(L5)</formula>
    </cfRule>
  </conditionalFormatting>
  <conditionalFormatting sqref="I5:I202">
    <cfRule type="expression" dxfId="315" priority="12">
      <formula>ISTEXT(I5)</formula>
    </cfRule>
    <cfRule type="notContainsBlanks" dxfId="314" priority="13">
      <formula>LEN(TRIM(I5))&gt;0</formula>
    </cfRule>
  </conditionalFormatting>
  <conditionalFormatting sqref="J5:J202">
    <cfRule type="expression" dxfId="313" priority="1">
      <formula>ISTEXT(J5)</formula>
    </cfRule>
    <cfRule type="notContainsBlanks" dxfId="312" priority="2">
      <formula>LEN(TRIM(J5))&gt;0</formula>
    </cfRule>
  </conditionalFormatting>
  <dataValidations count="3">
    <dataValidation allowBlank="1" showErrorMessage="1" sqref="K5:L202"/>
    <dataValidation allowBlank="1" showErrorMessage="1" promptTitle="DECIMAL PLACE WARNING:" prompt="Maximum number of numbers to the right of any decimal place can be 4._x000a__x000a_Example 1.2345 and NOT 1.23456" sqref="J5:J202"/>
    <dataValidation type="list" allowBlank="1" showErrorMessage="1" errorTitle="DATA ENTRY ERROR!" error="Only values from the drop-down menu may be selected._x000a__x000a_Click CANCEL and re-attempt." sqref="F5:F140">
      <formula1>lu_m_life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RG40"/>
  <sheetViews>
    <sheetView topLeftCell="H1" zoomScaleNormal="100" workbookViewId="0">
      <pane ySplit="4" topLeftCell="A7" activePane="bottomLeft" state="frozen"/>
      <selection activeCell="J19" sqref="J19"/>
      <selection pane="bottomLeft" activeCell="J19" sqref="J19"/>
    </sheetView>
  </sheetViews>
  <sheetFormatPr defaultColWidth="9.109375" defaultRowHeight="13.2"/>
  <cols>
    <col min="1" max="1" width="9.109375" style="195"/>
    <col min="2" max="2" width="12.88671875" style="165" customWidth="1"/>
    <col min="3" max="3" width="12.88671875" style="165" hidden="1" customWidth="1"/>
    <col min="4" max="4" width="17.33203125" style="165" hidden="1" customWidth="1"/>
    <col min="5" max="5" width="42.44140625" style="165" customWidth="1"/>
    <col min="6" max="6" width="10.5546875" style="360" customWidth="1"/>
    <col min="7" max="7" width="12.5546875" style="165" hidden="1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2.88671875" style="595" customWidth="1"/>
    <col min="15" max="15" width="11.1093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26.4">
      <c r="A1" s="318" t="s">
        <v>206</v>
      </c>
      <c r="B1" s="243" t="s">
        <v>592</v>
      </c>
      <c r="C1" s="243"/>
      <c r="D1" s="243"/>
    </row>
    <row r="2" spans="1:475">
      <c r="B2" s="343" t="s">
        <v>176</v>
      </c>
      <c r="C2" s="343"/>
      <c r="D2" s="343"/>
      <c r="E2" s="344">
        <f>'Elec. CE'!C2</f>
        <v>7.8E-2</v>
      </c>
    </row>
    <row r="3" spans="1:475" s="363" customFormat="1" ht="13.8" thickBot="1">
      <c r="A3" s="319"/>
      <c r="F3" s="364"/>
      <c r="G3" s="72"/>
      <c r="H3" s="741"/>
      <c r="I3" s="596"/>
      <c r="J3" s="364"/>
      <c r="K3" s="365"/>
      <c r="L3" s="365"/>
      <c r="M3" s="365"/>
      <c r="N3" s="597"/>
      <c r="O3" s="365"/>
      <c r="P3" s="366"/>
      <c r="Q3" s="367"/>
      <c r="R3" s="367"/>
      <c r="S3" s="367"/>
      <c r="T3" s="367"/>
      <c r="U3" s="442"/>
      <c r="V3" s="367"/>
      <c r="W3" s="368"/>
      <c r="X3" s="369"/>
      <c r="Y3" s="366"/>
      <c r="Z3" s="366"/>
      <c r="AA3" s="616"/>
      <c r="AB3" s="369"/>
      <c r="AC3" s="319"/>
      <c r="AD3" s="370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</row>
    <row r="4" spans="1:475" ht="39.6">
      <c r="A4" s="957"/>
      <c r="B4" s="456" t="s">
        <v>173</v>
      </c>
      <c r="C4" s="509" t="s">
        <v>215</v>
      </c>
      <c r="D4" s="509" t="s">
        <v>216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7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5" s="602" customFormat="1" ht="14.4">
      <c r="A5" s="319"/>
      <c r="B5" s="951" t="s">
        <v>77</v>
      </c>
      <c r="C5" s="592"/>
      <c r="D5" s="593"/>
      <c r="E5" s="793" t="s">
        <v>483</v>
      </c>
      <c r="F5" s="793">
        <v>12</v>
      </c>
      <c r="G5" s="612">
        <f t="shared" ref="G5:G22" si="0">(N5/$N$23)*F5</f>
        <v>0.17798527280714985</v>
      </c>
      <c r="H5" s="850" t="s">
        <v>36</v>
      </c>
      <c r="I5" s="795">
        <v>1</v>
      </c>
      <c r="J5" s="796">
        <v>2262</v>
      </c>
      <c r="K5" s="797">
        <v>500</v>
      </c>
      <c r="L5" s="797">
        <v>763</v>
      </c>
      <c r="M5" s="600">
        <f>IF((ABS(L5))&gt;(ABS(K5)),L5-K5,0)</f>
        <v>263</v>
      </c>
      <c r="N5" s="747">
        <f>I5*J5</f>
        <v>2262</v>
      </c>
      <c r="O5" s="375"/>
      <c r="P5" s="601"/>
      <c r="Q5" s="601"/>
      <c r="R5" s="601">
        <f>M5*I5</f>
        <v>263</v>
      </c>
      <c r="S5" s="601"/>
      <c r="T5" s="601">
        <v>0</v>
      </c>
      <c r="U5" s="601"/>
      <c r="V5" s="601"/>
      <c r="W5" s="601">
        <v>0</v>
      </c>
      <c r="X5" s="601"/>
      <c r="Y5" s="601"/>
      <c r="Z5" s="601">
        <f>W5/(1+$E$2)^1</f>
        <v>0</v>
      </c>
      <c r="AA5" s="614">
        <f>IF(J5=0,0,(HLOOKUP(H5,ElectricAvoidedCosts!$C$7:$P$37,F5+1,FALSE)))</f>
        <v>0.62371593011669946</v>
      </c>
      <c r="AB5" s="601">
        <f>AA5*N5</f>
        <v>1410.8454339239743</v>
      </c>
      <c r="AC5" s="618" t="str">
        <f>IFERROR(AB5/X5,"")</f>
        <v/>
      </c>
      <c r="AD5" s="618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 ht="14.4">
      <c r="A6" s="319"/>
      <c r="B6" s="951" t="s">
        <v>77</v>
      </c>
      <c r="C6" s="592"/>
      <c r="D6" s="593"/>
      <c r="E6" s="793" t="s">
        <v>475</v>
      </c>
      <c r="F6" s="793">
        <v>12</v>
      </c>
      <c r="G6" s="612">
        <f t="shared" si="0"/>
        <v>2.6192633780744492</v>
      </c>
      <c r="H6" s="850" t="s">
        <v>36</v>
      </c>
      <c r="I6" s="795">
        <v>6</v>
      </c>
      <c r="J6" s="796">
        <v>5548</v>
      </c>
      <c r="K6" s="797">
        <v>2000</v>
      </c>
      <c r="L6" s="797">
        <v>2014</v>
      </c>
      <c r="M6" s="600">
        <f t="shared" ref="M6:M22" si="1">IF((ABS(L6))&gt;(ABS(K6)),L6-K6,0)</f>
        <v>14</v>
      </c>
      <c r="N6" s="747">
        <f>I6*J6</f>
        <v>33288</v>
      </c>
      <c r="O6" s="375"/>
      <c r="P6" s="601"/>
      <c r="Q6" s="601"/>
      <c r="R6" s="601">
        <f t="shared" ref="R6:R22" si="2">M6*I6</f>
        <v>84</v>
      </c>
      <c r="S6" s="601"/>
      <c r="T6" s="601">
        <v>0</v>
      </c>
      <c r="U6" s="601"/>
      <c r="V6" s="601"/>
      <c r="W6" s="601">
        <v>0</v>
      </c>
      <c r="X6" s="601"/>
      <c r="Y6" s="601"/>
      <c r="Z6" s="601">
        <f t="shared" ref="Z6:Z21" si="3">W6/(1+$E$2)^1</f>
        <v>0</v>
      </c>
      <c r="AA6" s="614">
        <f>IF(J6=0,0,(HLOOKUP(H6,ElectricAvoidedCosts!$C$7:$P$37,F6+1,FALSE)))</f>
        <v>0.62371593011669946</v>
      </c>
      <c r="AB6" s="601">
        <f t="shared" ref="AB6:AB22" si="4">AA6*N6</f>
        <v>20762.25588172469</v>
      </c>
      <c r="AC6" s="618" t="str">
        <f t="shared" ref="AC6:AC22" si="5">IFERROR(AB6/X6,"")</f>
        <v/>
      </c>
      <c r="AD6" s="618" t="str">
        <f t="shared" ref="AD6:AD22" si="6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 ht="14.4">
      <c r="A7" s="319"/>
      <c r="B7" s="951" t="s">
        <v>77</v>
      </c>
      <c r="C7" s="592"/>
      <c r="D7" s="593"/>
      <c r="E7" s="793" t="s">
        <v>474</v>
      </c>
      <c r="F7" s="793">
        <v>12</v>
      </c>
      <c r="G7" s="612">
        <f t="shared" si="0"/>
        <v>1.5279036372100954</v>
      </c>
      <c r="H7" s="850" t="s">
        <v>36</v>
      </c>
      <c r="I7" s="795">
        <v>7</v>
      </c>
      <c r="J7" s="796">
        <v>2774</v>
      </c>
      <c r="K7" s="797">
        <v>1000</v>
      </c>
      <c r="L7" s="797">
        <v>1007</v>
      </c>
      <c r="M7" s="600">
        <f t="shared" si="1"/>
        <v>7</v>
      </c>
      <c r="N7" s="747">
        <f t="shared" ref="N7:N22" si="7">I7*J7</f>
        <v>19418</v>
      </c>
      <c r="O7" s="375"/>
      <c r="P7" s="601"/>
      <c r="Q7" s="601"/>
      <c r="R7" s="601">
        <f t="shared" si="2"/>
        <v>49</v>
      </c>
      <c r="S7" s="601"/>
      <c r="T7" s="601">
        <v>0</v>
      </c>
      <c r="U7" s="601"/>
      <c r="V7" s="601"/>
      <c r="W7" s="601">
        <v>0</v>
      </c>
      <c r="X7" s="601"/>
      <c r="Y7" s="601"/>
      <c r="Z7" s="601">
        <f t="shared" si="3"/>
        <v>0</v>
      </c>
      <c r="AA7" s="614">
        <f>IF(J7=0,0,(HLOOKUP(H7,ElectricAvoidedCosts!$C$7:$P$37,F7+1,FALSE)))</f>
        <v>0.62371593011669946</v>
      </c>
      <c r="AB7" s="601">
        <f t="shared" si="4"/>
        <v>12111.315931006071</v>
      </c>
      <c r="AC7" s="618" t="str">
        <f t="shared" si="5"/>
        <v/>
      </c>
      <c r="AD7" s="618" t="str">
        <f t="shared" si="6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 ht="14.4">
      <c r="A8" s="319"/>
      <c r="B8" s="951" t="s">
        <v>77</v>
      </c>
      <c r="C8" s="592"/>
      <c r="D8" s="593"/>
      <c r="E8" s="793" t="s">
        <v>479</v>
      </c>
      <c r="F8" s="793">
        <v>15</v>
      </c>
      <c r="G8" s="612">
        <f t="shared" si="0"/>
        <v>0.43345551351741235</v>
      </c>
      <c r="H8" s="850" t="s">
        <v>39</v>
      </c>
      <c r="I8" s="795">
        <v>1</v>
      </c>
      <c r="J8" s="796">
        <v>4407</v>
      </c>
      <c r="K8" s="797">
        <v>500</v>
      </c>
      <c r="L8" s="797">
        <v>1813</v>
      </c>
      <c r="M8" s="600">
        <f t="shared" si="1"/>
        <v>1313</v>
      </c>
      <c r="N8" s="747">
        <f t="shared" si="7"/>
        <v>4407</v>
      </c>
      <c r="O8" s="375"/>
      <c r="P8" s="601"/>
      <c r="Q8" s="601"/>
      <c r="R8" s="601">
        <f t="shared" si="2"/>
        <v>1313</v>
      </c>
      <c r="S8" s="601"/>
      <c r="T8" s="601">
        <v>0</v>
      </c>
      <c r="U8" s="601"/>
      <c r="V8" s="601"/>
      <c r="W8" s="601">
        <v>0</v>
      </c>
      <c r="X8" s="601"/>
      <c r="Y8" s="601"/>
      <c r="Z8" s="601">
        <f t="shared" si="3"/>
        <v>0</v>
      </c>
      <c r="AA8" s="614">
        <f>IF(J8=0,0,(HLOOKUP(H8,ElectricAvoidedCosts!$C$7:$P$37,F8+1,FALSE)))</f>
        <v>0.73376561921344652</v>
      </c>
      <c r="AB8" s="601">
        <f t="shared" si="4"/>
        <v>3233.7050838736586</v>
      </c>
      <c r="AC8" s="618" t="str">
        <f t="shared" si="5"/>
        <v/>
      </c>
      <c r="AD8" s="618" t="str">
        <f t="shared" si="6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 ht="14.4">
      <c r="A9" s="319"/>
      <c r="B9" s="951" t="s">
        <v>77</v>
      </c>
      <c r="C9" s="592"/>
      <c r="D9" s="593"/>
      <c r="E9" s="793" t="s">
        <v>481</v>
      </c>
      <c r="F9" s="793">
        <v>20</v>
      </c>
      <c r="G9" s="612">
        <f t="shared" si="0"/>
        <v>2.7125312280747771</v>
      </c>
      <c r="H9" s="850" t="s">
        <v>39</v>
      </c>
      <c r="I9" s="795">
        <v>2</v>
      </c>
      <c r="J9" s="796">
        <v>10342</v>
      </c>
      <c r="K9" s="797">
        <v>1000</v>
      </c>
      <c r="L9" s="797">
        <v>2312</v>
      </c>
      <c r="M9" s="600">
        <f t="shared" si="1"/>
        <v>1312</v>
      </c>
      <c r="N9" s="747">
        <f t="shared" si="7"/>
        <v>20684</v>
      </c>
      <c r="O9" s="375"/>
      <c r="P9" s="601"/>
      <c r="Q9" s="601"/>
      <c r="R9" s="601">
        <f t="shared" si="2"/>
        <v>2624</v>
      </c>
      <c r="S9" s="601"/>
      <c r="T9" s="601">
        <v>0</v>
      </c>
      <c r="U9" s="601"/>
      <c r="V9" s="601"/>
      <c r="W9" s="601">
        <v>0</v>
      </c>
      <c r="X9" s="601"/>
      <c r="Y9" s="601"/>
      <c r="Z9" s="601">
        <f t="shared" si="3"/>
        <v>0</v>
      </c>
      <c r="AA9" s="614">
        <f>IF(J9=0,0,(HLOOKUP(H9,ElectricAvoidedCosts!$C$7:$P$37,F9+1,FALSE)))</f>
        <v>0.88009109682332565</v>
      </c>
      <c r="AB9" s="601">
        <f t="shared" si="4"/>
        <v>18203.804246693668</v>
      </c>
      <c r="AC9" s="618" t="str">
        <f t="shared" si="5"/>
        <v/>
      </c>
      <c r="AD9" s="618" t="str">
        <f t="shared" si="6"/>
        <v/>
      </c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 ht="14.4">
      <c r="A10" s="319"/>
      <c r="B10" s="951" t="s">
        <v>77</v>
      </c>
      <c r="C10" s="592"/>
      <c r="D10" s="593"/>
      <c r="E10" s="793" t="s">
        <v>480</v>
      </c>
      <c r="F10" s="793">
        <v>20</v>
      </c>
      <c r="G10" s="612">
        <f t="shared" si="0"/>
        <v>1.0362803018877822</v>
      </c>
      <c r="H10" s="850" t="s">
        <v>39</v>
      </c>
      <c r="I10" s="795">
        <v>2</v>
      </c>
      <c r="J10" s="796">
        <v>3951</v>
      </c>
      <c r="K10" s="797">
        <v>750</v>
      </c>
      <c r="L10" s="797">
        <v>4446</v>
      </c>
      <c r="M10" s="600">
        <f t="shared" si="1"/>
        <v>3696</v>
      </c>
      <c r="N10" s="747">
        <f t="shared" si="7"/>
        <v>7902</v>
      </c>
      <c r="O10" s="375"/>
      <c r="P10" s="601"/>
      <c r="Q10" s="601"/>
      <c r="R10" s="601">
        <f t="shared" si="2"/>
        <v>7392</v>
      </c>
      <c r="S10" s="601"/>
      <c r="T10" s="601">
        <v>0</v>
      </c>
      <c r="U10" s="601"/>
      <c r="V10" s="601"/>
      <c r="W10" s="601">
        <v>0</v>
      </c>
      <c r="X10" s="601"/>
      <c r="Y10" s="601"/>
      <c r="Z10" s="601">
        <f t="shared" si="3"/>
        <v>0</v>
      </c>
      <c r="AA10" s="614">
        <f>IF(J10=0,0,(HLOOKUP(H10,ElectricAvoidedCosts!$C$7:$P$37,F10+1,FALSE)))</f>
        <v>0.88009109682332565</v>
      </c>
      <c r="AB10" s="601">
        <f t="shared" si="4"/>
        <v>6954.4798470979194</v>
      </c>
      <c r="AC10" s="618" t="str">
        <f t="shared" si="5"/>
        <v/>
      </c>
      <c r="AD10" s="618" t="str">
        <f t="shared" si="6"/>
        <v/>
      </c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602" customFormat="1" ht="14.4">
      <c r="A11" s="319"/>
      <c r="B11" s="951" t="s">
        <v>77</v>
      </c>
      <c r="C11" s="592"/>
      <c r="D11" s="593"/>
      <c r="E11" s="793" t="s">
        <v>476</v>
      </c>
      <c r="F11" s="793">
        <v>10</v>
      </c>
      <c r="G11" s="612">
        <f t="shared" si="0"/>
        <v>0.50476371576386658</v>
      </c>
      <c r="H11" s="794" t="s">
        <v>39</v>
      </c>
      <c r="I11" s="795">
        <v>3</v>
      </c>
      <c r="J11" s="796">
        <v>2566</v>
      </c>
      <c r="K11" s="797">
        <v>150</v>
      </c>
      <c r="L11" s="797">
        <v>232</v>
      </c>
      <c r="M11" s="600">
        <f t="shared" si="1"/>
        <v>82</v>
      </c>
      <c r="N11" s="747">
        <f t="shared" si="7"/>
        <v>7698</v>
      </c>
      <c r="O11" s="375"/>
      <c r="P11" s="601"/>
      <c r="Q11" s="601"/>
      <c r="R11" s="601">
        <f t="shared" si="2"/>
        <v>246</v>
      </c>
      <c r="S11" s="601"/>
      <c r="T11" s="601">
        <v>0</v>
      </c>
      <c r="U11" s="601"/>
      <c r="V11" s="601"/>
      <c r="W11" s="601">
        <v>0</v>
      </c>
      <c r="X11" s="601"/>
      <c r="Y11" s="601"/>
      <c r="Z11" s="601">
        <f t="shared" si="3"/>
        <v>0</v>
      </c>
      <c r="AA11" s="614">
        <f>IF(J11=0,0,(HLOOKUP(H11,ElectricAvoidedCosts!$C$7:$P$37,F11+1,FALSE)))</f>
        <v>0.54266461809866784</v>
      </c>
      <c r="AB11" s="601">
        <f t="shared" si="4"/>
        <v>4177.4322301235452</v>
      </c>
      <c r="AC11" s="618" t="str">
        <f t="shared" si="5"/>
        <v/>
      </c>
      <c r="AD11" s="618" t="str">
        <f t="shared" si="6"/>
        <v/>
      </c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</row>
    <row r="12" spans="1:475" s="602" customFormat="1" ht="14.4">
      <c r="A12" s="319"/>
      <c r="B12" s="951" t="s">
        <v>77</v>
      </c>
      <c r="C12" s="592"/>
      <c r="D12" s="593"/>
      <c r="E12" s="793" t="s">
        <v>484</v>
      </c>
      <c r="F12" s="793">
        <v>10</v>
      </c>
      <c r="G12" s="612">
        <f t="shared" si="0"/>
        <v>0.17572963863953789</v>
      </c>
      <c r="H12" s="794" t="s">
        <v>39</v>
      </c>
      <c r="I12" s="795">
        <v>1</v>
      </c>
      <c r="J12" s="796">
        <v>2680</v>
      </c>
      <c r="K12" s="797">
        <v>150</v>
      </c>
      <c r="L12" s="797">
        <v>333</v>
      </c>
      <c r="M12" s="600">
        <f t="shared" si="1"/>
        <v>183</v>
      </c>
      <c r="N12" s="747">
        <f t="shared" si="7"/>
        <v>2680</v>
      </c>
      <c r="O12" s="375"/>
      <c r="P12" s="601"/>
      <c r="Q12" s="601"/>
      <c r="R12" s="601">
        <f t="shared" si="2"/>
        <v>183</v>
      </c>
      <c r="S12" s="601"/>
      <c r="T12" s="601">
        <v>0</v>
      </c>
      <c r="U12" s="601"/>
      <c r="V12" s="601"/>
      <c r="W12" s="601">
        <v>0</v>
      </c>
      <c r="X12" s="601"/>
      <c r="Y12" s="601"/>
      <c r="Z12" s="601">
        <f t="shared" si="3"/>
        <v>0</v>
      </c>
      <c r="AA12" s="614">
        <f>IF(J12=0,0,(HLOOKUP(H12,ElectricAvoidedCosts!$C$7:$P$37,F12+1,FALSE)))</f>
        <v>0.54266461809866784</v>
      </c>
      <c r="AB12" s="601">
        <f t="shared" si="4"/>
        <v>1454.3411765044298</v>
      </c>
      <c r="AC12" s="618" t="str">
        <f t="shared" si="5"/>
        <v/>
      </c>
      <c r="AD12" s="618" t="str">
        <f t="shared" si="6"/>
        <v/>
      </c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</row>
    <row r="13" spans="1:475" s="602" customFormat="1" ht="14.4">
      <c r="A13" s="319"/>
      <c r="B13" s="951" t="s">
        <v>77</v>
      </c>
      <c r="C13" s="592"/>
      <c r="D13" s="593"/>
      <c r="E13" s="793" t="s">
        <v>478</v>
      </c>
      <c r="F13" s="793">
        <v>15</v>
      </c>
      <c r="G13" s="612">
        <f t="shared" si="0"/>
        <v>1.5669116827424316</v>
      </c>
      <c r="H13" s="794" t="s">
        <v>39</v>
      </c>
      <c r="I13" s="795">
        <v>1</v>
      </c>
      <c r="J13" s="796">
        <v>15931</v>
      </c>
      <c r="K13" s="797">
        <v>750</v>
      </c>
      <c r="L13" s="797">
        <v>2659</v>
      </c>
      <c r="M13" s="600">
        <f t="shared" si="1"/>
        <v>1909</v>
      </c>
      <c r="N13" s="747">
        <f t="shared" si="7"/>
        <v>15931</v>
      </c>
      <c r="O13" s="375"/>
      <c r="P13" s="601"/>
      <c r="Q13" s="601"/>
      <c r="R13" s="601">
        <f t="shared" si="2"/>
        <v>1909</v>
      </c>
      <c r="S13" s="601"/>
      <c r="T13" s="601">
        <v>0</v>
      </c>
      <c r="U13" s="601"/>
      <c r="V13" s="601"/>
      <c r="W13" s="601">
        <v>0</v>
      </c>
      <c r="X13" s="601"/>
      <c r="Y13" s="601"/>
      <c r="Z13" s="601">
        <f t="shared" si="3"/>
        <v>0</v>
      </c>
      <c r="AA13" s="614">
        <f>IF(J13=0,0,(HLOOKUP(H13,ElectricAvoidedCosts!$C$7:$P$37,F13+1,FALSE)))</f>
        <v>0.73376561921344652</v>
      </c>
      <c r="AB13" s="601">
        <f t="shared" si="4"/>
        <v>11689.620079689417</v>
      </c>
      <c r="AC13" s="618" t="str">
        <f t="shared" si="5"/>
        <v/>
      </c>
      <c r="AD13" s="618" t="str">
        <f t="shared" si="6"/>
        <v/>
      </c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</row>
    <row r="14" spans="1:475" s="602" customFormat="1" ht="14.4">
      <c r="A14" s="319"/>
      <c r="B14" s="951" t="s">
        <v>77</v>
      </c>
      <c r="C14" s="592"/>
      <c r="D14" s="593"/>
      <c r="E14" s="793" t="s">
        <v>477</v>
      </c>
      <c r="F14" s="793">
        <v>10</v>
      </c>
      <c r="G14" s="612">
        <f t="shared" si="0"/>
        <v>0.19658114053781137</v>
      </c>
      <c r="H14" s="794" t="s">
        <v>39</v>
      </c>
      <c r="I14" s="795">
        <v>2</v>
      </c>
      <c r="J14" s="796">
        <v>1499</v>
      </c>
      <c r="K14" s="797">
        <v>150</v>
      </c>
      <c r="L14" s="797">
        <v>192</v>
      </c>
      <c r="M14" s="600">
        <f t="shared" si="1"/>
        <v>42</v>
      </c>
      <c r="N14" s="747">
        <f t="shared" si="7"/>
        <v>2998</v>
      </c>
      <c r="O14" s="375"/>
      <c r="P14" s="601"/>
      <c r="Q14" s="601"/>
      <c r="R14" s="601">
        <f t="shared" si="2"/>
        <v>84</v>
      </c>
      <c r="S14" s="601"/>
      <c r="T14" s="601">
        <v>0</v>
      </c>
      <c r="U14" s="601"/>
      <c r="V14" s="601"/>
      <c r="W14" s="601">
        <v>0</v>
      </c>
      <c r="X14" s="601"/>
      <c r="Y14" s="601"/>
      <c r="Z14" s="601">
        <f t="shared" si="3"/>
        <v>0</v>
      </c>
      <c r="AA14" s="614">
        <f>IF(J14=0,0,(HLOOKUP(H14,ElectricAvoidedCosts!$C$7:$P$37,F14+1,FALSE)))</f>
        <v>0.54266461809866784</v>
      </c>
      <c r="AB14" s="601">
        <f t="shared" si="4"/>
        <v>1626.9085250598062</v>
      </c>
      <c r="AC14" s="618" t="str">
        <f t="shared" si="5"/>
        <v/>
      </c>
      <c r="AD14" s="618" t="str">
        <f t="shared" si="6"/>
        <v/>
      </c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</row>
    <row r="15" spans="1:475" s="602" customFormat="1" ht="14.4">
      <c r="A15" s="319"/>
      <c r="B15" s="951" t="s">
        <v>77</v>
      </c>
      <c r="C15" s="592"/>
      <c r="D15" s="593"/>
      <c r="E15" s="793" t="s">
        <v>629</v>
      </c>
      <c r="F15" s="793">
        <v>10</v>
      </c>
      <c r="G15" s="612">
        <f t="shared" si="0"/>
        <v>5.2784462352547745E-2</v>
      </c>
      <c r="H15" s="794" t="s">
        <v>34</v>
      </c>
      <c r="I15" s="795">
        <v>1</v>
      </c>
      <c r="J15" s="796">
        <v>805</v>
      </c>
      <c r="K15" s="797">
        <v>100</v>
      </c>
      <c r="L15" s="797">
        <v>286</v>
      </c>
      <c r="M15" s="600">
        <f t="shared" si="1"/>
        <v>186</v>
      </c>
      <c r="N15" s="747">
        <f t="shared" si="7"/>
        <v>805</v>
      </c>
      <c r="O15" s="375"/>
      <c r="P15" s="601"/>
      <c r="Q15" s="601"/>
      <c r="R15" s="601">
        <f t="shared" si="2"/>
        <v>186</v>
      </c>
      <c r="S15" s="601"/>
      <c r="T15" s="601">
        <v>0</v>
      </c>
      <c r="U15" s="601"/>
      <c r="V15" s="601"/>
      <c r="W15" s="601">
        <v>0</v>
      </c>
      <c r="X15" s="601"/>
      <c r="Y15" s="601"/>
      <c r="Z15" s="601">
        <f t="shared" si="3"/>
        <v>0</v>
      </c>
      <c r="AA15" s="614">
        <f>IF(J15=0,0,(HLOOKUP(H15,ElectricAvoidedCosts!$C$7:$P$37,F15+1,FALSE)))</f>
        <v>0.53359125101069516</v>
      </c>
      <c r="AB15" s="601">
        <f t="shared" si="4"/>
        <v>429.5409570636096</v>
      </c>
      <c r="AC15" s="618" t="str">
        <f t="shared" si="5"/>
        <v/>
      </c>
      <c r="AD15" s="618" t="str">
        <f t="shared" si="6"/>
        <v/>
      </c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</row>
    <row r="16" spans="1:475" s="602" customFormat="1" ht="14.4">
      <c r="A16" s="319"/>
      <c r="B16" s="951" t="s">
        <v>77</v>
      </c>
      <c r="C16" s="592"/>
      <c r="D16" s="593"/>
      <c r="E16" s="793" t="s">
        <v>473</v>
      </c>
      <c r="F16" s="793">
        <v>10</v>
      </c>
      <c r="G16" s="612">
        <f t="shared" si="0"/>
        <v>0.68219819418125061</v>
      </c>
      <c r="H16" s="850" t="s">
        <v>34</v>
      </c>
      <c r="I16" s="795">
        <v>4</v>
      </c>
      <c r="J16" s="796">
        <v>2601</v>
      </c>
      <c r="K16" s="797">
        <v>300</v>
      </c>
      <c r="L16" s="797">
        <v>589</v>
      </c>
      <c r="M16" s="600">
        <f t="shared" si="1"/>
        <v>289</v>
      </c>
      <c r="N16" s="747">
        <f t="shared" si="7"/>
        <v>10404</v>
      </c>
      <c r="O16" s="375"/>
      <c r="P16" s="601"/>
      <c r="Q16" s="601"/>
      <c r="R16" s="601">
        <f t="shared" si="2"/>
        <v>1156</v>
      </c>
      <c r="S16" s="601"/>
      <c r="T16" s="601">
        <v>0</v>
      </c>
      <c r="U16" s="601"/>
      <c r="V16" s="601"/>
      <c r="W16" s="601">
        <v>0</v>
      </c>
      <c r="X16" s="601"/>
      <c r="Y16" s="601"/>
      <c r="Z16" s="601">
        <f t="shared" si="3"/>
        <v>0</v>
      </c>
      <c r="AA16" s="614">
        <f>IF(J16=0,0,(HLOOKUP(H16,ElectricAvoidedCosts!$C$7:$P$37,F16+1,FALSE)))</f>
        <v>0.53359125101069516</v>
      </c>
      <c r="AB16" s="601">
        <f t="shared" si="4"/>
        <v>5551.4833755152722</v>
      </c>
      <c r="AC16" s="618" t="str">
        <f t="shared" si="5"/>
        <v/>
      </c>
      <c r="AD16" s="618" t="str">
        <f t="shared" si="6"/>
        <v/>
      </c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</row>
    <row r="17" spans="1:475" s="602" customFormat="1" ht="14.4">
      <c r="A17" s="319"/>
      <c r="B17" s="951" t="s">
        <v>77</v>
      </c>
      <c r="C17" s="592"/>
      <c r="D17" s="593"/>
      <c r="E17" s="793" t="s">
        <v>472</v>
      </c>
      <c r="F17" s="793">
        <v>10</v>
      </c>
      <c r="G17" s="612">
        <f t="shared" si="0"/>
        <v>0.51269777780692039</v>
      </c>
      <c r="H17" s="850" t="s">
        <v>34</v>
      </c>
      <c r="I17" s="795">
        <v>7</v>
      </c>
      <c r="J17" s="796">
        <v>1117</v>
      </c>
      <c r="K17" s="797">
        <v>100</v>
      </c>
      <c r="L17" s="797">
        <v>266</v>
      </c>
      <c r="M17" s="600">
        <f t="shared" si="1"/>
        <v>166</v>
      </c>
      <c r="N17" s="747">
        <f t="shared" si="7"/>
        <v>7819</v>
      </c>
      <c r="O17" s="375"/>
      <c r="P17" s="601"/>
      <c r="Q17" s="601"/>
      <c r="R17" s="601">
        <f t="shared" si="2"/>
        <v>1162</v>
      </c>
      <c r="S17" s="601"/>
      <c r="T17" s="601">
        <v>0</v>
      </c>
      <c r="U17" s="601"/>
      <c r="V17" s="601"/>
      <c r="W17" s="601">
        <v>0</v>
      </c>
      <c r="X17" s="601"/>
      <c r="Y17" s="601"/>
      <c r="Z17" s="601">
        <f t="shared" si="3"/>
        <v>0</v>
      </c>
      <c r="AA17" s="614">
        <f>IF(J17=0,0,(HLOOKUP(H17,ElectricAvoidedCosts!$C$7:$P$37,F17+1,FALSE)))</f>
        <v>0.53359125101069516</v>
      </c>
      <c r="AB17" s="601">
        <f t="shared" si="4"/>
        <v>4172.1499916526254</v>
      </c>
      <c r="AC17" s="618" t="str">
        <f t="shared" si="5"/>
        <v/>
      </c>
      <c r="AD17" s="618" t="str">
        <f t="shared" si="6"/>
        <v/>
      </c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</row>
    <row r="18" spans="1:475" s="602" customFormat="1" ht="14.4">
      <c r="A18" s="319"/>
      <c r="B18" s="951" t="s">
        <v>77</v>
      </c>
      <c r="C18" s="592"/>
      <c r="D18" s="593"/>
      <c r="E18" s="793" t="s">
        <v>630</v>
      </c>
      <c r="F18" s="793">
        <v>0</v>
      </c>
      <c r="G18" s="612">
        <f t="shared" si="0"/>
        <v>0</v>
      </c>
      <c r="H18" s="850"/>
      <c r="I18" s="795">
        <v>2</v>
      </c>
      <c r="J18" s="796">
        <v>0</v>
      </c>
      <c r="K18" s="797">
        <v>30</v>
      </c>
      <c r="L18" s="797">
        <v>30</v>
      </c>
      <c r="M18" s="600">
        <f t="shared" si="1"/>
        <v>0</v>
      </c>
      <c r="N18" s="747">
        <f t="shared" si="7"/>
        <v>0</v>
      </c>
      <c r="O18" s="375"/>
      <c r="P18" s="601"/>
      <c r="Q18" s="601"/>
      <c r="R18" s="601">
        <f t="shared" si="2"/>
        <v>0</v>
      </c>
      <c r="S18" s="601"/>
      <c r="T18" s="601">
        <v>0</v>
      </c>
      <c r="U18" s="601"/>
      <c r="V18" s="601"/>
      <c r="W18" s="601">
        <v>0</v>
      </c>
      <c r="X18" s="601"/>
      <c r="Y18" s="601"/>
      <c r="Z18" s="601">
        <f t="shared" si="3"/>
        <v>0</v>
      </c>
      <c r="AA18" s="614">
        <f>IF(J18=0,0,(HLOOKUP(H18,ElectricAvoidedCosts!$C$7:$P$37,F18+1,FALSE)))</f>
        <v>0</v>
      </c>
      <c r="AB18" s="601">
        <f t="shared" si="4"/>
        <v>0</v>
      </c>
      <c r="AC18" s="618" t="str">
        <f t="shared" si="5"/>
        <v/>
      </c>
      <c r="AD18" s="618" t="str">
        <f t="shared" si="6"/>
        <v/>
      </c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</row>
    <row r="19" spans="1:475" s="602" customFormat="1" ht="14.4">
      <c r="A19" s="319"/>
      <c r="B19" s="951" t="s">
        <v>77</v>
      </c>
      <c r="C19" s="592"/>
      <c r="D19" s="593"/>
      <c r="E19" s="793" t="s">
        <v>631</v>
      </c>
      <c r="F19" s="793">
        <v>0</v>
      </c>
      <c r="G19" s="612">
        <f t="shared" si="0"/>
        <v>0</v>
      </c>
      <c r="H19" s="850"/>
      <c r="I19" s="795">
        <v>5</v>
      </c>
      <c r="J19" s="796">
        <v>0</v>
      </c>
      <c r="K19" s="797">
        <v>50</v>
      </c>
      <c r="L19" s="797">
        <v>50</v>
      </c>
      <c r="M19" s="600">
        <f t="shared" si="1"/>
        <v>0</v>
      </c>
      <c r="N19" s="747">
        <f t="shared" si="7"/>
        <v>0</v>
      </c>
      <c r="O19" s="375"/>
      <c r="P19" s="601"/>
      <c r="Q19" s="601"/>
      <c r="R19" s="601">
        <f t="shared" si="2"/>
        <v>0</v>
      </c>
      <c r="S19" s="601"/>
      <c r="T19" s="601">
        <v>0</v>
      </c>
      <c r="U19" s="601"/>
      <c r="V19" s="601"/>
      <c r="W19" s="601">
        <v>0</v>
      </c>
      <c r="X19" s="601"/>
      <c r="Y19" s="601"/>
      <c r="Z19" s="601">
        <f t="shared" si="3"/>
        <v>0</v>
      </c>
      <c r="AA19" s="614">
        <f>IF(J19=0,0,(HLOOKUP(H19,ElectricAvoidedCosts!$C$7:$P$37,F19+1,FALSE)))</f>
        <v>0</v>
      </c>
      <c r="AB19" s="601">
        <f t="shared" si="4"/>
        <v>0</v>
      </c>
      <c r="AC19" s="618" t="str">
        <f t="shared" si="5"/>
        <v/>
      </c>
      <c r="AD19" s="618" t="str">
        <f t="shared" si="6"/>
        <v/>
      </c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</row>
    <row r="20" spans="1:475" s="602" customFormat="1" ht="14.4">
      <c r="A20" s="319"/>
      <c r="B20" s="951" t="s">
        <v>77</v>
      </c>
      <c r="C20" s="592"/>
      <c r="D20" s="593"/>
      <c r="E20" s="793" t="s">
        <v>482</v>
      </c>
      <c r="F20" s="793">
        <v>10</v>
      </c>
      <c r="G20" s="612">
        <f t="shared" si="0"/>
        <v>0.5260742129869449</v>
      </c>
      <c r="H20" s="811" t="s">
        <v>36</v>
      </c>
      <c r="I20" s="795">
        <v>1</v>
      </c>
      <c r="J20" s="796">
        <v>8023</v>
      </c>
      <c r="K20" s="797">
        <v>750</v>
      </c>
      <c r="L20" s="797">
        <v>2579</v>
      </c>
      <c r="M20" s="600">
        <f t="shared" si="1"/>
        <v>1829</v>
      </c>
      <c r="N20" s="747">
        <f t="shared" si="7"/>
        <v>8023</v>
      </c>
      <c r="O20" s="375"/>
      <c r="P20" s="601"/>
      <c r="Q20" s="601"/>
      <c r="R20" s="601">
        <f t="shared" si="2"/>
        <v>1829</v>
      </c>
      <c r="S20" s="601"/>
      <c r="T20" s="601">
        <v>0</v>
      </c>
      <c r="U20" s="601"/>
      <c r="V20" s="601"/>
      <c r="W20" s="601">
        <v>0</v>
      </c>
      <c r="X20" s="601"/>
      <c r="Y20" s="601"/>
      <c r="Z20" s="601">
        <f t="shared" si="3"/>
        <v>0</v>
      </c>
      <c r="AA20" s="614">
        <f>IF(J20=0,0,(HLOOKUP(H20,ElectricAvoidedCosts!$C$7:$P$37,F20+1,FALSE)))</f>
        <v>0.54162494644847459</v>
      </c>
      <c r="AB20" s="601">
        <f t="shared" si="4"/>
        <v>4345.4569453561116</v>
      </c>
      <c r="AC20" s="618" t="str">
        <f t="shared" si="5"/>
        <v/>
      </c>
      <c r="AD20" s="618" t="str">
        <f t="shared" si="6"/>
        <v/>
      </c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  <c r="RG20" s="319"/>
    </row>
    <row r="21" spans="1:475" s="602" customFormat="1" ht="14.4">
      <c r="A21" s="319"/>
      <c r="B21" s="951" t="s">
        <v>77</v>
      </c>
      <c r="C21" s="592"/>
      <c r="D21" s="593"/>
      <c r="E21" s="793" t="s">
        <v>632</v>
      </c>
      <c r="F21" s="793">
        <v>12</v>
      </c>
      <c r="G21" s="612">
        <f t="shared" si="0"/>
        <v>6.4442943602588731E-2</v>
      </c>
      <c r="H21" s="9" t="s">
        <v>34</v>
      </c>
      <c r="I21" s="795">
        <v>819</v>
      </c>
      <c r="J21" s="796">
        <v>1</v>
      </c>
      <c r="K21" s="797">
        <v>100</v>
      </c>
      <c r="L21" s="797">
        <v>286</v>
      </c>
      <c r="M21" s="600">
        <f t="shared" si="1"/>
        <v>186</v>
      </c>
      <c r="N21" s="747">
        <f t="shared" si="7"/>
        <v>819</v>
      </c>
      <c r="O21" s="375"/>
      <c r="P21" s="601"/>
      <c r="Q21" s="601"/>
      <c r="R21" s="601">
        <f t="shared" si="2"/>
        <v>152334</v>
      </c>
      <c r="S21" s="601"/>
      <c r="T21" s="601">
        <v>0</v>
      </c>
      <c r="U21" s="601"/>
      <c r="V21" s="601"/>
      <c r="W21" s="601">
        <v>0</v>
      </c>
      <c r="X21" s="601"/>
      <c r="Y21" s="601"/>
      <c r="Z21" s="601">
        <f t="shared" si="3"/>
        <v>0</v>
      </c>
      <c r="AA21" s="614">
        <f>IF(J21=0,0,(HLOOKUP(H21,ElectricAvoidedCosts!$C$7:$P$37,F21+1,FALSE)))</f>
        <v>0.61510367812403</v>
      </c>
      <c r="AB21" s="601">
        <f t="shared" si="4"/>
        <v>503.76991238358056</v>
      </c>
      <c r="AC21" s="618" t="str">
        <f t="shared" si="5"/>
        <v/>
      </c>
      <c r="AD21" s="618" t="str">
        <f t="shared" si="6"/>
        <v/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  <c r="RG21" s="319"/>
    </row>
    <row r="22" spans="1:475" s="602" customFormat="1" ht="14.4">
      <c r="A22" s="319"/>
      <c r="B22" s="951" t="s">
        <v>77</v>
      </c>
      <c r="C22" s="592"/>
      <c r="D22" s="593"/>
      <c r="E22" s="793" t="s">
        <v>633</v>
      </c>
      <c r="F22" s="793">
        <v>10</v>
      </c>
      <c r="G22" s="612">
        <f t="shared" si="0"/>
        <v>0.48319093549804271</v>
      </c>
      <c r="H22" s="7" t="s">
        <v>39</v>
      </c>
      <c r="I22" s="795">
        <v>1</v>
      </c>
      <c r="J22" s="796">
        <v>7369</v>
      </c>
      <c r="K22" s="797">
        <v>500</v>
      </c>
      <c r="L22" s="797">
        <v>1000</v>
      </c>
      <c r="M22" s="600">
        <f t="shared" si="1"/>
        <v>500</v>
      </c>
      <c r="N22" s="747">
        <f t="shared" si="7"/>
        <v>7369</v>
      </c>
      <c r="O22" s="375"/>
      <c r="P22" s="601"/>
      <c r="Q22" s="601"/>
      <c r="R22" s="601">
        <f t="shared" si="2"/>
        <v>500</v>
      </c>
      <c r="S22" s="601"/>
      <c r="T22" s="601">
        <v>0</v>
      </c>
      <c r="U22" s="601"/>
      <c r="V22" s="601"/>
      <c r="W22" s="601">
        <v>0</v>
      </c>
      <c r="X22" s="601"/>
      <c r="Y22" s="601"/>
      <c r="Z22" s="601">
        <f t="shared" ref="X22:Z23" si="8">W22/(1+$E$2)^1</f>
        <v>0</v>
      </c>
      <c r="AA22" s="614">
        <f>IF(J22=0,0,(HLOOKUP(H22,ElectricAvoidedCosts!$C$7:$P$37,F22+1,FALSE)))</f>
        <v>0.54266461809866784</v>
      </c>
      <c r="AB22" s="601">
        <f t="shared" si="4"/>
        <v>3998.8955707690834</v>
      </c>
      <c r="AC22" s="618" t="str">
        <f t="shared" si="5"/>
        <v/>
      </c>
      <c r="AD22" s="618" t="str">
        <f t="shared" si="6"/>
        <v/>
      </c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  <c r="RG22" s="319"/>
    </row>
    <row r="23" spans="1:475" s="97" customFormat="1" ht="14.4" thickBot="1">
      <c r="A23" s="376"/>
      <c r="B23" s="392"/>
      <c r="C23" s="393"/>
      <c r="D23" s="393"/>
      <c r="E23" s="603"/>
      <c r="F23" s="381"/>
      <c r="G23" s="604">
        <f>SUM(G5:G22)</f>
        <v>13.27279403568361</v>
      </c>
      <c r="H23" s="605">
        <f>SUM(H5:H22)</f>
        <v>0</v>
      </c>
      <c r="I23" s="606"/>
      <c r="J23" s="607"/>
      <c r="K23" s="608"/>
      <c r="L23" s="608"/>
      <c r="M23" s="608">
        <f>SUM(M5:M22)</f>
        <v>11977</v>
      </c>
      <c r="N23" s="609">
        <f>SUM(N5:N22)</f>
        <v>152507</v>
      </c>
      <c r="O23" s="608">
        <f>SUM(O5:O22)</f>
        <v>0</v>
      </c>
      <c r="P23" s="608">
        <v>70080.03</v>
      </c>
      <c r="Q23" s="610">
        <v>28810</v>
      </c>
      <c r="R23" s="610">
        <f>SUM(R5:R22)</f>
        <v>171314</v>
      </c>
      <c r="S23" s="610">
        <v>47976</v>
      </c>
      <c r="T23" s="610">
        <f>SUM(T5:T22)</f>
        <v>0</v>
      </c>
      <c r="U23" s="463">
        <f>P23+Q23</f>
        <v>98890.03</v>
      </c>
      <c r="V23" s="463">
        <f>S23+T23+P23</f>
        <v>118056.03</v>
      </c>
      <c r="W23" s="463">
        <f>SUM(W1:W22)</f>
        <v>0</v>
      </c>
      <c r="X23" s="463">
        <f t="shared" si="8"/>
        <v>91734.721706864555</v>
      </c>
      <c r="Y23" s="463">
        <f t="shared" si="8"/>
        <v>109513.94248608533</v>
      </c>
      <c r="Z23" s="610">
        <f>SUM(Z5:Z22)</f>
        <v>0</v>
      </c>
      <c r="AA23" s="613">
        <f>SUM(AA5:AA22)</f>
        <v>10.027022072422902</v>
      </c>
      <c r="AB23" s="610">
        <f>SUM(AB5:AB22)</f>
        <v>100626.00518843746</v>
      </c>
      <c r="AC23" s="611">
        <f t="shared" ref="AC23" si="9">AB23/X23</f>
        <v>1.0969238617192814</v>
      </c>
      <c r="AD23" s="611">
        <f t="shared" ref="AD23" si="10">((AB23*1.1)+Z23)/Y23</f>
        <v>1.0107261522554092</v>
      </c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  <c r="JF23" s="77"/>
      <c r="JG23" s="77"/>
      <c r="JH23" s="77"/>
      <c r="JI23" s="77"/>
      <c r="JJ23" s="77"/>
      <c r="JK23" s="77"/>
      <c r="JL23" s="77"/>
      <c r="JM23" s="77"/>
      <c r="JN23" s="77"/>
      <c r="JO23" s="77"/>
      <c r="JP23" s="77"/>
      <c r="JQ23" s="77"/>
      <c r="JR23" s="77"/>
      <c r="JS23" s="77"/>
      <c r="JT23" s="77"/>
      <c r="JU23" s="77"/>
      <c r="JV23" s="77"/>
      <c r="JW23" s="77"/>
      <c r="JX23" s="77"/>
      <c r="JY23" s="77"/>
      <c r="JZ23" s="77"/>
      <c r="KA23" s="77"/>
      <c r="KB23" s="77"/>
      <c r="KC23" s="77"/>
      <c r="KD23" s="77"/>
      <c r="KE23" s="77"/>
      <c r="KF23" s="77"/>
      <c r="KG23" s="77"/>
      <c r="KH23" s="77"/>
      <c r="KI23" s="77"/>
      <c r="KJ23" s="77"/>
      <c r="KK23" s="77"/>
      <c r="KL23" s="77"/>
      <c r="KM23" s="77"/>
      <c r="KN23" s="77"/>
      <c r="KO23" s="77"/>
      <c r="KP23" s="77"/>
      <c r="KQ23" s="77"/>
      <c r="KR23" s="77"/>
      <c r="KS23" s="77"/>
      <c r="KT23" s="77"/>
      <c r="KU23" s="77"/>
      <c r="KV23" s="77"/>
      <c r="KW23" s="77"/>
      <c r="KX23" s="77"/>
      <c r="KY23" s="77"/>
      <c r="KZ23" s="77"/>
      <c r="LA23" s="77"/>
      <c r="LB23" s="77"/>
      <c r="LC23" s="77"/>
      <c r="LD23" s="77"/>
      <c r="LE23" s="77"/>
      <c r="LF23" s="77"/>
      <c r="LG23" s="77"/>
      <c r="LH23" s="77"/>
      <c r="LI23" s="77"/>
      <c r="LJ23" s="77"/>
      <c r="LK23" s="77"/>
      <c r="LL23" s="77"/>
      <c r="LM23" s="77"/>
      <c r="LN23" s="77"/>
      <c r="LO23" s="77"/>
      <c r="LP23" s="77"/>
      <c r="LQ23" s="77"/>
      <c r="LR23" s="77"/>
      <c r="LS23" s="77"/>
      <c r="LT23" s="77"/>
      <c r="LU23" s="77"/>
      <c r="LV23" s="77"/>
      <c r="LW23" s="77"/>
      <c r="LX23" s="77"/>
      <c r="LY23" s="77"/>
      <c r="LZ23" s="77"/>
      <c r="MA23" s="77"/>
      <c r="MB23" s="77"/>
      <c r="MC23" s="77"/>
      <c r="MD23" s="77"/>
      <c r="ME23" s="77"/>
      <c r="MF23" s="77"/>
      <c r="MG23" s="77"/>
      <c r="MH23" s="77"/>
      <c r="MI23" s="77"/>
      <c r="MJ23" s="77"/>
      <c r="MK23" s="77"/>
      <c r="ML23" s="77"/>
      <c r="MM23" s="77"/>
      <c r="MN23" s="77"/>
      <c r="MO23" s="77"/>
      <c r="MP23" s="77"/>
      <c r="MQ23" s="77"/>
      <c r="MR23" s="77"/>
      <c r="MS23" s="77"/>
      <c r="MT23" s="77"/>
      <c r="MU23" s="77"/>
      <c r="MV23" s="77"/>
      <c r="MW23" s="77"/>
      <c r="MX23" s="77"/>
      <c r="MY23" s="77"/>
      <c r="MZ23" s="77"/>
      <c r="NA23" s="77"/>
      <c r="NB23" s="77"/>
      <c r="NC23" s="77"/>
      <c r="ND23" s="77"/>
      <c r="NE23" s="77"/>
      <c r="NF23" s="77"/>
      <c r="NG23" s="77"/>
      <c r="NH23" s="77"/>
      <c r="NI23" s="77"/>
      <c r="NJ23" s="77"/>
      <c r="NK23" s="77"/>
      <c r="NL23" s="77"/>
      <c r="NM23" s="77"/>
      <c r="NN23" s="77"/>
      <c r="NO23" s="77"/>
      <c r="NP23" s="77"/>
      <c r="NQ23" s="77"/>
      <c r="NR23" s="77"/>
      <c r="NS23" s="77"/>
      <c r="NT23" s="77"/>
      <c r="NU23" s="77"/>
      <c r="NV23" s="77"/>
      <c r="NW23" s="77"/>
      <c r="NX23" s="77"/>
      <c r="NY23" s="77"/>
      <c r="NZ23" s="77"/>
      <c r="OA23" s="77"/>
      <c r="OB23" s="77"/>
      <c r="OC23" s="77"/>
      <c r="OD23" s="77"/>
      <c r="OE23" s="77"/>
      <c r="OF23" s="77"/>
      <c r="OG23" s="77"/>
      <c r="OH23" s="77"/>
      <c r="OI23" s="77"/>
      <c r="OJ23" s="77"/>
      <c r="OK23" s="77"/>
      <c r="OL23" s="77"/>
      <c r="OM23" s="77"/>
      <c r="ON23" s="77"/>
      <c r="OO23" s="77"/>
      <c r="OP23" s="77"/>
      <c r="OQ23" s="77"/>
      <c r="OR23" s="77"/>
      <c r="OS23" s="77"/>
      <c r="OT23" s="77"/>
      <c r="OU23" s="77"/>
      <c r="OV23" s="77"/>
      <c r="OW23" s="77"/>
      <c r="OX23" s="77"/>
      <c r="OY23" s="77"/>
      <c r="OZ23" s="77"/>
      <c r="PA23" s="77"/>
      <c r="PB23" s="77"/>
      <c r="PC23" s="77"/>
      <c r="PD23" s="77"/>
      <c r="PE23" s="77"/>
      <c r="PF23" s="77"/>
      <c r="PG23" s="77"/>
      <c r="PH23" s="77"/>
      <c r="PI23" s="77"/>
      <c r="PJ23" s="77"/>
      <c r="PK23" s="77"/>
      <c r="PL23" s="77"/>
      <c r="PM23" s="77"/>
      <c r="PN23" s="77"/>
      <c r="PO23" s="77"/>
      <c r="PP23" s="77"/>
      <c r="PQ23" s="77"/>
      <c r="PR23" s="77"/>
      <c r="PS23" s="77"/>
      <c r="PT23" s="77"/>
      <c r="PU23" s="77"/>
      <c r="PV23" s="77"/>
      <c r="PW23" s="77"/>
      <c r="PX23" s="77"/>
      <c r="PY23" s="77"/>
      <c r="PZ23" s="77"/>
      <c r="QA23" s="77"/>
      <c r="QB23" s="77"/>
      <c r="QC23" s="77"/>
      <c r="QD23" s="77"/>
      <c r="QE23" s="77"/>
      <c r="QF23" s="77"/>
      <c r="QG23" s="77"/>
      <c r="QH23" s="77"/>
      <c r="QI23" s="77"/>
      <c r="QJ23" s="77"/>
      <c r="QK23" s="77"/>
      <c r="QL23" s="77"/>
      <c r="QM23" s="77"/>
      <c r="QN23" s="77"/>
      <c r="QO23" s="77"/>
      <c r="QP23" s="77"/>
      <c r="QQ23" s="77"/>
      <c r="QR23" s="77"/>
      <c r="QS23" s="77"/>
      <c r="QT23" s="77"/>
      <c r="QU23" s="77"/>
      <c r="QV23" s="77"/>
      <c r="QW23" s="77"/>
      <c r="QX23" s="77"/>
      <c r="QY23" s="77"/>
      <c r="QZ23" s="77"/>
      <c r="RA23" s="77"/>
      <c r="RB23" s="77"/>
      <c r="RC23" s="77"/>
      <c r="RD23" s="77"/>
      <c r="RE23" s="77"/>
      <c r="RF23" s="77"/>
      <c r="RG23" s="77"/>
    </row>
    <row r="25" spans="1:475" s="319" customFormat="1">
      <c r="B25" s="474"/>
      <c r="C25" s="474"/>
      <c r="D25" s="474"/>
      <c r="E25" s="474"/>
      <c r="F25" s="684"/>
      <c r="G25" s="474"/>
      <c r="H25" s="474"/>
      <c r="I25" s="686"/>
      <c r="J25" s="684"/>
      <c r="K25" s="681"/>
      <c r="L25" s="681"/>
      <c r="M25" s="681"/>
      <c r="N25" s="687"/>
      <c r="O25" s="681"/>
      <c r="P25" s="681"/>
      <c r="Q25" s="681"/>
      <c r="R25" s="681"/>
      <c r="S25" s="681"/>
      <c r="T25" s="681"/>
      <c r="U25" s="681"/>
      <c r="V25" s="681"/>
      <c r="W25" s="681"/>
      <c r="X25" s="681"/>
      <c r="Y25" s="681"/>
      <c r="Z25" s="681"/>
      <c r="AA25" s="688"/>
      <c r="AB25" s="681"/>
      <c r="AC25" s="474"/>
      <c r="AD25" s="474"/>
    </row>
    <row r="26" spans="1:475">
      <c r="H26" s="949"/>
      <c r="L26" s="361">
        <f>SUMPRODUCT(L5:L22,I5:I22)</f>
        <v>281924</v>
      </c>
      <c r="S26" s="361">
        <v>47976</v>
      </c>
    </row>
    <row r="27" spans="1:475" ht="26.4">
      <c r="G27" s="11" t="s">
        <v>13</v>
      </c>
      <c r="H27" s="9" t="s">
        <v>0</v>
      </c>
    </row>
    <row r="28" spans="1:475" ht="26.4">
      <c r="G28" s="10" t="s">
        <v>14</v>
      </c>
      <c r="H28" s="9" t="s">
        <v>27</v>
      </c>
    </row>
    <row r="29" spans="1:475" ht="26.4">
      <c r="G29" s="11" t="s">
        <v>15</v>
      </c>
      <c r="H29" s="9" t="s">
        <v>28</v>
      </c>
      <c r="U29" s="361"/>
    </row>
    <row r="30" spans="1:475" ht="26.4">
      <c r="G30" s="10" t="s">
        <v>16</v>
      </c>
      <c r="H30" s="9" t="s">
        <v>29</v>
      </c>
    </row>
    <row r="31" spans="1:475" ht="26.4">
      <c r="G31" s="10" t="s">
        <v>17</v>
      </c>
      <c r="H31" s="9" t="s">
        <v>30</v>
      </c>
    </row>
    <row r="32" spans="1:475" ht="26.4">
      <c r="G32" s="10" t="s">
        <v>18</v>
      </c>
      <c r="H32" s="9" t="s">
        <v>31</v>
      </c>
    </row>
    <row r="33" spans="7:8" ht="26.4">
      <c r="G33" s="10" t="s">
        <v>19</v>
      </c>
      <c r="H33" s="9" t="s">
        <v>32</v>
      </c>
    </row>
    <row r="34" spans="7:8" ht="26.4">
      <c r="G34" s="10" t="s">
        <v>20</v>
      </c>
      <c r="H34" s="9" t="s">
        <v>33</v>
      </c>
    </row>
    <row r="35" spans="7:8" ht="26.4">
      <c r="G35" s="10" t="s">
        <v>21</v>
      </c>
      <c r="H35" s="9" t="s">
        <v>34</v>
      </c>
    </row>
    <row r="36" spans="7:8" ht="26.4">
      <c r="G36" s="10" t="s">
        <v>22</v>
      </c>
      <c r="H36" s="8" t="s">
        <v>35</v>
      </c>
    </row>
    <row r="37" spans="7:8" ht="26.4">
      <c r="G37" s="10" t="s">
        <v>23</v>
      </c>
      <c r="H37" s="8" t="s">
        <v>36</v>
      </c>
    </row>
    <row r="38" spans="7:8" ht="26.4">
      <c r="G38" s="10" t="s">
        <v>24</v>
      </c>
      <c r="H38" s="7" t="s">
        <v>37</v>
      </c>
    </row>
    <row r="39" spans="7:8" ht="26.4">
      <c r="G39" s="10" t="s">
        <v>25</v>
      </c>
      <c r="H39" s="8" t="s">
        <v>38</v>
      </c>
    </row>
    <row r="40" spans="7:8" ht="26.4">
      <c r="G40" s="10" t="s">
        <v>26</v>
      </c>
      <c r="H40" s="7" t="s">
        <v>39</v>
      </c>
    </row>
  </sheetData>
  <conditionalFormatting sqref="I16:I22">
    <cfRule type="expression" dxfId="311" priority="27">
      <formula>ISTEXT(I16)</formula>
    </cfRule>
    <cfRule type="notContainsBlanks" dxfId="310" priority="28">
      <formula>LEN(TRIM(I16))&gt;0</formula>
    </cfRule>
  </conditionalFormatting>
  <conditionalFormatting sqref="E5:E18 E22">
    <cfRule type="notContainsBlanks" dxfId="309" priority="34">
      <formula>LEN(TRIM(E5))&gt;0</formula>
    </cfRule>
  </conditionalFormatting>
  <conditionalFormatting sqref="E19:E21">
    <cfRule type="notContainsBlanks" dxfId="308" priority="33">
      <formula>LEN(TRIM(E19))&gt;0</formula>
    </cfRule>
  </conditionalFormatting>
  <conditionalFormatting sqref="F5:F22">
    <cfRule type="notContainsBlanks" dxfId="307" priority="31">
      <formula>LEN(TRIM(F5))&gt;0</formula>
    </cfRule>
  </conditionalFormatting>
  <conditionalFormatting sqref="I16:I22">
    <cfRule type="containsBlanks" dxfId="306" priority="25">
      <formula>LEN(TRIM(I16))=0</formula>
    </cfRule>
    <cfRule type="expression" dxfId="305" priority="26">
      <formula>H16&lt;&gt;I16</formula>
    </cfRule>
  </conditionalFormatting>
  <conditionalFormatting sqref="J5:J22">
    <cfRule type="expression" dxfId="304" priority="21">
      <formula>ISTEXT(J5)</formula>
    </cfRule>
    <cfRule type="notContainsBlanks" dxfId="303" priority="22">
      <formula>LEN(TRIM(J5))&gt;0</formula>
    </cfRule>
  </conditionalFormatting>
  <conditionalFormatting sqref="K5:K22">
    <cfRule type="notContainsBlanks" dxfId="302" priority="14">
      <formula>LEN(TRIM(K5))&gt;0</formula>
    </cfRule>
  </conditionalFormatting>
  <conditionalFormatting sqref="K5:K22">
    <cfRule type="expression" dxfId="301" priority="13">
      <formula>ISTEXT(K5)</formula>
    </cfRule>
  </conditionalFormatting>
  <conditionalFormatting sqref="L5:L22">
    <cfRule type="notContainsBlanks" dxfId="300" priority="8">
      <formula>LEN(TRIM(L5))&gt;0</formula>
    </cfRule>
  </conditionalFormatting>
  <conditionalFormatting sqref="L5:L22">
    <cfRule type="expression" dxfId="299" priority="7">
      <formula>ISTEXT(L5)</formula>
    </cfRule>
  </conditionalFormatting>
  <conditionalFormatting sqref="I5:I15">
    <cfRule type="expression" dxfId="298" priority="3">
      <formula>ISTEXT(I5)</formula>
    </cfRule>
    <cfRule type="notContainsBlanks" dxfId="297" priority="4">
      <formula>LEN(TRIM(I5))&gt;0</formula>
    </cfRule>
  </conditionalFormatting>
  <conditionalFormatting sqref="I5:I15">
    <cfRule type="containsBlanks" dxfId="296" priority="1">
      <formula>LEN(TRIM(I5))=0</formula>
    </cfRule>
    <cfRule type="expression" dxfId="295" priority="2">
      <formula>H5&lt;&gt;I5</formula>
    </cfRule>
  </conditionalFormatting>
  <dataValidations count="3">
    <dataValidation type="list" allowBlank="1" showErrorMessage="1" errorTitle="DATA ENTRY ERROR!" error="Only values from the drop-down menu may be selected._x000a__x000a_Click CANCEL and re-attempt." sqref="F5:F22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22"/>
    <dataValidation allowBlank="1" showErrorMessage="1" sqref="K5:L22"/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KD64"/>
  <sheetViews>
    <sheetView tabSelected="1" zoomScaleNormal="100" workbookViewId="0">
      <pane xSplit="3" ySplit="4" topLeftCell="E9" activePane="bottomRight" state="frozen"/>
      <selection pane="topRight" activeCell="E1" sqref="E1"/>
      <selection pane="bottomLeft" activeCell="A5" sqref="A5"/>
      <selection pane="bottomRight" activeCell="B21" sqref="B21"/>
    </sheetView>
  </sheetViews>
  <sheetFormatPr defaultColWidth="9.109375" defaultRowHeight="13.2"/>
  <cols>
    <col min="1" max="1" width="9.109375" style="23"/>
    <col min="2" max="2" width="14.6640625" style="158" customWidth="1"/>
    <col min="3" max="3" width="43.33203125" style="158" customWidth="1"/>
    <col min="4" max="4" width="13.6640625" style="158" customWidth="1"/>
    <col min="5" max="5" width="16.33203125" style="158" customWidth="1"/>
    <col min="6" max="6" width="13.6640625" style="158" customWidth="1"/>
    <col min="7" max="7" width="15.44140625" style="158" customWidth="1"/>
    <col min="8" max="8" width="14.5546875" style="158" customWidth="1"/>
    <col min="9" max="9" width="16.33203125" style="158" customWidth="1"/>
    <col min="10" max="10" width="15" style="158" customWidth="1"/>
    <col min="11" max="11" width="16.5546875" style="158" customWidth="1"/>
    <col min="12" max="15" width="28.6640625" style="158" customWidth="1"/>
    <col min="16" max="16" width="28.6640625" style="315" customWidth="1"/>
    <col min="17" max="18" width="28.6640625" style="158" customWidth="1"/>
    <col min="19" max="20" width="28.6640625" style="23" customWidth="1"/>
    <col min="21" max="21" width="28.6640625" style="62" customWidth="1"/>
    <col min="22" max="22" width="32.33203125" style="62" customWidth="1"/>
    <col min="23" max="23" width="12.88671875" style="62" customWidth="1"/>
    <col min="24" max="966" width="9.109375" style="62"/>
    <col min="967" max="16384" width="9.109375" style="158"/>
  </cols>
  <sheetData>
    <row r="1" spans="1:966" s="1" customFormat="1" ht="13.8">
      <c r="A1" s="62"/>
      <c r="B1" s="127" t="s">
        <v>1358</v>
      </c>
      <c r="C1" s="62"/>
      <c r="D1" s="78"/>
      <c r="E1" s="78"/>
      <c r="F1" s="183"/>
      <c r="G1" s="1117"/>
      <c r="H1" s="159"/>
      <c r="I1" s="159"/>
      <c r="J1" s="159"/>
      <c r="K1" s="184"/>
      <c r="L1" s="159"/>
      <c r="M1" s="185"/>
      <c r="N1" s="183"/>
      <c r="O1" s="183"/>
      <c r="P1" s="307"/>
      <c r="Q1" s="186"/>
      <c r="R1" s="723" t="s">
        <v>336</v>
      </c>
      <c r="S1" s="723" t="s">
        <v>337</v>
      </c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</row>
    <row r="2" spans="1:966" s="55" customFormat="1" ht="13.8">
      <c r="A2" s="54"/>
      <c r="B2" s="181" t="s">
        <v>178</v>
      </c>
      <c r="C2" s="182">
        <v>7.8E-2</v>
      </c>
      <c r="D2" s="74" t="s">
        <v>322</v>
      </c>
      <c r="E2" s="74" t="s">
        <v>323</v>
      </c>
      <c r="F2" s="187" t="s">
        <v>324</v>
      </c>
      <c r="G2" s="74" t="s">
        <v>325</v>
      </c>
      <c r="H2" s="74" t="s">
        <v>326</v>
      </c>
      <c r="I2" s="74" t="s">
        <v>327</v>
      </c>
      <c r="J2" s="74" t="s">
        <v>328</v>
      </c>
      <c r="K2" s="1103" t="s">
        <v>329</v>
      </c>
      <c r="L2" s="1103" t="s">
        <v>330</v>
      </c>
      <c r="M2" s="719" t="s">
        <v>331</v>
      </c>
      <c r="N2" s="187" t="s">
        <v>332</v>
      </c>
      <c r="O2" s="187" t="s">
        <v>333</v>
      </c>
      <c r="P2" s="1104" t="s">
        <v>334</v>
      </c>
      <c r="Q2" s="722" t="s">
        <v>335</v>
      </c>
      <c r="R2" s="720" t="s">
        <v>203</v>
      </c>
      <c r="S2" s="721">
        <v>0.1</v>
      </c>
      <c r="T2" s="724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5"/>
      <c r="DJ2" s="75"/>
      <c r="DK2" s="75"/>
      <c r="DL2" s="75"/>
      <c r="DM2" s="75"/>
      <c r="DN2" s="75"/>
      <c r="DO2" s="75"/>
      <c r="DP2" s="75"/>
      <c r="DQ2" s="75"/>
      <c r="DR2" s="75"/>
      <c r="DS2" s="75"/>
      <c r="DT2" s="75"/>
      <c r="DU2" s="75"/>
      <c r="DV2" s="75"/>
      <c r="DW2" s="75"/>
      <c r="DX2" s="75"/>
      <c r="DY2" s="75"/>
      <c r="DZ2" s="75"/>
      <c r="EA2" s="75"/>
      <c r="EB2" s="75"/>
      <c r="EC2" s="75"/>
      <c r="ED2" s="75"/>
      <c r="EE2" s="75"/>
      <c r="EF2" s="75"/>
      <c r="EG2" s="75"/>
      <c r="EH2" s="75"/>
      <c r="EI2" s="75"/>
      <c r="EJ2" s="75"/>
      <c r="EK2" s="75"/>
      <c r="EL2" s="75"/>
      <c r="EM2" s="75"/>
      <c r="EN2" s="75"/>
      <c r="EO2" s="75"/>
      <c r="EP2" s="75"/>
      <c r="EQ2" s="75"/>
      <c r="ER2" s="75"/>
      <c r="ES2" s="75"/>
      <c r="ET2" s="75"/>
      <c r="EU2" s="75"/>
      <c r="EV2" s="75"/>
      <c r="EW2" s="75"/>
      <c r="EX2" s="75"/>
      <c r="EY2" s="75"/>
      <c r="EZ2" s="75"/>
      <c r="FA2" s="75"/>
      <c r="FB2" s="75"/>
      <c r="FC2" s="75"/>
      <c r="FD2" s="75"/>
      <c r="FE2" s="75"/>
      <c r="FF2" s="75"/>
      <c r="FG2" s="75"/>
      <c r="FH2" s="75"/>
      <c r="FI2" s="75"/>
      <c r="FJ2" s="75"/>
      <c r="FK2" s="75"/>
      <c r="FL2" s="75"/>
      <c r="FM2" s="75"/>
      <c r="FN2" s="75"/>
      <c r="FO2" s="75"/>
      <c r="FP2" s="75"/>
      <c r="FQ2" s="75"/>
      <c r="FR2" s="75"/>
      <c r="FS2" s="75"/>
      <c r="FT2" s="75"/>
      <c r="FU2" s="75"/>
      <c r="FV2" s="75"/>
      <c r="FW2" s="75"/>
      <c r="FX2" s="75"/>
      <c r="FY2" s="75"/>
      <c r="FZ2" s="75"/>
      <c r="GA2" s="75"/>
      <c r="GB2" s="75"/>
      <c r="GC2" s="75"/>
      <c r="GD2" s="75"/>
      <c r="GE2" s="75"/>
      <c r="GF2" s="75"/>
      <c r="GG2" s="75"/>
      <c r="GH2" s="75"/>
      <c r="GI2" s="75"/>
      <c r="GJ2" s="75"/>
      <c r="GK2" s="75"/>
      <c r="GL2" s="75"/>
      <c r="GM2" s="75"/>
      <c r="GN2" s="75"/>
      <c r="GO2" s="75"/>
      <c r="GP2" s="75"/>
      <c r="GQ2" s="75"/>
      <c r="GR2" s="75"/>
      <c r="GS2" s="75"/>
      <c r="GT2" s="75"/>
      <c r="GU2" s="75"/>
      <c r="GV2" s="75"/>
      <c r="GW2" s="75"/>
      <c r="GX2" s="75"/>
      <c r="GY2" s="75"/>
      <c r="GZ2" s="75"/>
      <c r="HA2" s="75"/>
      <c r="HB2" s="75"/>
      <c r="HC2" s="75"/>
      <c r="HD2" s="75"/>
      <c r="HE2" s="75"/>
      <c r="HF2" s="75"/>
      <c r="HG2" s="75"/>
      <c r="HH2" s="75"/>
      <c r="HI2" s="75"/>
      <c r="HJ2" s="75"/>
      <c r="HK2" s="75"/>
      <c r="HL2" s="75"/>
      <c r="HM2" s="75"/>
      <c r="HN2" s="75"/>
      <c r="HO2" s="75"/>
      <c r="HP2" s="75"/>
      <c r="HQ2" s="75"/>
      <c r="HR2" s="75"/>
      <c r="HS2" s="75"/>
      <c r="HT2" s="75"/>
      <c r="HU2" s="75"/>
      <c r="HV2" s="75"/>
      <c r="HW2" s="75"/>
      <c r="HX2" s="75"/>
      <c r="HY2" s="75"/>
      <c r="HZ2" s="75"/>
      <c r="IA2" s="75"/>
      <c r="IB2" s="75"/>
      <c r="IC2" s="75"/>
      <c r="ID2" s="75"/>
      <c r="IE2" s="75"/>
      <c r="IF2" s="75"/>
      <c r="IG2" s="75"/>
      <c r="IH2" s="75"/>
      <c r="II2" s="75"/>
      <c r="IJ2" s="75"/>
      <c r="IK2" s="75"/>
      <c r="IL2" s="75"/>
      <c r="IM2" s="75"/>
      <c r="IN2" s="75"/>
      <c r="IO2" s="75"/>
      <c r="IP2" s="75"/>
      <c r="IQ2" s="75"/>
      <c r="IR2" s="75"/>
      <c r="IS2" s="75"/>
      <c r="IT2" s="75"/>
      <c r="IU2" s="75"/>
      <c r="IV2" s="75"/>
      <c r="IW2" s="75"/>
      <c r="IX2" s="75"/>
      <c r="IY2" s="75"/>
      <c r="IZ2" s="75"/>
      <c r="JA2" s="75"/>
      <c r="JB2" s="75"/>
      <c r="JC2" s="75"/>
      <c r="JD2" s="75"/>
      <c r="JE2" s="75"/>
      <c r="JF2" s="75"/>
      <c r="JG2" s="75"/>
      <c r="JH2" s="75"/>
      <c r="JI2" s="75"/>
      <c r="JJ2" s="75"/>
      <c r="JK2" s="75"/>
      <c r="JL2" s="75"/>
      <c r="JM2" s="75"/>
      <c r="JN2" s="75"/>
      <c r="JO2" s="75"/>
      <c r="JP2" s="75"/>
      <c r="JQ2" s="75"/>
      <c r="JR2" s="75"/>
      <c r="JS2" s="75"/>
      <c r="JT2" s="75"/>
      <c r="JU2" s="75"/>
      <c r="JV2" s="75"/>
      <c r="JW2" s="75"/>
      <c r="JX2" s="75"/>
      <c r="JY2" s="75"/>
      <c r="JZ2" s="75"/>
      <c r="KA2" s="75"/>
      <c r="KB2" s="75"/>
      <c r="KC2" s="75"/>
      <c r="KD2" s="75"/>
      <c r="KE2" s="75"/>
      <c r="KF2" s="75"/>
      <c r="KG2" s="75"/>
      <c r="KH2" s="75"/>
      <c r="KI2" s="75"/>
      <c r="KJ2" s="75"/>
      <c r="KK2" s="75"/>
      <c r="KL2" s="75"/>
      <c r="KM2" s="75"/>
      <c r="KN2" s="75"/>
      <c r="KO2" s="75"/>
      <c r="KP2" s="75"/>
      <c r="KQ2" s="75"/>
      <c r="KR2" s="75"/>
      <c r="KS2" s="75"/>
      <c r="KT2" s="75"/>
      <c r="KU2" s="75"/>
      <c r="KV2" s="75"/>
      <c r="KW2" s="75"/>
      <c r="KX2" s="75"/>
      <c r="KY2" s="75"/>
      <c r="KZ2" s="75"/>
      <c r="LA2" s="75"/>
      <c r="LB2" s="75"/>
      <c r="LC2" s="75"/>
      <c r="LD2" s="75"/>
      <c r="LE2" s="75"/>
      <c r="LF2" s="75"/>
      <c r="LG2" s="75"/>
      <c r="LH2" s="75"/>
      <c r="LI2" s="75"/>
      <c r="LJ2" s="75"/>
      <c r="LK2" s="75"/>
      <c r="LL2" s="75"/>
      <c r="LM2" s="75"/>
      <c r="LN2" s="75"/>
      <c r="LO2" s="75"/>
      <c r="LP2" s="75"/>
      <c r="LQ2" s="75"/>
      <c r="LR2" s="75"/>
      <c r="LS2" s="75"/>
      <c r="LT2" s="75"/>
      <c r="LU2" s="75"/>
      <c r="LV2" s="75"/>
      <c r="LW2" s="75"/>
      <c r="LX2" s="75"/>
      <c r="LY2" s="75"/>
      <c r="LZ2" s="75"/>
      <c r="MA2" s="75"/>
      <c r="MB2" s="75"/>
      <c r="MC2" s="75"/>
      <c r="MD2" s="75"/>
      <c r="ME2" s="75"/>
      <c r="MF2" s="75"/>
      <c r="MG2" s="75"/>
      <c r="MH2" s="75"/>
      <c r="MI2" s="75"/>
      <c r="MJ2" s="75"/>
      <c r="MK2" s="75"/>
      <c r="ML2" s="75"/>
      <c r="MM2" s="75"/>
      <c r="MN2" s="75"/>
      <c r="MO2" s="75"/>
      <c r="MP2" s="75"/>
      <c r="MQ2" s="75"/>
      <c r="MR2" s="75"/>
      <c r="MS2" s="75"/>
      <c r="MT2" s="75"/>
      <c r="MU2" s="75"/>
      <c r="MV2" s="75"/>
      <c r="MW2" s="75"/>
      <c r="MX2" s="75"/>
      <c r="MY2" s="75"/>
      <c r="MZ2" s="75"/>
      <c r="NA2" s="75"/>
      <c r="NB2" s="75"/>
      <c r="NC2" s="75"/>
      <c r="ND2" s="75"/>
      <c r="NE2" s="75"/>
      <c r="NF2" s="75"/>
      <c r="NG2" s="75"/>
      <c r="NH2" s="75"/>
      <c r="NI2" s="75"/>
      <c r="NJ2" s="75"/>
      <c r="NK2" s="75"/>
      <c r="NL2" s="75"/>
      <c r="NM2" s="75"/>
      <c r="NN2" s="75"/>
      <c r="NO2" s="75"/>
      <c r="NP2" s="75"/>
      <c r="NQ2" s="75"/>
      <c r="NR2" s="75"/>
      <c r="NS2" s="75"/>
      <c r="NT2" s="75"/>
      <c r="NU2" s="75"/>
      <c r="NV2" s="75"/>
      <c r="NW2" s="75"/>
      <c r="NX2" s="75"/>
      <c r="NY2" s="75"/>
      <c r="NZ2" s="75"/>
      <c r="OA2" s="75"/>
      <c r="OB2" s="75"/>
      <c r="OC2" s="75"/>
      <c r="OD2" s="75"/>
      <c r="OE2" s="75"/>
      <c r="OF2" s="75"/>
      <c r="OG2" s="75"/>
      <c r="OH2" s="75"/>
      <c r="OI2" s="75"/>
      <c r="OJ2" s="75"/>
      <c r="OK2" s="75"/>
      <c r="OL2" s="75"/>
      <c r="OM2" s="75"/>
      <c r="ON2" s="75"/>
      <c r="OO2" s="75"/>
      <c r="OP2" s="75"/>
      <c r="OQ2" s="75"/>
      <c r="OR2" s="75"/>
      <c r="OS2" s="75"/>
      <c r="OT2" s="75"/>
      <c r="OU2" s="75"/>
      <c r="OV2" s="75"/>
      <c r="OW2" s="75"/>
      <c r="OX2" s="75"/>
      <c r="OY2" s="75"/>
      <c r="OZ2" s="75"/>
      <c r="PA2" s="75"/>
      <c r="PB2" s="75"/>
      <c r="PC2" s="75"/>
      <c r="PD2" s="75"/>
      <c r="PE2" s="75"/>
      <c r="PF2" s="75"/>
      <c r="PG2" s="75"/>
      <c r="PH2" s="75"/>
      <c r="PI2" s="75"/>
      <c r="PJ2" s="75"/>
      <c r="PK2" s="75"/>
      <c r="PL2" s="75"/>
      <c r="PM2" s="75"/>
      <c r="PN2" s="75"/>
      <c r="PO2" s="75"/>
      <c r="PP2" s="75"/>
      <c r="PQ2" s="75"/>
      <c r="PR2" s="75"/>
      <c r="PS2" s="75"/>
      <c r="PT2" s="75"/>
      <c r="PU2" s="75"/>
      <c r="PV2" s="75"/>
      <c r="PW2" s="75"/>
      <c r="PX2" s="75"/>
      <c r="PY2" s="75"/>
      <c r="PZ2" s="75"/>
      <c r="QA2" s="75"/>
      <c r="QB2" s="75"/>
      <c r="QC2" s="75"/>
      <c r="QD2" s="75"/>
      <c r="QE2" s="75"/>
      <c r="QF2" s="75"/>
      <c r="QG2" s="75"/>
      <c r="QH2" s="75"/>
      <c r="QI2" s="75"/>
      <c r="QJ2" s="75"/>
      <c r="QK2" s="75"/>
      <c r="QL2" s="75"/>
      <c r="QM2" s="75"/>
      <c r="QN2" s="75"/>
      <c r="QO2" s="75"/>
      <c r="QP2" s="75"/>
      <c r="QQ2" s="75"/>
      <c r="QR2" s="75"/>
      <c r="QS2" s="75"/>
      <c r="QT2" s="75"/>
      <c r="QU2" s="75"/>
      <c r="QV2" s="75"/>
      <c r="QW2" s="75"/>
      <c r="QX2" s="75"/>
      <c r="QY2" s="75"/>
      <c r="QZ2" s="75"/>
      <c r="RA2" s="75"/>
      <c r="RB2" s="75"/>
      <c r="RC2" s="75"/>
      <c r="RD2" s="75"/>
      <c r="RE2" s="75"/>
      <c r="RF2" s="75"/>
      <c r="RG2" s="75"/>
      <c r="RH2" s="75"/>
      <c r="RI2" s="75"/>
      <c r="RJ2" s="75"/>
      <c r="RK2" s="75"/>
      <c r="RL2" s="75"/>
      <c r="RM2" s="75"/>
      <c r="RN2" s="75"/>
      <c r="RO2" s="75"/>
      <c r="RP2" s="75"/>
      <c r="RQ2" s="75"/>
      <c r="RR2" s="75"/>
      <c r="RS2" s="75"/>
      <c r="RT2" s="75"/>
      <c r="RU2" s="75"/>
      <c r="RV2" s="75"/>
      <c r="RW2" s="75"/>
      <c r="RX2" s="75"/>
      <c r="RY2" s="75"/>
      <c r="RZ2" s="75"/>
      <c r="SA2" s="75"/>
      <c r="SB2" s="75"/>
      <c r="SC2" s="75"/>
      <c r="SD2" s="75"/>
      <c r="SE2" s="75"/>
      <c r="SF2" s="75"/>
      <c r="SG2" s="75"/>
      <c r="SH2" s="75"/>
      <c r="SI2" s="75"/>
      <c r="SJ2" s="75"/>
      <c r="SK2" s="75"/>
      <c r="SL2" s="75"/>
      <c r="SM2" s="75"/>
      <c r="SN2" s="75"/>
      <c r="SO2" s="75"/>
      <c r="SP2" s="75"/>
      <c r="SQ2" s="75"/>
      <c r="SR2" s="75"/>
      <c r="SS2" s="75"/>
      <c r="ST2" s="75"/>
      <c r="SU2" s="75"/>
      <c r="SV2" s="75"/>
      <c r="SW2" s="75"/>
      <c r="SX2" s="75"/>
      <c r="SY2" s="75"/>
      <c r="SZ2" s="75"/>
      <c r="TA2" s="75"/>
      <c r="TB2" s="75"/>
      <c r="TC2" s="75"/>
      <c r="TD2" s="75"/>
      <c r="TE2" s="75"/>
      <c r="TF2" s="75"/>
      <c r="TG2" s="75"/>
      <c r="TH2" s="75"/>
      <c r="TI2" s="75"/>
      <c r="TJ2" s="75"/>
      <c r="TK2" s="75"/>
      <c r="TL2" s="75"/>
      <c r="TM2" s="75"/>
      <c r="TN2" s="75"/>
      <c r="TO2" s="75"/>
      <c r="TP2" s="75"/>
      <c r="TQ2" s="75"/>
      <c r="TR2" s="75"/>
      <c r="TS2" s="75"/>
      <c r="TT2" s="75"/>
      <c r="TU2" s="75"/>
      <c r="TV2" s="75"/>
      <c r="TW2" s="75"/>
      <c r="TX2" s="75"/>
      <c r="TY2" s="75"/>
      <c r="TZ2" s="75"/>
      <c r="UA2" s="75"/>
      <c r="UB2" s="75"/>
      <c r="UC2" s="75"/>
      <c r="UD2" s="75"/>
      <c r="UE2" s="75"/>
      <c r="UF2" s="75"/>
      <c r="UG2" s="75"/>
      <c r="UH2" s="75"/>
      <c r="UI2" s="75"/>
      <c r="UJ2" s="75"/>
      <c r="UK2" s="75"/>
      <c r="UL2" s="75"/>
      <c r="UM2" s="75"/>
      <c r="UN2" s="75"/>
      <c r="UO2" s="75"/>
      <c r="UP2" s="75"/>
      <c r="UQ2" s="75"/>
      <c r="UR2" s="75"/>
      <c r="US2" s="75"/>
      <c r="UT2" s="75"/>
      <c r="UU2" s="75"/>
      <c r="UV2" s="75"/>
      <c r="UW2" s="75"/>
      <c r="UX2" s="75"/>
      <c r="UY2" s="75"/>
      <c r="UZ2" s="75"/>
      <c r="VA2" s="75"/>
      <c r="VB2" s="75"/>
      <c r="VC2" s="75"/>
      <c r="VD2" s="75"/>
      <c r="VE2" s="75"/>
      <c r="VF2" s="75"/>
      <c r="VG2" s="75"/>
      <c r="VH2" s="75"/>
      <c r="VI2" s="75"/>
      <c r="VJ2" s="75"/>
      <c r="VK2" s="75"/>
      <c r="VL2" s="75"/>
      <c r="VM2" s="75"/>
      <c r="VN2" s="75"/>
      <c r="VO2" s="75"/>
      <c r="VP2" s="75"/>
      <c r="VQ2" s="75"/>
      <c r="VR2" s="75"/>
      <c r="VS2" s="75"/>
      <c r="VT2" s="75"/>
      <c r="VU2" s="75"/>
      <c r="VV2" s="75"/>
      <c r="VW2" s="75"/>
      <c r="VX2" s="75"/>
      <c r="VY2" s="75"/>
      <c r="VZ2" s="75"/>
      <c r="WA2" s="75"/>
      <c r="WB2" s="75"/>
      <c r="WC2" s="75"/>
      <c r="WD2" s="75"/>
      <c r="WE2" s="75"/>
      <c r="WF2" s="75"/>
      <c r="WG2" s="75"/>
      <c r="WH2" s="75"/>
      <c r="WI2" s="75"/>
      <c r="WJ2" s="75"/>
      <c r="WK2" s="75"/>
      <c r="WL2" s="75"/>
      <c r="WM2" s="75"/>
      <c r="WN2" s="75"/>
      <c r="WO2" s="75"/>
      <c r="WP2" s="75"/>
      <c r="WQ2" s="75"/>
      <c r="WR2" s="75"/>
      <c r="WS2" s="75"/>
      <c r="WT2" s="75"/>
      <c r="WU2" s="75"/>
      <c r="WV2" s="75"/>
      <c r="WW2" s="75"/>
      <c r="WX2" s="75"/>
      <c r="WY2" s="75"/>
      <c r="WZ2" s="75"/>
      <c r="XA2" s="75"/>
      <c r="XB2" s="75"/>
      <c r="XC2" s="75"/>
      <c r="XD2" s="75"/>
      <c r="XE2" s="75"/>
      <c r="XF2" s="75"/>
      <c r="XG2" s="75"/>
      <c r="XH2" s="75"/>
      <c r="XI2" s="75"/>
      <c r="XJ2" s="75"/>
      <c r="XK2" s="75"/>
      <c r="XL2" s="75"/>
      <c r="XM2" s="75"/>
      <c r="XN2" s="75"/>
      <c r="XO2" s="75"/>
      <c r="XP2" s="75"/>
      <c r="XQ2" s="75"/>
      <c r="XR2" s="75"/>
      <c r="XS2" s="75"/>
      <c r="XT2" s="75"/>
      <c r="XU2" s="75"/>
      <c r="XV2" s="75"/>
      <c r="XW2" s="75"/>
      <c r="XX2" s="75"/>
      <c r="XY2" s="75"/>
      <c r="XZ2" s="75"/>
      <c r="YA2" s="75"/>
      <c r="YB2" s="75"/>
      <c r="YC2" s="75"/>
      <c r="YD2" s="75"/>
      <c r="YE2" s="75"/>
      <c r="YF2" s="75"/>
      <c r="YG2" s="75"/>
      <c r="YH2" s="75"/>
      <c r="YI2" s="75"/>
      <c r="YJ2" s="75"/>
      <c r="YK2" s="75"/>
      <c r="YL2" s="75"/>
      <c r="YM2" s="75"/>
      <c r="YN2" s="75"/>
      <c r="YO2" s="75"/>
      <c r="YP2" s="75"/>
      <c r="YQ2" s="75"/>
      <c r="YR2" s="75"/>
      <c r="YS2" s="75"/>
      <c r="YT2" s="75"/>
      <c r="YU2" s="75"/>
      <c r="YV2" s="75"/>
      <c r="YW2" s="75"/>
      <c r="YX2" s="75"/>
      <c r="YY2" s="75"/>
      <c r="YZ2" s="75"/>
      <c r="ZA2" s="75"/>
      <c r="ZB2" s="75"/>
      <c r="ZC2" s="75"/>
      <c r="ZD2" s="75"/>
      <c r="ZE2" s="75"/>
      <c r="ZF2" s="75"/>
      <c r="ZG2" s="75"/>
      <c r="ZH2" s="75"/>
      <c r="ZI2" s="75"/>
      <c r="ZJ2" s="75"/>
      <c r="ZK2" s="75"/>
      <c r="ZL2" s="75"/>
      <c r="ZM2" s="75"/>
      <c r="ZN2" s="75"/>
      <c r="ZO2" s="75"/>
      <c r="ZP2" s="75"/>
      <c r="ZQ2" s="75"/>
      <c r="ZR2" s="75"/>
      <c r="ZS2" s="75"/>
      <c r="ZT2" s="75"/>
      <c r="ZU2" s="75"/>
      <c r="ZV2" s="75"/>
      <c r="ZW2" s="75"/>
      <c r="ZX2" s="75"/>
      <c r="ZY2" s="75"/>
      <c r="ZZ2" s="75"/>
      <c r="AAA2" s="75"/>
      <c r="AAB2" s="75"/>
      <c r="AAC2" s="75"/>
      <c r="AAD2" s="75"/>
      <c r="AAE2" s="75"/>
      <c r="AAF2" s="75"/>
      <c r="AAG2" s="75"/>
      <c r="AAH2" s="75"/>
      <c r="AAI2" s="75"/>
      <c r="AAJ2" s="75"/>
      <c r="AAK2" s="75"/>
      <c r="AAL2" s="75"/>
      <c r="AAM2" s="75"/>
      <c r="AAN2" s="75"/>
      <c r="AAO2" s="75"/>
      <c r="AAP2" s="75"/>
      <c r="AAQ2" s="75"/>
      <c r="AAR2" s="75"/>
      <c r="AAS2" s="75"/>
      <c r="AAT2" s="75"/>
      <c r="AAU2" s="75"/>
      <c r="AAV2" s="75"/>
      <c r="AAW2" s="75"/>
      <c r="AAX2" s="75"/>
      <c r="AAY2" s="75"/>
      <c r="AAZ2" s="75"/>
      <c r="ABA2" s="75"/>
      <c r="ABB2" s="75"/>
      <c r="ABC2" s="75"/>
      <c r="ABD2" s="75"/>
      <c r="ABE2" s="75"/>
      <c r="ABF2" s="75"/>
      <c r="ABG2" s="75"/>
      <c r="ABH2" s="75"/>
      <c r="ABI2" s="75"/>
      <c r="ABJ2" s="75"/>
      <c r="ABK2" s="75"/>
      <c r="ABL2" s="75"/>
      <c r="ABM2" s="75"/>
      <c r="ABN2" s="75"/>
      <c r="ABO2" s="75"/>
      <c r="ABP2" s="75"/>
      <c r="ABQ2" s="75"/>
      <c r="ABR2" s="75"/>
      <c r="ABS2" s="75"/>
      <c r="ABT2" s="75"/>
      <c r="ABU2" s="75"/>
      <c r="ABV2" s="75"/>
      <c r="ABW2" s="75"/>
      <c r="ABX2" s="75"/>
      <c r="ABY2" s="75"/>
      <c r="ABZ2" s="75"/>
      <c r="ACA2" s="75"/>
      <c r="ACB2" s="75"/>
      <c r="ACC2" s="75"/>
      <c r="ACD2" s="75"/>
      <c r="ACE2" s="75"/>
      <c r="ACF2" s="75"/>
      <c r="ACG2" s="75"/>
      <c r="ACH2" s="75"/>
      <c r="ACI2" s="75"/>
      <c r="ACJ2" s="75"/>
      <c r="ACK2" s="75"/>
      <c r="ACL2" s="75"/>
      <c r="ACM2" s="75"/>
      <c r="ACN2" s="75"/>
      <c r="ACO2" s="75"/>
      <c r="ACP2" s="75"/>
      <c r="ACQ2" s="75"/>
      <c r="ACR2" s="75"/>
      <c r="ACS2" s="75"/>
      <c r="ACT2" s="75"/>
      <c r="ACU2" s="75"/>
      <c r="ACV2" s="75"/>
      <c r="ACW2" s="75"/>
      <c r="ACX2" s="75"/>
      <c r="ACY2" s="75"/>
      <c r="ACZ2" s="75"/>
      <c r="ADA2" s="75"/>
      <c r="ADB2" s="75"/>
      <c r="ADC2" s="75"/>
      <c r="ADD2" s="75"/>
      <c r="ADE2" s="75"/>
      <c r="ADF2" s="75"/>
      <c r="ADG2" s="75"/>
      <c r="ADH2" s="75"/>
      <c r="ADI2" s="75"/>
      <c r="ADJ2" s="75"/>
      <c r="ADK2" s="75"/>
      <c r="ADL2" s="75"/>
      <c r="ADM2" s="75"/>
      <c r="ADN2" s="75"/>
      <c r="ADO2" s="75"/>
      <c r="ADP2" s="75"/>
      <c r="ADQ2" s="75"/>
      <c r="ADR2" s="75"/>
      <c r="ADS2" s="75"/>
      <c r="ADT2" s="75"/>
      <c r="ADU2" s="75"/>
      <c r="ADV2" s="75"/>
      <c r="ADW2" s="75"/>
      <c r="ADX2" s="75"/>
      <c r="ADY2" s="75"/>
      <c r="ADZ2" s="75"/>
      <c r="AEA2" s="75"/>
      <c r="AEB2" s="75"/>
      <c r="AEC2" s="75"/>
      <c r="AED2" s="75"/>
      <c r="AEE2" s="75"/>
      <c r="AEF2" s="75"/>
      <c r="AEG2" s="75"/>
      <c r="AEH2" s="75"/>
      <c r="AEI2" s="75"/>
      <c r="AEJ2" s="75"/>
      <c r="AEK2" s="75"/>
      <c r="AEL2" s="75"/>
      <c r="AEM2" s="75"/>
      <c r="AEN2" s="75"/>
      <c r="AEO2" s="75"/>
      <c r="AEP2" s="75"/>
      <c r="AEQ2" s="75"/>
      <c r="AER2" s="75"/>
      <c r="AES2" s="75"/>
      <c r="AET2" s="75"/>
      <c r="AEU2" s="75"/>
      <c r="AEV2" s="75"/>
      <c r="AEW2" s="75"/>
      <c r="AEX2" s="75"/>
      <c r="AEY2" s="75"/>
      <c r="AEZ2" s="75"/>
      <c r="AFA2" s="75"/>
      <c r="AFB2" s="75"/>
      <c r="AFC2" s="75"/>
      <c r="AFD2" s="75"/>
      <c r="AFE2" s="75"/>
      <c r="AFF2" s="75"/>
      <c r="AFG2" s="75"/>
      <c r="AFH2" s="75"/>
      <c r="AFI2" s="75"/>
      <c r="AFJ2" s="75"/>
      <c r="AFK2" s="75"/>
      <c r="AFL2" s="75"/>
      <c r="AFM2" s="75"/>
      <c r="AFN2" s="75"/>
      <c r="AFO2" s="75"/>
      <c r="AFP2" s="75"/>
      <c r="AFQ2" s="75"/>
      <c r="AFR2" s="75"/>
      <c r="AFS2" s="75"/>
      <c r="AFT2" s="75"/>
      <c r="AFU2" s="75"/>
      <c r="AFV2" s="75"/>
      <c r="AFW2" s="75"/>
      <c r="AFX2" s="75"/>
      <c r="AFY2" s="75"/>
      <c r="AFZ2" s="75"/>
      <c r="AGA2" s="75"/>
      <c r="AGB2" s="75"/>
      <c r="AGC2" s="75"/>
      <c r="AGD2" s="75"/>
      <c r="AGE2" s="75"/>
      <c r="AGF2" s="75"/>
      <c r="AGG2" s="75"/>
      <c r="AGH2" s="75"/>
      <c r="AGI2" s="75"/>
      <c r="AGJ2" s="75"/>
      <c r="AGK2" s="75"/>
      <c r="AGL2" s="75"/>
      <c r="AGM2" s="75"/>
      <c r="AGN2" s="75"/>
      <c r="AGO2" s="75"/>
      <c r="AGP2" s="75"/>
      <c r="AGQ2" s="75"/>
      <c r="AGR2" s="75"/>
      <c r="AGS2" s="75"/>
      <c r="AGT2" s="75"/>
      <c r="AGU2" s="75"/>
      <c r="AGV2" s="75"/>
      <c r="AGW2" s="75"/>
      <c r="AGX2" s="75"/>
      <c r="AGY2" s="75"/>
      <c r="AGZ2" s="75"/>
      <c r="AHA2" s="75"/>
      <c r="AHB2" s="75"/>
      <c r="AHC2" s="75"/>
      <c r="AHD2" s="75"/>
      <c r="AHE2" s="75"/>
      <c r="AHF2" s="75"/>
      <c r="AHG2" s="75"/>
      <c r="AHH2" s="75"/>
      <c r="AHI2" s="75"/>
      <c r="AHJ2" s="75"/>
      <c r="AHK2" s="75"/>
      <c r="AHL2" s="75"/>
      <c r="AHM2" s="75"/>
      <c r="AHN2" s="75"/>
      <c r="AHO2" s="75"/>
      <c r="AHP2" s="75"/>
      <c r="AHQ2" s="75"/>
      <c r="AHR2" s="75"/>
      <c r="AHS2" s="75"/>
      <c r="AHT2" s="75"/>
      <c r="AHU2" s="75"/>
      <c r="AHV2" s="75"/>
      <c r="AHW2" s="75"/>
      <c r="AHX2" s="75"/>
      <c r="AHY2" s="75"/>
      <c r="AHZ2" s="75"/>
      <c r="AIA2" s="75"/>
      <c r="AIB2" s="75"/>
      <c r="AIC2" s="75"/>
      <c r="AID2" s="75"/>
      <c r="AIE2" s="75"/>
      <c r="AIF2" s="75"/>
      <c r="AIG2" s="75"/>
      <c r="AIH2" s="75"/>
      <c r="AII2" s="75"/>
      <c r="AIJ2" s="75"/>
      <c r="AIK2" s="75"/>
      <c r="AIL2" s="75"/>
      <c r="AIM2" s="75"/>
      <c r="AIN2" s="75"/>
      <c r="AIO2" s="75"/>
      <c r="AIP2" s="75"/>
      <c r="AIQ2" s="75"/>
      <c r="AIR2" s="75"/>
      <c r="AIS2" s="75"/>
      <c r="AIT2" s="75"/>
      <c r="AIU2" s="75"/>
      <c r="AIV2" s="75"/>
      <c r="AIW2" s="75"/>
      <c r="AIX2" s="75"/>
      <c r="AIY2" s="75"/>
      <c r="AIZ2" s="75"/>
      <c r="AJA2" s="75"/>
      <c r="AJB2" s="75"/>
      <c r="AJC2" s="75"/>
      <c r="AJD2" s="75"/>
      <c r="AJE2" s="75"/>
      <c r="AJF2" s="75"/>
      <c r="AJG2" s="75"/>
      <c r="AJH2" s="75"/>
      <c r="AJI2" s="75"/>
      <c r="AJJ2" s="75"/>
      <c r="AJK2" s="75"/>
      <c r="AJL2" s="75"/>
      <c r="AJM2" s="75"/>
      <c r="AJN2" s="75"/>
      <c r="AJO2" s="75"/>
      <c r="AJP2" s="75"/>
      <c r="AJQ2" s="75"/>
      <c r="AJR2" s="75"/>
      <c r="AJS2" s="75"/>
      <c r="AJT2" s="75"/>
      <c r="AJU2" s="75"/>
      <c r="AJV2" s="75"/>
      <c r="AJW2" s="75"/>
      <c r="AJX2" s="75"/>
      <c r="AJY2" s="75"/>
      <c r="AJZ2" s="75"/>
      <c r="AKA2" s="75"/>
      <c r="AKB2" s="75"/>
      <c r="AKC2" s="75"/>
      <c r="AKD2" s="75"/>
    </row>
    <row r="3" spans="1:966" s="199" customFormat="1" ht="74.25" customHeight="1">
      <c r="A3" s="196"/>
      <c r="B3" s="711" t="s">
        <v>179</v>
      </c>
      <c r="C3" s="711" t="s">
        <v>141</v>
      </c>
      <c r="D3" s="711" t="s">
        <v>1362</v>
      </c>
      <c r="E3" s="711" t="s">
        <v>184</v>
      </c>
      <c r="F3" s="711" t="s">
        <v>185</v>
      </c>
      <c r="G3" s="711" t="s">
        <v>181</v>
      </c>
      <c r="H3" s="711" t="s">
        <v>186</v>
      </c>
      <c r="I3" s="711" t="s">
        <v>187</v>
      </c>
      <c r="J3" s="711" t="s">
        <v>183</v>
      </c>
      <c r="K3" s="711" t="s">
        <v>188</v>
      </c>
      <c r="L3" s="711" t="s">
        <v>189</v>
      </c>
      <c r="M3" s="711" t="s">
        <v>190</v>
      </c>
      <c r="N3" s="711" t="s">
        <v>191</v>
      </c>
      <c r="O3" s="711" t="s">
        <v>192</v>
      </c>
      <c r="P3" s="712" t="s">
        <v>1359</v>
      </c>
      <c r="Q3" s="711" t="s">
        <v>180</v>
      </c>
      <c r="R3" s="711" t="s">
        <v>201</v>
      </c>
      <c r="S3" s="711" t="s">
        <v>202</v>
      </c>
      <c r="T3" s="708" t="s">
        <v>317</v>
      </c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  <c r="BN3" s="206"/>
      <c r="BO3" s="206"/>
      <c r="BP3" s="206"/>
      <c r="BQ3" s="206"/>
      <c r="BR3" s="206"/>
      <c r="BS3" s="206"/>
      <c r="BT3" s="206"/>
      <c r="BU3" s="206"/>
      <c r="BV3" s="206"/>
      <c r="BW3" s="206"/>
      <c r="BX3" s="206"/>
      <c r="BY3" s="206"/>
      <c r="BZ3" s="206"/>
      <c r="CA3" s="206"/>
      <c r="CB3" s="206"/>
      <c r="CC3" s="206"/>
      <c r="CD3" s="206"/>
      <c r="CE3" s="206"/>
      <c r="CF3" s="206"/>
      <c r="CG3" s="206"/>
      <c r="CH3" s="206"/>
      <c r="CI3" s="206"/>
      <c r="CJ3" s="206"/>
      <c r="CK3" s="206"/>
      <c r="CL3" s="206"/>
      <c r="CM3" s="206"/>
      <c r="CN3" s="206"/>
      <c r="CO3" s="206"/>
      <c r="CP3" s="206"/>
      <c r="CQ3" s="206"/>
      <c r="CR3" s="206"/>
      <c r="CS3" s="206"/>
      <c r="CT3" s="206"/>
      <c r="CU3" s="206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6"/>
      <c r="DT3" s="206"/>
      <c r="DU3" s="206"/>
      <c r="DV3" s="206"/>
      <c r="DW3" s="206"/>
      <c r="DX3" s="206"/>
      <c r="DY3" s="206"/>
      <c r="DZ3" s="206"/>
      <c r="EA3" s="206"/>
      <c r="EB3" s="206"/>
      <c r="EC3" s="206"/>
      <c r="ED3" s="206"/>
      <c r="EE3" s="206"/>
      <c r="EF3" s="206"/>
      <c r="EG3" s="206"/>
      <c r="EH3" s="206"/>
      <c r="EI3" s="206"/>
      <c r="EJ3" s="206"/>
      <c r="EK3" s="206"/>
      <c r="EL3" s="206"/>
      <c r="EM3" s="206"/>
      <c r="EN3" s="206"/>
      <c r="EO3" s="206"/>
      <c r="EP3" s="206"/>
      <c r="EQ3" s="206"/>
      <c r="ER3" s="206"/>
      <c r="ES3" s="206"/>
      <c r="ET3" s="206"/>
      <c r="EU3" s="206"/>
      <c r="EV3" s="206"/>
      <c r="EW3" s="206"/>
      <c r="EX3" s="206"/>
      <c r="EY3" s="206"/>
      <c r="EZ3" s="206"/>
      <c r="FA3" s="206"/>
      <c r="FB3" s="206"/>
      <c r="FC3" s="206"/>
      <c r="FD3" s="206"/>
      <c r="FE3" s="206"/>
      <c r="FF3" s="206"/>
      <c r="FG3" s="206"/>
      <c r="FH3" s="206"/>
      <c r="FI3" s="206"/>
      <c r="FJ3" s="206"/>
      <c r="FK3" s="206"/>
      <c r="FL3" s="206"/>
      <c r="FM3" s="206"/>
      <c r="FN3" s="206"/>
      <c r="FO3" s="206"/>
      <c r="FP3" s="206"/>
      <c r="FQ3" s="206"/>
      <c r="FR3" s="206"/>
      <c r="FS3" s="206"/>
      <c r="FT3" s="206"/>
      <c r="FU3" s="206"/>
      <c r="FV3" s="206"/>
      <c r="FW3" s="206"/>
      <c r="FX3" s="206"/>
      <c r="FY3" s="206"/>
      <c r="FZ3" s="206"/>
      <c r="GA3" s="206"/>
      <c r="GB3" s="206"/>
      <c r="GC3" s="206"/>
      <c r="GD3" s="206"/>
      <c r="GE3" s="206"/>
      <c r="GF3" s="206"/>
      <c r="GG3" s="206"/>
      <c r="GH3" s="206"/>
      <c r="GI3" s="206"/>
      <c r="GJ3" s="206"/>
      <c r="GK3" s="206"/>
      <c r="GL3" s="206"/>
      <c r="GM3" s="206"/>
      <c r="GN3" s="206"/>
      <c r="GO3" s="206"/>
      <c r="GP3" s="206"/>
      <c r="GQ3" s="206"/>
      <c r="GR3" s="206"/>
      <c r="GS3" s="206"/>
      <c r="GT3" s="206"/>
      <c r="GU3" s="206"/>
      <c r="GV3" s="206"/>
      <c r="GW3" s="206"/>
      <c r="GX3" s="206"/>
      <c r="GY3" s="206"/>
      <c r="GZ3" s="206"/>
      <c r="HA3" s="206"/>
      <c r="HB3" s="206"/>
      <c r="HC3" s="206"/>
      <c r="HD3" s="206"/>
      <c r="HE3" s="206"/>
      <c r="HF3" s="206"/>
      <c r="HG3" s="206"/>
      <c r="HH3" s="206"/>
      <c r="HI3" s="206"/>
      <c r="HJ3" s="206"/>
      <c r="HK3" s="206"/>
      <c r="HL3" s="206"/>
      <c r="HM3" s="206"/>
      <c r="HN3" s="206"/>
      <c r="HO3" s="206"/>
      <c r="HP3" s="206"/>
      <c r="HQ3" s="206"/>
      <c r="HR3" s="206"/>
      <c r="HS3" s="206"/>
      <c r="HT3" s="206"/>
      <c r="HU3" s="206"/>
      <c r="HV3" s="206"/>
      <c r="HW3" s="206"/>
      <c r="HX3" s="206"/>
      <c r="HY3" s="206"/>
      <c r="HZ3" s="206"/>
      <c r="IA3" s="206"/>
      <c r="IB3" s="206"/>
      <c r="IC3" s="206"/>
      <c r="ID3" s="206"/>
      <c r="IE3" s="206"/>
      <c r="IF3" s="206"/>
      <c r="IG3" s="206"/>
      <c r="IH3" s="206"/>
      <c r="II3" s="206"/>
      <c r="IJ3" s="206"/>
      <c r="IK3" s="206"/>
      <c r="IL3" s="206"/>
      <c r="IM3" s="206"/>
      <c r="IN3" s="206"/>
      <c r="IO3" s="206"/>
      <c r="IP3" s="206"/>
      <c r="IQ3" s="206"/>
      <c r="IR3" s="206"/>
      <c r="IS3" s="206"/>
      <c r="IT3" s="206"/>
      <c r="IU3" s="206"/>
      <c r="IV3" s="206"/>
      <c r="IW3" s="206"/>
      <c r="IX3" s="206"/>
      <c r="IY3" s="206"/>
      <c r="IZ3" s="206"/>
      <c r="JA3" s="206"/>
      <c r="JB3" s="206"/>
      <c r="JC3" s="206"/>
      <c r="JD3" s="206"/>
      <c r="JE3" s="206"/>
      <c r="JF3" s="206"/>
      <c r="JG3" s="206"/>
      <c r="JH3" s="206"/>
      <c r="JI3" s="206"/>
      <c r="JJ3" s="206"/>
      <c r="JK3" s="206"/>
      <c r="JL3" s="206"/>
      <c r="JM3" s="206"/>
      <c r="JN3" s="206"/>
      <c r="JO3" s="206"/>
      <c r="JP3" s="206"/>
      <c r="JQ3" s="206"/>
      <c r="JR3" s="206"/>
      <c r="JS3" s="206"/>
      <c r="JT3" s="206"/>
      <c r="JU3" s="206"/>
      <c r="JV3" s="206"/>
      <c r="JW3" s="206"/>
      <c r="JX3" s="206"/>
      <c r="JY3" s="206"/>
      <c r="JZ3" s="206"/>
      <c r="KA3" s="206"/>
      <c r="KB3" s="206"/>
      <c r="KC3" s="206"/>
      <c r="KD3" s="206"/>
      <c r="KE3" s="206"/>
      <c r="KF3" s="206"/>
      <c r="KG3" s="206"/>
      <c r="KH3" s="206"/>
      <c r="KI3" s="206"/>
      <c r="KJ3" s="206"/>
      <c r="KK3" s="206"/>
      <c r="KL3" s="206"/>
      <c r="KM3" s="206"/>
      <c r="KN3" s="206"/>
      <c r="KO3" s="206"/>
      <c r="KP3" s="206"/>
      <c r="KQ3" s="206"/>
      <c r="KR3" s="206"/>
      <c r="KS3" s="206"/>
      <c r="KT3" s="206"/>
      <c r="KU3" s="206"/>
      <c r="KV3" s="206"/>
      <c r="KW3" s="206"/>
      <c r="KX3" s="206"/>
      <c r="KY3" s="206"/>
      <c r="KZ3" s="206"/>
      <c r="LA3" s="206"/>
      <c r="LB3" s="206"/>
      <c r="LC3" s="206"/>
      <c r="LD3" s="206"/>
      <c r="LE3" s="206"/>
      <c r="LF3" s="206"/>
      <c r="LG3" s="206"/>
      <c r="LH3" s="206"/>
      <c r="LI3" s="206"/>
      <c r="LJ3" s="206"/>
      <c r="LK3" s="206"/>
      <c r="LL3" s="206"/>
      <c r="LM3" s="206"/>
      <c r="LN3" s="206"/>
      <c r="LO3" s="206"/>
      <c r="LP3" s="206"/>
      <c r="LQ3" s="206"/>
      <c r="LR3" s="206"/>
      <c r="LS3" s="206"/>
      <c r="LT3" s="206"/>
      <c r="LU3" s="206"/>
      <c r="LV3" s="206"/>
      <c r="LW3" s="206"/>
      <c r="LX3" s="206"/>
      <c r="LY3" s="206"/>
      <c r="LZ3" s="206"/>
      <c r="MA3" s="206"/>
      <c r="MB3" s="206"/>
      <c r="MC3" s="206"/>
      <c r="MD3" s="206"/>
      <c r="ME3" s="206"/>
      <c r="MF3" s="206"/>
      <c r="MG3" s="206"/>
      <c r="MH3" s="206"/>
      <c r="MI3" s="206"/>
      <c r="MJ3" s="206"/>
      <c r="MK3" s="206"/>
      <c r="ML3" s="206"/>
      <c r="MM3" s="206"/>
      <c r="MN3" s="206"/>
      <c r="MO3" s="206"/>
      <c r="MP3" s="206"/>
      <c r="MQ3" s="206"/>
      <c r="MR3" s="206"/>
      <c r="MS3" s="206"/>
      <c r="MT3" s="206"/>
      <c r="MU3" s="206"/>
      <c r="MV3" s="206"/>
      <c r="MW3" s="206"/>
      <c r="MX3" s="206"/>
      <c r="MY3" s="206"/>
      <c r="MZ3" s="206"/>
      <c r="NA3" s="206"/>
      <c r="NB3" s="206"/>
      <c r="NC3" s="206"/>
      <c r="ND3" s="206"/>
      <c r="NE3" s="206"/>
      <c r="NF3" s="206"/>
      <c r="NG3" s="206"/>
      <c r="NH3" s="206"/>
      <c r="NI3" s="206"/>
      <c r="NJ3" s="206"/>
      <c r="NK3" s="206"/>
      <c r="NL3" s="206"/>
      <c r="NM3" s="206"/>
      <c r="NN3" s="206"/>
      <c r="NO3" s="206"/>
      <c r="NP3" s="206"/>
      <c r="NQ3" s="206"/>
      <c r="NR3" s="206"/>
      <c r="NS3" s="206"/>
      <c r="NT3" s="206"/>
      <c r="NU3" s="206"/>
      <c r="NV3" s="206"/>
      <c r="NW3" s="206"/>
      <c r="NX3" s="206"/>
      <c r="NY3" s="206"/>
      <c r="NZ3" s="206"/>
      <c r="OA3" s="206"/>
      <c r="OB3" s="206"/>
      <c r="OC3" s="206"/>
      <c r="OD3" s="206"/>
      <c r="OE3" s="206"/>
      <c r="OF3" s="206"/>
      <c r="OG3" s="206"/>
      <c r="OH3" s="206"/>
      <c r="OI3" s="206"/>
      <c r="OJ3" s="206"/>
      <c r="OK3" s="206"/>
      <c r="OL3" s="206"/>
      <c r="OM3" s="206"/>
      <c r="ON3" s="206"/>
      <c r="OO3" s="206"/>
      <c r="OP3" s="206"/>
      <c r="OQ3" s="206"/>
      <c r="OR3" s="206"/>
      <c r="OS3" s="206"/>
      <c r="OT3" s="206"/>
      <c r="OU3" s="206"/>
      <c r="OV3" s="206"/>
      <c r="OW3" s="206"/>
      <c r="OX3" s="206"/>
      <c r="OY3" s="206"/>
      <c r="OZ3" s="206"/>
      <c r="PA3" s="206"/>
      <c r="PB3" s="206"/>
      <c r="PC3" s="206"/>
      <c r="PD3" s="206"/>
      <c r="PE3" s="206"/>
      <c r="PF3" s="206"/>
      <c r="PG3" s="206"/>
      <c r="PH3" s="206"/>
      <c r="PI3" s="206"/>
      <c r="PJ3" s="206"/>
      <c r="PK3" s="206"/>
      <c r="PL3" s="206"/>
      <c r="PM3" s="206"/>
      <c r="PN3" s="206"/>
      <c r="PO3" s="206"/>
      <c r="PP3" s="206"/>
      <c r="PQ3" s="206"/>
      <c r="PR3" s="206"/>
      <c r="PS3" s="206"/>
      <c r="PT3" s="206"/>
      <c r="PU3" s="206"/>
      <c r="PV3" s="206"/>
      <c r="PW3" s="206"/>
      <c r="PX3" s="206"/>
      <c r="PY3" s="206"/>
      <c r="PZ3" s="206"/>
      <c r="QA3" s="206"/>
      <c r="QB3" s="206"/>
      <c r="QC3" s="206"/>
      <c r="QD3" s="206"/>
      <c r="QE3" s="206"/>
      <c r="QF3" s="206"/>
      <c r="QG3" s="206"/>
      <c r="QH3" s="206"/>
      <c r="QI3" s="206"/>
      <c r="QJ3" s="206"/>
      <c r="QK3" s="206"/>
      <c r="QL3" s="206"/>
      <c r="QM3" s="206"/>
      <c r="QN3" s="206"/>
      <c r="QO3" s="206"/>
      <c r="QP3" s="206"/>
      <c r="QQ3" s="206"/>
      <c r="QR3" s="206"/>
      <c r="QS3" s="206"/>
      <c r="QT3" s="206"/>
      <c r="QU3" s="206"/>
      <c r="QV3" s="206"/>
      <c r="QW3" s="206"/>
      <c r="QX3" s="206"/>
      <c r="QY3" s="206"/>
      <c r="QZ3" s="206"/>
      <c r="RA3" s="206"/>
      <c r="RB3" s="206"/>
      <c r="RC3" s="206"/>
      <c r="RD3" s="206"/>
      <c r="RE3" s="206"/>
      <c r="RF3" s="206"/>
      <c r="RG3" s="206"/>
      <c r="RH3" s="206"/>
      <c r="RI3" s="206"/>
      <c r="RJ3" s="206"/>
      <c r="RK3" s="206"/>
      <c r="RL3" s="206"/>
      <c r="RM3" s="206"/>
      <c r="RN3" s="206"/>
      <c r="RO3" s="206"/>
      <c r="RP3" s="206"/>
      <c r="RQ3" s="206"/>
      <c r="RR3" s="206"/>
      <c r="RS3" s="206"/>
      <c r="RT3" s="206"/>
      <c r="RU3" s="206"/>
      <c r="RV3" s="206"/>
      <c r="RW3" s="206"/>
      <c r="RX3" s="206"/>
      <c r="RY3" s="206"/>
      <c r="RZ3" s="206"/>
      <c r="SA3" s="206"/>
      <c r="SB3" s="206"/>
      <c r="SC3" s="206"/>
      <c r="SD3" s="206"/>
      <c r="SE3" s="206"/>
      <c r="SF3" s="206"/>
      <c r="SG3" s="206"/>
      <c r="SH3" s="206"/>
      <c r="SI3" s="206"/>
      <c r="SJ3" s="206"/>
      <c r="SK3" s="206"/>
      <c r="SL3" s="206"/>
      <c r="SM3" s="206"/>
      <c r="SN3" s="206"/>
      <c r="SO3" s="206"/>
      <c r="SP3" s="206"/>
      <c r="SQ3" s="206"/>
      <c r="SR3" s="206"/>
      <c r="SS3" s="206"/>
      <c r="ST3" s="206"/>
      <c r="SU3" s="206"/>
      <c r="SV3" s="206"/>
      <c r="SW3" s="206"/>
      <c r="SX3" s="206"/>
      <c r="SY3" s="206"/>
      <c r="SZ3" s="206"/>
      <c r="TA3" s="206"/>
      <c r="TB3" s="206"/>
      <c r="TC3" s="206"/>
      <c r="TD3" s="206"/>
      <c r="TE3" s="206"/>
      <c r="TF3" s="206"/>
      <c r="TG3" s="206"/>
      <c r="TH3" s="206"/>
      <c r="TI3" s="206"/>
      <c r="TJ3" s="206"/>
      <c r="TK3" s="206"/>
      <c r="TL3" s="206"/>
      <c r="TM3" s="206"/>
      <c r="TN3" s="206"/>
      <c r="TO3" s="206"/>
      <c r="TP3" s="206"/>
      <c r="TQ3" s="206"/>
      <c r="TR3" s="206"/>
      <c r="TS3" s="206"/>
      <c r="TT3" s="206"/>
      <c r="TU3" s="206"/>
      <c r="TV3" s="206"/>
      <c r="TW3" s="206"/>
      <c r="TX3" s="206"/>
      <c r="TY3" s="206"/>
      <c r="TZ3" s="206"/>
      <c r="UA3" s="206"/>
      <c r="UB3" s="206"/>
      <c r="UC3" s="206"/>
      <c r="UD3" s="206"/>
      <c r="UE3" s="206"/>
      <c r="UF3" s="206"/>
      <c r="UG3" s="206"/>
      <c r="UH3" s="206"/>
      <c r="UI3" s="206"/>
      <c r="UJ3" s="206"/>
      <c r="UK3" s="206"/>
      <c r="UL3" s="206"/>
      <c r="UM3" s="206"/>
      <c r="UN3" s="206"/>
      <c r="UO3" s="206"/>
      <c r="UP3" s="206"/>
      <c r="UQ3" s="206"/>
      <c r="UR3" s="206"/>
      <c r="US3" s="206"/>
      <c r="UT3" s="206"/>
      <c r="UU3" s="206"/>
      <c r="UV3" s="206"/>
      <c r="UW3" s="206"/>
      <c r="UX3" s="206"/>
      <c r="UY3" s="206"/>
      <c r="UZ3" s="206"/>
      <c r="VA3" s="206"/>
      <c r="VB3" s="206"/>
      <c r="VC3" s="206"/>
      <c r="VD3" s="206"/>
      <c r="VE3" s="206"/>
      <c r="VF3" s="206"/>
      <c r="VG3" s="206"/>
      <c r="VH3" s="206"/>
      <c r="VI3" s="206"/>
      <c r="VJ3" s="206"/>
      <c r="VK3" s="206"/>
      <c r="VL3" s="206"/>
      <c r="VM3" s="206"/>
      <c r="VN3" s="206"/>
      <c r="VO3" s="206"/>
      <c r="VP3" s="206"/>
      <c r="VQ3" s="206"/>
      <c r="VR3" s="206"/>
      <c r="VS3" s="206"/>
      <c r="VT3" s="206"/>
      <c r="VU3" s="206"/>
      <c r="VV3" s="206"/>
      <c r="VW3" s="206"/>
      <c r="VX3" s="206"/>
      <c r="VY3" s="206"/>
      <c r="VZ3" s="206"/>
      <c r="WA3" s="206"/>
      <c r="WB3" s="206"/>
      <c r="WC3" s="206"/>
      <c r="WD3" s="206"/>
      <c r="WE3" s="206"/>
      <c r="WF3" s="206"/>
      <c r="WG3" s="206"/>
      <c r="WH3" s="206"/>
      <c r="WI3" s="206"/>
      <c r="WJ3" s="206"/>
      <c r="WK3" s="206"/>
      <c r="WL3" s="206"/>
      <c r="WM3" s="206"/>
      <c r="WN3" s="206"/>
      <c r="WO3" s="206"/>
      <c r="WP3" s="206"/>
      <c r="WQ3" s="206"/>
      <c r="WR3" s="206"/>
      <c r="WS3" s="206"/>
      <c r="WT3" s="206"/>
      <c r="WU3" s="206"/>
      <c r="WV3" s="206"/>
      <c r="WW3" s="206"/>
      <c r="WX3" s="206"/>
      <c r="WY3" s="206"/>
      <c r="WZ3" s="206"/>
      <c r="XA3" s="206"/>
      <c r="XB3" s="206"/>
      <c r="XC3" s="206"/>
      <c r="XD3" s="206"/>
      <c r="XE3" s="206"/>
      <c r="XF3" s="206"/>
      <c r="XG3" s="206"/>
      <c r="XH3" s="206"/>
      <c r="XI3" s="206"/>
      <c r="XJ3" s="206"/>
      <c r="XK3" s="206"/>
      <c r="XL3" s="206"/>
      <c r="XM3" s="206"/>
      <c r="XN3" s="206"/>
      <c r="XO3" s="206"/>
      <c r="XP3" s="206"/>
      <c r="XQ3" s="206"/>
      <c r="XR3" s="206"/>
      <c r="XS3" s="206"/>
      <c r="XT3" s="206"/>
      <c r="XU3" s="206"/>
      <c r="XV3" s="206"/>
      <c r="XW3" s="206"/>
      <c r="XX3" s="206"/>
      <c r="XY3" s="206"/>
      <c r="XZ3" s="206"/>
      <c r="YA3" s="206"/>
      <c r="YB3" s="206"/>
      <c r="YC3" s="206"/>
      <c r="YD3" s="206"/>
      <c r="YE3" s="206"/>
      <c r="YF3" s="206"/>
      <c r="YG3" s="206"/>
      <c r="YH3" s="206"/>
      <c r="YI3" s="206"/>
      <c r="YJ3" s="206"/>
      <c r="YK3" s="206"/>
      <c r="YL3" s="206"/>
      <c r="YM3" s="206"/>
      <c r="YN3" s="206"/>
      <c r="YO3" s="206"/>
      <c r="YP3" s="206"/>
      <c r="YQ3" s="206"/>
      <c r="YR3" s="206"/>
      <c r="YS3" s="206"/>
      <c r="YT3" s="206"/>
      <c r="YU3" s="206"/>
      <c r="YV3" s="206"/>
      <c r="YW3" s="206"/>
      <c r="YX3" s="206"/>
      <c r="YY3" s="206"/>
      <c r="YZ3" s="206"/>
      <c r="ZA3" s="206"/>
      <c r="ZB3" s="206"/>
      <c r="ZC3" s="206"/>
      <c r="ZD3" s="206"/>
      <c r="ZE3" s="206"/>
      <c r="ZF3" s="206"/>
      <c r="ZG3" s="206"/>
      <c r="ZH3" s="206"/>
      <c r="ZI3" s="206"/>
      <c r="ZJ3" s="206"/>
      <c r="ZK3" s="206"/>
      <c r="ZL3" s="206"/>
      <c r="ZM3" s="206"/>
      <c r="ZN3" s="206"/>
      <c r="ZO3" s="206"/>
      <c r="ZP3" s="206"/>
      <c r="ZQ3" s="206"/>
      <c r="ZR3" s="206"/>
      <c r="ZS3" s="206"/>
      <c r="ZT3" s="206"/>
      <c r="ZU3" s="206"/>
      <c r="ZV3" s="206"/>
      <c r="ZW3" s="206"/>
      <c r="ZX3" s="206"/>
      <c r="ZY3" s="206"/>
      <c r="ZZ3" s="206"/>
      <c r="AAA3" s="206"/>
      <c r="AAB3" s="206"/>
      <c r="AAC3" s="206"/>
      <c r="AAD3" s="206"/>
      <c r="AAE3" s="206"/>
      <c r="AAF3" s="206"/>
      <c r="AAG3" s="206"/>
      <c r="AAH3" s="206"/>
      <c r="AAI3" s="206"/>
      <c r="AAJ3" s="206"/>
      <c r="AAK3" s="206"/>
      <c r="AAL3" s="206"/>
      <c r="AAM3" s="206"/>
      <c r="AAN3" s="206"/>
      <c r="AAO3" s="206"/>
      <c r="AAP3" s="206"/>
      <c r="AAQ3" s="206"/>
      <c r="AAR3" s="206"/>
      <c r="AAS3" s="206"/>
      <c r="AAT3" s="206"/>
      <c r="AAU3" s="206"/>
      <c r="AAV3" s="206"/>
      <c r="AAW3" s="206"/>
      <c r="AAX3" s="206"/>
      <c r="AAY3" s="206"/>
      <c r="AAZ3" s="206"/>
      <c r="ABA3" s="206"/>
      <c r="ABB3" s="206"/>
      <c r="ABC3" s="206"/>
      <c r="ABD3" s="206"/>
      <c r="ABE3" s="206"/>
      <c r="ABF3" s="206"/>
      <c r="ABG3" s="206"/>
      <c r="ABH3" s="206"/>
      <c r="ABI3" s="206"/>
      <c r="ABJ3" s="206"/>
      <c r="ABK3" s="206"/>
      <c r="ABL3" s="206"/>
      <c r="ABM3" s="206"/>
      <c r="ABN3" s="206"/>
      <c r="ABO3" s="206"/>
      <c r="ABP3" s="206"/>
      <c r="ABQ3" s="206"/>
      <c r="ABR3" s="206"/>
      <c r="ABS3" s="206"/>
      <c r="ABT3" s="206"/>
      <c r="ABU3" s="206"/>
      <c r="ABV3" s="206"/>
      <c r="ABW3" s="206"/>
      <c r="ABX3" s="206"/>
      <c r="ABY3" s="206"/>
      <c r="ABZ3" s="206"/>
      <c r="ACA3" s="206"/>
      <c r="ACB3" s="206"/>
      <c r="ACC3" s="206"/>
      <c r="ACD3" s="206"/>
      <c r="ACE3" s="206"/>
      <c r="ACF3" s="206"/>
      <c r="ACG3" s="206"/>
      <c r="ACH3" s="206"/>
      <c r="ACI3" s="206"/>
      <c r="ACJ3" s="206"/>
      <c r="ACK3" s="206"/>
      <c r="ACL3" s="206"/>
      <c r="ACM3" s="206"/>
      <c r="ACN3" s="206"/>
      <c r="ACO3" s="206"/>
      <c r="ACP3" s="206"/>
      <c r="ACQ3" s="206"/>
      <c r="ACR3" s="206"/>
      <c r="ACS3" s="206"/>
      <c r="ACT3" s="206"/>
      <c r="ACU3" s="206"/>
      <c r="ACV3" s="206"/>
      <c r="ACW3" s="206"/>
      <c r="ACX3" s="206"/>
      <c r="ACY3" s="206"/>
      <c r="ACZ3" s="206"/>
      <c r="ADA3" s="206"/>
      <c r="ADB3" s="206"/>
      <c r="ADC3" s="206"/>
      <c r="ADD3" s="206"/>
      <c r="ADE3" s="206"/>
      <c r="ADF3" s="206"/>
      <c r="ADG3" s="206"/>
      <c r="ADH3" s="206"/>
      <c r="ADI3" s="206"/>
      <c r="ADJ3" s="206"/>
      <c r="ADK3" s="206"/>
      <c r="ADL3" s="206"/>
      <c r="ADM3" s="206"/>
      <c r="ADN3" s="206"/>
      <c r="ADO3" s="206"/>
      <c r="ADP3" s="206"/>
      <c r="ADQ3" s="206"/>
      <c r="ADR3" s="206"/>
      <c r="ADS3" s="206"/>
      <c r="ADT3" s="206"/>
      <c r="ADU3" s="206"/>
      <c r="ADV3" s="206"/>
      <c r="ADW3" s="206"/>
      <c r="ADX3" s="206"/>
      <c r="ADY3" s="206"/>
      <c r="ADZ3" s="206"/>
      <c r="AEA3" s="206"/>
      <c r="AEB3" s="206"/>
      <c r="AEC3" s="206"/>
      <c r="AED3" s="206"/>
      <c r="AEE3" s="206"/>
      <c r="AEF3" s="206"/>
      <c r="AEG3" s="206"/>
      <c r="AEH3" s="206"/>
      <c r="AEI3" s="206"/>
      <c r="AEJ3" s="206"/>
      <c r="AEK3" s="206"/>
      <c r="AEL3" s="206"/>
      <c r="AEM3" s="206"/>
      <c r="AEN3" s="206"/>
      <c r="AEO3" s="206"/>
      <c r="AEP3" s="206"/>
      <c r="AEQ3" s="206"/>
      <c r="AER3" s="206"/>
      <c r="AES3" s="206"/>
      <c r="AET3" s="206"/>
      <c r="AEU3" s="206"/>
      <c r="AEV3" s="206"/>
      <c r="AEW3" s="206"/>
      <c r="AEX3" s="206"/>
      <c r="AEY3" s="206"/>
      <c r="AEZ3" s="206"/>
      <c r="AFA3" s="206"/>
      <c r="AFB3" s="206"/>
      <c r="AFC3" s="206"/>
      <c r="AFD3" s="206"/>
      <c r="AFE3" s="206"/>
      <c r="AFF3" s="206"/>
      <c r="AFG3" s="206"/>
      <c r="AFH3" s="206"/>
      <c r="AFI3" s="206"/>
      <c r="AFJ3" s="206"/>
      <c r="AFK3" s="206"/>
      <c r="AFL3" s="206"/>
      <c r="AFM3" s="206"/>
      <c r="AFN3" s="206"/>
      <c r="AFO3" s="206"/>
      <c r="AFP3" s="206"/>
      <c r="AFQ3" s="206"/>
      <c r="AFR3" s="206"/>
      <c r="AFS3" s="206"/>
      <c r="AFT3" s="206"/>
      <c r="AFU3" s="206"/>
      <c r="AFV3" s="206"/>
      <c r="AFW3" s="206"/>
      <c r="AFX3" s="206"/>
      <c r="AFY3" s="206"/>
      <c r="AFZ3" s="206"/>
      <c r="AGA3" s="206"/>
      <c r="AGB3" s="206"/>
      <c r="AGC3" s="206"/>
      <c r="AGD3" s="206"/>
      <c r="AGE3" s="206"/>
      <c r="AGF3" s="206"/>
      <c r="AGG3" s="206"/>
      <c r="AGH3" s="206"/>
      <c r="AGI3" s="206"/>
      <c r="AGJ3" s="206"/>
      <c r="AGK3" s="206"/>
      <c r="AGL3" s="206"/>
      <c r="AGM3" s="206"/>
      <c r="AGN3" s="206"/>
      <c r="AGO3" s="206"/>
      <c r="AGP3" s="206"/>
      <c r="AGQ3" s="206"/>
      <c r="AGR3" s="206"/>
      <c r="AGS3" s="206"/>
      <c r="AGT3" s="206"/>
      <c r="AGU3" s="206"/>
      <c r="AGV3" s="206"/>
      <c r="AGW3" s="206"/>
      <c r="AGX3" s="206"/>
      <c r="AGY3" s="206"/>
      <c r="AGZ3" s="206"/>
      <c r="AHA3" s="206"/>
      <c r="AHB3" s="206"/>
      <c r="AHC3" s="206"/>
      <c r="AHD3" s="206"/>
      <c r="AHE3" s="206"/>
      <c r="AHF3" s="206"/>
      <c r="AHG3" s="206"/>
      <c r="AHH3" s="206"/>
      <c r="AHI3" s="206"/>
      <c r="AHJ3" s="206"/>
      <c r="AHK3" s="206"/>
      <c r="AHL3" s="206"/>
      <c r="AHM3" s="206"/>
      <c r="AHN3" s="206"/>
      <c r="AHO3" s="206"/>
      <c r="AHP3" s="206"/>
      <c r="AHQ3" s="206"/>
      <c r="AHR3" s="206"/>
      <c r="AHS3" s="206"/>
      <c r="AHT3" s="206"/>
      <c r="AHU3" s="206"/>
      <c r="AHV3" s="206"/>
      <c r="AHW3" s="206"/>
      <c r="AHX3" s="206"/>
      <c r="AHY3" s="206"/>
      <c r="AHZ3" s="206"/>
      <c r="AIA3" s="206"/>
      <c r="AIB3" s="206"/>
      <c r="AIC3" s="206"/>
      <c r="AID3" s="206"/>
      <c r="AIE3" s="206"/>
      <c r="AIF3" s="206"/>
      <c r="AIG3" s="206"/>
      <c r="AIH3" s="206"/>
      <c r="AII3" s="206"/>
      <c r="AIJ3" s="206"/>
      <c r="AIK3" s="206"/>
      <c r="AIL3" s="206"/>
      <c r="AIM3" s="206"/>
      <c r="AIN3" s="206"/>
      <c r="AIO3" s="206"/>
      <c r="AIP3" s="206"/>
      <c r="AIQ3" s="206"/>
      <c r="AIR3" s="206"/>
      <c r="AIS3" s="206"/>
      <c r="AIT3" s="206"/>
      <c r="AIU3" s="206"/>
      <c r="AIV3" s="206"/>
      <c r="AIW3" s="206"/>
      <c r="AIX3" s="206"/>
      <c r="AIY3" s="206"/>
      <c r="AIZ3" s="206"/>
      <c r="AJA3" s="206"/>
      <c r="AJB3" s="206"/>
      <c r="AJC3" s="206"/>
      <c r="AJD3" s="206"/>
      <c r="AJE3" s="206"/>
      <c r="AJF3" s="206"/>
      <c r="AJG3" s="206"/>
      <c r="AJH3" s="206"/>
      <c r="AJI3" s="206"/>
      <c r="AJJ3" s="206"/>
      <c r="AJK3" s="206"/>
      <c r="AJL3" s="206"/>
      <c r="AJM3" s="206"/>
      <c r="AJN3" s="206"/>
      <c r="AJO3" s="206"/>
      <c r="AJP3" s="206"/>
      <c r="AJQ3" s="206"/>
      <c r="AJR3" s="206"/>
      <c r="AJS3" s="206"/>
      <c r="AJT3" s="206"/>
      <c r="AJU3" s="206"/>
      <c r="AJV3" s="206"/>
      <c r="AJW3" s="206"/>
      <c r="AJX3" s="206"/>
      <c r="AJY3" s="206"/>
      <c r="AJZ3" s="206"/>
      <c r="AKA3" s="206"/>
      <c r="AKB3" s="206"/>
      <c r="AKC3" s="206"/>
      <c r="AKD3" s="206"/>
    </row>
    <row r="4" spans="1:966" s="718" customFormat="1" ht="49.5" customHeight="1">
      <c r="A4" s="713"/>
      <c r="B4" s="714"/>
      <c r="C4" s="729" t="s">
        <v>338</v>
      </c>
      <c r="D4" s="715"/>
      <c r="E4" s="715"/>
      <c r="F4" s="715"/>
      <c r="G4" s="715"/>
      <c r="H4" s="715"/>
      <c r="I4" s="715"/>
      <c r="J4" s="715"/>
      <c r="K4" s="715" t="s">
        <v>1378</v>
      </c>
      <c r="L4" s="715" t="s">
        <v>1377</v>
      </c>
      <c r="M4" s="715" t="s">
        <v>1381</v>
      </c>
      <c r="N4" s="715" t="s">
        <v>1382</v>
      </c>
      <c r="O4" s="715" t="s">
        <v>1383</v>
      </c>
      <c r="P4" s="715" t="s">
        <v>1379</v>
      </c>
      <c r="Q4" s="714" t="s">
        <v>1384</v>
      </c>
      <c r="R4" s="714" t="s">
        <v>1386</v>
      </c>
      <c r="S4" s="714" t="s">
        <v>1387</v>
      </c>
      <c r="T4" s="716"/>
      <c r="U4" s="717"/>
      <c r="V4" s="717"/>
      <c r="W4" s="717"/>
      <c r="X4" s="717"/>
      <c r="Y4" s="717"/>
      <c r="Z4" s="717"/>
      <c r="AA4" s="717"/>
      <c r="AB4" s="717"/>
      <c r="AC4" s="717"/>
      <c r="AD4" s="717"/>
      <c r="AE4" s="717"/>
      <c r="AF4" s="717"/>
      <c r="AG4" s="717"/>
      <c r="AH4" s="717"/>
      <c r="AI4" s="717"/>
      <c r="AJ4" s="717"/>
      <c r="AK4" s="717"/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/>
      <c r="BC4" s="717"/>
      <c r="BD4" s="717"/>
      <c r="BE4" s="717"/>
      <c r="BF4" s="717"/>
      <c r="BG4" s="717"/>
      <c r="BH4" s="717"/>
      <c r="BI4" s="717"/>
      <c r="BJ4" s="717"/>
      <c r="BK4" s="717"/>
      <c r="BL4" s="717"/>
      <c r="BM4" s="717"/>
      <c r="BN4" s="717"/>
      <c r="BO4" s="717"/>
      <c r="BP4" s="717"/>
      <c r="BQ4" s="717"/>
      <c r="BR4" s="717"/>
      <c r="BS4" s="717"/>
      <c r="BT4" s="717"/>
      <c r="BU4" s="717"/>
      <c r="BV4" s="717"/>
      <c r="BW4" s="717"/>
      <c r="BX4" s="717"/>
      <c r="BY4" s="717"/>
      <c r="BZ4" s="717"/>
      <c r="CA4" s="717"/>
      <c r="CB4" s="717"/>
      <c r="CC4" s="717"/>
      <c r="CD4" s="717"/>
      <c r="CE4" s="717"/>
      <c r="CF4" s="717"/>
      <c r="CG4" s="717"/>
      <c r="CH4" s="717"/>
      <c r="CI4" s="717"/>
      <c r="CJ4" s="717"/>
      <c r="CK4" s="717"/>
      <c r="CL4" s="717"/>
      <c r="CM4" s="717"/>
      <c r="CN4" s="717"/>
      <c r="CO4" s="717"/>
      <c r="CP4" s="717"/>
      <c r="CQ4" s="717"/>
      <c r="CR4" s="717"/>
      <c r="CS4" s="717"/>
      <c r="CT4" s="717"/>
      <c r="CU4" s="717"/>
      <c r="CV4" s="717"/>
      <c r="CW4" s="717"/>
      <c r="CX4" s="717"/>
      <c r="CY4" s="717"/>
      <c r="CZ4" s="717"/>
      <c r="DA4" s="717"/>
      <c r="DB4" s="717"/>
      <c r="DC4" s="717"/>
      <c r="DD4" s="717"/>
      <c r="DE4" s="717"/>
      <c r="DF4" s="717"/>
      <c r="DG4" s="717"/>
      <c r="DH4" s="717"/>
      <c r="DI4" s="717"/>
      <c r="DJ4" s="717"/>
      <c r="DK4" s="717"/>
      <c r="DL4" s="717"/>
      <c r="DM4" s="717"/>
      <c r="DN4" s="717"/>
      <c r="DO4" s="717"/>
      <c r="DP4" s="717"/>
      <c r="DQ4" s="717"/>
      <c r="DR4" s="717"/>
      <c r="DS4" s="717"/>
      <c r="DT4" s="717"/>
      <c r="DU4" s="717"/>
      <c r="DV4" s="717"/>
      <c r="DW4" s="717"/>
      <c r="DX4" s="717"/>
      <c r="DY4" s="717"/>
      <c r="DZ4" s="717"/>
      <c r="EA4" s="717"/>
      <c r="EB4" s="717"/>
      <c r="EC4" s="717"/>
      <c r="ED4" s="717"/>
      <c r="EE4" s="717"/>
      <c r="EF4" s="717"/>
      <c r="EG4" s="717"/>
      <c r="EH4" s="717"/>
      <c r="EI4" s="717"/>
      <c r="EJ4" s="717"/>
      <c r="EK4" s="717"/>
      <c r="EL4" s="717"/>
      <c r="EM4" s="717"/>
      <c r="EN4" s="717"/>
      <c r="EO4" s="717"/>
      <c r="EP4" s="717"/>
      <c r="EQ4" s="717"/>
      <c r="ER4" s="717"/>
      <c r="ES4" s="717"/>
      <c r="ET4" s="717"/>
      <c r="EU4" s="717"/>
      <c r="EV4" s="717"/>
      <c r="EW4" s="717"/>
      <c r="EX4" s="717"/>
      <c r="EY4" s="717"/>
      <c r="EZ4" s="717"/>
      <c r="FA4" s="717"/>
      <c r="FB4" s="717"/>
      <c r="FC4" s="717"/>
      <c r="FD4" s="717"/>
      <c r="FE4" s="717"/>
      <c r="FF4" s="717"/>
      <c r="FG4" s="717"/>
      <c r="FH4" s="717"/>
      <c r="FI4" s="717"/>
      <c r="FJ4" s="717"/>
      <c r="FK4" s="717"/>
      <c r="FL4" s="717"/>
      <c r="FM4" s="717"/>
      <c r="FN4" s="717"/>
      <c r="FO4" s="717"/>
      <c r="FP4" s="717"/>
      <c r="FQ4" s="717"/>
      <c r="FR4" s="717"/>
      <c r="FS4" s="717"/>
      <c r="FT4" s="717"/>
      <c r="FU4" s="717"/>
      <c r="FV4" s="717"/>
      <c r="FW4" s="717"/>
      <c r="FX4" s="717"/>
      <c r="FY4" s="717"/>
      <c r="FZ4" s="717"/>
      <c r="GA4" s="717"/>
      <c r="GB4" s="717"/>
      <c r="GC4" s="717"/>
      <c r="GD4" s="717"/>
      <c r="GE4" s="717"/>
      <c r="GF4" s="717"/>
      <c r="GG4" s="717"/>
      <c r="GH4" s="717"/>
      <c r="GI4" s="717"/>
      <c r="GJ4" s="717"/>
      <c r="GK4" s="717"/>
      <c r="GL4" s="717"/>
      <c r="GM4" s="717"/>
      <c r="GN4" s="717"/>
      <c r="GO4" s="717"/>
      <c r="GP4" s="717"/>
      <c r="GQ4" s="717"/>
      <c r="GR4" s="717"/>
      <c r="GS4" s="717"/>
      <c r="GT4" s="717"/>
      <c r="GU4" s="717"/>
      <c r="GV4" s="717"/>
      <c r="GW4" s="717"/>
      <c r="GX4" s="717"/>
      <c r="GY4" s="717"/>
      <c r="GZ4" s="717"/>
      <c r="HA4" s="717"/>
      <c r="HB4" s="717"/>
      <c r="HC4" s="717"/>
      <c r="HD4" s="717"/>
      <c r="HE4" s="717"/>
      <c r="HF4" s="717"/>
      <c r="HG4" s="717"/>
      <c r="HH4" s="717"/>
      <c r="HI4" s="717"/>
      <c r="HJ4" s="717"/>
      <c r="HK4" s="717"/>
      <c r="HL4" s="717"/>
      <c r="HM4" s="717"/>
      <c r="HN4" s="717"/>
      <c r="HO4" s="717"/>
      <c r="HP4" s="717"/>
      <c r="HQ4" s="717"/>
      <c r="HR4" s="717"/>
      <c r="HS4" s="717"/>
      <c r="HT4" s="717"/>
      <c r="HU4" s="717"/>
      <c r="HV4" s="717"/>
      <c r="HW4" s="717"/>
      <c r="HX4" s="717"/>
      <c r="HY4" s="717"/>
      <c r="HZ4" s="717"/>
      <c r="IA4" s="717"/>
      <c r="IB4" s="717"/>
      <c r="IC4" s="717"/>
      <c r="ID4" s="717"/>
      <c r="IE4" s="717"/>
      <c r="IF4" s="717"/>
      <c r="IG4" s="717"/>
      <c r="IH4" s="717"/>
      <c r="II4" s="717"/>
      <c r="IJ4" s="717"/>
      <c r="IK4" s="717"/>
      <c r="IL4" s="717"/>
      <c r="IM4" s="717"/>
      <c r="IN4" s="717"/>
      <c r="IO4" s="717"/>
      <c r="IP4" s="717"/>
      <c r="IQ4" s="717"/>
      <c r="IR4" s="717"/>
      <c r="IS4" s="717"/>
      <c r="IT4" s="717"/>
      <c r="IU4" s="717"/>
      <c r="IV4" s="717"/>
      <c r="IW4" s="717"/>
      <c r="IX4" s="717"/>
      <c r="IY4" s="717"/>
      <c r="IZ4" s="717"/>
      <c r="JA4" s="717"/>
      <c r="JB4" s="717"/>
      <c r="JC4" s="717"/>
      <c r="JD4" s="717"/>
      <c r="JE4" s="717"/>
      <c r="JF4" s="717"/>
      <c r="JG4" s="717"/>
      <c r="JH4" s="717"/>
      <c r="JI4" s="717"/>
      <c r="JJ4" s="717"/>
      <c r="JK4" s="717"/>
      <c r="JL4" s="717"/>
      <c r="JM4" s="717"/>
      <c r="JN4" s="717"/>
      <c r="JO4" s="717"/>
      <c r="JP4" s="717"/>
      <c r="JQ4" s="717"/>
      <c r="JR4" s="717"/>
      <c r="JS4" s="717"/>
      <c r="JT4" s="717"/>
      <c r="JU4" s="717"/>
      <c r="JV4" s="717"/>
      <c r="JW4" s="717"/>
      <c r="JX4" s="717"/>
      <c r="JY4" s="717"/>
      <c r="JZ4" s="717"/>
      <c r="KA4" s="717"/>
      <c r="KB4" s="717"/>
      <c r="KC4" s="717"/>
      <c r="KD4" s="717"/>
      <c r="KE4" s="717"/>
      <c r="KF4" s="717"/>
      <c r="KG4" s="717"/>
      <c r="KH4" s="717"/>
      <c r="KI4" s="717"/>
      <c r="KJ4" s="717"/>
      <c r="KK4" s="717"/>
      <c r="KL4" s="717"/>
      <c r="KM4" s="717"/>
      <c r="KN4" s="717"/>
      <c r="KO4" s="717"/>
      <c r="KP4" s="717"/>
      <c r="KQ4" s="717"/>
      <c r="KR4" s="717"/>
      <c r="KS4" s="717"/>
      <c r="KT4" s="717"/>
      <c r="KU4" s="717"/>
      <c r="KV4" s="717"/>
      <c r="KW4" s="717"/>
      <c r="KX4" s="717"/>
      <c r="KY4" s="717"/>
      <c r="KZ4" s="717"/>
      <c r="LA4" s="717"/>
      <c r="LB4" s="717"/>
      <c r="LC4" s="717"/>
      <c r="LD4" s="717"/>
      <c r="LE4" s="717"/>
      <c r="LF4" s="717"/>
      <c r="LG4" s="717"/>
      <c r="LH4" s="717"/>
      <c r="LI4" s="717"/>
      <c r="LJ4" s="717"/>
      <c r="LK4" s="717"/>
      <c r="LL4" s="717"/>
      <c r="LM4" s="717"/>
      <c r="LN4" s="717"/>
      <c r="LO4" s="717"/>
      <c r="LP4" s="717"/>
      <c r="LQ4" s="717"/>
      <c r="LR4" s="717"/>
      <c r="LS4" s="717"/>
      <c r="LT4" s="717"/>
      <c r="LU4" s="717"/>
      <c r="LV4" s="717"/>
      <c r="LW4" s="717"/>
      <c r="LX4" s="717"/>
      <c r="LY4" s="717"/>
      <c r="LZ4" s="717"/>
      <c r="MA4" s="717"/>
      <c r="MB4" s="717"/>
      <c r="MC4" s="717"/>
      <c r="MD4" s="717"/>
      <c r="ME4" s="717"/>
      <c r="MF4" s="717"/>
      <c r="MG4" s="717"/>
      <c r="MH4" s="717"/>
      <c r="MI4" s="717"/>
      <c r="MJ4" s="717"/>
      <c r="MK4" s="717"/>
      <c r="ML4" s="717"/>
      <c r="MM4" s="717"/>
      <c r="MN4" s="717"/>
      <c r="MO4" s="717"/>
      <c r="MP4" s="717"/>
      <c r="MQ4" s="717"/>
      <c r="MR4" s="717"/>
      <c r="MS4" s="717"/>
      <c r="MT4" s="717"/>
      <c r="MU4" s="717"/>
      <c r="MV4" s="717"/>
      <c r="MW4" s="717"/>
      <c r="MX4" s="717"/>
      <c r="MY4" s="717"/>
      <c r="MZ4" s="717"/>
      <c r="NA4" s="717"/>
      <c r="NB4" s="717"/>
      <c r="NC4" s="717"/>
      <c r="ND4" s="717"/>
      <c r="NE4" s="717"/>
      <c r="NF4" s="717"/>
      <c r="NG4" s="717"/>
      <c r="NH4" s="717"/>
      <c r="NI4" s="717"/>
      <c r="NJ4" s="717"/>
      <c r="NK4" s="717"/>
      <c r="NL4" s="717"/>
      <c r="NM4" s="717"/>
      <c r="NN4" s="717"/>
      <c r="NO4" s="717"/>
      <c r="NP4" s="717"/>
      <c r="NQ4" s="717"/>
      <c r="NR4" s="717"/>
      <c r="NS4" s="717"/>
      <c r="NT4" s="717"/>
      <c r="NU4" s="717"/>
      <c r="NV4" s="717"/>
      <c r="NW4" s="717"/>
      <c r="NX4" s="717"/>
      <c r="NY4" s="717"/>
      <c r="NZ4" s="717"/>
      <c r="OA4" s="717"/>
      <c r="OB4" s="717"/>
      <c r="OC4" s="717"/>
      <c r="OD4" s="717"/>
      <c r="OE4" s="717"/>
      <c r="OF4" s="717"/>
      <c r="OG4" s="717"/>
      <c r="OH4" s="717"/>
      <c r="OI4" s="717"/>
      <c r="OJ4" s="717"/>
      <c r="OK4" s="717"/>
      <c r="OL4" s="717"/>
      <c r="OM4" s="717"/>
      <c r="ON4" s="717"/>
      <c r="OO4" s="717"/>
      <c r="OP4" s="717"/>
      <c r="OQ4" s="717"/>
      <c r="OR4" s="717"/>
      <c r="OS4" s="717"/>
      <c r="OT4" s="717"/>
      <c r="OU4" s="717"/>
      <c r="OV4" s="717"/>
      <c r="OW4" s="717"/>
      <c r="OX4" s="717"/>
      <c r="OY4" s="717"/>
      <c r="OZ4" s="717"/>
      <c r="PA4" s="717"/>
      <c r="PB4" s="717"/>
      <c r="PC4" s="717"/>
      <c r="PD4" s="717"/>
      <c r="PE4" s="717"/>
      <c r="PF4" s="717"/>
      <c r="PG4" s="717"/>
      <c r="PH4" s="717"/>
      <c r="PI4" s="717"/>
      <c r="PJ4" s="717"/>
      <c r="PK4" s="717"/>
      <c r="PL4" s="717"/>
      <c r="PM4" s="717"/>
      <c r="PN4" s="717"/>
      <c r="PO4" s="717"/>
      <c r="PP4" s="717"/>
      <c r="PQ4" s="717"/>
      <c r="PR4" s="717"/>
      <c r="PS4" s="717"/>
      <c r="PT4" s="717"/>
      <c r="PU4" s="717"/>
      <c r="PV4" s="717"/>
      <c r="PW4" s="717"/>
      <c r="PX4" s="717"/>
      <c r="PY4" s="717"/>
      <c r="PZ4" s="717"/>
      <c r="QA4" s="717"/>
      <c r="QB4" s="717"/>
      <c r="QC4" s="717"/>
      <c r="QD4" s="717"/>
      <c r="QE4" s="717"/>
      <c r="QF4" s="717"/>
      <c r="QG4" s="717"/>
      <c r="QH4" s="717"/>
      <c r="QI4" s="717"/>
      <c r="QJ4" s="717"/>
      <c r="QK4" s="717"/>
      <c r="QL4" s="717"/>
      <c r="QM4" s="717"/>
      <c r="QN4" s="717"/>
      <c r="QO4" s="717"/>
      <c r="QP4" s="717"/>
      <c r="QQ4" s="717"/>
      <c r="QR4" s="717"/>
      <c r="QS4" s="717"/>
      <c r="QT4" s="717"/>
      <c r="QU4" s="717"/>
      <c r="QV4" s="717"/>
      <c r="QW4" s="717"/>
      <c r="QX4" s="717"/>
      <c r="QY4" s="717"/>
      <c r="QZ4" s="717"/>
      <c r="RA4" s="717"/>
      <c r="RB4" s="717"/>
      <c r="RC4" s="717"/>
      <c r="RD4" s="717"/>
      <c r="RE4" s="717"/>
      <c r="RF4" s="717"/>
      <c r="RG4" s="717"/>
      <c r="RH4" s="717"/>
      <c r="RI4" s="717"/>
      <c r="RJ4" s="717"/>
      <c r="RK4" s="717"/>
      <c r="RL4" s="717"/>
      <c r="RM4" s="717"/>
      <c r="RN4" s="717"/>
      <c r="RO4" s="717"/>
      <c r="RP4" s="717"/>
      <c r="RQ4" s="717"/>
      <c r="RR4" s="717"/>
      <c r="RS4" s="717"/>
      <c r="RT4" s="717"/>
      <c r="RU4" s="717"/>
      <c r="RV4" s="717"/>
      <c r="RW4" s="717"/>
      <c r="RX4" s="717"/>
      <c r="RY4" s="717"/>
      <c r="RZ4" s="717"/>
      <c r="SA4" s="717"/>
      <c r="SB4" s="717"/>
      <c r="SC4" s="717"/>
      <c r="SD4" s="717"/>
      <c r="SE4" s="717"/>
      <c r="SF4" s="717"/>
      <c r="SG4" s="717"/>
      <c r="SH4" s="717"/>
      <c r="SI4" s="717"/>
      <c r="SJ4" s="717"/>
      <c r="SK4" s="717"/>
      <c r="SL4" s="717"/>
      <c r="SM4" s="717"/>
      <c r="SN4" s="717"/>
      <c r="SO4" s="717"/>
      <c r="SP4" s="717"/>
      <c r="SQ4" s="717"/>
      <c r="SR4" s="717"/>
      <c r="SS4" s="717"/>
      <c r="ST4" s="717"/>
      <c r="SU4" s="717"/>
      <c r="SV4" s="717"/>
      <c r="SW4" s="717"/>
      <c r="SX4" s="717"/>
      <c r="SY4" s="717"/>
      <c r="SZ4" s="717"/>
      <c r="TA4" s="717"/>
      <c r="TB4" s="717"/>
      <c r="TC4" s="717"/>
      <c r="TD4" s="717"/>
      <c r="TE4" s="717"/>
      <c r="TF4" s="717"/>
      <c r="TG4" s="717"/>
      <c r="TH4" s="717"/>
      <c r="TI4" s="717"/>
      <c r="TJ4" s="717"/>
      <c r="TK4" s="717"/>
      <c r="TL4" s="717"/>
      <c r="TM4" s="717"/>
      <c r="TN4" s="717"/>
      <c r="TO4" s="717"/>
      <c r="TP4" s="717"/>
      <c r="TQ4" s="717"/>
      <c r="TR4" s="717"/>
      <c r="TS4" s="717"/>
      <c r="TT4" s="717"/>
      <c r="TU4" s="717"/>
      <c r="TV4" s="717"/>
      <c r="TW4" s="717"/>
      <c r="TX4" s="717"/>
      <c r="TY4" s="717"/>
      <c r="TZ4" s="717"/>
      <c r="UA4" s="717"/>
      <c r="UB4" s="717"/>
      <c r="UC4" s="717"/>
      <c r="UD4" s="717"/>
      <c r="UE4" s="717"/>
      <c r="UF4" s="717"/>
      <c r="UG4" s="717"/>
      <c r="UH4" s="717"/>
      <c r="UI4" s="717"/>
      <c r="UJ4" s="717"/>
      <c r="UK4" s="717"/>
      <c r="UL4" s="717"/>
      <c r="UM4" s="717"/>
      <c r="UN4" s="717"/>
      <c r="UO4" s="717"/>
      <c r="UP4" s="717"/>
      <c r="UQ4" s="717"/>
      <c r="UR4" s="717"/>
      <c r="US4" s="717"/>
      <c r="UT4" s="717"/>
      <c r="UU4" s="717"/>
      <c r="UV4" s="717"/>
      <c r="UW4" s="717"/>
      <c r="UX4" s="717"/>
      <c r="UY4" s="717"/>
      <c r="UZ4" s="717"/>
      <c r="VA4" s="717"/>
      <c r="VB4" s="717"/>
      <c r="VC4" s="717"/>
      <c r="VD4" s="717"/>
      <c r="VE4" s="717"/>
      <c r="VF4" s="717"/>
      <c r="VG4" s="717"/>
      <c r="VH4" s="717"/>
      <c r="VI4" s="717"/>
      <c r="VJ4" s="717"/>
      <c r="VK4" s="717"/>
      <c r="VL4" s="717"/>
      <c r="VM4" s="717"/>
      <c r="VN4" s="717"/>
      <c r="VO4" s="717"/>
      <c r="VP4" s="717"/>
      <c r="VQ4" s="717"/>
      <c r="VR4" s="717"/>
      <c r="VS4" s="717"/>
      <c r="VT4" s="717"/>
      <c r="VU4" s="717"/>
      <c r="VV4" s="717"/>
      <c r="VW4" s="717"/>
      <c r="VX4" s="717"/>
      <c r="VY4" s="717"/>
      <c r="VZ4" s="717"/>
      <c r="WA4" s="717"/>
      <c r="WB4" s="717"/>
      <c r="WC4" s="717"/>
      <c r="WD4" s="717"/>
      <c r="WE4" s="717"/>
      <c r="WF4" s="717"/>
      <c r="WG4" s="717"/>
      <c r="WH4" s="717"/>
      <c r="WI4" s="717"/>
      <c r="WJ4" s="717"/>
      <c r="WK4" s="717"/>
      <c r="WL4" s="717"/>
      <c r="WM4" s="717"/>
      <c r="WN4" s="717"/>
      <c r="WO4" s="717"/>
      <c r="WP4" s="717"/>
      <c r="WQ4" s="717"/>
      <c r="WR4" s="717"/>
      <c r="WS4" s="717"/>
      <c r="WT4" s="717"/>
      <c r="WU4" s="717"/>
      <c r="WV4" s="717"/>
      <c r="WW4" s="717"/>
      <c r="WX4" s="717"/>
      <c r="WY4" s="717"/>
      <c r="WZ4" s="717"/>
      <c r="XA4" s="717"/>
      <c r="XB4" s="717"/>
      <c r="XC4" s="717"/>
      <c r="XD4" s="717"/>
      <c r="XE4" s="717"/>
      <c r="XF4" s="717"/>
      <c r="XG4" s="717"/>
      <c r="XH4" s="717"/>
      <c r="XI4" s="717"/>
      <c r="XJ4" s="717"/>
      <c r="XK4" s="717"/>
      <c r="XL4" s="717"/>
      <c r="XM4" s="717"/>
      <c r="XN4" s="717"/>
      <c r="XO4" s="717"/>
      <c r="XP4" s="717"/>
      <c r="XQ4" s="717"/>
      <c r="XR4" s="717"/>
      <c r="XS4" s="717"/>
      <c r="XT4" s="717"/>
      <c r="XU4" s="717"/>
      <c r="XV4" s="717"/>
      <c r="XW4" s="717"/>
      <c r="XX4" s="717"/>
      <c r="XY4" s="717"/>
      <c r="XZ4" s="717"/>
      <c r="YA4" s="717"/>
      <c r="YB4" s="717"/>
      <c r="YC4" s="717"/>
      <c r="YD4" s="717"/>
      <c r="YE4" s="717"/>
      <c r="YF4" s="717"/>
      <c r="YG4" s="717"/>
      <c r="YH4" s="717"/>
      <c r="YI4" s="717"/>
      <c r="YJ4" s="717"/>
      <c r="YK4" s="717"/>
      <c r="YL4" s="717"/>
      <c r="YM4" s="717"/>
      <c r="YN4" s="717"/>
      <c r="YO4" s="717"/>
      <c r="YP4" s="717"/>
      <c r="YQ4" s="717"/>
      <c r="YR4" s="717"/>
      <c r="YS4" s="717"/>
      <c r="YT4" s="717"/>
      <c r="YU4" s="717"/>
      <c r="YV4" s="717"/>
      <c r="YW4" s="717"/>
      <c r="YX4" s="717"/>
      <c r="YY4" s="717"/>
      <c r="YZ4" s="717"/>
      <c r="ZA4" s="717"/>
      <c r="ZB4" s="717"/>
      <c r="ZC4" s="717"/>
      <c r="ZD4" s="717"/>
      <c r="ZE4" s="717"/>
      <c r="ZF4" s="717"/>
      <c r="ZG4" s="717"/>
      <c r="ZH4" s="717"/>
      <c r="ZI4" s="717"/>
      <c r="ZJ4" s="717"/>
      <c r="ZK4" s="717"/>
      <c r="ZL4" s="717"/>
      <c r="ZM4" s="717"/>
      <c r="ZN4" s="717"/>
      <c r="ZO4" s="717"/>
      <c r="ZP4" s="717"/>
      <c r="ZQ4" s="717"/>
      <c r="ZR4" s="717"/>
      <c r="ZS4" s="717"/>
      <c r="ZT4" s="717"/>
      <c r="ZU4" s="717"/>
      <c r="ZV4" s="717"/>
      <c r="ZW4" s="717"/>
      <c r="ZX4" s="717"/>
      <c r="ZY4" s="717"/>
      <c r="ZZ4" s="717"/>
      <c r="AAA4" s="717"/>
      <c r="AAB4" s="717"/>
      <c r="AAC4" s="717"/>
      <c r="AAD4" s="717"/>
      <c r="AAE4" s="717"/>
      <c r="AAF4" s="717"/>
      <c r="AAG4" s="717"/>
      <c r="AAH4" s="717"/>
      <c r="AAI4" s="717"/>
      <c r="AAJ4" s="717"/>
      <c r="AAK4" s="717"/>
      <c r="AAL4" s="717"/>
      <c r="AAM4" s="717"/>
      <c r="AAN4" s="717"/>
      <c r="AAO4" s="717"/>
      <c r="AAP4" s="717"/>
      <c r="AAQ4" s="717"/>
      <c r="AAR4" s="717"/>
      <c r="AAS4" s="717"/>
      <c r="AAT4" s="717"/>
      <c r="AAU4" s="717"/>
      <c r="AAV4" s="717"/>
      <c r="AAW4" s="717"/>
      <c r="AAX4" s="717"/>
      <c r="AAY4" s="717"/>
      <c r="AAZ4" s="717"/>
      <c r="ABA4" s="717"/>
      <c r="ABB4" s="717"/>
      <c r="ABC4" s="717"/>
      <c r="ABD4" s="717"/>
      <c r="ABE4" s="717"/>
      <c r="ABF4" s="717"/>
      <c r="ABG4" s="717"/>
      <c r="ABH4" s="717"/>
      <c r="ABI4" s="717"/>
      <c r="ABJ4" s="717"/>
      <c r="ABK4" s="717"/>
      <c r="ABL4" s="717"/>
      <c r="ABM4" s="717"/>
      <c r="ABN4" s="717"/>
      <c r="ABO4" s="717"/>
      <c r="ABP4" s="717"/>
      <c r="ABQ4" s="717"/>
      <c r="ABR4" s="717"/>
      <c r="ABS4" s="717"/>
      <c r="ABT4" s="717"/>
      <c r="ABU4" s="717"/>
      <c r="ABV4" s="717"/>
      <c r="ABW4" s="717"/>
      <c r="ABX4" s="717"/>
      <c r="ABY4" s="717"/>
      <c r="ABZ4" s="717"/>
      <c r="ACA4" s="717"/>
      <c r="ACB4" s="717"/>
      <c r="ACC4" s="717"/>
      <c r="ACD4" s="717"/>
      <c r="ACE4" s="717"/>
      <c r="ACF4" s="717"/>
      <c r="ACG4" s="717"/>
      <c r="ACH4" s="717"/>
      <c r="ACI4" s="717"/>
      <c r="ACJ4" s="717"/>
      <c r="ACK4" s="717"/>
      <c r="ACL4" s="717"/>
      <c r="ACM4" s="717"/>
      <c r="ACN4" s="717"/>
      <c r="ACO4" s="717"/>
      <c r="ACP4" s="717"/>
      <c r="ACQ4" s="717"/>
      <c r="ACR4" s="717"/>
      <c r="ACS4" s="717"/>
      <c r="ACT4" s="717"/>
      <c r="ACU4" s="717"/>
      <c r="ACV4" s="717"/>
      <c r="ACW4" s="717"/>
      <c r="ACX4" s="717"/>
      <c r="ACY4" s="717"/>
      <c r="ACZ4" s="717"/>
      <c r="ADA4" s="717"/>
      <c r="ADB4" s="717"/>
      <c r="ADC4" s="717"/>
      <c r="ADD4" s="717"/>
      <c r="ADE4" s="717"/>
      <c r="ADF4" s="717"/>
      <c r="ADG4" s="717"/>
      <c r="ADH4" s="717"/>
      <c r="ADI4" s="717"/>
      <c r="ADJ4" s="717"/>
      <c r="ADK4" s="717"/>
      <c r="ADL4" s="717"/>
      <c r="ADM4" s="717"/>
      <c r="ADN4" s="717"/>
      <c r="ADO4" s="717"/>
      <c r="ADP4" s="717"/>
      <c r="ADQ4" s="717"/>
      <c r="ADR4" s="717"/>
      <c r="ADS4" s="717"/>
      <c r="ADT4" s="717"/>
      <c r="ADU4" s="717"/>
      <c r="ADV4" s="717"/>
      <c r="ADW4" s="717"/>
      <c r="ADX4" s="717"/>
      <c r="ADY4" s="717"/>
      <c r="ADZ4" s="717"/>
      <c r="AEA4" s="717"/>
      <c r="AEB4" s="717"/>
      <c r="AEC4" s="717"/>
      <c r="AED4" s="717"/>
      <c r="AEE4" s="717"/>
      <c r="AEF4" s="717"/>
      <c r="AEG4" s="717"/>
      <c r="AEH4" s="717"/>
      <c r="AEI4" s="717"/>
      <c r="AEJ4" s="717"/>
      <c r="AEK4" s="717"/>
      <c r="AEL4" s="717"/>
      <c r="AEM4" s="717"/>
      <c r="AEN4" s="717"/>
      <c r="AEO4" s="717"/>
      <c r="AEP4" s="717"/>
      <c r="AEQ4" s="717"/>
      <c r="AER4" s="717"/>
      <c r="AES4" s="717"/>
      <c r="AET4" s="717"/>
      <c r="AEU4" s="717"/>
      <c r="AEV4" s="717"/>
      <c r="AEW4" s="717"/>
      <c r="AEX4" s="717"/>
      <c r="AEY4" s="717"/>
      <c r="AEZ4" s="717"/>
      <c r="AFA4" s="717"/>
      <c r="AFB4" s="717"/>
      <c r="AFC4" s="717"/>
      <c r="AFD4" s="717"/>
      <c r="AFE4" s="717"/>
      <c r="AFF4" s="717"/>
      <c r="AFG4" s="717"/>
      <c r="AFH4" s="717"/>
      <c r="AFI4" s="717"/>
      <c r="AFJ4" s="717"/>
      <c r="AFK4" s="717"/>
      <c r="AFL4" s="717"/>
      <c r="AFM4" s="717"/>
      <c r="AFN4" s="717"/>
      <c r="AFO4" s="717"/>
      <c r="AFP4" s="717"/>
      <c r="AFQ4" s="717"/>
      <c r="AFR4" s="717"/>
      <c r="AFS4" s="717"/>
      <c r="AFT4" s="717"/>
      <c r="AFU4" s="717"/>
      <c r="AFV4" s="717"/>
      <c r="AFW4" s="717"/>
      <c r="AFX4" s="717"/>
      <c r="AFY4" s="717"/>
      <c r="AFZ4" s="717"/>
      <c r="AGA4" s="717"/>
      <c r="AGB4" s="717"/>
      <c r="AGC4" s="717"/>
      <c r="AGD4" s="717"/>
      <c r="AGE4" s="717"/>
      <c r="AGF4" s="717"/>
      <c r="AGG4" s="717"/>
      <c r="AGH4" s="717"/>
      <c r="AGI4" s="717"/>
      <c r="AGJ4" s="717"/>
      <c r="AGK4" s="717"/>
      <c r="AGL4" s="717"/>
      <c r="AGM4" s="717"/>
      <c r="AGN4" s="717"/>
      <c r="AGO4" s="717"/>
      <c r="AGP4" s="717"/>
      <c r="AGQ4" s="717"/>
      <c r="AGR4" s="717"/>
      <c r="AGS4" s="717"/>
      <c r="AGT4" s="717"/>
      <c r="AGU4" s="717"/>
      <c r="AGV4" s="717"/>
      <c r="AGW4" s="717"/>
      <c r="AGX4" s="717"/>
      <c r="AGY4" s="717"/>
      <c r="AGZ4" s="717"/>
      <c r="AHA4" s="717"/>
      <c r="AHB4" s="717"/>
      <c r="AHC4" s="717"/>
      <c r="AHD4" s="717"/>
      <c r="AHE4" s="717"/>
      <c r="AHF4" s="717"/>
      <c r="AHG4" s="717"/>
      <c r="AHH4" s="717"/>
      <c r="AHI4" s="717"/>
      <c r="AHJ4" s="717"/>
      <c r="AHK4" s="717"/>
      <c r="AHL4" s="717"/>
      <c r="AHM4" s="717"/>
      <c r="AHN4" s="717"/>
      <c r="AHO4" s="717"/>
      <c r="AHP4" s="717"/>
      <c r="AHQ4" s="717"/>
      <c r="AHR4" s="717"/>
      <c r="AHS4" s="717"/>
      <c r="AHT4" s="717"/>
      <c r="AHU4" s="717"/>
      <c r="AHV4" s="717"/>
      <c r="AHW4" s="717"/>
      <c r="AHX4" s="717"/>
      <c r="AHY4" s="717"/>
      <c r="AHZ4" s="717"/>
      <c r="AIA4" s="717"/>
      <c r="AIB4" s="717"/>
      <c r="AIC4" s="717"/>
      <c r="AID4" s="717"/>
      <c r="AIE4" s="717"/>
      <c r="AIF4" s="717"/>
      <c r="AIG4" s="717"/>
      <c r="AIH4" s="717"/>
      <c r="AII4" s="717"/>
      <c r="AIJ4" s="717"/>
      <c r="AIK4" s="717"/>
      <c r="AIL4" s="717"/>
      <c r="AIM4" s="717"/>
      <c r="AIN4" s="717"/>
      <c r="AIO4" s="717"/>
      <c r="AIP4" s="717"/>
      <c r="AIQ4" s="717"/>
      <c r="AIR4" s="717"/>
      <c r="AIS4" s="717"/>
      <c r="AIT4" s="717"/>
      <c r="AIU4" s="717"/>
      <c r="AIV4" s="717"/>
      <c r="AIW4" s="717"/>
      <c r="AIX4" s="717"/>
      <c r="AIY4" s="717"/>
      <c r="AIZ4" s="717"/>
      <c r="AJA4" s="717"/>
      <c r="AJB4" s="717"/>
      <c r="AJC4" s="717"/>
      <c r="AJD4" s="717"/>
      <c r="AJE4" s="717"/>
      <c r="AJF4" s="717"/>
      <c r="AJG4" s="717"/>
      <c r="AJH4" s="717"/>
      <c r="AJI4" s="717"/>
      <c r="AJJ4" s="717"/>
      <c r="AJK4" s="717"/>
      <c r="AJL4" s="717"/>
      <c r="AJM4" s="717"/>
      <c r="AJN4" s="717"/>
      <c r="AJO4" s="717"/>
      <c r="AJP4" s="717"/>
      <c r="AJQ4" s="717"/>
      <c r="AJR4" s="717"/>
      <c r="AJS4" s="717"/>
      <c r="AJT4" s="717"/>
      <c r="AJU4" s="717"/>
      <c r="AJV4" s="717"/>
      <c r="AJW4" s="717"/>
      <c r="AJX4" s="717"/>
      <c r="AJY4" s="717"/>
      <c r="AJZ4" s="717"/>
      <c r="AKA4" s="717"/>
      <c r="AKB4" s="717"/>
      <c r="AKC4" s="717"/>
      <c r="AKD4" s="717"/>
    </row>
    <row r="5" spans="1:966" s="197" customFormat="1" ht="27.75" customHeight="1">
      <c r="A5" s="2426" t="s">
        <v>319</v>
      </c>
      <c r="B5" s="709" t="s">
        <v>208</v>
      </c>
      <c r="C5" s="316" t="s">
        <v>205</v>
      </c>
      <c r="D5" s="200"/>
      <c r="E5" s="200"/>
      <c r="F5" s="201"/>
      <c r="G5" s="202"/>
      <c r="H5" s="202"/>
      <c r="I5" s="201"/>
      <c r="J5" s="201"/>
      <c r="K5" s="201"/>
      <c r="L5" s="201"/>
      <c r="M5" s="201"/>
      <c r="N5" s="201"/>
      <c r="O5" s="201"/>
      <c r="P5" s="308"/>
      <c r="Q5" s="203"/>
      <c r="R5" s="203"/>
      <c r="S5" s="203"/>
      <c r="T5" s="19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  <c r="AW5" s="206"/>
      <c r="AX5" s="206"/>
      <c r="AY5" s="206"/>
      <c r="AZ5" s="206"/>
      <c r="BA5" s="206"/>
      <c r="BB5" s="206"/>
      <c r="BC5" s="206"/>
      <c r="BD5" s="206"/>
      <c r="BE5" s="206"/>
      <c r="BF5" s="206"/>
      <c r="BG5" s="206"/>
      <c r="BH5" s="206"/>
      <c r="BI5" s="206"/>
      <c r="BJ5" s="206"/>
      <c r="BK5" s="206"/>
      <c r="BL5" s="206"/>
      <c r="BM5" s="206"/>
      <c r="BN5" s="206"/>
      <c r="BO5" s="206"/>
      <c r="BP5" s="206"/>
      <c r="BQ5" s="206"/>
      <c r="BR5" s="206"/>
      <c r="BS5" s="206"/>
      <c r="BT5" s="206"/>
      <c r="BU5" s="206"/>
      <c r="BV5" s="206"/>
      <c r="BW5" s="206"/>
      <c r="BX5" s="206"/>
      <c r="BY5" s="206"/>
      <c r="BZ5" s="206"/>
      <c r="CA5" s="206"/>
      <c r="CB5" s="206"/>
      <c r="CC5" s="206"/>
      <c r="CD5" s="206"/>
      <c r="CE5" s="206"/>
      <c r="CF5" s="206"/>
      <c r="CG5" s="206"/>
      <c r="CH5" s="206"/>
      <c r="CI5" s="206"/>
      <c r="CJ5" s="206"/>
      <c r="CK5" s="206"/>
      <c r="CL5" s="206"/>
      <c r="CM5" s="206"/>
      <c r="CN5" s="206"/>
      <c r="CO5" s="206"/>
      <c r="CP5" s="206"/>
      <c r="CQ5" s="206"/>
      <c r="CR5" s="206"/>
      <c r="CS5" s="206"/>
      <c r="CT5" s="206"/>
      <c r="CU5" s="206"/>
      <c r="CV5" s="206"/>
      <c r="CW5" s="206"/>
      <c r="CX5" s="206"/>
      <c r="CY5" s="206"/>
      <c r="CZ5" s="206"/>
      <c r="DA5" s="206"/>
      <c r="DB5" s="206"/>
      <c r="DC5" s="206"/>
      <c r="DD5" s="206"/>
      <c r="DE5" s="206"/>
      <c r="DF5" s="206"/>
      <c r="DG5" s="206"/>
      <c r="DH5" s="206"/>
      <c r="DI5" s="206"/>
      <c r="DJ5" s="206"/>
      <c r="DK5" s="206"/>
      <c r="DL5" s="206"/>
      <c r="DM5" s="206"/>
      <c r="DN5" s="206"/>
      <c r="DO5" s="206"/>
      <c r="DP5" s="206"/>
      <c r="DQ5" s="206"/>
      <c r="DR5" s="206"/>
      <c r="DS5" s="206"/>
      <c r="DT5" s="206"/>
      <c r="DU5" s="206"/>
      <c r="DV5" s="206"/>
      <c r="DW5" s="206"/>
      <c r="DX5" s="206"/>
      <c r="DY5" s="206"/>
      <c r="DZ5" s="206"/>
      <c r="EA5" s="206"/>
      <c r="EB5" s="206"/>
      <c r="EC5" s="206"/>
      <c r="ED5" s="206"/>
      <c r="EE5" s="206"/>
      <c r="EF5" s="206"/>
      <c r="EG5" s="206"/>
      <c r="EH5" s="206"/>
      <c r="EI5" s="206"/>
      <c r="EJ5" s="206"/>
      <c r="EK5" s="206"/>
      <c r="EL5" s="206"/>
      <c r="EM5" s="206"/>
      <c r="EN5" s="206"/>
      <c r="EO5" s="206"/>
      <c r="EP5" s="206"/>
      <c r="EQ5" s="206"/>
      <c r="ER5" s="206"/>
      <c r="ES5" s="206"/>
      <c r="ET5" s="206"/>
      <c r="EU5" s="206"/>
      <c r="EV5" s="206"/>
      <c r="EW5" s="206"/>
      <c r="EX5" s="206"/>
      <c r="EY5" s="206"/>
      <c r="EZ5" s="206"/>
      <c r="FA5" s="206"/>
      <c r="FB5" s="206"/>
      <c r="FC5" s="206"/>
      <c r="FD5" s="206"/>
      <c r="FE5" s="206"/>
      <c r="FF5" s="206"/>
      <c r="FG5" s="206"/>
      <c r="FH5" s="206"/>
      <c r="FI5" s="206"/>
      <c r="FJ5" s="206"/>
      <c r="FK5" s="206"/>
      <c r="FL5" s="206"/>
      <c r="FM5" s="206"/>
      <c r="FN5" s="206"/>
      <c r="FO5" s="206"/>
      <c r="FP5" s="206"/>
      <c r="FQ5" s="206"/>
      <c r="FR5" s="206"/>
      <c r="FS5" s="206"/>
      <c r="FT5" s="206"/>
      <c r="FU5" s="206"/>
      <c r="FV5" s="206"/>
      <c r="FW5" s="206"/>
      <c r="FX5" s="206"/>
      <c r="FY5" s="206"/>
      <c r="FZ5" s="206"/>
      <c r="GA5" s="206"/>
      <c r="GB5" s="206"/>
      <c r="GC5" s="206"/>
      <c r="GD5" s="206"/>
      <c r="GE5" s="206"/>
      <c r="GF5" s="206"/>
      <c r="GG5" s="206"/>
      <c r="GH5" s="206"/>
      <c r="GI5" s="206"/>
      <c r="GJ5" s="206"/>
      <c r="GK5" s="206"/>
      <c r="GL5" s="206"/>
      <c r="GM5" s="206"/>
      <c r="GN5" s="206"/>
      <c r="GO5" s="206"/>
      <c r="GP5" s="206"/>
      <c r="GQ5" s="206"/>
      <c r="GR5" s="206"/>
      <c r="GS5" s="206"/>
      <c r="GT5" s="206"/>
      <c r="GU5" s="206"/>
      <c r="GV5" s="206"/>
      <c r="GW5" s="206"/>
      <c r="GX5" s="206"/>
      <c r="GY5" s="206"/>
      <c r="GZ5" s="206"/>
      <c r="HA5" s="206"/>
      <c r="HB5" s="206"/>
      <c r="HC5" s="206"/>
      <c r="HD5" s="206"/>
      <c r="HE5" s="206"/>
      <c r="HF5" s="206"/>
      <c r="HG5" s="206"/>
      <c r="HH5" s="206"/>
      <c r="HI5" s="206"/>
      <c r="HJ5" s="206"/>
      <c r="HK5" s="206"/>
      <c r="HL5" s="206"/>
      <c r="HM5" s="206"/>
      <c r="HN5" s="206"/>
      <c r="HO5" s="206"/>
      <c r="HP5" s="206"/>
      <c r="HQ5" s="206"/>
      <c r="HR5" s="206"/>
      <c r="HS5" s="206"/>
      <c r="HT5" s="206"/>
      <c r="HU5" s="206"/>
      <c r="HV5" s="206"/>
      <c r="HW5" s="206"/>
      <c r="HX5" s="206"/>
      <c r="HY5" s="206"/>
      <c r="HZ5" s="206"/>
      <c r="IA5" s="206"/>
      <c r="IB5" s="206"/>
      <c r="IC5" s="206"/>
      <c r="ID5" s="206"/>
      <c r="IE5" s="206"/>
      <c r="IF5" s="206"/>
      <c r="IG5" s="206"/>
      <c r="IH5" s="206"/>
      <c r="II5" s="206"/>
      <c r="IJ5" s="206"/>
      <c r="IK5" s="206"/>
      <c r="IL5" s="206"/>
      <c r="IM5" s="206"/>
      <c r="IN5" s="206"/>
      <c r="IO5" s="206"/>
      <c r="IP5" s="206"/>
      <c r="IQ5" s="206"/>
      <c r="IR5" s="206"/>
      <c r="IS5" s="206"/>
      <c r="IT5" s="206"/>
      <c r="IU5" s="206"/>
      <c r="IV5" s="206"/>
      <c r="IW5" s="206"/>
      <c r="IX5" s="206"/>
      <c r="IY5" s="206"/>
      <c r="IZ5" s="206"/>
      <c r="JA5" s="206"/>
      <c r="JB5" s="206"/>
      <c r="JC5" s="206"/>
      <c r="JD5" s="206"/>
      <c r="JE5" s="206"/>
      <c r="JF5" s="206"/>
      <c r="JG5" s="206"/>
      <c r="JH5" s="206"/>
      <c r="JI5" s="206"/>
      <c r="JJ5" s="206"/>
      <c r="JK5" s="206"/>
      <c r="JL5" s="206"/>
      <c r="JM5" s="206"/>
      <c r="JN5" s="206"/>
      <c r="JO5" s="206"/>
      <c r="JP5" s="206"/>
      <c r="JQ5" s="206"/>
      <c r="JR5" s="206"/>
      <c r="JS5" s="206"/>
      <c r="JT5" s="206"/>
      <c r="JU5" s="206"/>
      <c r="JV5" s="206"/>
      <c r="JW5" s="206"/>
      <c r="JX5" s="206"/>
      <c r="JY5" s="206"/>
      <c r="JZ5" s="206"/>
      <c r="KA5" s="206"/>
      <c r="KB5" s="206"/>
      <c r="KC5" s="206"/>
      <c r="KD5" s="206"/>
      <c r="KE5" s="206"/>
      <c r="KF5" s="206"/>
      <c r="KG5" s="206"/>
      <c r="KH5" s="206"/>
      <c r="KI5" s="206"/>
      <c r="KJ5" s="206"/>
      <c r="KK5" s="206"/>
      <c r="KL5" s="206"/>
      <c r="KM5" s="206"/>
      <c r="KN5" s="206"/>
      <c r="KO5" s="206"/>
      <c r="KP5" s="206"/>
      <c r="KQ5" s="206"/>
      <c r="KR5" s="206"/>
      <c r="KS5" s="206"/>
      <c r="KT5" s="206"/>
      <c r="KU5" s="206"/>
      <c r="KV5" s="206"/>
      <c r="KW5" s="206"/>
      <c r="KX5" s="206"/>
      <c r="KY5" s="206"/>
      <c r="KZ5" s="206"/>
      <c r="LA5" s="206"/>
      <c r="LB5" s="206"/>
      <c r="LC5" s="206"/>
      <c r="LD5" s="206"/>
      <c r="LE5" s="206"/>
      <c r="LF5" s="206"/>
      <c r="LG5" s="206"/>
      <c r="LH5" s="206"/>
      <c r="LI5" s="206"/>
      <c r="LJ5" s="206"/>
      <c r="LK5" s="206"/>
      <c r="LL5" s="206"/>
      <c r="LM5" s="206"/>
      <c r="LN5" s="206"/>
      <c r="LO5" s="206"/>
      <c r="LP5" s="206"/>
      <c r="LQ5" s="206"/>
      <c r="LR5" s="206"/>
      <c r="LS5" s="206"/>
      <c r="LT5" s="206"/>
      <c r="LU5" s="206"/>
      <c r="LV5" s="206"/>
      <c r="LW5" s="206"/>
      <c r="LX5" s="206"/>
      <c r="LY5" s="206"/>
      <c r="LZ5" s="206"/>
      <c r="MA5" s="206"/>
      <c r="MB5" s="206"/>
      <c r="MC5" s="206"/>
      <c r="MD5" s="206"/>
      <c r="ME5" s="206"/>
      <c r="MF5" s="206"/>
      <c r="MG5" s="206"/>
      <c r="MH5" s="206"/>
      <c r="MI5" s="206"/>
      <c r="MJ5" s="206"/>
      <c r="MK5" s="206"/>
      <c r="ML5" s="206"/>
      <c r="MM5" s="206"/>
      <c r="MN5" s="206"/>
      <c r="MO5" s="206"/>
      <c r="MP5" s="206"/>
      <c r="MQ5" s="206"/>
      <c r="MR5" s="206"/>
      <c r="MS5" s="206"/>
      <c r="MT5" s="206"/>
      <c r="MU5" s="206"/>
      <c r="MV5" s="206"/>
      <c r="MW5" s="206"/>
      <c r="MX5" s="206"/>
      <c r="MY5" s="206"/>
      <c r="MZ5" s="206"/>
      <c r="NA5" s="206"/>
      <c r="NB5" s="206"/>
      <c r="NC5" s="206"/>
      <c r="ND5" s="206"/>
      <c r="NE5" s="206"/>
      <c r="NF5" s="206"/>
      <c r="NG5" s="206"/>
      <c r="NH5" s="206"/>
      <c r="NI5" s="206"/>
      <c r="NJ5" s="206"/>
      <c r="NK5" s="206"/>
      <c r="NL5" s="206"/>
      <c r="NM5" s="206"/>
      <c r="NN5" s="206"/>
      <c r="NO5" s="206"/>
      <c r="NP5" s="206"/>
      <c r="NQ5" s="206"/>
      <c r="NR5" s="206"/>
      <c r="NS5" s="206"/>
      <c r="NT5" s="206"/>
      <c r="NU5" s="206"/>
      <c r="NV5" s="206"/>
      <c r="NW5" s="206"/>
      <c r="NX5" s="206"/>
      <c r="NY5" s="206"/>
      <c r="NZ5" s="206"/>
      <c r="OA5" s="206"/>
      <c r="OB5" s="206"/>
      <c r="OC5" s="206"/>
      <c r="OD5" s="206"/>
      <c r="OE5" s="206"/>
      <c r="OF5" s="206"/>
      <c r="OG5" s="206"/>
      <c r="OH5" s="206"/>
      <c r="OI5" s="206"/>
      <c r="OJ5" s="206"/>
      <c r="OK5" s="206"/>
      <c r="OL5" s="206"/>
      <c r="OM5" s="206"/>
      <c r="ON5" s="206"/>
      <c r="OO5" s="206"/>
      <c r="OP5" s="206"/>
      <c r="OQ5" s="206"/>
      <c r="OR5" s="206"/>
      <c r="OS5" s="206"/>
      <c r="OT5" s="206"/>
      <c r="OU5" s="206"/>
      <c r="OV5" s="206"/>
      <c r="OW5" s="206"/>
      <c r="OX5" s="206"/>
      <c r="OY5" s="206"/>
      <c r="OZ5" s="206"/>
      <c r="PA5" s="206"/>
      <c r="PB5" s="206"/>
      <c r="PC5" s="206"/>
      <c r="PD5" s="206"/>
      <c r="PE5" s="206"/>
      <c r="PF5" s="206"/>
      <c r="PG5" s="206"/>
      <c r="PH5" s="206"/>
      <c r="PI5" s="206"/>
      <c r="PJ5" s="206"/>
      <c r="PK5" s="206"/>
      <c r="PL5" s="206"/>
      <c r="PM5" s="206"/>
      <c r="PN5" s="206"/>
      <c r="PO5" s="206"/>
      <c r="PP5" s="206"/>
      <c r="PQ5" s="206"/>
      <c r="PR5" s="206"/>
      <c r="PS5" s="206"/>
      <c r="PT5" s="206"/>
      <c r="PU5" s="206"/>
      <c r="PV5" s="206"/>
      <c r="PW5" s="206"/>
      <c r="PX5" s="206"/>
      <c r="PY5" s="206"/>
      <c r="PZ5" s="206"/>
      <c r="QA5" s="206"/>
      <c r="QB5" s="206"/>
      <c r="QC5" s="206"/>
      <c r="QD5" s="206"/>
      <c r="QE5" s="206"/>
      <c r="QF5" s="206"/>
      <c r="QG5" s="206"/>
      <c r="QH5" s="206"/>
      <c r="QI5" s="206"/>
      <c r="QJ5" s="206"/>
      <c r="QK5" s="206"/>
      <c r="QL5" s="206"/>
      <c r="QM5" s="206"/>
      <c r="QN5" s="206"/>
      <c r="QO5" s="206"/>
      <c r="QP5" s="206"/>
      <c r="QQ5" s="206"/>
      <c r="QR5" s="206"/>
      <c r="QS5" s="206"/>
      <c r="QT5" s="206"/>
      <c r="QU5" s="206"/>
      <c r="QV5" s="206"/>
      <c r="QW5" s="206"/>
      <c r="QX5" s="206"/>
      <c r="QY5" s="206"/>
      <c r="QZ5" s="206"/>
      <c r="RA5" s="206"/>
      <c r="RB5" s="206"/>
      <c r="RC5" s="206"/>
      <c r="RD5" s="206"/>
      <c r="RE5" s="206"/>
      <c r="RF5" s="206"/>
      <c r="RG5" s="206"/>
      <c r="RH5" s="206"/>
      <c r="RI5" s="206"/>
      <c r="RJ5" s="206"/>
      <c r="RK5" s="206"/>
      <c r="RL5" s="206"/>
      <c r="RM5" s="206"/>
      <c r="RN5" s="206"/>
      <c r="RO5" s="206"/>
      <c r="RP5" s="206"/>
      <c r="RQ5" s="206"/>
      <c r="RR5" s="206"/>
      <c r="RS5" s="206"/>
      <c r="RT5" s="206"/>
      <c r="RU5" s="206"/>
      <c r="RV5" s="206"/>
      <c r="RW5" s="206"/>
      <c r="RX5" s="206"/>
      <c r="RY5" s="206"/>
      <c r="RZ5" s="206"/>
      <c r="SA5" s="206"/>
      <c r="SB5" s="206"/>
      <c r="SC5" s="206"/>
      <c r="SD5" s="206"/>
      <c r="SE5" s="206"/>
      <c r="SF5" s="206"/>
      <c r="SG5" s="206"/>
      <c r="SH5" s="206"/>
      <c r="SI5" s="206"/>
      <c r="SJ5" s="206"/>
      <c r="SK5" s="206"/>
      <c r="SL5" s="206"/>
      <c r="SM5" s="206"/>
      <c r="SN5" s="206"/>
      <c r="SO5" s="206"/>
      <c r="SP5" s="206"/>
      <c r="SQ5" s="206"/>
      <c r="SR5" s="206"/>
      <c r="SS5" s="206"/>
      <c r="ST5" s="206"/>
      <c r="SU5" s="206"/>
      <c r="SV5" s="206"/>
      <c r="SW5" s="206"/>
      <c r="SX5" s="206"/>
      <c r="SY5" s="206"/>
      <c r="SZ5" s="206"/>
      <c r="TA5" s="206"/>
      <c r="TB5" s="206"/>
      <c r="TC5" s="206"/>
      <c r="TD5" s="206"/>
      <c r="TE5" s="206"/>
      <c r="TF5" s="206"/>
      <c r="TG5" s="206"/>
      <c r="TH5" s="206"/>
      <c r="TI5" s="206"/>
      <c r="TJ5" s="206"/>
      <c r="TK5" s="206"/>
      <c r="TL5" s="206"/>
      <c r="TM5" s="206"/>
      <c r="TN5" s="206"/>
      <c r="TO5" s="206"/>
      <c r="TP5" s="206"/>
      <c r="TQ5" s="206"/>
      <c r="TR5" s="206"/>
      <c r="TS5" s="206"/>
      <c r="TT5" s="206"/>
      <c r="TU5" s="206"/>
      <c r="TV5" s="206"/>
      <c r="TW5" s="206"/>
      <c r="TX5" s="206"/>
      <c r="TY5" s="206"/>
      <c r="TZ5" s="206"/>
      <c r="UA5" s="206"/>
      <c r="UB5" s="206"/>
      <c r="UC5" s="206"/>
      <c r="UD5" s="206"/>
      <c r="UE5" s="206"/>
      <c r="UF5" s="206"/>
      <c r="UG5" s="206"/>
      <c r="UH5" s="206"/>
      <c r="UI5" s="206"/>
      <c r="UJ5" s="206"/>
      <c r="UK5" s="206"/>
      <c r="UL5" s="206"/>
      <c r="UM5" s="206"/>
      <c r="UN5" s="206"/>
      <c r="UO5" s="206"/>
      <c r="UP5" s="206"/>
      <c r="UQ5" s="206"/>
      <c r="UR5" s="206"/>
      <c r="US5" s="206"/>
      <c r="UT5" s="206"/>
      <c r="UU5" s="206"/>
      <c r="UV5" s="206"/>
      <c r="UW5" s="206"/>
      <c r="UX5" s="206"/>
      <c r="UY5" s="206"/>
      <c r="UZ5" s="206"/>
      <c r="VA5" s="206"/>
      <c r="VB5" s="206"/>
      <c r="VC5" s="206"/>
      <c r="VD5" s="206"/>
      <c r="VE5" s="206"/>
      <c r="VF5" s="206"/>
      <c r="VG5" s="206"/>
      <c r="VH5" s="206"/>
      <c r="VI5" s="206"/>
      <c r="VJ5" s="206"/>
      <c r="VK5" s="206"/>
      <c r="VL5" s="206"/>
      <c r="VM5" s="206"/>
      <c r="VN5" s="206"/>
      <c r="VO5" s="206"/>
      <c r="VP5" s="206"/>
      <c r="VQ5" s="206"/>
      <c r="VR5" s="206"/>
      <c r="VS5" s="206"/>
      <c r="VT5" s="206"/>
      <c r="VU5" s="206"/>
      <c r="VV5" s="206"/>
      <c r="VW5" s="206"/>
      <c r="VX5" s="206"/>
      <c r="VY5" s="206"/>
      <c r="VZ5" s="206"/>
      <c r="WA5" s="206"/>
      <c r="WB5" s="206"/>
      <c r="WC5" s="206"/>
      <c r="WD5" s="206"/>
      <c r="WE5" s="206"/>
      <c r="WF5" s="206"/>
      <c r="WG5" s="206"/>
      <c r="WH5" s="206"/>
      <c r="WI5" s="206"/>
      <c r="WJ5" s="206"/>
      <c r="WK5" s="206"/>
      <c r="WL5" s="206"/>
      <c r="WM5" s="206"/>
      <c r="WN5" s="206"/>
      <c r="WO5" s="206"/>
      <c r="WP5" s="206"/>
      <c r="WQ5" s="206"/>
      <c r="WR5" s="206"/>
      <c r="WS5" s="206"/>
      <c r="WT5" s="206"/>
      <c r="WU5" s="206"/>
      <c r="WV5" s="206"/>
      <c r="WW5" s="206"/>
      <c r="WX5" s="206"/>
      <c r="WY5" s="206"/>
      <c r="WZ5" s="206"/>
      <c r="XA5" s="206"/>
      <c r="XB5" s="206"/>
      <c r="XC5" s="206"/>
      <c r="XD5" s="206"/>
      <c r="XE5" s="206"/>
      <c r="XF5" s="206"/>
      <c r="XG5" s="206"/>
      <c r="XH5" s="206"/>
      <c r="XI5" s="206"/>
      <c r="XJ5" s="206"/>
      <c r="XK5" s="206"/>
      <c r="XL5" s="206"/>
      <c r="XM5" s="206"/>
      <c r="XN5" s="206"/>
      <c r="XO5" s="206"/>
      <c r="XP5" s="206"/>
      <c r="XQ5" s="206"/>
      <c r="XR5" s="206"/>
      <c r="XS5" s="206"/>
      <c r="XT5" s="206"/>
      <c r="XU5" s="206"/>
      <c r="XV5" s="206"/>
      <c r="XW5" s="206"/>
      <c r="XX5" s="206"/>
      <c r="XY5" s="206"/>
      <c r="XZ5" s="206"/>
      <c r="YA5" s="206"/>
      <c r="YB5" s="206"/>
      <c r="YC5" s="206"/>
      <c r="YD5" s="206"/>
      <c r="YE5" s="206"/>
      <c r="YF5" s="206"/>
      <c r="YG5" s="206"/>
      <c r="YH5" s="206"/>
      <c r="YI5" s="206"/>
      <c r="YJ5" s="206"/>
      <c r="YK5" s="206"/>
      <c r="YL5" s="206"/>
      <c r="YM5" s="206"/>
      <c r="YN5" s="206"/>
      <c r="YO5" s="206"/>
      <c r="YP5" s="206"/>
      <c r="YQ5" s="206"/>
      <c r="YR5" s="206"/>
      <c r="YS5" s="206"/>
      <c r="YT5" s="206"/>
      <c r="YU5" s="206"/>
      <c r="YV5" s="206"/>
      <c r="YW5" s="206"/>
      <c r="YX5" s="206"/>
      <c r="YY5" s="206"/>
      <c r="YZ5" s="206"/>
      <c r="ZA5" s="206"/>
      <c r="ZB5" s="206"/>
      <c r="ZC5" s="206"/>
      <c r="ZD5" s="206"/>
      <c r="ZE5" s="206"/>
      <c r="ZF5" s="206"/>
      <c r="ZG5" s="206"/>
      <c r="ZH5" s="206"/>
      <c r="ZI5" s="206"/>
      <c r="ZJ5" s="206"/>
      <c r="ZK5" s="206"/>
      <c r="ZL5" s="206"/>
      <c r="ZM5" s="206"/>
      <c r="ZN5" s="206"/>
      <c r="ZO5" s="206"/>
      <c r="ZP5" s="206"/>
      <c r="ZQ5" s="206"/>
      <c r="ZR5" s="206"/>
      <c r="ZS5" s="206"/>
      <c r="ZT5" s="206"/>
      <c r="ZU5" s="206"/>
      <c r="ZV5" s="206"/>
      <c r="ZW5" s="206"/>
      <c r="ZX5" s="206"/>
      <c r="ZY5" s="206"/>
      <c r="ZZ5" s="206"/>
      <c r="AAA5" s="206"/>
      <c r="AAB5" s="206"/>
      <c r="AAC5" s="206"/>
      <c r="AAD5" s="206"/>
      <c r="AAE5" s="206"/>
      <c r="AAF5" s="206"/>
      <c r="AAG5" s="206"/>
      <c r="AAH5" s="206"/>
      <c r="AAI5" s="206"/>
      <c r="AAJ5" s="206"/>
      <c r="AAK5" s="206"/>
      <c r="AAL5" s="206"/>
      <c r="AAM5" s="206"/>
      <c r="AAN5" s="206"/>
      <c r="AAO5" s="206"/>
      <c r="AAP5" s="206"/>
      <c r="AAQ5" s="206"/>
      <c r="AAR5" s="206"/>
      <c r="AAS5" s="206"/>
      <c r="AAT5" s="206"/>
      <c r="AAU5" s="206"/>
      <c r="AAV5" s="206"/>
      <c r="AAW5" s="206"/>
      <c r="AAX5" s="206"/>
      <c r="AAY5" s="206"/>
      <c r="AAZ5" s="206"/>
      <c r="ABA5" s="206"/>
      <c r="ABB5" s="206"/>
      <c r="ABC5" s="206"/>
      <c r="ABD5" s="206"/>
      <c r="ABE5" s="206"/>
      <c r="ABF5" s="206"/>
      <c r="ABG5" s="206"/>
      <c r="ABH5" s="206"/>
      <c r="ABI5" s="206"/>
      <c r="ABJ5" s="206"/>
      <c r="ABK5" s="206"/>
      <c r="ABL5" s="206"/>
      <c r="ABM5" s="206"/>
      <c r="ABN5" s="206"/>
      <c r="ABO5" s="206"/>
      <c r="ABP5" s="206"/>
      <c r="ABQ5" s="206"/>
      <c r="ABR5" s="206"/>
      <c r="ABS5" s="206"/>
      <c r="ABT5" s="206"/>
      <c r="ABU5" s="206"/>
      <c r="ABV5" s="206"/>
      <c r="ABW5" s="206"/>
      <c r="ABX5" s="206"/>
      <c r="ABY5" s="206"/>
      <c r="ABZ5" s="206"/>
      <c r="ACA5" s="206"/>
      <c r="ACB5" s="206"/>
      <c r="ACC5" s="206"/>
      <c r="ACD5" s="206"/>
      <c r="ACE5" s="206"/>
      <c r="ACF5" s="206"/>
      <c r="ACG5" s="206"/>
      <c r="ACH5" s="206"/>
      <c r="ACI5" s="206"/>
      <c r="ACJ5" s="206"/>
      <c r="ACK5" s="206"/>
      <c r="ACL5" s="206"/>
      <c r="ACM5" s="206"/>
      <c r="ACN5" s="206"/>
      <c r="ACO5" s="206"/>
      <c r="ACP5" s="206"/>
      <c r="ACQ5" s="206"/>
      <c r="ACR5" s="206"/>
      <c r="ACS5" s="206"/>
      <c r="ACT5" s="206"/>
      <c r="ACU5" s="206"/>
      <c r="ACV5" s="206"/>
      <c r="ACW5" s="206"/>
      <c r="ACX5" s="206"/>
      <c r="ACY5" s="206"/>
      <c r="ACZ5" s="206"/>
      <c r="ADA5" s="206"/>
      <c r="ADB5" s="206"/>
      <c r="ADC5" s="206"/>
      <c r="ADD5" s="206"/>
      <c r="ADE5" s="206"/>
      <c r="ADF5" s="206"/>
      <c r="ADG5" s="206"/>
      <c r="ADH5" s="206"/>
      <c r="ADI5" s="206"/>
      <c r="ADJ5" s="206"/>
      <c r="ADK5" s="206"/>
      <c r="ADL5" s="206"/>
      <c r="ADM5" s="206"/>
      <c r="ADN5" s="206"/>
      <c r="ADO5" s="206"/>
      <c r="ADP5" s="206"/>
      <c r="ADQ5" s="206"/>
      <c r="ADR5" s="206"/>
      <c r="ADS5" s="206"/>
      <c r="ADT5" s="206"/>
      <c r="ADU5" s="206"/>
      <c r="ADV5" s="206"/>
      <c r="ADW5" s="206"/>
      <c r="ADX5" s="206"/>
      <c r="ADY5" s="206"/>
      <c r="ADZ5" s="206"/>
      <c r="AEA5" s="206"/>
      <c r="AEB5" s="206"/>
      <c r="AEC5" s="206"/>
      <c r="AED5" s="206"/>
      <c r="AEE5" s="206"/>
      <c r="AEF5" s="206"/>
      <c r="AEG5" s="206"/>
      <c r="AEH5" s="206"/>
      <c r="AEI5" s="206"/>
      <c r="AEJ5" s="206"/>
      <c r="AEK5" s="206"/>
      <c r="AEL5" s="206"/>
      <c r="AEM5" s="206"/>
      <c r="AEN5" s="206"/>
      <c r="AEO5" s="206"/>
      <c r="AEP5" s="206"/>
      <c r="AEQ5" s="206"/>
      <c r="AER5" s="206"/>
      <c r="AES5" s="206"/>
      <c r="AET5" s="206"/>
      <c r="AEU5" s="206"/>
      <c r="AEV5" s="206"/>
      <c r="AEW5" s="206"/>
      <c r="AEX5" s="206"/>
      <c r="AEY5" s="206"/>
      <c r="AEZ5" s="206"/>
      <c r="AFA5" s="206"/>
      <c r="AFB5" s="206"/>
      <c r="AFC5" s="206"/>
      <c r="AFD5" s="206"/>
      <c r="AFE5" s="206"/>
      <c r="AFF5" s="206"/>
      <c r="AFG5" s="206"/>
      <c r="AFH5" s="206"/>
      <c r="AFI5" s="206"/>
      <c r="AFJ5" s="206"/>
      <c r="AFK5" s="206"/>
      <c r="AFL5" s="206"/>
      <c r="AFM5" s="206"/>
      <c r="AFN5" s="206"/>
      <c r="AFO5" s="206"/>
      <c r="AFP5" s="206"/>
      <c r="AFQ5" s="206"/>
      <c r="AFR5" s="206"/>
      <c r="AFS5" s="206"/>
      <c r="AFT5" s="206"/>
      <c r="AFU5" s="206"/>
      <c r="AFV5" s="206"/>
      <c r="AFW5" s="206"/>
      <c r="AFX5" s="206"/>
      <c r="AFY5" s="206"/>
      <c r="AFZ5" s="206"/>
      <c r="AGA5" s="206"/>
      <c r="AGB5" s="206"/>
      <c r="AGC5" s="206"/>
      <c r="AGD5" s="206"/>
      <c r="AGE5" s="206"/>
      <c r="AGF5" s="206"/>
      <c r="AGG5" s="206"/>
      <c r="AGH5" s="206"/>
      <c r="AGI5" s="206"/>
      <c r="AGJ5" s="206"/>
      <c r="AGK5" s="206"/>
      <c r="AGL5" s="206"/>
      <c r="AGM5" s="206"/>
      <c r="AGN5" s="206"/>
      <c r="AGO5" s="206"/>
      <c r="AGP5" s="206"/>
      <c r="AGQ5" s="206"/>
      <c r="AGR5" s="206"/>
      <c r="AGS5" s="206"/>
      <c r="AGT5" s="206"/>
      <c r="AGU5" s="206"/>
      <c r="AGV5" s="206"/>
      <c r="AGW5" s="206"/>
      <c r="AGX5" s="206"/>
      <c r="AGY5" s="206"/>
      <c r="AGZ5" s="206"/>
      <c r="AHA5" s="206"/>
      <c r="AHB5" s="206"/>
      <c r="AHC5" s="206"/>
      <c r="AHD5" s="206"/>
      <c r="AHE5" s="206"/>
      <c r="AHF5" s="206"/>
      <c r="AHG5" s="206"/>
      <c r="AHH5" s="206"/>
      <c r="AHI5" s="206"/>
      <c r="AHJ5" s="206"/>
      <c r="AHK5" s="206"/>
      <c r="AHL5" s="206"/>
      <c r="AHM5" s="206"/>
      <c r="AHN5" s="206"/>
      <c r="AHO5" s="206"/>
      <c r="AHP5" s="206"/>
      <c r="AHQ5" s="206"/>
      <c r="AHR5" s="206"/>
      <c r="AHS5" s="206"/>
      <c r="AHT5" s="206"/>
      <c r="AHU5" s="206"/>
      <c r="AHV5" s="206"/>
      <c r="AHW5" s="206"/>
      <c r="AHX5" s="206"/>
      <c r="AHY5" s="206"/>
      <c r="AHZ5" s="206"/>
      <c r="AIA5" s="206"/>
      <c r="AIB5" s="206"/>
      <c r="AIC5" s="206"/>
      <c r="AID5" s="206"/>
      <c r="AIE5" s="206"/>
      <c r="AIF5" s="206"/>
      <c r="AIG5" s="206"/>
      <c r="AIH5" s="206"/>
      <c r="AII5" s="206"/>
      <c r="AIJ5" s="206"/>
      <c r="AIK5" s="206"/>
      <c r="AIL5" s="206"/>
      <c r="AIM5" s="206"/>
      <c r="AIN5" s="206"/>
      <c r="AIO5" s="206"/>
      <c r="AIP5" s="206"/>
      <c r="AIQ5" s="206"/>
      <c r="AIR5" s="206"/>
      <c r="AIS5" s="206"/>
      <c r="AIT5" s="206"/>
      <c r="AIU5" s="206"/>
      <c r="AIV5" s="206"/>
      <c r="AIW5" s="206"/>
      <c r="AIX5" s="206"/>
      <c r="AIY5" s="206"/>
      <c r="AIZ5" s="206"/>
      <c r="AJA5" s="206"/>
      <c r="AJB5" s="206"/>
      <c r="AJC5" s="206"/>
      <c r="AJD5" s="206"/>
      <c r="AJE5" s="206"/>
      <c r="AJF5" s="206"/>
      <c r="AJG5" s="206"/>
      <c r="AJH5" s="206"/>
      <c r="AJI5" s="206"/>
      <c r="AJJ5" s="206"/>
      <c r="AJK5" s="206"/>
      <c r="AJL5" s="206"/>
      <c r="AJM5" s="206"/>
      <c r="AJN5" s="206"/>
      <c r="AJO5" s="206"/>
      <c r="AJP5" s="206"/>
      <c r="AJQ5" s="206"/>
      <c r="AJR5" s="206"/>
      <c r="AJS5" s="206"/>
      <c r="AJT5" s="206"/>
      <c r="AJU5" s="206"/>
      <c r="AJV5" s="206"/>
      <c r="AJW5" s="206"/>
      <c r="AJX5" s="206"/>
      <c r="AJY5" s="206"/>
      <c r="AJZ5" s="206"/>
      <c r="AKA5" s="206"/>
      <c r="AKB5" s="206"/>
      <c r="AKC5" s="206"/>
      <c r="AKD5" s="206"/>
    </row>
    <row r="6" spans="1:966" s="195" customFormat="1" ht="24" customHeight="1">
      <c r="A6" s="2426"/>
      <c r="B6" s="1125" t="s">
        <v>121</v>
      </c>
      <c r="C6" s="852" t="s">
        <v>1490</v>
      </c>
      <c r="D6" s="648">
        <f>'G201 LIW'!G23</f>
        <v>24.231663594857707</v>
      </c>
      <c r="E6" s="662">
        <f>'G201 LIW'!N23</f>
        <v>10071.49998152256</v>
      </c>
      <c r="F6" s="647">
        <f>'G201 LIW'!O23</f>
        <v>32973.699999999997</v>
      </c>
      <c r="G6" s="647">
        <f>'G201 LIW'!P23+'G201 LIW'!Q23</f>
        <v>141197.66</v>
      </c>
      <c r="H6" s="647">
        <f>'G201 LIW'!R23</f>
        <v>0</v>
      </c>
      <c r="I6" s="646">
        <f>'G201 LIW'!S23</f>
        <v>122748.39000000001</v>
      </c>
      <c r="J6" s="646">
        <f>'G201 LIW'!T23</f>
        <v>0</v>
      </c>
      <c r="K6" s="646">
        <f>'G201 LIW'!U23</f>
        <v>174171.36000000002</v>
      </c>
      <c r="L6" s="646">
        <f>'G201 LIW'!V23</f>
        <v>174171.36000000002</v>
      </c>
      <c r="M6" s="646">
        <f t="shared" ref="M6:M16" si="0">K6/(1+Discount_Rate)^1</f>
        <v>161568.97959183675</v>
      </c>
      <c r="N6" s="646">
        <f t="shared" ref="N6:N16" si="1">L6/(1+Discount_Rate)^1</f>
        <v>161568.97959183675</v>
      </c>
      <c r="O6" s="646">
        <f>'G201 LIW'!AB23</f>
        <v>111510.5494481135</v>
      </c>
      <c r="P6" s="309">
        <f>'G201 LIW'!Z23</f>
        <v>3971.2340311956518</v>
      </c>
      <c r="Q6" s="209">
        <f>O6/M6</f>
        <v>0.69017301297450018</v>
      </c>
      <c r="R6" s="209">
        <f>(O6+P6)/N6</f>
        <v>0.71475219916004129</v>
      </c>
      <c r="S6" s="209">
        <f>((O6*(1.1))+P6)/N6</f>
        <v>0.78376950045749139</v>
      </c>
      <c r="U6" s="320"/>
      <c r="V6" s="319"/>
      <c r="W6" s="1105"/>
      <c r="X6" s="319"/>
      <c r="Y6" s="319"/>
      <c r="Z6" s="319"/>
      <c r="AA6" s="319"/>
      <c r="AB6" s="319"/>
      <c r="AC6" s="319"/>
      <c r="AD6" s="319"/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  <c r="RH6" s="319"/>
      <c r="RI6" s="319"/>
      <c r="RJ6" s="319"/>
      <c r="RK6" s="319"/>
      <c r="RL6" s="319"/>
      <c r="RM6" s="319"/>
      <c r="RN6" s="319"/>
      <c r="RO6" s="319"/>
      <c r="RP6" s="319"/>
      <c r="RQ6" s="319"/>
      <c r="RR6" s="319"/>
      <c r="RS6" s="319"/>
      <c r="RT6" s="319"/>
      <c r="RU6" s="319"/>
      <c r="RV6" s="319"/>
      <c r="RW6" s="319"/>
      <c r="RX6" s="319"/>
      <c r="RY6" s="319"/>
      <c r="RZ6" s="319"/>
      <c r="SA6" s="319"/>
      <c r="SB6" s="319"/>
      <c r="SC6" s="319"/>
      <c r="SD6" s="319"/>
      <c r="SE6" s="319"/>
      <c r="SF6" s="319"/>
      <c r="SG6" s="319"/>
      <c r="SH6" s="319"/>
      <c r="SI6" s="319"/>
      <c r="SJ6" s="319"/>
      <c r="SK6" s="319"/>
      <c r="SL6" s="319"/>
      <c r="SM6" s="319"/>
      <c r="SN6" s="319"/>
      <c r="SO6" s="319"/>
      <c r="SP6" s="319"/>
      <c r="SQ6" s="319"/>
      <c r="SR6" s="319"/>
      <c r="SS6" s="319"/>
      <c r="ST6" s="319"/>
      <c r="SU6" s="319"/>
      <c r="SV6" s="319"/>
      <c r="SW6" s="319"/>
      <c r="SX6" s="319"/>
      <c r="SY6" s="319"/>
      <c r="SZ6" s="319"/>
      <c r="TA6" s="319"/>
      <c r="TB6" s="319"/>
      <c r="TC6" s="319"/>
      <c r="TD6" s="319"/>
      <c r="TE6" s="319"/>
      <c r="TF6" s="319"/>
      <c r="TG6" s="319"/>
      <c r="TH6" s="319"/>
      <c r="TI6" s="319"/>
      <c r="TJ6" s="319"/>
      <c r="TK6" s="319"/>
      <c r="TL6" s="319"/>
      <c r="TM6" s="319"/>
      <c r="TN6" s="319"/>
      <c r="TO6" s="319"/>
      <c r="TP6" s="319"/>
      <c r="TQ6" s="319"/>
      <c r="TR6" s="319"/>
      <c r="TS6" s="319"/>
      <c r="TT6" s="319"/>
      <c r="TU6" s="319"/>
      <c r="TV6" s="319"/>
      <c r="TW6" s="319"/>
      <c r="TX6" s="319"/>
      <c r="TY6" s="319"/>
      <c r="TZ6" s="319"/>
      <c r="UA6" s="319"/>
      <c r="UB6" s="319"/>
      <c r="UC6" s="319"/>
      <c r="UD6" s="319"/>
      <c r="UE6" s="319"/>
      <c r="UF6" s="319"/>
      <c r="UG6" s="319"/>
      <c r="UH6" s="319"/>
      <c r="UI6" s="319"/>
      <c r="UJ6" s="319"/>
      <c r="UK6" s="319"/>
      <c r="UL6" s="319"/>
      <c r="UM6" s="319"/>
      <c r="UN6" s="319"/>
      <c r="UO6" s="319"/>
      <c r="UP6" s="319"/>
      <c r="UQ6" s="319"/>
      <c r="UR6" s="319"/>
      <c r="US6" s="319"/>
      <c r="UT6" s="319"/>
      <c r="UU6" s="319"/>
      <c r="UV6" s="319"/>
      <c r="UW6" s="319"/>
      <c r="UX6" s="319"/>
      <c r="UY6" s="319"/>
      <c r="UZ6" s="319"/>
      <c r="VA6" s="319"/>
      <c r="VB6" s="319"/>
      <c r="VC6" s="319"/>
      <c r="VD6" s="319"/>
      <c r="VE6" s="319"/>
      <c r="VF6" s="319"/>
      <c r="VG6" s="319"/>
      <c r="VH6" s="319"/>
      <c r="VI6" s="319"/>
      <c r="VJ6" s="319"/>
      <c r="VK6" s="319"/>
      <c r="VL6" s="319"/>
      <c r="VM6" s="319"/>
      <c r="VN6" s="319"/>
      <c r="VO6" s="319"/>
      <c r="VP6" s="319"/>
      <c r="VQ6" s="319"/>
      <c r="VR6" s="319"/>
      <c r="VS6" s="319"/>
      <c r="VT6" s="319"/>
      <c r="VU6" s="319"/>
      <c r="VV6" s="319"/>
      <c r="VW6" s="319"/>
      <c r="VX6" s="319"/>
      <c r="VY6" s="319"/>
      <c r="VZ6" s="319"/>
      <c r="WA6" s="319"/>
      <c r="WB6" s="319"/>
      <c r="WC6" s="319"/>
      <c r="WD6" s="319"/>
      <c r="WE6" s="319"/>
      <c r="WF6" s="319"/>
      <c r="WG6" s="319"/>
      <c r="WH6" s="319"/>
      <c r="WI6" s="319"/>
      <c r="WJ6" s="319"/>
      <c r="WK6" s="319"/>
      <c r="WL6" s="319"/>
      <c r="WM6" s="319"/>
      <c r="WN6" s="319"/>
      <c r="WO6" s="319"/>
      <c r="WP6" s="319"/>
      <c r="WQ6" s="319"/>
      <c r="WR6" s="319"/>
      <c r="WS6" s="319"/>
      <c r="WT6" s="319"/>
      <c r="WU6" s="319"/>
      <c r="WV6" s="319"/>
      <c r="WW6" s="319"/>
      <c r="WX6" s="319"/>
      <c r="WY6" s="319"/>
      <c r="WZ6" s="319"/>
      <c r="XA6" s="319"/>
      <c r="XB6" s="319"/>
      <c r="XC6" s="319"/>
      <c r="XD6" s="319"/>
      <c r="XE6" s="319"/>
      <c r="XF6" s="319"/>
      <c r="XG6" s="319"/>
      <c r="XH6" s="319"/>
      <c r="XI6" s="319"/>
      <c r="XJ6" s="319"/>
      <c r="XK6" s="319"/>
      <c r="XL6" s="319"/>
      <c r="XM6" s="319"/>
      <c r="XN6" s="319"/>
      <c r="XO6" s="319"/>
      <c r="XP6" s="319"/>
      <c r="XQ6" s="319"/>
      <c r="XR6" s="319"/>
      <c r="XS6" s="319"/>
      <c r="XT6" s="319"/>
      <c r="XU6" s="319"/>
      <c r="XV6" s="319"/>
      <c r="XW6" s="319"/>
      <c r="XX6" s="319"/>
      <c r="XY6" s="319"/>
      <c r="XZ6" s="319"/>
      <c r="YA6" s="319"/>
      <c r="YB6" s="319"/>
      <c r="YC6" s="319"/>
      <c r="YD6" s="319"/>
      <c r="YE6" s="319"/>
      <c r="YF6" s="319"/>
      <c r="YG6" s="319"/>
      <c r="YH6" s="319"/>
      <c r="YI6" s="319"/>
      <c r="YJ6" s="319"/>
      <c r="YK6" s="319"/>
      <c r="YL6" s="319"/>
      <c r="YM6" s="319"/>
      <c r="YN6" s="319"/>
      <c r="YO6" s="319"/>
      <c r="YP6" s="319"/>
      <c r="YQ6" s="319"/>
      <c r="YR6" s="319"/>
      <c r="YS6" s="319"/>
      <c r="YT6" s="319"/>
      <c r="YU6" s="319"/>
      <c r="YV6" s="319"/>
      <c r="YW6" s="319"/>
      <c r="YX6" s="319"/>
      <c r="YY6" s="319"/>
      <c r="YZ6" s="319"/>
      <c r="ZA6" s="319"/>
      <c r="ZB6" s="319"/>
      <c r="ZC6" s="319"/>
      <c r="ZD6" s="319"/>
      <c r="ZE6" s="319"/>
      <c r="ZF6" s="319"/>
      <c r="ZG6" s="319"/>
      <c r="ZH6" s="319"/>
      <c r="ZI6" s="319"/>
      <c r="ZJ6" s="319"/>
      <c r="ZK6" s="319"/>
      <c r="ZL6" s="319"/>
      <c r="ZM6" s="319"/>
      <c r="ZN6" s="319"/>
      <c r="ZO6" s="319"/>
      <c r="ZP6" s="319"/>
      <c r="ZQ6" s="319"/>
      <c r="ZR6" s="319"/>
      <c r="ZS6" s="319"/>
      <c r="ZT6" s="319"/>
      <c r="ZU6" s="319"/>
      <c r="ZV6" s="319"/>
      <c r="ZW6" s="319"/>
      <c r="ZX6" s="319"/>
      <c r="ZY6" s="319"/>
      <c r="ZZ6" s="319"/>
      <c r="AAA6" s="319"/>
      <c r="AAB6" s="319"/>
      <c r="AAC6" s="319"/>
      <c r="AAD6" s="319"/>
      <c r="AAE6" s="319"/>
      <c r="AAF6" s="319"/>
      <c r="AAG6" s="319"/>
      <c r="AAH6" s="319"/>
      <c r="AAI6" s="319"/>
      <c r="AAJ6" s="319"/>
      <c r="AAK6" s="319"/>
      <c r="AAL6" s="319"/>
      <c r="AAM6" s="319"/>
      <c r="AAN6" s="319"/>
      <c r="AAO6" s="319"/>
      <c r="AAP6" s="319"/>
      <c r="AAQ6" s="319"/>
      <c r="AAR6" s="319"/>
      <c r="AAS6" s="319"/>
      <c r="AAT6" s="319"/>
      <c r="AAU6" s="319"/>
      <c r="AAV6" s="319"/>
      <c r="AAW6" s="319"/>
      <c r="AAX6" s="319"/>
      <c r="AAY6" s="319"/>
      <c r="AAZ6" s="319"/>
      <c r="ABA6" s="319"/>
      <c r="ABB6" s="319"/>
      <c r="ABC6" s="319"/>
      <c r="ABD6" s="319"/>
      <c r="ABE6" s="319"/>
      <c r="ABF6" s="319"/>
      <c r="ABG6" s="319"/>
      <c r="ABH6" s="319"/>
      <c r="ABI6" s="319"/>
      <c r="ABJ6" s="319"/>
      <c r="ABK6" s="319"/>
      <c r="ABL6" s="319"/>
      <c r="ABM6" s="319"/>
      <c r="ABN6" s="319"/>
      <c r="ABO6" s="319"/>
      <c r="ABP6" s="319"/>
      <c r="ABQ6" s="319"/>
      <c r="ABR6" s="319"/>
      <c r="ABS6" s="319"/>
      <c r="ABT6" s="319"/>
      <c r="ABU6" s="319"/>
      <c r="ABV6" s="319"/>
      <c r="ABW6" s="319"/>
      <c r="ABX6" s="319"/>
      <c r="ABY6" s="319"/>
      <c r="ABZ6" s="319"/>
      <c r="ACA6" s="319"/>
      <c r="ACB6" s="319"/>
      <c r="ACC6" s="319"/>
      <c r="ACD6" s="319"/>
      <c r="ACE6" s="319"/>
      <c r="ACF6" s="319"/>
      <c r="ACG6" s="319"/>
      <c r="ACH6" s="319"/>
      <c r="ACI6" s="319"/>
      <c r="ACJ6" s="319"/>
      <c r="ACK6" s="319"/>
      <c r="ACL6" s="319"/>
      <c r="ACM6" s="319"/>
      <c r="ACN6" s="319"/>
      <c r="ACO6" s="319"/>
      <c r="ACP6" s="319"/>
      <c r="ACQ6" s="319"/>
      <c r="ACR6" s="319"/>
      <c r="ACS6" s="319"/>
      <c r="ACT6" s="319"/>
      <c r="ACU6" s="319"/>
      <c r="ACV6" s="319"/>
      <c r="ACW6" s="319"/>
      <c r="ACX6" s="319"/>
      <c r="ACY6" s="319"/>
      <c r="ACZ6" s="319"/>
      <c r="ADA6" s="319"/>
      <c r="ADB6" s="319"/>
      <c r="ADC6" s="319"/>
      <c r="ADD6" s="319"/>
      <c r="ADE6" s="319"/>
      <c r="ADF6" s="319"/>
      <c r="ADG6" s="319"/>
      <c r="ADH6" s="319"/>
      <c r="ADI6" s="319"/>
      <c r="ADJ6" s="319"/>
      <c r="ADK6" s="319"/>
      <c r="ADL6" s="319"/>
      <c r="ADM6" s="319"/>
      <c r="ADN6" s="319"/>
      <c r="ADO6" s="319"/>
      <c r="ADP6" s="319"/>
      <c r="ADQ6" s="319"/>
      <c r="ADR6" s="319"/>
      <c r="ADS6" s="319"/>
      <c r="ADT6" s="319"/>
      <c r="ADU6" s="319"/>
      <c r="ADV6" s="319"/>
      <c r="ADW6" s="319"/>
      <c r="ADX6" s="319"/>
      <c r="ADY6" s="319"/>
      <c r="ADZ6" s="319"/>
      <c r="AEA6" s="319"/>
      <c r="AEB6" s="319"/>
      <c r="AEC6" s="319"/>
      <c r="AED6" s="319"/>
      <c r="AEE6" s="319"/>
      <c r="AEF6" s="319"/>
      <c r="AEG6" s="319"/>
      <c r="AEH6" s="319"/>
      <c r="AEI6" s="319"/>
      <c r="AEJ6" s="319"/>
      <c r="AEK6" s="319"/>
      <c r="AEL6" s="319"/>
      <c r="AEM6" s="319"/>
      <c r="AEN6" s="319"/>
      <c r="AEO6" s="319"/>
      <c r="AEP6" s="319"/>
      <c r="AEQ6" s="319"/>
      <c r="AER6" s="319"/>
      <c r="AES6" s="319"/>
      <c r="AET6" s="319"/>
      <c r="AEU6" s="319"/>
      <c r="AEV6" s="319"/>
      <c r="AEW6" s="319"/>
      <c r="AEX6" s="319"/>
      <c r="AEY6" s="319"/>
      <c r="AEZ6" s="319"/>
      <c r="AFA6" s="319"/>
      <c r="AFB6" s="319"/>
      <c r="AFC6" s="319"/>
      <c r="AFD6" s="319"/>
      <c r="AFE6" s="319"/>
      <c r="AFF6" s="319"/>
      <c r="AFG6" s="319"/>
      <c r="AFH6" s="319"/>
      <c r="AFI6" s="319"/>
      <c r="AFJ6" s="319"/>
      <c r="AFK6" s="319"/>
      <c r="AFL6" s="319"/>
      <c r="AFM6" s="319"/>
      <c r="AFN6" s="319"/>
      <c r="AFO6" s="319"/>
      <c r="AFP6" s="319"/>
      <c r="AFQ6" s="319"/>
      <c r="AFR6" s="319"/>
      <c r="AFS6" s="319"/>
      <c r="AFT6" s="319"/>
      <c r="AFU6" s="319"/>
      <c r="AFV6" s="319"/>
      <c r="AFW6" s="319"/>
      <c r="AFX6" s="319"/>
      <c r="AFY6" s="319"/>
      <c r="AFZ6" s="319"/>
      <c r="AGA6" s="319"/>
      <c r="AGB6" s="319"/>
      <c r="AGC6" s="319"/>
      <c r="AGD6" s="319"/>
      <c r="AGE6" s="319"/>
      <c r="AGF6" s="319"/>
      <c r="AGG6" s="319"/>
      <c r="AGH6" s="319"/>
      <c r="AGI6" s="319"/>
      <c r="AGJ6" s="319"/>
      <c r="AGK6" s="319"/>
      <c r="AGL6" s="319"/>
      <c r="AGM6" s="319"/>
      <c r="AGN6" s="319"/>
      <c r="AGO6" s="319"/>
      <c r="AGP6" s="319"/>
      <c r="AGQ6" s="319"/>
      <c r="AGR6" s="319"/>
      <c r="AGS6" s="319"/>
      <c r="AGT6" s="319"/>
      <c r="AGU6" s="319"/>
      <c r="AGV6" s="319"/>
      <c r="AGW6" s="319"/>
      <c r="AGX6" s="319"/>
      <c r="AGY6" s="319"/>
      <c r="AGZ6" s="319"/>
      <c r="AHA6" s="319"/>
      <c r="AHB6" s="319"/>
      <c r="AHC6" s="319"/>
      <c r="AHD6" s="319"/>
      <c r="AHE6" s="319"/>
      <c r="AHF6" s="319"/>
      <c r="AHG6" s="319"/>
      <c r="AHH6" s="319"/>
      <c r="AHI6" s="319"/>
      <c r="AHJ6" s="319"/>
      <c r="AHK6" s="319"/>
      <c r="AHL6" s="319"/>
      <c r="AHM6" s="319"/>
      <c r="AHN6" s="319"/>
      <c r="AHO6" s="319"/>
      <c r="AHP6" s="319"/>
      <c r="AHQ6" s="319"/>
      <c r="AHR6" s="319"/>
      <c r="AHS6" s="319"/>
      <c r="AHT6" s="319"/>
      <c r="AHU6" s="319"/>
      <c r="AHV6" s="319"/>
      <c r="AHW6" s="319"/>
      <c r="AHX6" s="319"/>
      <c r="AHY6" s="319"/>
      <c r="AHZ6" s="319"/>
      <c r="AIA6" s="319"/>
      <c r="AIB6" s="319"/>
      <c r="AIC6" s="319"/>
      <c r="AID6" s="319"/>
      <c r="AIE6" s="319"/>
      <c r="AIF6" s="319"/>
      <c r="AIG6" s="319"/>
      <c r="AIH6" s="319"/>
      <c r="AII6" s="319"/>
      <c r="AIJ6" s="319"/>
      <c r="AIK6" s="319"/>
      <c r="AIL6" s="319"/>
      <c r="AIM6" s="319"/>
      <c r="AIN6" s="319"/>
      <c r="AIO6" s="319"/>
      <c r="AIP6" s="319"/>
      <c r="AIQ6" s="319"/>
      <c r="AIR6" s="319"/>
      <c r="AIS6" s="319"/>
      <c r="AIT6" s="319"/>
      <c r="AIU6" s="319"/>
      <c r="AIV6" s="319"/>
      <c r="AIW6" s="319"/>
      <c r="AIX6" s="319"/>
      <c r="AIY6" s="319"/>
      <c r="AIZ6" s="319"/>
      <c r="AJA6" s="319"/>
      <c r="AJB6" s="319"/>
      <c r="AJC6" s="319"/>
      <c r="AJD6" s="319"/>
      <c r="AJE6" s="319"/>
      <c r="AJF6" s="319"/>
      <c r="AJG6" s="319"/>
      <c r="AJH6" s="319"/>
      <c r="AJI6" s="319"/>
      <c r="AJJ6" s="319"/>
      <c r="AJK6" s="319"/>
      <c r="AJL6" s="319"/>
      <c r="AJM6" s="319"/>
      <c r="AJN6" s="319"/>
      <c r="AJO6" s="319"/>
      <c r="AJP6" s="319"/>
      <c r="AJQ6" s="319"/>
      <c r="AJR6" s="319"/>
      <c r="AJS6" s="319"/>
      <c r="AJT6" s="319"/>
      <c r="AJU6" s="319"/>
      <c r="AJV6" s="319"/>
      <c r="AJW6" s="319"/>
      <c r="AJX6" s="319"/>
      <c r="AJY6" s="319"/>
      <c r="AJZ6" s="319"/>
      <c r="AKA6" s="319"/>
      <c r="AKB6" s="319"/>
      <c r="AKC6" s="319"/>
      <c r="AKD6" s="319"/>
    </row>
    <row r="7" spans="1:966" s="195" customFormat="1">
      <c r="B7" s="229" t="s">
        <v>122</v>
      </c>
      <c r="C7" s="645" t="s">
        <v>123</v>
      </c>
      <c r="D7" s="210">
        <f>'G214 ResSpaceHeat'!G9</f>
        <v>18.261834950476075</v>
      </c>
      <c r="E7" s="658">
        <f>'G214 ResSpaceHeat'!N9</f>
        <v>485321</v>
      </c>
      <c r="F7" s="211">
        <f>'G214 ResSpaceHeat'!P9</f>
        <v>191647.66</v>
      </c>
      <c r="G7" s="211">
        <f>'G214 ResSpaceHeat'!Q9</f>
        <v>1172700</v>
      </c>
      <c r="H7" s="211">
        <f>'G214 ResSpaceHeat'!R9</f>
        <v>1704319</v>
      </c>
      <c r="I7" s="212">
        <f>'G214 ResSpaceHeat'!S9</f>
        <v>2877019</v>
      </c>
      <c r="J7" s="213">
        <v>0</v>
      </c>
      <c r="K7" s="213">
        <f>'G214 ResSpaceHeat'!U9</f>
        <v>1364347.66</v>
      </c>
      <c r="L7" s="213">
        <f>'G214 ResSpaceHeat'!V9</f>
        <v>3068666.66</v>
      </c>
      <c r="M7" s="214">
        <f t="shared" si="0"/>
        <v>1265628.6270871984</v>
      </c>
      <c r="N7" s="214">
        <f t="shared" si="1"/>
        <v>2846629.5547309835</v>
      </c>
      <c r="O7" s="214">
        <f>'G214 ResSpaceHeat'!AB9</f>
        <v>4605475.7850854211</v>
      </c>
      <c r="P7" s="309">
        <f>'E214 SpaceHeat'!Z17</f>
        <v>0</v>
      </c>
      <c r="Q7" s="209">
        <f>O7/M7</f>
        <v>3.638884018991233</v>
      </c>
      <c r="R7" s="209">
        <f>(O7+P7)/N7</f>
        <v>1.617869728581756</v>
      </c>
      <c r="S7" s="209">
        <f t="shared" ref="S7:S22" si="2">((O7*(1.1))+P7)/N7</f>
        <v>1.7796567014399318</v>
      </c>
      <c r="U7" s="320"/>
      <c r="V7" s="319"/>
      <c r="W7" s="1105"/>
      <c r="X7" s="319"/>
      <c r="Y7" s="319"/>
      <c r="Z7" s="319"/>
      <c r="AA7" s="319"/>
      <c r="AB7" s="319"/>
      <c r="AC7" s="319"/>
      <c r="AD7" s="319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  <c r="RH7" s="319"/>
      <c r="RI7" s="319"/>
      <c r="RJ7" s="319"/>
      <c r="RK7" s="319"/>
      <c r="RL7" s="319"/>
      <c r="RM7" s="319"/>
      <c r="RN7" s="319"/>
      <c r="RO7" s="319"/>
      <c r="RP7" s="319"/>
      <c r="RQ7" s="319"/>
      <c r="RR7" s="319"/>
      <c r="RS7" s="319"/>
      <c r="RT7" s="319"/>
      <c r="RU7" s="319"/>
      <c r="RV7" s="319"/>
      <c r="RW7" s="319"/>
      <c r="RX7" s="319"/>
      <c r="RY7" s="319"/>
      <c r="RZ7" s="319"/>
      <c r="SA7" s="319"/>
      <c r="SB7" s="319"/>
      <c r="SC7" s="319"/>
      <c r="SD7" s="319"/>
      <c r="SE7" s="319"/>
      <c r="SF7" s="319"/>
      <c r="SG7" s="319"/>
      <c r="SH7" s="319"/>
      <c r="SI7" s="319"/>
      <c r="SJ7" s="319"/>
      <c r="SK7" s="319"/>
      <c r="SL7" s="319"/>
      <c r="SM7" s="319"/>
      <c r="SN7" s="319"/>
      <c r="SO7" s="319"/>
      <c r="SP7" s="319"/>
      <c r="SQ7" s="319"/>
      <c r="SR7" s="319"/>
      <c r="SS7" s="319"/>
      <c r="ST7" s="319"/>
      <c r="SU7" s="319"/>
      <c r="SV7" s="319"/>
      <c r="SW7" s="319"/>
      <c r="SX7" s="319"/>
      <c r="SY7" s="319"/>
      <c r="SZ7" s="319"/>
      <c r="TA7" s="319"/>
      <c r="TB7" s="319"/>
      <c r="TC7" s="319"/>
      <c r="TD7" s="319"/>
      <c r="TE7" s="319"/>
      <c r="TF7" s="319"/>
      <c r="TG7" s="319"/>
      <c r="TH7" s="319"/>
      <c r="TI7" s="319"/>
      <c r="TJ7" s="319"/>
      <c r="TK7" s="319"/>
      <c r="TL7" s="319"/>
      <c r="TM7" s="319"/>
      <c r="TN7" s="319"/>
      <c r="TO7" s="319"/>
      <c r="TP7" s="319"/>
      <c r="TQ7" s="319"/>
      <c r="TR7" s="319"/>
      <c r="TS7" s="319"/>
      <c r="TT7" s="319"/>
      <c r="TU7" s="319"/>
      <c r="TV7" s="319"/>
      <c r="TW7" s="319"/>
      <c r="TX7" s="319"/>
      <c r="TY7" s="319"/>
      <c r="TZ7" s="319"/>
      <c r="UA7" s="319"/>
      <c r="UB7" s="319"/>
      <c r="UC7" s="319"/>
      <c r="UD7" s="319"/>
      <c r="UE7" s="319"/>
      <c r="UF7" s="319"/>
      <c r="UG7" s="319"/>
      <c r="UH7" s="319"/>
      <c r="UI7" s="319"/>
      <c r="UJ7" s="319"/>
      <c r="UK7" s="319"/>
      <c r="UL7" s="319"/>
      <c r="UM7" s="319"/>
      <c r="UN7" s="319"/>
      <c r="UO7" s="319"/>
      <c r="UP7" s="319"/>
      <c r="UQ7" s="319"/>
      <c r="UR7" s="319"/>
      <c r="US7" s="319"/>
      <c r="UT7" s="319"/>
      <c r="UU7" s="319"/>
      <c r="UV7" s="319"/>
      <c r="UW7" s="319"/>
      <c r="UX7" s="319"/>
      <c r="UY7" s="319"/>
      <c r="UZ7" s="319"/>
      <c r="VA7" s="319"/>
      <c r="VB7" s="319"/>
      <c r="VC7" s="319"/>
      <c r="VD7" s="319"/>
      <c r="VE7" s="319"/>
      <c r="VF7" s="319"/>
      <c r="VG7" s="319"/>
      <c r="VH7" s="319"/>
      <c r="VI7" s="319"/>
      <c r="VJ7" s="319"/>
      <c r="VK7" s="319"/>
      <c r="VL7" s="319"/>
      <c r="VM7" s="319"/>
      <c r="VN7" s="319"/>
      <c r="VO7" s="319"/>
      <c r="VP7" s="319"/>
      <c r="VQ7" s="319"/>
      <c r="VR7" s="319"/>
      <c r="VS7" s="319"/>
      <c r="VT7" s="319"/>
      <c r="VU7" s="319"/>
      <c r="VV7" s="319"/>
      <c r="VW7" s="319"/>
      <c r="VX7" s="319"/>
      <c r="VY7" s="319"/>
      <c r="VZ7" s="319"/>
      <c r="WA7" s="319"/>
      <c r="WB7" s="319"/>
      <c r="WC7" s="319"/>
      <c r="WD7" s="319"/>
      <c r="WE7" s="319"/>
      <c r="WF7" s="319"/>
      <c r="WG7" s="319"/>
      <c r="WH7" s="319"/>
      <c r="WI7" s="319"/>
      <c r="WJ7" s="319"/>
      <c r="WK7" s="319"/>
      <c r="WL7" s="319"/>
      <c r="WM7" s="319"/>
      <c r="WN7" s="319"/>
      <c r="WO7" s="319"/>
      <c r="WP7" s="319"/>
      <c r="WQ7" s="319"/>
      <c r="WR7" s="319"/>
      <c r="WS7" s="319"/>
      <c r="WT7" s="319"/>
      <c r="WU7" s="319"/>
      <c r="WV7" s="319"/>
      <c r="WW7" s="319"/>
      <c r="WX7" s="319"/>
      <c r="WY7" s="319"/>
      <c r="WZ7" s="319"/>
      <c r="XA7" s="319"/>
      <c r="XB7" s="319"/>
      <c r="XC7" s="319"/>
      <c r="XD7" s="319"/>
      <c r="XE7" s="319"/>
      <c r="XF7" s="319"/>
      <c r="XG7" s="319"/>
      <c r="XH7" s="319"/>
      <c r="XI7" s="319"/>
      <c r="XJ7" s="319"/>
      <c r="XK7" s="319"/>
      <c r="XL7" s="319"/>
      <c r="XM7" s="319"/>
      <c r="XN7" s="319"/>
      <c r="XO7" s="319"/>
      <c r="XP7" s="319"/>
      <c r="XQ7" s="319"/>
      <c r="XR7" s="319"/>
      <c r="XS7" s="319"/>
      <c r="XT7" s="319"/>
      <c r="XU7" s="319"/>
      <c r="XV7" s="319"/>
      <c r="XW7" s="319"/>
      <c r="XX7" s="319"/>
      <c r="XY7" s="319"/>
      <c r="XZ7" s="319"/>
      <c r="YA7" s="319"/>
      <c r="YB7" s="319"/>
      <c r="YC7" s="319"/>
      <c r="YD7" s="319"/>
      <c r="YE7" s="319"/>
      <c r="YF7" s="319"/>
      <c r="YG7" s="319"/>
      <c r="YH7" s="319"/>
      <c r="YI7" s="319"/>
      <c r="YJ7" s="319"/>
      <c r="YK7" s="319"/>
      <c r="YL7" s="319"/>
      <c r="YM7" s="319"/>
      <c r="YN7" s="319"/>
      <c r="YO7" s="319"/>
      <c r="YP7" s="319"/>
      <c r="YQ7" s="319"/>
      <c r="YR7" s="319"/>
      <c r="YS7" s="319"/>
      <c r="YT7" s="319"/>
      <c r="YU7" s="319"/>
      <c r="YV7" s="319"/>
      <c r="YW7" s="319"/>
      <c r="YX7" s="319"/>
      <c r="YY7" s="319"/>
      <c r="YZ7" s="319"/>
      <c r="ZA7" s="319"/>
      <c r="ZB7" s="319"/>
      <c r="ZC7" s="319"/>
      <c r="ZD7" s="319"/>
      <c r="ZE7" s="319"/>
      <c r="ZF7" s="319"/>
      <c r="ZG7" s="319"/>
      <c r="ZH7" s="319"/>
      <c r="ZI7" s="319"/>
      <c r="ZJ7" s="319"/>
      <c r="ZK7" s="319"/>
      <c r="ZL7" s="319"/>
      <c r="ZM7" s="319"/>
      <c r="ZN7" s="319"/>
      <c r="ZO7" s="319"/>
      <c r="ZP7" s="319"/>
      <c r="ZQ7" s="319"/>
      <c r="ZR7" s="319"/>
      <c r="ZS7" s="319"/>
      <c r="ZT7" s="319"/>
      <c r="ZU7" s="319"/>
      <c r="ZV7" s="319"/>
      <c r="ZW7" s="319"/>
      <c r="ZX7" s="319"/>
      <c r="ZY7" s="319"/>
      <c r="ZZ7" s="319"/>
      <c r="AAA7" s="319"/>
      <c r="AAB7" s="319"/>
      <c r="AAC7" s="319"/>
      <c r="AAD7" s="319"/>
      <c r="AAE7" s="319"/>
      <c r="AAF7" s="319"/>
      <c r="AAG7" s="319"/>
      <c r="AAH7" s="319"/>
      <c r="AAI7" s="319"/>
      <c r="AAJ7" s="319"/>
      <c r="AAK7" s="319"/>
      <c r="AAL7" s="319"/>
      <c r="AAM7" s="319"/>
      <c r="AAN7" s="319"/>
      <c r="AAO7" s="319"/>
      <c r="AAP7" s="319"/>
      <c r="AAQ7" s="319"/>
      <c r="AAR7" s="319"/>
      <c r="AAS7" s="319"/>
      <c r="AAT7" s="319"/>
      <c r="AAU7" s="319"/>
      <c r="AAV7" s="319"/>
      <c r="AAW7" s="319"/>
      <c r="AAX7" s="319"/>
      <c r="AAY7" s="319"/>
      <c r="AAZ7" s="319"/>
      <c r="ABA7" s="319"/>
      <c r="ABB7" s="319"/>
      <c r="ABC7" s="319"/>
      <c r="ABD7" s="319"/>
      <c r="ABE7" s="319"/>
      <c r="ABF7" s="319"/>
      <c r="ABG7" s="319"/>
      <c r="ABH7" s="319"/>
      <c r="ABI7" s="319"/>
      <c r="ABJ7" s="319"/>
      <c r="ABK7" s="319"/>
      <c r="ABL7" s="319"/>
      <c r="ABM7" s="319"/>
      <c r="ABN7" s="319"/>
      <c r="ABO7" s="319"/>
      <c r="ABP7" s="319"/>
      <c r="ABQ7" s="319"/>
      <c r="ABR7" s="319"/>
      <c r="ABS7" s="319"/>
      <c r="ABT7" s="319"/>
      <c r="ABU7" s="319"/>
      <c r="ABV7" s="319"/>
      <c r="ABW7" s="319"/>
      <c r="ABX7" s="319"/>
      <c r="ABY7" s="319"/>
      <c r="ABZ7" s="319"/>
      <c r="ACA7" s="319"/>
      <c r="ACB7" s="319"/>
      <c r="ACC7" s="319"/>
      <c r="ACD7" s="319"/>
      <c r="ACE7" s="319"/>
      <c r="ACF7" s="319"/>
      <c r="ACG7" s="319"/>
      <c r="ACH7" s="319"/>
      <c r="ACI7" s="319"/>
      <c r="ACJ7" s="319"/>
      <c r="ACK7" s="319"/>
      <c r="ACL7" s="319"/>
      <c r="ACM7" s="319"/>
      <c r="ACN7" s="319"/>
      <c r="ACO7" s="319"/>
      <c r="ACP7" s="319"/>
      <c r="ACQ7" s="319"/>
      <c r="ACR7" s="319"/>
      <c r="ACS7" s="319"/>
      <c r="ACT7" s="319"/>
      <c r="ACU7" s="319"/>
      <c r="ACV7" s="319"/>
      <c r="ACW7" s="319"/>
      <c r="ACX7" s="319"/>
      <c r="ACY7" s="319"/>
      <c r="ACZ7" s="319"/>
      <c r="ADA7" s="319"/>
      <c r="ADB7" s="319"/>
      <c r="ADC7" s="319"/>
      <c r="ADD7" s="319"/>
      <c r="ADE7" s="319"/>
      <c r="ADF7" s="319"/>
      <c r="ADG7" s="319"/>
      <c r="ADH7" s="319"/>
      <c r="ADI7" s="319"/>
      <c r="ADJ7" s="319"/>
      <c r="ADK7" s="319"/>
      <c r="ADL7" s="319"/>
      <c r="ADM7" s="319"/>
      <c r="ADN7" s="319"/>
      <c r="ADO7" s="319"/>
      <c r="ADP7" s="319"/>
      <c r="ADQ7" s="319"/>
      <c r="ADR7" s="319"/>
      <c r="ADS7" s="319"/>
      <c r="ADT7" s="319"/>
      <c r="ADU7" s="319"/>
      <c r="ADV7" s="319"/>
      <c r="ADW7" s="319"/>
      <c r="ADX7" s="319"/>
      <c r="ADY7" s="319"/>
      <c r="ADZ7" s="319"/>
      <c r="AEA7" s="319"/>
      <c r="AEB7" s="319"/>
      <c r="AEC7" s="319"/>
      <c r="AED7" s="319"/>
      <c r="AEE7" s="319"/>
      <c r="AEF7" s="319"/>
      <c r="AEG7" s="319"/>
      <c r="AEH7" s="319"/>
      <c r="AEI7" s="319"/>
      <c r="AEJ7" s="319"/>
      <c r="AEK7" s="319"/>
      <c r="AEL7" s="319"/>
      <c r="AEM7" s="319"/>
      <c r="AEN7" s="319"/>
      <c r="AEO7" s="319"/>
      <c r="AEP7" s="319"/>
      <c r="AEQ7" s="319"/>
      <c r="AER7" s="319"/>
      <c r="AES7" s="319"/>
      <c r="AET7" s="319"/>
      <c r="AEU7" s="319"/>
      <c r="AEV7" s="319"/>
      <c r="AEW7" s="319"/>
      <c r="AEX7" s="319"/>
      <c r="AEY7" s="319"/>
      <c r="AEZ7" s="319"/>
      <c r="AFA7" s="319"/>
      <c r="AFB7" s="319"/>
      <c r="AFC7" s="319"/>
      <c r="AFD7" s="319"/>
      <c r="AFE7" s="319"/>
      <c r="AFF7" s="319"/>
      <c r="AFG7" s="319"/>
      <c r="AFH7" s="319"/>
      <c r="AFI7" s="319"/>
      <c r="AFJ7" s="319"/>
      <c r="AFK7" s="319"/>
      <c r="AFL7" s="319"/>
      <c r="AFM7" s="319"/>
      <c r="AFN7" s="319"/>
      <c r="AFO7" s="319"/>
      <c r="AFP7" s="319"/>
      <c r="AFQ7" s="319"/>
      <c r="AFR7" s="319"/>
      <c r="AFS7" s="319"/>
      <c r="AFT7" s="319"/>
      <c r="AFU7" s="319"/>
      <c r="AFV7" s="319"/>
      <c r="AFW7" s="319"/>
      <c r="AFX7" s="319"/>
      <c r="AFY7" s="319"/>
      <c r="AFZ7" s="319"/>
      <c r="AGA7" s="319"/>
      <c r="AGB7" s="319"/>
      <c r="AGC7" s="319"/>
      <c r="AGD7" s="319"/>
      <c r="AGE7" s="319"/>
      <c r="AGF7" s="319"/>
      <c r="AGG7" s="319"/>
      <c r="AGH7" s="319"/>
      <c r="AGI7" s="319"/>
      <c r="AGJ7" s="319"/>
      <c r="AGK7" s="319"/>
      <c r="AGL7" s="319"/>
      <c r="AGM7" s="319"/>
      <c r="AGN7" s="319"/>
      <c r="AGO7" s="319"/>
      <c r="AGP7" s="319"/>
      <c r="AGQ7" s="319"/>
      <c r="AGR7" s="319"/>
      <c r="AGS7" s="319"/>
      <c r="AGT7" s="319"/>
      <c r="AGU7" s="319"/>
      <c r="AGV7" s="319"/>
      <c r="AGW7" s="319"/>
      <c r="AGX7" s="319"/>
      <c r="AGY7" s="319"/>
      <c r="AGZ7" s="319"/>
      <c r="AHA7" s="319"/>
      <c r="AHB7" s="319"/>
      <c r="AHC7" s="319"/>
      <c r="AHD7" s="319"/>
      <c r="AHE7" s="319"/>
      <c r="AHF7" s="319"/>
      <c r="AHG7" s="319"/>
      <c r="AHH7" s="319"/>
      <c r="AHI7" s="319"/>
      <c r="AHJ7" s="319"/>
      <c r="AHK7" s="319"/>
      <c r="AHL7" s="319"/>
      <c r="AHM7" s="319"/>
      <c r="AHN7" s="319"/>
      <c r="AHO7" s="319"/>
      <c r="AHP7" s="319"/>
      <c r="AHQ7" s="319"/>
      <c r="AHR7" s="319"/>
      <c r="AHS7" s="319"/>
      <c r="AHT7" s="319"/>
      <c r="AHU7" s="319"/>
      <c r="AHV7" s="319"/>
      <c r="AHW7" s="319"/>
      <c r="AHX7" s="319"/>
      <c r="AHY7" s="319"/>
      <c r="AHZ7" s="319"/>
      <c r="AIA7" s="319"/>
      <c r="AIB7" s="319"/>
      <c r="AIC7" s="319"/>
      <c r="AID7" s="319"/>
      <c r="AIE7" s="319"/>
      <c r="AIF7" s="319"/>
      <c r="AIG7" s="319"/>
      <c r="AIH7" s="319"/>
      <c r="AII7" s="319"/>
      <c r="AIJ7" s="319"/>
      <c r="AIK7" s="319"/>
      <c r="AIL7" s="319"/>
      <c r="AIM7" s="319"/>
      <c r="AIN7" s="319"/>
      <c r="AIO7" s="319"/>
      <c r="AIP7" s="319"/>
      <c r="AIQ7" s="319"/>
      <c r="AIR7" s="319"/>
      <c r="AIS7" s="319"/>
      <c r="AIT7" s="319"/>
      <c r="AIU7" s="319"/>
      <c r="AIV7" s="319"/>
      <c r="AIW7" s="319"/>
      <c r="AIX7" s="319"/>
      <c r="AIY7" s="319"/>
      <c r="AIZ7" s="319"/>
      <c r="AJA7" s="319"/>
      <c r="AJB7" s="319"/>
      <c r="AJC7" s="319"/>
      <c r="AJD7" s="319"/>
      <c r="AJE7" s="319"/>
      <c r="AJF7" s="319"/>
      <c r="AJG7" s="319"/>
      <c r="AJH7" s="319"/>
      <c r="AJI7" s="319"/>
      <c r="AJJ7" s="319"/>
      <c r="AJK7" s="319"/>
      <c r="AJL7" s="319"/>
      <c r="AJM7" s="319"/>
      <c r="AJN7" s="319"/>
      <c r="AJO7" s="319"/>
      <c r="AJP7" s="319"/>
      <c r="AJQ7" s="319"/>
      <c r="AJR7" s="319"/>
      <c r="AJS7" s="319"/>
      <c r="AJT7" s="319"/>
      <c r="AJU7" s="319"/>
      <c r="AJV7" s="319"/>
      <c r="AJW7" s="319"/>
      <c r="AJX7" s="319"/>
      <c r="AJY7" s="319"/>
      <c r="AJZ7" s="319"/>
      <c r="AKA7" s="319"/>
      <c r="AKB7" s="319"/>
      <c r="AKC7" s="319"/>
      <c r="AKD7" s="319"/>
    </row>
    <row r="8" spans="1:966" s="195" customFormat="1">
      <c r="B8" s="229" t="s">
        <v>122</v>
      </c>
      <c r="C8" s="855" t="s">
        <v>1380</v>
      </c>
      <c r="D8" s="644">
        <v>14</v>
      </c>
      <c r="E8" s="658">
        <f>'G214 Appliances'!N24</f>
        <v>24864.100000000002</v>
      </c>
      <c r="F8" s="211">
        <v>0</v>
      </c>
      <c r="G8" s="211">
        <v>0</v>
      </c>
      <c r="H8" s="211">
        <v>0</v>
      </c>
      <c r="I8" s="212">
        <v>0</v>
      </c>
      <c r="J8" s="213">
        <v>0</v>
      </c>
      <c r="K8" s="213">
        <v>0</v>
      </c>
      <c r="L8" s="213">
        <v>0</v>
      </c>
      <c r="M8" s="214">
        <f t="shared" si="0"/>
        <v>0</v>
      </c>
      <c r="N8" s="214">
        <f t="shared" si="1"/>
        <v>0</v>
      </c>
      <c r="O8" s="214">
        <f>'G214 Appliances'!AB24</f>
        <v>112340.07455746105</v>
      </c>
      <c r="P8" s="309">
        <f>'G214 Appliances'!Z24</f>
        <v>1482.8594886971059</v>
      </c>
      <c r="Q8" s="209"/>
      <c r="R8" s="209"/>
      <c r="S8" s="209"/>
      <c r="U8" s="320"/>
      <c r="V8" s="319"/>
      <c r="W8" s="1105"/>
      <c r="X8" s="319"/>
      <c r="Y8" s="319"/>
      <c r="Z8" s="319"/>
      <c r="AA8" s="319"/>
      <c r="AB8" s="319"/>
      <c r="AC8" s="319"/>
      <c r="AD8" s="319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  <c r="RH8" s="319"/>
      <c r="RI8" s="319"/>
      <c r="RJ8" s="319"/>
      <c r="RK8" s="319"/>
      <c r="RL8" s="319"/>
      <c r="RM8" s="319"/>
      <c r="RN8" s="319"/>
      <c r="RO8" s="319"/>
      <c r="RP8" s="319"/>
      <c r="RQ8" s="319"/>
      <c r="RR8" s="319"/>
      <c r="RS8" s="319"/>
      <c r="RT8" s="319"/>
      <c r="RU8" s="319"/>
      <c r="RV8" s="319"/>
      <c r="RW8" s="319"/>
      <c r="RX8" s="319"/>
      <c r="RY8" s="319"/>
      <c r="RZ8" s="319"/>
      <c r="SA8" s="319"/>
      <c r="SB8" s="319"/>
      <c r="SC8" s="319"/>
      <c r="SD8" s="319"/>
      <c r="SE8" s="319"/>
      <c r="SF8" s="319"/>
      <c r="SG8" s="319"/>
      <c r="SH8" s="319"/>
      <c r="SI8" s="319"/>
      <c r="SJ8" s="319"/>
      <c r="SK8" s="319"/>
      <c r="SL8" s="319"/>
      <c r="SM8" s="319"/>
      <c r="SN8" s="319"/>
      <c r="SO8" s="319"/>
      <c r="SP8" s="319"/>
      <c r="SQ8" s="319"/>
      <c r="SR8" s="319"/>
      <c r="SS8" s="319"/>
      <c r="ST8" s="319"/>
      <c r="SU8" s="319"/>
      <c r="SV8" s="319"/>
      <c r="SW8" s="319"/>
      <c r="SX8" s="319"/>
      <c r="SY8" s="319"/>
      <c r="SZ8" s="319"/>
      <c r="TA8" s="319"/>
      <c r="TB8" s="319"/>
      <c r="TC8" s="319"/>
      <c r="TD8" s="319"/>
      <c r="TE8" s="319"/>
      <c r="TF8" s="319"/>
      <c r="TG8" s="319"/>
      <c r="TH8" s="319"/>
      <c r="TI8" s="319"/>
      <c r="TJ8" s="319"/>
      <c r="TK8" s="319"/>
      <c r="TL8" s="319"/>
      <c r="TM8" s="319"/>
      <c r="TN8" s="319"/>
      <c r="TO8" s="319"/>
      <c r="TP8" s="319"/>
      <c r="TQ8" s="319"/>
      <c r="TR8" s="319"/>
      <c r="TS8" s="319"/>
      <c r="TT8" s="319"/>
      <c r="TU8" s="319"/>
      <c r="TV8" s="319"/>
      <c r="TW8" s="319"/>
      <c r="TX8" s="319"/>
      <c r="TY8" s="319"/>
      <c r="TZ8" s="319"/>
      <c r="UA8" s="319"/>
      <c r="UB8" s="319"/>
      <c r="UC8" s="319"/>
      <c r="UD8" s="319"/>
      <c r="UE8" s="319"/>
      <c r="UF8" s="319"/>
      <c r="UG8" s="319"/>
      <c r="UH8" s="319"/>
      <c r="UI8" s="319"/>
      <c r="UJ8" s="319"/>
      <c r="UK8" s="319"/>
      <c r="UL8" s="319"/>
      <c r="UM8" s="319"/>
      <c r="UN8" s="319"/>
      <c r="UO8" s="319"/>
      <c r="UP8" s="319"/>
      <c r="UQ8" s="319"/>
      <c r="UR8" s="319"/>
      <c r="US8" s="319"/>
      <c r="UT8" s="319"/>
      <c r="UU8" s="319"/>
      <c r="UV8" s="319"/>
      <c r="UW8" s="319"/>
      <c r="UX8" s="319"/>
      <c r="UY8" s="319"/>
      <c r="UZ8" s="319"/>
      <c r="VA8" s="319"/>
      <c r="VB8" s="319"/>
      <c r="VC8" s="319"/>
      <c r="VD8" s="319"/>
      <c r="VE8" s="319"/>
      <c r="VF8" s="319"/>
      <c r="VG8" s="319"/>
      <c r="VH8" s="319"/>
      <c r="VI8" s="319"/>
      <c r="VJ8" s="319"/>
      <c r="VK8" s="319"/>
      <c r="VL8" s="319"/>
      <c r="VM8" s="319"/>
      <c r="VN8" s="319"/>
      <c r="VO8" s="319"/>
      <c r="VP8" s="319"/>
      <c r="VQ8" s="319"/>
      <c r="VR8" s="319"/>
      <c r="VS8" s="319"/>
      <c r="VT8" s="319"/>
      <c r="VU8" s="319"/>
      <c r="VV8" s="319"/>
      <c r="VW8" s="319"/>
      <c r="VX8" s="319"/>
      <c r="VY8" s="319"/>
      <c r="VZ8" s="319"/>
      <c r="WA8" s="319"/>
      <c r="WB8" s="319"/>
      <c r="WC8" s="319"/>
      <c r="WD8" s="319"/>
      <c r="WE8" s="319"/>
      <c r="WF8" s="319"/>
      <c r="WG8" s="319"/>
      <c r="WH8" s="319"/>
      <c r="WI8" s="319"/>
      <c r="WJ8" s="319"/>
      <c r="WK8" s="319"/>
      <c r="WL8" s="319"/>
      <c r="WM8" s="319"/>
      <c r="WN8" s="319"/>
      <c r="WO8" s="319"/>
      <c r="WP8" s="319"/>
      <c r="WQ8" s="319"/>
      <c r="WR8" s="319"/>
      <c r="WS8" s="319"/>
      <c r="WT8" s="319"/>
      <c r="WU8" s="319"/>
      <c r="WV8" s="319"/>
      <c r="WW8" s="319"/>
      <c r="WX8" s="319"/>
      <c r="WY8" s="319"/>
      <c r="WZ8" s="319"/>
      <c r="XA8" s="319"/>
      <c r="XB8" s="319"/>
      <c r="XC8" s="319"/>
      <c r="XD8" s="319"/>
      <c r="XE8" s="319"/>
      <c r="XF8" s="319"/>
      <c r="XG8" s="319"/>
      <c r="XH8" s="319"/>
      <c r="XI8" s="319"/>
      <c r="XJ8" s="319"/>
      <c r="XK8" s="319"/>
      <c r="XL8" s="319"/>
      <c r="XM8" s="319"/>
      <c r="XN8" s="319"/>
      <c r="XO8" s="319"/>
      <c r="XP8" s="319"/>
      <c r="XQ8" s="319"/>
      <c r="XR8" s="319"/>
      <c r="XS8" s="319"/>
      <c r="XT8" s="319"/>
      <c r="XU8" s="319"/>
      <c r="XV8" s="319"/>
      <c r="XW8" s="319"/>
      <c r="XX8" s="319"/>
      <c r="XY8" s="319"/>
      <c r="XZ8" s="319"/>
      <c r="YA8" s="319"/>
      <c r="YB8" s="319"/>
      <c r="YC8" s="319"/>
      <c r="YD8" s="319"/>
      <c r="YE8" s="319"/>
      <c r="YF8" s="319"/>
      <c r="YG8" s="319"/>
      <c r="YH8" s="319"/>
      <c r="YI8" s="319"/>
      <c r="YJ8" s="319"/>
      <c r="YK8" s="319"/>
      <c r="YL8" s="319"/>
      <c r="YM8" s="319"/>
      <c r="YN8" s="319"/>
      <c r="YO8" s="319"/>
      <c r="YP8" s="319"/>
      <c r="YQ8" s="319"/>
      <c r="YR8" s="319"/>
      <c r="YS8" s="319"/>
      <c r="YT8" s="319"/>
      <c r="YU8" s="319"/>
      <c r="YV8" s="319"/>
      <c r="YW8" s="319"/>
      <c r="YX8" s="319"/>
      <c r="YY8" s="319"/>
      <c r="YZ8" s="319"/>
      <c r="ZA8" s="319"/>
      <c r="ZB8" s="319"/>
      <c r="ZC8" s="319"/>
      <c r="ZD8" s="319"/>
      <c r="ZE8" s="319"/>
      <c r="ZF8" s="319"/>
      <c r="ZG8" s="319"/>
      <c r="ZH8" s="319"/>
      <c r="ZI8" s="319"/>
      <c r="ZJ8" s="319"/>
      <c r="ZK8" s="319"/>
      <c r="ZL8" s="319"/>
      <c r="ZM8" s="319"/>
      <c r="ZN8" s="319"/>
      <c r="ZO8" s="319"/>
      <c r="ZP8" s="319"/>
      <c r="ZQ8" s="319"/>
      <c r="ZR8" s="319"/>
      <c r="ZS8" s="319"/>
      <c r="ZT8" s="319"/>
      <c r="ZU8" s="319"/>
      <c r="ZV8" s="319"/>
      <c r="ZW8" s="319"/>
      <c r="ZX8" s="319"/>
      <c r="ZY8" s="319"/>
      <c r="ZZ8" s="319"/>
      <c r="AAA8" s="319"/>
      <c r="AAB8" s="319"/>
      <c r="AAC8" s="319"/>
      <c r="AAD8" s="319"/>
      <c r="AAE8" s="319"/>
      <c r="AAF8" s="319"/>
      <c r="AAG8" s="319"/>
      <c r="AAH8" s="319"/>
      <c r="AAI8" s="319"/>
      <c r="AAJ8" s="319"/>
      <c r="AAK8" s="319"/>
      <c r="AAL8" s="319"/>
      <c r="AAM8" s="319"/>
      <c r="AAN8" s="319"/>
      <c r="AAO8" s="319"/>
      <c r="AAP8" s="319"/>
      <c r="AAQ8" s="319"/>
      <c r="AAR8" s="319"/>
      <c r="AAS8" s="319"/>
      <c r="AAT8" s="319"/>
      <c r="AAU8" s="319"/>
      <c r="AAV8" s="319"/>
      <c r="AAW8" s="319"/>
      <c r="AAX8" s="319"/>
      <c r="AAY8" s="319"/>
      <c r="AAZ8" s="319"/>
      <c r="ABA8" s="319"/>
      <c r="ABB8" s="319"/>
      <c r="ABC8" s="319"/>
      <c r="ABD8" s="319"/>
      <c r="ABE8" s="319"/>
      <c r="ABF8" s="319"/>
      <c r="ABG8" s="319"/>
      <c r="ABH8" s="319"/>
      <c r="ABI8" s="319"/>
      <c r="ABJ8" s="319"/>
      <c r="ABK8" s="319"/>
      <c r="ABL8" s="319"/>
      <c r="ABM8" s="319"/>
      <c r="ABN8" s="319"/>
      <c r="ABO8" s="319"/>
      <c r="ABP8" s="319"/>
      <c r="ABQ8" s="319"/>
      <c r="ABR8" s="319"/>
      <c r="ABS8" s="319"/>
      <c r="ABT8" s="319"/>
      <c r="ABU8" s="319"/>
      <c r="ABV8" s="319"/>
      <c r="ABW8" s="319"/>
      <c r="ABX8" s="319"/>
      <c r="ABY8" s="319"/>
      <c r="ABZ8" s="319"/>
      <c r="ACA8" s="319"/>
      <c r="ACB8" s="319"/>
      <c r="ACC8" s="319"/>
      <c r="ACD8" s="319"/>
      <c r="ACE8" s="319"/>
      <c r="ACF8" s="319"/>
      <c r="ACG8" s="319"/>
      <c r="ACH8" s="319"/>
      <c r="ACI8" s="319"/>
      <c r="ACJ8" s="319"/>
      <c r="ACK8" s="319"/>
      <c r="ACL8" s="319"/>
      <c r="ACM8" s="319"/>
      <c r="ACN8" s="319"/>
      <c r="ACO8" s="319"/>
      <c r="ACP8" s="319"/>
      <c r="ACQ8" s="319"/>
      <c r="ACR8" s="319"/>
      <c r="ACS8" s="319"/>
      <c r="ACT8" s="319"/>
      <c r="ACU8" s="319"/>
      <c r="ACV8" s="319"/>
      <c r="ACW8" s="319"/>
      <c r="ACX8" s="319"/>
      <c r="ACY8" s="319"/>
      <c r="ACZ8" s="319"/>
      <c r="ADA8" s="319"/>
      <c r="ADB8" s="319"/>
      <c r="ADC8" s="319"/>
      <c r="ADD8" s="319"/>
      <c r="ADE8" s="319"/>
      <c r="ADF8" s="319"/>
      <c r="ADG8" s="319"/>
      <c r="ADH8" s="319"/>
      <c r="ADI8" s="319"/>
      <c r="ADJ8" s="319"/>
      <c r="ADK8" s="319"/>
      <c r="ADL8" s="319"/>
      <c r="ADM8" s="319"/>
      <c r="ADN8" s="319"/>
      <c r="ADO8" s="319"/>
      <c r="ADP8" s="319"/>
      <c r="ADQ8" s="319"/>
      <c r="ADR8" s="319"/>
      <c r="ADS8" s="319"/>
      <c r="ADT8" s="319"/>
      <c r="ADU8" s="319"/>
      <c r="ADV8" s="319"/>
      <c r="ADW8" s="319"/>
      <c r="ADX8" s="319"/>
      <c r="ADY8" s="319"/>
      <c r="ADZ8" s="319"/>
      <c r="AEA8" s="319"/>
      <c r="AEB8" s="319"/>
      <c r="AEC8" s="319"/>
      <c r="AED8" s="319"/>
      <c r="AEE8" s="319"/>
      <c r="AEF8" s="319"/>
      <c r="AEG8" s="319"/>
      <c r="AEH8" s="319"/>
      <c r="AEI8" s="319"/>
      <c r="AEJ8" s="319"/>
      <c r="AEK8" s="319"/>
      <c r="AEL8" s="319"/>
      <c r="AEM8" s="319"/>
      <c r="AEN8" s="319"/>
      <c r="AEO8" s="319"/>
      <c r="AEP8" s="319"/>
      <c r="AEQ8" s="319"/>
      <c r="AER8" s="319"/>
      <c r="AES8" s="319"/>
      <c r="AET8" s="319"/>
      <c r="AEU8" s="319"/>
      <c r="AEV8" s="319"/>
      <c r="AEW8" s="319"/>
      <c r="AEX8" s="319"/>
      <c r="AEY8" s="319"/>
      <c r="AEZ8" s="319"/>
      <c r="AFA8" s="319"/>
      <c r="AFB8" s="319"/>
      <c r="AFC8" s="319"/>
      <c r="AFD8" s="319"/>
      <c r="AFE8" s="319"/>
      <c r="AFF8" s="319"/>
      <c r="AFG8" s="319"/>
      <c r="AFH8" s="319"/>
      <c r="AFI8" s="319"/>
      <c r="AFJ8" s="319"/>
      <c r="AFK8" s="319"/>
      <c r="AFL8" s="319"/>
      <c r="AFM8" s="319"/>
      <c r="AFN8" s="319"/>
      <c r="AFO8" s="319"/>
      <c r="AFP8" s="319"/>
      <c r="AFQ8" s="319"/>
      <c r="AFR8" s="319"/>
      <c r="AFS8" s="319"/>
      <c r="AFT8" s="319"/>
      <c r="AFU8" s="319"/>
      <c r="AFV8" s="319"/>
      <c r="AFW8" s="319"/>
      <c r="AFX8" s="319"/>
      <c r="AFY8" s="319"/>
      <c r="AFZ8" s="319"/>
      <c r="AGA8" s="319"/>
      <c r="AGB8" s="319"/>
      <c r="AGC8" s="319"/>
      <c r="AGD8" s="319"/>
      <c r="AGE8" s="319"/>
      <c r="AGF8" s="319"/>
      <c r="AGG8" s="319"/>
      <c r="AGH8" s="319"/>
      <c r="AGI8" s="319"/>
      <c r="AGJ8" s="319"/>
      <c r="AGK8" s="319"/>
      <c r="AGL8" s="319"/>
      <c r="AGM8" s="319"/>
      <c r="AGN8" s="319"/>
      <c r="AGO8" s="319"/>
      <c r="AGP8" s="319"/>
      <c r="AGQ8" s="319"/>
      <c r="AGR8" s="319"/>
      <c r="AGS8" s="319"/>
      <c r="AGT8" s="319"/>
      <c r="AGU8" s="319"/>
      <c r="AGV8" s="319"/>
      <c r="AGW8" s="319"/>
      <c r="AGX8" s="319"/>
      <c r="AGY8" s="319"/>
      <c r="AGZ8" s="319"/>
      <c r="AHA8" s="319"/>
      <c r="AHB8" s="319"/>
      <c r="AHC8" s="319"/>
      <c r="AHD8" s="319"/>
      <c r="AHE8" s="319"/>
      <c r="AHF8" s="319"/>
      <c r="AHG8" s="319"/>
      <c r="AHH8" s="319"/>
      <c r="AHI8" s="319"/>
      <c r="AHJ8" s="319"/>
      <c r="AHK8" s="319"/>
      <c r="AHL8" s="319"/>
      <c r="AHM8" s="319"/>
      <c r="AHN8" s="319"/>
      <c r="AHO8" s="319"/>
      <c r="AHP8" s="319"/>
      <c r="AHQ8" s="319"/>
      <c r="AHR8" s="319"/>
      <c r="AHS8" s="319"/>
      <c r="AHT8" s="319"/>
      <c r="AHU8" s="319"/>
      <c r="AHV8" s="319"/>
      <c r="AHW8" s="319"/>
      <c r="AHX8" s="319"/>
      <c r="AHY8" s="319"/>
      <c r="AHZ8" s="319"/>
      <c r="AIA8" s="319"/>
      <c r="AIB8" s="319"/>
      <c r="AIC8" s="319"/>
      <c r="AID8" s="319"/>
      <c r="AIE8" s="319"/>
      <c r="AIF8" s="319"/>
      <c r="AIG8" s="319"/>
      <c r="AIH8" s="319"/>
      <c r="AII8" s="319"/>
      <c r="AIJ8" s="319"/>
      <c r="AIK8" s="319"/>
      <c r="AIL8" s="319"/>
      <c r="AIM8" s="319"/>
      <c r="AIN8" s="319"/>
      <c r="AIO8" s="319"/>
      <c r="AIP8" s="319"/>
      <c r="AIQ8" s="319"/>
      <c r="AIR8" s="319"/>
      <c r="AIS8" s="319"/>
      <c r="AIT8" s="319"/>
      <c r="AIU8" s="319"/>
      <c r="AIV8" s="319"/>
      <c r="AIW8" s="319"/>
      <c r="AIX8" s="319"/>
      <c r="AIY8" s="319"/>
      <c r="AIZ8" s="319"/>
      <c r="AJA8" s="319"/>
      <c r="AJB8" s="319"/>
      <c r="AJC8" s="319"/>
      <c r="AJD8" s="319"/>
      <c r="AJE8" s="319"/>
      <c r="AJF8" s="319"/>
      <c r="AJG8" s="319"/>
      <c r="AJH8" s="319"/>
      <c r="AJI8" s="319"/>
      <c r="AJJ8" s="319"/>
      <c r="AJK8" s="319"/>
      <c r="AJL8" s="319"/>
      <c r="AJM8" s="319"/>
      <c r="AJN8" s="319"/>
      <c r="AJO8" s="319"/>
      <c r="AJP8" s="319"/>
      <c r="AJQ8" s="319"/>
      <c r="AJR8" s="319"/>
      <c r="AJS8" s="319"/>
      <c r="AJT8" s="319"/>
      <c r="AJU8" s="319"/>
      <c r="AJV8" s="319"/>
      <c r="AJW8" s="319"/>
      <c r="AJX8" s="319"/>
      <c r="AJY8" s="319"/>
      <c r="AJZ8" s="319"/>
      <c r="AKA8" s="319"/>
      <c r="AKB8" s="319"/>
      <c r="AKC8" s="319"/>
      <c r="AKD8" s="319"/>
    </row>
    <row r="9" spans="1:966" s="195" customFormat="1">
      <c r="B9" s="229" t="s">
        <v>122</v>
      </c>
      <c r="C9" s="645" t="s">
        <v>124</v>
      </c>
      <c r="D9" s="210">
        <f>'G214 Showerheads'!G20</f>
        <v>9.9999999999999982</v>
      </c>
      <c r="E9" s="658">
        <f>'G214 Showerheads'!N20</f>
        <v>110456.54969999999</v>
      </c>
      <c r="F9" s="211">
        <f>'G214 Showerheads'!P20</f>
        <v>52256.97</v>
      </c>
      <c r="G9" s="211">
        <f>'G214 Showerheads'!Q20</f>
        <v>165577.18</v>
      </c>
      <c r="H9" s="211">
        <f>'G214 Showerheads'!R20</f>
        <v>350318.64</v>
      </c>
      <c r="I9" s="212">
        <f>'G214 Showerheads'!S20</f>
        <v>515895.82</v>
      </c>
      <c r="J9" s="213">
        <v>0</v>
      </c>
      <c r="K9" s="213">
        <f>'G214 Showerheads'!U20</f>
        <v>217834.15</v>
      </c>
      <c r="L9" s="213">
        <f>'G214 Showerheads'!V20</f>
        <v>568152.79</v>
      </c>
      <c r="M9" s="214">
        <f t="shared" si="0"/>
        <v>202072.49536178107</v>
      </c>
      <c r="N9" s="214">
        <f t="shared" si="1"/>
        <v>527043.40445269016</v>
      </c>
      <c r="O9" s="214">
        <f>'G214 Showerheads'!AB20</f>
        <v>445852.52898059081</v>
      </c>
      <c r="P9" s="309">
        <f>'G214 Showerheads'!Z20</f>
        <v>915947.5169339485</v>
      </c>
      <c r="Q9" s="209">
        <f t="shared" ref="Q9:Q20" si="3">O9/M9</f>
        <v>2.2063988875990148</v>
      </c>
      <c r="R9" s="209">
        <f t="shared" ref="R9:R20" si="4">(O9+P9)/N9</f>
        <v>2.5838479988734604</v>
      </c>
      <c r="S9" s="209">
        <f t="shared" si="2"/>
        <v>2.6684430294181625</v>
      </c>
      <c r="U9" s="320"/>
      <c r="V9" s="319"/>
      <c r="W9" s="1105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  <c r="RH9" s="319"/>
      <c r="RI9" s="319"/>
      <c r="RJ9" s="319"/>
      <c r="RK9" s="319"/>
      <c r="RL9" s="319"/>
      <c r="RM9" s="319"/>
      <c r="RN9" s="319"/>
      <c r="RO9" s="319"/>
      <c r="RP9" s="319"/>
      <c r="RQ9" s="319"/>
      <c r="RR9" s="319"/>
      <c r="RS9" s="319"/>
      <c r="RT9" s="319"/>
      <c r="RU9" s="319"/>
      <c r="RV9" s="319"/>
      <c r="RW9" s="319"/>
      <c r="RX9" s="319"/>
      <c r="RY9" s="319"/>
      <c r="RZ9" s="319"/>
      <c r="SA9" s="319"/>
      <c r="SB9" s="319"/>
      <c r="SC9" s="319"/>
      <c r="SD9" s="319"/>
      <c r="SE9" s="319"/>
      <c r="SF9" s="319"/>
      <c r="SG9" s="319"/>
      <c r="SH9" s="319"/>
      <c r="SI9" s="319"/>
      <c r="SJ9" s="319"/>
      <c r="SK9" s="319"/>
      <c r="SL9" s="319"/>
      <c r="SM9" s="319"/>
      <c r="SN9" s="319"/>
      <c r="SO9" s="319"/>
      <c r="SP9" s="319"/>
      <c r="SQ9" s="319"/>
      <c r="SR9" s="319"/>
      <c r="SS9" s="319"/>
      <c r="ST9" s="319"/>
      <c r="SU9" s="319"/>
      <c r="SV9" s="319"/>
      <c r="SW9" s="319"/>
      <c r="SX9" s="319"/>
      <c r="SY9" s="319"/>
      <c r="SZ9" s="319"/>
      <c r="TA9" s="319"/>
      <c r="TB9" s="319"/>
      <c r="TC9" s="319"/>
      <c r="TD9" s="319"/>
      <c r="TE9" s="319"/>
      <c r="TF9" s="319"/>
      <c r="TG9" s="319"/>
      <c r="TH9" s="319"/>
      <c r="TI9" s="319"/>
      <c r="TJ9" s="319"/>
      <c r="TK9" s="319"/>
      <c r="TL9" s="319"/>
      <c r="TM9" s="319"/>
      <c r="TN9" s="319"/>
      <c r="TO9" s="319"/>
      <c r="TP9" s="319"/>
      <c r="TQ9" s="319"/>
      <c r="TR9" s="319"/>
      <c r="TS9" s="319"/>
      <c r="TT9" s="319"/>
      <c r="TU9" s="319"/>
      <c r="TV9" s="319"/>
      <c r="TW9" s="319"/>
      <c r="TX9" s="319"/>
      <c r="TY9" s="319"/>
      <c r="TZ9" s="319"/>
      <c r="UA9" s="319"/>
      <c r="UB9" s="319"/>
      <c r="UC9" s="319"/>
      <c r="UD9" s="319"/>
      <c r="UE9" s="319"/>
      <c r="UF9" s="319"/>
      <c r="UG9" s="319"/>
      <c r="UH9" s="319"/>
      <c r="UI9" s="319"/>
      <c r="UJ9" s="319"/>
      <c r="UK9" s="319"/>
      <c r="UL9" s="319"/>
      <c r="UM9" s="319"/>
      <c r="UN9" s="319"/>
      <c r="UO9" s="319"/>
      <c r="UP9" s="319"/>
      <c r="UQ9" s="319"/>
      <c r="UR9" s="319"/>
      <c r="US9" s="319"/>
      <c r="UT9" s="319"/>
      <c r="UU9" s="319"/>
      <c r="UV9" s="319"/>
      <c r="UW9" s="319"/>
      <c r="UX9" s="319"/>
      <c r="UY9" s="319"/>
      <c r="UZ9" s="319"/>
      <c r="VA9" s="319"/>
      <c r="VB9" s="319"/>
      <c r="VC9" s="319"/>
      <c r="VD9" s="319"/>
      <c r="VE9" s="319"/>
      <c r="VF9" s="319"/>
      <c r="VG9" s="319"/>
      <c r="VH9" s="319"/>
      <c r="VI9" s="319"/>
      <c r="VJ9" s="319"/>
      <c r="VK9" s="319"/>
      <c r="VL9" s="319"/>
      <c r="VM9" s="319"/>
      <c r="VN9" s="319"/>
      <c r="VO9" s="319"/>
      <c r="VP9" s="319"/>
      <c r="VQ9" s="319"/>
      <c r="VR9" s="319"/>
      <c r="VS9" s="319"/>
      <c r="VT9" s="319"/>
      <c r="VU9" s="319"/>
      <c r="VV9" s="319"/>
      <c r="VW9" s="319"/>
      <c r="VX9" s="319"/>
      <c r="VY9" s="319"/>
      <c r="VZ9" s="319"/>
      <c r="WA9" s="319"/>
      <c r="WB9" s="319"/>
      <c r="WC9" s="319"/>
      <c r="WD9" s="319"/>
      <c r="WE9" s="319"/>
      <c r="WF9" s="319"/>
      <c r="WG9" s="319"/>
      <c r="WH9" s="319"/>
      <c r="WI9" s="319"/>
      <c r="WJ9" s="319"/>
      <c r="WK9" s="319"/>
      <c r="WL9" s="319"/>
      <c r="WM9" s="319"/>
      <c r="WN9" s="319"/>
      <c r="WO9" s="319"/>
      <c r="WP9" s="319"/>
      <c r="WQ9" s="319"/>
      <c r="WR9" s="319"/>
      <c r="WS9" s="319"/>
      <c r="WT9" s="319"/>
      <c r="WU9" s="319"/>
      <c r="WV9" s="319"/>
      <c r="WW9" s="319"/>
      <c r="WX9" s="319"/>
      <c r="WY9" s="319"/>
      <c r="WZ9" s="319"/>
      <c r="XA9" s="319"/>
      <c r="XB9" s="319"/>
      <c r="XC9" s="319"/>
      <c r="XD9" s="319"/>
      <c r="XE9" s="319"/>
      <c r="XF9" s="319"/>
      <c r="XG9" s="319"/>
      <c r="XH9" s="319"/>
      <c r="XI9" s="319"/>
      <c r="XJ9" s="319"/>
      <c r="XK9" s="319"/>
      <c r="XL9" s="319"/>
      <c r="XM9" s="319"/>
      <c r="XN9" s="319"/>
      <c r="XO9" s="319"/>
      <c r="XP9" s="319"/>
      <c r="XQ9" s="319"/>
      <c r="XR9" s="319"/>
      <c r="XS9" s="319"/>
      <c r="XT9" s="319"/>
      <c r="XU9" s="319"/>
      <c r="XV9" s="319"/>
      <c r="XW9" s="319"/>
      <c r="XX9" s="319"/>
      <c r="XY9" s="319"/>
      <c r="XZ9" s="319"/>
      <c r="YA9" s="319"/>
      <c r="YB9" s="319"/>
      <c r="YC9" s="319"/>
      <c r="YD9" s="319"/>
      <c r="YE9" s="319"/>
      <c r="YF9" s="319"/>
      <c r="YG9" s="319"/>
      <c r="YH9" s="319"/>
      <c r="YI9" s="319"/>
      <c r="YJ9" s="319"/>
      <c r="YK9" s="319"/>
      <c r="YL9" s="319"/>
      <c r="YM9" s="319"/>
      <c r="YN9" s="319"/>
      <c r="YO9" s="319"/>
      <c r="YP9" s="319"/>
      <c r="YQ9" s="319"/>
      <c r="YR9" s="319"/>
      <c r="YS9" s="319"/>
      <c r="YT9" s="319"/>
      <c r="YU9" s="319"/>
      <c r="YV9" s="319"/>
      <c r="YW9" s="319"/>
      <c r="YX9" s="319"/>
      <c r="YY9" s="319"/>
      <c r="YZ9" s="319"/>
      <c r="ZA9" s="319"/>
      <c r="ZB9" s="319"/>
      <c r="ZC9" s="319"/>
      <c r="ZD9" s="319"/>
      <c r="ZE9" s="319"/>
      <c r="ZF9" s="319"/>
      <c r="ZG9" s="319"/>
      <c r="ZH9" s="319"/>
      <c r="ZI9" s="319"/>
      <c r="ZJ9" s="319"/>
      <c r="ZK9" s="319"/>
      <c r="ZL9" s="319"/>
      <c r="ZM9" s="319"/>
      <c r="ZN9" s="319"/>
      <c r="ZO9" s="319"/>
      <c r="ZP9" s="319"/>
      <c r="ZQ9" s="319"/>
      <c r="ZR9" s="319"/>
      <c r="ZS9" s="319"/>
      <c r="ZT9" s="319"/>
      <c r="ZU9" s="319"/>
      <c r="ZV9" s="319"/>
      <c r="ZW9" s="319"/>
      <c r="ZX9" s="319"/>
      <c r="ZY9" s="319"/>
      <c r="ZZ9" s="319"/>
      <c r="AAA9" s="319"/>
      <c r="AAB9" s="319"/>
      <c r="AAC9" s="319"/>
      <c r="AAD9" s="319"/>
      <c r="AAE9" s="319"/>
      <c r="AAF9" s="319"/>
      <c r="AAG9" s="319"/>
      <c r="AAH9" s="319"/>
      <c r="AAI9" s="319"/>
      <c r="AAJ9" s="319"/>
      <c r="AAK9" s="319"/>
      <c r="AAL9" s="319"/>
      <c r="AAM9" s="319"/>
      <c r="AAN9" s="319"/>
      <c r="AAO9" s="319"/>
      <c r="AAP9" s="319"/>
      <c r="AAQ9" s="319"/>
      <c r="AAR9" s="319"/>
      <c r="AAS9" s="319"/>
      <c r="AAT9" s="319"/>
      <c r="AAU9" s="319"/>
      <c r="AAV9" s="319"/>
      <c r="AAW9" s="319"/>
      <c r="AAX9" s="319"/>
      <c r="AAY9" s="319"/>
      <c r="AAZ9" s="319"/>
      <c r="ABA9" s="319"/>
      <c r="ABB9" s="319"/>
      <c r="ABC9" s="319"/>
      <c r="ABD9" s="319"/>
      <c r="ABE9" s="319"/>
      <c r="ABF9" s="319"/>
      <c r="ABG9" s="319"/>
      <c r="ABH9" s="319"/>
      <c r="ABI9" s="319"/>
      <c r="ABJ9" s="319"/>
      <c r="ABK9" s="319"/>
      <c r="ABL9" s="319"/>
      <c r="ABM9" s="319"/>
      <c r="ABN9" s="319"/>
      <c r="ABO9" s="319"/>
      <c r="ABP9" s="319"/>
      <c r="ABQ9" s="319"/>
      <c r="ABR9" s="319"/>
      <c r="ABS9" s="319"/>
      <c r="ABT9" s="319"/>
      <c r="ABU9" s="319"/>
      <c r="ABV9" s="319"/>
      <c r="ABW9" s="319"/>
      <c r="ABX9" s="319"/>
      <c r="ABY9" s="319"/>
      <c r="ABZ9" s="319"/>
      <c r="ACA9" s="319"/>
      <c r="ACB9" s="319"/>
      <c r="ACC9" s="319"/>
      <c r="ACD9" s="319"/>
      <c r="ACE9" s="319"/>
      <c r="ACF9" s="319"/>
      <c r="ACG9" s="319"/>
      <c r="ACH9" s="319"/>
      <c r="ACI9" s="319"/>
      <c r="ACJ9" s="319"/>
      <c r="ACK9" s="319"/>
      <c r="ACL9" s="319"/>
      <c r="ACM9" s="319"/>
      <c r="ACN9" s="319"/>
      <c r="ACO9" s="319"/>
      <c r="ACP9" s="319"/>
      <c r="ACQ9" s="319"/>
      <c r="ACR9" s="319"/>
      <c r="ACS9" s="319"/>
      <c r="ACT9" s="319"/>
      <c r="ACU9" s="319"/>
      <c r="ACV9" s="319"/>
      <c r="ACW9" s="319"/>
      <c r="ACX9" s="319"/>
      <c r="ACY9" s="319"/>
      <c r="ACZ9" s="319"/>
      <c r="ADA9" s="319"/>
      <c r="ADB9" s="319"/>
      <c r="ADC9" s="319"/>
      <c r="ADD9" s="319"/>
      <c r="ADE9" s="319"/>
      <c r="ADF9" s="319"/>
      <c r="ADG9" s="319"/>
      <c r="ADH9" s="319"/>
      <c r="ADI9" s="319"/>
      <c r="ADJ9" s="319"/>
      <c r="ADK9" s="319"/>
      <c r="ADL9" s="319"/>
      <c r="ADM9" s="319"/>
      <c r="ADN9" s="319"/>
      <c r="ADO9" s="319"/>
      <c r="ADP9" s="319"/>
      <c r="ADQ9" s="319"/>
      <c r="ADR9" s="319"/>
      <c r="ADS9" s="319"/>
      <c r="ADT9" s="319"/>
      <c r="ADU9" s="319"/>
      <c r="ADV9" s="319"/>
      <c r="ADW9" s="319"/>
      <c r="ADX9" s="319"/>
      <c r="ADY9" s="319"/>
      <c r="ADZ9" s="319"/>
      <c r="AEA9" s="319"/>
      <c r="AEB9" s="319"/>
      <c r="AEC9" s="319"/>
      <c r="AED9" s="319"/>
      <c r="AEE9" s="319"/>
      <c r="AEF9" s="319"/>
      <c r="AEG9" s="319"/>
      <c r="AEH9" s="319"/>
      <c r="AEI9" s="319"/>
      <c r="AEJ9" s="319"/>
      <c r="AEK9" s="319"/>
      <c r="AEL9" s="319"/>
      <c r="AEM9" s="319"/>
      <c r="AEN9" s="319"/>
      <c r="AEO9" s="319"/>
      <c r="AEP9" s="319"/>
      <c r="AEQ9" s="319"/>
      <c r="AER9" s="319"/>
      <c r="AES9" s="319"/>
      <c r="AET9" s="319"/>
      <c r="AEU9" s="319"/>
      <c r="AEV9" s="319"/>
      <c r="AEW9" s="319"/>
      <c r="AEX9" s="319"/>
      <c r="AEY9" s="319"/>
      <c r="AEZ9" s="319"/>
      <c r="AFA9" s="319"/>
      <c r="AFB9" s="319"/>
      <c r="AFC9" s="319"/>
      <c r="AFD9" s="319"/>
      <c r="AFE9" s="319"/>
      <c r="AFF9" s="319"/>
      <c r="AFG9" s="319"/>
      <c r="AFH9" s="319"/>
      <c r="AFI9" s="319"/>
      <c r="AFJ9" s="319"/>
      <c r="AFK9" s="319"/>
      <c r="AFL9" s="319"/>
      <c r="AFM9" s="319"/>
      <c r="AFN9" s="319"/>
      <c r="AFO9" s="319"/>
      <c r="AFP9" s="319"/>
      <c r="AFQ9" s="319"/>
      <c r="AFR9" s="319"/>
      <c r="AFS9" s="319"/>
      <c r="AFT9" s="319"/>
      <c r="AFU9" s="319"/>
      <c r="AFV9" s="319"/>
      <c r="AFW9" s="319"/>
      <c r="AFX9" s="319"/>
      <c r="AFY9" s="319"/>
      <c r="AFZ9" s="319"/>
      <c r="AGA9" s="319"/>
      <c r="AGB9" s="319"/>
      <c r="AGC9" s="319"/>
      <c r="AGD9" s="319"/>
      <c r="AGE9" s="319"/>
      <c r="AGF9" s="319"/>
      <c r="AGG9" s="319"/>
      <c r="AGH9" s="319"/>
      <c r="AGI9" s="319"/>
      <c r="AGJ9" s="319"/>
      <c r="AGK9" s="319"/>
      <c r="AGL9" s="319"/>
      <c r="AGM9" s="319"/>
      <c r="AGN9" s="319"/>
      <c r="AGO9" s="319"/>
      <c r="AGP9" s="319"/>
      <c r="AGQ9" s="319"/>
      <c r="AGR9" s="319"/>
      <c r="AGS9" s="319"/>
      <c r="AGT9" s="319"/>
      <c r="AGU9" s="319"/>
      <c r="AGV9" s="319"/>
      <c r="AGW9" s="319"/>
      <c r="AGX9" s="319"/>
      <c r="AGY9" s="319"/>
      <c r="AGZ9" s="319"/>
      <c r="AHA9" s="319"/>
      <c r="AHB9" s="319"/>
      <c r="AHC9" s="319"/>
      <c r="AHD9" s="319"/>
      <c r="AHE9" s="319"/>
      <c r="AHF9" s="319"/>
      <c r="AHG9" s="319"/>
      <c r="AHH9" s="319"/>
      <c r="AHI9" s="319"/>
      <c r="AHJ9" s="319"/>
      <c r="AHK9" s="319"/>
      <c r="AHL9" s="319"/>
      <c r="AHM9" s="319"/>
      <c r="AHN9" s="319"/>
      <c r="AHO9" s="319"/>
      <c r="AHP9" s="319"/>
      <c r="AHQ9" s="319"/>
      <c r="AHR9" s="319"/>
      <c r="AHS9" s="319"/>
      <c r="AHT9" s="319"/>
      <c r="AHU9" s="319"/>
      <c r="AHV9" s="319"/>
      <c r="AHW9" s="319"/>
      <c r="AHX9" s="319"/>
      <c r="AHY9" s="319"/>
      <c r="AHZ9" s="319"/>
      <c r="AIA9" s="319"/>
      <c r="AIB9" s="319"/>
      <c r="AIC9" s="319"/>
      <c r="AID9" s="319"/>
      <c r="AIE9" s="319"/>
      <c r="AIF9" s="319"/>
      <c r="AIG9" s="319"/>
      <c r="AIH9" s="319"/>
      <c r="AII9" s="319"/>
      <c r="AIJ9" s="319"/>
      <c r="AIK9" s="319"/>
      <c r="AIL9" s="319"/>
      <c r="AIM9" s="319"/>
      <c r="AIN9" s="319"/>
      <c r="AIO9" s="319"/>
      <c r="AIP9" s="319"/>
      <c r="AIQ9" s="319"/>
      <c r="AIR9" s="319"/>
      <c r="AIS9" s="319"/>
      <c r="AIT9" s="319"/>
      <c r="AIU9" s="319"/>
      <c r="AIV9" s="319"/>
      <c r="AIW9" s="319"/>
      <c r="AIX9" s="319"/>
      <c r="AIY9" s="319"/>
      <c r="AIZ9" s="319"/>
      <c r="AJA9" s="319"/>
      <c r="AJB9" s="319"/>
      <c r="AJC9" s="319"/>
      <c r="AJD9" s="319"/>
      <c r="AJE9" s="319"/>
      <c r="AJF9" s="319"/>
      <c r="AJG9" s="319"/>
      <c r="AJH9" s="319"/>
      <c r="AJI9" s="319"/>
      <c r="AJJ9" s="319"/>
      <c r="AJK9" s="319"/>
      <c r="AJL9" s="319"/>
      <c r="AJM9" s="319"/>
      <c r="AJN9" s="319"/>
      <c r="AJO9" s="319"/>
      <c r="AJP9" s="319"/>
      <c r="AJQ9" s="319"/>
      <c r="AJR9" s="319"/>
      <c r="AJS9" s="319"/>
      <c r="AJT9" s="319"/>
      <c r="AJU9" s="319"/>
      <c r="AJV9" s="319"/>
      <c r="AJW9" s="319"/>
      <c r="AJX9" s="319"/>
      <c r="AJY9" s="319"/>
      <c r="AJZ9" s="319"/>
      <c r="AKA9" s="319"/>
      <c r="AKB9" s="319"/>
      <c r="AKC9" s="319"/>
      <c r="AKD9" s="319"/>
    </row>
    <row r="10" spans="1:966" s="195" customFormat="1">
      <c r="B10" s="229" t="s">
        <v>122</v>
      </c>
      <c r="C10" s="855" t="s">
        <v>302</v>
      </c>
      <c r="D10" s="210">
        <f>'G214 Web Tstats'!F5</f>
        <v>20</v>
      </c>
      <c r="E10" s="658">
        <f>'G214 Web Tstats'!N6</f>
        <v>0</v>
      </c>
      <c r="F10" s="211">
        <f>'G214 Web Tstats'!P6</f>
        <v>-76000</v>
      </c>
      <c r="G10" s="211">
        <f>'G214 Web Tstats'!Q6</f>
        <v>219</v>
      </c>
      <c r="H10" s="211">
        <f>'G214 Web Tstats'!R6</f>
        <v>0</v>
      </c>
      <c r="I10" s="212">
        <f>'G214 Web Tstats'!S6</f>
        <v>0</v>
      </c>
      <c r="J10" s="213">
        <v>0</v>
      </c>
      <c r="K10" s="213">
        <f>'G214 Web Tstats'!U6</f>
        <v>-75781</v>
      </c>
      <c r="L10" s="213">
        <f>'G214 Web Tstats'!V6</f>
        <v>-76000</v>
      </c>
      <c r="M10" s="214">
        <f t="shared" si="0"/>
        <v>-70297.773654916513</v>
      </c>
      <c r="N10" s="214">
        <f t="shared" si="1"/>
        <v>-70500.927643784788</v>
      </c>
      <c r="O10" s="214">
        <f>'G214 Web Tstats'!AB6</f>
        <v>0</v>
      </c>
      <c r="P10" s="309">
        <f>'G214 Web Tstats'!Z6</f>
        <v>0</v>
      </c>
      <c r="Q10" s="209"/>
      <c r="R10" s="209"/>
      <c r="S10" s="209"/>
      <c r="U10" s="320"/>
      <c r="V10" s="319"/>
      <c r="W10" s="1105"/>
      <c r="X10" s="319"/>
      <c r="Y10" s="319"/>
      <c r="Z10" s="319"/>
      <c r="AA10" s="319"/>
      <c r="AB10" s="319"/>
      <c r="AC10" s="319"/>
      <c r="AD10" s="319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  <c r="RH10" s="319"/>
      <c r="RI10" s="319"/>
      <c r="RJ10" s="319"/>
      <c r="RK10" s="319"/>
      <c r="RL10" s="319"/>
      <c r="RM10" s="319"/>
      <c r="RN10" s="319"/>
      <c r="RO10" s="319"/>
      <c r="RP10" s="319"/>
      <c r="RQ10" s="319"/>
      <c r="RR10" s="319"/>
      <c r="RS10" s="319"/>
      <c r="RT10" s="319"/>
      <c r="RU10" s="319"/>
      <c r="RV10" s="319"/>
      <c r="RW10" s="319"/>
      <c r="RX10" s="319"/>
      <c r="RY10" s="319"/>
      <c r="RZ10" s="319"/>
      <c r="SA10" s="319"/>
      <c r="SB10" s="319"/>
      <c r="SC10" s="319"/>
      <c r="SD10" s="319"/>
      <c r="SE10" s="319"/>
      <c r="SF10" s="319"/>
      <c r="SG10" s="319"/>
      <c r="SH10" s="319"/>
      <c r="SI10" s="319"/>
      <c r="SJ10" s="319"/>
      <c r="SK10" s="319"/>
      <c r="SL10" s="319"/>
      <c r="SM10" s="319"/>
      <c r="SN10" s="319"/>
      <c r="SO10" s="319"/>
      <c r="SP10" s="319"/>
      <c r="SQ10" s="319"/>
      <c r="SR10" s="319"/>
      <c r="SS10" s="319"/>
      <c r="ST10" s="319"/>
      <c r="SU10" s="319"/>
      <c r="SV10" s="319"/>
      <c r="SW10" s="319"/>
      <c r="SX10" s="319"/>
      <c r="SY10" s="319"/>
      <c r="SZ10" s="319"/>
      <c r="TA10" s="319"/>
      <c r="TB10" s="319"/>
      <c r="TC10" s="319"/>
      <c r="TD10" s="319"/>
      <c r="TE10" s="319"/>
      <c r="TF10" s="319"/>
      <c r="TG10" s="319"/>
      <c r="TH10" s="319"/>
      <c r="TI10" s="319"/>
      <c r="TJ10" s="319"/>
      <c r="TK10" s="319"/>
      <c r="TL10" s="319"/>
      <c r="TM10" s="319"/>
      <c r="TN10" s="319"/>
      <c r="TO10" s="319"/>
      <c r="TP10" s="319"/>
      <c r="TQ10" s="319"/>
      <c r="TR10" s="319"/>
      <c r="TS10" s="319"/>
      <c r="TT10" s="319"/>
      <c r="TU10" s="319"/>
      <c r="TV10" s="319"/>
      <c r="TW10" s="319"/>
      <c r="TX10" s="319"/>
      <c r="TY10" s="319"/>
      <c r="TZ10" s="319"/>
      <c r="UA10" s="319"/>
      <c r="UB10" s="319"/>
      <c r="UC10" s="319"/>
      <c r="UD10" s="319"/>
      <c r="UE10" s="319"/>
      <c r="UF10" s="319"/>
      <c r="UG10" s="319"/>
      <c r="UH10" s="319"/>
      <c r="UI10" s="319"/>
      <c r="UJ10" s="319"/>
      <c r="UK10" s="319"/>
      <c r="UL10" s="319"/>
      <c r="UM10" s="319"/>
      <c r="UN10" s="319"/>
      <c r="UO10" s="319"/>
      <c r="UP10" s="319"/>
      <c r="UQ10" s="319"/>
      <c r="UR10" s="319"/>
      <c r="US10" s="319"/>
      <c r="UT10" s="319"/>
      <c r="UU10" s="319"/>
      <c r="UV10" s="319"/>
      <c r="UW10" s="319"/>
      <c r="UX10" s="319"/>
      <c r="UY10" s="319"/>
      <c r="UZ10" s="319"/>
      <c r="VA10" s="319"/>
      <c r="VB10" s="319"/>
      <c r="VC10" s="319"/>
      <c r="VD10" s="319"/>
      <c r="VE10" s="319"/>
      <c r="VF10" s="319"/>
      <c r="VG10" s="319"/>
      <c r="VH10" s="319"/>
      <c r="VI10" s="319"/>
      <c r="VJ10" s="319"/>
      <c r="VK10" s="319"/>
      <c r="VL10" s="319"/>
      <c r="VM10" s="319"/>
      <c r="VN10" s="319"/>
      <c r="VO10" s="319"/>
      <c r="VP10" s="319"/>
      <c r="VQ10" s="319"/>
      <c r="VR10" s="319"/>
      <c r="VS10" s="319"/>
      <c r="VT10" s="319"/>
      <c r="VU10" s="319"/>
      <c r="VV10" s="319"/>
      <c r="VW10" s="319"/>
      <c r="VX10" s="319"/>
      <c r="VY10" s="319"/>
      <c r="VZ10" s="319"/>
      <c r="WA10" s="319"/>
      <c r="WB10" s="319"/>
      <c r="WC10" s="319"/>
      <c r="WD10" s="319"/>
      <c r="WE10" s="319"/>
      <c r="WF10" s="319"/>
      <c r="WG10" s="319"/>
      <c r="WH10" s="319"/>
      <c r="WI10" s="319"/>
      <c r="WJ10" s="319"/>
      <c r="WK10" s="319"/>
      <c r="WL10" s="319"/>
      <c r="WM10" s="319"/>
      <c r="WN10" s="319"/>
      <c r="WO10" s="319"/>
      <c r="WP10" s="319"/>
      <c r="WQ10" s="319"/>
      <c r="WR10" s="319"/>
      <c r="WS10" s="319"/>
      <c r="WT10" s="319"/>
      <c r="WU10" s="319"/>
      <c r="WV10" s="319"/>
      <c r="WW10" s="319"/>
      <c r="WX10" s="319"/>
      <c r="WY10" s="319"/>
      <c r="WZ10" s="319"/>
      <c r="XA10" s="319"/>
      <c r="XB10" s="319"/>
      <c r="XC10" s="319"/>
      <c r="XD10" s="319"/>
      <c r="XE10" s="319"/>
      <c r="XF10" s="319"/>
      <c r="XG10" s="319"/>
      <c r="XH10" s="319"/>
      <c r="XI10" s="319"/>
      <c r="XJ10" s="319"/>
      <c r="XK10" s="319"/>
      <c r="XL10" s="319"/>
      <c r="XM10" s="319"/>
      <c r="XN10" s="319"/>
      <c r="XO10" s="319"/>
      <c r="XP10" s="319"/>
      <c r="XQ10" s="319"/>
      <c r="XR10" s="319"/>
      <c r="XS10" s="319"/>
      <c r="XT10" s="319"/>
      <c r="XU10" s="319"/>
      <c r="XV10" s="319"/>
      <c r="XW10" s="319"/>
      <c r="XX10" s="319"/>
      <c r="XY10" s="319"/>
      <c r="XZ10" s="319"/>
      <c r="YA10" s="319"/>
      <c r="YB10" s="319"/>
      <c r="YC10" s="319"/>
      <c r="YD10" s="319"/>
      <c r="YE10" s="319"/>
      <c r="YF10" s="319"/>
      <c r="YG10" s="319"/>
      <c r="YH10" s="319"/>
      <c r="YI10" s="319"/>
      <c r="YJ10" s="319"/>
      <c r="YK10" s="319"/>
      <c r="YL10" s="319"/>
      <c r="YM10" s="319"/>
      <c r="YN10" s="319"/>
      <c r="YO10" s="319"/>
      <c r="YP10" s="319"/>
      <c r="YQ10" s="319"/>
      <c r="YR10" s="319"/>
      <c r="YS10" s="319"/>
      <c r="YT10" s="319"/>
      <c r="YU10" s="319"/>
      <c r="YV10" s="319"/>
      <c r="YW10" s="319"/>
      <c r="YX10" s="319"/>
      <c r="YY10" s="319"/>
      <c r="YZ10" s="319"/>
      <c r="ZA10" s="319"/>
      <c r="ZB10" s="319"/>
      <c r="ZC10" s="319"/>
      <c r="ZD10" s="319"/>
      <c r="ZE10" s="319"/>
      <c r="ZF10" s="319"/>
      <c r="ZG10" s="319"/>
      <c r="ZH10" s="319"/>
      <c r="ZI10" s="319"/>
      <c r="ZJ10" s="319"/>
      <c r="ZK10" s="319"/>
      <c r="ZL10" s="319"/>
      <c r="ZM10" s="319"/>
      <c r="ZN10" s="319"/>
      <c r="ZO10" s="319"/>
      <c r="ZP10" s="319"/>
      <c r="ZQ10" s="319"/>
      <c r="ZR10" s="319"/>
      <c r="ZS10" s="319"/>
      <c r="ZT10" s="319"/>
      <c r="ZU10" s="319"/>
      <c r="ZV10" s="319"/>
      <c r="ZW10" s="319"/>
      <c r="ZX10" s="319"/>
      <c r="ZY10" s="319"/>
      <c r="ZZ10" s="319"/>
      <c r="AAA10" s="319"/>
      <c r="AAB10" s="319"/>
      <c r="AAC10" s="319"/>
      <c r="AAD10" s="319"/>
      <c r="AAE10" s="319"/>
      <c r="AAF10" s="319"/>
      <c r="AAG10" s="319"/>
      <c r="AAH10" s="319"/>
      <c r="AAI10" s="319"/>
      <c r="AAJ10" s="319"/>
      <c r="AAK10" s="319"/>
      <c r="AAL10" s="319"/>
      <c r="AAM10" s="319"/>
      <c r="AAN10" s="319"/>
      <c r="AAO10" s="319"/>
      <c r="AAP10" s="319"/>
      <c r="AAQ10" s="319"/>
      <c r="AAR10" s="319"/>
      <c r="AAS10" s="319"/>
      <c r="AAT10" s="319"/>
      <c r="AAU10" s="319"/>
      <c r="AAV10" s="319"/>
      <c r="AAW10" s="319"/>
      <c r="AAX10" s="319"/>
      <c r="AAY10" s="319"/>
      <c r="AAZ10" s="319"/>
      <c r="ABA10" s="319"/>
      <c r="ABB10" s="319"/>
      <c r="ABC10" s="319"/>
      <c r="ABD10" s="319"/>
      <c r="ABE10" s="319"/>
      <c r="ABF10" s="319"/>
      <c r="ABG10" s="319"/>
      <c r="ABH10" s="319"/>
      <c r="ABI10" s="319"/>
      <c r="ABJ10" s="319"/>
      <c r="ABK10" s="319"/>
      <c r="ABL10" s="319"/>
      <c r="ABM10" s="319"/>
      <c r="ABN10" s="319"/>
      <c r="ABO10" s="319"/>
      <c r="ABP10" s="319"/>
      <c r="ABQ10" s="319"/>
      <c r="ABR10" s="319"/>
      <c r="ABS10" s="319"/>
      <c r="ABT10" s="319"/>
      <c r="ABU10" s="319"/>
      <c r="ABV10" s="319"/>
      <c r="ABW10" s="319"/>
      <c r="ABX10" s="319"/>
      <c r="ABY10" s="319"/>
      <c r="ABZ10" s="319"/>
      <c r="ACA10" s="319"/>
      <c r="ACB10" s="319"/>
      <c r="ACC10" s="319"/>
      <c r="ACD10" s="319"/>
      <c r="ACE10" s="319"/>
      <c r="ACF10" s="319"/>
      <c r="ACG10" s="319"/>
      <c r="ACH10" s="319"/>
      <c r="ACI10" s="319"/>
      <c r="ACJ10" s="319"/>
      <c r="ACK10" s="319"/>
      <c r="ACL10" s="319"/>
      <c r="ACM10" s="319"/>
      <c r="ACN10" s="319"/>
      <c r="ACO10" s="319"/>
      <c r="ACP10" s="319"/>
      <c r="ACQ10" s="319"/>
      <c r="ACR10" s="319"/>
      <c r="ACS10" s="319"/>
      <c r="ACT10" s="319"/>
      <c r="ACU10" s="319"/>
      <c r="ACV10" s="319"/>
      <c r="ACW10" s="319"/>
      <c r="ACX10" s="319"/>
      <c r="ACY10" s="319"/>
      <c r="ACZ10" s="319"/>
      <c r="ADA10" s="319"/>
      <c r="ADB10" s="319"/>
      <c r="ADC10" s="319"/>
      <c r="ADD10" s="319"/>
      <c r="ADE10" s="319"/>
      <c r="ADF10" s="319"/>
      <c r="ADG10" s="319"/>
      <c r="ADH10" s="319"/>
      <c r="ADI10" s="319"/>
      <c r="ADJ10" s="319"/>
      <c r="ADK10" s="319"/>
      <c r="ADL10" s="319"/>
      <c r="ADM10" s="319"/>
      <c r="ADN10" s="319"/>
      <c r="ADO10" s="319"/>
      <c r="ADP10" s="319"/>
      <c r="ADQ10" s="319"/>
      <c r="ADR10" s="319"/>
      <c r="ADS10" s="319"/>
      <c r="ADT10" s="319"/>
      <c r="ADU10" s="319"/>
      <c r="ADV10" s="319"/>
      <c r="ADW10" s="319"/>
      <c r="ADX10" s="319"/>
      <c r="ADY10" s="319"/>
      <c r="ADZ10" s="319"/>
      <c r="AEA10" s="319"/>
      <c r="AEB10" s="319"/>
      <c r="AEC10" s="319"/>
      <c r="AED10" s="319"/>
      <c r="AEE10" s="319"/>
      <c r="AEF10" s="319"/>
      <c r="AEG10" s="319"/>
      <c r="AEH10" s="319"/>
      <c r="AEI10" s="319"/>
      <c r="AEJ10" s="319"/>
      <c r="AEK10" s="319"/>
      <c r="AEL10" s="319"/>
      <c r="AEM10" s="319"/>
      <c r="AEN10" s="319"/>
      <c r="AEO10" s="319"/>
      <c r="AEP10" s="319"/>
      <c r="AEQ10" s="319"/>
      <c r="AER10" s="319"/>
      <c r="AES10" s="319"/>
      <c r="AET10" s="319"/>
      <c r="AEU10" s="319"/>
      <c r="AEV10" s="319"/>
      <c r="AEW10" s="319"/>
      <c r="AEX10" s="319"/>
      <c r="AEY10" s="319"/>
      <c r="AEZ10" s="319"/>
      <c r="AFA10" s="319"/>
      <c r="AFB10" s="319"/>
      <c r="AFC10" s="319"/>
      <c r="AFD10" s="319"/>
      <c r="AFE10" s="319"/>
      <c r="AFF10" s="319"/>
      <c r="AFG10" s="319"/>
      <c r="AFH10" s="319"/>
      <c r="AFI10" s="319"/>
      <c r="AFJ10" s="319"/>
      <c r="AFK10" s="319"/>
      <c r="AFL10" s="319"/>
      <c r="AFM10" s="319"/>
      <c r="AFN10" s="319"/>
      <c r="AFO10" s="319"/>
      <c r="AFP10" s="319"/>
      <c r="AFQ10" s="319"/>
      <c r="AFR10" s="319"/>
      <c r="AFS10" s="319"/>
      <c r="AFT10" s="319"/>
      <c r="AFU10" s="319"/>
      <c r="AFV10" s="319"/>
      <c r="AFW10" s="319"/>
      <c r="AFX10" s="319"/>
      <c r="AFY10" s="319"/>
      <c r="AFZ10" s="319"/>
      <c r="AGA10" s="319"/>
      <c r="AGB10" s="319"/>
      <c r="AGC10" s="319"/>
      <c r="AGD10" s="319"/>
      <c r="AGE10" s="319"/>
      <c r="AGF10" s="319"/>
      <c r="AGG10" s="319"/>
      <c r="AGH10" s="319"/>
      <c r="AGI10" s="319"/>
      <c r="AGJ10" s="319"/>
      <c r="AGK10" s="319"/>
      <c r="AGL10" s="319"/>
      <c r="AGM10" s="319"/>
      <c r="AGN10" s="319"/>
      <c r="AGO10" s="319"/>
      <c r="AGP10" s="319"/>
      <c r="AGQ10" s="319"/>
      <c r="AGR10" s="319"/>
      <c r="AGS10" s="319"/>
      <c r="AGT10" s="319"/>
      <c r="AGU10" s="319"/>
      <c r="AGV10" s="319"/>
      <c r="AGW10" s="319"/>
      <c r="AGX10" s="319"/>
      <c r="AGY10" s="319"/>
      <c r="AGZ10" s="319"/>
      <c r="AHA10" s="319"/>
      <c r="AHB10" s="319"/>
      <c r="AHC10" s="319"/>
      <c r="AHD10" s="319"/>
      <c r="AHE10" s="319"/>
      <c r="AHF10" s="319"/>
      <c r="AHG10" s="319"/>
      <c r="AHH10" s="319"/>
      <c r="AHI10" s="319"/>
      <c r="AHJ10" s="319"/>
      <c r="AHK10" s="319"/>
      <c r="AHL10" s="319"/>
      <c r="AHM10" s="319"/>
      <c r="AHN10" s="319"/>
      <c r="AHO10" s="319"/>
      <c r="AHP10" s="319"/>
      <c r="AHQ10" s="319"/>
      <c r="AHR10" s="319"/>
      <c r="AHS10" s="319"/>
      <c r="AHT10" s="319"/>
      <c r="AHU10" s="319"/>
      <c r="AHV10" s="319"/>
      <c r="AHW10" s="319"/>
      <c r="AHX10" s="319"/>
      <c r="AHY10" s="319"/>
      <c r="AHZ10" s="319"/>
      <c r="AIA10" s="319"/>
      <c r="AIB10" s="319"/>
      <c r="AIC10" s="319"/>
      <c r="AID10" s="319"/>
      <c r="AIE10" s="319"/>
      <c r="AIF10" s="319"/>
      <c r="AIG10" s="319"/>
      <c r="AIH10" s="319"/>
      <c r="AII10" s="319"/>
      <c r="AIJ10" s="319"/>
      <c r="AIK10" s="319"/>
      <c r="AIL10" s="319"/>
      <c r="AIM10" s="319"/>
      <c r="AIN10" s="319"/>
      <c r="AIO10" s="319"/>
      <c r="AIP10" s="319"/>
      <c r="AIQ10" s="319"/>
      <c r="AIR10" s="319"/>
      <c r="AIS10" s="319"/>
      <c r="AIT10" s="319"/>
      <c r="AIU10" s="319"/>
      <c r="AIV10" s="319"/>
      <c r="AIW10" s="319"/>
      <c r="AIX10" s="319"/>
      <c r="AIY10" s="319"/>
      <c r="AIZ10" s="319"/>
      <c r="AJA10" s="319"/>
      <c r="AJB10" s="319"/>
      <c r="AJC10" s="319"/>
      <c r="AJD10" s="319"/>
      <c r="AJE10" s="319"/>
      <c r="AJF10" s="319"/>
      <c r="AJG10" s="319"/>
      <c r="AJH10" s="319"/>
      <c r="AJI10" s="319"/>
      <c r="AJJ10" s="319"/>
      <c r="AJK10" s="319"/>
      <c r="AJL10" s="319"/>
      <c r="AJM10" s="319"/>
      <c r="AJN10" s="319"/>
      <c r="AJO10" s="319"/>
      <c r="AJP10" s="319"/>
      <c r="AJQ10" s="319"/>
      <c r="AJR10" s="319"/>
      <c r="AJS10" s="319"/>
      <c r="AJT10" s="319"/>
      <c r="AJU10" s="319"/>
      <c r="AJV10" s="319"/>
      <c r="AJW10" s="319"/>
      <c r="AJX10" s="319"/>
      <c r="AJY10" s="319"/>
      <c r="AJZ10" s="319"/>
      <c r="AKA10" s="319"/>
      <c r="AKB10" s="319"/>
      <c r="AKC10" s="319"/>
      <c r="AKD10" s="319"/>
    </row>
    <row r="11" spans="1:966" s="195" customFormat="1">
      <c r="B11" s="229" t="s">
        <v>122</v>
      </c>
      <c r="C11" s="2422" t="s">
        <v>1489</v>
      </c>
      <c r="D11" s="210">
        <f>'G214 Weatherization'!G24</f>
        <v>25.474023491266223</v>
      </c>
      <c r="E11" s="210">
        <f>'G214 Weatherization'!N24</f>
        <v>551363.03330000001</v>
      </c>
      <c r="F11" s="211">
        <f>'G214 Weatherization'!P24</f>
        <v>320154.57999999996</v>
      </c>
      <c r="G11" s="211">
        <f>'G214 Weatherization'!Q24</f>
        <v>3617801.82</v>
      </c>
      <c r="H11" s="211">
        <f>'G214 Weatherization'!R24</f>
        <v>11201402.875200002</v>
      </c>
      <c r="I11" s="212">
        <f t="shared" ref="I11" si="5">G11+H11</f>
        <v>14819204.695200002</v>
      </c>
      <c r="J11" s="213">
        <v>0</v>
      </c>
      <c r="K11" s="213">
        <f>'G214 Weatherization'!U24</f>
        <v>3937956.4</v>
      </c>
      <c r="L11" s="213">
        <f>'G214 Weatherization'!V24</f>
        <v>15139359.275200002</v>
      </c>
      <c r="M11" s="214">
        <f t="shared" si="0"/>
        <v>3653020.779220779</v>
      </c>
      <c r="N11" s="214">
        <f t="shared" si="1"/>
        <v>14043932.537291281</v>
      </c>
      <c r="O11" s="214">
        <f>'G214 Weatherization'!AB24</f>
        <v>6227921.0629013823</v>
      </c>
      <c r="P11" s="309">
        <f>'G214 Weatherization'!Z24</f>
        <v>180857.66600425256</v>
      </c>
      <c r="Q11" s="209">
        <f t="shared" si="3"/>
        <v>1.7048687755424845</v>
      </c>
      <c r="R11" s="209">
        <f t="shared" si="4"/>
        <v>0.45633790335350943</v>
      </c>
      <c r="S11" s="209">
        <f t="shared" si="2"/>
        <v>0.50068389438105243</v>
      </c>
      <c r="U11" s="320"/>
      <c r="V11" s="319"/>
      <c r="W11" s="1105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  <c r="RH11" s="319"/>
      <c r="RI11" s="319"/>
      <c r="RJ11" s="319"/>
      <c r="RK11" s="319"/>
      <c r="RL11" s="319"/>
      <c r="RM11" s="319"/>
      <c r="RN11" s="319"/>
      <c r="RO11" s="319"/>
      <c r="RP11" s="319"/>
      <c r="RQ11" s="319"/>
      <c r="RR11" s="319"/>
      <c r="RS11" s="319"/>
      <c r="RT11" s="319"/>
      <c r="RU11" s="319"/>
      <c r="RV11" s="319"/>
      <c r="RW11" s="319"/>
      <c r="RX11" s="319"/>
      <c r="RY11" s="319"/>
      <c r="RZ11" s="319"/>
      <c r="SA11" s="319"/>
      <c r="SB11" s="319"/>
      <c r="SC11" s="319"/>
      <c r="SD11" s="319"/>
      <c r="SE11" s="319"/>
      <c r="SF11" s="319"/>
      <c r="SG11" s="319"/>
      <c r="SH11" s="319"/>
      <c r="SI11" s="319"/>
      <c r="SJ11" s="319"/>
      <c r="SK11" s="319"/>
      <c r="SL11" s="319"/>
      <c r="SM11" s="319"/>
      <c r="SN11" s="319"/>
      <c r="SO11" s="319"/>
      <c r="SP11" s="319"/>
      <c r="SQ11" s="319"/>
      <c r="SR11" s="319"/>
      <c r="SS11" s="319"/>
      <c r="ST11" s="319"/>
      <c r="SU11" s="319"/>
      <c r="SV11" s="319"/>
      <c r="SW11" s="319"/>
      <c r="SX11" s="319"/>
      <c r="SY11" s="319"/>
      <c r="SZ11" s="319"/>
      <c r="TA11" s="319"/>
      <c r="TB11" s="319"/>
      <c r="TC11" s="319"/>
      <c r="TD11" s="319"/>
      <c r="TE11" s="319"/>
      <c r="TF11" s="319"/>
      <c r="TG11" s="319"/>
      <c r="TH11" s="319"/>
      <c r="TI11" s="319"/>
      <c r="TJ11" s="319"/>
      <c r="TK11" s="319"/>
      <c r="TL11" s="319"/>
      <c r="TM11" s="319"/>
      <c r="TN11" s="319"/>
      <c r="TO11" s="319"/>
      <c r="TP11" s="319"/>
      <c r="TQ11" s="319"/>
      <c r="TR11" s="319"/>
      <c r="TS11" s="319"/>
      <c r="TT11" s="319"/>
      <c r="TU11" s="319"/>
      <c r="TV11" s="319"/>
      <c r="TW11" s="319"/>
      <c r="TX11" s="319"/>
      <c r="TY11" s="319"/>
      <c r="TZ11" s="319"/>
      <c r="UA11" s="319"/>
      <c r="UB11" s="319"/>
      <c r="UC11" s="319"/>
      <c r="UD11" s="319"/>
      <c r="UE11" s="319"/>
      <c r="UF11" s="319"/>
      <c r="UG11" s="319"/>
      <c r="UH11" s="319"/>
      <c r="UI11" s="319"/>
      <c r="UJ11" s="319"/>
      <c r="UK11" s="319"/>
      <c r="UL11" s="319"/>
      <c r="UM11" s="319"/>
      <c r="UN11" s="319"/>
      <c r="UO11" s="319"/>
      <c r="UP11" s="319"/>
      <c r="UQ11" s="319"/>
      <c r="UR11" s="319"/>
      <c r="US11" s="319"/>
      <c r="UT11" s="319"/>
      <c r="UU11" s="319"/>
      <c r="UV11" s="319"/>
      <c r="UW11" s="319"/>
      <c r="UX11" s="319"/>
      <c r="UY11" s="319"/>
      <c r="UZ11" s="319"/>
      <c r="VA11" s="319"/>
      <c r="VB11" s="319"/>
      <c r="VC11" s="319"/>
      <c r="VD11" s="319"/>
      <c r="VE11" s="319"/>
      <c r="VF11" s="319"/>
      <c r="VG11" s="319"/>
      <c r="VH11" s="319"/>
      <c r="VI11" s="319"/>
      <c r="VJ11" s="319"/>
      <c r="VK11" s="319"/>
      <c r="VL11" s="319"/>
      <c r="VM11" s="319"/>
      <c r="VN11" s="319"/>
      <c r="VO11" s="319"/>
      <c r="VP11" s="319"/>
      <c r="VQ11" s="319"/>
      <c r="VR11" s="319"/>
      <c r="VS11" s="319"/>
      <c r="VT11" s="319"/>
      <c r="VU11" s="319"/>
      <c r="VV11" s="319"/>
      <c r="VW11" s="319"/>
      <c r="VX11" s="319"/>
      <c r="VY11" s="319"/>
      <c r="VZ11" s="319"/>
      <c r="WA11" s="319"/>
      <c r="WB11" s="319"/>
      <c r="WC11" s="319"/>
      <c r="WD11" s="319"/>
      <c r="WE11" s="319"/>
      <c r="WF11" s="319"/>
      <c r="WG11" s="319"/>
      <c r="WH11" s="319"/>
      <c r="WI11" s="319"/>
      <c r="WJ11" s="319"/>
      <c r="WK11" s="319"/>
      <c r="WL11" s="319"/>
      <c r="WM11" s="319"/>
      <c r="WN11" s="319"/>
      <c r="WO11" s="319"/>
      <c r="WP11" s="319"/>
      <c r="WQ11" s="319"/>
      <c r="WR11" s="319"/>
      <c r="WS11" s="319"/>
      <c r="WT11" s="319"/>
      <c r="WU11" s="319"/>
      <c r="WV11" s="319"/>
      <c r="WW11" s="319"/>
      <c r="WX11" s="319"/>
      <c r="WY11" s="319"/>
      <c r="WZ11" s="319"/>
      <c r="XA11" s="319"/>
      <c r="XB11" s="319"/>
      <c r="XC11" s="319"/>
      <c r="XD11" s="319"/>
      <c r="XE11" s="319"/>
      <c r="XF11" s="319"/>
      <c r="XG11" s="319"/>
      <c r="XH11" s="319"/>
      <c r="XI11" s="319"/>
      <c r="XJ11" s="319"/>
      <c r="XK11" s="319"/>
      <c r="XL11" s="319"/>
      <c r="XM11" s="319"/>
      <c r="XN11" s="319"/>
      <c r="XO11" s="319"/>
      <c r="XP11" s="319"/>
      <c r="XQ11" s="319"/>
      <c r="XR11" s="319"/>
      <c r="XS11" s="319"/>
      <c r="XT11" s="319"/>
      <c r="XU11" s="319"/>
      <c r="XV11" s="319"/>
      <c r="XW11" s="319"/>
      <c r="XX11" s="319"/>
      <c r="XY11" s="319"/>
      <c r="XZ11" s="319"/>
      <c r="YA11" s="319"/>
      <c r="YB11" s="319"/>
      <c r="YC11" s="319"/>
      <c r="YD11" s="319"/>
      <c r="YE11" s="319"/>
      <c r="YF11" s="319"/>
      <c r="YG11" s="319"/>
      <c r="YH11" s="319"/>
      <c r="YI11" s="319"/>
      <c r="YJ11" s="319"/>
      <c r="YK11" s="319"/>
      <c r="YL11" s="319"/>
      <c r="YM11" s="319"/>
      <c r="YN11" s="319"/>
      <c r="YO11" s="319"/>
      <c r="YP11" s="319"/>
      <c r="YQ11" s="319"/>
      <c r="YR11" s="319"/>
      <c r="YS11" s="319"/>
      <c r="YT11" s="319"/>
      <c r="YU11" s="319"/>
      <c r="YV11" s="319"/>
      <c r="YW11" s="319"/>
      <c r="YX11" s="319"/>
      <c r="YY11" s="319"/>
      <c r="YZ11" s="319"/>
      <c r="ZA11" s="319"/>
      <c r="ZB11" s="319"/>
      <c r="ZC11" s="319"/>
      <c r="ZD11" s="319"/>
      <c r="ZE11" s="319"/>
      <c r="ZF11" s="319"/>
      <c r="ZG11" s="319"/>
      <c r="ZH11" s="319"/>
      <c r="ZI11" s="319"/>
      <c r="ZJ11" s="319"/>
      <c r="ZK11" s="319"/>
      <c r="ZL11" s="319"/>
      <c r="ZM11" s="319"/>
      <c r="ZN11" s="319"/>
      <c r="ZO11" s="319"/>
      <c r="ZP11" s="319"/>
      <c r="ZQ11" s="319"/>
      <c r="ZR11" s="319"/>
      <c r="ZS11" s="319"/>
      <c r="ZT11" s="319"/>
      <c r="ZU11" s="319"/>
      <c r="ZV11" s="319"/>
      <c r="ZW11" s="319"/>
      <c r="ZX11" s="319"/>
      <c r="ZY11" s="319"/>
      <c r="ZZ11" s="319"/>
      <c r="AAA11" s="319"/>
      <c r="AAB11" s="319"/>
      <c r="AAC11" s="319"/>
      <c r="AAD11" s="319"/>
      <c r="AAE11" s="319"/>
      <c r="AAF11" s="319"/>
      <c r="AAG11" s="319"/>
      <c r="AAH11" s="319"/>
      <c r="AAI11" s="319"/>
      <c r="AAJ11" s="319"/>
      <c r="AAK11" s="319"/>
      <c r="AAL11" s="319"/>
      <c r="AAM11" s="319"/>
      <c r="AAN11" s="319"/>
      <c r="AAO11" s="319"/>
      <c r="AAP11" s="319"/>
      <c r="AAQ11" s="319"/>
      <c r="AAR11" s="319"/>
      <c r="AAS11" s="319"/>
      <c r="AAT11" s="319"/>
      <c r="AAU11" s="319"/>
      <c r="AAV11" s="319"/>
      <c r="AAW11" s="319"/>
      <c r="AAX11" s="319"/>
      <c r="AAY11" s="319"/>
      <c r="AAZ11" s="319"/>
      <c r="ABA11" s="319"/>
      <c r="ABB11" s="319"/>
      <c r="ABC11" s="319"/>
      <c r="ABD11" s="319"/>
      <c r="ABE11" s="319"/>
      <c r="ABF11" s="319"/>
      <c r="ABG11" s="319"/>
      <c r="ABH11" s="319"/>
      <c r="ABI11" s="319"/>
      <c r="ABJ11" s="319"/>
      <c r="ABK11" s="319"/>
      <c r="ABL11" s="319"/>
      <c r="ABM11" s="319"/>
      <c r="ABN11" s="319"/>
      <c r="ABO11" s="319"/>
      <c r="ABP11" s="319"/>
      <c r="ABQ11" s="319"/>
      <c r="ABR11" s="319"/>
      <c r="ABS11" s="319"/>
      <c r="ABT11" s="319"/>
      <c r="ABU11" s="319"/>
      <c r="ABV11" s="319"/>
      <c r="ABW11" s="319"/>
      <c r="ABX11" s="319"/>
      <c r="ABY11" s="319"/>
      <c r="ABZ11" s="319"/>
      <c r="ACA11" s="319"/>
      <c r="ACB11" s="319"/>
      <c r="ACC11" s="319"/>
      <c r="ACD11" s="319"/>
      <c r="ACE11" s="319"/>
      <c r="ACF11" s="319"/>
      <c r="ACG11" s="319"/>
      <c r="ACH11" s="319"/>
      <c r="ACI11" s="319"/>
      <c r="ACJ11" s="319"/>
      <c r="ACK11" s="319"/>
      <c r="ACL11" s="319"/>
      <c r="ACM11" s="319"/>
      <c r="ACN11" s="319"/>
      <c r="ACO11" s="319"/>
      <c r="ACP11" s="319"/>
      <c r="ACQ11" s="319"/>
      <c r="ACR11" s="319"/>
      <c r="ACS11" s="319"/>
      <c r="ACT11" s="319"/>
      <c r="ACU11" s="319"/>
      <c r="ACV11" s="319"/>
      <c r="ACW11" s="319"/>
      <c r="ACX11" s="319"/>
      <c r="ACY11" s="319"/>
      <c r="ACZ11" s="319"/>
      <c r="ADA11" s="319"/>
      <c r="ADB11" s="319"/>
      <c r="ADC11" s="319"/>
      <c r="ADD11" s="319"/>
      <c r="ADE11" s="319"/>
      <c r="ADF11" s="319"/>
      <c r="ADG11" s="319"/>
      <c r="ADH11" s="319"/>
      <c r="ADI11" s="319"/>
      <c r="ADJ11" s="319"/>
      <c r="ADK11" s="319"/>
      <c r="ADL11" s="319"/>
      <c r="ADM11" s="319"/>
      <c r="ADN11" s="319"/>
      <c r="ADO11" s="319"/>
      <c r="ADP11" s="319"/>
      <c r="ADQ11" s="319"/>
      <c r="ADR11" s="319"/>
      <c r="ADS11" s="319"/>
      <c r="ADT11" s="319"/>
      <c r="ADU11" s="319"/>
      <c r="ADV11" s="319"/>
      <c r="ADW11" s="319"/>
      <c r="ADX11" s="319"/>
      <c r="ADY11" s="319"/>
      <c r="ADZ11" s="319"/>
      <c r="AEA11" s="319"/>
      <c r="AEB11" s="319"/>
      <c r="AEC11" s="319"/>
      <c r="AED11" s="319"/>
      <c r="AEE11" s="319"/>
      <c r="AEF11" s="319"/>
      <c r="AEG11" s="319"/>
      <c r="AEH11" s="319"/>
      <c r="AEI11" s="319"/>
      <c r="AEJ11" s="319"/>
      <c r="AEK11" s="319"/>
      <c r="AEL11" s="319"/>
      <c r="AEM11" s="319"/>
      <c r="AEN11" s="319"/>
      <c r="AEO11" s="319"/>
      <c r="AEP11" s="319"/>
      <c r="AEQ11" s="319"/>
      <c r="AER11" s="319"/>
      <c r="AES11" s="319"/>
      <c r="AET11" s="319"/>
      <c r="AEU11" s="319"/>
      <c r="AEV11" s="319"/>
      <c r="AEW11" s="319"/>
      <c r="AEX11" s="319"/>
      <c r="AEY11" s="319"/>
      <c r="AEZ11" s="319"/>
      <c r="AFA11" s="319"/>
      <c r="AFB11" s="319"/>
      <c r="AFC11" s="319"/>
      <c r="AFD11" s="319"/>
      <c r="AFE11" s="319"/>
      <c r="AFF11" s="319"/>
      <c r="AFG11" s="319"/>
      <c r="AFH11" s="319"/>
      <c r="AFI11" s="319"/>
      <c r="AFJ11" s="319"/>
      <c r="AFK11" s="319"/>
      <c r="AFL11" s="319"/>
      <c r="AFM11" s="319"/>
      <c r="AFN11" s="319"/>
      <c r="AFO11" s="319"/>
      <c r="AFP11" s="319"/>
      <c r="AFQ11" s="319"/>
      <c r="AFR11" s="319"/>
      <c r="AFS11" s="319"/>
      <c r="AFT11" s="319"/>
      <c r="AFU11" s="319"/>
      <c r="AFV11" s="319"/>
      <c r="AFW11" s="319"/>
      <c r="AFX11" s="319"/>
      <c r="AFY11" s="319"/>
      <c r="AFZ11" s="319"/>
      <c r="AGA11" s="319"/>
      <c r="AGB11" s="319"/>
      <c r="AGC11" s="319"/>
      <c r="AGD11" s="319"/>
      <c r="AGE11" s="319"/>
      <c r="AGF11" s="319"/>
      <c r="AGG11" s="319"/>
      <c r="AGH11" s="319"/>
      <c r="AGI11" s="319"/>
      <c r="AGJ11" s="319"/>
      <c r="AGK11" s="319"/>
      <c r="AGL11" s="319"/>
      <c r="AGM11" s="319"/>
      <c r="AGN11" s="319"/>
      <c r="AGO11" s="319"/>
      <c r="AGP11" s="319"/>
      <c r="AGQ11" s="319"/>
      <c r="AGR11" s="319"/>
      <c r="AGS11" s="319"/>
      <c r="AGT11" s="319"/>
      <c r="AGU11" s="319"/>
      <c r="AGV11" s="319"/>
      <c r="AGW11" s="319"/>
      <c r="AGX11" s="319"/>
      <c r="AGY11" s="319"/>
      <c r="AGZ11" s="319"/>
      <c r="AHA11" s="319"/>
      <c r="AHB11" s="319"/>
      <c r="AHC11" s="319"/>
      <c r="AHD11" s="319"/>
      <c r="AHE11" s="319"/>
      <c r="AHF11" s="319"/>
      <c r="AHG11" s="319"/>
      <c r="AHH11" s="319"/>
      <c r="AHI11" s="319"/>
      <c r="AHJ11" s="319"/>
      <c r="AHK11" s="319"/>
      <c r="AHL11" s="319"/>
      <c r="AHM11" s="319"/>
      <c r="AHN11" s="319"/>
      <c r="AHO11" s="319"/>
      <c r="AHP11" s="319"/>
      <c r="AHQ11" s="319"/>
      <c r="AHR11" s="319"/>
      <c r="AHS11" s="319"/>
      <c r="AHT11" s="319"/>
      <c r="AHU11" s="319"/>
      <c r="AHV11" s="319"/>
      <c r="AHW11" s="319"/>
      <c r="AHX11" s="319"/>
      <c r="AHY11" s="319"/>
      <c r="AHZ11" s="319"/>
      <c r="AIA11" s="319"/>
      <c r="AIB11" s="319"/>
      <c r="AIC11" s="319"/>
      <c r="AID11" s="319"/>
      <c r="AIE11" s="319"/>
      <c r="AIF11" s="319"/>
      <c r="AIG11" s="319"/>
      <c r="AIH11" s="319"/>
      <c r="AII11" s="319"/>
      <c r="AIJ11" s="319"/>
      <c r="AIK11" s="319"/>
      <c r="AIL11" s="319"/>
      <c r="AIM11" s="319"/>
      <c r="AIN11" s="319"/>
      <c r="AIO11" s="319"/>
      <c r="AIP11" s="319"/>
      <c r="AIQ11" s="319"/>
      <c r="AIR11" s="319"/>
      <c r="AIS11" s="319"/>
      <c r="AIT11" s="319"/>
      <c r="AIU11" s="319"/>
      <c r="AIV11" s="319"/>
      <c r="AIW11" s="319"/>
      <c r="AIX11" s="319"/>
      <c r="AIY11" s="319"/>
      <c r="AIZ11" s="319"/>
      <c r="AJA11" s="319"/>
      <c r="AJB11" s="319"/>
      <c r="AJC11" s="319"/>
      <c r="AJD11" s="319"/>
      <c r="AJE11" s="319"/>
      <c r="AJF11" s="319"/>
      <c r="AJG11" s="319"/>
      <c r="AJH11" s="319"/>
      <c r="AJI11" s="319"/>
      <c r="AJJ11" s="319"/>
      <c r="AJK11" s="319"/>
      <c r="AJL11" s="319"/>
      <c r="AJM11" s="319"/>
      <c r="AJN11" s="319"/>
      <c r="AJO11" s="319"/>
      <c r="AJP11" s="319"/>
      <c r="AJQ11" s="319"/>
      <c r="AJR11" s="319"/>
      <c r="AJS11" s="319"/>
      <c r="AJT11" s="319"/>
      <c r="AJU11" s="319"/>
      <c r="AJV11" s="319"/>
      <c r="AJW11" s="319"/>
      <c r="AJX11" s="319"/>
      <c r="AJY11" s="319"/>
      <c r="AJZ11" s="319"/>
      <c r="AKA11" s="319"/>
      <c r="AKB11" s="319"/>
      <c r="AKC11" s="319"/>
      <c r="AKD11" s="319"/>
    </row>
    <row r="12" spans="1:966" s="195" customFormat="1">
      <c r="B12" s="229" t="s">
        <v>122</v>
      </c>
      <c r="C12" s="855" t="s">
        <v>125</v>
      </c>
      <c r="D12" s="210">
        <f>'G214 HER'!F6</f>
        <v>2</v>
      </c>
      <c r="E12" s="210">
        <f>'G214 HER'!N6</f>
        <v>0</v>
      </c>
      <c r="F12" s="211">
        <f>'G214 HER'!P6</f>
        <v>29152.399999999998</v>
      </c>
      <c r="G12" s="211">
        <f>'G214 HER'!Q6</f>
        <v>25416.48</v>
      </c>
      <c r="H12" s="211">
        <f>'G214 HER'!R6</f>
        <v>0</v>
      </c>
      <c r="I12" s="212">
        <f>'G214 HER'!S6</f>
        <v>0</v>
      </c>
      <c r="J12" s="213">
        <v>0</v>
      </c>
      <c r="K12" s="213">
        <f>'G214 HER'!U6</f>
        <v>54568.88</v>
      </c>
      <c r="L12" s="213">
        <f>'G214 HER'!V6</f>
        <v>29152.399999999998</v>
      </c>
      <c r="M12" s="214">
        <f t="shared" si="0"/>
        <v>50620.482374768086</v>
      </c>
      <c r="N12" s="214">
        <f t="shared" si="1"/>
        <v>27043.042671614097</v>
      </c>
      <c r="O12" s="214">
        <f>'G214 HER'!AB6</f>
        <v>0</v>
      </c>
      <c r="P12" s="309">
        <f>'G214 HER'!Z6</f>
        <v>0</v>
      </c>
      <c r="Q12" s="209"/>
      <c r="R12" s="209"/>
      <c r="S12" s="209"/>
      <c r="U12" s="320"/>
      <c r="V12" s="319"/>
      <c r="W12" s="1105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  <c r="RH12" s="319"/>
      <c r="RI12" s="319"/>
      <c r="RJ12" s="319"/>
      <c r="RK12" s="319"/>
      <c r="RL12" s="319"/>
      <c r="RM12" s="319"/>
      <c r="RN12" s="319"/>
      <c r="RO12" s="319"/>
      <c r="RP12" s="319"/>
      <c r="RQ12" s="319"/>
      <c r="RR12" s="319"/>
      <c r="RS12" s="319"/>
      <c r="RT12" s="319"/>
      <c r="RU12" s="319"/>
      <c r="RV12" s="319"/>
      <c r="RW12" s="319"/>
      <c r="RX12" s="319"/>
      <c r="RY12" s="319"/>
      <c r="RZ12" s="319"/>
      <c r="SA12" s="319"/>
      <c r="SB12" s="319"/>
      <c r="SC12" s="319"/>
      <c r="SD12" s="319"/>
      <c r="SE12" s="319"/>
      <c r="SF12" s="319"/>
      <c r="SG12" s="319"/>
      <c r="SH12" s="319"/>
      <c r="SI12" s="319"/>
      <c r="SJ12" s="319"/>
      <c r="SK12" s="319"/>
      <c r="SL12" s="319"/>
      <c r="SM12" s="319"/>
      <c r="SN12" s="319"/>
      <c r="SO12" s="319"/>
      <c r="SP12" s="319"/>
      <c r="SQ12" s="319"/>
      <c r="SR12" s="319"/>
      <c r="SS12" s="319"/>
      <c r="ST12" s="319"/>
      <c r="SU12" s="319"/>
      <c r="SV12" s="319"/>
      <c r="SW12" s="319"/>
      <c r="SX12" s="319"/>
      <c r="SY12" s="319"/>
      <c r="SZ12" s="319"/>
      <c r="TA12" s="319"/>
      <c r="TB12" s="319"/>
      <c r="TC12" s="319"/>
      <c r="TD12" s="319"/>
      <c r="TE12" s="319"/>
      <c r="TF12" s="319"/>
      <c r="TG12" s="319"/>
      <c r="TH12" s="319"/>
      <c r="TI12" s="319"/>
      <c r="TJ12" s="319"/>
      <c r="TK12" s="319"/>
      <c r="TL12" s="319"/>
      <c r="TM12" s="319"/>
      <c r="TN12" s="319"/>
      <c r="TO12" s="319"/>
      <c r="TP12" s="319"/>
      <c r="TQ12" s="319"/>
      <c r="TR12" s="319"/>
      <c r="TS12" s="319"/>
      <c r="TT12" s="319"/>
      <c r="TU12" s="319"/>
      <c r="TV12" s="319"/>
      <c r="TW12" s="319"/>
      <c r="TX12" s="319"/>
      <c r="TY12" s="319"/>
      <c r="TZ12" s="319"/>
      <c r="UA12" s="319"/>
      <c r="UB12" s="319"/>
      <c r="UC12" s="319"/>
      <c r="UD12" s="319"/>
      <c r="UE12" s="319"/>
      <c r="UF12" s="319"/>
      <c r="UG12" s="319"/>
      <c r="UH12" s="319"/>
      <c r="UI12" s="319"/>
      <c r="UJ12" s="319"/>
      <c r="UK12" s="319"/>
      <c r="UL12" s="319"/>
      <c r="UM12" s="319"/>
      <c r="UN12" s="319"/>
      <c r="UO12" s="319"/>
      <c r="UP12" s="319"/>
      <c r="UQ12" s="319"/>
      <c r="UR12" s="319"/>
      <c r="US12" s="319"/>
      <c r="UT12" s="319"/>
      <c r="UU12" s="319"/>
      <c r="UV12" s="319"/>
      <c r="UW12" s="319"/>
      <c r="UX12" s="319"/>
      <c r="UY12" s="319"/>
      <c r="UZ12" s="319"/>
      <c r="VA12" s="319"/>
      <c r="VB12" s="319"/>
      <c r="VC12" s="319"/>
      <c r="VD12" s="319"/>
      <c r="VE12" s="319"/>
      <c r="VF12" s="319"/>
      <c r="VG12" s="319"/>
      <c r="VH12" s="319"/>
      <c r="VI12" s="319"/>
      <c r="VJ12" s="319"/>
      <c r="VK12" s="319"/>
      <c r="VL12" s="319"/>
      <c r="VM12" s="319"/>
      <c r="VN12" s="319"/>
      <c r="VO12" s="319"/>
      <c r="VP12" s="319"/>
      <c r="VQ12" s="319"/>
      <c r="VR12" s="319"/>
      <c r="VS12" s="319"/>
      <c r="VT12" s="319"/>
      <c r="VU12" s="319"/>
      <c r="VV12" s="319"/>
      <c r="VW12" s="319"/>
      <c r="VX12" s="319"/>
      <c r="VY12" s="319"/>
      <c r="VZ12" s="319"/>
      <c r="WA12" s="319"/>
      <c r="WB12" s="319"/>
      <c r="WC12" s="319"/>
      <c r="WD12" s="319"/>
      <c r="WE12" s="319"/>
      <c r="WF12" s="319"/>
      <c r="WG12" s="319"/>
      <c r="WH12" s="319"/>
      <c r="WI12" s="319"/>
      <c r="WJ12" s="319"/>
      <c r="WK12" s="319"/>
      <c r="WL12" s="319"/>
      <c r="WM12" s="319"/>
      <c r="WN12" s="319"/>
      <c r="WO12" s="319"/>
      <c r="WP12" s="319"/>
      <c r="WQ12" s="319"/>
      <c r="WR12" s="319"/>
      <c r="WS12" s="319"/>
      <c r="WT12" s="319"/>
      <c r="WU12" s="319"/>
      <c r="WV12" s="319"/>
      <c r="WW12" s="319"/>
      <c r="WX12" s="319"/>
      <c r="WY12" s="319"/>
      <c r="WZ12" s="319"/>
      <c r="XA12" s="319"/>
      <c r="XB12" s="319"/>
      <c r="XC12" s="319"/>
      <c r="XD12" s="319"/>
      <c r="XE12" s="319"/>
      <c r="XF12" s="319"/>
      <c r="XG12" s="319"/>
      <c r="XH12" s="319"/>
      <c r="XI12" s="319"/>
      <c r="XJ12" s="319"/>
      <c r="XK12" s="319"/>
      <c r="XL12" s="319"/>
      <c r="XM12" s="319"/>
      <c r="XN12" s="319"/>
      <c r="XO12" s="319"/>
      <c r="XP12" s="319"/>
      <c r="XQ12" s="319"/>
      <c r="XR12" s="319"/>
      <c r="XS12" s="319"/>
      <c r="XT12" s="319"/>
      <c r="XU12" s="319"/>
      <c r="XV12" s="319"/>
      <c r="XW12" s="319"/>
      <c r="XX12" s="319"/>
      <c r="XY12" s="319"/>
      <c r="XZ12" s="319"/>
      <c r="YA12" s="319"/>
      <c r="YB12" s="319"/>
      <c r="YC12" s="319"/>
      <c r="YD12" s="319"/>
      <c r="YE12" s="319"/>
      <c r="YF12" s="319"/>
      <c r="YG12" s="319"/>
      <c r="YH12" s="319"/>
      <c r="YI12" s="319"/>
      <c r="YJ12" s="319"/>
      <c r="YK12" s="319"/>
      <c r="YL12" s="319"/>
      <c r="YM12" s="319"/>
      <c r="YN12" s="319"/>
      <c r="YO12" s="319"/>
      <c r="YP12" s="319"/>
      <c r="YQ12" s="319"/>
      <c r="YR12" s="319"/>
      <c r="YS12" s="319"/>
      <c r="YT12" s="319"/>
      <c r="YU12" s="319"/>
      <c r="YV12" s="319"/>
      <c r="YW12" s="319"/>
      <c r="YX12" s="319"/>
      <c r="YY12" s="319"/>
      <c r="YZ12" s="319"/>
      <c r="ZA12" s="319"/>
      <c r="ZB12" s="319"/>
      <c r="ZC12" s="319"/>
      <c r="ZD12" s="319"/>
      <c r="ZE12" s="319"/>
      <c r="ZF12" s="319"/>
      <c r="ZG12" s="319"/>
      <c r="ZH12" s="319"/>
      <c r="ZI12" s="319"/>
      <c r="ZJ12" s="319"/>
      <c r="ZK12" s="319"/>
      <c r="ZL12" s="319"/>
      <c r="ZM12" s="319"/>
      <c r="ZN12" s="319"/>
      <c r="ZO12" s="319"/>
      <c r="ZP12" s="319"/>
      <c r="ZQ12" s="319"/>
      <c r="ZR12" s="319"/>
      <c r="ZS12" s="319"/>
      <c r="ZT12" s="319"/>
      <c r="ZU12" s="319"/>
      <c r="ZV12" s="319"/>
      <c r="ZW12" s="319"/>
      <c r="ZX12" s="319"/>
      <c r="ZY12" s="319"/>
      <c r="ZZ12" s="319"/>
      <c r="AAA12" s="319"/>
      <c r="AAB12" s="319"/>
      <c r="AAC12" s="319"/>
      <c r="AAD12" s="319"/>
      <c r="AAE12" s="319"/>
      <c r="AAF12" s="319"/>
      <c r="AAG12" s="319"/>
      <c r="AAH12" s="319"/>
      <c r="AAI12" s="319"/>
      <c r="AAJ12" s="319"/>
      <c r="AAK12" s="319"/>
      <c r="AAL12" s="319"/>
      <c r="AAM12" s="319"/>
      <c r="AAN12" s="319"/>
      <c r="AAO12" s="319"/>
      <c r="AAP12" s="319"/>
      <c r="AAQ12" s="319"/>
      <c r="AAR12" s="319"/>
      <c r="AAS12" s="319"/>
      <c r="AAT12" s="319"/>
      <c r="AAU12" s="319"/>
      <c r="AAV12" s="319"/>
      <c r="AAW12" s="319"/>
      <c r="AAX12" s="319"/>
      <c r="AAY12" s="319"/>
      <c r="AAZ12" s="319"/>
      <c r="ABA12" s="319"/>
      <c r="ABB12" s="319"/>
      <c r="ABC12" s="319"/>
      <c r="ABD12" s="319"/>
      <c r="ABE12" s="319"/>
      <c r="ABF12" s="319"/>
      <c r="ABG12" s="319"/>
      <c r="ABH12" s="319"/>
      <c r="ABI12" s="319"/>
      <c r="ABJ12" s="319"/>
      <c r="ABK12" s="319"/>
      <c r="ABL12" s="319"/>
      <c r="ABM12" s="319"/>
      <c r="ABN12" s="319"/>
      <c r="ABO12" s="319"/>
      <c r="ABP12" s="319"/>
      <c r="ABQ12" s="319"/>
      <c r="ABR12" s="319"/>
      <c r="ABS12" s="319"/>
      <c r="ABT12" s="319"/>
      <c r="ABU12" s="319"/>
      <c r="ABV12" s="319"/>
      <c r="ABW12" s="319"/>
      <c r="ABX12" s="319"/>
      <c r="ABY12" s="319"/>
      <c r="ABZ12" s="319"/>
      <c r="ACA12" s="319"/>
      <c r="ACB12" s="319"/>
      <c r="ACC12" s="319"/>
      <c r="ACD12" s="319"/>
      <c r="ACE12" s="319"/>
      <c r="ACF12" s="319"/>
      <c r="ACG12" s="319"/>
      <c r="ACH12" s="319"/>
      <c r="ACI12" s="319"/>
      <c r="ACJ12" s="319"/>
      <c r="ACK12" s="319"/>
      <c r="ACL12" s="319"/>
      <c r="ACM12" s="319"/>
      <c r="ACN12" s="319"/>
      <c r="ACO12" s="319"/>
      <c r="ACP12" s="319"/>
      <c r="ACQ12" s="319"/>
      <c r="ACR12" s="319"/>
      <c r="ACS12" s="319"/>
      <c r="ACT12" s="319"/>
      <c r="ACU12" s="319"/>
      <c r="ACV12" s="319"/>
      <c r="ACW12" s="319"/>
      <c r="ACX12" s="319"/>
      <c r="ACY12" s="319"/>
      <c r="ACZ12" s="319"/>
      <c r="ADA12" s="319"/>
      <c r="ADB12" s="319"/>
      <c r="ADC12" s="319"/>
      <c r="ADD12" s="319"/>
      <c r="ADE12" s="319"/>
      <c r="ADF12" s="319"/>
      <c r="ADG12" s="319"/>
      <c r="ADH12" s="319"/>
      <c r="ADI12" s="319"/>
      <c r="ADJ12" s="319"/>
      <c r="ADK12" s="319"/>
      <c r="ADL12" s="319"/>
      <c r="ADM12" s="319"/>
      <c r="ADN12" s="319"/>
      <c r="ADO12" s="319"/>
      <c r="ADP12" s="319"/>
      <c r="ADQ12" s="319"/>
      <c r="ADR12" s="319"/>
      <c r="ADS12" s="319"/>
      <c r="ADT12" s="319"/>
      <c r="ADU12" s="319"/>
      <c r="ADV12" s="319"/>
      <c r="ADW12" s="319"/>
      <c r="ADX12" s="319"/>
      <c r="ADY12" s="319"/>
      <c r="ADZ12" s="319"/>
      <c r="AEA12" s="319"/>
      <c r="AEB12" s="319"/>
      <c r="AEC12" s="319"/>
      <c r="AED12" s="319"/>
      <c r="AEE12" s="319"/>
      <c r="AEF12" s="319"/>
      <c r="AEG12" s="319"/>
      <c r="AEH12" s="319"/>
      <c r="AEI12" s="319"/>
      <c r="AEJ12" s="319"/>
      <c r="AEK12" s="319"/>
      <c r="AEL12" s="319"/>
      <c r="AEM12" s="319"/>
      <c r="AEN12" s="319"/>
      <c r="AEO12" s="319"/>
      <c r="AEP12" s="319"/>
      <c r="AEQ12" s="319"/>
      <c r="AER12" s="319"/>
      <c r="AES12" s="319"/>
      <c r="AET12" s="319"/>
      <c r="AEU12" s="319"/>
      <c r="AEV12" s="319"/>
      <c r="AEW12" s="319"/>
      <c r="AEX12" s="319"/>
      <c r="AEY12" s="319"/>
      <c r="AEZ12" s="319"/>
      <c r="AFA12" s="319"/>
      <c r="AFB12" s="319"/>
      <c r="AFC12" s="319"/>
      <c r="AFD12" s="319"/>
      <c r="AFE12" s="319"/>
      <c r="AFF12" s="319"/>
      <c r="AFG12" s="319"/>
      <c r="AFH12" s="319"/>
      <c r="AFI12" s="319"/>
      <c r="AFJ12" s="319"/>
      <c r="AFK12" s="319"/>
      <c r="AFL12" s="319"/>
      <c r="AFM12" s="319"/>
      <c r="AFN12" s="319"/>
      <c r="AFO12" s="319"/>
      <c r="AFP12" s="319"/>
      <c r="AFQ12" s="319"/>
      <c r="AFR12" s="319"/>
      <c r="AFS12" s="319"/>
      <c r="AFT12" s="319"/>
      <c r="AFU12" s="319"/>
      <c r="AFV12" s="319"/>
      <c r="AFW12" s="319"/>
      <c r="AFX12" s="319"/>
      <c r="AFY12" s="319"/>
      <c r="AFZ12" s="319"/>
      <c r="AGA12" s="319"/>
      <c r="AGB12" s="319"/>
      <c r="AGC12" s="319"/>
      <c r="AGD12" s="319"/>
      <c r="AGE12" s="319"/>
      <c r="AGF12" s="319"/>
      <c r="AGG12" s="319"/>
      <c r="AGH12" s="319"/>
      <c r="AGI12" s="319"/>
      <c r="AGJ12" s="319"/>
      <c r="AGK12" s="319"/>
      <c r="AGL12" s="319"/>
      <c r="AGM12" s="319"/>
      <c r="AGN12" s="319"/>
      <c r="AGO12" s="319"/>
      <c r="AGP12" s="319"/>
      <c r="AGQ12" s="319"/>
      <c r="AGR12" s="319"/>
      <c r="AGS12" s="319"/>
      <c r="AGT12" s="319"/>
      <c r="AGU12" s="319"/>
      <c r="AGV12" s="319"/>
      <c r="AGW12" s="319"/>
      <c r="AGX12" s="319"/>
      <c r="AGY12" s="319"/>
      <c r="AGZ12" s="319"/>
      <c r="AHA12" s="319"/>
      <c r="AHB12" s="319"/>
      <c r="AHC12" s="319"/>
      <c r="AHD12" s="319"/>
      <c r="AHE12" s="319"/>
      <c r="AHF12" s="319"/>
      <c r="AHG12" s="319"/>
      <c r="AHH12" s="319"/>
      <c r="AHI12" s="319"/>
      <c r="AHJ12" s="319"/>
      <c r="AHK12" s="319"/>
      <c r="AHL12" s="319"/>
      <c r="AHM12" s="319"/>
      <c r="AHN12" s="319"/>
      <c r="AHO12" s="319"/>
      <c r="AHP12" s="319"/>
      <c r="AHQ12" s="319"/>
      <c r="AHR12" s="319"/>
      <c r="AHS12" s="319"/>
      <c r="AHT12" s="319"/>
      <c r="AHU12" s="319"/>
      <c r="AHV12" s="319"/>
      <c r="AHW12" s="319"/>
      <c r="AHX12" s="319"/>
      <c r="AHY12" s="319"/>
      <c r="AHZ12" s="319"/>
      <c r="AIA12" s="319"/>
      <c r="AIB12" s="319"/>
      <c r="AIC12" s="319"/>
      <c r="AID12" s="319"/>
      <c r="AIE12" s="319"/>
      <c r="AIF12" s="319"/>
      <c r="AIG12" s="319"/>
      <c r="AIH12" s="319"/>
      <c r="AII12" s="319"/>
      <c r="AIJ12" s="319"/>
      <c r="AIK12" s="319"/>
      <c r="AIL12" s="319"/>
      <c r="AIM12" s="319"/>
      <c r="AIN12" s="319"/>
      <c r="AIO12" s="319"/>
      <c r="AIP12" s="319"/>
      <c r="AIQ12" s="319"/>
      <c r="AIR12" s="319"/>
      <c r="AIS12" s="319"/>
      <c r="AIT12" s="319"/>
      <c r="AIU12" s="319"/>
      <c r="AIV12" s="319"/>
      <c r="AIW12" s="319"/>
      <c r="AIX12" s="319"/>
      <c r="AIY12" s="319"/>
      <c r="AIZ12" s="319"/>
      <c r="AJA12" s="319"/>
      <c r="AJB12" s="319"/>
      <c r="AJC12" s="319"/>
      <c r="AJD12" s="319"/>
      <c r="AJE12" s="319"/>
      <c r="AJF12" s="319"/>
      <c r="AJG12" s="319"/>
      <c r="AJH12" s="319"/>
      <c r="AJI12" s="319"/>
      <c r="AJJ12" s="319"/>
      <c r="AJK12" s="319"/>
      <c r="AJL12" s="319"/>
      <c r="AJM12" s="319"/>
      <c r="AJN12" s="319"/>
      <c r="AJO12" s="319"/>
      <c r="AJP12" s="319"/>
      <c r="AJQ12" s="319"/>
      <c r="AJR12" s="319"/>
      <c r="AJS12" s="319"/>
      <c r="AJT12" s="319"/>
      <c r="AJU12" s="319"/>
      <c r="AJV12" s="319"/>
      <c r="AJW12" s="319"/>
      <c r="AJX12" s="319"/>
      <c r="AJY12" s="319"/>
      <c r="AJZ12" s="319"/>
      <c r="AKA12" s="319"/>
      <c r="AKB12" s="319"/>
      <c r="AKC12" s="319"/>
      <c r="AKD12" s="319"/>
    </row>
    <row r="13" spans="1:966" s="195" customFormat="1">
      <c r="B13" s="229" t="s">
        <v>610</v>
      </c>
      <c r="C13" s="1090" t="s">
        <v>576</v>
      </c>
      <c r="D13" s="210">
        <f>'Energy Star Manufactured Home'!G6</f>
        <v>30</v>
      </c>
      <c r="E13" s="210">
        <f>'Energy Star Manufactured Home'!N6</f>
        <v>0</v>
      </c>
      <c r="F13" s="211">
        <f>'Energy Star Manufactured Home'!P6</f>
        <v>0</v>
      </c>
      <c r="G13" s="211">
        <f>'Energy Star Manufactured Home'!Q6</f>
        <v>0</v>
      </c>
      <c r="H13" s="211">
        <f>'Energy Star Manufactured Home'!R6</f>
        <v>0</v>
      </c>
      <c r="I13" s="212">
        <f>'Energy Star Manufactured Home'!S6</f>
        <v>0</v>
      </c>
      <c r="J13" s="213">
        <v>0</v>
      </c>
      <c r="K13" s="213">
        <f>'Energy Star Manufactured Home'!U6</f>
        <v>0</v>
      </c>
      <c r="L13" s="213">
        <f>'Energy Star Manufactured Home'!V6</f>
        <v>0</v>
      </c>
      <c r="M13" s="214">
        <f t="shared" si="0"/>
        <v>0</v>
      </c>
      <c r="N13" s="214">
        <f t="shared" si="1"/>
        <v>0</v>
      </c>
      <c r="O13" s="214">
        <f>'Energy Star Manufactured Home'!AB6</f>
        <v>0</v>
      </c>
      <c r="P13" s="309">
        <f>'Energy Star Manufactured Home'!Z6</f>
        <v>0</v>
      </c>
      <c r="Q13" s="209"/>
      <c r="R13" s="209"/>
      <c r="S13" s="209"/>
      <c r="U13" s="320"/>
      <c r="V13" s="319"/>
      <c r="W13" s="1105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  <c r="RH13" s="319"/>
      <c r="RI13" s="319"/>
      <c r="RJ13" s="319"/>
      <c r="RK13" s="319"/>
      <c r="RL13" s="319"/>
      <c r="RM13" s="319"/>
      <c r="RN13" s="319"/>
      <c r="RO13" s="319"/>
      <c r="RP13" s="319"/>
      <c r="RQ13" s="319"/>
      <c r="RR13" s="319"/>
      <c r="RS13" s="319"/>
      <c r="RT13" s="319"/>
      <c r="RU13" s="319"/>
      <c r="RV13" s="319"/>
      <c r="RW13" s="319"/>
      <c r="RX13" s="319"/>
      <c r="RY13" s="319"/>
      <c r="RZ13" s="319"/>
      <c r="SA13" s="319"/>
      <c r="SB13" s="319"/>
      <c r="SC13" s="319"/>
      <c r="SD13" s="319"/>
      <c r="SE13" s="319"/>
      <c r="SF13" s="319"/>
      <c r="SG13" s="319"/>
      <c r="SH13" s="319"/>
      <c r="SI13" s="319"/>
      <c r="SJ13" s="319"/>
      <c r="SK13" s="319"/>
      <c r="SL13" s="319"/>
      <c r="SM13" s="319"/>
      <c r="SN13" s="319"/>
      <c r="SO13" s="319"/>
      <c r="SP13" s="319"/>
      <c r="SQ13" s="319"/>
      <c r="SR13" s="319"/>
      <c r="SS13" s="319"/>
      <c r="ST13" s="319"/>
      <c r="SU13" s="319"/>
      <c r="SV13" s="319"/>
      <c r="SW13" s="319"/>
      <c r="SX13" s="319"/>
      <c r="SY13" s="319"/>
      <c r="SZ13" s="319"/>
      <c r="TA13" s="319"/>
      <c r="TB13" s="319"/>
      <c r="TC13" s="319"/>
      <c r="TD13" s="319"/>
      <c r="TE13" s="319"/>
      <c r="TF13" s="319"/>
      <c r="TG13" s="319"/>
      <c r="TH13" s="319"/>
      <c r="TI13" s="319"/>
      <c r="TJ13" s="319"/>
      <c r="TK13" s="319"/>
      <c r="TL13" s="319"/>
      <c r="TM13" s="319"/>
      <c r="TN13" s="319"/>
      <c r="TO13" s="319"/>
      <c r="TP13" s="319"/>
      <c r="TQ13" s="319"/>
      <c r="TR13" s="319"/>
      <c r="TS13" s="319"/>
      <c r="TT13" s="319"/>
      <c r="TU13" s="319"/>
      <c r="TV13" s="319"/>
      <c r="TW13" s="319"/>
      <c r="TX13" s="319"/>
      <c r="TY13" s="319"/>
      <c r="TZ13" s="319"/>
      <c r="UA13" s="319"/>
      <c r="UB13" s="319"/>
      <c r="UC13" s="319"/>
      <c r="UD13" s="319"/>
      <c r="UE13" s="319"/>
      <c r="UF13" s="319"/>
      <c r="UG13" s="319"/>
      <c r="UH13" s="319"/>
      <c r="UI13" s="319"/>
      <c r="UJ13" s="319"/>
      <c r="UK13" s="319"/>
      <c r="UL13" s="319"/>
      <c r="UM13" s="319"/>
      <c r="UN13" s="319"/>
      <c r="UO13" s="319"/>
      <c r="UP13" s="319"/>
      <c r="UQ13" s="319"/>
      <c r="UR13" s="319"/>
      <c r="US13" s="319"/>
      <c r="UT13" s="319"/>
      <c r="UU13" s="319"/>
      <c r="UV13" s="319"/>
      <c r="UW13" s="319"/>
      <c r="UX13" s="319"/>
      <c r="UY13" s="319"/>
      <c r="UZ13" s="319"/>
      <c r="VA13" s="319"/>
      <c r="VB13" s="319"/>
      <c r="VC13" s="319"/>
      <c r="VD13" s="319"/>
      <c r="VE13" s="319"/>
      <c r="VF13" s="319"/>
      <c r="VG13" s="319"/>
      <c r="VH13" s="319"/>
      <c r="VI13" s="319"/>
      <c r="VJ13" s="319"/>
      <c r="VK13" s="319"/>
      <c r="VL13" s="319"/>
      <c r="VM13" s="319"/>
      <c r="VN13" s="319"/>
      <c r="VO13" s="319"/>
      <c r="VP13" s="319"/>
      <c r="VQ13" s="319"/>
      <c r="VR13" s="319"/>
      <c r="VS13" s="319"/>
      <c r="VT13" s="319"/>
      <c r="VU13" s="319"/>
      <c r="VV13" s="319"/>
      <c r="VW13" s="319"/>
      <c r="VX13" s="319"/>
      <c r="VY13" s="319"/>
      <c r="VZ13" s="319"/>
      <c r="WA13" s="319"/>
      <c r="WB13" s="319"/>
      <c r="WC13" s="319"/>
      <c r="WD13" s="319"/>
      <c r="WE13" s="319"/>
      <c r="WF13" s="319"/>
      <c r="WG13" s="319"/>
      <c r="WH13" s="319"/>
      <c r="WI13" s="319"/>
      <c r="WJ13" s="319"/>
      <c r="WK13" s="319"/>
      <c r="WL13" s="319"/>
      <c r="WM13" s="319"/>
      <c r="WN13" s="319"/>
      <c r="WO13" s="319"/>
      <c r="WP13" s="319"/>
      <c r="WQ13" s="319"/>
      <c r="WR13" s="319"/>
      <c r="WS13" s="319"/>
      <c r="WT13" s="319"/>
      <c r="WU13" s="319"/>
      <c r="WV13" s="319"/>
      <c r="WW13" s="319"/>
      <c r="WX13" s="319"/>
      <c r="WY13" s="319"/>
      <c r="WZ13" s="319"/>
      <c r="XA13" s="319"/>
      <c r="XB13" s="319"/>
      <c r="XC13" s="319"/>
      <c r="XD13" s="319"/>
      <c r="XE13" s="319"/>
      <c r="XF13" s="319"/>
      <c r="XG13" s="319"/>
      <c r="XH13" s="319"/>
      <c r="XI13" s="319"/>
      <c r="XJ13" s="319"/>
      <c r="XK13" s="319"/>
      <c r="XL13" s="319"/>
      <c r="XM13" s="319"/>
      <c r="XN13" s="319"/>
      <c r="XO13" s="319"/>
      <c r="XP13" s="319"/>
      <c r="XQ13" s="319"/>
      <c r="XR13" s="319"/>
      <c r="XS13" s="319"/>
      <c r="XT13" s="319"/>
      <c r="XU13" s="319"/>
      <c r="XV13" s="319"/>
      <c r="XW13" s="319"/>
      <c r="XX13" s="319"/>
      <c r="XY13" s="319"/>
      <c r="XZ13" s="319"/>
      <c r="YA13" s="319"/>
      <c r="YB13" s="319"/>
      <c r="YC13" s="319"/>
      <c r="YD13" s="319"/>
      <c r="YE13" s="319"/>
      <c r="YF13" s="319"/>
      <c r="YG13" s="319"/>
      <c r="YH13" s="319"/>
      <c r="YI13" s="319"/>
      <c r="YJ13" s="319"/>
      <c r="YK13" s="319"/>
      <c r="YL13" s="319"/>
      <c r="YM13" s="319"/>
      <c r="YN13" s="319"/>
      <c r="YO13" s="319"/>
      <c r="YP13" s="319"/>
      <c r="YQ13" s="319"/>
      <c r="YR13" s="319"/>
      <c r="YS13" s="319"/>
      <c r="YT13" s="319"/>
      <c r="YU13" s="319"/>
      <c r="YV13" s="319"/>
      <c r="YW13" s="319"/>
      <c r="YX13" s="319"/>
      <c r="YY13" s="319"/>
      <c r="YZ13" s="319"/>
      <c r="ZA13" s="319"/>
      <c r="ZB13" s="319"/>
      <c r="ZC13" s="319"/>
      <c r="ZD13" s="319"/>
      <c r="ZE13" s="319"/>
      <c r="ZF13" s="319"/>
      <c r="ZG13" s="319"/>
      <c r="ZH13" s="319"/>
      <c r="ZI13" s="319"/>
      <c r="ZJ13" s="319"/>
      <c r="ZK13" s="319"/>
      <c r="ZL13" s="319"/>
      <c r="ZM13" s="319"/>
      <c r="ZN13" s="319"/>
      <c r="ZO13" s="319"/>
      <c r="ZP13" s="319"/>
      <c r="ZQ13" s="319"/>
      <c r="ZR13" s="319"/>
      <c r="ZS13" s="319"/>
      <c r="ZT13" s="319"/>
      <c r="ZU13" s="319"/>
      <c r="ZV13" s="319"/>
      <c r="ZW13" s="319"/>
      <c r="ZX13" s="319"/>
      <c r="ZY13" s="319"/>
      <c r="ZZ13" s="319"/>
      <c r="AAA13" s="319"/>
      <c r="AAB13" s="319"/>
      <c r="AAC13" s="319"/>
      <c r="AAD13" s="319"/>
      <c r="AAE13" s="319"/>
      <c r="AAF13" s="319"/>
      <c r="AAG13" s="319"/>
      <c r="AAH13" s="319"/>
      <c r="AAI13" s="319"/>
      <c r="AAJ13" s="319"/>
      <c r="AAK13" s="319"/>
      <c r="AAL13" s="319"/>
      <c r="AAM13" s="319"/>
      <c r="AAN13" s="319"/>
      <c r="AAO13" s="319"/>
      <c r="AAP13" s="319"/>
      <c r="AAQ13" s="319"/>
      <c r="AAR13" s="319"/>
      <c r="AAS13" s="319"/>
      <c r="AAT13" s="319"/>
      <c r="AAU13" s="319"/>
      <c r="AAV13" s="319"/>
      <c r="AAW13" s="319"/>
      <c r="AAX13" s="319"/>
      <c r="AAY13" s="319"/>
      <c r="AAZ13" s="319"/>
      <c r="ABA13" s="319"/>
      <c r="ABB13" s="319"/>
      <c r="ABC13" s="319"/>
      <c r="ABD13" s="319"/>
      <c r="ABE13" s="319"/>
      <c r="ABF13" s="319"/>
      <c r="ABG13" s="319"/>
      <c r="ABH13" s="319"/>
      <c r="ABI13" s="319"/>
      <c r="ABJ13" s="319"/>
      <c r="ABK13" s="319"/>
      <c r="ABL13" s="319"/>
      <c r="ABM13" s="319"/>
      <c r="ABN13" s="319"/>
      <c r="ABO13" s="319"/>
      <c r="ABP13" s="319"/>
      <c r="ABQ13" s="319"/>
      <c r="ABR13" s="319"/>
      <c r="ABS13" s="319"/>
      <c r="ABT13" s="319"/>
      <c r="ABU13" s="319"/>
      <c r="ABV13" s="319"/>
      <c r="ABW13" s="319"/>
      <c r="ABX13" s="319"/>
      <c r="ABY13" s="319"/>
      <c r="ABZ13" s="319"/>
      <c r="ACA13" s="319"/>
      <c r="ACB13" s="319"/>
      <c r="ACC13" s="319"/>
      <c r="ACD13" s="319"/>
      <c r="ACE13" s="319"/>
      <c r="ACF13" s="319"/>
      <c r="ACG13" s="319"/>
      <c r="ACH13" s="319"/>
      <c r="ACI13" s="319"/>
      <c r="ACJ13" s="319"/>
      <c r="ACK13" s="319"/>
      <c r="ACL13" s="319"/>
      <c r="ACM13" s="319"/>
      <c r="ACN13" s="319"/>
      <c r="ACO13" s="319"/>
      <c r="ACP13" s="319"/>
      <c r="ACQ13" s="319"/>
      <c r="ACR13" s="319"/>
      <c r="ACS13" s="319"/>
      <c r="ACT13" s="319"/>
      <c r="ACU13" s="319"/>
      <c r="ACV13" s="319"/>
      <c r="ACW13" s="319"/>
      <c r="ACX13" s="319"/>
      <c r="ACY13" s="319"/>
      <c r="ACZ13" s="319"/>
      <c r="ADA13" s="319"/>
      <c r="ADB13" s="319"/>
      <c r="ADC13" s="319"/>
      <c r="ADD13" s="319"/>
      <c r="ADE13" s="319"/>
      <c r="ADF13" s="319"/>
      <c r="ADG13" s="319"/>
      <c r="ADH13" s="319"/>
      <c r="ADI13" s="319"/>
      <c r="ADJ13" s="319"/>
      <c r="ADK13" s="319"/>
      <c r="ADL13" s="319"/>
      <c r="ADM13" s="319"/>
      <c r="ADN13" s="319"/>
      <c r="ADO13" s="319"/>
      <c r="ADP13" s="319"/>
      <c r="ADQ13" s="319"/>
      <c r="ADR13" s="319"/>
      <c r="ADS13" s="319"/>
      <c r="ADT13" s="319"/>
      <c r="ADU13" s="319"/>
      <c r="ADV13" s="319"/>
      <c r="ADW13" s="319"/>
      <c r="ADX13" s="319"/>
      <c r="ADY13" s="319"/>
      <c r="ADZ13" s="319"/>
      <c r="AEA13" s="319"/>
      <c r="AEB13" s="319"/>
      <c r="AEC13" s="319"/>
      <c r="AED13" s="319"/>
      <c r="AEE13" s="319"/>
      <c r="AEF13" s="319"/>
      <c r="AEG13" s="319"/>
      <c r="AEH13" s="319"/>
      <c r="AEI13" s="319"/>
      <c r="AEJ13" s="319"/>
      <c r="AEK13" s="319"/>
      <c r="AEL13" s="319"/>
      <c r="AEM13" s="319"/>
      <c r="AEN13" s="319"/>
      <c r="AEO13" s="319"/>
      <c r="AEP13" s="319"/>
      <c r="AEQ13" s="319"/>
      <c r="AER13" s="319"/>
      <c r="AES13" s="319"/>
      <c r="AET13" s="319"/>
      <c r="AEU13" s="319"/>
      <c r="AEV13" s="319"/>
      <c r="AEW13" s="319"/>
      <c r="AEX13" s="319"/>
      <c r="AEY13" s="319"/>
      <c r="AEZ13" s="319"/>
      <c r="AFA13" s="319"/>
      <c r="AFB13" s="319"/>
      <c r="AFC13" s="319"/>
      <c r="AFD13" s="319"/>
      <c r="AFE13" s="319"/>
      <c r="AFF13" s="319"/>
      <c r="AFG13" s="319"/>
      <c r="AFH13" s="319"/>
      <c r="AFI13" s="319"/>
      <c r="AFJ13" s="319"/>
      <c r="AFK13" s="319"/>
      <c r="AFL13" s="319"/>
      <c r="AFM13" s="319"/>
      <c r="AFN13" s="319"/>
      <c r="AFO13" s="319"/>
      <c r="AFP13" s="319"/>
      <c r="AFQ13" s="319"/>
      <c r="AFR13" s="319"/>
      <c r="AFS13" s="319"/>
      <c r="AFT13" s="319"/>
      <c r="AFU13" s="319"/>
      <c r="AFV13" s="319"/>
      <c r="AFW13" s="319"/>
      <c r="AFX13" s="319"/>
      <c r="AFY13" s="319"/>
      <c r="AFZ13" s="319"/>
      <c r="AGA13" s="319"/>
      <c r="AGB13" s="319"/>
      <c r="AGC13" s="319"/>
      <c r="AGD13" s="319"/>
      <c r="AGE13" s="319"/>
      <c r="AGF13" s="319"/>
      <c r="AGG13" s="319"/>
      <c r="AGH13" s="319"/>
      <c r="AGI13" s="319"/>
      <c r="AGJ13" s="319"/>
      <c r="AGK13" s="319"/>
      <c r="AGL13" s="319"/>
      <c r="AGM13" s="319"/>
      <c r="AGN13" s="319"/>
      <c r="AGO13" s="319"/>
      <c r="AGP13" s="319"/>
      <c r="AGQ13" s="319"/>
      <c r="AGR13" s="319"/>
      <c r="AGS13" s="319"/>
      <c r="AGT13" s="319"/>
      <c r="AGU13" s="319"/>
      <c r="AGV13" s="319"/>
      <c r="AGW13" s="319"/>
      <c r="AGX13" s="319"/>
      <c r="AGY13" s="319"/>
      <c r="AGZ13" s="319"/>
      <c r="AHA13" s="319"/>
      <c r="AHB13" s="319"/>
      <c r="AHC13" s="319"/>
      <c r="AHD13" s="319"/>
      <c r="AHE13" s="319"/>
      <c r="AHF13" s="319"/>
      <c r="AHG13" s="319"/>
      <c r="AHH13" s="319"/>
      <c r="AHI13" s="319"/>
      <c r="AHJ13" s="319"/>
      <c r="AHK13" s="319"/>
      <c r="AHL13" s="319"/>
      <c r="AHM13" s="319"/>
      <c r="AHN13" s="319"/>
      <c r="AHO13" s="319"/>
      <c r="AHP13" s="319"/>
      <c r="AHQ13" s="319"/>
      <c r="AHR13" s="319"/>
      <c r="AHS13" s="319"/>
      <c r="AHT13" s="319"/>
      <c r="AHU13" s="319"/>
      <c r="AHV13" s="319"/>
      <c r="AHW13" s="319"/>
      <c r="AHX13" s="319"/>
      <c r="AHY13" s="319"/>
      <c r="AHZ13" s="319"/>
      <c r="AIA13" s="319"/>
      <c r="AIB13" s="319"/>
      <c r="AIC13" s="319"/>
      <c r="AID13" s="319"/>
      <c r="AIE13" s="319"/>
      <c r="AIF13" s="319"/>
      <c r="AIG13" s="319"/>
      <c r="AIH13" s="319"/>
      <c r="AII13" s="319"/>
      <c r="AIJ13" s="319"/>
      <c r="AIK13" s="319"/>
      <c r="AIL13" s="319"/>
      <c r="AIM13" s="319"/>
      <c r="AIN13" s="319"/>
      <c r="AIO13" s="319"/>
      <c r="AIP13" s="319"/>
      <c r="AIQ13" s="319"/>
      <c r="AIR13" s="319"/>
      <c r="AIS13" s="319"/>
      <c r="AIT13" s="319"/>
      <c r="AIU13" s="319"/>
      <c r="AIV13" s="319"/>
      <c r="AIW13" s="319"/>
      <c r="AIX13" s="319"/>
      <c r="AIY13" s="319"/>
      <c r="AIZ13" s="319"/>
      <c r="AJA13" s="319"/>
      <c r="AJB13" s="319"/>
      <c r="AJC13" s="319"/>
      <c r="AJD13" s="319"/>
      <c r="AJE13" s="319"/>
      <c r="AJF13" s="319"/>
      <c r="AJG13" s="319"/>
      <c r="AJH13" s="319"/>
      <c r="AJI13" s="319"/>
      <c r="AJJ13" s="319"/>
      <c r="AJK13" s="319"/>
      <c r="AJL13" s="319"/>
      <c r="AJM13" s="319"/>
      <c r="AJN13" s="319"/>
      <c r="AJO13" s="319"/>
      <c r="AJP13" s="319"/>
      <c r="AJQ13" s="319"/>
      <c r="AJR13" s="319"/>
      <c r="AJS13" s="319"/>
      <c r="AJT13" s="319"/>
      <c r="AJU13" s="319"/>
      <c r="AJV13" s="319"/>
      <c r="AJW13" s="319"/>
      <c r="AJX13" s="319"/>
      <c r="AJY13" s="319"/>
      <c r="AJZ13" s="319"/>
      <c r="AKA13" s="319"/>
      <c r="AKB13" s="319"/>
      <c r="AKC13" s="319"/>
      <c r="AKD13" s="319"/>
    </row>
    <row r="14" spans="1:966" s="195" customFormat="1">
      <c r="B14" s="229" t="s">
        <v>610</v>
      </c>
      <c r="C14" s="855" t="s">
        <v>575</v>
      </c>
      <c r="D14" s="210">
        <f>'SFNC Gas'!G6</f>
        <v>30</v>
      </c>
      <c r="E14" s="210">
        <f>'SFNC Gas'!N6</f>
        <v>0</v>
      </c>
      <c r="F14" s="211">
        <f>'SFNC Gas'!P6</f>
        <v>20666.989999999998</v>
      </c>
      <c r="G14" s="211">
        <f>'SFNC Gas'!Q6</f>
        <v>0</v>
      </c>
      <c r="H14" s="211">
        <f>'SFNC Gas'!R6</f>
        <v>0</v>
      </c>
      <c r="I14" s="212">
        <f>'SFNC Gas'!S6</f>
        <v>0</v>
      </c>
      <c r="J14" s="213">
        <v>0</v>
      </c>
      <c r="K14" s="213">
        <f>'SFNC Gas'!U6</f>
        <v>20666.989999999998</v>
      </c>
      <c r="L14" s="213">
        <f>'SFNC Gas'!V6</f>
        <v>20666.989999999998</v>
      </c>
      <c r="M14" s="214">
        <f t="shared" si="0"/>
        <v>19171.604823747679</v>
      </c>
      <c r="N14" s="214">
        <f t="shared" si="1"/>
        <v>19171.604823747679</v>
      </c>
      <c r="O14" s="214">
        <f>'SFNC Gas'!Z6</f>
        <v>0</v>
      </c>
      <c r="P14" s="309">
        <f>'SFNC Gas'!Z6</f>
        <v>0</v>
      </c>
      <c r="Q14" s="209"/>
      <c r="R14" s="209"/>
      <c r="S14" s="209"/>
      <c r="U14" s="320"/>
      <c r="V14" s="319"/>
      <c r="W14" s="1105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  <c r="RH14" s="319"/>
      <c r="RI14" s="319"/>
      <c r="RJ14" s="319"/>
      <c r="RK14" s="319"/>
      <c r="RL14" s="319"/>
      <c r="RM14" s="319"/>
      <c r="RN14" s="319"/>
      <c r="RO14" s="319"/>
      <c r="RP14" s="319"/>
      <c r="RQ14" s="319"/>
      <c r="RR14" s="319"/>
      <c r="RS14" s="319"/>
      <c r="RT14" s="319"/>
      <c r="RU14" s="319"/>
      <c r="RV14" s="319"/>
      <c r="RW14" s="319"/>
      <c r="RX14" s="319"/>
      <c r="RY14" s="319"/>
      <c r="RZ14" s="319"/>
      <c r="SA14" s="319"/>
      <c r="SB14" s="319"/>
      <c r="SC14" s="319"/>
      <c r="SD14" s="319"/>
      <c r="SE14" s="319"/>
      <c r="SF14" s="319"/>
      <c r="SG14" s="319"/>
      <c r="SH14" s="319"/>
      <c r="SI14" s="319"/>
      <c r="SJ14" s="319"/>
      <c r="SK14" s="319"/>
      <c r="SL14" s="319"/>
      <c r="SM14" s="319"/>
      <c r="SN14" s="319"/>
      <c r="SO14" s="319"/>
      <c r="SP14" s="319"/>
      <c r="SQ14" s="319"/>
      <c r="SR14" s="319"/>
      <c r="SS14" s="319"/>
      <c r="ST14" s="319"/>
      <c r="SU14" s="319"/>
      <c r="SV14" s="319"/>
      <c r="SW14" s="319"/>
      <c r="SX14" s="319"/>
      <c r="SY14" s="319"/>
      <c r="SZ14" s="319"/>
      <c r="TA14" s="319"/>
      <c r="TB14" s="319"/>
      <c r="TC14" s="319"/>
      <c r="TD14" s="319"/>
      <c r="TE14" s="319"/>
      <c r="TF14" s="319"/>
      <c r="TG14" s="319"/>
      <c r="TH14" s="319"/>
      <c r="TI14" s="319"/>
      <c r="TJ14" s="319"/>
      <c r="TK14" s="319"/>
      <c r="TL14" s="319"/>
      <c r="TM14" s="319"/>
      <c r="TN14" s="319"/>
      <c r="TO14" s="319"/>
      <c r="TP14" s="319"/>
      <c r="TQ14" s="319"/>
      <c r="TR14" s="319"/>
      <c r="TS14" s="319"/>
      <c r="TT14" s="319"/>
      <c r="TU14" s="319"/>
      <c r="TV14" s="319"/>
      <c r="TW14" s="319"/>
      <c r="TX14" s="319"/>
      <c r="TY14" s="319"/>
      <c r="TZ14" s="319"/>
      <c r="UA14" s="319"/>
      <c r="UB14" s="319"/>
      <c r="UC14" s="319"/>
      <c r="UD14" s="319"/>
      <c r="UE14" s="319"/>
      <c r="UF14" s="319"/>
      <c r="UG14" s="319"/>
      <c r="UH14" s="319"/>
      <c r="UI14" s="319"/>
      <c r="UJ14" s="319"/>
      <c r="UK14" s="319"/>
      <c r="UL14" s="319"/>
      <c r="UM14" s="319"/>
      <c r="UN14" s="319"/>
      <c r="UO14" s="319"/>
      <c r="UP14" s="319"/>
      <c r="UQ14" s="319"/>
      <c r="UR14" s="319"/>
      <c r="US14" s="319"/>
      <c r="UT14" s="319"/>
      <c r="UU14" s="319"/>
      <c r="UV14" s="319"/>
      <c r="UW14" s="319"/>
      <c r="UX14" s="319"/>
      <c r="UY14" s="319"/>
      <c r="UZ14" s="319"/>
      <c r="VA14" s="319"/>
      <c r="VB14" s="319"/>
      <c r="VC14" s="319"/>
      <c r="VD14" s="319"/>
      <c r="VE14" s="319"/>
      <c r="VF14" s="319"/>
      <c r="VG14" s="319"/>
      <c r="VH14" s="319"/>
      <c r="VI14" s="319"/>
      <c r="VJ14" s="319"/>
      <c r="VK14" s="319"/>
      <c r="VL14" s="319"/>
      <c r="VM14" s="319"/>
      <c r="VN14" s="319"/>
      <c r="VO14" s="319"/>
      <c r="VP14" s="319"/>
      <c r="VQ14" s="319"/>
      <c r="VR14" s="319"/>
      <c r="VS14" s="319"/>
      <c r="VT14" s="319"/>
      <c r="VU14" s="319"/>
      <c r="VV14" s="319"/>
      <c r="VW14" s="319"/>
      <c r="VX14" s="319"/>
      <c r="VY14" s="319"/>
      <c r="VZ14" s="319"/>
      <c r="WA14" s="319"/>
      <c r="WB14" s="319"/>
      <c r="WC14" s="319"/>
      <c r="WD14" s="319"/>
      <c r="WE14" s="319"/>
      <c r="WF14" s="319"/>
      <c r="WG14" s="319"/>
      <c r="WH14" s="319"/>
      <c r="WI14" s="319"/>
      <c r="WJ14" s="319"/>
      <c r="WK14" s="319"/>
      <c r="WL14" s="319"/>
      <c r="WM14" s="319"/>
      <c r="WN14" s="319"/>
      <c r="WO14" s="319"/>
      <c r="WP14" s="319"/>
      <c r="WQ14" s="319"/>
      <c r="WR14" s="319"/>
      <c r="WS14" s="319"/>
      <c r="WT14" s="319"/>
      <c r="WU14" s="319"/>
      <c r="WV14" s="319"/>
      <c r="WW14" s="319"/>
      <c r="WX14" s="319"/>
      <c r="WY14" s="319"/>
      <c r="WZ14" s="319"/>
      <c r="XA14" s="319"/>
      <c r="XB14" s="319"/>
      <c r="XC14" s="319"/>
      <c r="XD14" s="319"/>
      <c r="XE14" s="319"/>
      <c r="XF14" s="319"/>
      <c r="XG14" s="319"/>
      <c r="XH14" s="319"/>
      <c r="XI14" s="319"/>
      <c r="XJ14" s="319"/>
      <c r="XK14" s="319"/>
      <c r="XL14" s="319"/>
      <c r="XM14" s="319"/>
      <c r="XN14" s="319"/>
      <c r="XO14" s="319"/>
      <c r="XP14" s="319"/>
      <c r="XQ14" s="319"/>
      <c r="XR14" s="319"/>
      <c r="XS14" s="319"/>
      <c r="XT14" s="319"/>
      <c r="XU14" s="319"/>
      <c r="XV14" s="319"/>
      <c r="XW14" s="319"/>
      <c r="XX14" s="319"/>
      <c r="XY14" s="319"/>
      <c r="XZ14" s="319"/>
      <c r="YA14" s="319"/>
      <c r="YB14" s="319"/>
      <c r="YC14" s="319"/>
      <c r="YD14" s="319"/>
      <c r="YE14" s="319"/>
      <c r="YF14" s="319"/>
      <c r="YG14" s="319"/>
      <c r="YH14" s="319"/>
      <c r="YI14" s="319"/>
      <c r="YJ14" s="319"/>
      <c r="YK14" s="319"/>
      <c r="YL14" s="319"/>
      <c r="YM14" s="319"/>
      <c r="YN14" s="319"/>
      <c r="YO14" s="319"/>
      <c r="YP14" s="319"/>
      <c r="YQ14" s="319"/>
      <c r="YR14" s="319"/>
      <c r="YS14" s="319"/>
      <c r="YT14" s="319"/>
      <c r="YU14" s="319"/>
      <c r="YV14" s="319"/>
      <c r="YW14" s="319"/>
      <c r="YX14" s="319"/>
      <c r="YY14" s="319"/>
      <c r="YZ14" s="319"/>
      <c r="ZA14" s="319"/>
      <c r="ZB14" s="319"/>
      <c r="ZC14" s="319"/>
      <c r="ZD14" s="319"/>
      <c r="ZE14" s="319"/>
      <c r="ZF14" s="319"/>
      <c r="ZG14" s="319"/>
      <c r="ZH14" s="319"/>
      <c r="ZI14" s="319"/>
      <c r="ZJ14" s="319"/>
      <c r="ZK14" s="319"/>
      <c r="ZL14" s="319"/>
      <c r="ZM14" s="319"/>
      <c r="ZN14" s="319"/>
      <c r="ZO14" s="319"/>
      <c r="ZP14" s="319"/>
      <c r="ZQ14" s="319"/>
      <c r="ZR14" s="319"/>
      <c r="ZS14" s="319"/>
      <c r="ZT14" s="319"/>
      <c r="ZU14" s="319"/>
      <c r="ZV14" s="319"/>
      <c r="ZW14" s="319"/>
      <c r="ZX14" s="319"/>
      <c r="ZY14" s="319"/>
      <c r="ZZ14" s="319"/>
      <c r="AAA14" s="319"/>
      <c r="AAB14" s="319"/>
      <c r="AAC14" s="319"/>
      <c r="AAD14" s="319"/>
      <c r="AAE14" s="319"/>
      <c r="AAF14" s="319"/>
      <c r="AAG14" s="319"/>
      <c r="AAH14" s="319"/>
      <c r="AAI14" s="319"/>
      <c r="AAJ14" s="319"/>
      <c r="AAK14" s="319"/>
      <c r="AAL14" s="319"/>
      <c r="AAM14" s="319"/>
      <c r="AAN14" s="319"/>
      <c r="AAO14" s="319"/>
      <c r="AAP14" s="319"/>
      <c r="AAQ14" s="319"/>
      <c r="AAR14" s="319"/>
      <c r="AAS14" s="319"/>
      <c r="AAT14" s="319"/>
      <c r="AAU14" s="319"/>
      <c r="AAV14" s="319"/>
      <c r="AAW14" s="319"/>
      <c r="AAX14" s="319"/>
      <c r="AAY14" s="319"/>
      <c r="AAZ14" s="319"/>
      <c r="ABA14" s="319"/>
      <c r="ABB14" s="319"/>
      <c r="ABC14" s="319"/>
      <c r="ABD14" s="319"/>
      <c r="ABE14" s="319"/>
      <c r="ABF14" s="319"/>
      <c r="ABG14" s="319"/>
      <c r="ABH14" s="319"/>
      <c r="ABI14" s="319"/>
      <c r="ABJ14" s="319"/>
      <c r="ABK14" s="319"/>
      <c r="ABL14" s="319"/>
      <c r="ABM14" s="319"/>
      <c r="ABN14" s="319"/>
      <c r="ABO14" s="319"/>
      <c r="ABP14" s="319"/>
      <c r="ABQ14" s="319"/>
      <c r="ABR14" s="319"/>
      <c r="ABS14" s="319"/>
      <c r="ABT14" s="319"/>
      <c r="ABU14" s="319"/>
      <c r="ABV14" s="319"/>
      <c r="ABW14" s="319"/>
      <c r="ABX14" s="319"/>
      <c r="ABY14" s="319"/>
      <c r="ABZ14" s="319"/>
      <c r="ACA14" s="319"/>
      <c r="ACB14" s="319"/>
      <c r="ACC14" s="319"/>
      <c r="ACD14" s="319"/>
      <c r="ACE14" s="319"/>
      <c r="ACF14" s="319"/>
      <c r="ACG14" s="319"/>
      <c r="ACH14" s="319"/>
      <c r="ACI14" s="319"/>
      <c r="ACJ14" s="319"/>
      <c r="ACK14" s="319"/>
      <c r="ACL14" s="319"/>
      <c r="ACM14" s="319"/>
      <c r="ACN14" s="319"/>
      <c r="ACO14" s="319"/>
      <c r="ACP14" s="319"/>
      <c r="ACQ14" s="319"/>
      <c r="ACR14" s="319"/>
      <c r="ACS14" s="319"/>
      <c r="ACT14" s="319"/>
      <c r="ACU14" s="319"/>
      <c r="ACV14" s="319"/>
      <c r="ACW14" s="319"/>
      <c r="ACX14" s="319"/>
      <c r="ACY14" s="319"/>
      <c r="ACZ14" s="319"/>
      <c r="ADA14" s="319"/>
      <c r="ADB14" s="319"/>
      <c r="ADC14" s="319"/>
      <c r="ADD14" s="319"/>
      <c r="ADE14" s="319"/>
      <c r="ADF14" s="319"/>
      <c r="ADG14" s="319"/>
      <c r="ADH14" s="319"/>
      <c r="ADI14" s="319"/>
      <c r="ADJ14" s="319"/>
      <c r="ADK14" s="319"/>
      <c r="ADL14" s="319"/>
      <c r="ADM14" s="319"/>
      <c r="ADN14" s="319"/>
      <c r="ADO14" s="319"/>
      <c r="ADP14" s="319"/>
      <c r="ADQ14" s="319"/>
      <c r="ADR14" s="319"/>
      <c r="ADS14" s="319"/>
      <c r="ADT14" s="319"/>
      <c r="ADU14" s="319"/>
      <c r="ADV14" s="319"/>
      <c r="ADW14" s="319"/>
      <c r="ADX14" s="319"/>
      <c r="ADY14" s="319"/>
      <c r="ADZ14" s="319"/>
      <c r="AEA14" s="319"/>
      <c r="AEB14" s="319"/>
      <c r="AEC14" s="319"/>
      <c r="AED14" s="319"/>
      <c r="AEE14" s="319"/>
      <c r="AEF14" s="319"/>
      <c r="AEG14" s="319"/>
      <c r="AEH14" s="319"/>
      <c r="AEI14" s="319"/>
      <c r="AEJ14" s="319"/>
      <c r="AEK14" s="319"/>
      <c r="AEL14" s="319"/>
      <c r="AEM14" s="319"/>
      <c r="AEN14" s="319"/>
      <c r="AEO14" s="319"/>
      <c r="AEP14" s="319"/>
      <c r="AEQ14" s="319"/>
      <c r="AER14" s="319"/>
      <c r="AES14" s="319"/>
      <c r="AET14" s="319"/>
      <c r="AEU14" s="319"/>
      <c r="AEV14" s="319"/>
      <c r="AEW14" s="319"/>
      <c r="AEX14" s="319"/>
      <c r="AEY14" s="319"/>
      <c r="AEZ14" s="319"/>
      <c r="AFA14" s="319"/>
      <c r="AFB14" s="319"/>
      <c r="AFC14" s="319"/>
      <c r="AFD14" s="319"/>
      <c r="AFE14" s="319"/>
      <c r="AFF14" s="319"/>
      <c r="AFG14" s="319"/>
      <c r="AFH14" s="319"/>
      <c r="AFI14" s="319"/>
      <c r="AFJ14" s="319"/>
      <c r="AFK14" s="319"/>
      <c r="AFL14" s="319"/>
      <c r="AFM14" s="319"/>
      <c r="AFN14" s="319"/>
      <c r="AFO14" s="319"/>
      <c r="AFP14" s="319"/>
      <c r="AFQ14" s="319"/>
      <c r="AFR14" s="319"/>
      <c r="AFS14" s="319"/>
      <c r="AFT14" s="319"/>
      <c r="AFU14" s="319"/>
      <c r="AFV14" s="319"/>
      <c r="AFW14" s="319"/>
      <c r="AFX14" s="319"/>
      <c r="AFY14" s="319"/>
      <c r="AFZ14" s="319"/>
      <c r="AGA14" s="319"/>
      <c r="AGB14" s="319"/>
      <c r="AGC14" s="319"/>
      <c r="AGD14" s="319"/>
      <c r="AGE14" s="319"/>
      <c r="AGF14" s="319"/>
      <c r="AGG14" s="319"/>
      <c r="AGH14" s="319"/>
      <c r="AGI14" s="319"/>
      <c r="AGJ14" s="319"/>
      <c r="AGK14" s="319"/>
      <c r="AGL14" s="319"/>
      <c r="AGM14" s="319"/>
      <c r="AGN14" s="319"/>
      <c r="AGO14" s="319"/>
      <c r="AGP14" s="319"/>
      <c r="AGQ14" s="319"/>
      <c r="AGR14" s="319"/>
      <c r="AGS14" s="319"/>
      <c r="AGT14" s="319"/>
      <c r="AGU14" s="319"/>
      <c r="AGV14" s="319"/>
      <c r="AGW14" s="319"/>
      <c r="AGX14" s="319"/>
      <c r="AGY14" s="319"/>
      <c r="AGZ14" s="319"/>
      <c r="AHA14" s="319"/>
      <c r="AHB14" s="319"/>
      <c r="AHC14" s="319"/>
      <c r="AHD14" s="319"/>
      <c r="AHE14" s="319"/>
      <c r="AHF14" s="319"/>
      <c r="AHG14" s="319"/>
      <c r="AHH14" s="319"/>
      <c r="AHI14" s="319"/>
      <c r="AHJ14" s="319"/>
      <c r="AHK14" s="319"/>
      <c r="AHL14" s="319"/>
      <c r="AHM14" s="319"/>
      <c r="AHN14" s="319"/>
      <c r="AHO14" s="319"/>
      <c r="AHP14" s="319"/>
      <c r="AHQ14" s="319"/>
      <c r="AHR14" s="319"/>
      <c r="AHS14" s="319"/>
      <c r="AHT14" s="319"/>
      <c r="AHU14" s="319"/>
      <c r="AHV14" s="319"/>
      <c r="AHW14" s="319"/>
      <c r="AHX14" s="319"/>
      <c r="AHY14" s="319"/>
      <c r="AHZ14" s="319"/>
      <c r="AIA14" s="319"/>
      <c r="AIB14" s="319"/>
      <c r="AIC14" s="319"/>
      <c r="AID14" s="319"/>
      <c r="AIE14" s="319"/>
      <c r="AIF14" s="319"/>
      <c r="AIG14" s="319"/>
      <c r="AIH14" s="319"/>
      <c r="AII14" s="319"/>
      <c r="AIJ14" s="319"/>
      <c r="AIK14" s="319"/>
      <c r="AIL14" s="319"/>
      <c r="AIM14" s="319"/>
      <c r="AIN14" s="319"/>
      <c r="AIO14" s="319"/>
      <c r="AIP14" s="319"/>
      <c r="AIQ14" s="319"/>
      <c r="AIR14" s="319"/>
      <c r="AIS14" s="319"/>
      <c r="AIT14" s="319"/>
      <c r="AIU14" s="319"/>
      <c r="AIV14" s="319"/>
      <c r="AIW14" s="319"/>
      <c r="AIX14" s="319"/>
      <c r="AIY14" s="319"/>
      <c r="AIZ14" s="319"/>
      <c r="AJA14" s="319"/>
      <c r="AJB14" s="319"/>
      <c r="AJC14" s="319"/>
      <c r="AJD14" s="319"/>
      <c r="AJE14" s="319"/>
      <c r="AJF14" s="319"/>
      <c r="AJG14" s="319"/>
      <c r="AJH14" s="319"/>
      <c r="AJI14" s="319"/>
      <c r="AJJ14" s="319"/>
      <c r="AJK14" s="319"/>
      <c r="AJL14" s="319"/>
      <c r="AJM14" s="319"/>
      <c r="AJN14" s="319"/>
      <c r="AJO14" s="319"/>
      <c r="AJP14" s="319"/>
      <c r="AJQ14" s="319"/>
      <c r="AJR14" s="319"/>
      <c r="AJS14" s="319"/>
      <c r="AJT14" s="319"/>
      <c r="AJU14" s="319"/>
      <c r="AJV14" s="319"/>
      <c r="AJW14" s="319"/>
      <c r="AJX14" s="319"/>
      <c r="AJY14" s="319"/>
      <c r="AJZ14" s="319"/>
      <c r="AKA14" s="319"/>
      <c r="AKB14" s="319"/>
      <c r="AKC14" s="319"/>
      <c r="AKD14" s="319"/>
    </row>
    <row r="15" spans="1:966" s="195" customFormat="1">
      <c r="B15" s="229" t="s">
        <v>126</v>
      </c>
      <c r="C15" s="645" t="s">
        <v>127</v>
      </c>
      <c r="D15" s="210">
        <f>'G217 MFExisting'!G25</f>
        <v>12.286492417330885</v>
      </c>
      <c r="E15" s="658">
        <f>'G217 MFExisting'!N25</f>
        <v>70314.949999999983</v>
      </c>
      <c r="F15" s="211">
        <f>'G217 MFExisting'!P25</f>
        <v>115531.37</v>
      </c>
      <c r="G15" s="211">
        <f>'G217 MFExisting'!Q25</f>
        <v>276123.58</v>
      </c>
      <c r="H15" s="211">
        <f>'G217 MFExisting'!R25</f>
        <v>186581.95</v>
      </c>
      <c r="I15" s="212">
        <f>'G217 MFExisting'!S25</f>
        <v>462705.53</v>
      </c>
      <c r="J15" s="213">
        <v>0</v>
      </c>
      <c r="K15" s="663">
        <f>'G217 MFExisting'!U25</f>
        <v>391654.95</v>
      </c>
      <c r="L15" s="213">
        <f>'G217 MFExisting'!V25</f>
        <v>578236.9</v>
      </c>
      <c r="M15" s="214">
        <f t="shared" si="0"/>
        <v>363316.28014842299</v>
      </c>
      <c r="N15" s="214">
        <f t="shared" si="1"/>
        <v>536397.86641929497</v>
      </c>
      <c r="O15" s="214">
        <f>'G217 MFExisting'!AB25</f>
        <v>454936.70895998989</v>
      </c>
      <c r="P15" s="309">
        <f>'G217 MFExisting'!Z25</f>
        <v>355685.85952144745</v>
      </c>
      <c r="Q15" s="209">
        <f t="shared" si="3"/>
        <v>1.2521781539052912</v>
      </c>
      <c r="R15" s="209">
        <f t="shared" si="4"/>
        <v>1.5112337673762943</v>
      </c>
      <c r="S15" s="209">
        <f t="shared" si="2"/>
        <v>1.5960470631481256</v>
      </c>
      <c r="U15" s="320"/>
      <c r="V15" s="319"/>
      <c r="W15" s="1105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  <c r="RH15" s="319"/>
      <c r="RI15" s="319"/>
      <c r="RJ15" s="319"/>
      <c r="RK15" s="319"/>
      <c r="RL15" s="319"/>
      <c r="RM15" s="319"/>
      <c r="RN15" s="319"/>
      <c r="RO15" s="319"/>
      <c r="RP15" s="319"/>
      <c r="RQ15" s="319"/>
      <c r="RR15" s="319"/>
      <c r="RS15" s="319"/>
      <c r="RT15" s="319"/>
      <c r="RU15" s="319"/>
      <c r="RV15" s="319"/>
      <c r="RW15" s="319"/>
      <c r="RX15" s="319"/>
      <c r="RY15" s="319"/>
      <c r="RZ15" s="319"/>
      <c r="SA15" s="319"/>
      <c r="SB15" s="319"/>
      <c r="SC15" s="319"/>
      <c r="SD15" s="319"/>
      <c r="SE15" s="319"/>
      <c r="SF15" s="319"/>
      <c r="SG15" s="319"/>
      <c r="SH15" s="319"/>
      <c r="SI15" s="319"/>
      <c r="SJ15" s="319"/>
      <c r="SK15" s="319"/>
      <c r="SL15" s="319"/>
      <c r="SM15" s="319"/>
      <c r="SN15" s="319"/>
      <c r="SO15" s="319"/>
      <c r="SP15" s="319"/>
      <c r="SQ15" s="319"/>
      <c r="SR15" s="319"/>
      <c r="SS15" s="319"/>
      <c r="ST15" s="319"/>
      <c r="SU15" s="319"/>
      <c r="SV15" s="319"/>
      <c r="SW15" s="319"/>
      <c r="SX15" s="319"/>
      <c r="SY15" s="319"/>
      <c r="SZ15" s="319"/>
      <c r="TA15" s="319"/>
      <c r="TB15" s="319"/>
      <c r="TC15" s="319"/>
      <c r="TD15" s="319"/>
      <c r="TE15" s="319"/>
      <c r="TF15" s="319"/>
      <c r="TG15" s="319"/>
      <c r="TH15" s="319"/>
      <c r="TI15" s="319"/>
      <c r="TJ15" s="319"/>
      <c r="TK15" s="319"/>
      <c r="TL15" s="319"/>
      <c r="TM15" s="319"/>
      <c r="TN15" s="319"/>
      <c r="TO15" s="319"/>
      <c r="TP15" s="319"/>
      <c r="TQ15" s="319"/>
      <c r="TR15" s="319"/>
      <c r="TS15" s="319"/>
      <c r="TT15" s="319"/>
      <c r="TU15" s="319"/>
      <c r="TV15" s="319"/>
      <c r="TW15" s="319"/>
      <c r="TX15" s="319"/>
      <c r="TY15" s="319"/>
      <c r="TZ15" s="319"/>
      <c r="UA15" s="319"/>
      <c r="UB15" s="319"/>
      <c r="UC15" s="319"/>
      <c r="UD15" s="319"/>
      <c r="UE15" s="319"/>
      <c r="UF15" s="319"/>
      <c r="UG15" s="319"/>
      <c r="UH15" s="319"/>
      <c r="UI15" s="319"/>
      <c r="UJ15" s="319"/>
      <c r="UK15" s="319"/>
      <c r="UL15" s="319"/>
      <c r="UM15" s="319"/>
      <c r="UN15" s="319"/>
      <c r="UO15" s="319"/>
      <c r="UP15" s="319"/>
      <c r="UQ15" s="319"/>
      <c r="UR15" s="319"/>
      <c r="US15" s="319"/>
      <c r="UT15" s="319"/>
      <c r="UU15" s="319"/>
      <c r="UV15" s="319"/>
      <c r="UW15" s="319"/>
      <c r="UX15" s="319"/>
      <c r="UY15" s="319"/>
      <c r="UZ15" s="319"/>
      <c r="VA15" s="319"/>
      <c r="VB15" s="319"/>
      <c r="VC15" s="319"/>
      <c r="VD15" s="319"/>
      <c r="VE15" s="319"/>
      <c r="VF15" s="319"/>
      <c r="VG15" s="319"/>
      <c r="VH15" s="319"/>
      <c r="VI15" s="319"/>
      <c r="VJ15" s="319"/>
      <c r="VK15" s="319"/>
      <c r="VL15" s="319"/>
      <c r="VM15" s="319"/>
      <c r="VN15" s="319"/>
      <c r="VO15" s="319"/>
      <c r="VP15" s="319"/>
      <c r="VQ15" s="319"/>
      <c r="VR15" s="319"/>
      <c r="VS15" s="319"/>
      <c r="VT15" s="319"/>
      <c r="VU15" s="319"/>
      <c r="VV15" s="319"/>
      <c r="VW15" s="319"/>
      <c r="VX15" s="319"/>
      <c r="VY15" s="319"/>
      <c r="VZ15" s="319"/>
      <c r="WA15" s="319"/>
      <c r="WB15" s="319"/>
      <c r="WC15" s="319"/>
      <c r="WD15" s="319"/>
      <c r="WE15" s="319"/>
      <c r="WF15" s="319"/>
      <c r="WG15" s="319"/>
      <c r="WH15" s="319"/>
      <c r="WI15" s="319"/>
      <c r="WJ15" s="319"/>
      <c r="WK15" s="319"/>
      <c r="WL15" s="319"/>
      <c r="WM15" s="319"/>
      <c r="WN15" s="319"/>
      <c r="WO15" s="319"/>
      <c r="WP15" s="319"/>
      <c r="WQ15" s="319"/>
      <c r="WR15" s="319"/>
      <c r="WS15" s="319"/>
      <c r="WT15" s="319"/>
      <c r="WU15" s="319"/>
      <c r="WV15" s="319"/>
      <c r="WW15" s="319"/>
      <c r="WX15" s="319"/>
      <c r="WY15" s="319"/>
      <c r="WZ15" s="319"/>
      <c r="XA15" s="319"/>
      <c r="XB15" s="319"/>
      <c r="XC15" s="319"/>
      <c r="XD15" s="319"/>
      <c r="XE15" s="319"/>
      <c r="XF15" s="319"/>
      <c r="XG15" s="319"/>
      <c r="XH15" s="319"/>
      <c r="XI15" s="319"/>
      <c r="XJ15" s="319"/>
      <c r="XK15" s="319"/>
      <c r="XL15" s="319"/>
      <c r="XM15" s="319"/>
      <c r="XN15" s="319"/>
      <c r="XO15" s="319"/>
      <c r="XP15" s="319"/>
      <c r="XQ15" s="319"/>
      <c r="XR15" s="319"/>
      <c r="XS15" s="319"/>
      <c r="XT15" s="319"/>
      <c r="XU15" s="319"/>
      <c r="XV15" s="319"/>
      <c r="XW15" s="319"/>
      <c r="XX15" s="319"/>
      <c r="XY15" s="319"/>
      <c r="XZ15" s="319"/>
      <c r="YA15" s="319"/>
      <c r="YB15" s="319"/>
      <c r="YC15" s="319"/>
      <c r="YD15" s="319"/>
      <c r="YE15" s="319"/>
      <c r="YF15" s="319"/>
      <c r="YG15" s="319"/>
      <c r="YH15" s="319"/>
      <c r="YI15" s="319"/>
      <c r="YJ15" s="319"/>
      <c r="YK15" s="319"/>
      <c r="YL15" s="319"/>
      <c r="YM15" s="319"/>
      <c r="YN15" s="319"/>
      <c r="YO15" s="319"/>
      <c r="YP15" s="319"/>
      <c r="YQ15" s="319"/>
      <c r="YR15" s="319"/>
      <c r="YS15" s="319"/>
      <c r="YT15" s="319"/>
      <c r="YU15" s="319"/>
      <c r="YV15" s="319"/>
      <c r="YW15" s="319"/>
      <c r="YX15" s="319"/>
      <c r="YY15" s="319"/>
      <c r="YZ15" s="319"/>
      <c r="ZA15" s="319"/>
      <c r="ZB15" s="319"/>
      <c r="ZC15" s="319"/>
      <c r="ZD15" s="319"/>
      <c r="ZE15" s="319"/>
      <c r="ZF15" s="319"/>
      <c r="ZG15" s="319"/>
      <c r="ZH15" s="319"/>
      <c r="ZI15" s="319"/>
      <c r="ZJ15" s="319"/>
      <c r="ZK15" s="319"/>
      <c r="ZL15" s="319"/>
      <c r="ZM15" s="319"/>
      <c r="ZN15" s="319"/>
      <c r="ZO15" s="319"/>
      <c r="ZP15" s="319"/>
      <c r="ZQ15" s="319"/>
      <c r="ZR15" s="319"/>
      <c r="ZS15" s="319"/>
      <c r="ZT15" s="319"/>
      <c r="ZU15" s="319"/>
      <c r="ZV15" s="319"/>
      <c r="ZW15" s="319"/>
      <c r="ZX15" s="319"/>
      <c r="ZY15" s="319"/>
      <c r="ZZ15" s="319"/>
      <c r="AAA15" s="319"/>
      <c r="AAB15" s="319"/>
      <c r="AAC15" s="319"/>
      <c r="AAD15" s="319"/>
      <c r="AAE15" s="319"/>
      <c r="AAF15" s="319"/>
      <c r="AAG15" s="319"/>
      <c r="AAH15" s="319"/>
      <c r="AAI15" s="319"/>
      <c r="AAJ15" s="319"/>
      <c r="AAK15" s="319"/>
      <c r="AAL15" s="319"/>
      <c r="AAM15" s="319"/>
      <c r="AAN15" s="319"/>
      <c r="AAO15" s="319"/>
      <c r="AAP15" s="319"/>
      <c r="AAQ15" s="319"/>
      <c r="AAR15" s="319"/>
      <c r="AAS15" s="319"/>
      <c r="AAT15" s="319"/>
      <c r="AAU15" s="319"/>
      <c r="AAV15" s="319"/>
      <c r="AAW15" s="319"/>
      <c r="AAX15" s="319"/>
      <c r="AAY15" s="319"/>
      <c r="AAZ15" s="319"/>
      <c r="ABA15" s="319"/>
      <c r="ABB15" s="319"/>
      <c r="ABC15" s="319"/>
      <c r="ABD15" s="319"/>
      <c r="ABE15" s="319"/>
      <c r="ABF15" s="319"/>
      <c r="ABG15" s="319"/>
      <c r="ABH15" s="319"/>
      <c r="ABI15" s="319"/>
      <c r="ABJ15" s="319"/>
      <c r="ABK15" s="319"/>
      <c r="ABL15" s="319"/>
      <c r="ABM15" s="319"/>
      <c r="ABN15" s="319"/>
      <c r="ABO15" s="319"/>
      <c r="ABP15" s="319"/>
      <c r="ABQ15" s="319"/>
      <c r="ABR15" s="319"/>
      <c r="ABS15" s="319"/>
      <c r="ABT15" s="319"/>
      <c r="ABU15" s="319"/>
      <c r="ABV15" s="319"/>
      <c r="ABW15" s="319"/>
      <c r="ABX15" s="319"/>
      <c r="ABY15" s="319"/>
      <c r="ABZ15" s="319"/>
      <c r="ACA15" s="319"/>
      <c r="ACB15" s="319"/>
      <c r="ACC15" s="319"/>
      <c r="ACD15" s="319"/>
      <c r="ACE15" s="319"/>
      <c r="ACF15" s="319"/>
      <c r="ACG15" s="319"/>
      <c r="ACH15" s="319"/>
      <c r="ACI15" s="319"/>
      <c r="ACJ15" s="319"/>
      <c r="ACK15" s="319"/>
      <c r="ACL15" s="319"/>
      <c r="ACM15" s="319"/>
      <c r="ACN15" s="319"/>
      <c r="ACO15" s="319"/>
      <c r="ACP15" s="319"/>
      <c r="ACQ15" s="319"/>
      <c r="ACR15" s="319"/>
      <c r="ACS15" s="319"/>
      <c r="ACT15" s="319"/>
      <c r="ACU15" s="319"/>
      <c r="ACV15" s="319"/>
      <c r="ACW15" s="319"/>
      <c r="ACX15" s="319"/>
      <c r="ACY15" s="319"/>
      <c r="ACZ15" s="319"/>
      <c r="ADA15" s="319"/>
      <c r="ADB15" s="319"/>
      <c r="ADC15" s="319"/>
      <c r="ADD15" s="319"/>
      <c r="ADE15" s="319"/>
      <c r="ADF15" s="319"/>
      <c r="ADG15" s="319"/>
      <c r="ADH15" s="319"/>
      <c r="ADI15" s="319"/>
      <c r="ADJ15" s="319"/>
      <c r="ADK15" s="319"/>
      <c r="ADL15" s="319"/>
      <c r="ADM15" s="319"/>
      <c r="ADN15" s="319"/>
      <c r="ADO15" s="319"/>
      <c r="ADP15" s="319"/>
      <c r="ADQ15" s="319"/>
      <c r="ADR15" s="319"/>
      <c r="ADS15" s="319"/>
      <c r="ADT15" s="319"/>
      <c r="ADU15" s="319"/>
      <c r="ADV15" s="319"/>
      <c r="ADW15" s="319"/>
      <c r="ADX15" s="319"/>
      <c r="ADY15" s="319"/>
      <c r="ADZ15" s="319"/>
      <c r="AEA15" s="319"/>
      <c r="AEB15" s="319"/>
      <c r="AEC15" s="319"/>
      <c r="AED15" s="319"/>
      <c r="AEE15" s="319"/>
      <c r="AEF15" s="319"/>
      <c r="AEG15" s="319"/>
      <c r="AEH15" s="319"/>
      <c r="AEI15" s="319"/>
      <c r="AEJ15" s="319"/>
      <c r="AEK15" s="319"/>
      <c r="AEL15" s="319"/>
      <c r="AEM15" s="319"/>
      <c r="AEN15" s="319"/>
      <c r="AEO15" s="319"/>
      <c r="AEP15" s="319"/>
      <c r="AEQ15" s="319"/>
      <c r="AER15" s="319"/>
      <c r="AES15" s="319"/>
      <c r="AET15" s="319"/>
      <c r="AEU15" s="319"/>
      <c r="AEV15" s="319"/>
      <c r="AEW15" s="319"/>
      <c r="AEX15" s="319"/>
      <c r="AEY15" s="319"/>
      <c r="AEZ15" s="319"/>
      <c r="AFA15" s="319"/>
      <c r="AFB15" s="319"/>
      <c r="AFC15" s="319"/>
      <c r="AFD15" s="319"/>
      <c r="AFE15" s="319"/>
      <c r="AFF15" s="319"/>
      <c r="AFG15" s="319"/>
      <c r="AFH15" s="319"/>
      <c r="AFI15" s="319"/>
      <c r="AFJ15" s="319"/>
      <c r="AFK15" s="319"/>
      <c r="AFL15" s="319"/>
      <c r="AFM15" s="319"/>
      <c r="AFN15" s="319"/>
      <c r="AFO15" s="319"/>
      <c r="AFP15" s="319"/>
      <c r="AFQ15" s="319"/>
      <c r="AFR15" s="319"/>
      <c r="AFS15" s="319"/>
      <c r="AFT15" s="319"/>
      <c r="AFU15" s="319"/>
      <c r="AFV15" s="319"/>
      <c r="AFW15" s="319"/>
      <c r="AFX15" s="319"/>
      <c r="AFY15" s="319"/>
      <c r="AFZ15" s="319"/>
      <c r="AGA15" s="319"/>
      <c r="AGB15" s="319"/>
      <c r="AGC15" s="319"/>
      <c r="AGD15" s="319"/>
      <c r="AGE15" s="319"/>
      <c r="AGF15" s="319"/>
      <c r="AGG15" s="319"/>
      <c r="AGH15" s="319"/>
      <c r="AGI15" s="319"/>
      <c r="AGJ15" s="319"/>
      <c r="AGK15" s="319"/>
      <c r="AGL15" s="319"/>
      <c r="AGM15" s="319"/>
      <c r="AGN15" s="319"/>
      <c r="AGO15" s="319"/>
      <c r="AGP15" s="319"/>
      <c r="AGQ15" s="319"/>
      <c r="AGR15" s="319"/>
      <c r="AGS15" s="319"/>
      <c r="AGT15" s="319"/>
      <c r="AGU15" s="319"/>
      <c r="AGV15" s="319"/>
      <c r="AGW15" s="319"/>
      <c r="AGX15" s="319"/>
      <c r="AGY15" s="319"/>
      <c r="AGZ15" s="319"/>
      <c r="AHA15" s="319"/>
      <c r="AHB15" s="319"/>
      <c r="AHC15" s="319"/>
      <c r="AHD15" s="319"/>
      <c r="AHE15" s="319"/>
      <c r="AHF15" s="319"/>
      <c r="AHG15" s="319"/>
      <c r="AHH15" s="319"/>
      <c r="AHI15" s="319"/>
      <c r="AHJ15" s="319"/>
      <c r="AHK15" s="319"/>
      <c r="AHL15" s="319"/>
      <c r="AHM15" s="319"/>
      <c r="AHN15" s="319"/>
      <c r="AHO15" s="319"/>
      <c r="AHP15" s="319"/>
      <c r="AHQ15" s="319"/>
      <c r="AHR15" s="319"/>
      <c r="AHS15" s="319"/>
      <c r="AHT15" s="319"/>
      <c r="AHU15" s="319"/>
      <c r="AHV15" s="319"/>
      <c r="AHW15" s="319"/>
      <c r="AHX15" s="319"/>
      <c r="AHY15" s="319"/>
      <c r="AHZ15" s="319"/>
      <c r="AIA15" s="319"/>
      <c r="AIB15" s="319"/>
      <c r="AIC15" s="319"/>
      <c r="AID15" s="319"/>
      <c r="AIE15" s="319"/>
      <c r="AIF15" s="319"/>
      <c r="AIG15" s="319"/>
      <c r="AIH15" s="319"/>
      <c r="AII15" s="319"/>
      <c r="AIJ15" s="319"/>
      <c r="AIK15" s="319"/>
      <c r="AIL15" s="319"/>
      <c r="AIM15" s="319"/>
      <c r="AIN15" s="319"/>
      <c r="AIO15" s="319"/>
      <c r="AIP15" s="319"/>
      <c r="AIQ15" s="319"/>
      <c r="AIR15" s="319"/>
      <c r="AIS15" s="319"/>
      <c r="AIT15" s="319"/>
      <c r="AIU15" s="319"/>
      <c r="AIV15" s="319"/>
      <c r="AIW15" s="319"/>
      <c r="AIX15" s="319"/>
      <c r="AIY15" s="319"/>
      <c r="AIZ15" s="319"/>
      <c r="AJA15" s="319"/>
      <c r="AJB15" s="319"/>
      <c r="AJC15" s="319"/>
      <c r="AJD15" s="319"/>
      <c r="AJE15" s="319"/>
      <c r="AJF15" s="319"/>
      <c r="AJG15" s="319"/>
      <c r="AJH15" s="319"/>
      <c r="AJI15" s="319"/>
      <c r="AJJ15" s="319"/>
      <c r="AJK15" s="319"/>
      <c r="AJL15" s="319"/>
      <c r="AJM15" s="319"/>
      <c r="AJN15" s="319"/>
      <c r="AJO15" s="319"/>
      <c r="AJP15" s="319"/>
      <c r="AJQ15" s="319"/>
      <c r="AJR15" s="319"/>
      <c r="AJS15" s="319"/>
      <c r="AJT15" s="319"/>
      <c r="AJU15" s="319"/>
      <c r="AJV15" s="319"/>
      <c r="AJW15" s="319"/>
      <c r="AJX15" s="319"/>
      <c r="AJY15" s="319"/>
      <c r="AJZ15" s="319"/>
      <c r="AKA15" s="319"/>
      <c r="AKB15" s="319"/>
      <c r="AKC15" s="319"/>
      <c r="AKD15" s="319"/>
    </row>
    <row r="16" spans="1:966" s="195" customFormat="1">
      <c r="B16" s="229" t="s">
        <v>128</v>
      </c>
      <c r="C16" s="645" t="s">
        <v>129</v>
      </c>
      <c r="D16" s="643">
        <f>'G218 MFNC'!G15</f>
        <v>14.300278695962149</v>
      </c>
      <c r="E16" s="658">
        <f>'G218 MFNC'!N15</f>
        <v>30858</v>
      </c>
      <c r="F16" s="211">
        <f>'G218 MFNC'!P15</f>
        <v>94387.34</v>
      </c>
      <c r="G16" s="211">
        <f>'G218 MFNC'!Q15</f>
        <v>89304.25</v>
      </c>
      <c r="H16" s="211">
        <f>'G218 MFNC'!R15</f>
        <v>43855.200000000012</v>
      </c>
      <c r="I16" s="212">
        <f>'G218 MFNC'!S15</f>
        <v>133159.45000000001</v>
      </c>
      <c r="J16" s="213">
        <v>0</v>
      </c>
      <c r="K16" s="663">
        <f>'G218 MFNC'!U15</f>
        <v>183691.59</v>
      </c>
      <c r="L16" s="213">
        <f>'G218 MFNC'!V15</f>
        <v>227546.79</v>
      </c>
      <c r="M16" s="214">
        <f t="shared" si="0"/>
        <v>170400.36178107606</v>
      </c>
      <c r="N16" s="214">
        <f t="shared" si="1"/>
        <v>211082.3654916512</v>
      </c>
      <c r="O16" s="214">
        <f>'G218 MFNC'!AB15</f>
        <v>161165.52554180814</v>
      </c>
      <c r="P16" s="309">
        <f>'G218 MFNC'!Z15</f>
        <v>0</v>
      </c>
      <c r="Q16" s="209">
        <f t="shared" si="3"/>
        <v>0.94580506671028963</v>
      </c>
      <c r="R16" s="209">
        <f t="shared" si="4"/>
        <v>0.7635196107757406</v>
      </c>
      <c r="S16" s="209">
        <f t="shared" si="2"/>
        <v>0.83987157185331462</v>
      </c>
      <c r="U16" s="320"/>
      <c r="V16" s="319"/>
      <c r="W16" s="1105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  <c r="RH16" s="319"/>
      <c r="RI16" s="319"/>
      <c r="RJ16" s="319"/>
      <c r="RK16" s="319"/>
      <c r="RL16" s="319"/>
      <c r="RM16" s="319"/>
      <c r="RN16" s="319"/>
      <c r="RO16" s="319"/>
      <c r="RP16" s="319"/>
      <c r="RQ16" s="319"/>
      <c r="RR16" s="319"/>
      <c r="RS16" s="319"/>
      <c r="RT16" s="319"/>
      <c r="RU16" s="319"/>
      <c r="RV16" s="319"/>
      <c r="RW16" s="319"/>
      <c r="RX16" s="319"/>
      <c r="RY16" s="319"/>
      <c r="RZ16" s="319"/>
      <c r="SA16" s="319"/>
      <c r="SB16" s="319"/>
      <c r="SC16" s="319"/>
      <c r="SD16" s="319"/>
      <c r="SE16" s="319"/>
      <c r="SF16" s="319"/>
      <c r="SG16" s="319"/>
      <c r="SH16" s="319"/>
      <c r="SI16" s="319"/>
      <c r="SJ16" s="319"/>
      <c r="SK16" s="319"/>
      <c r="SL16" s="319"/>
      <c r="SM16" s="319"/>
      <c r="SN16" s="319"/>
      <c r="SO16" s="319"/>
      <c r="SP16" s="319"/>
      <c r="SQ16" s="319"/>
      <c r="SR16" s="319"/>
      <c r="SS16" s="319"/>
      <c r="ST16" s="319"/>
      <c r="SU16" s="319"/>
      <c r="SV16" s="319"/>
      <c r="SW16" s="319"/>
      <c r="SX16" s="319"/>
      <c r="SY16" s="319"/>
      <c r="SZ16" s="319"/>
      <c r="TA16" s="319"/>
      <c r="TB16" s="319"/>
      <c r="TC16" s="319"/>
      <c r="TD16" s="319"/>
      <c r="TE16" s="319"/>
      <c r="TF16" s="319"/>
      <c r="TG16" s="319"/>
      <c r="TH16" s="319"/>
      <c r="TI16" s="319"/>
      <c r="TJ16" s="319"/>
      <c r="TK16" s="319"/>
      <c r="TL16" s="319"/>
      <c r="TM16" s="319"/>
      <c r="TN16" s="319"/>
      <c r="TO16" s="319"/>
      <c r="TP16" s="319"/>
      <c r="TQ16" s="319"/>
      <c r="TR16" s="319"/>
      <c r="TS16" s="319"/>
      <c r="TT16" s="319"/>
      <c r="TU16" s="319"/>
      <c r="TV16" s="319"/>
      <c r="TW16" s="319"/>
      <c r="TX16" s="319"/>
      <c r="TY16" s="319"/>
      <c r="TZ16" s="319"/>
      <c r="UA16" s="319"/>
      <c r="UB16" s="319"/>
      <c r="UC16" s="319"/>
      <c r="UD16" s="319"/>
      <c r="UE16" s="319"/>
      <c r="UF16" s="319"/>
      <c r="UG16" s="319"/>
      <c r="UH16" s="319"/>
      <c r="UI16" s="319"/>
      <c r="UJ16" s="319"/>
      <c r="UK16" s="319"/>
      <c r="UL16" s="319"/>
      <c r="UM16" s="319"/>
      <c r="UN16" s="319"/>
      <c r="UO16" s="319"/>
      <c r="UP16" s="319"/>
      <c r="UQ16" s="319"/>
      <c r="UR16" s="319"/>
      <c r="US16" s="319"/>
      <c r="UT16" s="319"/>
      <c r="UU16" s="319"/>
      <c r="UV16" s="319"/>
      <c r="UW16" s="319"/>
      <c r="UX16" s="319"/>
      <c r="UY16" s="319"/>
      <c r="UZ16" s="319"/>
      <c r="VA16" s="319"/>
      <c r="VB16" s="319"/>
      <c r="VC16" s="319"/>
      <c r="VD16" s="319"/>
      <c r="VE16" s="319"/>
      <c r="VF16" s="319"/>
      <c r="VG16" s="319"/>
      <c r="VH16" s="319"/>
      <c r="VI16" s="319"/>
      <c r="VJ16" s="319"/>
      <c r="VK16" s="319"/>
      <c r="VL16" s="319"/>
      <c r="VM16" s="319"/>
      <c r="VN16" s="319"/>
      <c r="VO16" s="319"/>
      <c r="VP16" s="319"/>
      <c r="VQ16" s="319"/>
      <c r="VR16" s="319"/>
      <c r="VS16" s="319"/>
      <c r="VT16" s="319"/>
      <c r="VU16" s="319"/>
      <c r="VV16" s="319"/>
      <c r="VW16" s="319"/>
      <c r="VX16" s="319"/>
      <c r="VY16" s="319"/>
      <c r="VZ16" s="319"/>
      <c r="WA16" s="319"/>
      <c r="WB16" s="319"/>
      <c r="WC16" s="319"/>
      <c r="WD16" s="319"/>
      <c r="WE16" s="319"/>
      <c r="WF16" s="319"/>
      <c r="WG16" s="319"/>
      <c r="WH16" s="319"/>
      <c r="WI16" s="319"/>
      <c r="WJ16" s="319"/>
      <c r="WK16" s="319"/>
      <c r="WL16" s="319"/>
      <c r="WM16" s="319"/>
      <c r="WN16" s="319"/>
      <c r="WO16" s="319"/>
      <c r="WP16" s="319"/>
      <c r="WQ16" s="319"/>
      <c r="WR16" s="319"/>
      <c r="WS16" s="319"/>
      <c r="WT16" s="319"/>
      <c r="WU16" s="319"/>
      <c r="WV16" s="319"/>
      <c r="WW16" s="319"/>
      <c r="WX16" s="319"/>
      <c r="WY16" s="319"/>
      <c r="WZ16" s="319"/>
      <c r="XA16" s="319"/>
      <c r="XB16" s="319"/>
      <c r="XC16" s="319"/>
      <c r="XD16" s="319"/>
      <c r="XE16" s="319"/>
      <c r="XF16" s="319"/>
      <c r="XG16" s="319"/>
      <c r="XH16" s="319"/>
      <c r="XI16" s="319"/>
      <c r="XJ16" s="319"/>
      <c r="XK16" s="319"/>
      <c r="XL16" s="319"/>
      <c r="XM16" s="319"/>
      <c r="XN16" s="319"/>
      <c r="XO16" s="319"/>
      <c r="XP16" s="319"/>
      <c r="XQ16" s="319"/>
      <c r="XR16" s="319"/>
      <c r="XS16" s="319"/>
      <c r="XT16" s="319"/>
      <c r="XU16" s="319"/>
      <c r="XV16" s="319"/>
      <c r="XW16" s="319"/>
      <c r="XX16" s="319"/>
      <c r="XY16" s="319"/>
      <c r="XZ16" s="319"/>
      <c r="YA16" s="319"/>
      <c r="YB16" s="319"/>
      <c r="YC16" s="319"/>
      <c r="YD16" s="319"/>
      <c r="YE16" s="319"/>
      <c r="YF16" s="319"/>
      <c r="YG16" s="319"/>
      <c r="YH16" s="319"/>
      <c r="YI16" s="319"/>
      <c r="YJ16" s="319"/>
      <c r="YK16" s="319"/>
      <c r="YL16" s="319"/>
      <c r="YM16" s="319"/>
      <c r="YN16" s="319"/>
      <c r="YO16" s="319"/>
      <c r="YP16" s="319"/>
      <c r="YQ16" s="319"/>
      <c r="YR16" s="319"/>
      <c r="YS16" s="319"/>
      <c r="YT16" s="319"/>
      <c r="YU16" s="319"/>
      <c r="YV16" s="319"/>
      <c r="YW16" s="319"/>
      <c r="YX16" s="319"/>
      <c r="YY16" s="319"/>
      <c r="YZ16" s="319"/>
      <c r="ZA16" s="319"/>
      <c r="ZB16" s="319"/>
      <c r="ZC16" s="319"/>
      <c r="ZD16" s="319"/>
      <c r="ZE16" s="319"/>
      <c r="ZF16" s="319"/>
      <c r="ZG16" s="319"/>
      <c r="ZH16" s="319"/>
      <c r="ZI16" s="319"/>
      <c r="ZJ16" s="319"/>
      <c r="ZK16" s="319"/>
      <c r="ZL16" s="319"/>
      <c r="ZM16" s="319"/>
      <c r="ZN16" s="319"/>
      <c r="ZO16" s="319"/>
      <c r="ZP16" s="319"/>
      <c r="ZQ16" s="319"/>
      <c r="ZR16" s="319"/>
      <c r="ZS16" s="319"/>
      <c r="ZT16" s="319"/>
      <c r="ZU16" s="319"/>
      <c r="ZV16" s="319"/>
      <c r="ZW16" s="319"/>
      <c r="ZX16" s="319"/>
      <c r="ZY16" s="319"/>
      <c r="ZZ16" s="319"/>
      <c r="AAA16" s="319"/>
      <c r="AAB16" s="319"/>
      <c r="AAC16" s="319"/>
      <c r="AAD16" s="319"/>
      <c r="AAE16" s="319"/>
      <c r="AAF16" s="319"/>
      <c r="AAG16" s="319"/>
      <c r="AAH16" s="319"/>
      <c r="AAI16" s="319"/>
      <c r="AAJ16" s="319"/>
      <c r="AAK16" s="319"/>
      <c r="AAL16" s="319"/>
      <c r="AAM16" s="319"/>
      <c r="AAN16" s="319"/>
      <c r="AAO16" s="319"/>
      <c r="AAP16" s="319"/>
      <c r="AAQ16" s="319"/>
      <c r="AAR16" s="319"/>
      <c r="AAS16" s="319"/>
      <c r="AAT16" s="319"/>
      <c r="AAU16" s="319"/>
      <c r="AAV16" s="319"/>
      <c r="AAW16" s="319"/>
      <c r="AAX16" s="319"/>
      <c r="AAY16" s="319"/>
      <c r="AAZ16" s="319"/>
      <c r="ABA16" s="319"/>
      <c r="ABB16" s="319"/>
      <c r="ABC16" s="319"/>
      <c r="ABD16" s="319"/>
      <c r="ABE16" s="319"/>
      <c r="ABF16" s="319"/>
      <c r="ABG16" s="319"/>
      <c r="ABH16" s="319"/>
      <c r="ABI16" s="319"/>
      <c r="ABJ16" s="319"/>
      <c r="ABK16" s="319"/>
      <c r="ABL16" s="319"/>
      <c r="ABM16" s="319"/>
      <c r="ABN16" s="319"/>
      <c r="ABO16" s="319"/>
      <c r="ABP16" s="319"/>
      <c r="ABQ16" s="319"/>
      <c r="ABR16" s="319"/>
      <c r="ABS16" s="319"/>
      <c r="ABT16" s="319"/>
      <c r="ABU16" s="319"/>
      <c r="ABV16" s="319"/>
      <c r="ABW16" s="319"/>
      <c r="ABX16" s="319"/>
      <c r="ABY16" s="319"/>
      <c r="ABZ16" s="319"/>
      <c r="ACA16" s="319"/>
      <c r="ACB16" s="319"/>
      <c r="ACC16" s="319"/>
      <c r="ACD16" s="319"/>
      <c r="ACE16" s="319"/>
      <c r="ACF16" s="319"/>
      <c r="ACG16" s="319"/>
      <c r="ACH16" s="319"/>
      <c r="ACI16" s="319"/>
      <c r="ACJ16" s="319"/>
      <c r="ACK16" s="319"/>
      <c r="ACL16" s="319"/>
      <c r="ACM16" s="319"/>
      <c r="ACN16" s="319"/>
      <c r="ACO16" s="319"/>
      <c r="ACP16" s="319"/>
      <c r="ACQ16" s="319"/>
      <c r="ACR16" s="319"/>
      <c r="ACS16" s="319"/>
      <c r="ACT16" s="319"/>
      <c r="ACU16" s="319"/>
      <c r="ACV16" s="319"/>
      <c r="ACW16" s="319"/>
      <c r="ACX16" s="319"/>
      <c r="ACY16" s="319"/>
      <c r="ACZ16" s="319"/>
      <c r="ADA16" s="319"/>
      <c r="ADB16" s="319"/>
      <c r="ADC16" s="319"/>
      <c r="ADD16" s="319"/>
      <c r="ADE16" s="319"/>
      <c r="ADF16" s="319"/>
      <c r="ADG16" s="319"/>
      <c r="ADH16" s="319"/>
      <c r="ADI16" s="319"/>
      <c r="ADJ16" s="319"/>
      <c r="ADK16" s="319"/>
      <c r="ADL16" s="319"/>
      <c r="ADM16" s="319"/>
      <c r="ADN16" s="319"/>
      <c r="ADO16" s="319"/>
      <c r="ADP16" s="319"/>
      <c r="ADQ16" s="319"/>
      <c r="ADR16" s="319"/>
      <c r="ADS16" s="319"/>
      <c r="ADT16" s="319"/>
      <c r="ADU16" s="319"/>
      <c r="ADV16" s="319"/>
      <c r="ADW16" s="319"/>
      <c r="ADX16" s="319"/>
      <c r="ADY16" s="319"/>
      <c r="ADZ16" s="319"/>
      <c r="AEA16" s="319"/>
      <c r="AEB16" s="319"/>
      <c r="AEC16" s="319"/>
      <c r="AED16" s="319"/>
      <c r="AEE16" s="319"/>
      <c r="AEF16" s="319"/>
      <c r="AEG16" s="319"/>
      <c r="AEH16" s="319"/>
      <c r="AEI16" s="319"/>
      <c r="AEJ16" s="319"/>
      <c r="AEK16" s="319"/>
      <c r="AEL16" s="319"/>
      <c r="AEM16" s="319"/>
      <c r="AEN16" s="319"/>
      <c r="AEO16" s="319"/>
      <c r="AEP16" s="319"/>
      <c r="AEQ16" s="319"/>
      <c r="AER16" s="319"/>
      <c r="AES16" s="319"/>
      <c r="AET16" s="319"/>
      <c r="AEU16" s="319"/>
      <c r="AEV16" s="319"/>
      <c r="AEW16" s="319"/>
      <c r="AEX16" s="319"/>
      <c r="AEY16" s="319"/>
      <c r="AEZ16" s="319"/>
      <c r="AFA16" s="319"/>
      <c r="AFB16" s="319"/>
      <c r="AFC16" s="319"/>
      <c r="AFD16" s="319"/>
      <c r="AFE16" s="319"/>
      <c r="AFF16" s="319"/>
      <c r="AFG16" s="319"/>
      <c r="AFH16" s="319"/>
      <c r="AFI16" s="319"/>
      <c r="AFJ16" s="319"/>
      <c r="AFK16" s="319"/>
      <c r="AFL16" s="319"/>
      <c r="AFM16" s="319"/>
      <c r="AFN16" s="319"/>
      <c r="AFO16" s="319"/>
      <c r="AFP16" s="319"/>
      <c r="AFQ16" s="319"/>
      <c r="AFR16" s="319"/>
      <c r="AFS16" s="319"/>
      <c r="AFT16" s="319"/>
      <c r="AFU16" s="319"/>
      <c r="AFV16" s="319"/>
      <c r="AFW16" s="319"/>
      <c r="AFX16" s="319"/>
      <c r="AFY16" s="319"/>
      <c r="AFZ16" s="319"/>
      <c r="AGA16" s="319"/>
      <c r="AGB16" s="319"/>
      <c r="AGC16" s="319"/>
      <c r="AGD16" s="319"/>
      <c r="AGE16" s="319"/>
      <c r="AGF16" s="319"/>
      <c r="AGG16" s="319"/>
      <c r="AGH16" s="319"/>
      <c r="AGI16" s="319"/>
      <c r="AGJ16" s="319"/>
      <c r="AGK16" s="319"/>
      <c r="AGL16" s="319"/>
      <c r="AGM16" s="319"/>
      <c r="AGN16" s="319"/>
      <c r="AGO16" s="319"/>
      <c r="AGP16" s="319"/>
      <c r="AGQ16" s="319"/>
      <c r="AGR16" s="319"/>
      <c r="AGS16" s="319"/>
      <c r="AGT16" s="319"/>
      <c r="AGU16" s="319"/>
      <c r="AGV16" s="319"/>
      <c r="AGW16" s="319"/>
      <c r="AGX16" s="319"/>
      <c r="AGY16" s="319"/>
      <c r="AGZ16" s="319"/>
      <c r="AHA16" s="319"/>
      <c r="AHB16" s="319"/>
      <c r="AHC16" s="319"/>
      <c r="AHD16" s="319"/>
      <c r="AHE16" s="319"/>
      <c r="AHF16" s="319"/>
      <c r="AHG16" s="319"/>
      <c r="AHH16" s="319"/>
      <c r="AHI16" s="319"/>
      <c r="AHJ16" s="319"/>
      <c r="AHK16" s="319"/>
      <c r="AHL16" s="319"/>
      <c r="AHM16" s="319"/>
      <c r="AHN16" s="319"/>
      <c r="AHO16" s="319"/>
      <c r="AHP16" s="319"/>
      <c r="AHQ16" s="319"/>
      <c r="AHR16" s="319"/>
      <c r="AHS16" s="319"/>
      <c r="AHT16" s="319"/>
      <c r="AHU16" s="319"/>
      <c r="AHV16" s="319"/>
      <c r="AHW16" s="319"/>
      <c r="AHX16" s="319"/>
      <c r="AHY16" s="319"/>
      <c r="AHZ16" s="319"/>
      <c r="AIA16" s="319"/>
      <c r="AIB16" s="319"/>
      <c r="AIC16" s="319"/>
      <c r="AID16" s="319"/>
      <c r="AIE16" s="319"/>
      <c r="AIF16" s="319"/>
      <c r="AIG16" s="319"/>
      <c r="AIH16" s="319"/>
      <c r="AII16" s="319"/>
      <c r="AIJ16" s="319"/>
      <c r="AIK16" s="319"/>
      <c r="AIL16" s="319"/>
      <c r="AIM16" s="319"/>
      <c r="AIN16" s="319"/>
      <c r="AIO16" s="319"/>
      <c r="AIP16" s="319"/>
      <c r="AIQ16" s="319"/>
      <c r="AIR16" s="319"/>
      <c r="AIS16" s="319"/>
      <c r="AIT16" s="319"/>
      <c r="AIU16" s="319"/>
      <c r="AIV16" s="319"/>
      <c r="AIW16" s="319"/>
      <c r="AIX16" s="319"/>
      <c r="AIY16" s="319"/>
      <c r="AIZ16" s="319"/>
      <c r="AJA16" s="319"/>
      <c r="AJB16" s="319"/>
      <c r="AJC16" s="319"/>
      <c r="AJD16" s="319"/>
      <c r="AJE16" s="319"/>
      <c r="AJF16" s="319"/>
      <c r="AJG16" s="319"/>
      <c r="AJH16" s="319"/>
      <c r="AJI16" s="319"/>
      <c r="AJJ16" s="319"/>
      <c r="AJK16" s="319"/>
      <c r="AJL16" s="319"/>
      <c r="AJM16" s="319"/>
      <c r="AJN16" s="319"/>
      <c r="AJO16" s="319"/>
      <c r="AJP16" s="319"/>
      <c r="AJQ16" s="319"/>
      <c r="AJR16" s="319"/>
      <c r="AJS16" s="319"/>
      <c r="AJT16" s="319"/>
      <c r="AJU16" s="319"/>
      <c r="AJV16" s="319"/>
      <c r="AJW16" s="319"/>
      <c r="AJX16" s="319"/>
      <c r="AJY16" s="319"/>
      <c r="AJZ16" s="319"/>
      <c r="AKA16" s="319"/>
      <c r="AKB16" s="319"/>
      <c r="AKC16" s="319"/>
      <c r="AKD16" s="319"/>
    </row>
    <row r="17" spans="1:966" s="224" customFormat="1">
      <c r="A17" s="195"/>
      <c r="B17" s="216"/>
      <c r="C17" s="215" t="s">
        <v>130</v>
      </c>
      <c r="D17" s="216"/>
      <c r="E17" s="659">
        <f>SUM(E6:E16)</f>
        <v>1283249.1329815225</v>
      </c>
      <c r="F17" s="218">
        <f t="shared" ref="F17:P17" si="6">SUM(F6:F16)</f>
        <v>780771.00999999989</v>
      </c>
      <c r="G17" s="218">
        <f t="shared" si="6"/>
        <v>5488339.9700000007</v>
      </c>
      <c r="H17" s="218">
        <f t="shared" si="6"/>
        <v>13486477.665200001</v>
      </c>
      <c r="I17" s="218">
        <f t="shared" si="6"/>
        <v>18930732.885200001</v>
      </c>
      <c r="J17" s="218">
        <f t="shared" si="6"/>
        <v>0</v>
      </c>
      <c r="K17" s="218">
        <f t="shared" si="6"/>
        <v>6269110.9800000004</v>
      </c>
      <c r="L17" s="218">
        <f t="shared" si="6"/>
        <v>19729953.165199995</v>
      </c>
      <c r="M17" s="218">
        <f t="shared" si="6"/>
        <v>5815501.8367346935</v>
      </c>
      <c r="N17" s="218">
        <f t="shared" si="6"/>
        <v>18302368.427829318</v>
      </c>
      <c r="O17" s="218">
        <f t="shared" si="6"/>
        <v>12119202.235474765</v>
      </c>
      <c r="P17" s="218">
        <f t="shared" si="6"/>
        <v>1457945.1359795413</v>
      </c>
      <c r="Q17" s="223">
        <f>O17/M17</f>
        <v>2.0839477960305302</v>
      </c>
      <c r="R17" s="223">
        <f>(O17+P17)/N17</f>
        <v>0.74182461275393374</v>
      </c>
      <c r="S17" s="223">
        <f>((O17*(1.1))+P17)/N17</f>
        <v>0.80804119168066513</v>
      </c>
      <c r="T17" s="195"/>
      <c r="U17" s="320"/>
      <c r="V17" s="319"/>
      <c r="W17" s="1105"/>
      <c r="X17" s="319"/>
      <c r="Y17" s="319"/>
      <c r="Z17" s="319"/>
      <c r="AA17" s="1105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  <c r="RH17" s="319"/>
      <c r="RI17" s="319"/>
      <c r="RJ17" s="319"/>
      <c r="RK17" s="319"/>
      <c r="RL17" s="319"/>
      <c r="RM17" s="319"/>
      <c r="RN17" s="319"/>
      <c r="RO17" s="319"/>
      <c r="RP17" s="319"/>
      <c r="RQ17" s="319"/>
      <c r="RR17" s="319"/>
      <c r="RS17" s="319"/>
      <c r="RT17" s="319"/>
      <c r="RU17" s="319"/>
      <c r="RV17" s="319"/>
      <c r="RW17" s="319"/>
      <c r="RX17" s="319"/>
      <c r="RY17" s="319"/>
      <c r="RZ17" s="319"/>
      <c r="SA17" s="319"/>
      <c r="SB17" s="319"/>
      <c r="SC17" s="319"/>
      <c r="SD17" s="319"/>
      <c r="SE17" s="319"/>
      <c r="SF17" s="319"/>
      <c r="SG17" s="319"/>
      <c r="SH17" s="319"/>
      <c r="SI17" s="319"/>
      <c r="SJ17" s="319"/>
      <c r="SK17" s="319"/>
      <c r="SL17" s="319"/>
      <c r="SM17" s="319"/>
      <c r="SN17" s="319"/>
      <c r="SO17" s="319"/>
      <c r="SP17" s="319"/>
      <c r="SQ17" s="319"/>
      <c r="SR17" s="319"/>
      <c r="SS17" s="319"/>
      <c r="ST17" s="319"/>
      <c r="SU17" s="319"/>
      <c r="SV17" s="319"/>
      <c r="SW17" s="319"/>
      <c r="SX17" s="319"/>
      <c r="SY17" s="319"/>
      <c r="SZ17" s="319"/>
      <c r="TA17" s="319"/>
      <c r="TB17" s="319"/>
      <c r="TC17" s="319"/>
      <c r="TD17" s="319"/>
      <c r="TE17" s="319"/>
      <c r="TF17" s="319"/>
      <c r="TG17" s="319"/>
      <c r="TH17" s="319"/>
      <c r="TI17" s="319"/>
      <c r="TJ17" s="319"/>
      <c r="TK17" s="319"/>
      <c r="TL17" s="319"/>
      <c r="TM17" s="319"/>
      <c r="TN17" s="319"/>
      <c r="TO17" s="319"/>
      <c r="TP17" s="319"/>
      <c r="TQ17" s="319"/>
      <c r="TR17" s="319"/>
      <c r="TS17" s="319"/>
      <c r="TT17" s="319"/>
      <c r="TU17" s="319"/>
      <c r="TV17" s="319"/>
      <c r="TW17" s="319"/>
      <c r="TX17" s="319"/>
      <c r="TY17" s="319"/>
      <c r="TZ17" s="319"/>
      <c r="UA17" s="319"/>
      <c r="UB17" s="319"/>
      <c r="UC17" s="319"/>
      <c r="UD17" s="319"/>
      <c r="UE17" s="319"/>
      <c r="UF17" s="319"/>
      <c r="UG17" s="319"/>
      <c r="UH17" s="319"/>
      <c r="UI17" s="319"/>
      <c r="UJ17" s="319"/>
      <c r="UK17" s="319"/>
      <c r="UL17" s="319"/>
      <c r="UM17" s="319"/>
      <c r="UN17" s="319"/>
      <c r="UO17" s="319"/>
      <c r="UP17" s="319"/>
      <c r="UQ17" s="319"/>
      <c r="UR17" s="319"/>
      <c r="US17" s="319"/>
      <c r="UT17" s="319"/>
      <c r="UU17" s="319"/>
      <c r="UV17" s="319"/>
      <c r="UW17" s="319"/>
      <c r="UX17" s="319"/>
      <c r="UY17" s="319"/>
      <c r="UZ17" s="319"/>
      <c r="VA17" s="319"/>
      <c r="VB17" s="319"/>
      <c r="VC17" s="319"/>
      <c r="VD17" s="319"/>
      <c r="VE17" s="319"/>
      <c r="VF17" s="319"/>
      <c r="VG17" s="319"/>
      <c r="VH17" s="319"/>
      <c r="VI17" s="319"/>
      <c r="VJ17" s="319"/>
      <c r="VK17" s="319"/>
      <c r="VL17" s="319"/>
      <c r="VM17" s="319"/>
      <c r="VN17" s="319"/>
      <c r="VO17" s="319"/>
      <c r="VP17" s="319"/>
      <c r="VQ17" s="319"/>
      <c r="VR17" s="319"/>
      <c r="VS17" s="319"/>
      <c r="VT17" s="319"/>
      <c r="VU17" s="319"/>
      <c r="VV17" s="319"/>
      <c r="VW17" s="319"/>
      <c r="VX17" s="319"/>
      <c r="VY17" s="319"/>
      <c r="VZ17" s="319"/>
      <c r="WA17" s="319"/>
      <c r="WB17" s="319"/>
      <c r="WC17" s="319"/>
      <c r="WD17" s="319"/>
      <c r="WE17" s="319"/>
      <c r="WF17" s="319"/>
      <c r="WG17" s="319"/>
      <c r="WH17" s="319"/>
      <c r="WI17" s="319"/>
      <c r="WJ17" s="319"/>
      <c r="WK17" s="319"/>
      <c r="WL17" s="319"/>
      <c r="WM17" s="319"/>
      <c r="WN17" s="319"/>
      <c r="WO17" s="319"/>
      <c r="WP17" s="319"/>
      <c r="WQ17" s="319"/>
      <c r="WR17" s="319"/>
      <c r="WS17" s="319"/>
      <c r="WT17" s="319"/>
      <c r="WU17" s="319"/>
      <c r="WV17" s="319"/>
      <c r="WW17" s="319"/>
      <c r="WX17" s="319"/>
      <c r="WY17" s="319"/>
      <c r="WZ17" s="319"/>
      <c r="XA17" s="319"/>
      <c r="XB17" s="319"/>
      <c r="XC17" s="319"/>
      <c r="XD17" s="319"/>
      <c r="XE17" s="319"/>
      <c r="XF17" s="319"/>
      <c r="XG17" s="319"/>
      <c r="XH17" s="319"/>
      <c r="XI17" s="319"/>
      <c r="XJ17" s="319"/>
      <c r="XK17" s="319"/>
      <c r="XL17" s="319"/>
      <c r="XM17" s="319"/>
      <c r="XN17" s="319"/>
      <c r="XO17" s="319"/>
      <c r="XP17" s="319"/>
      <c r="XQ17" s="319"/>
      <c r="XR17" s="319"/>
      <c r="XS17" s="319"/>
      <c r="XT17" s="319"/>
      <c r="XU17" s="319"/>
      <c r="XV17" s="319"/>
      <c r="XW17" s="319"/>
      <c r="XX17" s="319"/>
      <c r="XY17" s="319"/>
      <c r="XZ17" s="319"/>
      <c r="YA17" s="319"/>
      <c r="YB17" s="319"/>
      <c r="YC17" s="319"/>
      <c r="YD17" s="319"/>
      <c r="YE17" s="319"/>
      <c r="YF17" s="319"/>
      <c r="YG17" s="319"/>
      <c r="YH17" s="319"/>
      <c r="YI17" s="319"/>
      <c r="YJ17" s="319"/>
      <c r="YK17" s="319"/>
      <c r="YL17" s="319"/>
      <c r="YM17" s="319"/>
      <c r="YN17" s="319"/>
      <c r="YO17" s="319"/>
      <c r="YP17" s="319"/>
      <c r="YQ17" s="319"/>
      <c r="YR17" s="319"/>
      <c r="YS17" s="319"/>
      <c r="YT17" s="319"/>
      <c r="YU17" s="319"/>
      <c r="YV17" s="319"/>
      <c r="YW17" s="319"/>
      <c r="YX17" s="319"/>
      <c r="YY17" s="319"/>
      <c r="YZ17" s="319"/>
      <c r="ZA17" s="319"/>
      <c r="ZB17" s="319"/>
      <c r="ZC17" s="319"/>
      <c r="ZD17" s="319"/>
      <c r="ZE17" s="319"/>
      <c r="ZF17" s="319"/>
      <c r="ZG17" s="319"/>
      <c r="ZH17" s="319"/>
      <c r="ZI17" s="319"/>
      <c r="ZJ17" s="319"/>
      <c r="ZK17" s="319"/>
      <c r="ZL17" s="319"/>
      <c r="ZM17" s="319"/>
      <c r="ZN17" s="319"/>
      <c r="ZO17" s="319"/>
      <c r="ZP17" s="319"/>
      <c r="ZQ17" s="319"/>
      <c r="ZR17" s="319"/>
      <c r="ZS17" s="319"/>
      <c r="ZT17" s="319"/>
      <c r="ZU17" s="319"/>
      <c r="ZV17" s="319"/>
      <c r="ZW17" s="319"/>
      <c r="ZX17" s="319"/>
      <c r="ZY17" s="319"/>
      <c r="ZZ17" s="319"/>
      <c r="AAA17" s="319"/>
      <c r="AAB17" s="319"/>
      <c r="AAC17" s="319"/>
      <c r="AAD17" s="319"/>
      <c r="AAE17" s="319"/>
      <c r="AAF17" s="319"/>
      <c r="AAG17" s="319"/>
      <c r="AAH17" s="319"/>
      <c r="AAI17" s="319"/>
      <c r="AAJ17" s="319"/>
      <c r="AAK17" s="319"/>
      <c r="AAL17" s="319"/>
      <c r="AAM17" s="319"/>
      <c r="AAN17" s="319"/>
      <c r="AAO17" s="319"/>
      <c r="AAP17" s="319"/>
      <c r="AAQ17" s="319"/>
      <c r="AAR17" s="319"/>
      <c r="AAS17" s="319"/>
      <c r="AAT17" s="319"/>
      <c r="AAU17" s="319"/>
      <c r="AAV17" s="319"/>
      <c r="AAW17" s="319"/>
      <c r="AAX17" s="319"/>
      <c r="AAY17" s="319"/>
      <c r="AAZ17" s="319"/>
      <c r="ABA17" s="319"/>
      <c r="ABB17" s="319"/>
      <c r="ABC17" s="319"/>
      <c r="ABD17" s="319"/>
      <c r="ABE17" s="319"/>
      <c r="ABF17" s="319"/>
      <c r="ABG17" s="319"/>
      <c r="ABH17" s="319"/>
      <c r="ABI17" s="319"/>
      <c r="ABJ17" s="319"/>
      <c r="ABK17" s="319"/>
      <c r="ABL17" s="319"/>
      <c r="ABM17" s="319"/>
      <c r="ABN17" s="319"/>
      <c r="ABO17" s="319"/>
      <c r="ABP17" s="319"/>
      <c r="ABQ17" s="319"/>
      <c r="ABR17" s="319"/>
      <c r="ABS17" s="319"/>
      <c r="ABT17" s="319"/>
      <c r="ABU17" s="319"/>
      <c r="ABV17" s="319"/>
      <c r="ABW17" s="319"/>
      <c r="ABX17" s="319"/>
      <c r="ABY17" s="319"/>
      <c r="ABZ17" s="319"/>
      <c r="ACA17" s="319"/>
      <c r="ACB17" s="319"/>
      <c r="ACC17" s="319"/>
      <c r="ACD17" s="319"/>
      <c r="ACE17" s="319"/>
      <c r="ACF17" s="319"/>
      <c r="ACG17" s="319"/>
      <c r="ACH17" s="319"/>
      <c r="ACI17" s="319"/>
      <c r="ACJ17" s="319"/>
      <c r="ACK17" s="319"/>
      <c r="ACL17" s="319"/>
      <c r="ACM17" s="319"/>
      <c r="ACN17" s="319"/>
      <c r="ACO17" s="319"/>
      <c r="ACP17" s="319"/>
      <c r="ACQ17" s="319"/>
      <c r="ACR17" s="319"/>
      <c r="ACS17" s="319"/>
      <c r="ACT17" s="319"/>
      <c r="ACU17" s="319"/>
      <c r="ACV17" s="319"/>
      <c r="ACW17" s="319"/>
      <c r="ACX17" s="319"/>
      <c r="ACY17" s="319"/>
      <c r="ACZ17" s="319"/>
      <c r="ADA17" s="319"/>
      <c r="ADB17" s="319"/>
      <c r="ADC17" s="319"/>
      <c r="ADD17" s="319"/>
      <c r="ADE17" s="319"/>
      <c r="ADF17" s="319"/>
      <c r="ADG17" s="319"/>
      <c r="ADH17" s="319"/>
      <c r="ADI17" s="319"/>
      <c r="ADJ17" s="319"/>
      <c r="ADK17" s="319"/>
      <c r="ADL17" s="319"/>
      <c r="ADM17" s="319"/>
      <c r="ADN17" s="319"/>
      <c r="ADO17" s="319"/>
      <c r="ADP17" s="319"/>
      <c r="ADQ17" s="319"/>
      <c r="ADR17" s="319"/>
      <c r="ADS17" s="319"/>
      <c r="ADT17" s="319"/>
      <c r="ADU17" s="319"/>
      <c r="ADV17" s="319"/>
      <c r="ADW17" s="319"/>
      <c r="ADX17" s="319"/>
      <c r="ADY17" s="319"/>
      <c r="ADZ17" s="319"/>
      <c r="AEA17" s="319"/>
      <c r="AEB17" s="319"/>
      <c r="AEC17" s="319"/>
      <c r="AED17" s="319"/>
      <c r="AEE17" s="319"/>
      <c r="AEF17" s="319"/>
      <c r="AEG17" s="319"/>
      <c r="AEH17" s="319"/>
      <c r="AEI17" s="319"/>
      <c r="AEJ17" s="319"/>
      <c r="AEK17" s="319"/>
      <c r="AEL17" s="319"/>
      <c r="AEM17" s="319"/>
      <c r="AEN17" s="319"/>
      <c r="AEO17" s="319"/>
      <c r="AEP17" s="319"/>
      <c r="AEQ17" s="319"/>
      <c r="AER17" s="319"/>
      <c r="AES17" s="319"/>
      <c r="AET17" s="319"/>
      <c r="AEU17" s="319"/>
      <c r="AEV17" s="319"/>
      <c r="AEW17" s="319"/>
      <c r="AEX17" s="319"/>
      <c r="AEY17" s="319"/>
      <c r="AEZ17" s="319"/>
      <c r="AFA17" s="319"/>
      <c r="AFB17" s="319"/>
      <c r="AFC17" s="319"/>
      <c r="AFD17" s="319"/>
      <c r="AFE17" s="319"/>
      <c r="AFF17" s="319"/>
      <c r="AFG17" s="319"/>
      <c r="AFH17" s="319"/>
      <c r="AFI17" s="319"/>
      <c r="AFJ17" s="319"/>
      <c r="AFK17" s="319"/>
      <c r="AFL17" s="319"/>
      <c r="AFM17" s="319"/>
      <c r="AFN17" s="319"/>
      <c r="AFO17" s="319"/>
      <c r="AFP17" s="319"/>
      <c r="AFQ17" s="319"/>
      <c r="AFR17" s="319"/>
      <c r="AFS17" s="319"/>
      <c r="AFT17" s="319"/>
      <c r="AFU17" s="319"/>
      <c r="AFV17" s="319"/>
      <c r="AFW17" s="319"/>
      <c r="AFX17" s="319"/>
      <c r="AFY17" s="319"/>
      <c r="AFZ17" s="319"/>
      <c r="AGA17" s="319"/>
      <c r="AGB17" s="319"/>
      <c r="AGC17" s="319"/>
      <c r="AGD17" s="319"/>
      <c r="AGE17" s="319"/>
      <c r="AGF17" s="319"/>
      <c r="AGG17" s="319"/>
      <c r="AGH17" s="319"/>
      <c r="AGI17" s="319"/>
      <c r="AGJ17" s="319"/>
      <c r="AGK17" s="319"/>
      <c r="AGL17" s="319"/>
      <c r="AGM17" s="319"/>
      <c r="AGN17" s="319"/>
      <c r="AGO17" s="319"/>
      <c r="AGP17" s="319"/>
      <c r="AGQ17" s="319"/>
      <c r="AGR17" s="319"/>
      <c r="AGS17" s="319"/>
      <c r="AGT17" s="319"/>
      <c r="AGU17" s="319"/>
      <c r="AGV17" s="319"/>
      <c r="AGW17" s="319"/>
      <c r="AGX17" s="319"/>
      <c r="AGY17" s="319"/>
      <c r="AGZ17" s="319"/>
      <c r="AHA17" s="319"/>
      <c r="AHB17" s="319"/>
      <c r="AHC17" s="319"/>
      <c r="AHD17" s="319"/>
      <c r="AHE17" s="319"/>
      <c r="AHF17" s="319"/>
      <c r="AHG17" s="319"/>
      <c r="AHH17" s="319"/>
      <c r="AHI17" s="319"/>
      <c r="AHJ17" s="319"/>
      <c r="AHK17" s="319"/>
      <c r="AHL17" s="319"/>
      <c r="AHM17" s="319"/>
      <c r="AHN17" s="319"/>
      <c r="AHO17" s="319"/>
      <c r="AHP17" s="319"/>
      <c r="AHQ17" s="319"/>
      <c r="AHR17" s="319"/>
      <c r="AHS17" s="319"/>
      <c r="AHT17" s="319"/>
      <c r="AHU17" s="319"/>
      <c r="AHV17" s="319"/>
      <c r="AHW17" s="319"/>
      <c r="AHX17" s="319"/>
      <c r="AHY17" s="319"/>
      <c r="AHZ17" s="319"/>
      <c r="AIA17" s="319"/>
      <c r="AIB17" s="319"/>
      <c r="AIC17" s="319"/>
      <c r="AID17" s="319"/>
      <c r="AIE17" s="319"/>
      <c r="AIF17" s="319"/>
      <c r="AIG17" s="319"/>
      <c r="AIH17" s="319"/>
      <c r="AII17" s="319"/>
      <c r="AIJ17" s="319"/>
      <c r="AIK17" s="319"/>
      <c r="AIL17" s="319"/>
      <c r="AIM17" s="319"/>
      <c r="AIN17" s="319"/>
      <c r="AIO17" s="319"/>
      <c r="AIP17" s="319"/>
      <c r="AIQ17" s="319"/>
      <c r="AIR17" s="319"/>
      <c r="AIS17" s="319"/>
      <c r="AIT17" s="319"/>
      <c r="AIU17" s="319"/>
      <c r="AIV17" s="319"/>
      <c r="AIW17" s="319"/>
      <c r="AIX17" s="319"/>
      <c r="AIY17" s="319"/>
      <c r="AIZ17" s="319"/>
      <c r="AJA17" s="319"/>
      <c r="AJB17" s="319"/>
      <c r="AJC17" s="319"/>
      <c r="AJD17" s="319"/>
      <c r="AJE17" s="319"/>
      <c r="AJF17" s="319"/>
      <c r="AJG17" s="319"/>
      <c r="AJH17" s="319"/>
      <c r="AJI17" s="319"/>
      <c r="AJJ17" s="319"/>
      <c r="AJK17" s="319"/>
      <c r="AJL17" s="319"/>
      <c r="AJM17" s="319"/>
      <c r="AJN17" s="319"/>
      <c r="AJO17" s="319"/>
      <c r="AJP17" s="319"/>
      <c r="AJQ17" s="319"/>
      <c r="AJR17" s="319"/>
      <c r="AJS17" s="319"/>
      <c r="AJT17" s="319"/>
      <c r="AJU17" s="319"/>
      <c r="AJV17" s="319"/>
      <c r="AJW17" s="319"/>
      <c r="AJX17" s="319"/>
      <c r="AJY17" s="319"/>
      <c r="AJZ17" s="319"/>
      <c r="AKA17" s="319"/>
      <c r="AKB17" s="319"/>
      <c r="AKC17" s="319"/>
      <c r="AKD17" s="319"/>
    </row>
    <row r="18" spans="1:966" s="195" customFormat="1">
      <c r="B18" s="210" t="s">
        <v>131</v>
      </c>
      <c r="C18" s="862" t="s">
        <v>132</v>
      </c>
      <c r="D18" s="210">
        <f>'G250 CI Retrofit'!G7</f>
        <v>17</v>
      </c>
      <c r="E18" s="658">
        <f>'G250 CI Retrofit'!N7</f>
        <v>793013</v>
      </c>
      <c r="F18" s="211">
        <f>'G250 CI Retrofit'!P7</f>
        <v>407765.76999999996</v>
      </c>
      <c r="G18" s="211">
        <f>'G250 CI Retrofit'!Q7</f>
        <v>2103387.77</v>
      </c>
      <c r="H18" s="211">
        <f>'G250 CI Retrofit'!R7</f>
        <v>1679745.15</v>
      </c>
      <c r="I18" s="212">
        <f>'G250 CI Retrofit'!S7</f>
        <v>3783132.92</v>
      </c>
      <c r="J18" s="213">
        <v>0</v>
      </c>
      <c r="K18" s="213">
        <f>'G250 CI Retrofit'!U7</f>
        <v>2511153.54</v>
      </c>
      <c r="L18" s="213">
        <f>'G250 CI Retrofit'!V7</f>
        <v>4190898.69</v>
      </c>
      <c r="M18" s="214">
        <f t="shared" ref="M18:N22" si="7">K18/(1+Discount_Rate)^1</f>
        <v>2329455.9740259741</v>
      </c>
      <c r="N18" s="214">
        <f t="shared" si="7"/>
        <v>3887661.1224489794</v>
      </c>
      <c r="O18" s="214">
        <f>'G250 CI Retrofit'!AB7</f>
        <v>6664963.6697158124</v>
      </c>
      <c r="P18" s="309">
        <f>'G250 CI Retrofit'!Z7</f>
        <v>0</v>
      </c>
      <c r="Q18" s="209">
        <f t="shared" si="3"/>
        <v>2.8611674760252397</v>
      </c>
      <c r="R18" s="209">
        <f t="shared" si="4"/>
        <v>1.7143890529011203</v>
      </c>
      <c r="S18" s="209">
        <f t="shared" si="2"/>
        <v>1.8858279581912327</v>
      </c>
      <c r="U18" s="320"/>
      <c r="V18" s="319"/>
      <c r="W18" s="1105"/>
      <c r="X18" s="319"/>
      <c r="Y18" s="319"/>
      <c r="Z18" s="319"/>
      <c r="AA18" s="319"/>
      <c r="AB18" s="319"/>
      <c r="AC18" s="319"/>
      <c r="AD18" s="319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  <c r="RH18" s="319"/>
      <c r="RI18" s="319"/>
      <c r="RJ18" s="319"/>
      <c r="RK18" s="319"/>
      <c r="RL18" s="319"/>
      <c r="RM18" s="319"/>
      <c r="RN18" s="319"/>
      <c r="RO18" s="319"/>
      <c r="RP18" s="319"/>
      <c r="RQ18" s="319"/>
      <c r="RR18" s="319"/>
      <c r="RS18" s="319"/>
      <c r="RT18" s="319"/>
      <c r="RU18" s="319"/>
      <c r="RV18" s="319"/>
      <c r="RW18" s="319"/>
      <c r="RX18" s="319"/>
      <c r="RY18" s="319"/>
      <c r="RZ18" s="319"/>
      <c r="SA18" s="319"/>
      <c r="SB18" s="319"/>
      <c r="SC18" s="319"/>
      <c r="SD18" s="319"/>
      <c r="SE18" s="319"/>
      <c r="SF18" s="319"/>
      <c r="SG18" s="319"/>
      <c r="SH18" s="319"/>
      <c r="SI18" s="319"/>
      <c r="SJ18" s="319"/>
      <c r="SK18" s="319"/>
      <c r="SL18" s="319"/>
      <c r="SM18" s="319"/>
      <c r="SN18" s="319"/>
      <c r="SO18" s="319"/>
      <c r="SP18" s="319"/>
      <c r="SQ18" s="319"/>
      <c r="SR18" s="319"/>
      <c r="SS18" s="319"/>
      <c r="ST18" s="319"/>
      <c r="SU18" s="319"/>
      <c r="SV18" s="319"/>
      <c r="SW18" s="319"/>
      <c r="SX18" s="319"/>
      <c r="SY18" s="319"/>
      <c r="SZ18" s="319"/>
      <c r="TA18" s="319"/>
      <c r="TB18" s="319"/>
      <c r="TC18" s="319"/>
      <c r="TD18" s="319"/>
      <c r="TE18" s="319"/>
      <c r="TF18" s="319"/>
      <c r="TG18" s="319"/>
      <c r="TH18" s="319"/>
      <c r="TI18" s="319"/>
      <c r="TJ18" s="319"/>
      <c r="TK18" s="319"/>
      <c r="TL18" s="319"/>
      <c r="TM18" s="319"/>
      <c r="TN18" s="319"/>
      <c r="TO18" s="319"/>
      <c r="TP18" s="319"/>
      <c r="TQ18" s="319"/>
      <c r="TR18" s="319"/>
      <c r="TS18" s="319"/>
      <c r="TT18" s="319"/>
      <c r="TU18" s="319"/>
      <c r="TV18" s="319"/>
      <c r="TW18" s="319"/>
      <c r="TX18" s="319"/>
      <c r="TY18" s="319"/>
      <c r="TZ18" s="319"/>
      <c r="UA18" s="319"/>
      <c r="UB18" s="319"/>
      <c r="UC18" s="319"/>
      <c r="UD18" s="319"/>
      <c r="UE18" s="319"/>
      <c r="UF18" s="319"/>
      <c r="UG18" s="319"/>
      <c r="UH18" s="319"/>
      <c r="UI18" s="319"/>
      <c r="UJ18" s="319"/>
      <c r="UK18" s="319"/>
      <c r="UL18" s="319"/>
      <c r="UM18" s="319"/>
      <c r="UN18" s="319"/>
      <c r="UO18" s="319"/>
      <c r="UP18" s="319"/>
      <c r="UQ18" s="319"/>
      <c r="UR18" s="319"/>
      <c r="US18" s="319"/>
      <c r="UT18" s="319"/>
      <c r="UU18" s="319"/>
      <c r="UV18" s="319"/>
      <c r="UW18" s="319"/>
      <c r="UX18" s="319"/>
      <c r="UY18" s="319"/>
      <c r="UZ18" s="319"/>
      <c r="VA18" s="319"/>
      <c r="VB18" s="319"/>
      <c r="VC18" s="319"/>
      <c r="VD18" s="319"/>
      <c r="VE18" s="319"/>
      <c r="VF18" s="319"/>
      <c r="VG18" s="319"/>
      <c r="VH18" s="319"/>
      <c r="VI18" s="319"/>
      <c r="VJ18" s="319"/>
      <c r="VK18" s="319"/>
      <c r="VL18" s="319"/>
      <c r="VM18" s="319"/>
      <c r="VN18" s="319"/>
      <c r="VO18" s="319"/>
      <c r="VP18" s="319"/>
      <c r="VQ18" s="319"/>
      <c r="VR18" s="319"/>
      <c r="VS18" s="319"/>
      <c r="VT18" s="319"/>
      <c r="VU18" s="319"/>
      <c r="VV18" s="319"/>
      <c r="VW18" s="319"/>
      <c r="VX18" s="319"/>
      <c r="VY18" s="319"/>
      <c r="VZ18" s="319"/>
      <c r="WA18" s="319"/>
      <c r="WB18" s="319"/>
      <c r="WC18" s="319"/>
      <c r="WD18" s="319"/>
      <c r="WE18" s="319"/>
      <c r="WF18" s="319"/>
      <c r="WG18" s="319"/>
      <c r="WH18" s="319"/>
      <c r="WI18" s="319"/>
      <c r="WJ18" s="319"/>
      <c r="WK18" s="319"/>
      <c r="WL18" s="319"/>
      <c r="WM18" s="319"/>
      <c r="WN18" s="319"/>
      <c r="WO18" s="319"/>
      <c r="WP18" s="319"/>
      <c r="WQ18" s="319"/>
      <c r="WR18" s="319"/>
      <c r="WS18" s="319"/>
      <c r="WT18" s="319"/>
      <c r="WU18" s="319"/>
      <c r="WV18" s="319"/>
      <c r="WW18" s="319"/>
      <c r="WX18" s="319"/>
      <c r="WY18" s="319"/>
      <c r="WZ18" s="319"/>
      <c r="XA18" s="319"/>
      <c r="XB18" s="319"/>
      <c r="XC18" s="319"/>
      <c r="XD18" s="319"/>
      <c r="XE18" s="319"/>
      <c r="XF18" s="319"/>
      <c r="XG18" s="319"/>
      <c r="XH18" s="319"/>
      <c r="XI18" s="319"/>
      <c r="XJ18" s="319"/>
      <c r="XK18" s="319"/>
      <c r="XL18" s="319"/>
      <c r="XM18" s="319"/>
      <c r="XN18" s="319"/>
      <c r="XO18" s="319"/>
      <c r="XP18" s="319"/>
      <c r="XQ18" s="319"/>
      <c r="XR18" s="319"/>
      <c r="XS18" s="319"/>
      <c r="XT18" s="319"/>
      <c r="XU18" s="319"/>
      <c r="XV18" s="319"/>
      <c r="XW18" s="319"/>
      <c r="XX18" s="319"/>
      <c r="XY18" s="319"/>
      <c r="XZ18" s="319"/>
      <c r="YA18" s="319"/>
      <c r="YB18" s="319"/>
      <c r="YC18" s="319"/>
      <c r="YD18" s="319"/>
      <c r="YE18" s="319"/>
      <c r="YF18" s="319"/>
      <c r="YG18" s="319"/>
      <c r="YH18" s="319"/>
      <c r="YI18" s="319"/>
      <c r="YJ18" s="319"/>
      <c r="YK18" s="319"/>
      <c r="YL18" s="319"/>
      <c r="YM18" s="319"/>
      <c r="YN18" s="319"/>
      <c r="YO18" s="319"/>
      <c r="YP18" s="319"/>
      <c r="YQ18" s="319"/>
      <c r="YR18" s="319"/>
      <c r="YS18" s="319"/>
      <c r="YT18" s="319"/>
      <c r="YU18" s="319"/>
      <c r="YV18" s="319"/>
      <c r="YW18" s="319"/>
      <c r="YX18" s="319"/>
      <c r="YY18" s="319"/>
      <c r="YZ18" s="319"/>
      <c r="ZA18" s="319"/>
      <c r="ZB18" s="319"/>
      <c r="ZC18" s="319"/>
      <c r="ZD18" s="319"/>
      <c r="ZE18" s="319"/>
      <c r="ZF18" s="319"/>
      <c r="ZG18" s="319"/>
      <c r="ZH18" s="319"/>
      <c r="ZI18" s="319"/>
      <c r="ZJ18" s="319"/>
      <c r="ZK18" s="319"/>
      <c r="ZL18" s="319"/>
      <c r="ZM18" s="319"/>
      <c r="ZN18" s="319"/>
      <c r="ZO18" s="319"/>
      <c r="ZP18" s="319"/>
      <c r="ZQ18" s="319"/>
      <c r="ZR18" s="319"/>
      <c r="ZS18" s="319"/>
      <c r="ZT18" s="319"/>
      <c r="ZU18" s="319"/>
      <c r="ZV18" s="319"/>
      <c r="ZW18" s="319"/>
      <c r="ZX18" s="319"/>
      <c r="ZY18" s="319"/>
      <c r="ZZ18" s="319"/>
      <c r="AAA18" s="319"/>
      <c r="AAB18" s="319"/>
      <c r="AAC18" s="319"/>
      <c r="AAD18" s="319"/>
      <c r="AAE18" s="319"/>
      <c r="AAF18" s="319"/>
      <c r="AAG18" s="319"/>
      <c r="AAH18" s="319"/>
      <c r="AAI18" s="319"/>
      <c r="AAJ18" s="319"/>
      <c r="AAK18" s="319"/>
      <c r="AAL18" s="319"/>
      <c r="AAM18" s="319"/>
      <c r="AAN18" s="319"/>
      <c r="AAO18" s="319"/>
      <c r="AAP18" s="319"/>
      <c r="AAQ18" s="319"/>
      <c r="AAR18" s="319"/>
      <c r="AAS18" s="319"/>
      <c r="AAT18" s="319"/>
      <c r="AAU18" s="319"/>
      <c r="AAV18" s="319"/>
      <c r="AAW18" s="319"/>
      <c r="AAX18" s="319"/>
      <c r="AAY18" s="319"/>
      <c r="AAZ18" s="319"/>
      <c r="ABA18" s="319"/>
      <c r="ABB18" s="319"/>
      <c r="ABC18" s="319"/>
      <c r="ABD18" s="319"/>
      <c r="ABE18" s="319"/>
      <c r="ABF18" s="319"/>
      <c r="ABG18" s="319"/>
      <c r="ABH18" s="319"/>
      <c r="ABI18" s="319"/>
      <c r="ABJ18" s="319"/>
      <c r="ABK18" s="319"/>
      <c r="ABL18" s="319"/>
      <c r="ABM18" s="319"/>
      <c r="ABN18" s="319"/>
      <c r="ABO18" s="319"/>
      <c r="ABP18" s="319"/>
      <c r="ABQ18" s="319"/>
      <c r="ABR18" s="319"/>
      <c r="ABS18" s="319"/>
      <c r="ABT18" s="319"/>
      <c r="ABU18" s="319"/>
      <c r="ABV18" s="319"/>
      <c r="ABW18" s="319"/>
      <c r="ABX18" s="319"/>
      <c r="ABY18" s="319"/>
      <c r="ABZ18" s="319"/>
      <c r="ACA18" s="319"/>
      <c r="ACB18" s="319"/>
      <c r="ACC18" s="319"/>
      <c r="ACD18" s="319"/>
      <c r="ACE18" s="319"/>
      <c r="ACF18" s="319"/>
      <c r="ACG18" s="319"/>
      <c r="ACH18" s="319"/>
      <c r="ACI18" s="319"/>
      <c r="ACJ18" s="319"/>
      <c r="ACK18" s="319"/>
      <c r="ACL18" s="319"/>
      <c r="ACM18" s="319"/>
      <c r="ACN18" s="319"/>
      <c r="ACO18" s="319"/>
      <c r="ACP18" s="319"/>
      <c r="ACQ18" s="319"/>
      <c r="ACR18" s="319"/>
      <c r="ACS18" s="319"/>
      <c r="ACT18" s="319"/>
      <c r="ACU18" s="319"/>
      <c r="ACV18" s="319"/>
      <c r="ACW18" s="319"/>
      <c r="ACX18" s="319"/>
      <c r="ACY18" s="319"/>
      <c r="ACZ18" s="319"/>
      <c r="ADA18" s="319"/>
      <c r="ADB18" s="319"/>
      <c r="ADC18" s="319"/>
      <c r="ADD18" s="319"/>
      <c r="ADE18" s="319"/>
      <c r="ADF18" s="319"/>
      <c r="ADG18" s="319"/>
      <c r="ADH18" s="319"/>
      <c r="ADI18" s="319"/>
      <c r="ADJ18" s="319"/>
      <c r="ADK18" s="319"/>
      <c r="ADL18" s="319"/>
      <c r="ADM18" s="319"/>
      <c r="ADN18" s="319"/>
      <c r="ADO18" s="319"/>
      <c r="ADP18" s="319"/>
      <c r="ADQ18" s="319"/>
      <c r="ADR18" s="319"/>
      <c r="ADS18" s="319"/>
      <c r="ADT18" s="319"/>
      <c r="ADU18" s="319"/>
      <c r="ADV18" s="319"/>
      <c r="ADW18" s="319"/>
      <c r="ADX18" s="319"/>
      <c r="ADY18" s="319"/>
      <c r="ADZ18" s="319"/>
      <c r="AEA18" s="319"/>
      <c r="AEB18" s="319"/>
      <c r="AEC18" s="319"/>
      <c r="AED18" s="319"/>
      <c r="AEE18" s="319"/>
      <c r="AEF18" s="319"/>
      <c r="AEG18" s="319"/>
      <c r="AEH18" s="319"/>
      <c r="AEI18" s="319"/>
      <c r="AEJ18" s="319"/>
      <c r="AEK18" s="319"/>
      <c r="AEL18" s="319"/>
      <c r="AEM18" s="319"/>
      <c r="AEN18" s="319"/>
      <c r="AEO18" s="319"/>
      <c r="AEP18" s="319"/>
      <c r="AEQ18" s="319"/>
      <c r="AER18" s="319"/>
      <c r="AES18" s="319"/>
      <c r="AET18" s="319"/>
      <c r="AEU18" s="319"/>
      <c r="AEV18" s="319"/>
      <c r="AEW18" s="319"/>
      <c r="AEX18" s="319"/>
      <c r="AEY18" s="319"/>
      <c r="AEZ18" s="319"/>
      <c r="AFA18" s="319"/>
      <c r="AFB18" s="319"/>
      <c r="AFC18" s="319"/>
      <c r="AFD18" s="319"/>
      <c r="AFE18" s="319"/>
      <c r="AFF18" s="319"/>
      <c r="AFG18" s="319"/>
      <c r="AFH18" s="319"/>
      <c r="AFI18" s="319"/>
      <c r="AFJ18" s="319"/>
      <c r="AFK18" s="319"/>
      <c r="AFL18" s="319"/>
      <c r="AFM18" s="319"/>
      <c r="AFN18" s="319"/>
      <c r="AFO18" s="319"/>
      <c r="AFP18" s="319"/>
      <c r="AFQ18" s="319"/>
      <c r="AFR18" s="319"/>
      <c r="AFS18" s="319"/>
      <c r="AFT18" s="319"/>
      <c r="AFU18" s="319"/>
      <c r="AFV18" s="319"/>
      <c r="AFW18" s="319"/>
      <c r="AFX18" s="319"/>
      <c r="AFY18" s="319"/>
      <c r="AFZ18" s="319"/>
      <c r="AGA18" s="319"/>
      <c r="AGB18" s="319"/>
      <c r="AGC18" s="319"/>
      <c r="AGD18" s="319"/>
      <c r="AGE18" s="319"/>
      <c r="AGF18" s="319"/>
      <c r="AGG18" s="319"/>
      <c r="AGH18" s="319"/>
      <c r="AGI18" s="319"/>
      <c r="AGJ18" s="319"/>
      <c r="AGK18" s="319"/>
      <c r="AGL18" s="319"/>
      <c r="AGM18" s="319"/>
      <c r="AGN18" s="319"/>
      <c r="AGO18" s="319"/>
      <c r="AGP18" s="319"/>
      <c r="AGQ18" s="319"/>
      <c r="AGR18" s="319"/>
      <c r="AGS18" s="319"/>
      <c r="AGT18" s="319"/>
      <c r="AGU18" s="319"/>
      <c r="AGV18" s="319"/>
      <c r="AGW18" s="319"/>
      <c r="AGX18" s="319"/>
      <c r="AGY18" s="319"/>
      <c r="AGZ18" s="319"/>
      <c r="AHA18" s="319"/>
      <c r="AHB18" s="319"/>
      <c r="AHC18" s="319"/>
      <c r="AHD18" s="319"/>
      <c r="AHE18" s="319"/>
      <c r="AHF18" s="319"/>
      <c r="AHG18" s="319"/>
      <c r="AHH18" s="319"/>
      <c r="AHI18" s="319"/>
      <c r="AHJ18" s="319"/>
      <c r="AHK18" s="319"/>
      <c r="AHL18" s="319"/>
      <c r="AHM18" s="319"/>
      <c r="AHN18" s="319"/>
      <c r="AHO18" s="319"/>
      <c r="AHP18" s="319"/>
      <c r="AHQ18" s="319"/>
      <c r="AHR18" s="319"/>
      <c r="AHS18" s="319"/>
      <c r="AHT18" s="319"/>
      <c r="AHU18" s="319"/>
      <c r="AHV18" s="319"/>
      <c r="AHW18" s="319"/>
      <c r="AHX18" s="319"/>
      <c r="AHY18" s="319"/>
      <c r="AHZ18" s="319"/>
      <c r="AIA18" s="319"/>
      <c r="AIB18" s="319"/>
      <c r="AIC18" s="319"/>
      <c r="AID18" s="319"/>
      <c r="AIE18" s="319"/>
      <c r="AIF18" s="319"/>
      <c r="AIG18" s="319"/>
      <c r="AIH18" s="319"/>
      <c r="AII18" s="319"/>
      <c r="AIJ18" s="319"/>
      <c r="AIK18" s="319"/>
      <c r="AIL18" s="319"/>
      <c r="AIM18" s="319"/>
      <c r="AIN18" s="319"/>
      <c r="AIO18" s="319"/>
      <c r="AIP18" s="319"/>
      <c r="AIQ18" s="319"/>
      <c r="AIR18" s="319"/>
      <c r="AIS18" s="319"/>
      <c r="AIT18" s="319"/>
      <c r="AIU18" s="319"/>
      <c r="AIV18" s="319"/>
      <c r="AIW18" s="319"/>
      <c r="AIX18" s="319"/>
      <c r="AIY18" s="319"/>
      <c r="AIZ18" s="319"/>
      <c r="AJA18" s="319"/>
      <c r="AJB18" s="319"/>
      <c r="AJC18" s="319"/>
      <c r="AJD18" s="319"/>
      <c r="AJE18" s="319"/>
      <c r="AJF18" s="319"/>
      <c r="AJG18" s="319"/>
      <c r="AJH18" s="319"/>
      <c r="AJI18" s="319"/>
      <c r="AJJ18" s="319"/>
      <c r="AJK18" s="319"/>
      <c r="AJL18" s="319"/>
      <c r="AJM18" s="319"/>
      <c r="AJN18" s="319"/>
      <c r="AJO18" s="319"/>
      <c r="AJP18" s="319"/>
      <c r="AJQ18" s="319"/>
      <c r="AJR18" s="319"/>
      <c r="AJS18" s="319"/>
      <c r="AJT18" s="319"/>
      <c r="AJU18" s="319"/>
      <c r="AJV18" s="319"/>
      <c r="AJW18" s="319"/>
      <c r="AJX18" s="319"/>
      <c r="AJY18" s="319"/>
      <c r="AJZ18" s="319"/>
      <c r="AKA18" s="319"/>
      <c r="AKB18" s="319"/>
      <c r="AKC18" s="319"/>
      <c r="AKD18" s="319"/>
    </row>
    <row r="19" spans="1:966" s="195" customFormat="1">
      <c r="B19" s="210" t="s">
        <v>133</v>
      </c>
      <c r="C19" s="272" t="s">
        <v>59</v>
      </c>
      <c r="D19" s="210">
        <f>'G251 CI NC'!F6</f>
        <v>24</v>
      </c>
      <c r="E19" s="658">
        <f>'G251 CI NC'!N6</f>
        <v>114935</v>
      </c>
      <c r="F19" s="211">
        <f>'G251 CI NC'!P6</f>
        <v>37763.409999999996</v>
      </c>
      <c r="G19" s="211">
        <f>'G251 CI NC'!Q6</f>
        <v>270483</v>
      </c>
      <c r="H19" s="211">
        <f>'G251 CI NC'!R6</f>
        <v>24979</v>
      </c>
      <c r="I19" s="212">
        <f>'G251 CI NC'!S6</f>
        <v>295462</v>
      </c>
      <c r="J19" s="213">
        <v>0</v>
      </c>
      <c r="K19" s="213">
        <f>'G251 CI NC'!U6</f>
        <v>308246.40999999997</v>
      </c>
      <c r="L19" s="213">
        <f>'G251 CI NC'!V6</f>
        <v>333225.40999999997</v>
      </c>
      <c r="M19" s="214">
        <f t="shared" si="7"/>
        <v>285942.86641929497</v>
      </c>
      <c r="N19" s="214">
        <f t="shared" si="7"/>
        <v>309114.48051948048</v>
      </c>
      <c r="O19" s="214">
        <f>'G251 CI NC'!AB6</f>
        <v>1200744.0409011352</v>
      </c>
      <c r="P19" s="309">
        <f>'G251 CI NC'!Z6</f>
        <v>0</v>
      </c>
      <c r="Q19" s="209">
        <f t="shared" si="3"/>
        <v>4.1992446111259616</v>
      </c>
      <c r="R19" s="209">
        <f t="shared" si="4"/>
        <v>3.8844639011515474</v>
      </c>
      <c r="S19" s="209">
        <f t="shared" si="2"/>
        <v>4.2729102912667027</v>
      </c>
      <c r="U19" s="320"/>
      <c r="V19" s="319"/>
      <c r="W19" s="1105"/>
      <c r="X19" s="319"/>
      <c r="Y19" s="319"/>
      <c r="Z19" s="319"/>
      <c r="AA19" s="319"/>
      <c r="AB19" s="319"/>
      <c r="AC19" s="319"/>
      <c r="AD19" s="319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  <c r="RH19" s="319"/>
      <c r="RI19" s="319"/>
      <c r="RJ19" s="319"/>
      <c r="RK19" s="319"/>
      <c r="RL19" s="319"/>
      <c r="RM19" s="319"/>
      <c r="RN19" s="319"/>
      <c r="RO19" s="319"/>
      <c r="RP19" s="319"/>
      <c r="RQ19" s="319"/>
      <c r="RR19" s="319"/>
      <c r="RS19" s="319"/>
      <c r="RT19" s="319"/>
      <c r="RU19" s="319"/>
      <c r="RV19" s="319"/>
      <c r="RW19" s="319"/>
      <c r="RX19" s="319"/>
      <c r="RY19" s="319"/>
      <c r="RZ19" s="319"/>
      <c r="SA19" s="319"/>
      <c r="SB19" s="319"/>
      <c r="SC19" s="319"/>
      <c r="SD19" s="319"/>
      <c r="SE19" s="319"/>
      <c r="SF19" s="319"/>
      <c r="SG19" s="319"/>
      <c r="SH19" s="319"/>
      <c r="SI19" s="319"/>
      <c r="SJ19" s="319"/>
      <c r="SK19" s="319"/>
      <c r="SL19" s="319"/>
      <c r="SM19" s="319"/>
      <c r="SN19" s="319"/>
      <c r="SO19" s="319"/>
      <c r="SP19" s="319"/>
      <c r="SQ19" s="319"/>
      <c r="SR19" s="319"/>
      <c r="SS19" s="319"/>
      <c r="ST19" s="319"/>
      <c r="SU19" s="319"/>
      <c r="SV19" s="319"/>
      <c r="SW19" s="319"/>
      <c r="SX19" s="319"/>
      <c r="SY19" s="319"/>
      <c r="SZ19" s="319"/>
      <c r="TA19" s="319"/>
      <c r="TB19" s="319"/>
      <c r="TC19" s="319"/>
      <c r="TD19" s="319"/>
      <c r="TE19" s="319"/>
      <c r="TF19" s="319"/>
      <c r="TG19" s="319"/>
      <c r="TH19" s="319"/>
      <c r="TI19" s="319"/>
      <c r="TJ19" s="319"/>
      <c r="TK19" s="319"/>
      <c r="TL19" s="319"/>
      <c r="TM19" s="319"/>
      <c r="TN19" s="319"/>
      <c r="TO19" s="319"/>
      <c r="TP19" s="319"/>
      <c r="TQ19" s="319"/>
      <c r="TR19" s="319"/>
      <c r="TS19" s="319"/>
      <c r="TT19" s="319"/>
      <c r="TU19" s="319"/>
      <c r="TV19" s="319"/>
      <c r="TW19" s="319"/>
      <c r="TX19" s="319"/>
      <c r="TY19" s="319"/>
      <c r="TZ19" s="319"/>
      <c r="UA19" s="319"/>
      <c r="UB19" s="319"/>
      <c r="UC19" s="319"/>
      <c r="UD19" s="319"/>
      <c r="UE19" s="319"/>
      <c r="UF19" s="319"/>
      <c r="UG19" s="319"/>
      <c r="UH19" s="319"/>
      <c r="UI19" s="319"/>
      <c r="UJ19" s="319"/>
      <c r="UK19" s="319"/>
      <c r="UL19" s="319"/>
      <c r="UM19" s="319"/>
      <c r="UN19" s="319"/>
      <c r="UO19" s="319"/>
      <c r="UP19" s="319"/>
      <c r="UQ19" s="319"/>
      <c r="UR19" s="319"/>
      <c r="US19" s="319"/>
      <c r="UT19" s="319"/>
      <c r="UU19" s="319"/>
      <c r="UV19" s="319"/>
      <c r="UW19" s="319"/>
      <c r="UX19" s="319"/>
      <c r="UY19" s="319"/>
      <c r="UZ19" s="319"/>
      <c r="VA19" s="319"/>
      <c r="VB19" s="319"/>
      <c r="VC19" s="319"/>
      <c r="VD19" s="319"/>
      <c r="VE19" s="319"/>
      <c r="VF19" s="319"/>
      <c r="VG19" s="319"/>
      <c r="VH19" s="319"/>
      <c r="VI19" s="319"/>
      <c r="VJ19" s="319"/>
      <c r="VK19" s="319"/>
      <c r="VL19" s="319"/>
      <c r="VM19" s="319"/>
      <c r="VN19" s="319"/>
      <c r="VO19" s="319"/>
      <c r="VP19" s="319"/>
      <c r="VQ19" s="319"/>
      <c r="VR19" s="319"/>
      <c r="VS19" s="319"/>
      <c r="VT19" s="319"/>
      <c r="VU19" s="319"/>
      <c r="VV19" s="319"/>
      <c r="VW19" s="319"/>
      <c r="VX19" s="319"/>
      <c r="VY19" s="319"/>
      <c r="VZ19" s="319"/>
      <c r="WA19" s="319"/>
      <c r="WB19" s="319"/>
      <c r="WC19" s="319"/>
      <c r="WD19" s="319"/>
      <c r="WE19" s="319"/>
      <c r="WF19" s="319"/>
      <c r="WG19" s="319"/>
      <c r="WH19" s="319"/>
      <c r="WI19" s="319"/>
      <c r="WJ19" s="319"/>
      <c r="WK19" s="319"/>
      <c r="WL19" s="319"/>
      <c r="WM19" s="319"/>
      <c r="WN19" s="319"/>
      <c r="WO19" s="319"/>
      <c r="WP19" s="319"/>
      <c r="WQ19" s="319"/>
      <c r="WR19" s="319"/>
      <c r="WS19" s="319"/>
      <c r="WT19" s="319"/>
      <c r="WU19" s="319"/>
      <c r="WV19" s="319"/>
      <c r="WW19" s="319"/>
      <c r="WX19" s="319"/>
      <c r="WY19" s="319"/>
      <c r="WZ19" s="319"/>
      <c r="XA19" s="319"/>
      <c r="XB19" s="319"/>
      <c r="XC19" s="319"/>
      <c r="XD19" s="319"/>
      <c r="XE19" s="319"/>
      <c r="XF19" s="319"/>
      <c r="XG19" s="319"/>
      <c r="XH19" s="319"/>
      <c r="XI19" s="319"/>
      <c r="XJ19" s="319"/>
      <c r="XK19" s="319"/>
      <c r="XL19" s="319"/>
      <c r="XM19" s="319"/>
      <c r="XN19" s="319"/>
      <c r="XO19" s="319"/>
      <c r="XP19" s="319"/>
      <c r="XQ19" s="319"/>
      <c r="XR19" s="319"/>
      <c r="XS19" s="319"/>
      <c r="XT19" s="319"/>
      <c r="XU19" s="319"/>
      <c r="XV19" s="319"/>
      <c r="XW19" s="319"/>
      <c r="XX19" s="319"/>
      <c r="XY19" s="319"/>
      <c r="XZ19" s="319"/>
      <c r="YA19" s="319"/>
      <c r="YB19" s="319"/>
      <c r="YC19" s="319"/>
      <c r="YD19" s="319"/>
      <c r="YE19" s="319"/>
      <c r="YF19" s="319"/>
      <c r="YG19" s="319"/>
      <c r="YH19" s="319"/>
      <c r="YI19" s="319"/>
      <c r="YJ19" s="319"/>
      <c r="YK19" s="319"/>
      <c r="YL19" s="319"/>
      <c r="YM19" s="319"/>
      <c r="YN19" s="319"/>
      <c r="YO19" s="319"/>
      <c r="YP19" s="319"/>
      <c r="YQ19" s="319"/>
      <c r="YR19" s="319"/>
      <c r="YS19" s="319"/>
      <c r="YT19" s="319"/>
      <c r="YU19" s="319"/>
      <c r="YV19" s="319"/>
      <c r="YW19" s="319"/>
      <c r="YX19" s="319"/>
      <c r="YY19" s="319"/>
      <c r="YZ19" s="319"/>
      <c r="ZA19" s="319"/>
      <c r="ZB19" s="319"/>
      <c r="ZC19" s="319"/>
      <c r="ZD19" s="319"/>
      <c r="ZE19" s="319"/>
      <c r="ZF19" s="319"/>
      <c r="ZG19" s="319"/>
      <c r="ZH19" s="319"/>
      <c r="ZI19" s="319"/>
      <c r="ZJ19" s="319"/>
      <c r="ZK19" s="319"/>
      <c r="ZL19" s="319"/>
      <c r="ZM19" s="319"/>
      <c r="ZN19" s="319"/>
      <c r="ZO19" s="319"/>
      <c r="ZP19" s="319"/>
      <c r="ZQ19" s="319"/>
      <c r="ZR19" s="319"/>
      <c r="ZS19" s="319"/>
      <c r="ZT19" s="319"/>
      <c r="ZU19" s="319"/>
      <c r="ZV19" s="319"/>
      <c r="ZW19" s="319"/>
      <c r="ZX19" s="319"/>
      <c r="ZY19" s="319"/>
      <c r="ZZ19" s="319"/>
      <c r="AAA19" s="319"/>
      <c r="AAB19" s="319"/>
      <c r="AAC19" s="319"/>
      <c r="AAD19" s="319"/>
      <c r="AAE19" s="319"/>
      <c r="AAF19" s="319"/>
      <c r="AAG19" s="319"/>
      <c r="AAH19" s="319"/>
      <c r="AAI19" s="319"/>
      <c r="AAJ19" s="319"/>
      <c r="AAK19" s="319"/>
      <c r="AAL19" s="319"/>
      <c r="AAM19" s="319"/>
      <c r="AAN19" s="319"/>
      <c r="AAO19" s="319"/>
      <c r="AAP19" s="319"/>
      <c r="AAQ19" s="319"/>
      <c r="AAR19" s="319"/>
      <c r="AAS19" s="319"/>
      <c r="AAT19" s="319"/>
      <c r="AAU19" s="319"/>
      <c r="AAV19" s="319"/>
      <c r="AAW19" s="319"/>
      <c r="AAX19" s="319"/>
      <c r="AAY19" s="319"/>
      <c r="AAZ19" s="319"/>
      <c r="ABA19" s="319"/>
      <c r="ABB19" s="319"/>
      <c r="ABC19" s="319"/>
      <c r="ABD19" s="319"/>
      <c r="ABE19" s="319"/>
      <c r="ABF19" s="319"/>
      <c r="ABG19" s="319"/>
      <c r="ABH19" s="319"/>
      <c r="ABI19" s="319"/>
      <c r="ABJ19" s="319"/>
      <c r="ABK19" s="319"/>
      <c r="ABL19" s="319"/>
      <c r="ABM19" s="319"/>
      <c r="ABN19" s="319"/>
      <c r="ABO19" s="319"/>
      <c r="ABP19" s="319"/>
      <c r="ABQ19" s="319"/>
      <c r="ABR19" s="319"/>
      <c r="ABS19" s="319"/>
      <c r="ABT19" s="319"/>
      <c r="ABU19" s="319"/>
      <c r="ABV19" s="319"/>
      <c r="ABW19" s="319"/>
      <c r="ABX19" s="319"/>
      <c r="ABY19" s="319"/>
      <c r="ABZ19" s="319"/>
      <c r="ACA19" s="319"/>
      <c r="ACB19" s="319"/>
      <c r="ACC19" s="319"/>
      <c r="ACD19" s="319"/>
      <c r="ACE19" s="319"/>
      <c r="ACF19" s="319"/>
      <c r="ACG19" s="319"/>
      <c r="ACH19" s="319"/>
      <c r="ACI19" s="319"/>
      <c r="ACJ19" s="319"/>
      <c r="ACK19" s="319"/>
      <c r="ACL19" s="319"/>
      <c r="ACM19" s="319"/>
      <c r="ACN19" s="319"/>
      <c r="ACO19" s="319"/>
      <c r="ACP19" s="319"/>
      <c r="ACQ19" s="319"/>
      <c r="ACR19" s="319"/>
      <c r="ACS19" s="319"/>
      <c r="ACT19" s="319"/>
      <c r="ACU19" s="319"/>
      <c r="ACV19" s="319"/>
      <c r="ACW19" s="319"/>
      <c r="ACX19" s="319"/>
      <c r="ACY19" s="319"/>
      <c r="ACZ19" s="319"/>
      <c r="ADA19" s="319"/>
      <c r="ADB19" s="319"/>
      <c r="ADC19" s="319"/>
      <c r="ADD19" s="319"/>
      <c r="ADE19" s="319"/>
      <c r="ADF19" s="319"/>
      <c r="ADG19" s="319"/>
      <c r="ADH19" s="319"/>
      <c r="ADI19" s="319"/>
      <c r="ADJ19" s="319"/>
      <c r="ADK19" s="319"/>
      <c r="ADL19" s="319"/>
      <c r="ADM19" s="319"/>
      <c r="ADN19" s="319"/>
      <c r="ADO19" s="319"/>
      <c r="ADP19" s="319"/>
      <c r="ADQ19" s="319"/>
      <c r="ADR19" s="319"/>
      <c r="ADS19" s="319"/>
      <c r="ADT19" s="319"/>
      <c r="ADU19" s="319"/>
      <c r="ADV19" s="319"/>
      <c r="ADW19" s="319"/>
      <c r="ADX19" s="319"/>
      <c r="ADY19" s="319"/>
      <c r="ADZ19" s="319"/>
      <c r="AEA19" s="319"/>
      <c r="AEB19" s="319"/>
      <c r="AEC19" s="319"/>
      <c r="AED19" s="319"/>
      <c r="AEE19" s="319"/>
      <c r="AEF19" s="319"/>
      <c r="AEG19" s="319"/>
      <c r="AEH19" s="319"/>
      <c r="AEI19" s="319"/>
      <c r="AEJ19" s="319"/>
      <c r="AEK19" s="319"/>
      <c r="AEL19" s="319"/>
      <c r="AEM19" s="319"/>
      <c r="AEN19" s="319"/>
      <c r="AEO19" s="319"/>
      <c r="AEP19" s="319"/>
      <c r="AEQ19" s="319"/>
      <c r="AER19" s="319"/>
      <c r="AES19" s="319"/>
      <c r="AET19" s="319"/>
      <c r="AEU19" s="319"/>
      <c r="AEV19" s="319"/>
      <c r="AEW19" s="319"/>
      <c r="AEX19" s="319"/>
      <c r="AEY19" s="319"/>
      <c r="AEZ19" s="319"/>
      <c r="AFA19" s="319"/>
      <c r="AFB19" s="319"/>
      <c r="AFC19" s="319"/>
      <c r="AFD19" s="319"/>
      <c r="AFE19" s="319"/>
      <c r="AFF19" s="319"/>
      <c r="AFG19" s="319"/>
      <c r="AFH19" s="319"/>
      <c r="AFI19" s="319"/>
      <c r="AFJ19" s="319"/>
      <c r="AFK19" s="319"/>
      <c r="AFL19" s="319"/>
      <c r="AFM19" s="319"/>
      <c r="AFN19" s="319"/>
      <c r="AFO19" s="319"/>
      <c r="AFP19" s="319"/>
      <c r="AFQ19" s="319"/>
      <c r="AFR19" s="319"/>
      <c r="AFS19" s="319"/>
      <c r="AFT19" s="319"/>
      <c r="AFU19" s="319"/>
      <c r="AFV19" s="319"/>
      <c r="AFW19" s="319"/>
      <c r="AFX19" s="319"/>
      <c r="AFY19" s="319"/>
      <c r="AFZ19" s="319"/>
      <c r="AGA19" s="319"/>
      <c r="AGB19" s="319"/>
      <c r="AGC19" s="319"/>
      <c r="AGD19" s="319"/>
      <c r="AGE19" s="319"/>
      <c r="AGF19" s="319"/>
      <c r="AGG19" s="319"/>
      <c r="AGH19" s="319"/>
      <c r="AGI19" s="319"/>
      <c r="AGJ19" s="319"/>
      <c r="AGK19" s="319"/>
      <c r="AGL19" s="319"/>
      <c r="AGM19" s="319"/>
      <c r="AGN19" s="319"/>
      <c r="AGO19" s="319"/>
      <c r="AGP19" s="319"/>
      <c r="AGQ19" s="319"/>
      <c r="AGR19" s="319"/>
      <c r="AGS19" s="319"/>
      <c r="AGT19" s="319"/>
      <c r="AGU19" s="319"/>
      <c r="AGV19" s="319"/>
      <c r="AGW19" s="319"/>
      <c r="AGX19" s="319"/>
      <c r="AGY19" s="319"/>
      <c r="AGZ19" s="319"/>
      <c r="AHA19" s="319"/>
      <c r="AHB19" s="319"/>
      <c r="AHC19" s="319"/>
      <c r="AHD19" s="319"/>
      <c r="AHE19" s="319"/>
      <c r="AHF19" s="319"/>
      <c r="AHG19" s="319"/>
      <c r="AHH19" s="319"/>
      <c r="AHI19" s="319"/>
      <c r="AHJ19" s="319"/>
      <c r="AHK19" s="319"/>
      <c r="AHL19" s="319"/>
      <c r="AHM19" s="319"/>
      <c r="AHN19" s="319"/>
      <c r="AHO19" s="319"/>
      <c r="AHP19" s="319"/>
      <c r="AHQ19" s="319"/>
      <c r="AHR19" s="319"/>
      <c r="AHS19" s="319"/>
      <c r="AHT19" s="319"/>
      <c r="AHU19" s="319"/>
      <c r="AHV19" s="319"/>
      <c r="AHW19" s="319"/>
      <c r="AHX19" s="319"/>
      <c r="AHY19" s="319"/>
      <c r="AHZ19" s="319"/>
      <c r="AIA19" s="319"/>
      <c r="AIB19" s="319"/>
      <c r="AIC19" s="319"/>
      <c r="AID19" s="319"/>
      <c r="AIE19" s="319"/>
      <c r="AIF19" s="319"/>
      <c r="AIG19" s="319"/>
      <c r="AIH19" s="319"/>
      <c r="AII19" s="319"/>
      <c r="AIJ19" s="319"/>
      <c r="AIK19" s="319"/>
      <c r="AIL19" s="319"/>
      <c r="AIM19" s="319"/>
      <c r="AIN19" s="319"/>
      <c r="AIO19" s="319"/>
      <c r="AIP19" s="319"/>
      <c r="AIQ19" s="319"/>
      <c r="AIR19" s="319"/>
      <c r="AIS19" s="319"/>
      <c r="AIT19" s="319"/>
      <c r="AIU19" s="319"/>
      <c r="AIV19" s="319"/>
      <c r="AIW19" s="319"/>
      <c r="AIX19" s="319"/>
      <c r="AIY19" s="319"/>
      <c r="AIZ19" s="319"/>
      <c r="AJA19" s="319"/>
      <c r="AJB19" s="319"/>
      <c r="AJC19" s="319"/>
      <c r="AJD19" s="319"/>
      <c r="AJE19" s="319"/>
      <c r="AJF19" s="319"/>
      <c r="AJG19" s="319"/>
      <c r="AJH19" s="319"/>
      <c r="AJI19" s="319"/>
      <c r="AJJ19" s="319"/>
      <c r="AJK19" s="319"/>
      <c r="AJL19" s="319"/>
      <c r="AJM19" s="319"/>
      <c r="AJN19" s="319"/>
      <c r="AJO19" s="319"/>
      <c r="AJP19" s="319"/>
      <c r="AJQ19" s="319"/>
      <c r="AJR19" s="319"/>
      <c r="AJS19" s="319"/>
      <c r="AJT19" s="319"/>
      <c r="AJU19" s="319"/>
      <c r="AJV19" s="319"/>
      <c r="AJW19" s="319"/>
      <c r="AJX19" s="319"/>
      <c r="AJY19" s="319"/>
      <c r="AJZ19" s="319"/>
      <c r="AKA19" s="319"/>
      <c r="AKB19" s="319"/>
      <c r="AKC19" s="319"/>
      <c r="AKD19" s="319"/>
    </row>
    <row r="20" spans="1:966" s="195" customFormat="1">
      <c r="B20" s="210" t="s">
        <v>214</v>
      </c>
      <c r="C20" s="2434" t="s">
        <v>314</v>
      </c>
      <c r="D20" s="210">
        <f>'G253 RCM'!F6</f>
        <v>3</v>
      </c>
      <c r="E20" s="658">
        <f>'G253 RCM'!N6</f>
        <v>778529</v>
      </c>
      <c r="F20" s="211">
        <f>'G253 RCM'!P6</f>
        <v>393832.94999999995</v>
      </c>
      <c r="G20" s="211">
        <f>'G253 RCM'!Q6</f>
        <v>245886.34</v>
      </c>
      <c r="H20" s="211">
        <f>'G253 RCM'!R6</f>
        <v>194742.0499999999</v>
      </c>
      <c r="I20" s="212">
        <f>'G253 RCM'!S6</f>
        <v>440628.3899999999</v>
      </c>
      <c r="J20" s="213">
        <v>0</v>
      </c>
      <c r="K20" s="213">
        <f>'G253 RCM'!U6</f>
        <v>639719.28999999992</v>
      </c>
      <c r="L20" s="213">
        <f>'G253 RCM'!V6</f>
        <v>834461.33999999985</v>
      </c>
      <c r="M20" s="214">
        <f t="shared" si="7"/>
        <v>593431.62337662326</v>
      </c>
      <c r="N20" s="214">
        <f t="shared" si="7"/>
        <v>774082.87569573266</v>
      </c>
      <c r="O20" s="214">
        <f>'G253 RCM'!AB6</f>
        <v>1256728.4583888722</v>
      </c>
      <c r="P20" s="309">
        <f>'G253 RCM'!Z6</f>
        <v>220314.19499999995</v>
      </c>
      <c r="Q20" s="209">
        <f t="shared" si="3"/>
        <v>2.1177308537049186</v>
      </c>
      <c r="R20" s="209">
        <f t="shared" si="4"/>
        <v>1.9081195305623202</v>
      </c>
      <c r="S20" s="209">
        <f t="shared" si="2"/>
        <v>2.0704701648221655</v>
      </c>
      <c r="U20" s="320"/>
      <c r="V20" s="319"/>
      <c r="W20" s="1105"/>
      <c r="X20" s="319"/>
      <c r="Y20" s="319"/>
      <c r="Z20" s="319"/>
      <c r="AA20" s="319"/>
      <c r="AB20" s="319"/>
      <c r="AC20" s="319"/>
      <c r="AD20" s="319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  <c r="RG20" s="319"/>
      <c r="RH20" s="319"/>
      <c r="RI20" s="319"/>
      <c r="RJ20" s="319"/>
      <c r="RK20" s="319"/>
      <c r="RL20" s="319"/>
      <c r="RM20" s="319"/>
      <c r="RN20" s="319"/>
      <c r="RO20" s="319"/>
      <c r="RP20" s="319"/>
      <c r="RQ20" s="319"/>
      <c r="RR20" s="319"/>
      <c r="RS20" s="319"/>
      <c r="RT20" s="319"/>
      <c r="RU20" s="319"/>
      <c r="RV20" s="319"/>
      <c r="RW20" s="319"/>
      <c r="RX20" s="319"/>
      <c r="RY20" s="319"/>
      <c r="RZ20" s="319"/>
      <c r="SA20" s="319"/>
      <c r="SB20" s="319"/>
      <c r="SC20" s="319"/>
      <c r="SD20" s="319"/>
      <c r="SE20" s="319"/>
      <c r="SF20" s="319"/>
      <c r="SG20" s="319"/>
      <c r="SH20" s="319"/>
      <c r="SI20" s="319"/>
      <c r="SJ20" s="319"/>
      <c r="SK20" s="319"/>
      <c r="SL20" s="319"/>
      <c r="SM20" s="319"/>
      <c r="SN20" s="319"/>
      <c r="SO20" s="319"/>
      <c r="SP20" s="319"/>
      <c r="SQ20" s="319"/>
      <c r="SR20" s="319"/>
      <c r="SS20" s="319"/>
      <c r="ST20" s="319"/>
      <c r="SU20" s="319"/>
      <c r="SV20" s="319"/>
      <c r="SW20" s="319"/>
      <c r="SX20" s="319"/>
      <c r="SY20" s="319"/>
      <c r="SZ20" s="319"/>
      <c r="TA20" s="319"/>
      <c r="TB20" s="319"/>
      <c r="TC20" s="319"/>
      <c r="TD20" s="319"/>
      <c r="TE20" s="319"/>
      <c r="TF20" s="319"/>
      <c r="TG20" s="319"/>
      <c r="TH20" s="319"/>
      <c r="TI20" s="319"/>
      <c r="TJ20" s="319"/>
      <c r="TK20" s="319"/>
      <c r="TL20" s="319"/>
      <c r="TM20" s="319"/>
      <c r="TN20" s="319"/>
      <c r="TO20" s="319"/>
      <c r="TP20" s="319"/>
      <c r="TQ20" s="319"/>
      <c r="TR20" s="319"/>
      <c r="TS20" s="319"/>
      <c r="TT20" s="319"/>
      <c r="TU20" s="319"/>
      <c r="TV20" s="319"/>
      <c r="TW20" s="319"/>
      <c r="TX20" s="319"/>
      <c r="TY20" s="319"/>
      <c r="TZ20" s="319"/>
      <c r="UA20" s="319"/>
      <c r="UB20" s="319"/>
      <c r="UC20" s="319"/>
      <c r="UD20" s="319"/>
      <c r="UE20" s="319"/>
      <c r="UF20" s="319"/>
      <c r="UG20" s="319"/>
      <c r="UH20" s="319"/>
      <c r="UI20" s="319"/>
      <c r="UJ20" s="319"/>
      <c r="UK20" s="319"/>
      <c r="UL20" s="319"/>
      <c r="UM20" s="319"/>
      <c r="UN20" s="319"/>
      <c r="UO20" s="319"/>
      <c r="UP20" s="319"/>
      <c r="UQ20" s="319"/>
      <c r="UR20" s="319"/>
      <c r="US20" s="319"/>
      <c r="UT20" s="319"/>
      <c r="UU20" s="319"/>
      <c r="UV20" s="319"/>
      <c r="UW20" s="319"/>
      <c r="UX20" s="319"/>
      <c r="UY20" s="319"/>
      <c r="UZ20" s="319"/>
      <c r="VA20" s="319"/>
      <c r="VB20" s="319"/>
      <c r="VC20" s="319"/>
      <c r="VD20" s="319"/>
      <c r="VE20" s="319"/>
      <c r="VF20" s="319"/>
      <c r="VG20" s="319"/>
      <c r="VH20" s="319"/>
      <c r="VI20" s="319"/>
      <c r="VJ20" s="319"/>
      <c r="VK20" s="319"/>
      <c r="VL20" s="319"/>
      <c r="VM20" s="319"/>
      <c r="VN20" s="319"/>
      <c r="VO20" s="319"/>
      <c r="VP20" s="319"/>
      <c r="VQ20" s="319"/>
      <c r="VR20" s="319"/>
      <c r="VS20" s="319"/>
      <c r="VT20" s="319"/>
      <c r="VU20" s="319"/>
      <c r="VV20" s="319"/>
      <c r="VW20" s="319"/>
      <c r="VX20" s="319"/>
      <c r="VY20" s="319"/>
      <c r="VZ20" s="319"/>
      <c r="WA20" s="319"/>
      <c r="WB20" s="319"/>
      <c r="WC20" s="319"/>
      <c r="WD20" s="319"/>
      <c r="WE20" s="319"/>
      <c r="WF20" s="319"/>
      <c r="WG20" s="319"/>
      <c r="WH20" s="319"/>
      <c r="WI20" s="319"/>
      <c r="WJ20" s="319"/>
      <c r="WK20" s="319"/>
      <c r="WL20" s="319"/>
      <c r="WM20" s="319"/>
      <c r="WN20" s="319"/>
      <c r="WO20" s="319"/>
      <c r="WP20" s="319"/>
      <c r="WQ20" s="319"/>
      <c r="WR20" s="319"/>
      <c r="WS20" s="319"/>
      <c r="WT20" s="319"/>
      <c r="WU20" s="319"/>
      <c r="WV20" s="319"/>
      <c r="WW20" s="319"/>
      <c r="WX20" s="319"/>
      <c r="WY20" s="319"/>
      <c r="WZ20" s="319"/>
      <c r="XA20" s="319"/>
      <c r="XB20" s="319"/>
      <c r="XC20" s="319"/>
      <c r="XD20" s="319"/>
      <c r="XE20" s="319"/>
      <c r="XF20" s="319"/>
      <c r="XG20" s="319"/>
      <c r="XH20" s="319"/>
      <c r="XI20" s="319"/>
      <c r="XJ20" s="319"/>
      <c r="XK20" s="319"/>
      <c r="XL20" s="319"/>
      <c r="XM20" s="319"/>
      <c r="XN20" s="319"/>
      <c r="XO20" s="319"/>
      <c r="XP20" s="319"/>
      <c r="XQ20" s="319"/>
      <c r="XR20" s="319"/>
      <c r="XS20" s="319"/>
      <c r="XT20" s="319"/>
      <c r="XU20" s="319"/>
      <c r="XV20" s="319"/>
      <c r="XW20" s="319"/>
      <c r="XX20" s="319"/>
      <c r="XY20" s="319"/>
      <c r="XZ20" s="319"/>
      <c r="YA20" s="319"/>
      <c r="YB20" s="319"/>
      <c r="YC20" s="319"/>
      <c r="YD20" s="319"/>
      <c r="YE20" s="319"/>
      <c r="YF20" s="319"/>
      <c r="YG20" s="319"/>
      <c r="YH20" s="319"/>
      <c r="YI20" s="319"/>
      <c r="YJ20" s="319"/>
      <c r="YK20" s="319"/>
      <c r="YL20" s="319"/>
      <c r="YM20" s="319"/>
      <c r="YN20" s="319"/>
      <c r="YO20" s="319"/>
      <c r="YP20" s="319"/>
      <c r="YQ20" s="319"/>
      <c r="YR20" s="319"/>
      <c r="YS20" s="319"/>
      <c r="YT20" s="319"/>
      <c r="YU20" s="319"/>
      <c r="YV20" s="319"/>
      <c r="YW20" s="319"/>
      <c r="YX20" s="319"/>
      <c r="YY20" s="319"/>
      <c r="YZ20" s="319"/>
      <c r="ZA20" s="319"/>
      <c r="ZB20" s="319"/>
      <c r="ZC20" s="319"/>
      <c r="ZD20" s="319"/>
      <c r="ZE20" s="319"/>
      <c r="ZF20" s="319"/>
      <c r="ZG20" s="319"/>
      <c r="ZH20" s="319"/>
      <c r="ZI20" s="319"/>
      <c r="ZJ20" s="319"/>
      <c r="ZK20" s="319"/>
      <c r="ZL20" s="319"/>
      <c r="ZM20" s="319"/>
      <c r="ZN20" s="319"/>
      <c r="ZO20" s="319"/>
      <c r="ZP20" s="319"/>
      <c r="ZQ20" s="319"/>
      <c r="ZR20" s="319"/>
      <c r="ZS20" s="319"/>
      <c r="ZT20" s="319"/>
      <c r="ZU20" s="319"/>
      <c r="ZV20" s="319"/>
      <c r="ZW20" s="319"/>
      <c r="ZX20" s="319"/>
      <c r="ZY20" s="319"/>
      <c r="ZZ20" s="319"/>
      <c r="AAA20" s="319"/>
      <c r="AAB20" s="319"/>
      <c r="AAC20" s="319"/>
      <c r="AAD20" s="319"/>
      <c r="AAE20" s="319"/>
      <c r="AAF20" s="319"/>
      <c r="AAG20" s="319"/>
      <c r="AAH20" s="319"/>
      <c r="AAI20" s="319"/>
      <c r="AAJ20" s="319"/>
      <c r="AAK20" s="319"/>
      <c r="AAL20" s="319"/>
      <c r="AAM20" s="319"/>
      <c r="AAN20" s="319"/>
      <c r="AAO20" s="319"/>
      <c r="AAP20" s="319"/>
      <c r="AAQ20" s="319"/>
      <c r="AAR20" s="319"/>
      <c r="AAS20" s="319"/>
      <c r="AAT20" s="319"/>
      <c r="AAU20" s="319"/>
      <c r="AAV20" s="319"/>
      <c r="AAW20" s="319"/>
      <c r="AAX20" s="319"/>
      <c r="AAY20" s="319"/>
      <c r="AAZ20" s="319"/>
      <c r="ABA20" s="319"/>
      <c r="ABB20" s="319"/>
      <c r="ABC20" s="319"/>
      <c r="ABD20" s="319"/>
      <c r="ABE20" s="319"/>
      <c r="ABF20" s="319"/>
      <c r="ABG20" s="319"/>
      <c r="ABH20" s="319"/>
      <c r="ABI20" s="319"/>
      <c r="ABJ20" s="319"/>
      <c r="ABK20" s="319"/>
      <c r="ABL20" s="319"/>
      <c r="ABM20" s="319"/>
      <c r="ABN20" s="319"/>
      <c r="ABO20" s="319"/>
      <c r="ABP20" s="319"/>
      <c r="ABQ20" s="319"/>
      <c r="ABR20" s="319"/>
      <c r="ABS20" s="319"/>
      <c r="ABT20" s="319"/>
      <c r="ABU20" s="319"/>
      <c r="ABV20" s="319"/>
      <c r="ABW20" s="319"/>
      <c r="ABX20" s="319"/>
      <c r="ABY20" s="319"/>
      <c r="ABZ20" s="319"/>
      <c r="ACA20" s="319"/>
      <c r="ACB20" s="319"/>
      <c r="ACC20" s="319"/>
      <c r="ACD20" s="319"/>
      <c r="ACE20" s="319"/>
      <c r="ACF20" s="319"/>
      <c r="ACG20" s="319"/>
      <c r="ACH20" s="319"/>
      <c r="ACI20" s="319"/>
      <c r="ACJ20" s="319"/>
      <c r="ACK20" s="319"/>
      <c r="ACL20" s="319"/>
      <c r="ACM20" s="319"/>
      <c r="ACN20" s="319"/>
      <c r="ACO20" s="319"/>
      <c r="ACP20" s="319"/>
      <c r="ACQ20" s="319"/>
      <c r="ACR20" s="319"/>
      <c r="ACS20" s="319"/>
      <c r="ACT20" s="319"/>
      <c r="ACU20" s="319"/>
      <c r="ACV20" s="319"/>
      <c r="ACW20" s="319"/>
      <c r="ACX20" s="319"/>
      <c r="ACY20" s="319"/>
      <c r="ACZ20" s="319"/>
      <c r="ADA20" s="319"/>
      <c r="ADB20" s="319"/>
      <c r="ADC20" s="319"/>
      <c r="ADD20" s="319"/>
      <c r="ADE20" s="319"/>
      <c r="ADF20" s="319"/>
      <c r="ADG20" s="319"/>
      <c r="ADH20" s="319"/>
      <c r="ADI20" s="319"/>
      <c r="ADJ20" s="319"/>
      <c r="ADK20" s="319"/>
      <c r="ADL20" s="319"/>
      <c r="ADM20" s="319"/>
      <c r="ADN20" s="319"/>
      <c r="ADO20" s="319"/>
      <c r="ADP20" s="319"/>
      <c r="ADQ20" s="319"/>
      <c r="ADR20" s="319"/>
      <c r="ADS20" s="319"/>
      <c r="ADT20" s="319"/>
      <c r="ADU20" s="319"/>
      <c r="ADV20" s="319"/>
      <c r="ADW20" s="319"/>
      <c r="ADX20" s="319"/>
      <c r="ADY20" s="319"/>
      <c r="ADZ20" s="319"/>
      <c r="AEA20" s="319"/>
      <c r="AEB20" s="319"/>
      <c r="AEC20" s="319"/>
      <c r="AED20" s="319"/>
      <c r="AEE20" s="319"/>
      <c r="AEF20" s="319"/>
      <c r="AEG20" s="319"/>
      <c r="AEH20" s="319"/>
      <c r="AEI20" s="319"/>
      <c r="AEJ20" s="319"/>
      <c r="AEK20" s="319"/>
      <c r="AEL20" s="319"/>
      <c r="AEM20" s="319"/>
      <c r="AEN20" s="319"/>
      <c r="AEO20" s="319"/>
      <c r="AEP20" s="319"/>
      <c r="AEQ20" s="319"/>
      <c r="AER20" s="319"/>
      <c r="AES20" s="319"/>
      <c r="AET20" s="319"/>
      <c r="AEU20" s="319"/>
      <c r="AEV20" s="319"/>
      <c r="AEW20" s="319"/>
      <c r="AEX20" s="319"/>
      <c r="AEY20" s="319"/>
      <c r="AEZ20" s="319"/>
      <c r="AFA20" s="319"/>
      <c r="AFB20" s="319"/>
      <c r="AFC20" s="319"/>
      <c r="AFD20" s="319"/>
      <c r="AFE20" s="319"/>
      <c r="AFF20" s="319"/>
      <c r="AFG20" s="319"/>
      <c r="AFH20" s="319"/>
      <c r="AFI20" s="319"/>
      <c r="AFJ20" s="319"/>
      <c r="AFK20" s="319"/>
      <c r="AFL20" s="319"/>
      <c r="AFM20" s="319"/>
      <c r="AFN20" s="319"/>
      <c r="AFO20" s="319"/>
      <c r="AFP20" s="319"/>
      <c r="AFQ20" s="319"/>
      <c r="AFR20" s="319"/>
      <c r="AFS20" s="319"/>
      <c r="AFT20" s="319"/>
      <c r="AFU20" s="319"/>
      <c r="AFV20" s="319"/>
      <c r="AFW20" s="319"/>
      <c r="AFX20" s="319"/>
      <c r="AFY20" s="319"/>
      <c r="AFZ20" s="319"/>
      <c r="AGA20" s="319"/>
      <c r="AGB20" s="319"/>
      <c r="AGC20" s="319"/>
      <c r="AGD20" s="319"/>
      <c r="AGE20" s="319"/>
      <c r="AGF20" s="319"/>
      <c r="AGG20" s="319"/>
      <c r="AGH20" s="319"/>
      <c r="AGI20" s="319"/>
      <c r="AGJ20" s="319"/>
      <c r="AGK20" s="319"/>
      <c r="AGL20" s="319"/>
      <c r="AGM20" s="319"/>
      <c r="AGN20" s="319"/>
      <c r="AGO20" s="319"/>
      <c r="AGP20" s="319"/>
      <c r="AGQ20" s="319"/>
      <c r="AGR20" s="319"/>
      <c r="AGS20" s="319"/>
      <c r="AGT20" s="319"/>
      <c r="AGU20" s="319"/>
      <c r="AGV20" s="319"/>
      <c r="AGW20" s="319"/>
      <c r="AGX20" s="319"/>
      <c r="AGY20" s="319"/>
      <c r="AGZ20" s="319"/>
      <c r="AHA20" s="319"/>
      <c r="AHB20" s="319"/>
      <c r="AHC20" s="319"/>
      <c r="AHD20" s="319"/>
      <c r="AHE20" s="319"/>
      <c r="AHF20" s="319"/>
      <c r="AHG20" s="319"/>
      <c r="AHH20" s="319"/>
      <c r="AHI20" s="319"/>
      <c r="AHJ20" s="319"/>
      <c r="AHK20" s="319"/>
      <c r="AHL20" s="319"/>
      <c r="AHM20" s="319"/>
      <c r="AHN20" s="319"/>
      <c r="AHO20" s="319"/>
      <c r="AHP20" s="319"/>
      <c r="AHQ20" s="319"/>
      <c r="AHR20" s="319"/>
      <c r="AHS20" s="319"/>
      <c r="AHT20" s="319"/>
      <c r="AHU20" s="319"/>
      <c r="AHV20" s="319"/>
      <c r="AHW20" s="319"/>
      <c r="AHX20" s="319"/>
      <c r="AHY20" s="319"/>
      <c r="AHZ20" s="319"/>
      <c r="AIA20" s="319"/>
      <c r="AIB20" s="319"/>
      <c r="AIC20" s="319"/>
      <c r="AID20" s="319"/>
      <c r="AIE20" s="319"/>
      <c r="AIF20" s="319"/>
      <c r="AIG20" s="319"/>
      <c r="AIH20" s="319"/>
      <c r="AII20" s="319"/>
      <c r="AIJ20" s="319"/>
      <c r="AIK20" s="319"/>
      <c r="AIL20" s="319"/>
      <c r="AIM20" s="319"/>
      <c r="AIN20" s="319"/>
      <c r="AIO20" s="319"/>
      <c r="AIP20" s="319"/>
      <c r="AIQ20" s="319"/>
      <c r="AIR20" s="319"/>
      <c r="AIS20" s="319"/>
      <c r="AIT20" s="319"/>
      <c r="AIU20" s="319"/>
      <c r="AIV20" s="319"/>
      <c r="AIW20" s="319"/>
      <c r="AIX20" s="319"/>
      <c r="AIY20" s="319"/>
      <c r="AIZ20" s="319"/>
      <c r="AJA20" s="319"/>
      <c r="AJB20" s="319"/>
      <c r="AJC20" s="319"/>
      <c r="AJD20" s="319"/>
      <c r="AJE20" s="319"/>
      <c r="AJF20" s="319"/>
      <c r="AJG20" s="319"/>
      <c r="AJH20" s="319"/>
      <c r="AJI20" s="319"/>
      <c r="AJJ20" s="319"/>
      <c r="AJK20" s="319"/>
      <c r="AJL20" s="319"/>
      <c r="AJM20" s="319"/>
      <c r="AJN20" s="319"/>
      <c r="AJO20" s="319"/>
      <c r="AJP20" s="319"/>
      <c r="AJQ20" s="319"/>
      <c r="AJR20" s="319"/>
      <c r="AJS20" s="319"/>
      <c r="AJT20" s="319"/>
      <c r="AJU20" s="319"/>
      <c r="AJV20" s="319"/>
      <c r="AJW20" s="319"/>
      <c r="AJX20" s="319"/>
      <c r="AJY20" s="319"/>
      <c r="AJZ20" s="319"/>
      <c r="AKA20" s="319"/>
      <c r="AKB20" s="319"/>
      <c r="AKC20" s="319"/>
      <c r="AKD20" s="319"/>
    </row>
    <row r="21" spans="1:966" s="195" customFormat="1">
      <c r="B21" s="210" t="s">
        <v>134</v>
      </c>
      <c r="C21" s="225" t="s">
        <v>135</v>
      </c>
      <c r="D21" s="210" t="s">
        <v>160</v>
      </c>
      <c r="E21" s="658">
        <v>0</v>
      </c>
      <c r="F21" s="211">
        <v>0</v>
      </c>
      <c r="G21" s="211">
        <v>0</v>
      </c>
      <c r="H21" s="211">
        <v>0</v>
      </c>
      <c r="I21" s="212">
        <v>0</v>
      </c>
      <c r="J21" s="213">
        <v>0</v>
      </c>
      <c r="K21" s="211"/>
      <c r="L21" s="211"/>
      <c r="M21" s="214">
        <f t="shared" si="7"/>
        <v>0</v>
      </c>
      <c r="N21" s="214">
        <f t="shared" si="7"/>
        <v>0</v>
      </c>
      <c r="O21" s="214">
        <v>0</v>
      </c>
      <c r="P21" s="309"/>
      <c r="Q21" s="209">
        <v>0</v>
      </c>
      <c r="R21" s="209">
        <v>0</v>
      </c>
      <c r="S21" s="209">
        <v>0</v>
      </c>
      <c r="U21" s="320"/>
      <c r="V21" s="319"/>
      <c r="W21" s="1105"/>
      <c r="X21" s="319"/>
      <c r="Y21" s="319"/>
      <c r="Z21" s="319"/>
      <c r="AA21" s="319"/>
      <c r="AB21" s="319"/>
      <c r="AC21" s="319"/>
      <c r="AD21" s="319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  <c r="RG21" s="319"/>
      <c r="RH21" s="319"/>
      <c r="RI21" s="319"/>
      <c r="RJ21" s="319"/>
      <c r="RK21" s="319"/>
      <c r="RL21" s="319"/>
      <c r="RM21" s="319"/>
      <c r="RN21" s="319"/>
      <c r="RO21" s="319"/>
      <c r="RP21" s="319"/>
      <c r="RQ21" s="319"/>
      <c r="RR21" s="319"/>
      <c r="RS21" s="319"/>
      <c r="RT21" s="319"/>
      <c r="RU21" s="319"/>
      <c r="RV21" s="319"/>
      <c r="RW21" s="319"/>
      <c r="RX21" s="319"/>
      <c r="RY21" s="319"/>
      <c r="RZ21" s="319"/>
      <c r="SA21" s="319"/>
      <c r="SB21" s="319"/>
      <c r="SC21" s="319"/>
      <c r="SD21" s="319"/>
      <c r="SE21" s="319"/>
      <c r="SF21" s="319"/>
      <c r="SG21" s="319"/>
      <c r="SH21" s="319"/>
      <c r="SI21" s="319"/>
      <c r="SJ21" s="319"/>
      <c r="SK21" s="319"/>
      <c r="SL21" s="319"/>
      <c r="SM21" s="319"/>
      <c r="SN21" s="319"/>
      <c r="SO21" s="319"/>
      <c r="SP21" s="319"/>
      <c r="SQ21" s="319"/>
      <c r="SR21" s="319"/>
      <c r="SS21" s="319"/>
      <c r="ST21" s="319"/>
      <c r="SU21" s="319"/>
      <c r="SV21" s="319"/>
      <c r="SW21" s="319"/>
      <c r="SX21" s="319"/>
      <c r="SY21" s="319"/>
      <c r="SZ21" s="319"/>
      <c r="TA21" s="319"/>
      <c r="TB21" s="319"/>
      <c r="TC21" s="319"/>
      <c r="TD21" s="319"/>
      <c r="TE21" s="319"/>
      <c r="TF21" s="319"/>
      <c r="TG21" s="319"/>
      <c r="TH21" s="319"/>
      <c r="TI21" s="319"/>
      <c r="TJ21" s="319"/>
      <c r="TK21" s="319"/>
      <c r="TL21" s="319"/>
      <c r="TM21" s="319"/>
      <c r="TN21" s="319"/>
      <c r="TO21" s="319"/>
      <c r="TP21" s="319"/>
      <c r="TQ21" s="319"/>
      <c r="TR21" s="319"/>
      <c r="TS21" s="319"/>
      <c r="TT21" s="319"/>
      <c r="TU21" s="319"/>
      <c r="TV21" s="319"/>
      <c r="TW21" s="319"/>
      <c r="TX21" s="319"/>
      <c r="TY21" s="319"/>
      <c r="TZ21" s="319"/>
      <c r="UA21" s="319"/>
      <c r="UB21" s="319"/>
      <c r="UC21" s="319"/>
      <c r="UD21" s="319"/>
      <c r="UE21" s="319"/>
      <c r="UF21" s="319"/>
      <c r="UG21" s="319"/>
      <c r="UH21" s="319"/>
      <c r="UI21" s="319"/>
      <c r="UJ21" s="319"/>
      <c r="UK21" s="319"/>
      <c r="UL21" s="319"/>
      <c r="UM21" s="319"/>
      <c r="UN21" s="319"/>
      <c r="UO21" s="319"/>
      <c r="UP21" s="319"/>
      <c r="UQ21" s="319"/>
      <c r="UR21" s="319"/>
      <c r="US21" s="319"/>
      <c r="UT21" s="319"/>
      <c r="UU21" s="319"/>
      <c r="UV21" s="319"/>
      <c r="UW21" s="319"/>
      <c r="UX21" s="319"/>
      <c r="UY21" s="319"/>
      <c r="UZ21" s="319"/>
      <c r="VA21" s="319"/>
      <c r="VB21" s="319"/>
      <c r="VC21" s="319"/>
      <c r="VD21" s="319"/>
      <c r="VE21" s="319"/>
      <c r="VF21" s="319"/>
      <c r="VG21" s="319"/>
      <c r="VH21" s="319"/>
      <c r="VI21" s="319"/>
      <c r="VJ21" s="319"/>
      <c r="VK21" s="319"/>
      <c r="VL21" s="319"/>
      <c r="VM21" s="319"/>
      <c r="VN21" s="319"/>
      <c r="VO21" s="319"/>
      <c r="VP21" s="319"/>
      <c r="VQ21" s="319"/>
      <c r="VR21" s="319"/>
      <c r="VS21" s="319"/>
      <c r="VT21" s="319"/>
      <c r="VU21" s="319"/>
      <c r="VV21" s="319"/>
      <c r="VW21" s="319"/>
      <c r="VX21" s="319"/>
      <c r="VY21" s="319"/>
      <c r="VZ21" s="319"/>
      <c r="WA21" s="319"/>
      <c r="WB21" s="319"/>
      <c r="WC21" s="319"/>
      <c r="WD21" s="319"/>
      <c r="WE21" s="319"/>
      <c r="WF21" s="319"/>
      <c r="WG21" s="319"/>
      <c r="WH21" s="319"/>
      <c r="WI21" s="319"/>
      <c r="WJ21" s="319"/>
      <c r="WK21" s="319"/>
      <c r="WL21" s="319"/>
      <c r="WM21" s="319"/>
      <c r="WN21" s="319"/>
      <c r="WO21" s="319"/>
      <c r="WP21" s="319"/>
      <c r="WQ21" s="319"/>
      <c r="WR21" s="319"/>
      <c r="WS21" s="319"/>
      <c r="WT21" s="319"/>
      <c r="WU21" s="319"/>
      <c r="WV21" s="319"/>
      <c r="WW21" s="319"/>
      <c r="WX21" s="319"/>
      <c r="WY21" s="319"/>
      <c r="WZ21" s="319"/>
      <c r="XA21" s="319"/>
      <c r="XB21" s="319"/>
      <c r="XC21" s="319"/>
      <c r="XD21" s="319"/>
      <c r="XE21" s="319"/>
      <c r="XF21" s="319"/>
      <c r="XG21" s="319"/>
      <c r="XH21" s="319"/>
      <c r="XI21" s="319"/>
      <c r="XJ21" s="319"/>
      <c r="XK21" s="319"/>
      <c r="XL21" s="319"/>
      <c r="XM21" s="319"/>
      <c r="XN21" s="319"/>
      <c r="XO21" s="319"/>
      <c r="XP21" s="319"/>
      <c r="XQ21" s="319"/>
      <c r="XR21" s="319"/>
      <c r="XS21" s="319"/>
      <c r="XT21" s="319"/>
      <c r="XU21" s="319"/>
      <c r="XV21" s="319"/>
      <c r="XW21" s="319"/>
      <c r="XX21" s="319"/>
      <c r="XY21" s="319"/>
      <c r="XZ21" s="319"/>
      <c r="YA21" s="319"/>
      <c r="YB21" s="319"/>
      <c r="YC21" s="319"/>
      <c r="YD21" s="319"/>
      <c r="YE21" s="319"/>
      <c r="YF21" s="319"/>
      <c r="YG21" s="319"/>
      <c r="YH21" s="319"/>
      <c r="YI21" s="319"/>
      <c r="YJ21" s="319"/>
      <c r="YK21" s="319"/>
      <c r="YL21" s="319"/>
      <c r="YM21" s="319"/>
      <c r="YN21" s="319"/>
      <c r="YO21" s="319"/>
      <c r="YP21" s="319"/>
      <c r="YQ21" s="319"/>
      <c r="YR21" s="319"/>
      <c r="YS21" s="319"/>
      <c r="YT21" s="319"/>
      <c r="YU21" s="319"/>
      <c r="YV21" s="319"/>
      <c r="YW21" s="319"/>
      <c r="YX21" s="319"/>
      <c r="YY21" s="319"/>
      <c r="YZ21" s="319"/>
      <c r="ZA21" s="319"/>
      <c r="ZB21" s="319"/>
      <c r="ZC21" s="319"/>
      <c r="ZD21" s="319"/>
      <c r="ZE21" s="319"/>
      <c r="ZF21" s="319"/>
      <c r="ZG21" s="319"/>
      <c r="ZH21" s="319"/>
      <c r="ZI21" s="319"/>
      <c r="ZJ21" s="319"/>
      <c r="ZK21" s="319"/>
      <c r="ZL21" s="319"/>
      <c r="ZM21" s="319"/>
      <c r="ZN21" s="319"/>
      <c r="ZO21" s="319"/>
      <c r="ZP21" s="319"/>
      <c r="ZQ21" s="319"/>
      <c r="ZR21" s="319"/>
      <c r="ZS21" s="319"/>
      <c r="ZT21" s="319"/>
      <c r="ZU21" s="319"/>
      <c r="ZV21" s="319"/>
      <c r="ZW21" s="319"/>
      <c r="ZX21" s="319"/>
      <c r="ZY21" s="319"/>
      <c r="ZZ21" s="319"/>
      <c r="AAA21" s="319"/>
      <c r="AAB21" s="319"/>
      <c r="AAC21" s="319"/>
      <c r="AAD21" s="319"/>
      <c r="AAE21" s="319"/>
      <c r="AAF21" s="319"/>
      <c r="AAG21" s="319"/>
      <c r="AAH21" s="319"/>
      <c r="AAI21" s="319"/>
      <c r="AAJ21" s="319"/>
      <c r="AAK21" s="319"/>
      <c r="AAL21" s="319"/>
      <c r="AAM21" s="319"/>
      <c r="AAN21" s="319"/>
      <c r="AAO21" s="319"/>
      <c r="AAP21" s="319"/>
      <c r="AAQ21" s="319"/>
      <c r="AAR21" s="319"/>
      <c r="AAS21" s="319"/>
      <c r="AAT21" s="319"/>
      <c r="AAU21" s="319"/>
      <c r="AAV21" s="319"/>
      <c r="AAW21" s="319"/>
      <c r="AAX21" s="319"/>
      <c r="AAY21" s="319"/>
      <c r="AAZ21" s="319"/>
      <c r="ABA21" s="319"/>
      <c r="ABB21" s="319"/>
      <c r="ABC21" s="319"/>
      <c r="ABD21" s="319"/>
      <c r="ABE21" s="319"/>
      <c r="ABF21" s="319"/>
      <c r="ABG21" s="319"/>
      <c r="ABH21" s="319"/>
      <c r="ABI21" s="319"/>
      <c r="ABJ21" s="319"/>
      <c r="ABK21" s="319"/>
      <c r="ABL21" s="319"/>
      <c r="ABM21" s="319"/>
      <c r="ABN21" s="319"/>
      <c r="ABO21" s="319"/>
      <c r="ABP21" s="319"/>
      <c r="ABQ21" s="319"/>
      <c r="ABR21" s="319"/>
      <c r="ABS21" s="319"/>
      <c r="ABT21" s="319"/>
      <c r="ABU21" s="319"/>
      <c r="ABV21" s="319"/>
      <c r="ABW21" s="319"/>
      <c r="ABX21" s="319"/>
      <c r="ABY21" s="319"/>
      <c r="ABZ21" s="319"/>
      <c r="ACA21" s="319"/>
      <c r="ACB21" s="319"/>
      <c r="ACC21" s="319"/>
      <c r="ACD21" s="319"/>
      <c r="ACE21" s="319"/>
      <c r="ACF21" s="319"/>
      <c r="ACG21" s="319"/>
      <c r="ACH21" s="319"/>
      <c r="ACI21" s="319"/>
      <c r="ACJ21" s="319"/>
      <c r="ACK21" s="319"/>
      <c r="ACL21" s="319"/>
      <c r="ACM21" s="319"/>
      <c r="ACN21" s="319"/>
      <c r="ACO21" s="319"/>
      <c r="ACP21" s="319"/>
      <c r="ACQ21" s="319"/>
      <c r="ACR21" s="319"/>
      <c r="ACS21" s="319"/>
      <c r="ACT21" s="319"/>
      <c r="ACU21" s="319"/>
      <c r="ACV21" s="319"/>
      <c r="ACW21" s="319"/>
      <c r="ACX21" s="319"/>
      <c r="ACY21" s="319"/>
      <c r="ACZ21" s="319"/>
      <c r="ADA21" s="319"/>
      <c r="ADB21" s="319"/>
      <c r="ADC21" s="319"/>
      <c r="ADD21" s="319"/>
      <c r="ADE21" s="319"/>
      <c r="ADF21" s="319"/>
      <c r="ADG21" s="319"/>
      <c r="ADH21" s="319"/>
      <c r="ADI21" s="319"/>
      <c r="ADJ21" s="319"/>
      <c r="ADK21" s="319"/>
      <c r="ADL21" s="319"/>
      <c r="ADM21" s="319"/>
      <c r="ADN21" s="319"/>
      <c r="ADO21" s="319"/>
      <c r="ADP21" s="319"/>
      <c r="ADQ21" s="319"/>
      <c r="ADR21" s="319"/>
      <c r="ADS21" s="319"/>
      <c r="ADT21" s="319"/>
      <c r="ADU21" s="319"/>
      <c r="ADV21" s="319"/>
      <c r="ADW21" s="319"/>
      <c r="ADX21" s="319"/>
      <c r="ADY21" s="319"/>
      <c r="ADZ21" s="319"/>
      <c r="AEA21" s="319"/>
      <c r="AEB21" s="319"/>
      <c r="AEC21" s="319"/>
      <c r="AED21" s="319"/>
      <c r="AEE21" s="319"/>
      <c r="AEF21" s="319"/>
      <c r="AEG21" s="319"/>
      <c r="AEH21" s="319"/>
      <c r="AEI21" s="319"/>
      <c r="AEJ21" s="319"/>
      <c r="AEK21" s="319"/>
      <c r="AEL21" s="319"/>
      <c r="AEM21" s="319"/>
      <c r="AEN21" s="319"/>
      <c r="AEO21" s="319"/>
      <c r="AEP21" s="319"/>
      <c r="AEQ21" s="319"/>
      <c r="AER21" s="319"/>
      <c r="AES21" s="319"/>
      <c r="AET21" s="319"/>
      <c r="AEU21" s="319"/>
      <c r="AEV21" s="319"/>
      <c r="AEW21" s="319"/>
      <c r="AEX21" s="319"/>
      <c r="AEY21" s="319"/>
      <c r="AEZ21" s="319"/>
      <c r="AFA21" s="319"/>
      <c r="AFB21" s="319"/>
      <c r="AFC21" s="319"/>
      <c r="AFD21" s="319"/>
      <c r="AFE21" s="319"/>
      <c r="AFF21" s="319"/>
      <c r="AFG21" s="319"/>
      <c r="AFH21" s="319"/>
      <c r="AFI21" s="319"/>
      <c r="AFJ21" s="319"/>
      <c r="AFK21" s="319"/>
      <c r="AFL21" s="319"/>
      <c r="AFM21" s="319"/>
      <c r="AFN21" s="319"/>
      <c r="AFO21" s="319"/>
      <c r="AFP21" s="319"/>
      <c r="AFQ21" s="319"/>
      <c r="AFR21" s="319"/>
      <c r="AFS21" s="319"/>
      <c r="AFT21" s="319"/>
      <c r="AFU21" s="319"/>
      <c r="AFV21" s="319"/>
      <c r="AFW21" s="319"/>
      <c r="AFX21" s="319"/>
      <c r="AFY21" s="319"/>
      <c r="AFZ21" s="319"/>
      <c r="AGA21" s="319"/>
      <c r="AGB21" s="319"/>
      <c r="AGC21" s="319"/>
      <c r="AGD21" s="319"/>
      <c r="AGE21" s="319"/>
      <c r="AGF21" s="319"/>
      <c r="AGG21" s="319"/>
      <c r="AGH21" s="319"/>
      <c r="AGI21" s="319"/>
      <c r="AGJ21" s="319"/>
      <c r="AGK21" s="319"/>
      <c r="AGL21" s="319"/>
      <c r="AGM21" s="319"/>
      <c r="AGN21" s="319"/>
      <c r="AGO21" s="319"/>
      <c r="AGP21" s="319"/>
      <c r="AGQ21" s="319"/>
      <c r="AGR21" s="319"/>
      <c r="AGS21" s="319"/>
      <c r="AGT21" s="319"/>
      <c r="AGU21" s="319"/>
      <c r="AGV21" s="319"/>
      <c r="AGW21" s="319"/>
      <c r="AGX21" s="319"/>
      <c r="AGY21" s="319"/>
      <c r="AGZ21" s="319"/>
      <c r="AHA21" s="319"/>
      <c r="AHB21" s="319"/>
      <c r="AHC21" s="319"/>
      <c r="AHD21" s="319"/>
      <c r="AHE21" s="319"/>
      <c r="AHF21" s="319"/>
      <c r="AHG21" s="319"/>
      <c r="AHH21" s="319"/>
      <c r="AHI21" s="319"/>
      <c r="AHJ21" s="319"/>
      <c r="AHK21" s="319"/>
      <c r="AHL21" s="319"/>
      <c r="AHM21" s="319"/>
      <c r="AHN21" s="319"/>
      <c r="AHO21" s="319"/>
      <c r="AHP21" s="319"/>
      <c r="AHQ21" s="319"/>
      <c r="AHR21" s="319"/>
      <c r="AHS21" s="319"/>
      <c r="AHT21" s="319"/>
      <c r="AHU21" s="319"/>
      <c r="AHV21" s="319"/>
      <c r="AHW21" s="319"/>
      <c r="AHX21" s="319"/>
      <c r="AHY21" s="319"/>
      <c r="AHZ21" s="319"/>
      <c r="AIA21" s="319"/>
      <c r="AIB21" s="319"/>
      <c r="AIC21" s="319"/>
      <c r="AID21" s="319"/>
      <c r="AIE21" s="319"/>
      <c r="AIF21" s="319"/>
      <c r="AIG21" s="319"/>
      <c r="AIH21" s="319"/>
      <c r="AII21" s="319"/>
      <c r="AIJ21" s="319"/>
      <c r="AIK21" s="319"/>
      <c r="AIL21" s="319"/>
      <c r="AIM21" s="319"/>
      <c r="AIN21" s="319"/>
      <c r="AIO21" s="319"/>
      <c r="AIP21" s="319"/>
      <c r="AIQ21" s="319"/>
      <c r="AIR21" s="319"/>
      <c r="AIS21" s="319"/>
      <c r="AIT21" s="319"/>
      <c r="AIU21" s="319"/>
      <c r="AIV21" s="319"/>
      <c r="AIW21" s="319"/>
      <c r="AIX21" s="319"/>
      <c r="AIY21" s="319"/>
      <c r="AIZ21" s="319"/>
      <c r="AJA21" s="319"/>
      <c r="AJB21" s="319"/>
      <c r="AJC21" s="319"/>
      <c r="AJD21" s="319"/>
      <c r="AJE21" s="319"/>
      <c r="AJF21" s="319"/>
      <c r="AJG21" s="319"/>
      <c r="AJH21" s="319"/>
      <c r="AJI21" s="319"/>
      <c r="AJJ21" s="319"/>
      <c r="AJK21" s="319"/>
      <c r="AJL21" s="319"/>
      <c r="AJM21" s="319"/>
      <c r="AJN21" s="319"/>
      <c r="AJO21" s="319"/>
      <c r="AJP21" s="319"/>
      <c r="AJQ21" s="319"/>
      <c r="AJR21" s="319"/>
      <c r="AJS21" s="319"/>
      <c r="AJT21" s="319"/>
      <c r="AJU21" s="319"/>
      <c r="AJV21" s="319"/>
      <c r="AJW21" s="319"/>
      <c r="AJX21" s="319"/>
      <c r="AJY21" s="319"/>
      <c r="AJZ21" s="319"/>
      <c r="AKA21" s="319"/>
      <c r="AKB21" s="319"/>
      <c r="AKC21" s="319"/>
      <c r="AKD21" s="319"/>
    </row>
    <row r="22" spans="1:966" s="195" customFormat="1">
      <c r="B22" s="210" t="s">
        <v>136</v>
      </c>
      <c r="C22" s="1090" t="s">
        <v>137</v>
      </c>
      <c r="D22" s="210">
        <f>'G262 Rebates'!G41</f>
        <v>9.0729355829233675</v>
      </c>
      <c r="E22" s="210">
        <f>'G262 Rebates'!N41</f>
        <v>272583</v>
      </c>
      <c r="F22" s="210">
        <f>'G262 Rebates'!P41</f>
        <v>178058.24000000002</v>
      </c>
      <c r="G22" s="210">
        <f>'G262 Rebates'!Q41</f>
        <v>498847.18000000005</v>
      </c>
      <c r="H22" s="210">
        <f>'G262 Rebates'!R41</f>
        <v>546515.07999999984</v>
      </c>
      <c r="I22" s="210">
        <f>'G262 Rebates'!S41</f>
        <v>1045362.2599999999</v>
      </c>
      <c r="J22" s="213">
        <v>0</v>
      </c>
      <c r="K22" s="211">
        <f>'G262 Rebates'!U41</f>
        <v>676905.42</v>
      </c>
      <c r="L22" s="211">
        <f>'G262 Rebates'!V41</f>
        <v>1223420.5</v>
      </c>
      <c r="M22" s="214">
        <f t="shared" si="7"/>
        <v>627927.1057513915</v>
      </c>
      <c r="N22" s="214">
        <f t="shared" si="7"/>
        <v>1134898.4230055658</v>
      </c>
      <c r="O22" s="214">
        <f>'G262 Rebates'!AB41</f>
        <v>1016886.7211238969</v>
      </c>
      <c r="P22" s="309">
        <f>'G262 Rebates'!Z41</f>
        <v>743725.93874510005</v>
      </c>
      <c r="Q22" s="209">
        <f>O22/M22</f>
        <v>1.6194343448624784</v>
      </c>
      <c r="R22" s="209">
        <f>(O22+P22)/N22</f>
        <v>1.5513394187352418</v>
      </c>
      <c r="S22" s="209">
        <f t="shared" si="2"/>
        <v>1.6409409813518205</v>
      </c>
      <c r="U22" s="320"/>
      <c r="V22" s="319"/>
      <c r="W22" s="1105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  <c r="RG22" s="319"/>
      <c r="RH22" s="319"/>
      <c r="RI22" s="319"/>
      <c r="RJ22" s="319"/>
      <c r="RK22" s="319"/>
      <c r="RL22" s="319"/>
      <c r="RM22" s="319"/>
      <c r="RN22" s="319"/>
      <c r="RO22" s="319"/>
      <c r="RP22" s="319"/>
      <c r="RQ22" s="319"/>
      <c r="RR22" s="319"/>
      <c r="RS22" s="319"/>
      <c r="RT22" s="319"/>
      <c r="RU22" s="319"/>
      <c r="RV22" s="319"/>
      <c r="RW22" s="319"/>
      <c r="RX22" s="319"/>
      <c r="RY22" s="319"/>
      <c r="RZ22" s="319"/>
      <c r="SA22" s="319"/>
      <c r="SB22" s="319"/>
      <c r="SC22" s="319"/>
      <c r="SD22" s="319"/>
      <c r="SE22" s="319"/>
      <c r="SF22" s="319"/>
      <c r="SG22" s="319"/>
      <c r="SH22" s="319"/>
      <c r="SI22" s="319"/>
      <c r="SJ22" s="319"/>
      <c r="SK22" s="319"/>
      <c r="SL22" s="319"/>
      <c r="SM22" s="319"/>
      <c r="SN22" s="319"/>
      <c r="SO22" s="319"/>
      <c r="SP22" s="319"/>
      <c r="SQ22" s="319"/>
      <c r="SR22" s="319"/>
      <c r="SS22" s="319"/>
      <c r="ST22" s="319"/>
      <c r="SU22" s="319"/>
      <c r="SV22" s="319"/>
      <c r="SW22" s="319"/>
      <c r="SX22" s="319"/>
      <c r="SY22" s="319"/>
      <c r="SZ22" s="319"/>
      <c r="TA22" s="319"/>
      <c r="TB22" s="319"/>
      <c r="TC22" s="319"/>
      <c r="TD22" s="319"/>
      <c r="TE22" s="319"/>
      <c r="TF22" s="319"/>
      <c r="TG22" s="319"/>
      <c r="TH22" s="319"/>
      <c r="TI22" s="319"/>
      <c r="TJ22" s="319"/>
      <c r="TK22" s="319"/>
      <c r="TL22" s="319"/>
      <c r="TM22" s="319"/>
      <c r="TN22" s="319"/>
      <c r="TO22" s="319"/>
      <c r="TP22" s="319"/>
      <c r="TQ22" s="319"/>
      <c r="TR22" s="319"/>
      <c r="TS22" s="319"/>
      <c r="TT22" s="319"/>
      <c r="TU22" s="319"/>
      <c r="TV22" s="319"/>
      <c r="TW22" s="319"/>
      <c r="TX22" s="319"/>
      <c r="TY22" s="319"/>
      <c r="TZ22" s="319"/>
      <c r="UA22" s="319"/>
      <c r="UB22" s="319"/>
      <c r="UC22" s="319"/>
      <c r="UD22" s="319"/>
      <c r="UE22" s="319"/>
      <c r="UF22" s="319"/>
      <c r="UG22" s="319"/>
      <c r="UH22" s="319"/>
      <c r="UI22" s="319"/>
      <c r="UJ22" s="319"/>
      <c r="UK22" s="319"/>
      <c r="UL22" s="319"/>
      <c r="UM22" s="319"/>
      <c r="UN22" s="319"/>
      <c r="UO22" s="319"/>
      <c r="UP22" s="319"/>
      <c r="UQ22" s="319"/>
      <c r="UR22" s="319"/>
      <c r="US22" s="319"/>
      <c r="UT22" s="319"/>
      <c r="UU22" s="319"/>
      <c r="UV22" s="319"/>
      <c r="UW22" s="319"/>
      <c r="UX22" s="319"/>
      <c r="UY22" s="319"/>
      <c r="UZ22" s="319"/>
      <c r="VA22" s="319"/>
      <c r="VB22" s="319"/>
      <c r="VC22" s="319"/>
      <c r="VD22" s="319"/>
      <c r="VE22" s="319"/>
      <c r="VF22" s="319"/>
      <c r="VG22" s="319"/>
      <c r="VH22" s="319"/>
      <c r="VI22" s="319"/>
      <c r="VJ22" s="319"/>
      <c r="VK22" s="319"/>
      <c r="VL22" s="319"/>
      <c r="VM22" s="319"/>
      <c r="VN22" s="319"/>
      <c r="VO22" s="319"/>
      <c r="VP22" s="319"/>
      <c r="VQ22" s="319"/>
      <c r="VR22" s="319"/>
      <c r="VS22" s="319"/>
      <c r="VT22" s="319"/>
      <c r="VU22" s="319"/>
      <c r="VV22" s="319"/>
      <c r="VW22" s="319"/>
      <c r="VX22" s="319"/>
      <c r="VY22" s="319"/>
      <c r="VZ22" s="319"/>
      <c r="WA22" s="319"/>
      <c r="WB22" s="319"/>
      <c r="WC22" s="319"/>
      <c r="WD22" s="319"/>
      <c r="WE22" s="319"/>
      <c r="WF22" s="319"/>
      <c r="WG22" s="319"/>
      <c r="WH22" s="319"/>
      <c r="WI22" s="319"/>
      <c r="WJ22" s="319"/>
      <c r="WK22" s="319"/>
      <c r="WL22" s="319"/>
      <c r="WM22" s="319"/>
      <c r="WN22" s="319"/>
      <c r="WO22" s="319"/>
      <c r="WP22" s="319"/>
      <c r="WQ22" s="319"/>
      <c r="WR22" s="319"/>
      <c r="WS22" s="319"/>
      <c r="WT22" s="319"/>
      <c r="WU22" s="319"/>
      <c r="WV22" s="319"/>
      <c r="WW22" s="319"/>
      <c r="WX22" s="319"/>
      <c r="WY22" s="319"/>
      <c r="WZ22" s="319"/>
      <c r="XA22" s="319"/>
      <c r="XB22" s="319"/>
      <c r="XC22" s="319"/>
      <c r="XD22" s="319"/>
      <c r="XE22" s="319"/>
      <c r="XF22" s="319"/>
      <c r="XG22" s="319"/>
      <c r="XH22" s="319"/>
      <c r="XI22" s="319"/>
      <c r="XJ22" s="319"/>
      <c r="XK22" s="319"/>
      <c r="XL22" s="319"/>
      <c r="XM22" s="319"/>
      <c r="XN22" s="319"/>
      <c r="XO22" s="319"/>
      <c r="XP22" s="319"/>
      <c r="XQ22" s="319"/>
      <c r="XR22" s="319"/>
      <c r="XS22" s="319"/>
      <c r="XT22" s="319"/>
      <c r="XU22" s="319"/>
      <c r="XV22" s="319"/>
      <c r="XW22" s="319"/>
      <c r="XX22" s="319"/>
      <c r="XY22" s="319"/>
      <c r="XZ22" s="319"/>
      <c r="YA22" s="319"/>
      <c r="YB22" s="319"/>
      <c r="YC22" s="319"/>
      <c r="YD22" s="319"/>
      <c r="YE22" s="319"/>
      <c r="YF22" s="319"/>
      <c r="YG22" s="319"/>
      <c r="YH22" s="319"/>
      <c r="YI22" s="319"/>
      <c r="YJ22" s="319"/>
      <c r="YK22" s="319"/>
      <c r="YL22" s="319"/>
      <c r="YM22" s="319"/>
      <c r="YN22" s="319"/>
      <c r="YO22" s="319"/>
      <c r="YP22" s="319"/>
      <c r="YQ22" s="319"/>
      <c r="YR22" s="319"/>
      <c r="YS22" s="319"/>
      <c r="YT22" s="319"/>
      <c r="YU22" s="319"/>
      <c r="YV22" s="319"/>
      <c r="YW22" s="319"/>
      <c r="YX22" s="319"/>
      <c r="YY22" s="319"/>
      <c r="YZ22" s="319"/>
      <c r="ZA22" s="319"/>
      <c r="ZB22" s="319"/>
      <c r="ZC22" s="319"/>
      <c r="ZD22" s="319"/>
      <c r="ZE22" s="319"/>
      <c r="ZF22" s="319"/>
      <c r="ZG22" s="319"/>
      <c r="ZH22" s="319"/>
      <c r="ZI22" s="319"/>
      <c r="ZJ22" s="319"/>
      <c r="ZK22" s="319"/>
      <c r="ZL22" s="319"/>
      <c r="ZM22" s="319"/>
      <c r="ZN22" s="319"/>
      <c r="ZO22" s="319"/>
      <c r="ZP22" s="319"/>
      <c r="ZQ22" s="319"/>
      <c r="ZR22" s="319"/>
      <c r="ZS22" s="319"/>
      <c r="ZT22" s="319"/>
      <c r="ZU22" s="319"/>
      <c r="ZV22" s="319"/>
      <c r="ZW22" s="319"/>
      <c r="ZX22" s="319"/>
      <c r="ZY22" s="319"/>
      <c r="ZZ22" s="319"/>
      <c r="AAA22" s="319"/>
      <c r="AAB22" s="319"/>
      <c r="AAC22" s="319"/>
      <c r="AAD22" s="319"/>
      <c r="AAE22" s="319"/>
      <c r="AAF22" s="319"/>
      <c r="AAG22" s="319"/>
      <c r="AAH22" s="319"/>
      <c r="AAI22" s="319"/>
      <c r="AAJ22" s="319"/>
      <c r="AAK22" s="319"/>
      <c r="AAL22" s="319"/>
      <c r="AAM22" s="319"/>
      <c r="AAN22" s="319"/>
      <c r="AAO22" s="319"/>
      <c r="AAP22" s="319"/>
      <c r="AAQ22" s="319"/>
      <c r="AAR22" s="319"/>
      <c r="AAS22" s="319"/>
      <c r="AAT22" s="319"/>
      <c r="AAU22" s="319"/>
      <c r="AAV22" s="319"/>
      <c r="AAW22" s="319"/>
      <c r="AAX22" s="319"/>
      <c r="AAY22" s="319"/>
      <c r="AAZ22" s="319"/>
      <c r="ABA22" s="319"/>
      <c r="ABB22" s="319"/>
      <c r="ABC22" s="319"/>
      <c r="ABD22" s="319"/>
      <c r="ABE22" s="319"/>
      <c r="ABF22" s="319"/>
      <c r="ABG22" s="319"/>
      <c r="ABH22" s="319"/>
      <c r="ABI22" s="319"/>
      <c r="ABJ22" s="319"/>
      <c r="ABK22" s="319"/>
      <c r="ABL22" s="319"/>
      <c r="ABM22" s="319"/>
      <c r="ABN22" s="319"/>
      <c r="ABO22" s="319"/>
      <c r="ABP22" s="319"/>
      <c r="ABQ22" s="319"/>
      <c r="ABR22" s="319"/>
      <c r="ABS22" s="319"/>
      <c r="ABT22" s="319"/>
      <c r="ABU22" s="319"/>
      <c r="ABV22" s="319"/>
      <c r="ABW22" s="319"/>
      <c r="ABX22" s="319"/>
      <c r="ABY22" s="319"/>
      <c r="ABZ22" s="319"/>
      <c r="ACA22" s="319"/>
      <c r="ACB22" s="319"/>
      <c r="ACC22" s="319"/>
      <c r="ACD22" s="319"/>
      <c r="ACE22" s="319"/>
      <c r="ACF22" s="319"/>
      <c r="ACG22" s="319"/>
      <c r="ACH22" s="319"/>
      <c r="ACI22" s="319"/>
      <c r="ACJ22" s="319"/>
      <c r="ACK22" s="319"/>
      <c r="ACL22" s="319"/>
      <c r="ACM22" s="319"/>
      <c r="ACN22" s="319"/>
      <c r="ACO22" s="319"/>
      <c r="ACP22" s="319"/>
      <c r="ACQ22" s="319"/>
      <c r="ACR22" s="319"/>
      <c r="ACS22" s="319"/>
      <c r="ACT22" s="319"/>
      <c r="ACU22" s="319"/>
      <c r="ACV22" s="319"/>
      <c r="ACW22" s="319"/>
      <c r="ACX22" s="319"/>
      <c r="ACY22" s="319"/>
      <c r="ACZ22" s="319"/>
      <c r="ADA22" s="319"/>
      <c r="ADB22" s="319"/>
      <c r="ADC22" s="319"/>
      <c r="ADD22" s="319"/>
      <c r="ADE22" s="319"/>
      <c r="ADF22" s="319"/>
      <c r="ADG22" s="319"/>
      <c r="ADH22" s="319"/>
      <c r="ADI22" s="319"/>
      <c r="ADJ22" s="319"/>
      <c r="ADK22" s="319"/>
      <c r="ADL22" s="319"/>
      <c r="ADM22" s="319"/>
      <c r="ADN22" s="319"/>
      <c r="ADO22" s="319"/>
      <c r="ADP22" s="319"/>
      <c r="ADQ22" s="319"/>
      <c r="ADR22" s="319"/>
      <c r="ADS22" s="319"/>
      <c r="ADT22" s="319"/>
      <c r="ADU22" s="319"/>
      <c r="ADV22" s="319"/>
      <c r="ADW22" s="319"/>
      <c r="ADX22" s="319"/>
      <c r="ADY22" s="319"/>
      <c r="ADZ22" s="319"/>
      <c r="AEA22" s="319"/>
      <c r="AEB22" s="319"/>
      <c r="AEC22" s="319"/>
      <c r="AED22" s="319"/>
      <c r="AEE22" s="319"/>
      <c r="AEF22" s="319"/>
      <c r="AEG22" s="319"/>
      <c r="AEH22" s="319"/>
      <c r="AEI22" s="319"/>
      <c r="AEJ22" s="319"/>
      <c r="AEK22" s="319"/>
      <c r="AEL22" s="319"/>
      <c r="AEM22" s="319"/>
      <c r="AEN22" s="319"/>
      <c r="AEO22" s="319"/>
      <c r="AEP22" s="319"/>
      <c r="AEQ22" s="319"/>
      <c r="AER22" s="319"/>
      <c r="AES22" s="319"/>
      <c r="AET22" s="319"/>
      <c r="AEU22" s="319"/>
      <c r="AEV22" s="319"/>
      <c r="AEW22" s="319"/>
      <c r="AEX22" s="319"/>
      <c r="AEY22" s="319"/>
      <c r="AEZ22" s="319"/>
      <c r="AFA22" s="319"/>
      <c r="AFB22" s="319"/>
      <c r="AFC22" s="319"/>
      <c r="AFD22" s="319"/>
      <c r="AFE22" s="319"/>
      <c r="AFF22" s="319"/>
      <c r="AFG22" s="319"/>
      <c r="AFH22" s="319"/>
      <c r="AFI22" s="319"/>
      <c r="AFJ22" s="319"/>
      <c r="AFK22" s="319"/>
      <c r="AFL22" s="319"/>
      <c r="AFM22" s="319"/>
      <c r="AFN22" s="319"/>
      <c r="AFO22" s="319"/>
      <c r="AFP22" s="319"/>
      <c r="AFQ22" s="319"/>
      <c r="AFR22" s="319"/>
      <c r="AFS22" s="319"/>
      <c r="AFT22" s="319"/>
      <c r="AFU22" s="319"/>
      <c r="AFV22" s="319"/>
      <c r="AFW22" s="319"/>
      <c r="AFX22" s="319"/>
      <c r="AFY22" s="319"/>
      <c r="AFZ22" s="319"/>
      <c r="AGA22" s="319"/>
      <c r="AGB22" s="319"/>
      <c r="AGC22" s="319"/>
      <c r="AGD22" s="319"/>
      <c r="AGE22" s="319"/>
      <c r="AGF22" s="319"/>
      <c r="AGG22" s="319"/>
      <c r="AGH22" s="319"/>
      <c r="AGI22" s="319"/>
      <c r="AGJ22" s="319"/>
      <c r="AGK22" s="319"/>
      <c r="AGL22" s="319"/>
      <c r="AGM22" s="319"/>
      <c r="AGN22" s="319"/>
      <c r="AGO22" s="319"/>
      <c r="AGP22" s="319"/>
      <c r="AGQ22" s="319"/>
      <c r="AGR22" s="319"/>
      <c r="AGS22" s="319"/>
      <c r="AGT22" s="319"/>
      <c r="AGU22" s="319"/>
      <c r="AGV22" s="319"/>
      <c r="AGW22" s="319"/>
      <c r="AGX22" s="319"/>
      <c r="AGY22" s="319"/>
      <c r="AGZ22" s="319"/>
      <c r="AHA22" s="319"/>
      <c r="AHB22" s="319"/>
      <c r="AHC22" s="319"/>
      <c r="AHD22" s="319"/>
      <c r="AHE22" s="319"/>
      <c r="AHF22" s="319"/>
      <c r="AHG22" s="319"/>
      <c r="AHH22" s="319"/>
      <c r="AHI22" s="319"/>
      <c r="AHJ22" s="319"/>
      <c r="AHK22" s="319"/>
      <c r="AHL22" s="319"/>
      <c r="AHM22" s="319"/>
      <c r="AHN22" s="319"/>
      <c r="AHO22" s="319"/>
      <c r="AHP22" s="319"/>
      <c r="AHQ22" s="319"/>
      <c r="AHR22" s="319"/>
      <c r="AHS22" s="319"/>
      <c r="AHT22" s="319"/>
      <c r="AHU22" s="319"/>
      <c r="AHV22" s="319"/>
      <c r="AHW22" s="319"/>
      <c r="AHX22" s="319"/>
      <c r="AHY22" s="319"/>
      <c r="AHZ22" s="319"/>
      <c r="AIA22" s="319"/>
      <c r="AIB22" s="319"/>
      <c r="AIC22" s="319"/>
      <c r="AID22" s="319"/>
      <c r="AIE22" s="319"/>
      <c r="AIF22" s="319"/>
      <c r="AIG22" s="319"/>
      <c r="AIH22" s="319"/>
      <c r="AII22" s="319"/>
      <c r="AIJ22" s="319"/>
      <c r="AIK22" s="319"/>
      <c r="AIL22" s="319"/>
      <c r="AIM22" s="319"/>
      <c r="AIN22" s="319"/>
      <c r="AIO22" s="319"/>
      <c r="AIP22" s="319"/>
      <c r="AIQ22" s="319"/>
      <c r="AIR22" s="319"/>
      <c r="AIS22" s="319"/>
      <c r="AIT22" s="319"/>
      <c r="AIU22" s="319"/>
      <c r="AIV22" s="319"/>
      <c r="AIW22" s="319"/>
      <c r="AIX22" s="319"/>
      <c r="AIY22" s="319"/>
      <c r="AIZ22" s="319"/>
      <c r="AJA22" s="319"/>
      <c r="AJB22" s="319"/>
      <c r="AJC22" s="319"/>
      <c r="AJD22" s="319"/>
      <c r="AJE22" s="319"/>
      <c r="AJF22" s="319"/>
      <c r="AJG22" s="319"/>
      <c r="AJH22" s="319"/>
      <c r="AJI22" s="319"/>
      <c r="AJJ22" s="319"/>
      <c r="AJK22" s="319"/>
      <c r="AJL22" s="319"/>
      <c r="AJM22" s="319"/>
      <c r="AJN22" s="319"/>
      <c r="AJO22" s="319"/>
      <c r="AJP22" s="319"/>
      <c r="AJQ22" s="319"/>
      <c r="AJR22" s="319"/>
      <c r="AJS22" s="319"/>
      <c r="AJT22" s="319"/>
      <c r="AJU22" s="319"/>
      <c r="AJV22" s="319"/>
      <c r="AJW22" s="319"/>
      <c r="AJX22" s="319"/>
      <c r="AJY22" s="319"/>
      <c r="AJZ22" s="319"/>
      <c r="AKA22" s="319"/>
      <c r="AKB22" s="319"/>
      <c r="AKC22" s="319"/>
      <c r="AKD22" s="319"/>
    </row>
    <row r="23" spans="1:966" s="224" customFormat="1">
      <c r="A23" s="195"/>
      <c r="B23" s="216"/>
      <c r="C23" s="215" t="s">
        <v>138</v>
      </c>
      <c r="D23" s="226"/>
      <c r="E23" s="217">
        <f>SUM(E18:E22)</f>
        <v>1959060</v>
      </c>
      <c r="F23" s="218">
        <f>SUM(F18:F22)</f>
        <v>1017420.3699999999</v>
      </c>
      <c r="G23" s="218">
        <f>SUM(G18:G22)</f>
        <v>3118604.29</v>
      </c>
      <c r="H23" s="218">
        <f>SUM(H18:H22)</f>
        <v>2445981.2799999993</v>
      </c>
      <c r="I23" s="218">
        <f>SUM(I18:I22)</f>
        <v>5564585.5699999994</v>
      </c>
      <c r="J23" s="220"/>
      <c r="K23" s="221">
        <f t="shared" ref="K23:P23" si="8">SUM(K18:K22)</f>
        <v>4136024.66</v>
      </c>
      <c r="L23" s="221">
        <f t="shared" si="8"/>
        <v>6582005.9399999995</v>
      </c>
      <c r="M23" s="221">
        <f t="shared" si="8"/>
        <v>3836757.5695732837</v>
      </c>
      <c r="N23" s="221">
        <f t="shared" si="8"/>
        <v>6105756.9016697584</v>
      </c>
      <c r="O23" s="221">
        <f t="shared" si="8"/>
        <v>10139322.890129717</v>
      </c>
      <c r="P23" s="310">
        <f t="shared" si="8"/>
        <v>964040.1337451</v>
      </c>
      <c r="Q23" s="223">
        <f>O23/M23</f>
        <v>2.6426801032564047</v>
      </c>
      <c r="R23" s="223">
        <f>(O23+P23)/N23</f>
        <v>1.81850722239504</v>
      </c>
      <c r="S23" s="223">
        <f>((O23*(1.1))+P23)/N23</f>
        <v>1.9845689089871952</v>
      </c>
      <c r="T23" s="195"/>
      <c r="U23" s="320"/>
      <c r="V23" s="319"/>
      <c r="W23" s="1105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  <c r="MF23" s="319"/>
      <c r="MG23" s="319"/>
      <c r="MH23" s="319"/>
      <c r="MI23" s="319"/>
      <c r="MJ23" s="319"/>
      <c r="MK23" s="319"/>
      <c r="ML23" s="319"/>
      <c r="MM23" s="319"/>
      <c r="MN23" s="319"/>
      <c r="MO23" s="319"/>
      <c r="MP23" s="319"/>
      <c r="MQ23" s="319"/>
      <c r="MR23" s="319"/>
      <c r="MS23" s="319"/>
      <c r="MT23" s="319"/>
      <c r="MU23" s="319"/>
      <c r="MV23" s="319"/>
      <c r="MW23" s="319"/>
      <c r="MX23" s="319"/>
      <c r="MY23" s="319"/>
      <c r="MZ23" s="319"/>
      <c r="NA23" s="319"/>
      <c r="NB23" s="319"/>
      <c r="NC23" s="319"/>
      <c r="ND23" s="319"/>
      <c r="NE23" s="319"/>
      <c r="NF23" s="319"/>
      <c r="NG23" s="319"/>
      <c r="NH23" s="319"/>
      <c r="NI23" s="319"/>
      <c r="NJ23" s="319"/>
      <c r="NK23" s="319"/>
      <c r="NL23" s="319"/>
      <c r="NM23" s="319"/>
      <c r="NN23" s="319"/>
      <c r="NO23" s="319"/>
      <c r="NP23" s="319"/>
      <c r="NQ23" s="319"/>
      <c r="NR23" s="319"/>
      <c r="NS23" s="319"/>
      <c r="NT23" s="319"/>
      <c r="NU23" s="319"/>
      <c r="NV23" s="319"/>
      <c r="NW23" s="319"/>
      <c r="NX23" s="319"/>
      <c r="NY23" s="319"/>
      <c r="NZ23" s="319"/>
      <c r="OA23" s="319"/>
      <c r="OB23" s="319"/>
      <c r="OC23" s="319"/>
      <c r="OD23" s="319"/>
      <c r="OE23" s="319"/>
      <c r="OF23" s="319"/>
      <c r="OG23" s="319"/>
      <c r="OH23" s="319"/>
      <c r="OI23" s="319"/>
      <c r="OJ23" s="319"/>
      <c r="OK23" s="319"/>
      <c r="OL23" s="319"/>
      <c r="OM23" s="319"/>
      <c r="ON23" s="319"/>
      <c r="OO23" s="319"/>
      <c r="OP23" s="319"/>
      <c r="OQ23" s="319"/>
      <c r="OR23" s="319"/>
      <c r="OS23" s="319"/>
      <c r="OT23" s="319"/>
      <c r="OU23" s="319"/>
      <c r="OV23" s="319"/>
      <c r="OW23" s="319"/>
      <c r="OX23" s="319"/>
      <c r="OY23" s="319"/>
      <c r="OZ23" s="319"/>
      <c r="PA23" s="319"/>
      <c r="PB23" s="319"/>
      <c r="PC23" s="319"/>
      <c r="PD23" s="319"/>
      <c r="PE23" s="319"/>
      <c r="PF23" s="319"/>
      <c r="PG23" s="319"/>
      <c r="PH23" s="319"/>
      <c r="PI23" s="319"/>
      <c r="PJ23" s="319"/>
      <c r="PK23" s="319"/>
      <c r="PL23" s="319"/>
      <c r="PM23" s="319"/>
      <c r="PN23" s="319"/>
      <c r="PO23" s="319"/>
      <c r="PP23" s="319"/>
      <c r="PQ23" s="319"/>
      <c r="PR23" s="319"/>
      <c r="PS23" s="319"/>
      <c r="PT23" s="319"/>
      <c r="PU23" s="319"/>
      <c r="PV23" s="319"/>
      <c r="PW23" s="319"/>
      <c r="PX23" s="319"/>
      <c r="PY23" s="319"/>
      <c r="PZ23" s="319"/>
      <c r="QA23" s="319"/>
      <c r="QB23" s="319"/>
      <c r="QC23" s="319"/>
      <c r="QD23" s="319"/>
      <c r="QE23" s="319"/>
      <c r="QF23" s="319"/>
      <c r="QG23" s="319"/>
      <c r="QH23" s="319"/>
      <c r="QI23" s="319"/>
      <c r="QJ23" s="319"/>
      <c r="QK23" s="319"/>
      <c r="QL23" s="319"/>
      <c r="QM23" s="319"/>
      <c r="QN23" s="319"/>
      <c r="QO23" s="319"/>
      <c r="QP23" s="319"/>
      <c r="QQ23" s="319"/>
      <c r="QR23" s="319"/>
      <c r="QS23" s="319"/>
      <c r="QT23" s="319"/>
      <c r="QU23" s="319"/>
      <c r="QV23" s="319"/>
      <c r="QW23" s="319"/>
      <c r="QX23" s="319"/>
      <c r="QY23" s="319"/>
      <c r="QZ23" s="319"/>
      <c r="RA23" s="319"/>
      <c r="RB23" s="319"/>
      <c r="RC23" s="319"/>
      <c r="RD23" s="319"/>
      <c r="RE23" s="319"/>
      <c r="RF23" s="319"/>
      <c r="RG23" s="319"/>
      <c r="RH23" s="319"/>
      <c r="RI23" s="319"/>
      <c r="RJ23" s="319"/>
      <c r="RK23" s="319"/>
      <c r="RL23" s="319"/>
      <c r="RM23" s="319"/>
      <c r="RN23" s="319"/>
      <c r="RO23" s="319"/>
      <c r="RP23" s="319"/>
      <c r="RQ23" s="319"/>
      <c r="RR23" s="319"/>
      <c r="RS23" s="319"/>
      <c r="RT23" s="319"/>
      <c r="RU23" s="319"/>
      <c r="RV23" s="319"/>
      <c r="RW23" s="319"/>
      <c r="RX23" s="319"/>
      <c r="RY23" s="319"/>
      <c r="RZ23" s="319"/>
      <c r="SA23" s="319"/>
      <c r="SB23" s="319"/>
      <c r="SC23" s="319"/>
      <c r="SD23" s="319"/>
      <c r="SE23" s="319"/>
      <c r="SF23" s="319"/>
      <c r="SG23" s="319"/>
      <c r="SH23" s="319"/>
      <c r="SI23" s="319"/>
      <c r="SJ23" s="319"/>
      <c r="SK23" s="319"/>
      <c r="SL23" s="319"/>
      <c r="SM23" s="319"/>
      <c r="SN23" s="319"/>
      <c r="SO23" s="319"/>
      <c r="SP23" s="319"/>
      <c r="SQ23" s="319"/>
      <c r="SR23" s="319"/>
      <c r="SS23" s="319"/>
      <c r="ST23" s="319"/>
      <c r="SU23" s="319"/>
      <c r="SV23" s="319"/>
      <c r="SW23" s="319"/>
      <c r="SX23" s="319"/>
      <c r="SY23" s="319"/>
      <c r="SZ23" s="319"/>
      <c r="TA23" s="319"/>
      <c r="TB23" s="319"/>
      <c r="TC23" s="319"/>
      <c r="TD23" s="319"/>
      <c r="TE23" s="319"/>
      <c r="TF23" s="319"/>
      <c r="TG23" s="319"/>
      <c r="TH23" s="319"/>
      <c r="TI23" s="319"/>
      <c r="TJ23" s="319"/>
      <c r="TK23" s="319"/>
      <c r="TL23" s="319"/>
      <c r="TM23" s="319"/>
      <c r="TN23" s="319"/>
      <c r="TO23" s="319"/>
      <c r="TP23" s="319"/>
      <c r="TQ23" s="319"/>
      <c r="TR23" s="319"/>
      <c r="TS23" s="319"/>
      <c r="TT23" s="319"/>
      <c r="TU23" s="319"/>
      <c r="TV23" s="319"/>
      <c r="TW23" s="319"/>
      <c r="TX23" s="319"/>
      <c r="TY23" s="319"/>
      <c r="TZ23" s="319"/>
      <c r="UA23" s="319"/>
      <c r="UB23" s="319"/>
      <c r="UC23" s="319"/>
      <c r="UD23" s="319"/>
      <c r="UE23" s="319"/>
      <c r="UF23" s="319"/>
      <c r="UG23" s="319"/>
      <c r="UH23" s="319"/>
      <c r="UI23" s="319"/>
      <c r="UJ23" s="319"/>
      <c r="UK23" s="319"/>
      <c r="UL23" s="319"/>
      <c r="UM23" s="319"/>
      <c r="UN23" s="319"/>
      <c r="UO23" s="319"/>
      <c r="UP23" s="319"/>
      <c r="UQ23" s="319"/>
      <c r="UR23" s="319"/>
      <c r="US23" s="319"/>
      <c r="UT23" s="319"/>
      <c r="UU23" s="319"/>
      <c r="UV23" s="319"/>
      <c r="UW23" s="319"/>
      <c r="UX23" s="319"/>
      <c r="UY23" s="319"/>
      <c r="UZ23" s="319"/>
      <c r="VA23" s="319"/>
      <c r="VB23" s="319"/>
      <c r="VC23" s="319"/>
      <c r="VD23" s="319"/>
      <c r="VE23" s="319"/>
      <c r="VF23" s="319"/>
      <c r="VG23" s="319"/>
      <c r="VH23" s="319"/>
      <c r="VI23" s="319"/>
      <c r="VJ23" s="319"/>
      <c r="VK23" s="319"/>
      <c r="VL23" s="319"/>
      <c r="VM23" s="319"/>
      <c r="VN23" s="319"/>
      <c r="VO23" s="319"/>
      <c r="VP23" s="319"/>
      <c r="VQ23" s="319"/>
      <c r="VR23" s="319"/>
      <c r="VS23" s="319"/>
      <c r="VT23" s="319"/>
      <c r="VU23" s="319"/>
      <c r="VV23" s="319"/>
      <c r="VW23" s="319"/>
      <c r="VX23" s="319"/>
      <c r="VY23" s="319"/>
      <c r="VZ23" s="319"/>
      <c r="WA23" s="319"/>
      <c r="WB23" s="319"/>
      <c r="WC23" s="319"/>
      <c r="WD23" s="319"/>
      <c r="WE23" s="319"/>
      <c r="WF23" s="319"/>
      <c r="WG23" s="319"/>
      <c r="WH23" s="319"/>
      <c r="WI23" s="319"/>
      <c r="WJ23" s="319"/>
      <c r="WK23" s="319"/>
      <c r="WL23" s="319"/>
      <c r="WM23" s="319"/>
      <c r="WN23" s="319"/>
      <c r="WO23" s="319"/>
      <c r="WP23" s="319"/>
      <c r="WQ23" s="319"/>
      <c r="WR23" s="319"/>
      <c r="WS23" s="319"/>
      <c r="WT23" s="319"/>
      <c r="WU23" s="319"/>
      <c r="WV23" s="319"/>
      <c r="WW23" s="319"/>
      <c r="WX23" s="319"/>
      <c r="WY23" s="319"/>
      <c r="WZ23" s="319"/>
      <c r="XA23" s="319"/>
      <c r="XB23" s="319"/>
      <c r="XC23" s="319"/>
      <c r="XD23" s="319"/>
      <c r="XE23" s="319"/>
      <c r="XF23" s="319"/>
      <c r="XG23" s="319"/>
      <c r="XH23" s="319"/>
      <c r="XI23" s="319"/>
      <c r="XJ23" s="319"/>
      <c r="XK23" s="319"/>
      <c r="XL23" s="319"/>
      <c r="XM23" s="319"/>
      <c r="XN23" s="319"/>
      <c r="XO23" s="319"/>
      <c r="XP23" s="319"/>
      <c r="XQ23" s="319"/>
      <c r="XR23" s="319"/>
      <c r="XS23" s="319"/>
      <c r="XT23" s="319"/>
      <c r="XU23" s="319"/>
      <c r="XV23" s="319"/>
      <c r="XW23" s="319"/>
      <c r="XX23" s="319"/>
      <c r="XY23" s="319"/>
      <c r="XZ23" s="319"/>
      <c r="YA23" s="319"/>
      <c r="YB23" s="319"/>
      <c r="YC23" s="319"/>
      <c r="YD23" s="319"/>
      <c r="YE23" s="319"/>
      <c r="YF23" s="319"/>
      <c r="YG23" s="319"/>
      <c r="YH23" s="319"/>
      <c r="YI23" s="319"/>
      <c r="YJ23" s="319"/>
      <c r="YK23" s="319"/>
      <c r="YL23" s="319"/>
      <c r="YM23" s="319"/>
      <c r="YN23" s="319"/>
      <c r="YO23" s="319"/>
      <c r="YP23" s="319"/>
      <c r="YQ23" s="319"/>
      <c r="YR23" s="319"/>
      <c r="YS23" s="319"/>
      <c r="YT23" s="319"/>
      <c r="YU23" s="319"/>
      <c r="YV23" s="319"/>
      <c r="YW23" s="319"/>
      <c r="YX23" s="319"/>
      <c r="YY23" s="319"/>
      <c r="YZ23" s="319"/>
      <c r="ZA23" s="319"/>
      <c r="ZB23" s="319"/>
      <c r="ZC23" s="319"/>
      <c r="ZD23" s="319"/>
      <c r="ZE23" s="319"/>
      <c r="ZF23" s="319"/>
      <c r="ZG23" s="319"/>
      <c r="ZH23" s="319"/>
      <c r="ZI23" s="319"/>
      <c r="ZJ23" s="319"/>
      <c r="ZK23" s="319"/>
      <c r="ZL23" s="319"/>
      <c r="ZM23" s="319"/>
      <c r="ZN23" s="319"/>
      <c r="ZO23" s="319"/>
      <c r="ZP23" s="319"/>
      <c r="ZQ23" s="319"/>
      <c r="ZR23" s="319"/>
      <c r="ZS23" s="319"/>
      <c r="ZT23" s="319"/>
      <c r="ZU23" s="319"/>
      <c r="ZV23" s="319"/>
      <c r="ZW23" s="319"/>
      <c r="ZX23" s="319"/>
      <c r="ZY23" s="319"/>
      <c r="ZZ23" s="319"/>
      <c r="AAA23" s="319"/>
      <c r="AAB23" s="319"/>
      <c r="AAC23" s="319"/>
      <c r="AAD23" s="319"/>
      <c r="AAE23" s="319"/>
      <c r="AAF23" s="319"/>
      <c r="AAG23" s="319"/>
      <c r="AAH23" s="319"/>
      <c r="AAI23" s="319"/>
      <c r="AAJ23" s="319"/>
      <c r="AAK23" s="319"/>
      <c r="AAL23" s="319"/>
      <c r="AAM23" s="319"/>
      <c r="AAN23" s="319"/>
      <c r="AAO23" s="319"/>
      <c r="AAP23" s="319"/>
      <c r="AAQ23" s="319"/>
      <c r="AAR23" s="319"/>
      <c r="AAS23" s="319"/>
      <c r="AAT23" s="319"/>
      <c r="AAU23" s="319"/>
      <c r="AAV23" s="319"/>
      <c r="AAW23" s="319"/>
      <c r="AAX23" s="319"/>
      <c r="AAY23" s="319"/>
      <c r="AAZ23" s="319"/>
      <c r="ABA23" s="319"/>
      <c r="ABB23" s="319"/>
      <c r="ABC23" s="319"/>
      <c r="ABD23" s="319"/>
      <c r="ABE23" s="319"/>
      <c r="ABF23" s="319"/>
      <c r="ABG23" s="319"/>
      <c r="ABH23" s="319"/>
      <c r="ABI23" s="319"/>
      <c r="ABJ23" s="319"/>
      <c r="ABK23" s="319"/>
      <c r="ABL23" s="319"/>
      <c r="ABM23" s="319"/>
      <c r="ABN23" s="319"/>
      <c r="ABO23" s="319"/>
      <c r="ABP23" s="319"/>
      <c r="ABQ23" s="319"/>
      <c r="ABR23" s="319"/>
      <c r="ABS23" s="319"/>
      <c r="ABT23" s="319"/>
      <c r="ABU23" s="319"/>
      <c r="ABV23" s="319"/>
      <c r="ABW23" s="319"/>
      <c r="ABX23" s="319"/>
      <c r="ABY23" s="319"/>
      <c r="ABZ23" s="319"/>
      <c r="ACA23" s="319"/>
      <c r="ACB23" s="319"/>
      <c r="ACC23" s="319"/>
      <c r="ACD23" s="319"/>
      <c r="ACE23" s="319"/>
      <c r="ACF23" s="319"/>
      <c r="ACG23" s="319"/>
      <c r="ACH23" s="319"/>
      <c r="ACI23" s="319"/>
      <c r="ACJ23" s="319"/>
      <c r="ACK23" s="319"/>
      <c r="ACL23" s="319"/>
      <c r="ACM23" s="319"/>
      <c r="ACN23" s="319"/>
      <c r="ACO23" s="319"/>
      <c r="ACP23" s="319"/>
      <c r="ACQ23" s="319"/>
      <c r="ACR23" s="319"/>
      <c r="ACS23" s="319"/>
      <c r="ACT23" s="319"/>
      <c r="ACU23" s="319"/>
      <c r="ACV23" s="319"/>
      <c r="ACW23" s="319"/>
      <c r="ACX23" s="319"/>
      <c r="ACY23" s="319"/>
      <c r="ACZ23" s="319"/>
      <c r="ADA23" s="319"/>
      <c r="ADB23" s="319"/>
      <c r="ADC23" s="319"/>
      <c r="ADD23" s="319"/>
      <c r="ADE23" s="319"/>
      <c r="ADF23" s="319"/>
      <c r="ADG23" s="319"/>
      <c r="ADH23" s="319"/>
      <c r="ADI23" s="319"/>
      <c r="ADJ23" s="319"/>
      <c r="ADK23" s="319"/>
      <c r="ADL23" s="319"/>
      <c r="ADM23" s="319"/>
      <c r="ADN23" s="319"/>
      <c r="ADO23" s="319"/>
      <c r="ADP23" s="319"/>
      <c r="ADQ23" s="319"/>
      <c r="ADR23" s="319"/>
      <c r="ADS23" s="319"/>
      <c r="ADT23" s="319"/>
      <c r="ADU23" s="319"/>
      <c r="ADV23" s="319"/>
      <c r="ADW23" s="319"/>
      <c r="ADX23" s="319"/>
      <c r="ADY23" s="319"/>
      <c r="ADZ23" s="319"/>
      <c r="AEA23" s="319"/>
      <c r="AEB23" s="319"/>
      <c r="AEC23" s="319"/>
      <c r="AED23" s="319"/>
      <c r="AEE23" s="319"/>
      <c r="AEF23" s="319"/>
      <c r="AEG23" s="319"/>
      <c r="AEH23" s="319"/>
      <c r="AEI23" s="319"/>
      <c r="AEJ23" s="319"/>
      <c r="AEK23" s="319"/>
      <c r="AEL23" s="319"/>
      <c r="AEM23" s="319"/>
      <c r="AEN23" s="319"/>
      <c r="AEO23" s="319"/>
      <c r="AEP23" s="319"/>
      <c r="AEQ23" s="319"/>
      <c r="AER23" s="319"/>
      <c r="AES23" s="319"/>
      <c r="AET23" s="319"/>
      <c r="AEU23" s="319"/>
      <c r="AEV23" s="319"/>
      <c r="AEW23" s="319"/>
      <c r="AEX23" s="319"/>
      <c r="AEY23" s="319"/>
      <c r="AEZ23" s="319"/>
      <c r="AFA23" s="319"/>
      <c r="AFB23" s="319"/>
      <c r="AFC23" s="319"/>
      <c r="AFD23" s="319"/>
      <c r="AFE23" s="319"/>
      <c r="AFF23" s="319"/>
      <c r="AFG23" s="319"/>
      <c r="AFH23" s="319"/>
      <c r="AFI23" s="319"/>
      <c r="AFJ23" s="319"/>
      <c r="AFK23" s="319"/>
      <c r="AFL23" s="319"/>
      <c r="AFM23" s="319"/>
      <c r="AFN23" s="319"/>
      <c r="AFO23" s="319"/>
      <c r="AFP23" s="319"/>
      <c r="AFQ23" s="319"/>
      <c r="AFR23" s="319"/>
      <c r="AFS23" s="319"/>
      <c r="AFT23" s="319"/>
      <c r="AFU23" s="319"/>
      <c r="AFV23" s="319"/>
      <c r="AFW23" s="319"/>
      <c r="AFX23" s="319"/>
      <c r="AFY23" s="319"/>
      <c r="AFZ23" s="319"/>
      <c r="AGA23" s="319"/>
      <c r="AGB23" s="319"/>
      <c r="AGC23" s="319"/>
      <c r="AGD23" s="319"/>
      <c r="AGE23" s="319"/>
      <c r="AGF23" s="319"/>
      <c r="AGG23" s="319"/>
      <c r="AGH23" s="319"/>
      <c r="AGI23" s="319"/>
      <c r="AGJ23" s="319"/>
      <c r="AGK23" s="319"/>
      <c r="AGL23" s="319"/>
      <c r="AGM23" s="319"/>
      <c r="AGN23" s="319"/>
      <c r="AGO23" s="319"/>
      <c r="AGP23" s="319"/>
      <c r="AGQ23" s="319"/>
      <c r="AGR23" s="319"/>
      <c r="AGS23" s="319"/>
      <c r="AGT23" s="319"/>
      <c r="AGU23" s="319"/>
      <c r="AGV23" s="319"/>
      <c r="AGW23" s="319"/>
      <c r="AGX23" s="319"/>
      <c r="AGY23" s="319"/>
      <c r="AGZ23" s="319"/>
      <c r="AHA23" s="319"/>
      <c r="AHB23" s="319"/>
      <c r="AHC23" s="319"/>
      <c r="AHD23" s="319"/>
      <c r="AHE23" s="319"/>
      <c r="AHF23" s="319"/>
      <c r="AHG23" s="319"/>
      <c r="AHH23" s="319"/>
      <c r="AHI23" s="319"/>
      <c r="AHJ23" s="319"/>
      <c r="AHK23" s="319"/>
      <c r="AHL23" s="319"/>
      <c r="AHM23" s="319"/>
      <c r="AHN23" s="319"/>
      <c r="AHO23" s="319"/>
      <c r="AHP23" s="319"/>
      <c r="AHQ23" s="319"/>
      <c r="AHR23" s="319"/>
      <c r="AHS23" s="319"/>
      <c r="AHT23" s="319"/>
      <c r="AHU23" s="319"/>
      <c r="AHV23" s="319"/>
      <c r="AHW23" s="319"/>
      <c r="AHX23" s="319"/>
      <c r="AHY23" s="319"/>
      <c r="AHZ23" s="319"/>
      <c r="AIA23" s="319"/>
      <c r="AIB23" s="319"/>
      <c r="AIC23" s="319"/>
      <c r="AID23" s="319"/>
      <c r="AIE23" s="319"/>
      <c r="AIF23" s="319"/>
      <c r="AIG23" s="319"/>
      <c r="AIH23" s="319"/>
      <c r="AII23" s="319"/>
      <c r="AIJ23" s="319"/>
      <c r="AIK23" s="319"/>
      <c r="AIL23" s="319"/>
      <c r="AIM23" s="319"/>
      <c r="AIN23" s="319"/>
      <c r="AIO23" s="319"/>
      <c r="AIP23" s="319"/>
      <c r="AIQ23" s="319"/>
      <c r="AIR23" s="319"/>
      <c r="AIS23" s="319"/>
      <c r="AIT23" s="319"/>
      <c r="AIU23" s="319"/>
      <c r="AIV23" s="319"/>
      <c r="AIW23" s="319"/>
      <c r="AIX23" s="319"/>
      <c r="AIY23" s="319"/>
      <c r="AIZ23" s="319"/>
      <c r="AJA23" s="319"/>
      <c r="AJB23" s="319"/>
      <c r="AJC23" s="319"/>
      <c r="AJD23" s="319"/>
      <c r="AJE23" s="319"/>
      <c r="AJF23" s="319"/>
      <c r="AJG23" s="319"/>
      <c r="AJH23" s="319"/>
      <c r="AJI23" s="319"/>
      <c r="AJJ23" s="319"/>
      <c r="AJK23" s="319"/>
      <c r="AJL23" s="319"/>
      <c r="AJM23" s="319"/>
      <c r="AJN23" s="319"/>
      <c r="AJO23" s="319"/>
      <c r="AJP23" s="319"/>
      <c r="AJQ23" s="319"/>
      <c r="AJR23" s="319"/>
      <c r="AJS23" s="319"/>
      <c r="AJT23" s="319"/>
      <c r="AJU23" s="319"/>
      <c r="AJV23" s="319"/>
      <c r="AJW23" s="319"/>
      <c r="AJX23" s="319"/>
      <c r="AJY23" s="319"/>
      <c r="AJZ23" s="319"/>
      <c r="AKA23" s="319"/>
      <c r="AKB23" s="319"/>
      <c r="AKC23" s="319"/>
      <c r="AKD23" s="319"/>
    </row>
    <row r="24" spans="1:966" s="224" customFormat="1">
      <c r="A24" s="195"/>
      <c r="B24" s="229"/>
      <c r="C24" s="225" t="s">
        <v>568</v>
      </c>
      <c r="D24" s="229" t="s">
        <v>160</v>
      </c>
      <c r="E24" s="229">
        <v>0</v>
      </c>
      <c r="F24" s="211">
        <v>936063</v>
      </c>
      <c r="G24" s="213">
        <v>0</v>
      </c>
      <c r="H24" s="213">
        <v>0</v>
      </c>
      <c r="I24" s="213">
        <v>0</v>
      </c>
      <c r="J24" s="213">
        <v>0</v>
      </c>
      <c r="K24" s="213">
        <v>936063</v>
      </c>
      <c r="L24" s="213">
        <f>K24+J24+H24</f>
        <v>936063</v>
      </c>
      <c r="M24" s="214">
        <f>K24/(1+$C$2)^1</f>
        <v>868333.02411873837</v>
      </c>
      <c r="N24" s="214">
        <f>L24/(1+$C$2)^1</f>
        <v>868333.02411873837</v>
      </c>
      <c r="O24" s="214">
        <v>0</v>
      </c>
      <c r="P24" s="214">
        <v>0</v>
      </c>
      <c r="Q24" s="209">
        <f t="shared" ref="Q24" si="9">O24/M24</f>
        <v>0</v>
      </c>
      <c r="R24" s="209">
        <f t="shared" ref="R24" si="10">(O24+P24)/N24</f>
        <v>0</v>
      </c>
      <c r="S24" s="209">
        <f>((O24*(1.1))+P24)/N24</f>
        <v>0</v>
      </c>
      <c r="T24" s="195"/>
      <c r="U24" s="320"/>
      <c r="V24" s="319"/>
      <c r="W24" s="1105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  <c r="KO24" s="319"/>
      <c r="KP24" s="319"/>
      <c r="KQ24" s="319"/>
      <c r="KR24" s="319"/>
      <c r="KS24" s="319"/>
      <c r="KT24" s="319"/>
      <c r="KU24" s="319"/>
      <c r="KV24" s="319"/>
      <c r="KW24" s="319"/>
      <c r="KX24" s="319"/>
      <c r="KY24" s="319"/>
      <c r="KZ24" s="319"/>
      <c r="LA24" s="319"/>
      <c r="LB24" s="319"/>
      <c r="LC24" s="319"/>
      <c r="LD24" s="319"/>
      <c r="LE24" s="319"/>
      <c r="LF24" s="319"/>
      <c r="LG24" s="319"/>
      <c r="LH24" s="319"/>
      <c r="LI24" s="319"/>
      <c r="LJ24" s="319"/>
      <c r="LK24" s="319"/>
      <c r="LL24" s="319"/>
      <c r="LM24" s="319"/>
      <c r="LN24" s="319"/>
      <c r="LO24" s="319"/>
      <c r="LP24" s="319"/>
      <c r="LQ24" s="319"/>
      <c r="LR24" s="319"/>
      <c r="LS24" s="319"/>
      <c r="LT24" s="319"/>
      <c r="LU24" s="319"/>
      <c r="LV24" s="319"/>
      <c r="LW24" s="319"/>
      <c r="LX24" s="319"/>
      <c r="LY24" s="319"/>
      <c r="LZ24" s="319"/>
      <c r="MA24" s="319"/>
      <c r="MB24" s="319"/>
      <c r="MC24" s="319"/>
      <c r="MD24" s="319"/>
      <c r="ME24" s="319"/>
      <c r="MF24" s="319"/>
      <c r="MG24" s="319"/>
      <c r="MH24" s="319"/>
      <c r="MI24" s="319"/>
      <c r="MJ24" s="319"/>
      <c r="MK24" s="319"/>
      <c r="ML24" s="319"/>
      <c r="MM24" s="319"/>
      <c r="MN24" s="319"/>
      <c r="MO24" s="319"/>
      <c r="MP24" s="319"/>
      <c r="MQ24" s="319"/>
      <c r="MR24" s="319"/>
      <c r="MS24" s="319"/>
      <c r="MT24" s="319"/>
      <c r="MU24" s="319"/>
      <c r="MV24" s="319"/>
      <c r="MW24" s="319"/>
      <c r="MX24" s="319"/>
      <c r="MY24" s="319"/>
      <c r="MZ24" s="319"/>
      <c r="NA24" s="319"/>
      <c r="NB24" s="319"/>
      <c r="NC24" s="319"/>
      <c r="ND24" s="319"/>
      <c r="NE24" s="319"/>
      <c r="NF24" s="319"/>
      <c r="NG24" s="319"/>
      <c r="NH24" s="319"/>
      <c r="NI24" s="319"/>
      <c r="NJ24" s="319"/>
      <c r="NK24" s="319"/>
      <c r="NL24" s="319"/>
      <c r="NM24" s="319"/>
      <c r="NN24" s="319"/>
      <c r="NO24" s="319"/>
      <c r="NP24" s="319"/>
      <c r="NQ24" s="319"/>
      <c r="NR24" s="319"/>
      <c r="NS24" s="319"/>
      <c r="NT24" s="319"/>
      <c r="NU24" s="319"/>
      <c r="NV24" s="319"/>
      <c r="NW24" s="319"/>
      <c r="NX24" s="319"/>
      <c r="NY24" s="319"/>
      <c r="NZ24" s="319"/>
      <c r="OA24" s="319"/>
      <c r="OB24" s="319"/>
      <c r="OC24" s="319"/>
      <c r="OD24" s="319"/>
      <c r="OE24" s="319"/>
      <c r="OF24" s="319"/>
      <c r="OG24" s="319"/>
      <c r="OH24" s="319"/>
      <c r="OI24" s="319"/>
      <c r="OJ24" s="319"/>
      <c r="OK24" s="319"/>
      <c r="OL24" s="319"/>
      <c r="OM24" s="319"/>
      <c r="ON24" s="319"/>
      <c r="OO24" s="319"/>
      <c r="OP24" s="319"/>
      <c r="OQ24" s="319"/>
      <c r="OR24" s="319"/>
      <c r="OS24" s="319"/>
      <c r="OT24" s="319"/>
      <c r="OU24" s="319"/>
      <c r="OV24" s="319"/>
      <c r="OW24" s="319"/>
      <c r="OX24" s="319"/>
      <c r="OY24" s="319"/>
      <c r="OZ24" s="319"/>
      <c r="PA24" s="319"/>
      <c r="PB24" s="319"/>
      <c r="PC24" s="319"/>
      <c r="PD24" s="319"/>
      <c r="PE24" s="319"/>
      <c r="PF24" s="319"/>
      <c r="PG24" s="319"/>
      <c r="PH24" s="319"/>
      <c r="PI24" s="319"/>
      <c r="PJ24" s="319"/>
      <c r="PK24" s="319"/>
      <c r="PL24" s="319"/>
      <c r="PM24" s="319"/>
      <c r="PN24" s="319"/>
      <c r="PO24" s="319"/>
      <c r="PP24" s="319"/>
      <c r="PQ24" s="319"/>
      <c r="PR24" s="319"/>
      <c r="PS24" s="319"/>
      <c r="PT24" s="319"/>
      <c r="PU24" s="319"/>
      <c r="PV24" s="319"/>
      <c r="PW24" s="319"/>
      <c r="PX24" s="319"/>
      <c r="PY24" s="319"/>
      <c r="PZ24" s="319"/>
      <c r="QA24" s="319"/>
      <c r="QB24" s="319"/>
      <c r="QC24" s="319"/>
      <c r="QD24" s="319"/>
      <c r="QE24" s="319"/>
      <c r="QF24" s="319"/>
      <c r="QG24" s="319"/>
      <c r="QH24" s="319"/>
      <c r="QI24" s="319"/>
      <c r="QJ24" s="319"/>
      <c r="QK24" s="319"/>
      <c r="QL24" s="319"/>
      <c r="QM24" s="319"/>
      <c r="QN24" s="319"/>
      <c r="QO24" s="319"/>
      <c r="QP24" s="319"/>
      <c r="QQ24" s="319"/>
      <c r="QR24" s="319"/>
      <c r="QS24" s="319"/>
      <c r="QT24" s="319"/>
      <c r="QU24" s="319"/>
      <c r="QV24" s="319"/>
      <c r="QW24" s="319"/>
      <c r="QX24" s="319"/>
      <c r="QY24" s="319"/>
      <c r="QZ24" s="319"/>
      <c r="RA24" s="319"/>
      <c r="RB24" s="319"/>
      <c r="RC24" s="319"/>
      <c r="RD24" s="319"/>
      <c r="RE24" s="319"/>
      <c r="RF24" s="319"/>
      <c r="RG24" s="319"/>
      <c r="RH24" s="319"/>
      <c r="RI24" s="319"/>
      <c r="RJ24" s="319"/>
      <c r="RK24" s="319"/>
      <c r="RL24" s="319"/>
      <c r="RM24" s="319"/>
      <c r="RN24" s="319"/>
      <c r="RO24" s="319"/>
      <c r="RP24" s="319"/>
      <c r="RQ24" s="319"/>
      <c r="RR24" s="319"/>
      <c r="RS24" s="319"/>
      <c r="RT24" s="319"/>
      <c r="RU24" s="319"/>
      <c r="RV24" s="319"/>
      <c r="RW24" s="319"/>
      <c r="RX24" s="319"/>
      <c r="RY24" s="319"/>
      <c r="RZ24" s="319"/>
      <c r="SA24" s="319"/>
      <c r="SB24" s="319"/>
      <c r="SC24" s="319"/>
      <c r="SD24" s="319"/>
      <c r="SE24" s="319"/>
      <c r="SF24" s="319"/>
      <c r="SG24" s="319"/>
      <c r="SH24" s="319"/>
      <c r="SI24" s="319"/>
      <c r="SJ24" s="319"/>
      <c r="SK24" s="319"/>
      <c r="SL24" s="319"/>
      <c r="SM24" s="319"/>
      <c r="SN24" s="319"/>
      <c r="SO24" s="319"/>
      <c r="SP24" s="319"/>
      <c r="SQ24" s="319"/>
      <c r="SR24" s="319"/>
      <c r="SS24" s="319"/>
      <c r="ST24" s="319"/>
      <c r="SU24" s="319"/>
      <c r="SV24" s="319"/>
      <c r="SW24" s="319"/>
      <c r="SX24" s="319"/>
      <c r="SY24" s="319"/>
      <c r="SZ24" s="319"/>
      <c r="TA24" s="319"/>
      <c r="TB24" s="319"/>
      <c r="TC24" s="319"/>
      <c r="TD24" s="319"/>
      <c r="TE24" s="319"/>
      <c r="TF24" s="319"/>
      <c r="TG24" s="319"/>
      <c r="TH24" s="319"/>
      <c r="TI24" s="319"/>
      <c r="TJ24" s="319"/>
      <c r="TK24" s="319"/>
      <c r="TL24" s="319"/>
      <c r="TM24" s="319"/>
      <c r="TN24" s="319"/>
      <c r="TO24" s="319"/>
      <c r="TP24" s="319"/>
      <c r="TQ24" s="319"/>
      <c r="TR24" s="319"/>
      <c r="TS24" s="319"/>
      <c r="TT24" s="319"/>
      <c r="TU24" s="319"/>
      <c r="TV24" s="319"/>
      <c r="TW24" s="319"/>
      <c r="TX24" s="319"/>
      <c r="TY24" s="319"/>
      <c r="TZ24" s="319"/>
      <c r="UA24" s="319"/>
      <c r="UB24" s="319"/>
      <c r="UC24" s="319"/>
      <c r="UD24" s="319"/>
      <c r="UE24" s="319"/>
      <c r="UF24" s="319"/>
      <c r="UG24" s="319"/>
      <c r="UH24" s="319"/>
      <c r="UI24" s="319"/>
      <c r="UJ24" s="319"/>
      <c r="UK24" s="319"/>
      <c r="UL24" s="319"/>
      <c r="UM24" s="319"/>
      <c r="UN24" s="319"/>
      <c r="UO24" s="319"/>
      <c r="UP24" s="319"/>
      <c r="UQ24" s="319"/>
      <c r="UR24" s="319"/>
      <c r="US24" s="319"/>
      <c r="UT24" s="319"/>
      <c r="UU24" s="319"/>
      <c r="UV24" s="319"/>
      <c r="UW24" s="319"/>
      <c r="UX24" s="319"/>
      <c r="UY24" s="319"/>
      <c r="UZ24" s="319"/>
      <c r="VA24" s="319"/>
      <c r="VB24" s="319"/>
      <c r="VC24" s="319"/>
      <c r="VD24" s="319"/>
      <c r="VE24" s="319"/>
      <c r="VF24" s="319"/>
      <c r="VG24" s="319"/>
      <c r="VH24" s="319"/>
      <c r="VI24" s="319"/>
      <c r="VJ24" s="319"/>
      <c r="VK24" s="319"/>
      <c r="VL24" s="319"/>
      <c r="VM24" s="319"/>
      <c r="VN24" s="319"/>
      <c r="VO24" s="319"/>
      <c r="VP24" s="319"/>
      <c r="VQ24" s="319"/>
      <c r="VR24" s="319"/>
      <c r="VS24" s="319"/>
      <c r="VT24" s="319"/>
      <c r="VU24" s="319"/>
      <c r="VV24" s="319"/>
      <c r="VW24" s="319"/>
      <c r="VX24" s="319"/>
      <c r="VY24" s="319"/>
      <c r="VZ24" s="319"/>
      <c r="WA24" s="319"/>
      <c r="WB24" s="319"/>
      <c r="WC24" s="319"/>
      <c r="WD24" s="319"/>
      <c r="WE24" s="319"/>
      <c r="WF24" s="319"/>
      <c r="WG24" s="319"/>
      <c r="WH24" s="319"/>
      <c r="WI24" s="319"/>
      <c r="WJ24" s="319"/>
      <c r="WK24" s="319"/>
      <c r="WL24" s="319"/>
      <c r="WM24" s="319"/>
      <c r="WN24" s="319"/>
      <c r="WO24" s="319"/>
      <c r="WP24" s="319"/>
      <c r="WQ24" s="319"/>
      <c r="WR24" s="319"/>
      <c r="WS24" s="319"/>
      <c r="WT24" s="319"/>
      <c r="WU24" s="319"/>
      <c r="WV24" s="319"/>
      <c r="WW24" s="319"/>
      <c r="WX24" s="319"/>
      <c r="WY24" s="319"/>
      <c r="WZ24" s="319"/>
      <c r="XA24" s="319"/>
      <c r="XB24" s="319"/>
      <c r="XC24" s="319"/>
      <c r="XD24" s="319"/>
      <c r="XE24" s="319"/>
      <c r="XF24" s="319"/>
      <c r="XG24" s="319"/>
      <c r="XH24" s="319"/>
      <c r="XI24" s="319"/>
      <c r="XJ24" s="319"/>
      <c r="XK24" s="319"/>
      <c r="XL24" s="319"/>
      <c r="XM24" s="319"/>
      <c r="XN24" s="319"/>
      <c r="XO24" s="319"/>
      <c r="XP24" s="319"/>
      <c r="XQ24" s="319"/>
      <c r="XR24" s="319"/>
      <c r="XS24" s="319"/>
      <c r="XT24" s="319"/>
      <c r="XU24" s="319"/>
      <c r="XV24" s="319"/>
      <c r="XW24" s="319"/>
      <c r="XX24" s="319"/>
      <c r="XY24" s="319"/>
      <c r="XZ24" s="319"/>
      <c r="YA24" s="319"/>
      <c r="YB24" s="319"/>
      <c r="YC24" s="319"/>
      <c r="YD24" s="319"/>
      <c r="YE24" s="319"/>
      <c r="YF24" s="319"/>
      <c r="YG24" s="319"/>
      <c r="YH24" s="319"/>
      <c r="YI24" s="319"/>
      <c r="YJ24" s="319"/>
      <c r="YK24" s="319"/>
      <c r="YL24" s="319"/>
      <c r="YM24" s="319"/>
      <c r="YN24" s="319"/>
      <c r="YO24" s="319"/>
      <c r="YP24" s="319"/>
      <c r="YQ24" s="319"/>
      <c r="YR24" s="319"/>
      <c r="YS24" s="319"/>
      <c r="YT24" s="319"/>
      <c r="YU24" s="319"/>
      <c r="YV24" s="319"/>
      <c r="YW24" s="319"/>
      <c r="YX24" s="319"/>
      <c r="YY24" s="319"/>
      <c r="YZ24" s="319"/>
      <c r="ZA24" s="319"/>
      <c r="ZB24" s="319"/>
      <c r="ZC24" s="319"/>
      <c r="ZD24" s="319"/>
      <c r="ZE24" s="319"/>
      <c r="ZF24" s="319"/>
      <c r="ZG24" s="319"/>
      <c r="ZH24" s="319"/>
      <c r="ZI24" s="319"/>
      <c r="ZJ24" s="319"/>
      <c r="ZK24" s="319"/>
      <c r="ZL24" s="319"/>
      <c r="ZM24" s="319"/>
      <c r="ZN24" s="319"/>
      <c r="ZO24" s="319"/>
      <c r="ZP24" s="319"/>
      <c r="ZQ24" s="319"/>
      <c r="ZR24" s="319"/>
      <c r="ZS24" s="319"/>
      <c r="ZT24" s="319"/>
      <c r="ZU24" s="319"/>
      <c r="ZV24" s="319"/>
      <c r="ZW24" s="319"/>
      <c r="ZX24" s="319"/>
      <c r="ZY24" s="319"/>
      <c r="ZZ24" s="319"/>
      <c r="AAA24" s="319"/>
      <c r="AAB24" s="319"/>
      <c r="AAC24" s="319"/>
      <c r="AAD24" s="319"/>
      <c r="AAE24" s="319"/>
      <c r="AAF24" s="319"/>
      <c r="AAG24" s="319"/>
      <c r="AAH24" s="319"/>
      <c r="AAI24" s="319"/>
      <c r="AAJ24" s="319"/>
      <c r="AAK24" s="319"/>
      <c r="AAL24" s="319"/>
      <c r="AAM24" s="319"/>
      <c r="AAN24" s="319"/>
      <c r="AAO24" s="319"/>
      <c r="AAP24" s="319"/>
      <c r="AAQ24" s="319"/>
      <c r="AAR24" s="319"/>
      <c r="AAS24" s="319"/>
      <c r="AAT24" s="319"/>
      <c r="AAU24" s="319"/>
      <c r="AAV24" s="319"/>
      <c r="AAW24" s="319"/>
      <c r="AAX24" s="319"/>
      <c r="AAY24" s="319"/>
      <c r="AAZ24" s="319"/>
      <c r="ABA24" s="319"/>
      <c r="ABB24" s="319"/>
      <c r="ABC24" s="319"/>
      <c r="ABD24" s="319"/>
      <c r="ABE24" s="319"/>
      <c r="ABF24" s="319"/>
      <c r="ABG24" s="319"/>
      <c r="ABH24" s="319"/>
      <c r="ABI24" s="319"/>
      <c r="ABJ24" s="319"/>
      <c r="ABK24" s="319"/>
      <c r="ABL24" s="319"/>
      <c r="ABM24" s="319"/>
      <c r="ABN24" s="319"/>
      <c r="ABO24" s="319"/>
      <c r="ABP24" s="319"/>
      <c r="ABQ24" s="319"/>
      <c r="ABR24" s="319"/>
      <c r="ABS24" s="319"/>
      <c r="ABT24" s="319"/>
      <c r="ABU24" s="319"/>
      <c r="ABV24" s="319"/>
      <c r="ABW24" s="319"/>
      <c r="ABX24" s="319"/>
      <c r="ABY24" s="319"/>
      <c r="ABZ24" s="319"/>
      <c r="ACA24" s="319"/>
      <c r="ACB24" s="319"/>
      <c r="ACC24" s="319"/>
      <c r="ACD24" s="319"/>
      <c r="ACE24" s="319"/>
      <c r="ACF24" s="319"/>
      <c r="ACG24" s="319"/>
      <c r="ACH24" s="319"/>
      <c r="ACI24" s="319"/>
      <c r="ACJ24" s="319"/>
      <c r="ACK24" s="319"/>
      <c r="ACL24" s="319"/>
      <c r="ACM24" s="319"/>
      <c r="ACN24" s="319"/>
      <c r="ACO24" s="319"/>
      <c r="ACP24" s="319"/>
      <c r="ACQ24" s="319"/>
      <c r="ACR24" s="319"/>
      <c r="ACS24" s="319"/>
      <c r="ACT24" s="319"/>
      <c r="ACU24" s="319"/>
      <c r="ACV24" s="319"/>
      <c r="ACW24" s="319"/>
      <c r="ACX24" s="319"/>
      <c r="ACY24" s="319"/>
      <c r="ACZ24" s="319"/>
      <c r="ADA24" s="319"/>
      <c r="ADB24" s="319"/>
      <c r="ADC24" s="319"/>
      <c r="ADD24" s="319"/>
      <c r="ADE24" s="319"/>
      <c r="ADF24" s="319"/>
      <c r="ADG24" s="319"/>
      <c r="ADH24" s="319"/>
      <c r="ADI24" s="319"/>
      <c r="ADJ24" s="319"/>
      <c r="ADK24" s="319"/>
      <c r="ADL24" s="319"/>
      <c r="ADM24" s="319"/>
      <c r="ADN24" s="319"/>
      <c r="ADO24" s="319"/>
      <c r="ADP24" s="319"/>
      <c r="ADQ24" s="319"/>
      <c r="ADR24" s="319"/>
      <c r="ADS24" s="319"/>
      <c r="ADT24" s="319"/>
      <c r="ADU24" s="319"/>
      <c r="ADV24" s="319"/>
      <c r="ADW24" s="319"/>
      <c r="ADX24" s="319"/>
      <c r="ADY24" s="319"/>
      <c r="ADZ24" s="319"/>
      <c r="AEA24" s="319"/>
      <c r="AEB24" s="319"/>
      <c r="AEC24" s="319"/>
      <c r="AED24" s="319"/>
      <c r="AEE24" s="319"/>
      <c r="AEF24" s="319"/>
      <c r="AEG24" s="319"/>
      <c r="AEH24" s="319"/>
      <c r="AEI24" s="319"/>
      <c r="AEJ24" s="319"/>
      <c r="AEK24" s="319"/>
      <c r="AEL24" s="319"/>
      <c r="AEM24" s="319"/>
      <c r="AEN24" s="319"/>
      <c r="AEO24" s="319"/>
      <c r="AEP24" s="319"/>
      <c r="AEQ24" s="319"/>
      <c r="AER24" s="319"/>
      <c r="AES24" s="319"/>
      <c r="AET24" s="319"/>
      <c r="AEU24" s="319"/>
      <c r="AEV24" s="319"/>
      <c r="AEW24" s="319"/>
      <c r="AEX24" s="319"/>
      <c r="AEY24" s="319"/>
      <c r="AEZ24" s="319"/>
      <c r="AFA24" s="319"/>
      <c r="AFB24" s="319"/>
      <c r="AFC24" s="319"/>
      <c r="AFD24" s="319"/>
      <c r="AFE24" s="319"/>
      <c r="AFF24" s="319"/>
      <c r="AFG24" s="319"/>
      <c r="AFH24" s="319"/>
      <c r="AFI24" s="319"/>
      <c r="AFJ24" s="319"/>
      <c r="AFK24" s="319"/>
      <c r="AFL24" s="319"/>
      <c r="AFM24" s="319"/>
      <c r="AFN24" s="319"/>
      <c r="AFO24" s="319"/>
      <c r="AFP24" s="319"/>
      <c r="AFQ24" s="319"/>
      <c r="AFR24" s="319"/>
      <c r="AFS24" s="319"/>
      <c r="AFT24" s="319"/>
      <c r="AFU24" s="319"/>
      <c r="AFV24" s="319"/>
      <c r="AFW24" s="319"/>
      <c r="AFX24" s="319"/>
      <c r="AFY24" s="319"/>
      <c r="AFZ24" s="319"/>
      <c r="AGA24" s="319"/>
      <c r="AGB24" s="319"/>
      <c r="AGC24" s="319"/>
      <c r="AGD24" s="319"/>
      <c r="AGE24" s="319"/>
      <c r="AGF24" s="319"/>
      <c r="AGG24" s="319"/>
      <c r="AGH24" s="319"/>
      <c r="AGI24" s="319"/>
      <c r="AGJ24" s="319"/>
      <c r="AGK24" s="319"/>
      <c r="AGL24" s="319"/>
      <c r="AGM24" s="319"/>
      <c r="AGN24" s="319"/>
      <c r="AGO24" s="319"/>
      <c r="AGP24" s="319"/>
      <c r="AGQ24" s="319"/>
      <c r="AGR24" s="319"/>
      <c r="AGS24" s="319"/>
      <c r="AGT24" s="319"/>
      <c r="AGU24" s="319"/>
      <c r="AGV24" s="319"/>
      <c r="AGW24" s="319"/>
      <c r="AGX24" s="319"/>
      <c r="AGY24" s="319"/>
      <c r="AGZ24" s="319"/>
      <c r="AHA24" s="319"/>
      <c r="AHB24" s="319"/>
      <c r="AHC24" s="319"/>
      <c r="AHD24" s="319"/>
      <c r="AHE24" s="319"/>
      <c r="AHF24" s="319"/>
      <c r="AHG24" s="319"/>
      <c r="AHH24" s="319"/>
      <c r="AHI24" s="319"/>
      <c r="AHJ24" s="319"/>
      <c r="AHK24" s="319"/>
      <c r="AHL24" s="319"/>
      <c r="AHM24" s="319"/>
      <c r="AHN24" s="319"/>
      <c r="AHO24" s="319"/>
      <c r="AHP24" s="319"/>
      <c r="AHQ24" s="319"/>
      <c r="AHR24" s="319"/>
      <c r="AHS24" s="319"/>
      <c r="AHT24" s="319"/>
      <c r="AHU24" s="319"/>
      <c r="AHV24" s="319"/>
      <c r="AHW24" s="319"/>
      <c r="AHX24" s="319"/>
      <c r="AHY24" s="319"/>
      <c r="AHZ24" s="319"/>
      <c r="AIA24" s="319"/>
      <c r="AIB24" s="319"/>
      <c r="AIC24" s="319"/>
      <c r="AID24" s="319"/>
      <c r="AIE24" s="319"/>
      <c r="AIF24" s="319"/>
      <c r="AIG24" s="319"/>
      <c r="AIH24" s="319"/>
      <c r="AII24" s="319"/>
      <c r="AIJ24" s="319"/>
      <c r="AIK24" s="319"/>
      <c r="AIL24" s="319"/>
      <c r="AIM24" s="319"/>
      <c r="AIN24" s="319"/>
      <c r="AIO24" s="319"/>
      <c r="AIP24" s="319"/>
      <c r="AIQ24" s="319"/>
      <c r="AIR24" s="319"/>
      <c r="AIS24" s="319"/>
      <c r="AIT24" s="319"/>
      <c r="AIU24" s="319"/>
      <c r="AIV24" s="319"/>
      <c r="AIW24" s="319"/>
      <c r="AIX24" s="319"/>
      <c r="AIY24" s="319"/>
      <c r="AIZ24" s="319"/>
      <c r="AJA24" s="319"/>
      <c r="AJB24" s="319"/>
      <c r="AJC24" s="319"/>
      <c r="AJD24" s="319"/>
      <c r="AJE24" s="319"/>
      <c r="AJF24" s="319"/>
      <c r="AJG24" s="319"/>
      <c r="AJH24" s="319"/>
      <c r="AJI24" s="319"/>
      <c r="AJJ24" s="319"/>
      <c r="AJK24" s="319"/>
      <c r="AJL24" s="319"/>
      <c r="AJM24" s="319"/>
      <c r="AJN24" s="319"/>
      <c r="AJO24" s="319"/>
      <c r="AJP24" s="319"/>
      <c r="AJQ24" s="319"/>
      <c r="AJR24" s="319"/>
      <c r="AJS24" s="319"/>
      <c r="AJT24" s="319"/>
      <c r="AJU24" s="319"/>
      <c r="AJV24" s="319"/>
      <c r="AJW24" s="319"/>
      <c r="AJX24" s="319"/>
      <c r="AJY24" s="319"/>
      <c r="AJZ24" s="319"/>
      <c r="AKA24" s="319"/>
      <c r="AKB24" s="319"/>
      <c r="AKC24" s="319"/>
      <c r="AKD24" s="319"/>
    </row>
    <row r="25" spans="1:966" s="224" customFormat="1">
      <c r="A25" s="195"/>
      <c r="B25" s="216"/>
      <c r="C25" s="215" t="s">
        <v>567</v>
      </c>
      <c r="D25" s="226"/>
      <c r="E25" s="217"/>
      <c r="F25" s="218">
        <f>F24</f>
        <v>936063</v>
      </c>
      <c r="G25" s="218">
        <f>SUM(G24)</f>
        <v>0</v>
      </c>
      <c r="H25" s="218">
        <f t="shared" ref="H25:N25" si="11">SUM(H24)</f>
        <v>0</v>
      </c>
      <c r="I25" s="218">
        <f t="shared" si="11"/>
        <v>0</v>
      </c>
      <c r="J25" s="218">
        <f t="shared" si="11"/>
        <v>0</v>
      </c>
      <c r="K25" s="218">
        <f t="shared" si="11"/>
        <v>936063</v>
      </c>
      <c r="L25" s="218">
        <f t="shared" si="11"/>
        <v>936063</v>
      </c>
      <c r="M25" s="218">
        <f t="shared" si="11"/>
        <v>868333.02411873837</v>
      </c>
      <c r="N25" s="218">
        <f t="shared" si="11"/>
        <v>868333.02411873837</v>
      </c>
      <c r="O25" s="221"/>
      <c r="P25" s="310"/>
      <c r="Q25" s="223"/>
      <c r="R25" s="223"/>
      <c r="S25" s="223"/>
      <c r="T25" s="195"/>
      <c r="U25" s="320"/>
      <c r="V25" s="319"/>
      <c r="W25" s="1105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  <c r="KO25" s="319"/>
      <c r="KP25" s="319"/>
      <c r="KQ25" s="319"/>
      <c r="KR25" s="319"/>
      <c r="KS25" s="319"/>
      <c r="KT25" s="319"/>
      <c r="KU25" s="319"/>
      <c r="KV25" s="319"/>
      <c r="KW25" s="319"/>
      <c r="KX25" s="319"/>
      <c r="KY25" s="319"/>
      <c r="KZ25" s="319"/>
      <c r="LA25" s="319"/>
      <c r="LB25" s="319"/>
      <c r="LC25" s="319"/>
      <c r="LD25" s="319"/>
      <c r="LE25" s="319"/>
      <c r="LF25" s="319"/>
      <c r="LG25" s="319"/>
      <c r="LH25" s="319"/>
      <c r="LI25" s="319"/>
      <c r="LJ25" s="319"/>
      <c r="LK25" s="319"/>
      <c r="LL25" s="319"/>
      <c r="LM25" s="319"/>
      <c r="LN25" s="319"/>
      <c r="LO25" s="319"/>
      <c r="LP25" s="319"/>
      <c r="LQ25" s="319"/>
      <c r="LR25" s="319"/>
      <c r="LS25" s="319"/>
      <c r="LT25" s="319"/>
      <c r="LU25" s="319"/>
      <c r="LV25" s="319"/>
      <c r="LW25" s="319"/>
      <c r="LX25" s="319"/>
      <c r="LY25" s="319"/>
      <c r="LZ25" s="319"/>
      <c r="MA25" s="319"/>
      <c r="MB25" s="319"/>
      <c r="MC25" s="319"/>
      <c r="MD25" s="319"/>
      <c r="ME25" s="319"/>
      <c r="MF25" s="319"/>
      <c r="MG25" s="319"/>
      <c r="MH25" s="319"/>
      <c r="MI25" s="319"/>
      <c r="MJ25" s="319"/>
      <c r="MK25" s="319"/>
      <c r="ML25" s="319"/>
      <c r="MM25" s="319"/>
      <c r="MN25" s="319"/>
      <c r="MO25" s="319"/>
      <c r="MP25" s="319"/>
      <c r="MQ25" s="319"/>
      <c r="MR25" s="319"/>
      <c r="MS25" s="319"/>
      <c r="MT25" s="319"/>
      <c r="MU25" s="319"/>
      <c r="MV25" s="319"/>
      <c r="MW25" s="319"/>
      <c r="MX25" s="319"/>
      <c r="MY25" s="319"/>
      <c r="MZ25" s="319"/>
      <c r="NA25" s="319"/>
      <c r="NB25" s="319"/>
      <c r="NC25" s="319"/>
      <c r="ND25" s="319"/>
      <c r="NE25" s="319"/>
      <c r="NF25" s="319"/>
      <c r="NG25" s="319"/>
      <c r="NH25" s="319"/>
      <c r="NI25" s="319"/>
      <c r="NJ25" s="319"/>
      <c r="NK25" s="319"/>
      <c r="NL25" s="319"/>
      <c r="NM25" s="319"/>
      <c r="NN25" s="319"/>
      <c r="NO25" s="319"/>
      <c r="NP25" s="319"/>
      <c r="NQ25" s="319"/>
      <c r="NR25" s="319"/>
      <c r="NS25" s="319"/>
      <c r="NT25" s="319"/>
      <c r="NU25" s="319"/>
      <c r="NV25" s="319"/>
      <c r="NW25" s="319"/>
      <c r="NX25" s="319"/>
      <c r="NY25" s="319"/>
      <c r="NZ25" s="319"/>
      <c r="OA25" s="319"/>
      <c r="OB25" s="319"/>
      <c r="OC25" s="319"/>
      <c r="OD25" s="319"/>
      <c r="OE25" s="319"/>
      <c r="OF25" s="319"/>
      <c r="OG25" s="319"/>
      <c r="OH25" s="319"/>
      <c r="OI25" s="319"/>
      <c r="OJ25" s="319"/>
      <c r="OK25" s="319"/>
      <c r="OL25" s="319"/>
      <c r="OM25" s="319"/>
      <c r="ON25" s="319"/>
      <c r="OO25" s="319"/>
      <c r="OP25" s="319"/>
      <c r="OQ25" s="319"/>
      <c r="OR25" s="319"/>
      <c r="OS25" s="319"/>
      <c r="OT25" s="319"/>
      <c r="OU25" s="319"/>
      <c r="OV25" s="319"/>
      <c r="OW25" s="319"/>
      <c r="OX25" s="319"/>
      <c r="OY25" s="319"/>
      <c r="OZ25" s="319"/>
      <c r="PA25" s="319"/>
      <c r="PB25" s="319"/>
      <c r="PC25" s="319"/>
      <c r="PD25" s="319"/>
      <c r="PE25" s="319"/>
      <c r="PF25" s="319"/>
      <c r="PG25" s="319"/>
      <c r="PH25" s="319"/>
      <c r="PI25" s="319"/>
      <c r="PJ25" s="319"/>
      <c r="PK25" s="319"/>
      <c r="PL25" s="319"/>
      <c r="PM25" s="319"/>
      <c r="PN25" s="319"/>
      <c r="PO25" s="319"/>
      <c r="PP25" s="319"/>
      <c r="PQ25" s="319"/>
      <c r="PR25" s="319"/>
      <c r="PS25" s="319"/>
      <c r="PT25" s="319"/>
      <c r="PU25" s="319"/>
      <c r="PV25" s="319"/>
      <c r="PW25" s="319"/>
      <c r="PX25" s="319"/>
      <c r="PY25" s="319"/>
      <c r="PZ25" s="319"/>
      <c r="QA25" s="319"/>
      <c r="QB25" s="319"/>
      <c r="QC25" s="319"/>
      <c r="QD25" s="319"/>
      <c r="QE25" s="319"/>
      <c r="QF25" s="319"/>
      <c r="QG25" s="319"/>
      <c r="QH25" s="319"/>
      <c r="QI25" s="319"/>
      <c r="QJ25" s="319"/>
      <c r="QK25" s="319"/>
      <c r="QL25" s="319"/>
      <c r="QM25" s="319"/>
      <c r="QN25" s="319"/>
      <c r="QO25" s="319"/>
      <c r="QP25" s="319"/>
      <c r="QQ25" s="319"/>
      <c r="QR25" s="319"/>
      <c r="QS25" s="319"/>
      <c r="QT25" s="319"/>
      <c r="QU25" s="319"/>
      <c r="QV25" s="319"/>
      <c r="QW25" s="319"/>
      <c r="QX25" s="319"/>
      <c r="QY25" s="319"/>
      <c r="QZ25" s="319"/>
      <c r="RA25" s="319"/>
      <c r="RB25" s="319"/>
      <c r="RC25" s="319"/>
      <c r="RD25" s="319"/>
      <c r="RE25" s="319"/>
      <c r="RF25" s="319"/>
      <c r="RG25" s="319"/>
      <c r="RH25" s="319"/>
      <c r="RI25" s="319"/>
      <c r="RJ25" s="319"/>
      <c r="RK25" s="319"/>
      <c r="RL25" s="319"/>
      <c r="RM25" s="319"/>
      <c r="RN25" s="319"/>
      <c r="RO25" s="319"/>
      <c r="RP25" s="319"/>
      <c r="RQ25" s="319"/>
      <c r="RR25" s="319"/>
      <c r="RS25" s="319"/>
      <c r="RT25" s="319"/>
      <c r="RU25" s="319"/>
      <c r="RV25" s="319"/>
      <c r="RW25" s="319"/>
      <c r="RX25" s="319"/>
      <c r="RY25" s="319"/>
      <c r="RZ25" s="319"/>
      <c r="SA25" s="319"/>
      <c r="SB25" s="319"/>
      <c r="SC25" s="319"/>
      <c r="SD25" s="319"/>
      <c r="SE25" s="319"/>
      <c r="SF25" s="319"/>
      <c r="SG25" s="319"/>
      <c r="SH25" s="319"/>
      <c r="SI25" s="319"/>
      <c r="SJ25" s="319"/>
      <c r="SK25" s="319"/>
      <c r="SL25" s="319"/>
      <c r="SM25" s="319"/>
      <c r="SN25" s="319"/>
      <c r="SO25" s="319"/>
      <c r="SP25" s="319"/>
      <c r="SQ25" s="319"/>
      <c r="SR25" s="319"/>
      <c r="SS25" s="319"/>
      <c r="ST25" s="319"/>
      <c r="SU25" s="319"/>
      <c r="SV25" s="319"/>
      <c r="SW25" s="319"/>
      <c r="SX25" s="319"/>
      <c r="SY25" s="319"/>
      <c r="SZ25" s="319"/>
      <c r="TA25" s="319"/>
      <c r="TB25" s="319"/>
      <c r="TC25" s="319"/>
      <c r="TD25" s="319"/>
      <c r="TE25" s="319"/>
      <c r="TF25" s="319"/>
      <c r="TG25" s="319"/>
      <c r="TH25" s="319"/>
      <c r="TI25" s="319"/>
      <c r="TJ25" s="319"/>
      <c r="TK25" s="319"/>
      <c r="TL25" s="319"/>
      <c r="TM25" s="319"/>
      <c r="TN25" s="319"/>
      <c r="TO25" s="319"/>
      <c r="TP25" s="319"/>
      <c r="TQ25" s="319"/>
      <c r="TR25" s="319"/>
      <c r="TS25" s="319"/>
      <c r="TT25" s="319"/>
      <c r="TU25" s="319"/>
      <c r="TV25" s="319"/>
      <c r="TW25" s="319"/>
      <c r="TX25" s="319"/>
      <c r="TY25" s="319"/>
      <c r="TZ25" s="319"/>
      <c r="UA25" s="319"/>
      <c r="UB25" s="319"/>
      <c r="UC25" s="319"/>
      <c r="UD25" s="319"/>
      <c r="UE25" s="319"/>
      <c r="UF25" s="319"/>
      <c r="UG25" s="319"/>
      <c r="UH25" s="319"/>
      <c r="UI25" s="319"/>
      <c r="UJ25" s="319"/>
      <c r="UK25" s="319"/>
      <c r="UL25" s="319"/>
      <c r="UM25" s="319"/>
      <c r="UN25" s="319"/>
      <c r="UO25" s="319"/>
      <c r="UP25" s="319"/>
      <c r="UQ25" s="319"/>
      <c r="UR25" s="319"/>
      <c r="US25" s="319"/>
      <c r="UT25" s="319"/>
      <c r="UU25" s="319"/>
      <c r="UV25" s="319"/>
      <c r="UW25" s="319"/>
      <c r="UX25" s="319"/>
      <c r="UY25" s="319"/>
      <c r="UZ25" s="319"/>
      <c r="VA25" s="319"/>
      <c r="VB25" s="319"/>
      <c r="VC25" s="319"/>
      <c r="VD25" s="319"/>
      <c r="VE25" s="319"/>
      <c r="VF25" s="319"/>
      <c r="VG25" s="319"/>
      <c r="VH25" s="319"/>
      <c r="VI25" s="319"/>
      <c r="VJ25" s="319"/>
      <c r="VK25" s="319"/>
      <c r="VL25" s="319"/>
      <c r="VM25" s="319"/>
      <c r="VN25" s="319"/>
      <c r="VO25" s="319"/>
      <c r="VP25" s="319"/>
      <c r="VQ25" s="319"/>
      <c r="VR25" s="319"/>
      <c r="VS25" s="319"/>
      <c r="VT25" s="319"/>
      <c r="VU25" s="319"/>
      <c r="VV25" s="319"/>
      <c r="VW25" s="319"/>
      <c r="VX25" s="319"/>
      <c r="VY25" s="319"/>
      <c r="VZ25" s="319"/>
      <c r="WA25" s="319"/>
      <c r="WB25" s="319"/>
      <c r="WC25" s="319"/>
      <c r="WD25" s="319"/>
      <c r="WE25" s="319"/>
      <c r="WF25" s="319"/>
      <c r="WG25" s="319"/>
      <c r="WH25" s="319"/>
      <c r="WI25" s="319"/>
      <c r="WJ25" s="319"/>
      <c r="WK25" s="319"/>
      <c r="WL25" s="319"/>
      <c r="WM25" s="319"/>
      <c r="WN25" s="319"/>
      <c r="WO25" s="319"/>
      <c r="WP25" s="319"/>
      <c r="WQ25" s="319"/>
      <c r="WR25" s="319"/>
      <c r="WS25" s="319"/>
      <c r="WT25" s="319"/>
      <c r="WU25" s="319"/>
      <c r="WV25" s="319"/>
      <c r="WW25" s="319"/>
      <c r="WX25" s="319"/>
      <c r="WY25" s="319"/>
      <c r="WZ25" s="319"/>
      <c r="XA25" s="319"/>
      <c r="XB25" s="319"/>
      <c r="XC25" s="319"/>
      <c r="XD25" s="319"/>
      <c r="XE25" s="319"/>
      <c r="XF25" s="319"/>
      <c r="XG25" s="319"/>
      <c r="XH25" s="319"/>
      <c r="XI25" s="319"/>
      <c r="XJ25" s="319"/>
      <c r="XK25" s="319"/>
      <c r="XL25" s="319"/>
      <c r="XM25" s="319"/>
      <c r="XN25" s="319"/>
      <c r="XO25" s="319"/>
      <c r="XP25" s="319"/>
      <c r="XQ25" s="319"/>
      <c r="XR25" s="319"/>
      <c r="XS25" s="319"/>
      <c r="XT25" s="319"/>
      <c r="XU25" s="319"/>
      <c r="XV25" s="319"/>
      <c r="XW25" s="319"/>
      <c r="XX25" s="319"/>
      <c r="XY25" s="319"/>
      <c r="XZ25" s="319"/>
      <c r="YA25" s="319"/>
      <c r="YB25" s="319"/>
      <c r="YC25" s="319"/>
      <c r="YD25" s="319"/>
      <c r="YE25" s="319"/>
      <c r="YF25" s="319"/>
      <c r="YG25" s="319"/>
      <c r="YH25" s="319"/>
      <c r="YI25" s="319"/>
      <c r="YJ25" s="319"/>
      <c r="YK25" s="319"/>
      <c r="YL25" s="319"/>
      <c r="YM25" s="319"/>
      <c r="YN25" s="319"/>
      <c r="YO25" s="319"/>
      <c r="YP25" s="319"/>
      <c r="YQ25" s="319"/>
      <c r="YR25" s="319"/>
      <c r="YS25" s="319"/>
      <c r="YT25" s="319"/>
      <c r="YU25" s="319"/>
      <c r="YV25" s="319"/>
      <c r="YW25" s="319"/>
      <c r="YX25" s="319"/>
      <c r="YY25" s="319"/>
      <c r="YZ25" s="319"/>
      <c r="ZA25" s="319"/>
      <c r="ZB25" s="319"/>
      <c r="ZC25" s="319"/>
      <c r="ZD25" s="319"/>
      <c r="ZE25" s="319"/>
      <c r="ZF25" s="319"/>
      <c r="ZG25" s="319"/>
      <c r="ZH25" s="319"/>
      <c r="ZI25" s="319"/>
      <c r="ZJ25" s="319"/>
      <c r="ZK25" s="319"/>
      <c r="ZL25" s="319"/>
      <c r="ZM25" s="319"/>
      <c r="ZN25" s="319"/>
      <c r="ZO25" s="319"/>
      <c r="ZP25" s="319"/>
      <c r="ZQ25" s="319"/>
      <c r="ZR25" s="319"/>
      <c r="ZS25" s="319"/>
      <c r="ZT25" s="319"/>
      <c r="ZU25" s="319"/>
      <c r="ZV25" s="319"/>
      <c r="ZW25" s="319"/>
      <c r="ZX25" s="319"/>
      <c r="ZY25" s="319"/>
      <c r="ZZ25" s="319"/>
      <c r="AAA25" s="319"/>
      <c r="AAB25" s="319"/>
      <c r="AAC25" s="319"/>
      <c r="AAD25" s="319"/>
      <c r="AAE25" s="319"/>
      <c r="AAF25" s="319"/>
      <c r="AAG25" s="319"/>
      <c r="AAH25" s="319"/>
      <c r="AAI25" s="319"/>
      <c r="AAJ25" s="319"/>
      <c r="AAK25" s="319"/>
      <c r="AAL25" s="319"/>
      <c r="AAM25" s="319"/>
      <c r="AAN25" s="319"/>
      <c r="AAO25" s="319"/>
      <c r="AAP25" s="319"/>
      <c r="AAQ25" s="319"/>
      <c r="AAR25" s="319"/>
      <c r="AAS25" s="319"/>
      <c r="AAT25" s="319"/>
      <c r="AAU25" s="319"/>
      <c r="AAV25" s="319"/>
      <c r="AAW25" s="319"/>
      <c r="AAX25" s="319"/>
      <c r="AAY25" s="319"/>
      <c r="AAZ25" s="319"/>
      <c r="ABA25" s="319"/>
      <c r="ABB25" s="319"/>
      <c r="ABC25" s="319"/>
      <c r="ABD25" s="319"/>
      <c r="ABE25" s="319"/>
      <c r="ABF25" s="319"/>
      <c r="ABG25" s="319"/>
      <c r="ABH25" s="319"/>
      <c r="ABI25" s="319"/>
      <c r="ABJ25" s="319"/>
      <c r="ABK25" s="319"/>
      <c r="ABL25" s="319"/>
      <c r="ABM25" s="319"/>
      <c r="ABN25" s="319"/>
      <c r="ABO25" s="319"/>
      <c r="ABP25" s="319"/>
      <c r="ABQ25" s="319"/>
      <c r="ABR25" s="319"/>
      <c r="ABS25" s="319"/>
      <c r="ABT25" s="319"/>
      <c r="ABU25" s="319"/>
      <c r="ABV25" s="319"/>
      <c r="ABW25" s="319"/>
      <c r="ABX25" s="319"/>
      <c r="ABY25" s="319"/>
      <c r="ABZ25" s="319"/>
      <c r="ACA25" s="319"/>
      <c r="ACB25" s="319"/>
      <c r="ACC25" s="319"/>
      <c r="ACD25" s="319"/>
      <c r="ACE25" s="319"/>
      <c r="ACF25" s="319"/>
      <c r="ACG25" s="319"/>
      <c r="ACH25" s="319"/>
      <c r="ACI25" s="319"/>
      <c r="ACJ25" s="319"/>
      <c r="ACK25" s="319"/>
      <c r="ACL25" s="319"/>
      <c r="ACM25" s="319"/>
      <c r="ACN25" s="319"/>
      <c r="ACO25" s="319"/>
      <c r="ACP25" s="319"/>
      <c r="ACQ25" s="319"/>
      <c r="ACR25" s="319"/>
      <c r="ACS25" s="319"/>
      <c r="ACT25" s="319"/>
      <c r="ACU25" s="319"/>
      <c r="ACV25" s="319"/>
      <c r="ACW25" s="319"/>
      <c r="ACX25" s="319"/>
      <c r="ACY25" s="319"/>
      <c r="ACZ25" s="319"/>
      <c r="ADA25" s="319"/>
      <c r="ADB25" s="319"/>
      <c r="ADC25" s="319"/>
      <c r="ADD25" s="319"/>
      <c r="ADE25" s="319"/>
      <c r="ADF25" s="319"/>
      <c r="ADG25" s="319"/>
      <c r="ADH25" s="319"/>
      <c r="ADI25" s="319"/>
      <c r="ADJ25" s="319"/>
      <c r="ADK25" s="319"/>
      <c r="ADL25" s="319"/>
      <c r="ADM25" s="319"/>
      <c r="ADN25" s="319"/>
      <c r="ADO25" s="319"/>
      <c r="ADP25" s="319"/>
      <c r="ADQ25" s="319"/>
      <c r="ADR25" s="319"/>
      <c r="ADS25" s="319"/>
      <c r="ADT25" s="319"/>
      <c r="ADU25" s="319"/>
      <c r="ADV25" s="319"/>
      <c r="ADW25" s="319"/>
      <c r="ADX25" s="319"/>
      <c r="ADY25" s="319"/>
      <c r="ADZ25" s="319"/>
      <c r="AEA25" s="319"/>
      <c r="AEB25" s="319"/>
      <c r="AEC25" s="319"/>
      <c r="AED25" s="319"/>
      <c r="AEE25" s="319"/>
      <c r="AEF25" s="319"/>
      <c r="AEG25" s="319"/>
      <c r="AEH25" s="319"/>
      <c r="AEI25" s="319"/>
      <c r="AEJ25" s="319"/>
      <c r="AEK25" s="319"/>
      <c r="AEL25" s="319"/>
      <c r="AEM25" s="319"/>
      <c r="AEN25" s="319"/>
      <c r="AEO25" s="319"/>
      <c r="AEP25" s="319"/>
      <c r="AEQ25" s="319"/>
      <c r="AER25" s="319"/>
      <c r="AES25" s="319"/>
      <c r="AET25" s="319"/>
      <c r="AEU25" s="319"/>
      <c r="AEV25" s="319"/>
      <c r="AEW25" s="319"/>
      <c r="AEX25" s="319"/>
      <c r="AEY25" s="319"/>
      <c r="AEZ25" s="319"/>
      <c r="AFA25" s="319"/>
      <c r="AFB25" s="319"/>
      <c r="AFC25" s="319"/>
      <c r="AFD25" s="319"/>
      <c r="AFE25" s="319"/>
      <c r="AFF25" s="319"/>
      <c r="AFG25" s="319"/>
      <c r="AFH25" s="319"/>
      <c r="AFI25" s="319"/>
      <c r="AFJ25" s="319"/>
      <c r="AFK25" s="319"/>
      <c r="AFL25" s="319"/>
      <c r="AFM25" s="319"/>
      <c r="AFN25" s="319"/>
      <c r="AFO25" s="319"/>
      <c r="AFP25" s="319"/>
      <c r="AFQ25" s="319"/>
      <c r="AFR25" s="319"/>
      <c r="AFS25" s="319"/>
      <c r="AFT25" s="319"/>
      <c r="AFU25" s="319"/>
      <c r="AFV25" s="319"/>
      <c r="AFW25" s="319"/>
      <c r="AFX25" s="319"/>
      <c r="AFY25" s="319"/>
      <c r="AFZ25" s="319"/>
      <c r="AGA25" s="319"/>
      <c r="AGB25" s="319"/>
      <c r="AGC25" s="319"/>
      <c r="AGD25" s="319"/>
      <c r="AGE25" s="319"/>
      <c r="AGF25" s="319"/>
      <c r="AGG25" s="319"/>
      <c r="AGH25" s="319"/>
      <c r="AGI25" s="319"/>
      <c r="AGJ25" s="319"/>
      <c r="AGK25" s="319"/>
      <c r="AGL25" s="319"/>
      <c r="AGM25" s="319"/>
      <c r="AGN25" s="319"/>
      <c r="AGO25" s="319"/>
      <c r="AGP25" s="319"/>
      <c r="AGQ25" s="319"/>
      <c r="AGR25" s="319"/>
      <c r="AGS25" s="319"/>
      <c r="AGT25" s="319"/>
      <c r="AGU25" s="319"/>
      <c r="AGV25" s="319"/>
      <c r="AGW25" s="319"/>
      <c r="AGX25" s="319"/>
      <c r="AGY25" s="319"/>
      <c r="AGZ25" s="319"/>
      <c r="AHA25" s="319"/>
      <c r="AHB25" s="319"/>
      <c r="AHC25" s="319"/>
      <c r="AHD25" s="319"/>
      <c r="AHE25" s="319"/>
      <c r="AHF25" s="319"/>
      <c r="AHG25" s="319"/>
      <c r="AHH25" s="319"/>
      <c r="AHI25" s="319"/>
      <c r="AHJ25" s="319"/>
      <c r="AHK25" s="319"/>
      <c r="AHL25" s="319"/>
      <c r="AHM25" s="319"/>
      <c r="AHN25" s="319"/>
      <c r="AHO25" s="319"/>
      <c r="AHP25" s="319"/>
      <c r="AHQ25" s="319"/>
      <c r="AHR25" s="319"/>
      <c r="AHS25" s="319"/>
      <c r="AHT25" s="319"/>
      <c r="AHU25" s="319"/>
      <c r="AHV25" s="319"/>
      <c r="AHW25" s="319"/>
      <c r="AHX25" s="319"/>
      <c r="AHY25" s="319"/>
      <c r="AHZ25" s="319"/>
      <c r="AIA25" s="319"/>
      <c r="AIB25" s="319"/>
      <c r="AIC25" s="319"/>
      <c r="AID25" s="319"/>
      <c r="AIE25" s="319"/>
      <c r="AIF25" s="319"/>
      <c r="AIG25" s="319"/>
      <c r="AIH25" s="319"/>
      <c r="AII25" s="319"/>
      <c r="AIJ25" s="319"/>
      <c r="AIK25" s="319"/>
      <c r="AIL25" s="319"/>
      <c r="AIM25" s="319"/>
      <c r="AIN25" s="319"/>
      <c r="AIO25" s="319"/>
      <c r="AIP25" s="319"/>
      <c r="AIQ25" s="319"/>
      <c r="AIR25" s="319"/>
      <c r="AIS25" s="319"/>
      <c r="AIT25" s="319"/>
      <c r="AIU25" s="319"/>
      <c r="AIV25" s="319"/>
      <c r="AIW25" s="319"/>
      <c r="AIX25" s="319"/>
      <c r="AIY25" s="319"/>
      <c r="AIZ25" s="319"/>
      <c r="AJA25" s="319"/>
      <c r="AJB25" s="319"/>
      <c r="AJC25" s="319"/>
      <c r="AJD25" s="319"/>
      <c r="AJE25" s="319"/>
      <c r="AJF25" s="319"/>
      <c r="AJG25" s="319"/>
      <c r="AJH25" s="319"/>
      <c r="AJI25" s="319"/>
      <c r="AJJ25" s="319"/>
      <c r="AJK25" s="319"/>
      <c r="AJL25" s="319"/>
      <c r="AJM25" s="319"/>
      <c r="AJN25" s="319"/>
      <c r="AJO25" s="319"/>
      <c r="AJP25" s="319"/>
      <c r="AJQ25" s="319"/>
      <c r="AJR25" s="319"/>
      <c r="AJS25" s="319"/>
      <c r="AJT25" s="319"/>
      <c r="AJU25" s="319"/>
      <c r="AJV25" s="319"/>
      <c r="AJW25" s="319"/>
      <c r="AJX25" s="319"/>
      <c r="AJY25" s="319"/>
      <c r="AJZ25" s="319"/>
      <c r="AKA25" s="319"/>
      <c r="AKB25" s="319"/>
      <c r="AKC25" s="319"/>
      <c r="AKD25" s="319"/>
    </row>
    <row r="26" spans="1:966" s="224" customFormat="1">
      <c r="A26" s="195"/>
      <c r="B26" s="229" t="s">
        <v>312</v>
      </c>
      <c r="C26" s="225" t="s">
        <v>565</v>
      </c>
      <c r="D26" s="665">
        <v>2</v>
      </c>
      <c r="E26" s="210">
        <v>0</v>
      </c>
      <c r="F26" s="211">
        <v>0</v>
      </c>
      <c r="G26" s="211">
        <v>0</v>
      </c>
      <c r="H26" s="211">
        <v>0</v>
      </c>
      <c r="I26" s="212">
        <v>0</v>
      </c>
      <c r="J26" s="213">
        <v>0</v>
      </c>
      <c r="K26" s="213">
        <v>0</v>
      </c>
      <c r="L26" s="213">
        <v>0</v>
      </c>
      <c r="M26" s="214">
        <v>0</v>
      </c>
      <c r="N26" s="214">
        <v>0</v>
      </c>
      <c r="O26" s="214">
        <v>0</v>
      </c>
      <c r="P26" s="309"/>
      <c r="Q26" s="209"/>
      <c r="R26" s="209"/>
      <c r="S26" s="209"/>
      <c r="T26" s="195"/>
      <c r="U26" s="320"/>
      <c r="V26" s="319"/>
      <c r="W26" s="1105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  <c r="KO26" s="319"/>
      <c r="KP26" s="319"/>
      <c r="KQ26" s="319"/>
      <c r="KR26" s="319"/>
      <c r="KS26" s="319"/>
      <c r="KT26" s="319"/>
      <c r="KU26" s="319"/>
      <c r="KV26" s="319"/>
      <c r="KW26" s="319"/>
      <c r="KX26" s="319"/>
      <c r="KY26" s="319"/>
      <c r="KZ26" s="319"/>
      <c r="LA26" s="319"/>
      <c r="LB26" s="319"/>
      <c r="LC26" s="319"/>
      <c r="LD26" s="319"/>
      <c r="LE26" s="319"/>
      <c r="LF26" s="319"/>
      <c r="LG26" s="319"/>
      <c r="LH26" s="319"/>
      <c r="LI26" s="319"/>
      <c r="LJ26" s="319"/>
      <c r="LK26" s="319"/>
      <c r="LL26" s="319"/>
      <c r="LM26" s="319"/>
      <c r="LN26" s="319"/>
      <c r="LO26" s="319"/>
      <c r="LP26" s="319"/>
      <c r="LQ26" s="319"/>
      <c r="LR26" s="319"/>
      <c r="LS26" s="319"/>
      <c r="LT26" s="319"/>
      <c r="LU26" s="319"/>
      <c r="LV26" s="319"/>
      <c r="LW26" s="319"/>
      <c r="LX26" s="319"/>
      <c r="LY26" s="319"/>
      <c r="LZ26" s="319"/>
      <c r="MA26" s="319"/>
      <c r="MB26" s="319"/>
      <c r="MC26" s="319"/>
      <c r="MD26" s="319"/>
      <c r="ME26" s="319"/>
      <c r="MF26" s="319"/>
      <c r="MG26" s="319"/>
      <c r="MH26" s="319"/>
      <c r="MI26" s="319"/>
      <c r="MJ26" s="319"/>
      <c r="MK26" s="319"/>
      <c r="ML26" s="319"/>
      <c r="MM26" s="319"/>
      <c r="MN26" s="319"/>
      <c r="MO26" s="319"/>
      <c r="MP26" s="319"/>
      <c r="MQ26" s="319"/>
      <c r="MR26" s="319"/>
      <c r="MS26" s="319"/>
      <c r="MT26" s="319"/>
      <c r="MU26" s="319"/>
      <c r="MV26" s="319"/>
      <c r="MW26" s="319"/>
      <c r="MX26" s="319"/>
      <c r="MY26" s="319"/>
      <c r="MZ26" s="319"/>
      <c r="NA26" s="319"/>
      <c r="NB26" s="319"/>
      <c r="NC26" s="319"/>
      <c r="ND26" s="319"/>
      <c r="NE26" s="319"/>
      <c r="NF26" s="319"/>
      <c r="NG26" s="319"/>
      <c r="NH26" s="319"/>
      <c r="NI26" s="319"/>
      <c r="NJ26" s="319"/>
      <c r="NK26" s="319"/>
      <c r="NL26" s="319"/>
      <c r="NM26" s="319"/>
      <c r="NN26" s="319"/>
      <c r="NO26" s="319"/>
      <c r="NP26" s="319"/>
      <c r="NQ26" s="319"/>
      <c r="NR26" s="319"/>
      <c r="NS26" s="319"/>
      <c r="NT26" s="319"/>
      <c r="NU26" s="319"/>
      <c r="NV26" s="319"/>
      <c r="NW26" s="319"/>
      <c r="NX26" s="319"/>
      <c r="NY26" s="319"/>
      <c r="NZ26" s="319"/>
      <c r="OA26" s="319"/>
      <c r="OB26" s="319"/>
      <c r="OC26" s="319"/>
      <c r="OD26" s="319"/>
      <c r="OE26" s="319"/>
      <c r="OF26" s="319"/>
      <c r="OG26" s="319"/>
      <c r="OH26" s="319"/>
      <c r="OI26" s="319"/>
      <c r="OJ26" s="319"/>
      <c r="OK26" s="319"/>
      <c r="OL26" s="319"/>
      <c r="OM26" s="319"/>
      <c r="ON26" s="319"/>
      <c r="OO26" s="319"/>
      <c r="OP26" s="319"/>
      <c r="OQ26" s="319"/>
      <c r="OR26" s="319"/>
      <c r="OS26" s="319"/>
      <c r="OT26" s="319"/>
      <c r="OU26" s="319"/>
      <c r="OV26" s="319"/>
      <c r="OW26" s="319"/>
      <c r="OX26" s="319"/>
      <c r="OY26" s="319"/>
      <c r="OZ26" s="319"/>
      <c r="PA26" s="319"/>
      <c r="PB26" s="319"/>
      <c r="PC26" s="319"/>
      <c r="PD26" s="319"/>
      <c r="PE26" s="319"/>
      <c r="PF26" s="319"/>
      <c r="PG26" s="319"/>
      <c r="PH26" s="319"/>
      <c r="PI26" s="319"/>
      <c r="PJ26" s="319"/>
      <c r="PK26" s="319"/>
      <c r="PL26" s="319"/>
      <c r="PM26" s="319"/>
      <c r="PN26" s="319"/>
      <c r="PO26" s="319"/>
      <c r="PP26" s="319"/>
      <c r="PQ26" s="319"/>
      <c r="PR26" s="319"/>
      <c r="PS26" s="319"/>
      <c r="PT26" s="319"/>
      <c r="PU26" s="319"/>
      <c r="PV26" s="319"/>
      <c r="PW26" s="319"/>
      <c r="PX26" s="319"/>
      <c r="PY26" s="319"/>
      <c r="PZ26" s="319"/>
      <c r="QA26" s="319"/>
      <c r="QB26" s="319"/>
      <c r="QC26" s="319"/>
      <c r="QD26" s="319"/>
      <c r="QE26" s="319"/>
      <c r="QF26" s="319"/>
      <c r="QG26" s="319"/>
      <c r="QH26" s="319"/>
      <c r="QI26" s="319"/>
      <c r="QJ26" s="319"/>
      <c r="QK26" s="319"/>
      <c r="QL26" s="319"/>
      <c r="QM26" s="319"/>
      <c r="QN26" s="319"/>
      <c r="QO26" s="319"/>
      <c r="QP26" s="319"/>
      <c r="QQ26" s="319"/>
      <c r="QR26" s="319"/>
      <c r="QS26" s="319"/>
      <c r="QT26" s="319"/>
      <c r="QU26" s="319"/>
      <c r="QV26" s="319"/>
      <c r="QW26" s="319"/>
      <c r="QX26" s="319"/>
      <c r="QY26" s="319"/>
      <c r="QZ26" s="319"/>
      <c r="RA26" s="319"/>
      <c r="RB26" s="319"/>
      <c r="RC26" s="319"/>
      <c r="RD26" s="319"/>
      <c r="RE26" s="319"/>
      <c r="RF26" s="319"/>
      <c r="RG26" s="319"/>
      <c r="RH26" s="319"/>
      <c r="RI26" s="319"/>
      <c r="RJ26" s="319"/>
      <c r="RK26" s="319"/>
      <c r="RL26" s="319"/>
      <c r="RM26" s="319"/>
      <c r="RN26" s="319"/>
      <c r="RO26" s="319"/>
      <c r="RP26" s="319"/>
      <c r="RQ26" s="319"/>
      <c r="RR26" s="319"/>
      <c r="RS26" s="319"/>
      <c r="RT26" s="319"/>
      <c r="RU26" s="319"/>
      <c r="RV26" s="319"/>
      <c r="RW26" s="319"/>
      <c r="RX26" s="319"/>
      <c r="RY26" s="319"/>
      <c r="RZ26" s="319"/>
      <c r="SA26" s="319"/>
      <c r="SB26" s="319"/>
      <c r="SC26" s="319"/>
      <c r="SD26" s="319"/>
      <c r="SE26" s="319"/>
      <c r="SF26" s="319"/>
      <c r="SG26" s="319"/>
      <c r="SH26" s="319"/>
      <c r="SI26" s="319"/>
      <c r="SJ26" s="319"/>
      <c r="SK26" s="319"/>
      <c r="SL26" s="319"/>
      <c r="SM26" s="319"/>
      <c r="SN26" s="319"/>
      <c r="SO26" s="319"/>
      <c r="SP26" s="319"/>
      <c r="SQ26" s="319"/>
      <c r="SR26" s="319"/>
      <c r="SS26" s="319"/>
      <c r="ST26" s="319"/>
      <c r="SU26" s="319"/>
      <c r="SV26" s="319"/>
      <c r="SW26" s="319"/>
      <c r="SX26" s="319"/>
      <c r="SY26" s="319"/>
      <c r="SZ26" s="319"/>
      <c r="TA26" s="319"/>
      <c r="TB26" s="319"/>
      <c r="TC26" s="319"/>
      <c r="TD26" s="319"/>
      <c r="TE26" s="319"/>
      <c r="TF26" s="319"/>
      <c r="TG26" s="319"/>
      <c r="TH26" s="319"/>
      <c r="TI26" s="319"/>
      <c r="TJ26" s="319"/>
      <c r="TK26" s="319"/>
      <c r="TL26" s="319"/>
      <c r="TM26" s="319"/>
      <c r="TN26" s="319"/>
      <c r="TO26" s="319"/>
      <c r="TP26" s="319"/>
      <c r="TQ26" s="319"/>
      <c r="TR26" s="319"/>
      <c r="TS26" s="319"/>
      <c r="TT26" s="319"/>
      <c r="TU26" s="319"/>
      <c r="TV26" s="319"/>
      <c r="TW26" s="319"/>
      <c r="TX26" s="319"/>
      <c r="TY26" s="319"/>
      <c r="TZ26" s="319"/>
      <c r="UA26" s="319"/>
      <c r="UB26" s="319"/>
      <c r="UC26" s="319"/>
      <c r="UD26" s="319"/>
      <c r="UE26" s="319"/>
      <c r="UF26" s="319"/>
      <c r="UG26" s="319"/>
      <c r="UH26" s="319"/>
      <c r="UI26" s="319"/>
      <c r="UJ26" s="319"/>
      <c r="UK26" s="319"/>
      <c r="UL26" s="319"/>
      <c r="UM26" s="319"/>
      <c r="UN26" s="319"/>
      <c r="UO26" s="319"/>
      <c r="UP26" s="319"/>
      <c r="UQ26" s="319"/>
      <c r="UR26" s="319"/>
      <c r="US26" s="319"/>
      <c r="UT26" s="319"/>
      <c r="UU26" s="319"/>
      <c r="UV26" s="319"/>
      <c r="UW26" s="319"/>
      <c r="UX26" s="319"/>
      <c r="UY26" s="319"/>
      <c r="UZ26" s="319"/>
      <c r="VA26" s="319"/>
      <c r="VB26" s="319"/>
      <c r="VC26" s="319"/>
      <c r="VD26" s="319"/>
      <c r="VE26" s="319"/>
      <c r="VF26" s="319"/>
      <c r="VG26" s="319"/>
      <c r="VH26" s="319"/>
      <c r="VI26" s="319"/>
      <c r="VJ26" s="319"/>
      <c r="VK26" s="319"/>
      <c r="VL26" s="319"/>
      <c r="VM26" s="319"/>
      <c r="VN26" s="319"/>
      <c r="VO26" s="319"/>
      <c r="VP26" s="319"/>
      <c r="VQ26" s="319"/>
      <c r="VR26" s="319"/>
      <c r="VS26" s="319"/>
      <c r="VT26" s="319"/>
      <c r="VU26" s="319"/>
      <c r="VV26" s="319"/>
      <c r="VW26" s="319"/>
      <c r="VX26" s="319"/>
      <c r="VY26" s="319"/>
      <c r="VZ26" s="319"/>
      <c r="WA26" s="319"/>
      <c r="WB26" s="319"/>
      <c r="WC26" s="319"/>
      <c r="WD26" s="319"/>
      <c r="WE26" s="319"/>
      <c r="WF26" s="319"/>
      <c r="WG26" s="319"/>
      <c r="WH26" s="319"/>
      <c r="WI26" s="319"/>
      <c r="WJ26" s="319"/>
      <c r="WK26" s="319"/>
      <c r="WL26" s="319"/>
      <c r="WM26" s="319"/>
      <c r="WN26" s="319"/>
      <c r="WO26" s="319"/>
      <c r="WP26" s="319"/>
      <c r="WQ26" s="319"/>
      <c r="WR26" s="319"/>
      <c r="WS26" s="319"/>
      <c r="WT26" s="319"/>
      <c r="WU26" s="319"/>
      <c r="WV26" s="319"/>
      <c r="WW26" s="319"/>
      <c r="WX26" s="319"/>
      <c r="WY26" s="319"/>
      <c r="WZ26" s="319"/>
      <c r="XA26" s="319"/>
      <c r="XB26" s="319"/>
      <c r="XC26" s="319"/>
      <c r="XD26" s="319"/>
      <c r="XE26" s="319"/>
      <c r="XF26" s="319"/>
      <c r="XG26" s="319"/>
      <c r="XH26" s="319"/>
      <c r="XI26" s="319"/>
      <c r="XJ26" s="319"/>
      <c r="XK26" s="319"/>
      <c r="XL26" s="319"/>
      <c r="XM26" s="319"/>
      <c r="XN26" s="319"/>
      <c r="XO26" s="319"/>
      <c r="XP26" s="319"/>
      <c r="XQ26" s="319"/>
      <c r="XR26" s="319"/>
      <c r="XS26" s="319"/>
      <c r="XT26" s="319"/>
      <c r="XU26" s="319"/>
      <c r="XV26" s="319"/>
      <c r="XW26" s="319"/>
      <c r="XX26" s="319"/>
      <c r="XY26" s="319"/>
      <c r="XZ26" s="319"/>
      <c r="YA26" s="319"/>
      <c r="YB26" s="319"/>
      <c r="YC26" s="319"/>
      <c r="YD26" s="319"/>
      <c r="YE26" s="319"/>
      <c r="YF26" s="319"/>
      <c r="YG26" s="319"/>
      <c r="YH26" s="319"/>
      <c r="YI26" s="319"/>
      <c r="YJ26" s="319"/>
      <c r="YK26" s="319"/>
      <c r="YL26" s="319"/>
      <c r="YM26" s="319"/>
      <c r="YN26" s="319"/>
      <c r="YO26" s="319"/>
      <c r="YP26" s="319"/>
      <c r="YQ26" s="319"/>
      <c r="YR26" s="319"/>
      <c r="YS26" s="319"/>
      <c r="YT26" s="319"/>
      <c r="YU26" s="319"/>
      <c r="YV26" s="319"/>
      <c r="YW26" s="319"/>
      <c r="YX26" s="319"/>
      <c r="YY26" s="319"/>
      <c r="YZ26" s="319"/>
      <c r="ZA26" s="319"/>
      <c r="ZB26" s="319"/>
      <c r="ZC26" s="319"/>
      <c r="ZD26" s="319"/>
      <c r="ZE26" s="319"/>
      <c r="ZF26" s="319"/>
      <c r="ZG26" s="319"/>
      <c r="ZH26" s="319"/>
      <c r="ZI26" s="319"/>
      <c r="ZJ26" s="319"/>
      <c r="ZK26" s="319"/>
      <c r="ZL26" s="319"/>
      <c r="ZM26" s="319"/>
      <c r="ZN26" s="319"/>
      <c r="ZO26" s="319"/>
      <c r="ZP26" s="319"/>
      <c r="ZQ26" s="319"/>
      <c r="ZR26" s="319"/>
      <c r="ZS26" s="319"/>
      <c r="ZT26" s="319"/>
      <c r="ZU26" s="319"/>
      <c r="ZV26" s="319"/>
      <c r="ZW26" s="319"/>
      <c r="ZX26" s="319"/>
      <c r="ZY26" s="319"/>
      <c r="ZZ26" s="319"/>
      <c r="AAA26" s="319"/>
      <c r="AAB26" s="319"/>
      <c r="AAC26" s="319"/>
      <c r="AAD26" s="319"/>
      <c r="AAE26" s="319"/>
      <c r="AAF26" s="319"/>
      <c r="AAG26" s="319"/>
      <c r="AAH26" s="319"/>
      <c r="AAI26" s="319"/>
      <c r="AAJ26" s="319"/>
      <c r="AAK26" s="319"/>
      <c r="AAL26" s="319"/>
      <c r="AAM26" s="319"/>
      <c r="AAN26" s="319"/>
      <c r="AAO26" s="319"/>
      <c r="AAP26" s="319"/>
      <c r="AAQ26" s="319"/>
      <c r="AAR26" s="319"/>
      <c r="AAS26" s="319"/>
      <c r="AAT26" s="319"/>
      <c r="AAU26" s="319"/>
      <c r="AAV26" s="319"/>
      <c r="AAW26" s="319"/>
      <c r="AAX26" s="319"/>
      <c r="AAY26" s="319"/>
      <c r="AAZ26" s="319"/>
      <c r="ABA26" s="319"/>
      <c r="ABB26" s="319"/>
      <c r="ABC26" s="319"/>
      <c r="ABD26" s="319"/>
      <c r="ABE26" s="319"/>
      <c r="ABF26" s="319"/>
      <c r="ABG26" s="319"/>
      <c r="ABH26" s="319"/>
      <c r="ABI26" s="319"/>
      <c r="ABJ26" s="319"/>
      <c r="ABK26" s="319"/>
      <c r="ABL26" s="319"/>
      <c r="ABM26" s="319"/>
      <c r="ABN26" s="319"/>
      <c r="ABO26" s="319"/>
      <c r="ABP26" s="319"/>
      <c r="ABQ26" s="319"/>
      <c r="ABR26" s="319"/>
      <c r="ABS26" s="319"/>
      <c r="ABT26" s="319"/>
      <c r="ABU26" s="319"/>
      <c r="ABV26" s="319"/>
      <c r="ABW26" s="319"/>
      <c r="ABX26" s="319"/>
      <c r="ABY26" s="319"/>
      <c r="ABZ26" s="319"/>
      <c r="ACA26" s="319"/>
      <c r="ACB26" s="319"/>
      <c r="ACC26" s="319"/>
      <c r="ACD26" s="319"/>
      <c r="ACE26" s="319"/>
      <c r="ACF26" s="319"/>
      <c r="ACG26" s="319"/>
      <c r="ACH26" s="319"/>
      <c r="ACI26" s="319"/>
      <c r="ACJ26" s="319"/>
      <c r="ACK26" s="319"/>
      <c r="ACL26" s="319"/>
      <c r="ACM26" s="319"/>
      <c r="ACN26" s="319"/>
      <c r="ACO26" s="319"/>
      <c r="ACP26" s="319"/>
      <c r="ACQ26" s="319"/>
      <c r="ACR26" s="319"/>
      <c r="ACS26" s="319"/>
      <c r="ACT26" s="319"/>
      <c r="ACU26" s="319"/>
      <c r="ACV26" s="319"/>
      <c r="ACW26" s="319"/>
      <c r="ACX26" s="319"/>
      <c r="ACY26" s="319"/>
      <c r="ACZ26" s="319"/>
      <c r="ADA26" s="319"/>
      <c r="ADB26" s="319"/>
      <c r="ADC26" s="319"/>
      <c r="ADD26" s="319"/>
      <c r="ADE26" s="319"/>
      <c r="ADF26" s="319"/>
      <c r="ADG26" s="319"/>
      <c r="ADH26" s="319"/>
      <c r="ADI26" s="319"/>
      <c r="ADJ26" s="319"/>
      <c r="ADK26" s="319"/>
      <c r="ADL26" s="319"/>
      <c r="ADM26" s="319"/>
      <c r="ADN26" s="319"/>
      <c r="ADO26" s="319"/>
      <c r="ADP26" s="319"/>
      <c r="ADQ26" s="319"/>
      <c r="ADR26" s="319"/>
      <c r="ADS26" s="319"/>
      <c r="ADT26" s="319"/>
      <c r="ADU26" s="319"/>
      <c r="ADV26" s="319"/>
      <c r="ADW26" s="319"/>
      <c r="ADX26" s="319"/>
      <c r="ADY26" s="319"/>
      <c r="ADZ26" s="319"/>
      <c r="AEA26" s="319"/>
      <c r="AEB26" s="319"/>
      <c r="AEC26" s="319"/>
      <c r="AED26" s="319"/>
      <c r="AEE26" s="319"/>
      <c r="AEF26" s="319"/>
      <c r="AEG26" s="319"/>
      <c r="AEH26" s="319"/>
      <c r="AEI26" s="319"/>
      <c r="AEJ26" s="319"/>
      <c r="AEK26" s="319"/>
      <c r="AEL26" s="319"/>
      <c r="AEM26" s="319"/>
      <c r="AEN26" s="319"/>
      <c r="AEO26" s="319"/>
      <c r="AEP26" s="319"/>
      <c r="AEQ26" s="319"/>
      <c r="AER26" s="319"/>
      <c r="AES26" s="319"/>
      <c r="AET26" s="319"/>
      <c r="AEU26" s="319"/>
      <c r="AEV26" s="319"/>
      <c r="AEW26" s="319"/>
      <c r="AEX26" s="319"/>
      <c r="AEY26" s="319"/>
      <c r="AEZ26" s="319"/>
      <c r="AFA26" s="319"/>
      <c r="AFB26" s="319"/>
      <c r="AFC26" s="319"/>
      <c r="AFD26" s="319"/>
      <c r="AFE26" s="319"/>
      <c r="AFF26" s="319"/>
      <c r="AFG26" s="319"/>
      <c r="AFH26" s="319"/>
      <c r="AFI26" s="319"/>
      <c r="AFJ26" s="319"/>
      <c r="AFK26" s="319"/>
      <c r="AFL26" s="319"/>
      <c r="AFM26" s="319"/>
      <c r="AFN26" s="319"/>
      <c r="AFO26" s="319"/>
      <c r="AFP26" s="319"/>
      <c r="AFQ26" s="319"/>
      <c r="AFR26" s="319"/>
      <c r="AFS26" s="319"/>
      <c r="AFT26" s="319"/>
      <c r="AFU26" s="319"/>
      <c r="AFV26" s="319"/>
      <c r="AFW26" s="319"/>
      <c r="AFX26" s="319"/>
      <c r="AFY26" s="319"/>
      <c r="AFZ26" s="319"/>
      <c r="AGA26" s="319"/>
      <c r="AGB26" s="319"/>
      <c r="AGC26" s="319"/>
      <c r="AGD26" s="319"/>
      <c r="AGE26" s="319"/>
      <c r="AGF26" s="319"/>
      <c r="AGG26" s="319"/>
      <c r="AGH26" s="319"/>
      <c r="AGI26" s="319"/>
      <c r="AGJ26" s="319"/>
      <c r="AGK26" s="319"/>
      <c r="AGL26" s="319"/>
      <c r="AGM26" s="319"/>
      <c r="AGN26" s="319"/>
      <c r="AGO26" s="319"/>
      <c r="AGP26" s="319"/>
      <c r="AGQ26" s="319"/>
      <c r="AGR26" s="319"/>
      <c r="AGS26" s="319"/>
      <c r="AGT26" s="319"/>
      <c r="AGU26" s="319"/>
      <c r="AGV26" s="319"/>
      <c r="AGW26" s="319"/>
      <c r="AGX26" s="319"/>
      <c r="AGY26" s="319"/>
      <c r="AGZ26" s="319"/>
      <c r="AHA26" s="319"/>
      <c r="AHB26" s="319"/>
      <c r="AHC26" s="319"/>
      <c r="AHD26" s="319"/>
      <c r="AHE26" s="319"/>
      <c r="AHF26" s="319"/>
      <c r="AHG26" s="319"/>
      <c r="AHH26" s="319"/>
      <c r="AHI26" s="319"/>
      <c r="AHJ26" s="319"/>
      <c r="AHK26" s="319"/>
      <c r="AHL26" s="319"/>
      <c r="AHM26" s="319"/>
      <c r="AHN26" s="319"/>
      <c r="AHO26" s="319"/>
      <c r="AHP26" s="319"/>
      <c r="AHQ26" s="319"/>
      <c r="AHR26" s="319"/>
      <c r="AHS26" s="319"/>
      <c r="AHT26" s="319"/>
      <c r="AHU26" s="319"/>
      <c r="AHV26" s="319"/>
      <c r="AHW26" s="319"/>
      <c r="AHX26" s="319"/>
      <c r="AHY26" s="319"/>
      <c r="AHZ26" s="319"/>
      <c r="AIA26" s="319"/>
      <c r="AIB26" s="319"/>
      <c r="AIC26" s="319"/>
      <c r="AID26" s="319"/>
      <c r="AIE26" s="319"/>
      <c r="AIF26" s="319"/>
      <c r="AIG26" s="319"/>
      <c r="AIH26" s="319"/>
      <c r="AII26" s="319"/>
      <c r="AIJ26" s="319"/>
      <c r="AIK26" s="319"/>
      <c r="AIL26" s="319"/>
      <c r="AIM26" s="319"/>
      <c r="AIN26" s="319"/>
      <c r="AIO26" s="319"/>
      <c r="AIP26" s="319"/>
      <c r="AIQ26" s="319"/>
      <c r="AIR26" s="319"/>
      <c r="AIS26" s="319"/>
      <c r="AIT26" s="319"/>
      <c r="AIU26" s="319"/>
      <c r="AIV26" s="319"/>
      <c r="AIW26" s="319"/>
      <c r="AIX26" s="319"/>
      <c r="AIY26" s="319"/>
      <c r="AIZ26" s="319"/>
      <c r="AJA26" s="319"/>
      <c r="AJB26" s="319"/>
      <c r="AJC26" s="319"/>
      <c r="AJD26" s="319"/>
      <c r="AJE26" s="319"/>
      <c r="AJF26" s="319"/>
      <c r="AJG26" s="319"/>
      <c r="AJH26" s="319"/>
      <c r="AJI26" s="319"/>
      <c r="AJJ26" s="319"/>
      <c r="AJK26" s="319"/>
      <c r="AJL26" s="319"/>
      <c r="AJM26" s="319"/>
      <c r="AJN26" s="319"/>
      <c r="AJO26" s="319"/>
      <c r="AJP26" s="319"/>
      <c r="AJQ26" s="319"/>
      <c r="AJR26" s="319"/>
      <c r="AJS26" s="319"/>
      <c r="AJT26" s="319"/>
      <c r="AJU26" s="319"/>
      <c r="AJV26" s="319"/>
      <c r="AJW26" s="319"/>
      <c r="AJX26" s="319"/>
      <c r="AJY26" s="319"/>
      <c r="AJZ26" s="319"/>
      <c r="AKA26" s="319"/>
      <c r="AKB26" s="319"/>
      <c r="AKC26" s="319"/>
      <c r="AKD26" s="319"/>
    </row>
    <row r="27" spans="1:966" s="195" customFormat="1">
      <c r="B27" s="229" t="s">
        <v>312</v>
      </c>
      <c r="C27" s="269" t="s">
        <v>308</v>
      </c>
      <c r="D27" s="229">
        <f>'G249 HER Expans'!G7</f>
        <v>2</v>
      </c>
      <c r="E27" s="210">
        <f>'G249 HER Expans'!N7</f>
        <v>0</v>
      </c>
      <c r="F27" s="211">
        <f>'G249 HER Expans'!P7</f>
        <v>197408.33000000002</v>
      </c>
      <c r="G27" s="211">
        <f>'G249 HER Expans'!Q7</f>
        <v>126016.47</v>
      </c>
      <c r="H27" s="211">
        <f>'G249 HER Expans'!R7</f>
        <v>0</v>
      </c>
      <c r="I27" s="212">
        <f>'G249 HER Expans'!S7</f>
        <v>0</v>
      </c>
      <c r="J27" s="213">
        <v>0</v>
      </c>
      <c r="K27" s="213">
        <f>'G249 HER Expans'!U7</f>
        <v>323424.80000000005</v>
      </c>
      <c r="L27" s="213">
        <f>'G249 HER Expans'!V7</f>
        <v>197408.33000000002</v>
      </c>
      <c r="M27" s="214">
        <f>K27/(1+$C$2)^1</f>
        <v>300023.00556586275</v>
      </c>
      <c r="N27" s="214">
        <f>L27/(1+$C$2)^1</f>
        <v>183124.6103896104</v>
      </c>
      <c r="O27" s="214">
        <f>'G249 HER Expans'!AB7</f>
        <v>0</v>
      </c>
      <c r="P27" s="309">
        <f>'G249 HER Expans'!Z7</f>
        <v>0</v>
      </c>
      <c r="Q27" s="209">
        <f t="shared" ref="Q27" si="12">O27/M27</f>
        <v>0</v>
      </c>
      <c r="R27" s="209">
        <f t="shared" ref="R27" si="13">(O27+P27)/N27</f>
        <v>0</v>
      </c>
      <c r="S27" s="209">
        <f t="shared" ref="S27" si="14">((O27*(1+$S$2))+P27)/N27</f>
        <v>0</v>
      </c>
      <c r="U27" s="320"/>
      <c r="V27" s="319"/>
      <c r="W27" s="1105"/>
      <c r="X27" s="319"/>
      <c r="Y27" s="319"/>
      <c r="Z27" s="319"/>
      <c r="AA27" s="319"/>
      <c r="AB27" s="319"/>
      <c r="AC27" s="319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  <c r="KO27" s="319"/>
      <c r="KP27" s="319"/>
      <c r="KQ27" s="319"/>
      <c r="KR27" s="319"/>
      <c r="KS27" s="319"/>
      <c r="KT27" s="319"/>
      <c r="KU27" s="319"/>
      <c r="KV27" s="319"/>
      <c r="KW27" s="319"/>
      <c r="KX27" s="319"/>
      <c r="KY27" s="319"/>
      <c r="KZ27" s="319"/>
      <c r="LA27" s="319"/>
      <c r="LB27" s="319"/>
      <c r="LC27" s="319"/>
      <c r="LD27" s="319"/>
      <c r="LE27" s="319"/>
      <c r="LF27" s="319"/>
      <c r="LG27" s="319"/>
      <c r="LH27" s="319"/>
      <c r="LI27" s="319"/>
      <c r="LJ27" s="319"/>
      <c r="LK27" s="319"/>
      <c r="LL27" s="319"/>
      <c r="LM27" s="319"/>
      <c r="LN27" s="319"/>
      <c r="LO27" s="319"/>
      <c r="LP27" s="319"/>
      <c r="LQ27" s="319"/>
      <c r="LR27" s="319"/>
      <c r="LS27" s="319"/>
      <c r="LT27" s="319"/>
      <c r="LU27" s="319"/>
      <c r="LV27" s="319"/>
      <c r="LW27" s="319"/>
      <c r="LX27" s="319"/>
      <c r="LY27" s="319"/>
      <c r="LZ27" s="319"/>
      <c r="MA27" s="319"/>
      <c r="MB27" s="319"/>
      <c r="MC27" s="319"/>
      <c r="MD27" s="319"/>
      <c r="ME27" s="319"/>
      <c r="MF27" s="319"/>
      <c r="MG27" s="319"/>
      <c r="MH27" s="319"/>
      <c r="MI27" s="319"/>
      <c r="MJ27" s="319"/>
      <c r="MK27" s="319"/>
      <c r="ML27" s="319"/>
      <c r="MM27" s="319"/>
      <c r="MN27" s="319"/>
      <c r="MO27" s="319"/>
      <c r="MP27" s="319"/>
      <c r="MQ27" s="319"/>
      <c r="MR27" s="319"/>
      <c r="MS27" s="319"/>
      <c r="MT27" s="319"/>
      <c r="MU27" s="319"/>
      <c r="MV27" s="319"/>
      <c r="MW27" s="319"/>
      <c r="MX27" s="319"/>
      <c r="MY27" s="319"/>
      <c r="MZ27" s="319"/>
      <c r="NA27" s="319"/>
      <c r="NB27" s="319"/>
      <c r="NC27" s="319"/>
      <c r="ND27" s="319"/>
      <c r="NE27" s="319"/>
      <c r="NF27" s="319"/>
      <c r="NG27" s="319"/>
      <c r="NH27" s="319"/>
      <c r="NI27" s="319"/>
      <c r="NJ27" s="319"/>
      <c r="NK27" s="319"/>
      <c r="NL27" s="319"/>
      <c r="NM27" s="319"/>
      <c r="NN27" s="319"/>
      <c r="NO27" s="319"/>
      <c r="NP27" s="319"/>
      <c r="NQ27" s="319"/>
      <c r="NR27" s="319"/>
      <c r="NS27" s="319"/>
      <c r="NT27" s="319"/>
      <c r="NU27" s="319"/>
      <c r="NV27" s="319"/>
      <c r="NW27" s="319"/>
      <c r="NX27" s="319"/>
      <c r="NY27" s="319"/>
      <c r="NZ27" s="319"/>
      <c r="OA27" s="319"/>
      <c r="OB27" s="319"/>
      <c r="OC27" s="319"/>
      <c r="OD27" s="319"/>
      <c r="OE27" s="319"/>
      <c r="OF27" s="319"/>
      <c r="OG27" s="319"/>
      <c r="OH27" s="319"/>
      <c r="OI27" s="319"/>
      <c r="OJ27" s="319"/>
      <c r="OK27" s="319"/>
      <c r="OL27" s="319"/>
      <c r="OM27" s="319"/>
      <c r="ON27" s="319"/>
      <c r="OO27" s="319"/>
      <c r="OP27" s="319"/>
      <c r="OQ27" s="319"/>
      <c r="OR27" s="319"/>
      <c r="OS27" s="319"/>
      <c r="OT27" s="319"/>
      <c r="OU27" s="319"/>
      <c r="OV27" s="319"/>
      <c r="OW27" s="319"/>
      <c r="OX27" s="319"/>
      <c r="OY27" s="319"/>
      <c r="OZ27" s="319"/>
      <c r="PA27" s="319"/>
      <c r="PB27" s="319"/>
      <c r="PC27" s="319"/>
      <c r="PD27" s="319"/>
      <c r="PE27" s="319"/>
      <c r="PF27" s="319"/>
      <c r="PG27" s="319"/>
      <c r="PH27" s="319"/>
      <c r="PI27" s="319"/>
      <c r="PJ27" s="319"/>
      <c r="PK27" s="319"/>
      <c r="PL27" s="319"/>
      <c r="PM27" s="319"/>
      <c r="PN27" s="319"/>
      <c r="PO27" s="319"/>
      <c r="PP27" s="319"/>
      <c r="PQ27" s="319"/>
      <c r="PR27" s="319"/>
      <c r="PS27" s="319"/>
      <c r="PT27" s="319"/>
      <c r="PU27" s="319"/>
      <c r="PV27" s="319"/>
      <c r="PW27" s="319"/>
      <c r="PX27" s="319"/>
      <c r="PY27" s="319"/>
      <c r="PZ27" s="319"/>
      <c r="QA27" s="319"/>
      <c r="QB27" s="319"/>
      <c r="QC27" s="319"/>
      <c r="QD27" s="319"/>
      <c r="QE27" s="319"/>
      <c r="QF27" s="319"/>
      <c r="QG27" s="319"/>
      <c r="QH27" s="319"/>
      <c r="QI27" s="319"/>
      <c r="QJ27" s="319"/>
      <c r="QK27" s="319"/>
      <c r="QL27" s="319"/>
      <c r="QM27" s="319"/>
      <c r="QN27" s="319"/>
      <c r="QO27" s="319"/>
      <c r="QP27" s="319"/>
      <c r="QQ27" s="319"/>
      <c r="QR27" s="319"/>
      <c r="QS27" s="319"/>
      <c r="QT27" s="319"/>
      <c r="QU27" s="319"/>
      <c r="QV27" s="319"/>
      <c r="QW27" s="319"/>
      <c r="QX27" s="319"/>
      <c r="QY27" s="319"/>
      <c r="QZ27" s="319"/>
      <c r="RA27" s="319"/>
      <c r="RB27" s="319"/>
      <c r="RC27" s="319"/>
      <c r="RD27" s="319"/>
      <c r="RE27" s="319"/>
      <c r="RF27" s="319"/>
      <c r="RG27" s="319"/>
      <c r="RH27" s="319"/>
      <c r="RI27" s="319"/>
      <c r="RJ27" s="319"/>
      <c r="RK27" s="319"/>
      <c r="RL27" s="319"/>
      <c r="RM27" s="319"/>
      <c r="RN27" s="319"/>
      <c r="RO27" s="319"/>
      <c r="RP27" s="319"/>
      <c r="RQ27" s="319"/>
      <c r="RR27" s="319"/>
      <c r="RS27" s="319"/>
      <c r="RT27" s="319"/>
      <c r="RU27" s="319"/>
      <c r="RV27" s="319"/>
      <c r="RW27" s="319"/>
      <c r="RX27" s="319"/>
      <c r="RY27" s="319"/>
      <c r="RZ27" s="319"/>
      <c r="SA27" s="319"/>
      <c r="SB27" s="319"/>
      <c r="SC27" s="319"/>
      <c r="SD27" s="319"/>
      <c r="SE27" s="319"/>
      <c r="SF27" s="319"/>
      <c r="SG27" s="319"/>
      <c r="SH27" s="319"/>
      <c r="SI27" s="319"/>
      <c r="SJ27" s="319"/>
      <c r="SK27" s="319"/>
      <c r="SL27" s="319"/>
      <c r="SM27" s="319"/>
      <c r="SN27" s="319"/>
      <c r="SO27" s="319"/>
      <c r="SP27" s="319"/>
      <c r="SQ27" s="319"/>
      <c r="SR27" s="319"/>
      <c r="SS27" s="319"/>
      <c r="ST27" s="319"/>
      <c r="SU27" s="319"/>
      <c r="SV27" s="319"/>
      <c r="SW27" s="319"/>
      <c r="SX27" s="319"/>
      <c r="SY27" s="319"/>
      <c r="SZ27" s="319"/>
      <c r="TA27" s="319"/>
      <c r="TB27" s="319"/>
      <c r="TC27" s="319"/>
      <c r="TD27" s="319"/>
      <c r="TE27" s="319"/>
      <c r="TF27" s="319"/>
      <c r="TG27" s="319"/>
      <c r="TH27" s="319"/>
      <c r="TI27" s="319"/>
      <c r="TJ27" s="319"/>
      <c r="TK27" s="319"/>
      <c r="TL27" s="319"/>
      <c r="TM27" s="319"/>
      <c r="TN27" s="319"/>
      <c r="TO27" s="319"/>
      <c r="TP27" s="319"/>
      <c r="TQ27" s="319"/>
      <c r="TR27" s="319"/>
      <c r="TS27" s="319"/>
      <c r="TT27" s="319"/>
      <c r="TU27" s="319"/>
      <c r="TV27" s="319"/>
      <c r="TW27" s="319"/>
      <c r="TX27" s="319"/>
      <c r="TY27" s="319"/>
      <c r="TZ27" s="319"/>
      <c r="UA27" s="319"/>
      <c r="UB27" s="319"/>
      <c r="UC27" s="319"/>
      <c r="UD27" s="319"/>
      <c r="UE27" s="319"/>
      <c r="UF27" s="319"/>
      <c r="UG27" s="319"/>
      <c r="UH27" s="319"/>
      <c r="UI27" s="319"/>
      <c r="UJ27" s="319"/>
      <c r="UK27" s="319"/>
      <c r="UL27" s="319"/>
      <c r="UM27" s="319"/>
      <c r="UN27" s="319"/>
      <c r="UO27" s="319"/>
      <c r="UP27" s="319"/>
      <c r="UQ27" s="319"/>
      <c r="UR27" s="319"/>
      <c r="US27" s="319"/>
      <c r="UT27" s="319"/>
      <c r="UU27" s="319"/>
      <c r="UV27" s="319"/>
      <c r="UW27" s="319"/>
      <c r="UX27" s="319"/>
      <c r="UY27" s="319"/>
      <c r="UZ27" s="319"/>
      <c r="VA27" s="319"/>
      <c r="VB27" s="319"/>
      <c r="VC27" s="319"/>
      <c r="VD27" s="319"/>
      <c r="VE27" s="319"/>
      <c r="VF27" s="319"/>
      <c r="VG27" s="319"/>
      <c r="VH27" s="319"/>
      <c r="VI27" s="319"/>
      <c r="VJ27" s="319"/>
      <c r="VK27" s="319"/>
      <c r="VL27" s="319"/>
      <c r="VM27" s="319"/>
      <c r="VN27" s="319"/>
      <c r="VO27" s="319"/>
      <c r="VP27" s="319"/>
      <c r="VQ27" s="319"/>
      <c r="VR27" s="319"/>
      <c r="VS27" s="319"/>
      <c r="VT27" s="319"/>
      <c r="VU27" s="319"/>
      <c r="VV27" s="319"/>
      <c r="VW27" s="319"/>
      <c r="VX27" s="319"/>
      <c r="VY27" s="319"/>
      <c r="VZ27" s="319"/>
      <c r="WA27" s="319"/>
      <c r="WB27" s="319"/>
      <c r="WC27" s="319"/>
      <c r="WD27" s="319"/>
      <c r="WE27" s="319"/>
      <c r="WF27" s="319"/>
      <c r="WG27" s="319"/>
      <c r="WH27" s="319"/>
      <c r="WI27" s="319"/>
      <c r="WJ27" s="319"/>
      <c r="WK27" s="319"/>
      <c r="WL27" s="319"/>
      <c r="WM27" s="319"/>
      <c r="WN27" s="319"/>
      <c r="WO27" s="319"/>
      <c r="WP27" s="319"/>
      <c r="WQ27" s="319"/>
      <c r="WR27" s="319"/>
      <c r="WS27" s="319"/>
      <c r="WT27" s="319"/>
      <c r="WU27" s="319"/>
      <c r="WV27" s="319"/>
      <c r="WW27" s="319"/>
      <c r="WX27" s="319"/>
      <c r="WY27" s="319"/>
      <c r="WZ27" s="319"/>
      <c r="XA27" s="319"/>
      <c r="XB27" s="319"/>
      <c r="XC27" s="319"/>
      <c r="XD27" s="319"/>
      <c r="XE27" s="319"/>
      <c r="XF27" s="319"/>
      <c r="XG27" s="319"/>
      <c r="XH27" s="319"/>
      <c r="XI27" s="319"/>
      <c r="XJ27" s="319"/>
      <c r="XK27" s="319"/>
      <c r="XL27" s="319"/>
      <c r="XM27" s="319"/>
      <c r="XN27" s="319"/>
      <c r="XO27" s="319"/>
      <c r="XP27" s="319"/>
      <c r="XQ27" s="319"/>
      <c r="XR27" s="319"/>
      <c r="XS27" s="319"/>
      <c r="XT27" s="319"/>
      <c r="XU27" s="319"/>
      <c r="XV27" s="319"/>
      <c r="XW27" s="319"/>
      <c r="XX27" s="319"/>
      <c r="XY27" s="319"/>
      <c r="XZ27" s="319"/>
      <c r="YA27" s="319"/>
      <c r="YB27" s="319"/>
      <c r="YC27" s="319"/>
      <c r="YD27" s="319"/>
      <c r="YE27" s="319"/>
      <c r="YF27" s="319"/>
      <c r="YG27" s="319"/>
      <c r="YH27" s="319"/>
      <c r="YI27" s="319"/>
      <c r="YJ27" s="319"/>
      <c r="YK27" s="319"/>
      <c r="YL27" s="319"/>
      <c r="YM27" s="319"/>
      <c r="YN27" s="319"/>
      <c r="YO27" s="319"/>
      <c r="YP27" s="319"/>
      <c r="YQ27" s="319"/>
      <c r="YR27" s="319"/>
      <c r="YS27" s="319"/>
      <c r="YT27" s="319"/>
      <c r="YU27" s="319"/>
      <c r="YV27" s="319"/>
      <c r="YW27" s="319"/>
      <c r="YX27" s="319"/>
      <c r="YY27" s="319"/>
      <c r="YZ27" s="319"/>
      <c r="ZA27" s="319"/>
      <c r="ZB27" s="319"/>
      <c r="ZC27" s="319"/>
      <c r="ZD27" s="319"/>
      <c r="ZE27" s="319"/>
      <c r="ZF27" s="319"/>
      <c r="ZG27" s="319"/>
      <c r="ZH27" s="319"/>
      <c r="ZI27" s="319"/>
      <c r="ZJ27" s="319"/>
      <c r="ZK27" s="319"/>
      <c r="ZL27" s="319"/>
      <c r="ZM27" s="319"/>
      <c r="ZN27" s="319"/>
      <c r="ZO27" s="319"/>
      <c r="ZP27" s="319"/>
      <c r="ZQ27" s="319"/>
      <c r="ZR27" s="319"/>
      <c r="ZS27" s="319"/>
      <c r="ZT27" s="319"/>
      <c r="ZU27" s="319"/>
      <c r="ZV27" s="319"/>
      <c r="ZW27" s="319"/>
      <c r="ZX27" s="319"/>
      <c r="ZY27" s="319"/>
      <c r="ZZ27" s="319"/>
      <c r="AAA27" s="319"/>
      <c r="AAB27" s="319"/>
      <c r="AAC27" s="319"/>
      <c r="AAD27" s="319"/>
      <c r="AAE27" s="319"/>
      <c r="AAF27" s="319"/>
      <c r="AAG27" s="319"/>
      <c r="AAH27" s="319"/>
      <c r="AAI27" s="319"/>
      <c r="AAJ27" s="319"/>
      <c r="AAK27" s="319"/>
      <c r="AAL27" s="319"/>
      <c r="AAM27" s="319"/>
      <c r="AAN27" s="319"/>
      <c r="AAO27" s="319"/>
      <c r="AAP27" s="319"/>
      <c r="AAQ27" s="319"/>
      <c r="AAR27" s="319"/>
      <c r="AAS27" s="319"/>
      <c r="AAT27" s="319"/>
      <c r="AAU27" s="319"/>
      <c r="AAV27" s="319"/>
      <c r="AAW27" s="319"/>
      <c r="AAX27" s="319"/>
      <c r="AAY27" s="319"/>
      <c r="AAZ27" s="319"/>
      <c r="ABA27" s="319"/>
      <c r="ABB27" s="319"/>
      <c r="ABC27" s="319"/>
      <c r="ABD27" s="319"/>
      <c r="ABE27" s="319"/>
      <c r="ABF27" s="319"/>
      <c r="ABG27" s="319"/>
      <c r="ABH27" s="319"/>
      <c r="ABI27" s="319"/>
      <c r="ABJ27" s="319"/>
      <c r="ABK27" s="319"/>
      <c r="ABL27" s="319"/>
      <c r="ABM27" s="319"/>
      <c r="ABN27" s="319"/>
      <c r="ABO27" s="319"/>
      <c r="ABP27" s="319"/>
      <c r="ABQ27" s="319"/>
      <c r="ABR27" s="319"/>
      <c r="ABS27" s="319"/>
      <c r="ABT27" s="319"/>
      <c r="ABU27" s="319"/>
      <c r="ABV27" s="319"/>
      <c r="ABW27" s="319"/>
      <c r="ABX27" s="319"/>
      <c r="ABY27" s="319"/>
      <c r="ABZ27" s="319"/>
      <c r="ACA27" s="319"/>
      <c r="ACB27" s="319"/>
      <c r="ACC27" s="319"/>
      <c r="ACD27" s="319"/>
      <c r="ACE27" s="319"/>
      <c r="ACF27" s="319"/>
      <c r="ACG27" s="319"/>
      <c r="ACH27" s="319"/>
      <c r="ACI27" s="319"/>
      <c r="ACJ27" s="319"/>
      <c r="ACK27" s="319"/>
      <c r="ACL27" s="319"/>
      <c r="ACM27" s="319"/>
      <c r="ACN27" s="319"/>
      <c r="ACO27" s="319"/>
      <c r="ACP27" s="319"/>
      <c r="ACQ27" s="319"/>
      <c r="ACR27" s="319"/>
      <c r="ACS27" s="319"/>
      <c r="ACT27" s="319"/>
      <c r="ACU27" s="319"/>
      <c r="ACV27" s="319"/>
      <c r="ACW27" s="319"/>
      <c r="ACX27" s="319"/>
      <c r="ACY27" s="319"/>
      <c r="ACZ27" s="319"/>
      <c r="ADA27" s="319"/>
      <c r="ADB27" s="319"/>
      <c r="ADC27" s="319"/>
      <c r="ADD27" s="319"/>
      <c r="ADE27" s="319"/>
      <c r="ADF27" s="319"/>
      <c r="ADG27" s="319"/>
      <c r="ADH27" s="319"/>
      <c r="ADI27" s="319"/>
      <c r="ADJ27" s="319"/>
      <c r="ADK27" s="319"/>
      <c r="ADL27" s="319"/>
      <c r="ADM27" s="319"/>
      <c r="ADN27" s="319"/>
      <c r="ADO27" s="319"/>
      <c r="ADP27" s="319"/>
      <c r="ADQ27" s="319"/>
      <c r="ADR27" s="319"/>
      <c r="ADS27" s="319"/>
      <c r="ADT27" s="319"/>
      <c r="ADU27" s="319"/>
      <c r="ADV27" s="319"/>
      <c r="ADW27" s="319"/>
      <c r="ADX27" s="319"/>
      <c r="ADY27" s="319"/>
      <c r="ADZ27" s="319"/>
      <c r="AEA27" s="319"/>
      <c r="AEB27" s="319"/>
      <c r="AEC27" s="319"/>
      <c r="AED27" s="319"/>
      <c r="AEE27" s="319"/>
      <c r="AEF27" s="319"/>
      <c r="AEG27" s="319"/>
      <c r="AEH27" s="319"/>
      <c r="AEI27" s="319"/>
      <c r="AEJ27" s="319"/>
      <c r="AEK27" s="319"/>
      <c r="AEL27" s="319"/>
      <c r="AEM27" s="319"/>
      <c r="AEN27" s="319"/>
      <c r="AEO27" s="319"/>
      <c r="AEP27" s="319"/>
      <c r="AEQ27" s="319"/>
      <c r="AER27" s="319"/>
      <c r="AES27" s="319"/>
      <c r="AET27" s="319"/>
      <c r="AEU27" s="319"/>
      <c r="AEV27" s="319"/>
      <c r="AEW27" s="319"/>
      <c r="AEX27" s="319"/>
      <c r="AEY27" s="319"/>
      <c r="AEZ27" s="319"/>
      <c r="AFA27" s="319"/>
      <c r="AFB27" s="319"/>
      <c r="AFC27" s="319"/>
      <c r="AFD27" s="319"/>
      <c r="AFE27" s="319"/>
      <c r="AFF27" s="319"/>
      <c r="AFG27" s="319"/>
      <c r="AFH27" s="319"/>
      <c r="AFI27" s="319"/>
      <c r="AFJ27" s="319"/>
      <c r="AFK27" s="319"/>
      <c r="AFL27" s="319"/>
      <c r="AFM27" s="319"/>
      <c r="AFN27" s="319"/>
      <c r="AFO27" s="319"/>
      <c r="AFP27" s="319"/>
      <c r="AFQ27" s="319"/>
      <c r="AFR27" s="319"/>
      <c r="AFS27" s="319"/>
      <c r="AFT27" s="319"/>
      <c r="AFU27" s="319"/>
      <c r="AFV27" s="319"/>
      <c r="AFW27" s="319"/>
      <c r="AFX27" s="319"/>
      <c r="AFY27" s="319"/>
      <c r="AFZ27" s="319"/>
      <c r="AGA27" s="319"/>
      <c r="AGB27" s="319"/>
      <c r="AGC27" s="319"/>
      <c r="AGD27" s="319"/>
      <c r="AGE27" s="319"/>
      <c r="AGF27" s="319"/>
      <c r="AGG27" s="319"/>
      <c r="AGH27" s="319"/>
      <c r="AGI27" s="319"/>
      <c r="AGJ27" s="319"/>
      <c r="AGK27" s="319"/>
      <c r="AGL27" s="319"/>
      <c r="AGM27" s="319"/>
      <c r="AGN27" s="319"/>
      <c r="AGO27" s="319"/>
      <c r="AGP27" s="319"/>
      <c r="AGQ27" s="319"/>
      <c r="AGR27" s="319"/>
      <c r="AGS27" s="319"/>
      <c r="AGT27" s="319"/>
      <c r="AGU27" s="319"/>
      <c r="AGV27" s="319"/>
      <c r="AGW27" s="319"/>
      <c r="AGX27" s="319"/>
      <c r="AGY27" s="319"/>
      <c r="AGZ27" s="319"/>
      <c r="AHA27" s="319"/>
      <c r="AHB27" s="319"/>
      <c r="AHC27" s="319"/>
      <c r="AHD27" s="319"/>
      <c r="AHE27" s="319"/>
      <c r="AHF27" s="319"/>
      <c r="AHG27" s="319"/>
      <c r="AHH27" s="319"/>
      <c r="AHI27" s="319"/>
      <c r="AHJ27" s="319"/>
      <c r="AHK27" s="319"/>
      <c r="AHL27" s="319"/>
      <c r="AHM27" s="319"/>
      <c r="AHN27" s="319"/>
      <c r="AHO27" s="319"/>
      <c r="AHP27" s="319"/>
      <c r="AHQ27" s="319"/>
      <c r="AHR27" s="319"/>
      <c r="AHS27" s="319"/>
      <c r="AHT27" s="319"/>
      <c r="AHU27" s="319"/>
      <c r="AHV27" s="319"/>
      <c r="AHW27" s="319"/>
      <c r="AHX27" s="319"/>
      <c r="AHY27" s="319"/>
      <c r="AHZ27" s="319"/>
      <c r="AIA27" s="319"/>
      <c r="AIB27" s="319"/>
      <c r="AIC27" s="319"/>
      <c r="AID27" s="319"/>
      <c r="AIE27" s="319"/>
      <c r="AIF27" s="319"/>
      <c r="AIG27" s="319"/>
      <c r="AIH27" s="319"/>
      <c r="AII27" s="319"/>
      <c r="AIJ27" s="319"/>
      <c r="AIK27" s="319"/>
      <c r="AIL27" s="319"/>
      <c r="AIM27" s="319"/>
      <c r="AIN27" s="319"/>
      <c r="AIO27" s="319"/>
      <c r="AIP27" s="319"/>
      <c r="AIQ27" s="319"/>
      <c r="AIR27" s="319"/>
      <c r="AIS27" s="319"/>
      <c r="AIT27" s="319"/>
      <c r="AIU27" s="319"/>
      <c r="AIV27" s="319"/>
      <c r="AIW27" s="319"/>
      <c r="AIX27" s="319"/>
      <c r="AIY27" s="319"/>
      <c r="AIZ27" s="319"/>
      <c r="AJA27" s="319"/>
      <c r="AJB27" s="319"/>
      <c r="AJC27" s="319"/>
      <c r="AJD27" s="319"/>
      <c r="AJE27" s="319"/>
      <c r="AJF27" s="319"/>
      <c r="AJG27" s="319"/>
      <c r="AJH27" s="319"/>
      <c r="AJI27" s="319"/>
      <c r="AJJ27" s="319"/>
      <c r="AJK27" s="319"/>
      <c r="AJL27" s="319"/>
      <c r="AJM27" s="319"/>
      <c r="AJN27" s="319"/>
      <c r="AJO27" s="319"/>
      <c r="AJP27" s="319"/>
      <c r="AJQ27" s="319"/>
      <c r="AJR27" s="319"/>
      <c r="AJS27" s="319"/>
      <c r="AJT27" s="319"/>
      <c r="AJU27" s="319"/>
      <c r="AJV27" s="319"/>
      <c r="AJW27" s="319"/>
      <c r="AJX27" s="319"/>
      <c r="AJY27" s="319"/>
      <c r="AJZ27" s="319"/>
      <c r="AKA27" s="319"/>
      <c r="AKB27" s="319"/>
      <c r="AKC27" s="319"/>
      <c r="AKD27" s="319"/>
    </row>
    <row r="28" spans="1:966" s="195" customFormat="1">
      <c r="B28" s="216"/>
      <c r="C28" s="215" t="s">
        <v>307</v>
      </c>
      <c r="D28" s="216"/>
      <c r="E28" s="987">
        <f t="shared" ref="E28:O28" si="15">SUM(E26:E27)</f>
        <v>0</v>
      </c>
      <c r="F28" s="218">
        <f t="shared" si="15"/>
        <v>197408.33000000002</v>
      </c>
      <c r="G28" s="218">
        <f t="shared" si="15"/>
        <v>126016.47</v>
      </c>
      <c r="H28" s="218">
        <f t="shared" si="15"/>
        <v>0</v>
      </c>
      <c r="I28" s="218">
        <f t="shared" si="15"/>
        <v>0</v>
      </c>
      <c r="J28" s="218">
        <f t="shared" si="15"/>
        <v>0</v>
      </c>
      <c r="K28" s="218">
        <f t="shared" si="15"/>
        <v>323424.80000000005</v>
      </c>
      <c r="L28" s="218">
        <f t="shared" si="15"/>
        <v>197408.33000000002</v>
      </c>
      <c r="M28" s="218">
        <f t="shared" si="15"/>
        <v>300023.00556586275</v>
      </c>
      <c r="N28" s="218">
        <f t="shared" si="15"/>
        <v>183124.6103896104</v>
      </c>
      <c r="O28" s="218">
        <f t="shared" si="15"/>
        <v>0</v>
      </c>
      <c r="P28" s="218">
        <f>SUM(P26:P27)</f>
        <v>0</v>
      </c>
      <c r="Q28" s="1000">
        <f t="shared" ref="Q28" si="16">O28/M28</f>
        <v>0</v>
      </c>
      <c r="R28" s="1000">
        <f t="shared" ref="R28" si="17">(O28+P28)/N28</f>
        <v>0</v>
      </c>
      <c r="S28" s="1000">
        <f t="shared" ref="S28" si="18">((O28*(1+$S$2))+P28)/N28</f>
        <v>0</v>
      </c>
      <c r="U28" s="320"/>
      <c r="V28" s="319"/>
      <c r="W28" s="1105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  <c r="KO28" s="319"/>
      <c r="KP28" s="319"/>
      <c r="KQ28" s="319"/>
      <c r="KR28" s="319"/>
      <c r="KS28" s="319"/>
      <c r="KT28" s="319"/>
      <c r="KU28" s="319"/>
      <c r="KV28" s="319"/>
      <c r="KW28" s="319"/>
      <c r="KX28" s="319"/>
      <c r="KY28" s="319"/>
      <c r="KZ28" s="319"/>
      <c r="LA28" s="319"/>
      <c r="LB28" s="319"/>
      <c r="LC28" s="319"/>
      <c r="LD28" s="319"/>
      <c r="LE28" s="319"/>
      <c r="LF28" s="319"/>
      <c r="LG28" s="319"/>
      <c r="LH28" s="319"/>
      <c r="LI28" s="319"/>
      <c r="LJ28" s="319"/>
      <c r="LK28" s="319"/>
      <c r="LL28" s="319"/>
      <c r="LM28" s="319"/>
      <c r="LN28" s="319"/>
      <c r="LO28" s="319"/>
      <c r="LP28" s="319"/>
      <c r="LQ28" s="319"/>
      <c r="LR28" s="319"/>
      <c r="LS28" s="319"/>
      <c r="LT28" s="319"/>
      <c r="LU28" s="319"/>
      <c r="LV28" s="319"/>
      <c r="LW28" s="319"/>
      <c r="LX28" s="319"/>
      <c r="LY28" s="319"/>
      <c r="LZ28" s="319"/>
      <c r="MA28" s="319"/>
      <c r="MB28" s="319"/>
      <c r="MC28" s="319"/>
      <c r="MD28" s="319"/>
      <c r="ME28" s="319"/>
      <c r="MF28" s="319"/>
      <c r="MG28" s="319"/>
      <c r="MH28" s="319"/>
      <c r="MI28" s="319"/>
      <c r="MJ28" s="319"/>
      <c r="MK28" s="319"/>
      <c r="ML28" s="319"/>
      <c r="MM28" s="319"/>
      <c r="MN28" s="319"/>
      <c r="MO28" s="319"/>
      <c r="MP28" s="319"/>
      <c r="MQ28" s="319"/>
      <c r="MR28" s="319"/>
      <c r="MS28" s="319"/>
      <c r="MT28" s="319"/>
      <c r="MU28" s="319"/>
      <c r="MV28" s="319"/>
      <c r="MW28" s="319"/>
      <c r="MX28" s="319"/>
      <c r="MY28" s="319"/>
      <c r="MZ28" s="319"/>
      <c r="NA28" s="319"/>
      <c r="NB28" s="319"/>
      <c r="NC28" s="319"/>
      <c r="ND28" s="319"/>
      <c r="NE28" s="319"/>
      <c r="NF28" s="319"/>
      <c r="NG28" s="319"/>
      <c r="NH28" s="319"/>
      <c r="NI28" s="319"/>
      <c r="NJ28" s="319"/>
      <c r="NK28" s="319"/>
      <c r="NL28" s="319"/>
      <c r="NM28" s="319"/>
      <c r="NN28" s="319"/>
      <c r="NO28" s="319"/>
      <c r="NP28" s="319"/>
      <c r="NQ28" s="319"/>
      <c r="NR28" s="319"/>
      <c r="NS28" s="319"/>
      <c r="NT28" s="319"/>
      <c r="NU28" s="319"/>
      <c r="NV28" s="319"/>
      <c r="NW28" s="319"/>
      <c r="NX28" s="319"/>
      <c r="NY28" s="319"/>
      <c r="NZ28" s="319"/>
      <c r="OA28" s="319"/>
      <c r="OB28" s="319"/>
      <c r="OC28" s="319"/>
      <c r="OD28" s="319"/>
      <c r="OE28" s="319"/>
      <c r="OF28" s="319"/>
      <c r="OG28" s="319"/>
      <c r="OH28" s="319"/>
      <c r="OI28" s="319"/>
      <c r="OJ28" s="319"/>
      <c r="OK28" s="319"/>
      <c r="OL28" s="319"/>
      <c r="OM28" s="319"/>
      <c r="ON28" s="319"/>
      <c r="OO28" s="319"/>
      <c r="OP28" s="319"/>
      <c r="OQ28" s="319"/>
      <c r="OR28" s="319"/>
      <c r="OS28" s="319"/>
      <c r="OT28" s="319"/>
      <c r="OU28" s="319"/>
      <c r="OV28" s="319"/>
      <c r="OW28" s="319"/>
      <c r="OX28" s="319"/>
      <c r="OY28" s="319"/>
      <c r="OZ28" s="319"/>
      <c r="PA28" s="319"/>
      <c r="PB28" s="319"/>
      <c r="PC28" s="319"/>
      <c r="PD28" s="319"/>
      <c r="PE28" s="319"/>
      <c r="PF28" s="319"/>
      <c r="PG28" s="319"/>
      <c r="PH28" s="319"/>
      <c r="PI28" s="319"/>
      <c r="PJ28" s="319"/>
      <c r="PK28" s="319"/>
      <c r="PL28" s="319"/>
      <c r="PM28" s="319"/>
      <c r="PN28" s="319"/>
      <c r="PO28" s="319"/>
      <c r="PP28" s="319"/>
      <c r="PQ28" s="319"/>
      <c r="PR28" s="319"/>
      <c r="PS28" s="319"/>
      <c r="PT28" s="319"/>
      <c r="PU28" s="319"/>
      <c r="PV28" s="319"/>
      <c r="PW28" s="319"/>
      <c r="PX28" s="319"/>
      <c r="PY28" s="319"/>
      <c r="PZ28" s="319"/>
      <c r="QA28" s="319"/>
      <c r="QB28" s="319"/>
      <c r="QC28" s="319"/>
      <c r="QD28" s="319"/>
      <c r="QE28" s="319"/>
      <c r="QF28" s="319"/>
      <c r="QG28" s="319"/>
      <c r="QH28" s="319"/>
      <c r="QI28" s="319"/>
      <c r="QJ28" s="319"/>
      <c r="QK28" s="319"/>
      <c r="QL28" s="319"/>
      <c r="QM28" s="319"/>
      <c r="QN28" s="319"/>
      <c r="QO28" s="319"/>
      <c r="QP28" s="319"/>
      <c r="QQ28" s="319"/>
      <c r="QR28" s="319"/>
      <c r="QS28" s="319"/>
      <c r="QT28" s="319"/>
      <c r="QU28" s="319"/>
      <c r="QV28" s="319"/>
      <c r="QW28" s="319"/>
      <c r="QX28" s="319"/>
      <c r="QY28" s="319"/>
      <c r="QZ28" s="319"/>
      <c r="RA28" s="319"/>
      <c r="RB28" s="319"/>
      <c r="RC28" s="319"/>
      <c r="RD28" s="319"/>
      <c r="RE28" s="319"/>
      <c r="RF28" s="319"/>
      <c r="RG28" s="319"/>
      <c r="RH28" s="319"/>
      <c r="RI28" s="319"/>
      <c r="RJ28" s="319"/>
      <c r="RK28" s="319"/>
      <c r="RL28" s="319"/>
      <c r="RM28" s="319"/>
      <c r="RN28" s="319"/>
      <c r="RO28" s="319"/>
      <c r="RP28" s="319"/>
      <c r="RQ28" s="319"/>
      <c r="RR28" s="319"/>
      <c r="RS28" s="319"/>
      <c r="RT28" s="319"/>
      <c r="RU28" s="319"/>
      <c r="RV28" s="319"/>
      <c r="RW28" s="319"/>
      <c r="RX28" s="319"/>
      <c r="RY28" s="319"/>
      <c r="RZ28" s="319"/>
      <c r="SA28" s="319"/>
      <c r="SB28" s="319"/>
      <c r="SC28" s="319"/>
      <c r="SD28" s="319"/>
      <c r="SE28" s="319"/>
      <c r="SF28" s="319"/>
      <c r="SG28" s="319"/>
      <c r="SH28" s="319"/>
      <c r="SI28" s="319"/>
      <c r="SJ28" s="319"/>
      <c r="SK28" s="319"/>
      <c r="SL28" s="319"/>
      <c r="SM28" s="319"/>
      <c r="SN28" s="319"/>
      <c r="SO28" s="319"/>
      <c r="SP28" s="319"/>
      <c r="SQ28" s="319"/>
      <c r="SR28" s="319"/>
      <c r="SS28" s="319"/>
      <c r="ST28" s="319"/>
      <c r="SU28" s="319"/>
      <c r="SV28" s="319"/>
      <c r="SW28" s="319"/>
      <c r="SX28" s="319"/>
      <c r="SY28" s="319"/>
      <c r="SZ28" s="319"/>
      <c r="TA28" s="319"/>
      <c r="TB28" s="319"/>
      <c r="TC28" s="319"/>
      <c r="TD28" s="319"/>
      <c r="TE28" s="319"/>
      <c r="TF28" s="319"/>
      <c r="TG28" s="319"/>
      <c r="TH28" s="319"/>
      <c r="TI28" s="319"/>
      <c r="TJ28" s="319"/>
      <c r="TK28" s="319"/>
      <c r="TL28" s="319"/>
      <c r="TM28" s="319"/>
      <c r="TN28" s="319"/>
      <c r="TO28" s="319"/>
      <c r="TP28" s="319"/>
      <c r="TQ28" s="319"/>
      <c r="TR28" s="319"/>
      <c r="TS28" s="319"/>
      <c r="TT28" s="319"/>
      <c r="TU28" s="319"/>
      <c r="TV28" s="319"/>
      <c r="TW28" s="319"/>
      <c r="TX28" s="319"/>
      <c r="TY28" s="319"/>
      <c r="TZ28" s="319"/>
      <c r="UA28" s="319"/>
      <c r="UB28" s="319"/>
      <c r="UC28" s="319"/>
      <c r="UD28" s="319"/>
      <c r="UE28" s="319"/>
      <c r="UF28" s="319"/>
      <c r="UG28" s="319"/>
      <c r="UH28" s="319"/>
      <c r="UI28" s="319"/>
      <c r="UJ28" s="319"/>
      <c r="UK28" s="319"/>
      <c r="UL28" s="319"/>
      <c r="UM28" s="319"/>
      <c r="UN28" s="319"/>
      <c r="UO28" s="319"/>
      <c r="UP28" s="319"/>
      <c r="UQ28" s="319"/>
      <c r="UR28" s="319"/>
      <c r="US28" s="319"/>
      <c r="UT28" s="319"/>
      <c r="UU28" s="319"/>
      <c r="UV28" s="319"/>
      <c r="UW28" s="319"/>
      <c r="UX28" s="319"/>
      <c r="UY28" s="319"/>
      <c r="UZ28" s="319"/>
      <c r="VA28" s="319"/>
      <c r="VB28" s="319"/>
      <c r="VC28" s="319"/>
      <c r="VD28" s="319"/>
      <c r="VE28" s="319"/>
      <c r="VF28" s="319"/>
      <c r="VG28" s="319"/>
      <c r="VH28" s="319"/>
      <c r="VI28" s="319"/>
      <c r="VJ28" s="319"/>
      <c r="VK28" s="319"/>
      <c r="VL28" s="319"/>
      <c r="VM28" s="319"/>
      <c r="VN28" s="319"/>
      <c r="VO28" s="319"/>
      <c r="VP28" s="319"/>
      <c r="VQ28" s="319"/>
      <c r="VR28" s="319"/>
      <c r="VS28" s="319"/>
      <c r="VT28" s="319"/>
      <c r="VU28" s="319"/>
      <c r="VV28" s="319"/>
      <c r="VW28" s="319"/>
      <c r="VX28" s="319"/>
      <c r="VY28" s="319"/>
      <c r="VZ28" s="319"/>
      <c r="WA28" s="319"/>
      <c r="WB28" s="319"/>
      <c r="WC28" s="319"/>
      <c r="WD28" s="319"/>
      <c r="WE28" s="319"/>
      <c r="WF28" s="319"/>
      <c r="WG28" s="319"/>
      <c r="WH28" s="319"/>
      <c r="WI28" s="319"/>
      <c r="WJ28" s="319"/>
      <c r="WK28" s="319"/>
      <c r="WL28" s="319"/>
      <c r="WM28" s="319"/>
      <c r="WN28" s="319"/>
      <c r="WO28" s="319"/>
      <c r="WP28" s="319"/>
      <c r="WQ28" s="319"/>
      <c r="WR28" s="319"/>
      <c r="WS28" s="319"/>
      <c r="WT28" s="319"/>
      <c r="WU28" s="319"/>
      <c r="WV28" s="319"/>
      <c r="WW28" s="319"/>
      <c r="WX28" s="319"/>
      <c r="WY28" s="319"/>
      <c r="WZ28" s="319"/>
      <c r="XA28" s="319"/>
      <c r="XB28" s="319"/>
      <c r="XC28" s="319"/>
      <c r="XD28" s="319"/>
      <c r="XE28" s="319"/>
      <c r="XF28" s="319"/>
      <c r="XG28" s="319"/>
      <c r="XH28" s="319"/>
      <c r="XI28" s="319"/>
      <c r="XJ28" s="319"/>
      <c r="XK28" s="319"/>
      <c r="XL28" s="319"/>
      <c r="XM28" s="319"/>
      <c r="XN28" s="319"/>
      <c r="XO28" s="319"/>
      <c r="XP28" s="319"/>
      <c r="XQ28" s="319"/>
      <c r="XR28" s="319"/>
      <c r="XS28" s="319"/>
      <c r="XT28" s="319"/>
      <c r="XU28" s="319"/>
      <c r="XV28" s="319"/>
      <c r="XW28" s="319"/>
      <c r="XX28" s="319"/>
      <c r="XY28" s="319"/>
      <c r="XZ28" s="319"/>
      <c r="YA28" s="319"/>
      <c r="YB28" s="319"/>
      <c r="YC28" s="319"/>
      <c r="YD28" s="319"/>
      <c r="YE28" s="319"/>
      <c r="YF28" s="319"/>
      <c r="YG28" s="319"/>
      <c r="YH28" s="319"/>
      <c r="YI28" s="319"/>
      <c r="YJ28" s="319"/>
      <c r="YK28" s="319"/>
      <c r="YL28" s="319"/>
      <c r="YM28" s="319"/>
      <c r="YN28" s="319"/>
      <c r="YO28" s="319"/>
      <c r="YP28" s="319"/>
      <c r="YQ28" s="319"/>
      <c r="YR28" s="319"/>
      <c r="YS28" s="319"/>
      <c r="YT28" s="319"/>
      <c r="YU28" s="319"/>
      <c r="YV28" s="319"/>
      <c r="YW28" s="319"/>
      <c r="YX28" s="319"/>
      <c r="YY28" s="319"/>
      <c r="YZ28" s="319"/>
      <c r="ZA28" s="319"/>
      <c r="ZB28" s="319"/>
      <c r="ZC28" s="319"/>
      <c r="ZD28" s="319"/>
      <c r="ZE28" s="319"/>
      <c r="ZF28" s="319"/>
      <c r="ZG28" s="319"/>
      <c r="ZH28" s="319"/>
      <c r="ZI28" s="319"/>
      <c r="ZJ28" s="319"/>
      <c r="ZK28" s="319"/>
      <c r="ZL28" s="319"/>
      <c r="ZM28" s="319"/>
      <c r="ZN28" s="319"/>
      <c r="ZO28" s="319"/>
      <c r="ZP28" s="319"/>
      <c r="ZQ28" s="319"/>
      <c r="ZR28" s="319"/>
      <c r="ZS28" s="319"/>
      <c r="ZT28" s="319"/>
      <c r="ZU28" s="319"/>
      <c r="ZV28" s="319"/>
      <c r="ZW28" s="319"/>
      <c r="ZX28" s="319"/>
      <c r="ZY28" s="319"/>
      <c r="ZZ28" s="319"/>
      <c r="AAA28" s="319"/>
      <c r="AAB28" s="319"/>
      <c r="AAC28" s="319"/>
      <c r="AAD28" s="319"/>
      <c r="AAE28" s="319"/>
      <c r="AAF28" s="319"/>
      <c r="AAG28" s="319"/>
      <c r="AAH28" s="319"/>
      <c r="AAI28" s="319"/>
      <c r="AAJ28" s="319"/>
      <c r="AAK28" s="319"/>
      <c r="AAL28" s="319"/>
      <c r="AAM28" s="319"/>
      <c r="AAN28" s="319"/>
      <c r="AAO28" s="319"/>
      <c r="AAP28" s="319"/>
      <c r="AAQ28" s="319"/>
      <c r="AAR28" s="319"/>
      <c r="AAS28" s="319"/>
      <c r="AAT28" s="319"/>
      <c r="AAU28" s="319"/>
      <c r="AAV28" s="319"/>
      <c r="AAW28" s="319"/>
      <c r="AAX28" s="319"/>
      <c r="AAY28" s="319"/>
      <c r="AAZ28" s="319"/>
      <c r="ABA28" s="319"/>
      <c r="ABB28" s="319"/>
      <c r="ABC28" s="319"/>
      <c r="ABD28" s="319"/>
      <c r="ABE28" s="319"/>
      <c r="ABF28" s="319"/>
      <c r="ABG28" s="319"/>
      <c r="ABH28" s="319"/>
      <c r="ABI28" s="319"/>
      <c r="ABJ28" s="319"/>
      <c r="ABK28" s="319"/>
      <c r="ABL28" s="319"/>
      <c r="ABM28" s="319"/>
      <c r="ABN28" s="319"/>
      <c r="ABO28" s="319"/>
      <c r="ABP28" s="319"/>
      <c r="ABQ28" s="319"/>
      <c r="ABR28" s="319"/>
      <c r="ABS28" s="319"/>
      <c r="ABT28" s="319"/>
      <c r="ABU28" s="319"/>
      <c r="ABV28" s="319"/>
      <c r="ABW28" s="319"/>
      <c r="ABX28" s="319"/>
      <c r="ABY28" s="319"/>
      <c r="ABZ28" s="319"/>
      <c r="ACA28" s="319"/>
      <c r="ACB28" s="319"/>
      <c r="ACC28" s="319"/>
      <c r="ACD28" s="319"/>
      <c r="ACE28" s="319"/>
      <c r="ACF28" s="319"/>
      <c r="ACG28" s="319"/>
      <c r="ACH28" s="319"/>
      <c r="ACI28" s="319"/>
      <c r="ACJ28" s="319"/>
      <c r="ACK28" s="319"/>
      <c r="ACL28" s="319"/>
      <c r="ACM28" s="319"/>
      <c r="ACN28" s="319"/>
      <c r="ACO28" s="319"/>
      <c r="ACP28" s="319"/>
      <c r="ACQ28" s="319"/>
      <c r="ACR28" s="319"/>
      <c r="ACS28" s="319"/>
      <c r="ACT28" s="319"/>
      <c r="ACU28" s="319"/>
      <c r="ACV28" s="319"/>
      <c r="ACW28" s="319"/>
      <c r="ACX28" s="319"/>
      <c r="ACY28" s="319"/>
      <c r="ACZ28" s="319"/>
      <c r="ADA28" s="319"/>
      <c r="ADB28" s="319"/>
      <c r="ADC28" s="319"/>
      <c r="ADD28" s="319"/>
      <c r="ADE28" s="319"/>
      <c r="ADF28" s="319"/>
      <c r="ADG28" s="319"/>
      <c r="ADH28" s="319"/>
      <c r="ADI28" s="319"/>
      <c r="ADJ28" s="319"/>
      <c r="ADK28" s="319"/>
      <c r="ADL28" s="319"/>
      <c r="ADM28" s="319"/>
      <c r="ADN28" s="319"/>
      <c r="ADO28" s="319"/>
      <c r="ADP28" s="319"/>
      <c r="ADQ28" s="319"/>
      <c r="ADR28" s="319"/>
      <c r="ADS28" s="319"/>
      <c r="ADT28" s="319"/>
      <c r="ADU28" s="319"/>
      <c r="ADV28" s="319"/>
      <c r="ADW28" s="319"/>
      <c r="ADX28" s="319"/>
      <c r="ADY28" s="319"/>
      <c r="ADZ28" s="319"/>
      <c r="AEA28" s="319"/>
      <c r="AEB28" s="319"/>
      <c r="AEC28" s="319"/>
      <c r="AED28" s="319"/>
      <c r="AEE28" s="319"/>
      <c r="AEF28" s="319"/>
      <c r="AEG28" s="319"/>
      <c r="AEH28" s="319"/>
      <c r="AEI28" s="319"/>
      <c r="AEJ28" s="319"/>
      <c r="AEK28" s="319"/>
      <c r="AEL28" s="319"/>
      <c r="AEM28" s="319"/>
      <c r="AEN28" s="319"/>
      <c r="AEO28" s="319"/>
      <c r="AEP28" s="319"/>
      <c r="AEQ28" s="319"/>
      <c r="AER28" s="319"/>
      <c r="AES28" s="319"/>
      <c r="AET28" s="319"/>
      <c r="AEU28" s="319"/>
      <c r="AEV28" s="319"/>
      <c r="AEW28" s="319"/>
      <c r="AEX28" s="319"/>
      <c r="AEY28" s="319"/>
      <c r="AEZ28" s="319"/>
      <c r="AFA28" s="319"/>
      <c r="AFB28" s="319"/>
      <c r="AFC28" s="319"/>
      <c r="AFD28" s="319"/>
      <c r="AFE28" s="319"/>
      <c r="AFF28" s="319"/>
      <c r="AFG28" s="319"/>
      <c r="AFH28" s="319"/>
      <c r="AFI28" s="319"/>
      <c r="AFJ28" s="319"/>
      <c r="AFK28" s="319"/>
      <c r="AFL28" s="319"/>
      <c r="AFM28" s="319"/>
      <c r="AFN28" s="319"/>
      <c r="AFO28" s="319"/>
      <c r="AFP28" s="319"/>
      <c r="AFQ28" s="319"/>
      <c r="AFR28" s="319"/>
      <c r="AFS28" s="319"/>
      <c r="AFT28" s="319"/>
      <c r="AFU28" s="319"/>
      <c r="AFV28" s="319"/>
      <c r="AFW28" s="319"/>
      <c r="AFX28" s="319"/>
      <c r="AFY28" s="319"/>
      <c r="AFZ28" s="319"/>
      <c r="AGA28" s="319"/>
      <c r="AGB28" s="319"/>
      <c r="AGC28" s="319"/>
      <c r="AGD28" s="319"/>
      <c r="AGE28" s="319"/>
      <c r="AGF28" s="319"/>
      <c r="AGG28" s="319"/>
      <c r="AGH28" s="319"/>
      <c r="AGI28" s="319"/>
      <c r="AGJ28" s="319"/>
      <c r="AGK28" s="319"/>
      <c r="AGL28" s="319"/>
      <c r="AGM28" s="319"/>
      <c r="AGN28" s="319"/>
      <c r="AGO28" s="319"/>
      <c r="AGP28" s="319"/>
      <c r="AGQ28" s="319"/>
      <c r="AGR28" s="319"/>
      <c r="AGS28" s="319"/>
      <c r="AGT28" s="319"/>
      <c r="AGU28" s="319"/>
      <c r="AGV28" s="319"/>
      <c r="AGW28" s="319"/>
      <c r="AGX28" s="319"/>
      <c r="AGY28" s="319"/>
      <c r="AGZ28" s="319"/>
      <c r="AHA28" s="319"/>
      <c r="AHB28" s="319"/>
      <c r="AHC28" s="319"/>
      <c r="AHD28" s="319"/>
      <c r="AHE28" s="319"/>
      <c r="AHF28" s="319"/>
      <c r="AHG28" s="319"/>
      <c r="AHH28" s="319"/>
      <c r="AHI28" s="319"/>
      <c r="AHJ28" s="319"/>
      <c r="AHK28" s="319"/>
      <c r="AHL28" s="319"/>
      <c r="AHM28" s="319"/>
      <c r="AHN28" s="319"/>
      <c r="AHO28" s="319"/>
      <c r="AHP28" s="319"/>
      <c r="AHQ28" s="319"/>
      <c r="AHR28" s="319"/>
      <c r="AHS28" s="319"/>
      <c r="AHT28" s="319"/>
      <c r="AHU28" s="319"/>
      <c r="AHV28" s="319"/>
      <c r="AHW28" s="319"/>
      <c r="AHX28" s="319"/>
      <c r="AHY28" s="319"/>
      <c r="AHZ28" s="319"/>
      <c r="AIA28" s="319"/>
      <c r="AIB28" s="319"/>
      <c r="AIC28" s="319"/>
      <c r="AID28" s="319"/>
      <c r="AIE28" s="319"/>
      <c r="AIF28" s="319"/>
      <c r="AIG28" s="319"/>
      <c r="AIH28" s="319"/>
      <c r="AII28" s="319"/>
      <c r="AIJ28" s="319"/>
      <c r="AIK28" s="319"/>
      <c r="AIL28" s="319"/>
      <c r="AIM28" s="319"/>
      <c r="AIN28" s="319"/>
      <c r="AIO28" s="319"/>
      <c r="AIP28" s="319"/>
      <c r="AIQ28" s="319"/>
      <c r="AIR28" s="319"/>
      <c r="AIS28" s="319"/>
      <c r="AIT28" s="319"/>
      <c r="AIU28" s="319"/>
      <c r="AIV28" s="319"/>
      <c r="AIW28" s="319"/>
      <c r="AIX28" s="319"/>
      <c r="AIY28" s="319"/>
      <c r="AIZ28" s="319"/>
      <c r="AJA28" s="319"/>
      <c r="AJB28" s="319"/>
      <c r="AJC28" s="319"/>
      <c r="AJD28" s="319"/>
      <c r="AJE28" s="319"/>
      <c r="AJF28" s="319"/>
      <c r="AJG28" s="319"/>
      <c r="AJH28" s="319"/>
      <c r="AJI28" s="319"/>
      <c r="AJJ28" s="319"/>
      <c r="AJK28" s="319"/>
      <c r="AJL28" s="319"/>
      <c r="AJM28" s="319"/>
      <c r="AJN28" s="319"/>
      <c r="AJO28" s="319"/>
      <c r="AJP28" s="319"/>
      <c r="AJQ28" s="319"/>
      <c r="AJR28" s="319"/>
      <c r="AJS28" s="319"/>
      <c r="AJT28" s="319"/>
      <c r="AJU28" s="319"/>
      <c r="AJV28" s="319"/>
      <c r="AJW28" s="319"/>
      <c r="AJX28" s="319"/>
      <c r="AJY28" s="319"/>
      <c r="AJZ28" s="319"/>
      <c r="AKA28" s="319"/>
      <c r="AKB28" s="319"/>
      <c r="AKC28" s="319"/>
      <c r="AKD28" s="319"/>
    </row>
    <row r="29" spans="1:966" s="227" customFormat="1">
      <c r="A29" s="195"/>
      <c r="B29" s="874"/>
      <c r="C29" s="884" t="s">
        <v>66</v>
      </c>
      <c r="D29" s="874"/>
      <c r="E29" s="874"/>
      <c r="F29" s="870"/>
      <c r="G29" s="870"/>
      <c r="H29" s="870"/>
      <c r="I29" s="871"/>
      <c r="J29" s="872"/>
      <c r="K29" s="873">
        <f>SUM(K30:K33)</f>
        <v>171162</v>
      </c>
      <c r="L29" s="873">
        <f>SUM(L30:L33)</f>
        <v>171162</v>
      </c>
      <c r="M29" s="873">
        <f t="shared" ref="M29:M39" si="19">K29/(1+Discount_Rate)^1</f>
        <v>158777.3654916512</v>
      </c>
      <c r="N29" s="873">
        <f t="shared" ref="N29:N39" si="20">L29/(1+Discount_Rate)^1</f>
        <v>158777.3654916512</v>
      </c>
      <c r="O29" s="875"/>
      <c r="P29" s="876"/>
      <c r="Q29" s="877"/>
      <c r="R29" s="877"/>
      <c r="S29" s="877"/>
      <c r="T29" s="195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  <c r="KO29" s="319"/>
      <c r="KP29" s="319"/>
      <c r="KQ29" s="319"/>
      <c r="KR29" s="319"/>
      <c r="KS29" s="319"/>
      <c r="KT29" s="319"/>
      <c r="KU29" s="319"/>
      <c r="KV29" s="319"/>
      <c r="KW29" s="319"/>
      <c r="KX29" s="319"/>
      <c r="KY29" s="319"/>
      <c r="KZ29" s="319"/>
      <c r="LA29" s="319"/>
      <c r="LB29" s="319"/>
      <c r="LC29" s="319"/>
      <c r="LD29" s="319"/>
      <c r="LE29" s="319"/>
      <c r="LF29" s="319"/>
      <c r="LG29" s="319"/>
      <c r="LH29" s="319"/>
      <c r="LI29" s="319"/>
      <c r="LJ29" s="319"/>
      <c r="LK29" s="319"/>
      <c r="LL29" s="319"/>
      <c r="LM29" s="319"/>
      <c r="LN29" s="319"/>
      <c r="LO29" s="319"/>
      <c r="LP29" s="319"/>
      <c r="LQ29" s="319"/>
      <c r="LR29" s="319"/>
      <c r="LS29" s="319"/>
      <c r="LT29" s="319"/>
      <c r="LU29" s="319"/>
      <c r="LV29" s="319"/>
      <c r="LW29" s="319"/>
      <c r="LX29" s="319"/>
      <c r="LY29" s="319"/>
      <c r="LZ29" s="319"/>
      <c r="MA29" s="319"/>
      <c r="MB29" s="319"/>
      <c r="MC29" s="319"/>
      <c r="MD29" s="319"/>
      <c r="ME29" s="319"/>
      <c r="MF29" s="319"/>
      <c r="MG29" s="319"/>
      <c r="MH29" s="319"/>
      <c r="MI29" s="319"/>
      <c r="MJ29" s="319"/>
      <c r="MK29" s="319"/>
      <c r="ML29" s="319"/>
      <c r="MM29" s="319"/>
      <c r="MN29" s="319"/>
      <c r="MO29" s="319"/>
      <c r="MP29" s="319"/>
      <c r="MQ29" s="319"/>
      <c r="MR29" s="319"/>
      <c r="MS29" s="319"/>
      <c r="MT29" s="319"/>
      <c r="MU29" s="319"/>
      <c r="MV29" s="319"/>
      <c r="MW29" s="319"/>
      <c r="MX29" s="319"/>
      <c r="MY29" s="319"/>
      <c r="MZ29" s="319"/>
      <c r="NA29" s="319"/>
      <c r="NB29" s="319"/>
      <c r="NC29" s="319"/>
      <c r="ND29" s="319"/>
      <c r="NE29" s="319"/>
      <c r="NF29" s="319"/>
      <c r="NG29" s="319"/>
      <c r="NH29" s="319"/>
      <c r="NI29" s="319"/>
      <c r="NJ29" s="319"/>
      <c r="NK29" s="319"/>
      <c r="NL29" s="319"/>
      <c r="NM29" s="319"/>
      <c r="NN29" s="319"/>
      <c r="NO29" s="319"/>
      <c r="NP29" s="319"/>
      <c r="NQ29" s="319"/>
      <c r="NR29" s="319"/>
      <c r="NS29" s="319"/>
      <c r="NT29" s="319"/>
      <c r="NU29" s="319"/>
      <c r="NV29" s="319"/>
      <c r="NW29" s="319"/>
      <c r="NX29" s="319"/>
      <c r="NY29" s="319"/>
      <c r="NZ29" s="319"/>
      <c r="OA29" s="319"/>
      <c r="OB29" s="319"/>
      <c r="OC29" s="319"/>
      <c r="OD29" s="319"/>
      <c r="OE29" s="319"/>
      <c r="OF29" s="319"/>
      <c r="OG29" s="319"/>
      <c r="OH29" s="319"/>
      <c r="OI29" s="319"/>
      <c r="OJ29" s="319"/>
      <c r="OK29" s="319"/>
      <c r="OL29" s="319"/>
      <c r="OM29" s="319"/>
      <c r="ON29" s="319"/>
      <c r="OO29" s="319"/>
      <c r="OP29" s="319"/>
      <c r="OQ29" s="319"/>
      <c r="OR29" s="319"/>
      <c r="OS29" s="319"/>
      <c r="OT29" s="319"/>
      <c r="OU29" s="319"/>
      <c r="OV29" s="319"/>
      <c r="OW29" s="319"/>
      <c r="OX29" s="319"/>
      <c r="OY29" s="319"/>
      <c r="OZ29" s="319"/>
      <c r="PA29" s="319"/>
      <c r="PB29" s="319"/>
      <c r="PC29" s="319"/>
      <c r="PD29" s="319"/>
      <c r="PE29" s="319"/>
      <c r="PF29" s="319"/>
      <c r="PG29" s="319"/>
      <c r="PH29" s="319"/>
      <c r="PI29" s="319"/>
      <c r="PJ29" s="319"/>
      <c r="PK29" s="319"/>
      <c r="PL29" s="319"/>
      <c r="PM29" s="319"/>
      <c r="PN29" s="319"/>
      <c r="PO29" s="319"/>
      <c r="PP29" s="319"/>
      <c r="PQ29" s="319"/>
      <c r="PR29" s="319"/>
      <c r="PS29" s="319"/>
      <c r="PT29" s="319"/>
      <c r="PU29" s="319"/>
      <c r="PV29" s="319"/>
      <c r="PW29" s="319"/>
      <c r="PX29" s="319"/>
      <c r="PY29" s="319"/>
      <c r="PZ29" s="319"/>
      <c r="QA29" s="319"/>
      <c r="QB29" s="319"/>
      <c r="QC29" s="319"/>
      <c r="QD29" s="319"/>
      <c r="QE29" s="319"/>
      <c r="QF29" s="319"/>
      <c r="QG29" s="319"/>
      <c r="QH29" s="319"/>
      <c r="QI29" s="319"/>
      <c r="QJ29" s="319"/>
      <c r="QK29" s="319"/>
      <c r="QL29" s="319"/>
      <c r="QM29" s="319"/>
      <c r="QN29" s="319"/>
      <c r="QO29" s="319"/>
      <c r="QP29" s="319"/>
      <c r="QQ29" s="319"/>
      <c r="QR29" s="319"/>
      <c r="QS29" s="319"/>
      <c r="QT29" s="319"/>
      <c r="QU29" s="319"/>
      <c r="QV29" s="319"/>
      <c r="QW29" s="319"/>
      <c r="QX29" s="319"/>
      <c r="QY29" s="319"/>
      <c r="QZ29" s="319"/>
      <c r="RA29" s="319"/>
      <c r="RB29" s="319"/>
      <c r="RC29" s="319"/>
      <c r="RD29" s="319"/>
      <c r="RE29" s="319"/>
      <c r="RF29" s="319"/>
      <c r="RG29" s="319"/>
      <c r="RH29" s="319"/>
      <c r="RI29" s="319"/>
      <c r="RJ29" s="319"/>
      <c r="RK29" s="319"/>
      <c r="RL29" s="319"/>
      <c r="RM29" s="319"/>
      <c r="RN29" s="319"/>
      <c r="RO29" s="319"/>
      <c r="RP29" s="319"/>
      <c r="RQ29" s="319"/>
      <c r="RR29" s="319"/>
      <c r="RS29" s="319"/>
      <c r="RT29" s="319"/>
      <c r="RU29" s="319"/>
      <c r="RV29" s="319"/>
      <c r="RW29" s="319"/>
      <c r="RX29" s="319"/>
      <c r="RY29" s="319"/>
      <c r="RZ29" s="319"/>
      <c r="SA29" s="319"/>
      <c r="SB29" s="319"/>
      <c r="SC29" s="319"/>
      <c r="SD29" s="319"/>
      <c r="SE29" s="319"/>
      <c r="SF29" s="319"/>
      <c r="SG29" s="319"/>
      <c r="SH29" s="319"/>
      <c r="SI29" s="319"/>
      <c r="SJ29" s="319"/>
      <c r="SK29" s="319"/>
      <c r="SL29" s="319"/>
      <c r="SM29" s="319"/>
      <c r="SN29" s="319"/>
      <c r="SO29" s="319"/>
      <c r="SP29" s="319"/>
      <c r="SQ29" s="319"/>
      <c r="SR29" s="319"/>
      <c r="SS29" s="319"/>
      <c r="ST29" s="319"/>
      <c r="SU29" s="319"/>
      <c r="SV29" s="319"/>
      <c r="SW29" s="319"/>
      <c r="SX29" s="319"/>
      <c r="SY29" s="319"/>
      <c r="SZ29" s="319"/>
      <c r="TA29" s="319"/>
      <c r="TB29" s="319"/>
      <c r="TC29" s="319"/>
      <c r="TD29" s="319"/>
      <c r="TE29" s="319"/>
      <c r="TF29" s="319"/>
      <c r="TG29" s="319"/>
      <c r="TH29" s="319"/>
      <c r="TI29" s="319"/>
      <c r="TJ29" s="319"/>
      <c r="TK29" s="319"/>
      <c r="TL29" s="319"/>
      <c r="TM29" s="319"/>
      <c r="TN29" s="319"/>
      <c r="TO29" s="319"/>
      <c r="TP29" s="319"/>
      <c r="TQ29" s="319"/>
      <c r="TR29" s="319"/>
      <c r="TS29" s="319"/>
      <c r="TT29" s="319"/>
      <c r="TU29" s="319"/>
      <c r="TV29" s="319"/>
      <c r="TW29" s="319"/>
      <c r="TX29" s="319"/>
      <c r="TY29" s="319"/>
      <c r="TZ29" s="319"/>
      <c r="UA29" s="319"/>
      <c r="UB29" s="319"/>
      <c r="UC29" s="319"/>
      <c r="UD29" s="319"/>
      <c r="UE29" s="319"/>
      <c r="UF29" s="319"/>
      <c r="UG29" s="319"/>
      <c r="UH29" s="319"/>
      <c r="UI29" s="319"/>
      <c r="UJ29" s="319"/>
      <c r="UK29" s="319"/>
      <c r="UL29" s="319"/>
      <c r="UM29" s="319"/>
      <c r="UN29" s="319"/>
      <c r="UO29" s="319"/>
      <c r="UP29" s="319"/>
      <c r="UQ29" s="319"/>
      <c r="UR29" s="319"/>
      <c r="US29" s="319"/>
      <c r="UT29" s="319"/>
      <c r="UU29" s="319"/>
      <c r="UV29" s="319"/>
      <c r="UW29" s="319"/>
      <c r="UX29" s="319"/>
      <c r="UY29" s="319"/>
      <c r="UZ29" s="319"/>
      <c r="VA29" s="319"/>
      <c r="VB29" s="319"/>
      <c r="VC29" s="319"/>
      <c r="VD29" s="319"/>
      <c r="VE29" s="319"/>
      <c r="VF29" s="319"/>
      <c r="VG29" s="319"/>
      <c r="VH29" s="319"/>
      <c r="VI29" s="319"/>
      <c r="VJ29" s="319"/>
      <c r="VK29" s="319"/>
      <c r="VL29" s="319"/>
      <c r="VM29" s="319"/>
      <c r="VN29" s="319"/>
      <c r="VO29" s="319"/>
      <c r="VP29" s="319"/>
      <c r="VQ29" s="319"/>
      <c r="VR29" s="319"/>
      <c r="VS29" s="319"/>
      <c r="VT29" s="319"/>
      <c r="VU29" s="319"/>
      <c r="VV29" s="319"/>
      <c r="VW29" s="319"/>
      <c r="VX29" s="319"/>
      <c r="VY29" s="319"/>
      <c r="VZ29" s="319"/>
      <c r="WA29" s="319"/>
      <c r="WB29" s="319"/>
      <c r="WC29" s="319"/>
      <c r="WD29" s="319"/>
      <c r="WE29" s="319"/>
      <c r="WF29" s="319"/>
      <c r="WG29" s="319"/>
      <c r="WH29" s="319"/>
      <c r="WI29" s="319"/>
      <c r="WJ29" s="319"/>
      <c r="WK29" s="319"/>
      <c r="WL29" s="319"/>
      <c r="WM29" s="319"/>
      <c r="WN29" s="319"/>
      <c r="WO29" s="319"/>
      <c r="WP29" s="319"/>
      <c r="WQ29" s="319"/>
      <c r="WR29" s="319"/>
      <c r="WS29" s="319"/>
      <c r="WT29" s="319"/>
      <c r="WU29" s="319"/>
      <c r="WV29" s="319"/>
      <c r="WW29" s="319"/>
      <c r="WX29" s="319"/>
      <c r="WY29" s="319"/>
      <c r="WZ29" s="319"/>
      <c r="XA29" s="319"/>
      <c r="XB29" s="319"/>
      <c r="XC29" s="319"/>
      <c r="XD29" s="319"/>
      <c r="XE29" s="319"/>
      <c r="XF29" s="319"/>
      <c r="XG29" s="319"/>
      <c r="XH29" s="319"/>
      <c r="XI29" s="319"/>
      <c r="XJ29" s="319"/>
      <c r="XK29" s="319"/>
      <c r="XL29" s="319"/>
      <c r="XM29" s="319"/>
      <c r="XN29" s="319"/>
      <c r="XO29" s="319"/>
      <c r="XP29" s="319"/>
      <c r="XQ29" s="319"/>
      <c r="XR29" s="319"/>
      <c r="XS29" s="319"/>
      <c r="XT29" s="319"/>
      <c r="XU29" s="319"/>
      <c r="XV29" s="319"/>
      <c r="XW29" s="319"/>
      <c r="XX29" s="319"/>
      <c r="XY29" s="319"/>
      <c r="XZ29" s="319"/>
      <c r="YA29" s="319"/>
      <c r="YB29" s="319"/>
      <c r="YC29" s="319"/>
      <c r="YD29" s="319"/>
      <c r="YE29" s="319"/>
      <c r="YF29" s="319"/>
      <c r="YG29" s="319"/>
      <c r="YH29" s="319"/>
      <c r="YI29" s="319"/>
      <c r="YJ29" s="319"/>
      <c r="YK29" s="319"/>
      <c r="YL29" s="319"/>
      <c r="YM29" s="319"/>
      <c r="YN29" s="319"/>
      <c r="YO29" s="319"/>
      <c r="YP29" s="319"/>
      <c r="YQ29" s="319"/>
      <c r="YR29" s="319"/>
      <c r="YS29" s="319"/>
      <c r="YT29" s="319"/>
      <c r="YU29" s="319"/>
      <c r="YV29" s="319"/>
      <c r="YW29" s="319"/>
      <c r="YX29" s="319"/>
      <c r="YY29" s="319"/>
      <c r="YZ29" s="319"/>
      <c r="ZA29" s="319"/>
      <c r="ZB29" s="319"/>
      <c r="ZC29" s="319"/>
      <c r="ZD29" s="319"/>
      <c r="ZE29" s="319"/>
      <c r="ZF29" s="319"/>
      <c r="ZG29" s="319"/>
      <c r="ZH29" s="319"/>
      <c r="ZI29" s="319"/>
      <c r="ZJ29" s="319"/>
      <c r="ZK29" s="319"/>
      <c r="ZL29" s="319"/>
      <c r="ZM29" s="319"/>
      <c r="ZN29" s="319"/>
      <c r="ZO29" s="319"/>
      <c r="ZP29" s="319"/>
      <c r="ZQ29" s="319"/>
      <c r="ZR29" s="319"/>
      <c r="ZS29" s="319"/>
      <c r="ZT29" s="319"/>
      <c r="ZU29" s="319"/>
      <c r="ZV29" s="319"/>
      <c r="ZW29" s="319"/>
      <c r="ZX29" s="319"/>
      <c r="ZY29" s="319"/>
      <c r="ZZ29" s="319"/>
      <c r="AAA29" s="319"/>
      <c r="AAB29" s="319"/>
      <c r="AAC29" s="319"/>
      <c r="AAD29" s="319"/>
      <c r="AAE29" s="319"/>
      <c r="AAF29" s="319"/>
      <c r="AAG29" s="319"/>
      <c r="AAH29" s="319"/>
      <c r="AAI29" s="319"/>
      <c r="AAJ29" s="319"/>
      <c r="AAK29" s="319"/>
      <c r="AAL29" s="319"/>
      <c r="AAM29" s="319"/>
      <c r="AAN29" s="319"/>
      <c r="AAO29" s="319"/>
      <c r="AAP29" s="319"/>
      <c r="AAQ29" s="319"/>
      <c r="AAR29" s="319"/>
      <c r="AAS29" s="319"/>
      <c r="AAT29" s="319"/>
      <c r="AAU29" s="319"/>
      <c r="AAV29" s="319"/>
      <c r="AAW29" s="319"/>
      <c r="AAX29" s="319"/>
      <c r="AAY29" s="319"/>
      <c r="AAZ29" s="319"/>
      <c r="ABA29" s="319"/>
      <c r="ABB29" s="319"/>
      <c r="ABC29" s="319"/>
      <c r="ABD29" s="319"/>
      <c r="ABE29" s="319"/>
      <c r="ABF29" s="319"/>
      <c r="ABG29" s="319"/>
      <c r="ABH29" s="319"/>
      <c r="ABI29" s="319"/>
      <c r="ABJ29" s="319"/>
      <c r="ABK29" s="319"/>
      <c r="ABL29" s="319"/>
      <c r="ABM29" s="319"/>
      <c r="ABN29" s="319"/>
      <c r="ABO29" s="319"/>
      <c r="ABP29" s="319"/>
      <c r="ABQ29" s="319"/>
      <c r="ABR29" s="319"/>
      <c r="ABS29" s="319"/>
      <c r="ABT29" s="319"/>
      <c r="ABU29" s="319"/>
      <c r="ABV29" s="319"/>
      <c r="ABW29" s="319"/>
      <c r="ABX29" s="319"/>
      <c r="ABY29" s="319"/>
      <c r="ABZ29" s="319"/>
      <c r="ACA29" s="319"/>
      <c r="ACB29" s="319"/>
      <c r="ACC29" s="319"/>
      <c r="ACD29" s="319"/>
      <c r="ACE29" s="319"/>
      <c r="ACF29" s="319"/>
      <c r="ACG29" s="319"/>
      <c r="ACH29" s="319"/>
      <c r="ACI29" s="319"/>
      <c r="ACJ29" s="319"/>
      <c r="ACK29" s="319"/>
      <c r="ACL29" s="319"/>
      <c r="ACM29" s="319"/>
      <c r="ACN29" s="319"/>
      <c r="ACO29" s="319"/>
      <c r="ACP29" s="319"/>
      <c r="ACQ29" s="319"/>
      <c r="ACR29" s="319"/>
      <c r="ACS29" s="319"/>
      <c r="ACT29" s="319"/>
      <c r="ACU29" s="319"/>
      <c r="ACV29" s="319"/>
      <c r="ACW29" s="319"/>
      <c r="ACX29" s="319"/>
      <c r="ACY29" s="319"/>
      <c r="ACZ29" s="319"/>
      <c r="ADA29" s="319"/>
      <c r="ADB29" s="319"/>
      <c r="ADC29" s="319"/>
      <c r="ADD29" s="319"/>
      <c r="ADE29" s="319"/>
      <c r="ADF29" s="319"/>
      <c r="ADG29" s="319"/>
      <c r="ADH29" s="319"/>
      <c r="ADI29" s="319"/>
      <c r="ADJ29" s="319"/>
      <c r="ADK29" s="319"/>
      <c r="ADL29" s="319"/>
      <c r="ADM29" s="319"/>
      <c r="ADN29" s="319"/>
      <c r="ADO29" s="319"/>
      <c r="ADP29" s="319"/>
      <c r="ADQ29" s="319"/>
      <c r="ADR29" s="319"/>
      <c r="ADS29" s="319"/>
      <c r="ADT29" s="319"/>
      <c r="ADU29" s="319"/>
      <c r="ADV29" s="319"/>
      <c r="ADW29" s="319"/>
      <c r="ADX29" s="319"/>
      <c r="ADY29" s="319"/>
      <c r="ADZ29" s="319"/>
      <c r="AEA29" s="319"/>
      <c r="AEB29" s="319"/>
      <c r="AEC29" s="319"/>
      <c r="AED29" s="319"/>
      <c r="AEE29" s="319"/>
      <c r="AEF29" s="319"/>
      <c r="AEG29" s="319"/>
      <c r="AEH29" s="319"/>
      <c r="AEI29" s="319"/>
      <c r="AEJ29" s="319"/>
      <c r="AEK29" s="319"/>
      <c r="AEL29" s="319"/>
      <c r="AEM29" s="319"/>
      <c r="AEN29" s="319"/>
      <c r="AEO29" s="319"/>
      <c r="AEP29" s="319"/>
      <c r="AEQ29" s="319"/>
      <c r="AER29" s="319"/>
      <c r="AES29" s="319"/>
      <c r="AET29" s="319"/>
      <c r="AEU29" s="319"/>
      <c r="AEV29" s="319"/>
      <c r="AEW29" s="319"/>
      <c r="AEX29" s="319"/>
      <c r="AEY29" s="319"/>
      <c r="AEZ29" s="319"/>
      <c r="AFA29" s="319"/>
      <c r="AFB29" s="319"/>
      <c r="AFC29" s="319"/>
      <c r="AFD29" s="319"/>
      <c r="AFE29" s="319"/>
      <c r="AFF29" s="319"/>
      <c r="AFG29" s="319"/>
      <c r="AFH29" s="319"/>
      <c r="AFI29" s="319"/>
      <c r="AFJ29" s="319"/>
      <c r="AFK29" s="319"/>
      <c r="AFL29" s="319"/>
      <c r="AFM29" s="319"/>
      <c r="AFN29" s="319"/>
      <c r="AFO29" s="319"/>
      <c r="AFP29" s="319"/>
      <c r="AFQ29" s="319"/>
      <c r="AFR29" s="319"/>
      <c r="AFS29" s="319"/>
      <c r="AFT29" s="319"/>
      <c r="AFU29" s="319"/>
      <c r="AFV29" s="319"/>
      <c r="AFW29" s="319"/>
      <c r="AFX29" s="319"/>
      <c r="AFY29" s="319"/>
      <c r="AFZ29" s="319"/>
      <c r="AGA29" s="319"/>
      <c r="AGB29" s="319"/>
      <c r="AGC29" s="319"/>
      <c r="AGD29" s="319"/>
      <c r="AGE29" s="319"/>
      <c r="AGF29" s="319"/>
      <c r="AGG29" s="319"/>
      <c r="AGH29" s="319"/>
      <c r="AGI29" s="319"/>
      <c r="AGJ29" s="319"/>
      <c r="AGK29" s="319"/>
      <c r="AGL29" s="319"/>
      <c r="AGM29" s="319"/>
      <c r="AGN29" s="319"/>
      <c r="AGO29" s="319"/>
      <c r="AGP29" s="319"/>
      <c r="AGQ29" s="319"/>
      <c r="AGR29" s="319"/>
      <c r="AGS29" s="319"/>
      <c r="AGT29" s="319"/>
      <c r="AGU29" s="319"/>
      <c r="AGV29" s="319"/>
      <c r="AGW29" s="319"/>
      <c r="AGX29" s="319"/>
      <c r="AGY29" s="319"/>
      <c r="AGZ29" s="319"/>
      <c r="AHA29" s="319"/>
      <c r="AHB29" s="319"/>
      <c r="AHC29" s="319"/>
      <c r="AHD29" s="319"/>
      <c r="AHE29" s="319"/>
      <c r="AHF29" s="319"/>
      <c r="AHG29" s="319"/>
      <c r="AHH29" s="319"/>
      <c r="AHI29" s="319"/>
      <c r="AHJ29" s="319"/>
      <c r="AHK29" s="319"/>
      <c r="AHL29" s="319"/>
      <c r="AHM29" s="319"/>
      <c r="AHN29" s="319"/>
      <c r="AHO29" s="319"/>
      <c r="AHP29" s="319"/>
      <c r="AHQ29" s="319"/>
      <c r="AHR29" s="319"/>
      <c r="AHS29" s="319"/>
      <c r="AHT29" s="319"/>
      <c r="AHU29" s="319"/>
      <c r="AHV29" s="319"/>
      <c r="AHW29" s="319"/>
      <c r="AHX29" s="319"/>
      <c r="AHY29" s="319"/>
      <c r="AHZ29" s="319"/>
      <c r="AIA29" s="319"/>
      <c r="AIB29" s="319"/>
      <c r="AIC29" s="319"/>
      <c r="AID29" s="319"/>
      <c r="AIE29" s="319"/>
      <c r="AIF29" s="319"/>
      <c r="AIG29" s="319"/>
      <c r="AIH29" s="319"/>
      <c r="AII29" s="319"/>
      <c r="AIJ29" s="319"/>
      <c r="AIK29" s="319"/>
      <c r="AIL29" s="319"/>
      <c r="AIM29" s="319"/>
      <c r="AIN29" s="319"/>
      <c r="AIO29" s="319"/>
      <c r="AIP29" s="319"/>
      <c r="AIQ29" s="319"/>
      <c r="AIR29" s="319"/>
      <c r="AIS29" s="319"/>
      <c r="AIT29" s="319"/>
      <c r="AIU29" s="319"/>
      <c r="AIV29" s="319"/>
      <c r="AIW29" s="319"/>
      <c r="AIX29" s="319"/>
      <c r="AIY29" s="319"/>
      <c r="AIZ29" s="319"/>
      <c r="AJA29" s="319"/>
      <c r="AJB29" s="319"/>
      <c r="AJC29" s="319"/>
      <c r="AJD29" s="319"/>
      <c r="AJE29" s="319"/>
      <c r="AJF29" s="319"/>
      <c r="AJG29" s="319"/>
      <c r="AJH29" s="319"/>
      <c r="AJI29" s="319"/>
      <c r="AJJ29" s="319"/>
      <c r="AJK29" s="319"/>
      <c r="AJL29" s="319"/>
      <c r="AJM29" s="319"/>
      <c r="AJN29" s="319"/>
      <c r="AJO29" s="319"/>
      <c r="AJP29" s="319"/>
      <c r="AJQ29" s="319"/>
      <c r="AJR29" s="319"/>
      <c r="AJS29" s="319"/>
      <c r="AJT29" s="319"/>
      <c r="AJU29" s="319"/>
      <c r="AJV29" s="319"/>
      <c r="AJW29" s="319"/>
      <c r="AJX29" s="319"/>
      <c r="AJY29" s="319"/>
      <c r="AJZ29" s="319"/>
      <c r="AKA29" s="319"/>
      <c r="AKB29" s="319"/>
      <c r="AKC29" s="319"/>
      <c r="AKD29" s="319"/>
    </row>
    <row r="30" spans="1:966" s="195" customFormat="1">
      <c r="B30" s="229"/>
      <c r="C30" s="228" t="s">
        <v>599</v>
      </c>
      <c r="D30" s="229"/>
      <c r="E30" s="229"/>
      <c r="F30" s="229"/>
      <c r="G30" s="211"/>
      <c r="H30" s="211"/>
      <c r="I30" s="212"/>
      <c r="J30" s="213"/>
      <c r="K30" s="271">
        <v>101052</v>
      </c>
      <c r="L30" s="271">
        <v>101052</v>
      </c>
      <c r="M30" s="214">
        <f t="shared" si="19"/>
        <v>93740.259740259731</v>
      </c>
      <c r="N30" s="214">
        <f t="shared" si="20"/>
        <v>93740.259740259731</v>
      </c>
      <c r="O30" s="208"/>
      <c r="P30" s="311"/>
      <c r="Q30" s="230"/>
      <c r="R30" s="230"/>
      <c r="S30" s="230"/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  <c r="KO30" s="319"/>
      <c r="KP30" s="319"/>
      <c r="KQ30" s="319"/>
      <c r="KR30" s="319"/>
      <c r="KS30" s="319"/>
      <c r="KT30" s="319"/>
      <c r="KU30" s="319"/>
      <c r="KV30" s="319"/>
      <c r="KW30" s="319"/>
      <c r="KX30" s="319"/>
      <c r="KY30" s="319"/>
      <c r="KZ30" s="319"/>
      <c r="LA30" s="319"/>
      <c r="LB30" s="319"/>
      <c r="LC30" s="319"/>
      <c r="LD30" s="319"/>
      <c r="LE30" s="319"/>
      <c r="LF30" s="319"/>
      <c r="LG30" s="319"/>
      <c r="LH30" s="319"/>
      <c r="LI30" s="319"/>
      <c r="LJ30" s="319"/>
      <c r="LK30" s="319"/>
      <c r="LL30" s="319"/>
      <c r="LM30" s="319"/>
      <c r="LN30" s="319"/>
      <c r="LO30" s="319"/>
      <c r="LP30" s="319"/>
      <c r="LQ30" s="319"/>
      <c r="LR30" s="319"/>
      <c r="LS30" s="319"/>
      <c r="LT30" s="319"/>
      <c r="LU30" s="319"/>
      <c r="LV30" s="319"/>
      <c r="LW30" s="319"/>
      <c r="LX30" s="319"/>
      <c r="LY30" s="319"/>
      <c r="LZ30" s="319"/>
      <c r="MA30" s="319"/>
      <c r="MB30" s="319"/>
      <c r="MC30" s="319"/>
      <c r="MD30" s="319"/>
      <c r="ME30" s="319"/>
      <c r="MF30" s="319"/>
      <c r="MG30" s="319"/>
      <c r="MH30" s="319"/>
      <c r="MI30" s="319"/>
      <c r="MJ30" s="319"/>
      <c r="MK30" s="319"/>
      <c r="ML30" s="319"/>
      <c r="MM30" s="319"/>
      <c r="MN30" s="319"/>
      <c r="MO30" s="319"/>
      <c r="MP30" s="319"/>
      <c r="MQ30" s="319"/>
      <c r="MR30" s="319"/>
      <c r="MS30" s="319"/>
      <c r="MT30" s="319"/>
      <c r="MU30" s="319"/>
      <c r="MV30" s="319"/>
      <c r="MW30" s="319"/>
      <c r="MX30" s="319"/>
      <c r="MY30" s="319"/>
      <c r="MZ30" s="319"/>
      <c r="NA30" s="319"/>
      <c r="NB30" s="319"/>
      <c r="NC30" s="319"/>
      <c r="ND30" s="319"/>
      <c r="NE30" s="319"/>
      <c r="NF30" s="319"/>
      <c r="NG30" s="319"/>
      <c r="NH30" s="319"/>
      <c r="NI30" s="319"/>
      <c r="NJ30" s="319"/>
      <c r="NK30" s="319"/>
      <c r="NL30" s="319"/>
      <c r="NM30" s="319"/>
      <c r="NN30" s="319"/>
      <c r="NO30" s="319"/>
      <c r="NP30" s="319"/>
      <c r="NQ30" s="319"/>
      <c r="NR30" s="319"/>
      <c r="NS30" s="319"/>
      <c r="NT30" s="319"/>
      <c r="NU30" s="319"/>
      <c r="NV30" s="319"/>
      <c r="NW30" s="319"/>
      <c r="NX30" s="319"/>
      <c r="NY30" s="319"/>
      <c r="NZ30" s="319"/>
      <c r="OA30" s="319"/>
      <c r="OB30" s="319"/>
      <c r="OC30" s="319"/>
      <c r="OD30" s="319"/>
      <c r="OE30" s="319"/>
      <c r="OF30" s="319"/>
      <c r="OG30" s="319"/>
      <c r="OH30" s="319"/>
      <c r="OI30" s="319"/>
      <c r="OJ30" s="319"/>
      <c r="OK30" s="319"/>
      <c r="OL30" s="319"/>
      <c r="OM30" s="319"/>
      <c r="ON30" s="319"/>
      <c r="OO30" s="319"/>
      <c r="OP30" s="319"/>
      <c r="OQ30" s="319"/>
      <c r="OR30" s="319"/>
      <c r="OS30" s="319"/>
      <c r="OT30" s="319"/>
      <c r="OU30" s="319"/>
      <c r="OV30" s="319"/>
      <c r="OW30" s="319"/>
      <c r="OX30" s="319"/>
      <c r="OY30" s="319"/>
      <c r="OZ30" s="319"/>
      <c r="PA30" s="319"/>
      <c r="PB30" s="319"/>
      <c r="PC30" s="319"/>
      <c r="PD30" s="319"/>
      <c r="PE30" s="319"/>
      <c r="PF30" s="319"/>
      <c r="PG30" s="319"/>
      <c r="PH30" s="319"/>
      <c r="PI30" s="319"/>
      <c r="PJ30" s="319"/>
      <c r="PK30" s="319"/>
      <c r="PL30" s="319"/>
      <c r="PM30" s="319"/>
      <c r="PN30" s="319"/>
      <c r="PO30" s="319"/>
      <c r="PP30" s="319"/>
      <c r="PQ30" s="319"/>
      <c r="PR30" s="319"/>
      <c r="PS30" s="319"/>
      <c r="PT30" s="319"/>
      <c r="PU30" s="319"/>
      <c r="PV30" s="319"/>
      <c r="PW30" s="319"/>
      <c r="PX30" s="319"/>
      <c r="PY30" s="319"/>
      <c r="PZ30" s="319"/>
      <c r="QA30" s="319"/>
      <c r="QB30" s="319"/>
      <c r="QC30" s="319"/>
      <c r="QD30" s="319"/>
      <c r="QE30" s="319"/>
      <c r="QF30" s="319"/>
      <c r="QG30" s="319"/>
      <c r="QH30" s="319"/>
      <c r="QI30" s="319"/>
      <c r="QJ30" s="319"/>
      <c r="QK30" s="319"/>
      <c r="QL30" s="319"/>
      <c r="QM30" s="319"/>
      <c r="QN30" s="319"/>
      <c r="QO30" s="319"/>
      <c r="QP30" s="319"/>
      <c r="QQ30" s="319"/>
      <c r="QR30" s="319"/>
      <c r="QS30" s="319"/>
      <c r="QT30" s="319"/>
      <c r="QU30" s="319"/>
      <c r="QV30" s="319"/>
      <c r="QW30" s="319"/>
      <c r="QX30" s="319"/>
      <c r="QY30" s="319"/>
      <c r="QZ30" s="319"/>
      <c r="RA30" s="319"/>
      <c r="RB30" s="319"/>
      <c r="RC30" s="319"/>
      <c r="RD30" s="319"/>
      <c r="RE30" s="319"/>
      <c r="RF30" s="319"/>
      <c r="RG30" s="319"/>
      <c r="RH30" s="319"/>
      <c r="RI30" s="319"/>
      <c r="RJ30" s="319"/>
      <c r="RK30" s="319"/>
      <c r="RL30" s="319"/>
      <c r="RM30" s="319"/>
      <c r="RN30" s="319"/>
      <c r="RO30" s="319"/>
      <c r="RP30" s="319"/>
      <c r="RQ30" s="319"/>
      <c r="RR30" s="319"/>
      <c r="RS30" s="319"/>
      <c r="RT30" s="319"/>
      <c r="RU30" s="319"/>
      <c r="RV30" s="319"/>
      <c r="RW30" s="319"/>
      <c r="RX30" s="319"/>
      <c r="RY30" s="319"/>
      <c r="RZ30" s="319"/>
      <c r="SA30" s="319"/>
      <c r="SB30" s="319"/>
      <c r="SC30" s="319"/>
      <c r="SD30" s="319"/>
      <c r="SE30" s="319"/>
      <c r="SF30" s="319"/>
      <c r="SG30" s="319"/>
      <c r="SH30" s="319"/>
      <c r="SI30" s="319"/>
      <c r="SJ30" s="319"/>
      <c r="SK30" s="319"/>
      <c r="SL30" s="319"/>
      <c r="SM30" s="319"/>
      <c r="SN30" s="319"/>
      <c r="SO30" s="319"/>
      <c r="SP30" s="319"/>
      <c r="SQ30" s="319"/>
      <c r="SR30" s="319"/>
      <c r="SS30" s="319"/>
      <c r="ST30" s="319"/>
      <c r="SU30" s="319"/>
      <c r="SV30" s="319"/>
      <c r="SW30" s="319"/>
      <c r="SX30" s="319"/>
      <c r="SY30" s="319"/>
      <c r="SZ30" s="319"/>
      <c r="TA30" s="319"/>
      <c r="TB30" s="319"/>
      <c r="TC30" s="319"/>
      <c r="TD30" s="319"/>
      <c r="TE30" s="319"/>
      <c r="TF30" s="319"/>
      <c r="TG30" s="319"/>
      <c r="TH30" s="319"/>
      <c r="TI30" s="319"/>
      <c r="TJ30" s="319"/>
      <c r="TK30" s="319"/>
      <c r="TL30" s="319"/>
      <c r="TM30" s="319"/>
      <c r="TN30" s="319"/>
      <c r="TO30" s="319"/>
      <c r="TP30" s="319"/>
      <c r="TQ30" s="319"/>
      <c r="TR30" s="319"/>
      <c r="TS30" s="319"/>
      <c r="TT30" s="319"/>
      <c r="TU30" s="319"/>
      <c r="TV30" s="319"/>
      <c r="TW30" s="319"/>
      <c r="TX30" s="319"/>
      <c r="TY30" s="319"/>
      <c r="TZ30" s="319"/>
      <c r="UA30" s="319"/>
      <c r="UB30" s="319"/>
      <c r="UC30" s="319"/>
      <c r="UD30" s="319"/>
      <c r="UE30" s="319"/>
      <c r="UF30" s="319"/>
      <c r="UG30" s="319"/>
      <c r="UH30" s="319"/>
      <c r="UI30" s="319"/>
      <c r="UJ30" s="319"/>
      <c r="UK30" s="319"/>
      <c r="UL30" s="319"/>
      <c r="UM30" s="319"/>
      <c r="UN30" s="319"/>
      <c r="UO30" s="319"/>
      <c r="UP30" s="319"/>
      <c r="UQ30" s="319"/>
      <c r="UR30" s="319"/>
      <c r="US30" s="319"/>
      <c r="UT30" s="319"/>
      <c r="UU30" s="319"/>
      <c r="UV30" s="319"/>
      <c r="UW30" s="319"/>
      <c r="UX30" s="319"/>
      <c r="UY30" s="319"/>
      <c r="UZ30" s="319"/>
      <c r="VA30" s="319"/>
      <c r="VB30" s="319"/>
      <c r="VC30" s="319"/>
      <c r="VD30" s="319"/>
      <c r="VE30" s="319"/>
      <c r="VF30" s="319"/>
      <c r="VG30" s="319"/>
      <c r="VH30" s="319"/>
      <c r="VI30" s="319"/>
      <c r="VJ30" s="319"/>
      <c r="VK30" s="319"/>
      <c r="VL30" s="319"/>
      <c r="VM30" s="319"/>
      <c r="VN30" s="319"/>
      <c r="VO30" s="319"/>
      <c r="VP30" s="319"/>
      <c r="VQ30" s="319"/>
      <c r="VR30" s="319"/>
      <c r="VS30" s="319"/>
      <c r="VT30" s="319"/>
      <c r="VU30" s="319"/>
      <c r="VV30" s="319"/>
      <c r="VW30" s="319"/>
      <c r="VX30" s="319"/>
      <c r="VY30" s="319"/>
      <c r="VZ30" s="319"/>
      <c r="WA30" s="319"/>
      <c r="WB30" s="319"/>
      <c r="WC30" s="319"/>
      <c r="WD30" s="319"/>
      <c r="WE30" s="319"/>
      <c r="WF30" s="319"/>
      <c r="WG30" s="319"/>
      <c r="WH30" s="319"/>
      <c r="WI30" s="319"/>
      <c r="WJ30" s="319"/>
      <c r="WK30" s="319"/>
      <c r="WL30" s="319"/>
      <c r="WM30" s="319"/>
      <c r="WN30" s="319"/>
      <c r="WO30" s="319"/>
      <c r="WP30" s="319"/>
      <c r="WQ30" s="319"/>
      <c r="WR30" s="319"/>
      <c r="WS30" s="319"/>
      <c r="WT30" s="319"/>
      <c r="WU30" s="319"/>
      <c r="WV30" s="319"/>
      <c r="WW30" s="319"/>
      <c r="WX30" s="319"/>
      <c r="WY30" s="319"/>
      <c r="WZ30" s="319"/>
      <c r="XA30" s="319"/>
      <c r="XB30" s="319"/>
      <c r="XC30" s="319"/>
      <c r="XD30" s="319"/>
      <c r="XE30" s="319"/>
      <c r="XF30" s="319"/>
      <c r="XG30" s="319"/>
      <c r="XH30" s="319"/>
      <c r="XI30" s="319"/>
      <c r="XJ30" s="319"/>
      <c r="XK30" s="319"/>
      <c r="XL30" s="319"/>
      <c r="XM30" s="319"/>
      <c r="XN30" s="319"/>
      <c r="XO30" s="319"/>
      <c r="XP30" s="319"/>
      <c r="XQ30" s="319"/>
      <c r="XR30" s="319"/>
      <c r="XS30" s="319"/>
      <c r="XT30" s="319"/>
      <c r="XU30" s="319"/>
      <c r="XV30" s="319"/>
      <c r="XW30" s="319"/>
      <c r="XX30" s="319"/>
      <c r="XY30" s="319"/>
      <c r="XZ30" s="319"/>
      <c r="YA30" s="319"/>
      <c r="YB30" s="319"/>
      <c r="YC30" s="319"/>
      <c r="YD30" s="319"/>
      <c r="YE30" s="319"/>
      <c r="YF30" s="319"/>
      <c r="YG30" s="319"/>
      <c r="YH30" s="319"/>
      <c r="YI30" s="319"/>
      <c r="YJ30" s="319"/>
      <c r="YK30" s="319"/>
      <c r="YL30" s="319"/>
      <c r="YM30" s="319"/>
      <c r="YN30" s="319"/>
      <c r="YO30" s="319"/>
      <c r="YP30" s="319"/>
      <c r="YQ30" s="319"/>
      <c r="YR30" s="319"/>
      <c r="YS30" s="319"/>
      <c r="YT30" s="319"/>
      <c r="YU30" s="319"/>
      <c r="YV30" s="319"/>
      <c r="YW30" s="319"/>
      <c r="YX30" s="319"/>
      <c r="YY30" s="319"/>
      <c r="YZ30" s="319"/>
      <c r="ZA30" s="319"/>
      <c r="ZB30" s="319"/>
      <c r="ZC30" s="319"/>
      <c r="ZD30" s="319"/>
      <c r="ZE30" s="319"/>
      <c r="ZF30" s="319"/>
      <c r="ZG30" s="319"/>
      <c r="ZH30" s="319"/>
      <c r="ZI30" s="319"/>
      <c r="ZJ30" s="319"/>
      <c r="ZK30" s="319"/>
      <c r="ZL30" s="319"/>
      <c r="ZM30" s="319"/>
      <c r="ZN30" s="319"/>
      <c r="ZO30" s="319"/>
      <c r="ZP30" s="319"/>
      <c r="ZQ30" s="319"/>
      <c r="ZR30" s="319"/>
      <c r="ZS30" s="319"/>
      <c r="ZT30" s="319"/>
      <c r="ZU30" s="319"/>
      <c r="ZV30" s="319"/>
      <c r="ZW30" s="319"/>
      <c r="ZX30" s="319"/>
      <c r="ZY30" s="319"/>
      <c r="ZZ30" s="319"/>
      <c r="AAA30" s="319"/>
      <c r="AAB30" s="319"/>
      <c r="AAC30" s="319"/>
      <c r="AAD30" s="319"/>
      <c r="AAE30" s="319"/>
      <c r="AAF30" s="319"/>
      <c r="AAG30" s="319"/>
      <c r="AAH30" s="319"/>
      <c r="AAI30" s="319"/>
      <c r="AAJ30" s="319"/>
      <c r="AAK30" s="319"/>
      <c r="AAL30" s="319"/>
      <c r="AAM30" s="319"/>
      <c r="AAN30" s="319"/>
      <c r="AAO30" s="319"/>
      <c r="AAP30" s="319"/>
      <c r="AAQ30" s="319"/>
      <c r="AAR30" s="319"/>
      <c r="AAS30" s="319"/>
      <c r="AAT30" s="319"/>
      <c r="AAU30" s="319"/>
      <c r="AAV30" s="319"/>
      <c r="AAW30" s="319"/>
      <c r="AAX30" s="319"/>
      <c r="AAY30" s="319"/>
      <c r="AAZ30" s="319"/>
      <c r="ABA30" s="319"/>
      <c r="ABB30" s="319"/>
      <c r="ABC30" s="319"/>
      <c r="ABD30" s="319"/>
      <c r="ABE30" s="319"/>
      <c r="ABF30" s="319"/>
      <c r="ABG30" s="319"/>
      <c r="ABH30" s="319"/>
      <c r="ABI30" s="319"/>
      <c r="ABJ30" s="319"/>
      <c r="ABK30" s="319"/>
      <c r="ABL30" s="319"/>
      <c r="ABM30" s="319"/>
      <c r="ABN30" s="319"/>
      <c r="ABO30" s="319"/>
      <c r="ABP30" s="319"/>
      <c r="ABQ30" s="319"/>
      <c r="ABR30" s="319"/>
      <c r="ABS30" s="319"/>
      <c r="ABT30" s="319"/>
      <c r="ABU30" s="319"/>
      <c r="ABV30" s="319"/>
      <c r="ABW30" s="319"/>
      <c r="ABX30" s="319"/>
      <c r="ABY30" s="319"/>
      <c r="ABZ30" s="319"/>
      <c r="ACA30" s="319"/>
      <c r="ACB30" s="319"/>
      <c r="ACC30" s="319"/>
      <c r="ACD30" s="319"/>
      <c r="ACE30" s="319"/>
      <c r="ACF30" s="319"/>
      <c r="ACG30" s="319"/>
      <c r="ACH30" s="319"/>
      <c r="ACI30" s="319"/>
      <c r="ACJ30" s="319"/>
      <c r="ACK30" s="319"/>
      <c r="ACL30" s="319"/>
      <c r="ACM30" s="319"/>
      <c r="ACN30" s="319"/>
      <c r="ACO30" s="319"/>
      <c r="ACP30" s="319"/>
      <c r="ACQ30" s="319"/>
      <c r="ACR30" s="319"/>
      <c r="ACS30" s="319"/>
      <c r="ACT30" s="319"/>
      <c r="ACU30" s="319"/>
      <c r="ACV30" s="319"/>
      <c r="ACW30" s="319"/>
      <c r="ACX30" s="319"/>
      <c r="ACY30" s="319"/>
      <c r="ACZ30" s="319"/>
      <c r="ADA30" s="319"/>
      <c r="ADB30" s="319"/>
      <c r="ADC30" s="319"/>
      <c r="ADD30" s="319"/>
      <c r="ADE30" s="319"/>
      <c r="ADF30" s="319"/>
      <c r="ADG30" s="319"/>
      <c r="ADH30" s="319"/>
      <c r="ADI30" s="319"/>
      <c r="ADJ30" s="319"/>
      <c r="ADK30" s="319"/>
      <c r="ADL30" s="319"/>
      <c r="ADM30" s="319"/>
      <c r="ADN30" s="319"/>
      <c r="ADO30" s="319"/>
      <c r="ADP30" s="319"/>
      <c r="ADQ30" s="319"/>
      <c r="ADR30" s="319"/>
      <c r="ADS30" s="319"/>
      <c r="ADT30" s="319"/>
      <c r="ADU30" s="319"/>
      <c r="ADV30" s="319"/>
      <c r="ADW30" s="319"/>
      <c r="ADX30" s="319"/>
      <c r="ADY30" s="319"/>
      <c r="ADZ30" s="319"/>
      <c r="AEA30" s="319"/>
      <c r="AEB30" s="319"/>
      <c r="AEC30" s="319"/>
      <c r="AED30" s="319"/>
      <c r="AEE30" s="319"/>
      <c r="AEF30" s="319"/>
      <c r="AEG30" s="319"/>
      <c r="AEH30" s="319"/>
      <c r="AEI30" s="319"/>
      <c r="AEJ30" s="319"/>
      <c r="AEK30" s="319"/>
      <c r="AEL30" s="319"/>
      <c r="AEM30" s="319"/>
      <c r="AEN30" s="319"/>
      <c r="AEO30" s="319"/>
      <c r="AEP30" s="319"/>
      <c r="AEQ30" s="319"/>
      <c r="AER30" s="319"/>
      <c r="AES30" s="319"/>
      <c r="AET30" s="319"/>
      <c r="AEU30" s="319"/>
      <c r="AEV30" s="319"/>
      <c r="AEW30" s="319"/>
      <c r="AEX30" s="319"/>
      <c r="AEY30" s="319"/>
      <c r="AEZ30" s="319"/>
      <c r="AFA30" s="319"/>
      <c r="AFB30" s="319"/>
      <c r="AFC30" s="319"/>
      <c r="AFD30" s="319"/>
      <c r="AFE30" s="319"/>
      <c r="AFF30" s="319"/>
      <c r="AFG30" s="319"/>
      <c r="AFH30" s="319"/>
      <c r="AFI30" s="319"/>
      <c r="AFJ30" s="319"/>
      <c r="AFK30" s="319"/>
      <c r="AFL30" s="319"/>
      <c r="AFM30" s="319"/>
      <c r="AFN30" s="319"/>
      <c r="AFO30" s="319"/>
      <c r="AFP30" s="319"/>
      <c r="AFQ30" s="319"/>
      <c r="AFR30" s="319"/>
      <c r="AFS30" s="319"/>
      <c r="AFT30" s="319"/>
      <c r="AFU30" s="319"/>
      <c r="AFV30" s="319"/>
      <c r="AFW30" s="319"/>
      <c r="AFX30" s="319"/>
      <c r="AFY30" s="319"/>
      <c r="AFZ30" s="319"/>
      <c r="AGA30" s="319"/>
      <c r="AGB30" s="319"/>
      <c r="AGC30" s="319"/>
      <c r="AGD30" s="319"/>
      <c r="AGE30" s="319"/>
      <c r="AGF30" s="319"/>
      <c r="AGG30" s="319"/>
      <c r="AGH30" s="319"/>
      <c r="AGI30" s="319"/>
      <c r="AGJ30" s="319"/>
      <c r="AGK30" s="319"/>
      <c r="AGL30" s="319"/>
      <c r="AGM30" s="319"/>
      <c r="AGN30" s="319"/>
      <c r="AGO30" s="319"/>
      <c r="AGP30" s="319"/>
      <c r="AGQ30" s="319"/>
      <c r="AGR30" s="319"/>
      <c r="AGS30" s="319"/>
      <c r="AGT30" s="319"/>
      <c r="AGU30" s="319"/>
      <c r="AGV30" s="319"/>
      <c r="AGW30" s="319"/>
      <c r="AGX30" s="319"/>
      <c r="AGY30" s="319"/>
      <c r="AGZ30" s="319"/>
      <c r="AHA30" s="319"/>
      <c r="AHB30" s="319"/>
      <c r="AHC30" s="319"/>
      <c r="AHD30" s="319"/>
      <c r="AHE30" s="319"/>
      <c r="AHF30" s="319"/>
      <c r="AHG30" s="319"/>
      <c r="AHH30" s="319"/>
      <c r="AHI30" s="319"/>
      <c r="AHJ30" s="319"/>
      <c r="AHK30" s="319"/>
      <c r="AHL30" s="319"/>
      <c r="AHM30" s="319"/>
      <c r="AHN30" s="319"/>
      <c r="AHO30" s="319"/>
      <c r="AHP30" s="319"/>
      <c r="AHQ30" s="319"/>
      <c r="AHR30" s="319"/>
      <c r="AHS30" s="319"/>
      <c r="AHT30" s="319"/>
      <c r="AHU30" s="319"/>
      <c r="AHV30" s="319"/>
      <c r="AHW30" s="319"/>
      <c r="AHX30" s="319"/>
      <c r="AHY30" s="319"/>
      <c r="AHZ30" s="319"/>
      <c r="AIA30" s="319"/>
      <c r="AIB30" s="319"/>
      <c r="AIC30" s="319"/>
      <c r="AID30" s="319"/>
      <c r="AIE30" s="319"/>
      <c r="AIF30" s="319"/>
      <c r="AIG30" s="319"/>
      <c r="AIH30" s="319"/>
      <c r="AII30" s="319"/>
      <c r="AIJ30" s="319"/>
      <c r="AIK30" s="319"/>
      <c r="AIL30" s="319"/>
      <c r="AIM30" s="319"/>
      <c r="AIN30" s="319"/>
      <c r="AIO30" s="319"/>
      <c r="AIP30" s="319"/>
      <c r="AIQ30" s="319"/>
      <c r="AIR30" s="319"/>
      <c r="AIS30" s="319"/>
      <c r="AIT30" s="319"/>
      <c r="AIU30" s="319"/>
      <c r="AIV30" s="319"/>
      <c r="AIW30" s="319"/>
      <c r="AIX30" s="319"/>
      <c r="AIY30" s="319"/>
      <c r="AIZ30" s="319"/>
      <c r="AJA30" s="319"/>
      <c r="AJB30" s="319"/>
      <c r="AJC30" s="319"/>
      <c r="AJD30" s="319"/>
      <c r="AJE30" s="319"/>
      <c r="AJF30" s="319"/>
      <c r="AJG30" s="319"/>
      <c r="AJH30" s="319"/>
      <c r="AJI30" s="319"/>
      <c r="AJJ30" s="319"/>
      <c r="AJK30" s="319"/>
      <c r="AJL30" s="319"/>
      <c r="AJM30" s="319"/>
      <c r="AJN30" s="319"/>
      <c r="AJO30" s="319"/>
      <c r="AJP30" s="319"/>
      <c r="AJQ30" s="319"/>
      <c r="AJR30" s="319"/>
      <c r="AJS30" s="319"/>
      <c r="AJT30" s="319"/>
      <c r="AJU30" s="319"/>
      <c r="AJV30" s="319"/>
      <c r="AJW30" s="319"/>
      <c r="AJX30" s="319"/>
      <c r="AJY30" s="319"/>
      <c r="AJZ30" s="319"/>
      <c r="AKA30" s="319"/>
      <c r="AKB30" s="319"/>
      <c r="AKC30" s="319"/>
      <c r="AKD30" s="319"/>
    </row>
    <row r="31" spans="1:966" s="195" customFormat="1">
      <c r="B31" s="229"/>
      <c r="C31" s="231" t="s">
        <v>600</v>
      </c>
      <c r="D31" s="229"/>
      <c r="E31" s="232"/>
      <c r="F31" s="211"/>
      <c r="G31" s="211"/>
      <c r="H31" s="211"/>
      <c r="I31" s="212"/>
      <c r="J31" s="213"/>
      <c r="K31" s="271">
        <v>49754</v>
      </c>
      <c r="L31" s="271">
        <v>49754</v>
      </c>
      <c r="M31" s="214">
        <f t="shared" si="19"/>
        <v>46153.98886827458</v>
      </c>
      <c r="N31" s="214">
        <f t="shared" si="20"/>
        <v>46153.98886827458</v>
      </c>
      <c r="O31" s="208"/>
      <c r="P31" s="311"/>
      <c r="Q31" s="230"/>
      <c r="R31" s="230"/>
      <c r="S31" s="230"/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  <c r="KO31" s="319"/>
      <c r="KP31" s="319"/>
      <c r="KQ31" s="319"/>
      <c r="KR31" s="319"/>
      <c r="KS31" s="319"/>
      <c r="KT31" s="319"/>
      <c r="KU31" s="319"/>
      <c r="KV31" s="319"/>
      <c r="KW31" s="319"/>
      <c r="KX31" s="319"/>
      <c r="KY31" s="319"/>
      <c r="KZ31" s="319"/>
      <c r="LA31" s="319"/>
      <c r="LB31" s="319"/>
      <c r="LC31" s="319"/>
      <c r="LD31" s="319"/>
      <c r="LE31" s="319"/>
      <c r="LF31" s="319"/>
      <c r="LG31" s="319"/>
      <c r="LH31" s="319"/>
      <c r="LI31" s="319"/>
      <c r="LJ31" s="319"/>
      <c r="LK31" s="319"/>
      <c r="LL31" s="319"/>
      <c r="LM31" s="319"/>
      <c r="LN31" s="319"/>
      <c r="LO31" s="319"/>
      <c r="LP31" s="319"/>
      <c r="LQ31" s="319"/>
      <c r="LR31" s="319"/>
      <c r="LS31" s="319"/>
      <c r="LT31" s="319"/>
      <c r="LU31" s="319"/>
      <c r="LV31" s="319"/>
      <c r="LW31" s="319"/>
      <c r="LX31" s="319"/>
      <c r="LY31" s="319"/>
      <c r="LZ31" s="319"/>
      <c r="MA31" s="319"/>
      <c r="MB31" s="319"/>
      <c r="MC31" s="319"/>
      <c r="MD31" s="319"/>
      <c r="ME31" s="319"/>
      <c r="MF31" s="319"/>
      <c r="MG31" s="319"/>
      <c r="MH31" s="319"/>
      <c r="MI31" s="319"/>
      <c r="MJ31" s="319"/>
      <c r="MK31" s="319"/>
      <c r="ML31" s="319"/>
      <c r="MM31" s="319"/>
      <c r="MN31" s="319"/>
      <c r="MO31" s="319"/>
      <c r="MP31" s="319"/>
      <c r="MQ31" s="319"/>
      <c r="MR31" s="319"/>
      <c r="MS31" s="319"/>
      <c r="MT31" s="319"/>
      <c r="MU31" s="319"/>
      <c r="MV31" s="319"/>
      <c r="MW31" s="319"/>
      <c r="MX31" s="319"/>
      <c r="MY31" s="319"/>
      <c r="MZ31" s="319"/>
      <c r="NA31" s="319"/>
      <c r="NB31" s="319"/>
      <c r="NC31" s="319"/>
      <c r="ND31" s="319"/>
      <c r="NE31" s="319"/>
      <c r="NF31" s="319"/>
      <c r="NG31" s="319"/>
      <c r="NH31" s="319"/>
      <c r="NI31" s="319"/>
      <c r="NJ31" s="319"/>
      <c r="NK31" s="319"/>
      <c r="NL31" s="319"/>
      <c r="NM31" s="319"/>
      <c r="NN31" s="319"/>
      <c r="NO31" s="319"/>
      <c r="NP31" s="319"/>
      <c r="NQ31" s="319"/>
      <c r="NR31" s="319"/>
      <c r="NS31" s="319"/>
      <c r="NT31" s="319"/>
      <c r="NU31" s="319"/>
      <c r="NV31" s="319"/>
      <c r="NW31" s="319"/>
      <c r="NX31" s="319"/>
      <c r="NY31" s="319"/>
      <c r="NZ31" s="319"/>
      <c r="OA31" s="319"/>
      <c r="OB31" s="319"/>
      <c r="OC31" s="319"/>
      <c r="OD31" s="319"/>
      <c r="OE31" s="319"/>
      <c r="OF31" s="319"/>
      <c r="OG31" s="319"/>
      <c r="OH31" s="319"/>
      <c r="OI31" s="319"/>
      <c r="OJ31" s="319"/>
      <c r="OK31" s="319"/>
      <c r="OL31" s="319"/>
      <c r="OM31" s="319"/>
      <c r="ON31" s="319"/>
      <c r="OO31" s="319"/>
      <c r="OP31" s="319"/>
      <c r="OQ31" s="319"/>
      <c r="OR31" s="319"/>
      <c r="OS31" s="319"/>
      <c r="OT31" s="319"/>
      <c r="OU31" s="319"/>
      <c r="OV31" s="319"/>
      <c r="OW31" s="319"/>
      <c r="OX31" s="319"/>
      <c r="OY31" s="319"/>
      <c r="OZ31" s="319"/>
      <c r="PA31" s="319"/>
      <c r="PB31" s="319"/>
      <c r="PC31" s="319"/>
      <c r="PD31" s="319"/>
      <c r="PE31" s="319"/>
      <c r="PF31" s="319"/>
      <c r="PG31" s="319"/>
      <c r="PH31" s="319"/>
      <c r="PI31" s="319"/>
      <c r="PJ31" s="319"/>
      <c r="PK31" s="319"/>
      <c r="PL31" s="319"/>
      <c r="PM31" s="319"/>
      <c r="PN31" s="319"/>
      <c r="PO31" s="319"/>
      <c r="PP31" s="319"/>
      <c r="PQ31" s="319"/>
      <c r="PR31" s="319"/>
      <c r="PS31" s="319"/>
      <c r="PT31" s="319"/>
      <c r="PU31" s="319"/>
      <c r="PV31" s="319"/>
      <c r="PW31" s="319"/>
      <c r="PX31" s="319"/>
      <c r="PY31" s="319"/>
      <c r="PZ31" s="319"/>
      <c r="QA31" s="319"/>
      <c r="QB31" s="319"/>
      <c r="QC31" s="319"/>
      <c r="QD31" s="319"/>
      <c r="QE31" s="319"/>
      <c r="QF31" s="319"/>
      <c r="QG31" s="319"/>
      <c r="QH31" s="319"/>
      <c r="QI31" s="319"/>
      <c r="QJ31" s="319"/>
      <c r="QK31" s="319"/>
      <c r="QL31" s="319"/>
      <c r="QM31" s="319"/>
      <c r="QN31" s="319"/>
      <c r="QO31" s="319"/>
      <c r="QP31" s="319"/>
      <c r="QQ31" s="319"/>
      <c r="QR31" s="319"/>
      <c r="QS31" s="319"/>
      <c r="QT31" s="319"/>
      <c r="QU31" s="319"/>
      <c r="QV31" s="319"/>
      <c r="QW31" s="319"/>
      <c r="QX31" s="319"/>
      <c r="QY31" s="319"/>
      <c r="QZ31" s="319"/>
      <c r="RA31" s="319"/>
      <c r="RB31" s="319"/>
      <c r="RC31" s="319"/>
      <c r="RD31" s="319"/>
      <c r="RE31" s="319"/>
      <c r="RF31" s="319"/>
      <c r="RG31" s="319"/>
      <c r="RH31" s="319"/>
      <c r="RI31" s="319"/>
      <c r="RJ31" s="319"/>
      <c r="RK31" s="319"/>
      <c r="RL31" s="319"/>
      <c r="RM31" s="319"/>
      <c r="RN31" s="319"/>
      <c r="RO31" s="319"/>
      <c r="RP31" s="319"/>
      <c r="RQ31" s="319"/>
      <c r="RR31" s="319"/>
      <c r="RS31" s="319"/>
      <c r="RT31" s="319"/>
      <c r="RU31" s="319"/>
      <c r="RV31" s="319"/>
      <c r="RW31" s="319"/>
      <c r="RX31" s="319"/>
      <c r="RY31" s="319"/>
      <c r="RZ31" s="319"/>
      <c r="SA31" s="319"/>
      <c r="SB31" s="319"/>
      <c r="SC31" s="319"/>
      <c r="SD31" s="319"/>
      <c r="SE31" s="319"/>
      <c r="SF31" s="319"/>
      <c r="SG31" s="319"/>
      <c r="SH31" s="319"/>
      <c r="SI31" s="319"/>
      <c r="SJ31" s="319"/>
      <c r="SK31" s="319"/>
      <c r="SL31" s="319"/>
      <c r="SM31" s="319"/>
      <c r="SN31" s="319"/>
      <c r="SO31" s="319"/>
      <c r="SP31" s="319"/>
      <c r="SQ31" s="319"/>
      <c r="SR31" s="319"/>
      <c r="SS31" s="319"/>
      <c r="ST31" s="319"/>
      <c r="SU31" s="319"/>
      <c r="SV31" s="319"/>
      <c r="SW31" s="319"/>
      <c r="SX31" s="319"/>
      <c r="SY31" s="319"/>
      <c r="SZ31" s="319"/>
      <c r="TA31" s="319"/>
      <c r="TB31" s="319"/>
      <c r="TC31" s="319"/>
      <c r="TD31" s="319"/>
      <c r="TE31" s="319"/>
      <c r="TF31" s="319"/>
      <c r="TG31" s="319"/>
      <c r="TH31" s="319"/>
      <c r="TI31" s="319"/>
      <c r="TJ31" s="319"/>
      <c r="TK31" s="319"/>
      <c r="TL31" s="319"/>
      <c r="TM31" s="319"/>
      <c r="TN31" s="319"/>
      <c r="TO31" s="319"/>
      <c r="TP31" s="319"/>
      <c r="TQ31" s="319"/>
      <c r="TR31" s="319"/>
      <c r="TS31" s="319"/>
      <c r="TT31" s="319"/>
      <c r="TU31" s="319"/>
      <c r="TV31" s="319"/>
      <c r="TW31" s="319"/>
      <c r="TX31" s="319"/>
      <c r="TY31" s="319"/>
      <c r="TZ31" s="319"/>
      <c r="UA31" s="319"/>
      <c r="UB31" s="319"/>
      <c r="UC31" s="319"/>
      <c r="UD31" s="319"/>
      <c r="UE31" s="319"/>
      <c r="UF31" s="319"/>
      <c r="UG31" s="319"/>
      <c r="UH31" s="319"/>
      <c r="UI31" s="319"/>
      <c r="UJ31" s="319"/>
      <c r="UK31" s="319"/>
      <c r="UL31" s="319"/>
      <c r="UM31" s="319"/>
      <c r="UN31" s="319"/>
      <c r="UO31" s="319"/>
      <c r="UP31" s="319"/>
      <c r="UQ31" s="319"/>
      <c r="UR31" s="319"/>
      <c r="US31" s="319"/>
      <c r="UT31" s="319"/>
      <c r="UU31" s="319"/>
      <c r="UV31" s="319"/>
      <c r="UW31" s="319"/>
      <c r="UX31" s="319"/>
      <c r="UY31" s="319"/>
      <c r="UZ31" s="319"/>
      <c r="VA31" s="319"/>
      <c r="VB31" s="319"/>
      <c r="VC31" s="319"/>
      <c r="VD31" s="319"/>
      <c r="VE31" s="319"/>
      <c r="VF31" s="319"/>
      <c r="VG31" s="319"/>
      <c r="VH31" s="319"/>
      <c r="VI31" s="319"/>
      <c r="VJ31" s="319"/>
      <c r="VK31" s="319"/>
      <c r="VL31" s="319"/>
      <c r="VM31" s="319"/>
      <c r="VN31" s="319"/>
      <c r="VO31" s="319"/>
      <c r="VP31" s="319"/>
      <c r="VQ31" s="319"/>
      <c r="VR31" s="319"/>
      <c r="VS31" s="319"/>
      <c r="VT31" s="319"/>
      <c r="VU31" s="319"/>
      <c r="VV31" s="319"/>
      <c r="VW31" s="319"/>
      <c r="VX31" s="319"/>
      <c r="VY31" s="319"/>
      <c r="VZ31" s="319"/>
      <c r="WA31" s="319"/>
      <c r="WB31" s="319"/>
      <c r="WC31" s="319"/>
      <c r="WD31" s="319"/>
      <c r="WE31" s="319"/>
      <c r="WF31" s="319"/>
      <c r="WG31" s="319"/>
      <c r="WH31" s="319"/>
      <c r="WI31" s="319"/>
      <c r="WJ31" s="319"/>
      <c r="WK31" s="319"/>
      <c r="WL31" s="319"/>
      <c r="WM31" s="319"/>
      <c r="WN31" s="319"/>
      <c r="WO31" s="319"/>
      <c r="WP31" s="319"/>
      <c r="WQ31" s="319"/>
      <c r="WR31" s="319"/>
      <c r="WS31" s="319"/>
      <c r="WT31" s="319"/>
      <c r="WU31" s="319"/>
      <c r="WV31" s="319"/>
      <c r="WW31" s="319"/>
      <c r="WX31" s="319"/>
      <c r="WY31" s="319"/>
      <c r="WZ31" s="319"/>
      <c r="XA31" s="319"/>
      <c r="XB31" s="319"/>
      <c r="XC31" s="319"/>
      <c r="XD31" s="319"/>
      <c r="XE31" s="319"/>
      <c r="XF31" s="319"/>
      <c r="XG31" s="319"/>
      <c r="XH31" s="319"/>
      <c r="XI31" s="319"/>
      <c r="XJ31" s="319"/>
      <c r="XK31" s="319"/>
      <c r="XL31" s="319"/>
      <c r="XM31" s="319"/>
      <c r="XN31" s="319"/>
      <c r="XO31" s="319"/>
      <c r="XP31" s="319"/>
      <c r="XQ31" s="319"/>
      <c r="XR31" s="319"/>
      <c r="XS31" s="319"/>
      <c r="XT31" s="319"/>
      <c r="XU31" s="319"/>
      <c r="XV31" s="319"/>
      <c r="XW31" s="319"/>
      <c r="XX31" s="319"/>
      <c r="XY31" s="319"/>
      <c r="XZ31" s="319"/>
      <c r="YA31" s="319"/>
      <c r="YB31" s="319"/>
      <c r="YC31" s="319"/>
      <c r="YD31" s="319"/>
      <c r="YE31" s="319"/>
      <c r="YF31" s="319"/>
      <c r="YG31" s="319"/>
      <c r="YH31" s="319"/>
      <c r="YI31" s="319"/>
      <c r="YJ31" s="319"/>
      <c r="YK31" s="319"/>
      <c r="YL31" s="319"/>
      <c r="YM31" s="319"/>
      <c r="YN31" s="319"/>
      <c r="YO31" s="319"/>
      <c r="YP31" s="319"/>
      <c r="YQ31" s="319"/>
      <c r="YR31" s="319"/>
      <c r="YS31" s="319"/>
      <c r="YT31" s="319"/>
      <c r="YU31" s="319"/>
      <c r="YV31" s="319"/>
      <c r="YW31" s="319"/>
      <c r="YX31" s="319"/>
      <c r="YY31" s="319"/>
      <c r="YZ31" s="319"/>
      <c r="ZA31" s="319"/>
      <c r="ZB31" s="319"/>
      <c r="ZC31" s="319"/>
      <c r="ZD31" s="319"/>
      <c r="ZE31" s="319"/>
      <c r="ZF31" s="319"/>
      <c r="ZG31" s="319"/>
      <c r="ZH31" s="319"/>
      <c r="ZI31" s="319"/>
      <c r="ZJ31" s="319"/>
      <c r="ZK31" s="319"/>
      <c r="ZL31" s="319"/>
      <c r="ZM31" s="319"/>
      <c r="ZN31" s="319"/>
      <c r="ZO31" s="319"/>
      <c r="ZP31" s="319"/>
      <c r="ZQ31" s="319"/>
      <c r="ZR31" s="319"/>
      <c r="ZS31" s="319"/>
      <c r="ZT31" s="319"/>
      <c r="ZU31" s="319"/>
      <c r="ZV31" s="319"/>
      <c r="ZW31" s="319"/>
      <c r="ZX31" s="319"/>
      <c r="ZY31" s="319"/>
      <c r="ZZ31" s="319"/>
      <c r="AAA31" s="319"/>
      <c r="AAB31" s="319"/>
      <c r="AAC31" s="319"/>
      <c r="AAD31" s="319"/>
      <c r="AAE31" s="319"/>
      <c r="AAF31" s="319"/>
      <c r="AAG31" s="319"/>
      <c r="AAH31" s="319"/>
      <c r="AAI31" s="319"/>
      <c r="AAJ31" s="319"/>
      <c r="AAK31" s="319"/>
      <c r="AAL31" s="319"/>
      <c r="AAM31" s="319"/>
      <c r="AAN31" s="319"/>
      <c r="AAO31" s="319"/>
      <c r="AAP31" s="319"/>
      <c r="AAQ31" s="319"/>
      <c r="AAR31" s="319"/>
      <c r="AAS31" s="319"/>
      <c r="AAT31" s="319"/>
      <c r="AAU31" s="319"/>
      <c r="AAV31" s="319"/>
      <c r="AAW31" s="319"/>
      <c r="AAX31" s="319"/>
      <c r="AAY31" s="319"/>
      <c r="AAZ31" s="319"/>
      <c r="ABA31" s="319"/>
      <c r="ABB31" s="319"/>
      <c r="ABC31" s="319"/>
      <c r="ABD31" s="319"/>
      <c r="ABE31" s="319"/>
      <c r="ABF31" s="319"/>
      <c r="ABG31" s="319"/>
      <c r="ABH31" s="319"/>
      <c r="ABI31" s="319"/>
      <c r="ABJ31" s="319"/>
      <c r="ABK31" s="319"/>
      <c r="ABL31" s="319"/>
      <c r="ABM31" s="319"/>
      <c r="ABN31" s="319"/>
      <c r="ABO31" s="319"/>
      <c r="ABP31" s="319"/>
      <c r="ABQ31" s="319"/>
      <c r="ABR31" s="319"/>
      <c r="ABS31" s="319"/>
      <c r="ABT31" s="319"/>
      <c r="ABU31" s="319"/>
      <c r="ABV31" s="319"/>
      <c r="ABW31" s="319"/>
      <c r="ABX31" s="319"/>
      <c r="ABY31" s="319"/>
      <c r="ABZ31" s="319"/>
      <c r="ACA31" s="319"/>
      <c r="ACB31" s="319"/>
      <c r="ACC31" s="319"/>
      <c r="ACD31" s="319"/>
      <c r="ACE31" s="319"/>
      <c r="ACF31" s="319"/>
      <c r="ACG31" s="319"/>
      <c r="ACH31" s="319"/>
      <c r="ACI31" s="319"/>
      <c r="ACJ31" s="319"/>
      <c r="ACK31" s="319"/>
      <c r="ACL31" s="319"/>
      <c r="ACM31" s="319"/>
      <c r="ACN31" s="319"/>
      <c r="ACO31" s="319"/>
      <c r="ACP31" s="319"/>
      <c r="ACQ31" s="319"/>
      <c r="ACR31" s="319"/>
      <c r="ACS31" s="319"/>
      <c r="ACT31" s="319"/>
      <c r="ACU31" s="319"/>
      <c r="ACV31" s="319"/>
      <c r="ACW31" s="319"/>
      <c r="ACX31" s="319"/>
      <c r="ACY31" s="319"/>
      <c r="ACZ31" s="319"/>
      <c r="ADA31" s="319"/>
      <c r="ADB31" s="319"/>
      <c r="ADC31" s="319"/>
      <c r="ADD31" s="319"/>
      <c r="ADE31" s="319"/>
      <c r="ADF31" s="319"/>
      <c r="ADG31" s="319"/>
      <c r="ADH31" s="319"/>
      <c r="ADI31" s="319"/>
      <c r="ADJ31" s="319"/>
      <c r="ADK31" s="319"/>
      <c r="ADL31" s="319"/>
      <c r="ADM31" s="319"/>
      <c r="ADN31" s="319"/>
      <c r="ADO31" s="319"/>
      <c r="ADP31" s="319"/>
      <c r="ADQ31" s="319"/>
      <c r="ADR31" s="319"/>
      <c r="ADS31" s="319"/>
      <c r="ADT31" s="319"/>
      <c r="ADU31" s="319"/>
      <c r="ADV31" s="319"/>
      <c r="ADW31" s="319"/>
      <c r="ADX31" s="319"/>
      <c r="ADY31" s="319"/>
      <c r="ADZ31" s="319"/>
      <c r="AEA31" s="319"/>
      <c r="AEB31" s="319"/>
      <c r="AEC31" s="319"/>
      <c r="AED31" s="319"/>
      <c r="AEE31" s="319"/>
      <c r="AEF31" s="319"/>
      <c r="AEG31" s="319"/>
      <c r="AEH31" s="319"/>
      <c r="AEI31" s="319"/>
      <c r="AEJ31" s="319"/>
      <c r="AEK31" s="319"/>
      <c r="AEL31" s="319"/>
      <c r="AEM31" s="319"/>
      <c r="AEN31" s="319"/>
      <c r="AEO31" s="319"/>
      <c r="AEP31" s="319"/>
      <c r="AEQ31" s="319"/>
      <c r="AER31" s="319"/>
      <c r="AES31" s="319"/>
      <c r="AET31" s="319"/>
      <c r="AEU31" s="319"/>
      <c r="AEV31" s="319"/>
      <c r="AEW31" s="319"/>
      <c r="AEX31" s="319"/>
      <c r="AEY31" s="319"/>
      <c r="AEZ31" s="319"/>
      <c r="AFA31" s="319"/>
      <c r="AFB31" s="319"/>
      <c r="AFC31" s="319"/>
      <c r="AFD31" s="319"/>
      <c r="AFE31" s="319"/>
      <c r="AFF31" s="319"/>
      <c r="AFG31" s="319"/>
      <c r="AFH31" s="319"/>
      <c r="AFI31" s="319"/>
      <c r="AFJ31" s="319"/>
      <c r="AFK31" s="319"/>
      <c r="AFL31" s="319"/>
      <c r="AFM31" s="319"/>
      <c r="AFN31" s="319"/>
      <c r="AFO31" s="319"/>
      <c r="AFP31" s="319"/>
      <c r="AFQ31" s="319"/>
      <c r="AFR31" s="319"/>
      <c r="AFS31" s="319"/>
      <c r="AFT31" s="319"/>
      <c r="AFU31" s="319"/>
      <c r="AFV31" s="319"/>
      <c r="AFW31" s="319"/>
      <c r="AFX31" s="319"/>
      <c r="AFY31" s="319"/>
      <c r="AFZ31" s="319"/>
      <c r="AGA31" s="319"/>
      <c r="AGB31" s="319"/>
      <c r="AGC31" s="319"/>
      <c r="AGD31" s="319"/>
      <c r="AGE31" s="319"/>
      <c r="AGF31" s="319"/>
      <c r="AGG31" s="319"/>
      <c r="AGH31" s="319"/>
      <c r="AGI31" s="319"/>
      <c r="AGJ31" s="319"/>
      <c r="AGK31" s="319"/>
      <c r="AGL31" s="319"/>
      <c r="AGM31" s="319"/>
      <c r="AGN31" s="319"/>
      <c r="AGO31" s="319"/>
      <c r="AGP31" s="319"/>
      <c r="AGQ31" s="319"/>
      <c r="AGR31" s="319"/>
      <c r="AGS31" s="319"/>
      <c r="AGT31" s="319"/>
      <c r="AGU31" s="319"/>
      <c r="AGV31" s="319"/>
      <c r="AGW31" s="319"/>
      <c r="AGX31" s="319"/>
      <c r="AGY31" s="319"/>
      <c r="AGZ31" s="319"/>
      <c r="AHA31" s="319"/>
      <c r="AHB31" s="319"/>
      <c r="AHC31" s="319"/>
      <c r="AHD31" s="319"/>
      <c r="AHE31" s="319"/>
      <c r="AHF31" s="319"/>
      <c r="AHG31" s="319"/>
      <c r="AHH31" s="319"/>
      <c r="AHI31" s="319"/>
      <c r="AHJ31" s="319"/>
      <c r="AHK31" s="319"/>
      <c r="AHL31" s="319"/>
      <c r="AHM31" s="319"/>
      <c r="AHN31" s="319"/>
      <c r="AHO31" s="319"/>
      <c r="AHP31" s="319"/>
      <c r="AHQ31" s="319"/>
      <c r="AHR31" s="319"/>
      <c r="AHS31" s="319"/>
      <c r="AHT31" s="319"/>
      <c r="AHU31" s="319"/>
      <c r="AHV31" s="319"/>
      <c r="AHW31" s="319"/>
      <c r="AHX31" s="319"/>
      <c r="AHY31" s="319"/>
      <c r="AHZ31" s="319"/>
      <c r="AIA31" s="319"/>
      <c r="AIB31" s="319"/>
      <c r="AIC31" s="319"/>
      <c r="AID31" s="319"/>
      <c r="AIE31" s="319"/>
      <c r="AIF31" s="319"/>
      <c r="AIG31" s="319"/>
      <c r="AIH31" s="319"/>
      <c r="AII31" s="319"/>
      <c r="AIJ31" s="319"/>
      <c r="AIK31" s="319"/>
      <c r="AIL31" s="319"/>
      <c r="AIM31" s="319"/>
      <c r="AIN31" s="319"/>
      <c r="AIO31" s="319"/>
      <c r="AIP31" s="319"/>
      <c r="AIQ31" s="319"/>
      <c r="AIR31" s="319"/>
      <c r="AIS31" s="319"/>
      <c r="AIT31" s="319"/>
      <c r="AIU31" s="319"/>
      <c r="AIV31" s="319"/>
      <c r="AIW31" s="319"/>
      <c r="AIX31" s="319"/>
      <c r="AIY31" s="319"/>
      <c r="AIZ31" s="319"/>
      <c r="AJA31" s="319"/>
      <c r="AJB31" s="319"/>
      <c r="AJC31" s="319"/>
      <c r="AJD31" s="319"/>
      <c r="AJE31" s="319"/>
      <c r="AJF31" s="319"/>
      <c r="AJG31" s="319"/>
      <c r="AJH31" s="319"/>
      <c r="AJI31" s="319"/>
      <c r="AJJ31" s="319"/>
      <c r="AJK31" s="319"/>
      <c r="AJL31" s="319"/>
      <c r="AJM31" s="319"/>
      <c r="AJN31" s="319"/>
      <c r="AJO31" s="319"/>
      <c r="AJP31" s="319"/>
      <c r="AJQ31" s="319"/>
      <c r="AJR31" s="319"/>
      <c r="AJS31" s="319"/>
      <c r="AJT31" s="319"/>
      <c r="AJU31" s="319"/>
      <c r="AJV31" s="319"/>
      <c r="AJW31" s="319"/>
      <c r="AJX31" s="319"/>
      <c r="AJY31" s="319"/>
      <c r="AJZ31" s="319"/>
      <c r="AKA31" s="319"/>
      <c r="AKB31" s="319"/>
      <c r="AKC31" s="319"/>
      <c r="AKD31" s="319"/>
    </row>
    <row r="32" spans="1:966" s="195" customFormat="1">
      <c r="B32" s="229"/>
      <c r="C32" s="228" t="s">
        <v>601</v>
      </c>
      <c r="D32" s="229"/>
      <c r="E32" s="229"/>
      <c r="F32" s="211"/>
      <c r="G32" s="211"/>
      <c r="H32" s="211"/>
      <c r="I32" s="212"/>
      <c r="J32" s="213"/>
      <c r="K32" s="271">
        <v>7593</v>
      </c>
      <c r="L32" s="271">
        <v>7593</v>
      </c>
      <c r="M32" s="214">
        <f t="shared" si="19"/>
        <v>7043.5992578849718</v>
      </c>
      <c r="N32" s="214">
        <f t="shared" si="20"/>
        <v>7043.5992578849718</v>
      </c>
      <c r="O32" s="208"/>
      <c r="P32" s="311"/>
      <c r="Q32" s="230"/>
      <c r="R32" s="230"/>
      <c r="S32" s="230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  <c r="KO32" s="319"/>
      <c r="KP32" s="319"/>
      <c r="KQ32" s="319"/>
      <c r="KR32" s="319"/>
      <c r="KS32" s="319"/>
      <c r="KT32" s="319"/>
      <c r="KU32" s="319"/>
      <c r="KV32" s="319"/>
      <c r="KW32" s="319"/>
      <c r="KX32" s="319"/>
      <c r="KY32" s="319"/>
      <c r="KZ32" s="319"/>
      <c r="LA32" s="319"/>
      <c r="LB32" s="319"/>
      <c r="LC32" s="319"/>
      <c r="LD32" s="319"/>
      <c r="LE32" s="319"/>
      <c r="LF32" s="319"/>
      <c r="LG32" s="319"/>
      <c r="LH32" s="319"/>
      <c r="LI32" s="319"/>
      <c r="LJ32" s="319"/>
      <c r="LK32" s="319"/>
      <c r="LL32" s="319"/>
      <c r="LM32" s="319"/>
      <c r="LN32" s="319"/>
      <c r="LO32" s="319"/>
      <c r="LP32" s="319"/>
      <c r="LQ32" s="319"/>
      <c r="LR32" s="319"/>
      <c r="LS32" s="319"/>
      <c r="LT32" s="319"/>
      <c r="LU32" s="319"/>
      <c r="LV32" s="319"/>
      <c r="LW32" s="319"/>
      <c r="LX32" s="319"/>
      <c r="LY32" s="319"/>
      <c r="LZ32" s="319"/>
      <c r="MA32" s="319"/>
      <c r="MB32" s="319"/>
      <c r="MC32" s="319"/>
      <c r="MD32" s="319"/>
      <c r="ME32" s="319"/>
      <c r="MF32" s="319"/>
      <c r="MG32" s="319"/>
      <c r="MH32" s="319"/>
      <c r="MI32" s="319"/>
      <c r="MJ32" s="319"/>
      <c r="MK32" s="319"/>
      <c r="ML32" s="319"/>
      <c r="MM32" s="319"/>
      <c r="MN32" s="319"/>
      <c r="MO32" s="319"/>
      <c r="MP32" s="319"/>
      <c r="MQ32" s="319"/>
      <c r="MR32" s="319"/>
      <c r="MS32" s="319"/>
      <c r="MT32" s="319"/>
      <c r="MU32" s="319"/>
      <c r="MV32" s="319"/>
      <c r="MW32" s="319"/>
      <c r="MX32" s="319"/>
      <c r="MY32" s="319"/>
      <c r="MZ32" s="319"/>
      <c r="NA32" s="319"/>
      <c r="NB32" s="319"/>
      <c r="NC32" s="319"/>
      <c r="ND32" s="319"/>
      <c r="NE32" s="319"/>
      <c r="NF32" s="319"/>
      <c r="NG32" s="319"/>
      <c r="NH32" s="319"/>
      <c r="NI32" s="319"/>
      <c r="NJ32" s="319"/>
      <c r="NK32" s="319"/>
      <c r="NL32" s="319"/>
      <c r="NM32" s="319"/>
      <c r="NN32" s="319"/>
      <c r="NO32" s="319"/>
      <c r="NP32" s="319"/>
      <c r="NQ32" s="319"/>
      <c r="NR32" s="319"/>
      <c r="NS32" s="319"/>
      <c r="NT32" s="319"/>
      <c r="NU32" s="319"/>
      <c r="NV32" s="319"/>
      <c r="NW32" s="319"/>
      <c r="NX32" s="319"/>
      <c r="NY32" s="319"/>
      <c r="NZ32" s="319"/>
      <c r="OA32" s="319"/>
      <c r="OB32" s="319"/>
      <c r="OC32" s="319"/>
      <c r="OD32" s="319"/>
      <c r="OE32" s="319"/>
      <c r="OF32" s="319"/>
      <c r="OG32" s="319"/>
      <c r="OH32" s="319"/>
      <c r="OI32" s="319"/>
      <c r="OJ32" s="319"/>
      <c r="OK32" s="319"/>
      <c r="OL32" s="319"/>
      <c r="OM32" s="319"/>
      <c r="ON32" s="319"/>
      <c r="OO32" s="319"/>
      <c r="OP32" s="319"/>
      <c r="OQ32" s="319"/>
      <c r="OR32" s="319"/>
      <c r="OS32" s="319"/>
      <c r="OT32" s="319"/>
      <c r="OU32" s="319"/>
      <c r="OV32" s="319"/>
      <c r="OW32" s="319"/>
      <c r="OX32" s="319"/>
      <c r="OY32" s="319"/>
      <c r="OZ32" s="319"/>
      <c r="PA32" s="319"/>
      <c r="PB32" s="319"/>
      <c r="PC32" s="319"/>
      <c r="PD32" s="319"/>
      <c r="PE32" s="319"/>
      <c r="PF32" s="319"/>
      <c r="PG32" s="319"/>
      <c r="PH32" s="319"/>
      <c r="PI32" s="319"/>
      <c r="PJ32" s="319"/>
      <c r="PK32" s="319"/>
      <c r="PL32" s="319"/>
      <c r="PM32" s="319"/>
      <c r="PN32" s="319"/>
      <c r="PO32" s="319"/>
      <c r="PP32" s="319"/>
      <c r="PQ32" s="319"/>
      <c r="PR32" s="319"/>
      <c r="PS32" s="319"/>
      <c r="PT32" s="319"/>
      <c r="PU32" s="319"/>
      <c r="PV32" s="319"/>
      <c r="PW32" s="319"/>
      <c r="PX32" s="319"/>
      <c r="PY32" s="319"/>
      <c r="PZ32" s="319"/>
      <c r="QA32" s="319"/>
      <c r="QB32" s="319"/>
      <c r="QC32" s="319"/>
      <c r="QD32" s="319"/>
      <c r="QE32" s="319"/>
      <c r="QF32" s="319"/>
      <c r="QG32" s="319"/>
      <c r="QH32" s="319"/>
      <c r="QI32" s="319"/>
      <c r="QJ32" s="319"/>
      <c r="QK32" s="319"/>
      <c r="QL32" s="319"/>
      <c r="QM32" s="319"/>
      <c r="QN32" s="319"/>
      <c r="QO32" s="319"/>
      <c r="QP32" s="319"/>
      <c r="QQ32" s="319"/>
      <c r="QR32" s="319"/>
      <c r="QS32" s="319"/>
      <c r="QT32" s="319"/>
      <c r="QU32" s="319"/>
      <c r="QV32" s="319"/>
      <c r="QW32" s="319"/>
      <c r="QX32" s="319"/>
      <c r="QY32" s="319"/>
      <c r="QZ32" s="319"/>
      <c r="RA32" s="319"/>
      <c r="RB32" s="319"/>
      <c r="RC32" s="319"/>
      <c r="RD32" s="319"/>
      <c r="RE32" s="319"/>
      <c r="RF32" s="319"/>
      <c r="RG32" s="319"/>
      <c r="RH32" s="319"/>
      <c r="RI32" s="319"/>
      <c r="RJ32" s="319"/>
      <c r="RK32" s="319"/>
      <c r="RL32" s="319"/>
      <c r="RM32" s="319"/>
      <c r="RN32" s="319"/>
      <c r="RO32" s="319"/>
      <c r="RP32" s="319"/>
      <c r="RQ32" s="319"/>
      <c r="RR32" s="319"/>
      <c r="RS32" s="319"/>
      <c r="RT32" s="319"/>
      <c r="RU32" s="319"/>
      <c r="RV32" s="319"/>
      <c r="RW32" s="319"/>
      <c r="RX32" s="319"/>
      <c r="RY32" s="319"/>
      <c r="RZ32" s="319"/>
      <c r="SA32" s="319"/>
      <c r="SB32" s="319"/>
      <c r="SC32" s="319"/>
      <c r="SD32" s="319"/>
      <c r="SE32" s="319"/>
      <c r="SF32" s="319"/>
      <c r="SG32" s="319"/>
      <c r="SH32" s="319"/>
      <c r="SI32" s="319"/>
      <c r="SJ32" s="319"/>
      <c r="SK32" s="319"/>
      <c r="SL32" s="319"/>
      <c r="SM32" s="319"/>
      <c r="SN32" s="319"/>
      <c r="SO32" s="319"/>
      <c r="SP32" s="319"/>
      <c r="SQ32" s="319"/>
      <c r="SR32" s="319"/>
      <c r="SS32" s="319"/>
      <c r="ST32" s="319"/>
      <c r="SU32" s="319"/>
      <c r="SV32" s="319"/>
      <c r="SW32" s="319"/>
      <c r="SX32" s="319"/>
      <c r="SY32" s="319"/>
      <c r="SZ32" s="319"/>
      <c r="TA32" s="319"/>
      <c r="TB32" s="319"/>
      <c r="TC32" s="319"/>
      <c r="TD32" s="319"/>
      <c r="TE32" s="319"/>
      <c r="TF32" s="319"/>
      <c r="TG32" s="319"/>
      <c r="TH32" s="319"/>
      <c r="TI32" s="319"/>
      <c r="TJ32" s="319"/>
      <c r="TK32" s="319"/>
      <c r="TL32" s="319"/>
      <c r="TM32" s="319"/>
      <c r="TN32" s="319"/>
      <c r="TO32" s="319"/>
      <c r="TP32" s="319"/>
      <c r="TQ32" s="319"/>
      <c r="TR32" s="319"/>
      <c r="TS32" s="319"/>
      <c r="TT32" s="319"/>
      <c r="TU32" s="319"/>
      <c r="TV32" s="319"/>
      <c r="TW32" s="319"/>
      <c r="TX32" s="319"/>
      <c r="TY32" s="319"/>
      <c r="TZ32" s="319"/>
      <c r="UA32" s="319"/>
      <c r="UB32" s="319"/>
      <c r="UC32" s="319"/>
      <c r="UD32" s="319"/>
      <c r="UE32" s="319"/>
      <c r="UF32" s="319"/>
      <c r="UG32" s="319"/>
      <c r="UH32" s="319"/>
      <c r="UI32" s="319"/>
      <c r="UJ32" s="319"/>
      <c r="UK32" s="319"/>
      <c r="UL32" s="319"/>
      <c r="UM32" s="319"/>
      <c r="UN32" s="319"/>
      <c r="UO32" s="319"/>
      <c r="UP32" s="319"/>
      <c r="UQ32" s="319"/>
      <c r="UR32" s="319"/>
      <c r="US32" s="319"/>
      <c r="UT32" s="319"/>
      <c r="UU32" s="319"/>
      <c r="UV32" s="319"/>
      <c r="UW32" s="319"/>
      <c r="UX32" s="319"/>
      <c r="UY32" s="319"/>
      <c r="UZ32" s="319"/>
      <c r="VA32" s="319"/>
      <c r="VB32" s="319"/>
      <c r="VC32" s="319"/>
      <c r="VD32" s="319"/>
      <c r="VE32" s="319"/>
      <c r="VF32" s="319"/>
      <c r="VG32" s="319"/>
      <c r="VH32" s="319"/>
      <c r="VI32" s="319"/>
      <c r="VJ32" s="319"/>
      <c r="VK32" s="319"/>
      <c r="VL32" s="319"/>
      <c r="VM32" s="319"/>
      <c r="VN32" s="319"/>
      <c r="VO32" s="319"/>
      <c r="VP32" s="319"/>
      <c r="VQ32" s="319"/>
      <c r="VR32" s="319"/>
      <c r="VS32" s="319"/>
      <c r="VT32" s="319"/>
      <c r="VU32" s="319"/>
      <c r="VV32" s="319"/>
      <c r="VW32" s="319"/>
      <c r="VX32" s="319"/>
      <c r="VY32" s="319"/>
      <c r="VZ32" s="319"/>
      <c r="WA32" s="319"/>
      <c r="WB32" s="319"/>
      <c r="WC32" s="319"/>
      <c r="WD32" s="319"/>
      <c r="WE32" s="319"/>
      <c r="WF32" s="319"/>
      <c r="WG32" s="319"/>
      <c r="WH32" s="319"/>
      <c r="WI32" s="319"/>
      <c r="WJ32" s="319"/>
      <c r="WK32" s="319"/>
      <c r="WL32" s="319"/>
      <c r="WM32" s="319"/>
      <c r="WN32" s="319"/>
      <c r="WO32" s="319"/>
      <c r="WP32" s="319"/>
      <c r="WQ32" s="319"/>
      <c r="WR32" s="319"/>
      <c r="WS32" s="319"/>
      <c r="WT32" s="319"/>
      <c r="WU32" s="319"/>
      <c r="WV32" s="319"/>
      <c r="WW32" s="319"/>
      <c r="WX32" s="319"/>
      <c r="WY32" s="319"/>
      <c r="WZ32" s="319"/>
      <c r="XA32" s="319"/>
      <c r="XB32" s="319"/>
      <c r="XC32" s="319"/>
      <c r="XD32" s="319"/>
      <c r="XE32" s="319"/>
      <c r="XF32" s="319"/>
      <c r="XG32" s="319"/>
      <c r="XH32" s="319"/>
      <c r="XI32" s="319"/>
      <c r="XJ32" s="319"/>
      <c r="XK32" s="319"/>
      <c r="XL32" s="319"/>
      <c r="XM32" s="319"/>
      <c r="XN32" s="319"/>
      <c r="XO32" s="319"/>
      <c r="XP32" s="319"/>
      <c r="XQ32" s="319"/>
      <c r="XR32" s="319"/>
      <c r="XS32" s="319"/>
      <c r="XT32" s="319"/>
      <c r="XU32" s="319"/>
      <c r="XV32" s="319"/>
      <c r="XW32" s="319"/>
      <c r="XX32" s="319"/>
      <c r="XY32" s="319"/>
      <c r="XZ32" s="319"/>
      <c r="YA32" s="319"/>
      <c r="YB32" s="319"/>
      <c r="YC32" s="319"/>
      <c r="YD32" s="319"/>
      <c r="YE32" s="319"/>
      <c r="YF32" s="319"/>
      <c r="YG32" s="319"/>
      <c r="YH32" s="319"/>
      <c r="YI32" s="319"/>
      <c r="YJ32" s="319"/>
      <c r="YK32" s="319"/>
      <c r="YL32" s="319"/>
      <c r="YM32" s="319"/>
      <c r="YN32" s="319"/>
      <c r="YO32" s="319"/>
      <c r="YP32" s="319"/>
      <c r="YQ32" s="319"/>
      <c r="YR32" s="319"/>
      <c r="YS32" s="319"/>
      <c r="YT32" s="319"/>
      <c r="YU32" s="319"/>
      <c r="YV32" s="319"/>
      <c r="YW32" s="319"/>
      <c r="YX32" s="319"/>
      <c r="YY32" s="319"/>
      <c r="YZ32" s="319"/>
      <c r="ZA32" s="319"/>
      <c r="ZB32" s="319"/>
      <c r="ZC32" s="319"/>
      <c r="ZD32" s="319"/>
      <c r="ZE32" s="319"/>
      <c r="ZF32" s="319"/>
      <c r="ZG32" s="319"/>
      <c r="ZH32" s="319"/>
      <c r="ZI32" s="319"/>
      <c r="ZJ32" s="319"/>
      <c r="ZK32" s="319"/>
      <c r="ZL32" s="319"/>
      <c r="ZM32" s="319"/>
      <c r="ZN32" s="319"/>
      <c r="ZO32" s="319"/>
      <c r="ZP32" s="319"/>
      <c r="ZQ32" s="319"/>
      <c r="ZR32" s="319"/>
      <c r="ZS32" s="319"/>
      <c r="ZT32" s="319"/>
      <c r="ZU32" s="319"/>
      <c r="ZV32" s="319"/>
      <c r="ZW32" s="319"/>
      <c r="ZX32" s="319"/>
      <c r="ZY32" s="319"/>
      <c r="ZZ32" s="319"/>
      <c r="AAA32" s="319"/>
      <c r="AAB32" s="319"/>
      <c r="AAC32" s="319"/>
      <c r="AAD32" s="319"/>
      <c r="AAE32" s="319"/>
      <c r="AAF32" s="319"/>
      <c r="AAG32" s="319"/>
      <c r="AAH32" s="319"/>
      <c r="AAI32" s="319"/>
      <c r="AAJ32" s="319"/>
      <c r="AAK32" s="319"/>
      <c r="AAL32" s="319"/>
      <c r="AAM32" s="319"/>
      <c r="AAN32" s="319"/>
      <c r="AAO32" s="319"/>
      <c r="AAP32" s="319"/>
      <c r="AAQ32" s="319"/>
      <c r="AAR32" s="319"/>
      <c r="AAS32" s="319"/>
      <c r="AAT32" s="319"/>
      <c r="AAU32" s="319"/>
      <c r="AAV32" s="319"/>
      <c r="AAW32" s="319"/>
      <c r="AAX32" s="319"/>
      <c r="AAY32" s="319"/>
      <c r="AAZ32" s="319"/>
      <c r="ABA32" s="319"/>
      <c r="ABB32" s="319"/>
      <c r="ABC32" s="319"/>
      <c r="ABD32" s="319"/>
      <c r="ABE32" s="319"/>
      <c r="ABF32" s="319"/>
      <c r="ABG32" s="319"/>
      <c r="ABH32" s="319"/>
      <c r="ABI32" s="319"/>
      <c r="ABJ32" s="319"/>
      <c r="ABK32" s="319"/>
      <c r="ABL32" s="319"/>
      <c r="ABM32" s="319"/>
      <c r="ABN32" s="319"/>
      <c r="ABO32" s="319"/>
      <c r="ABP32" s="319"/>
      <c r="ABQ32" s="319"/>
      <c r="ABR32" s="319"/>
      <c r="ABS32" s="319"/>
      <c r="ABT32" s="319"/>
      <c r="ABU32" s="319"/>
      <c r="ABV32" s="319"/>
      <c r="ABW32" s="319"/>
      <c r="ABX32" s="319"/>
      <c r="ABY32" s="319"/>
      <c r="ABZ32" s="319"/>
      <c r="ACA32" s="319"/>
      <c r="ACB32" s="319"/>
      <c r="ACC32" s="319"/>
      <c r="ACD32" s="319"/>
      <c r="ACE32" s="319"/>
      <c r="ACF32" s="319"/>
      <c r="ACG32" s="319"/>
      <c r="ACH32" s="319"/>
      <c r="ACI32" s="319"/>
      <c r="ACJ32" s="319"/>
      <c r="ACK32" s="319"/>
      <c r="ACL32" s="319"/>
      <c r="ACM32" s="319"/>
      <c r="ACN32" s="319"/>
      <c r="ACO32" s="319"/>
      <c r="ACP32" s="319"/>
      <c r="ACQ32" s="319"/>
      <c r="ACR32" s="319"/>
      <c r="ACS32" s="319"/>
      <c r="ACT32" s="319"/>
      <c r="ACU32" s="319"/>
      <c r="ACV32" s="319"/>
      <c r="ACW32" s="319"/>
      <c r="ACX32" s="319"/>
      <c r="ACY32" s="319"/>
      <c r="ACZ32" s="319"/>
      <c r="ADA32" s="319"/>
      <c r="ADB32" s="319"/>
      <c r="ADC32" s="319"/>
      <c r="ADD32" s="319"/>
      <c r="ADE32" s="319"/>
      <c r="ADF32" s="319"/>
      <c r="ADG32" s="319"/>
      <c r="ADH32" s="319"/>
      <c r="ADI32" s="319"/>
      <c r="ADJ32" s="319"/>
      <c r="ADK32" s="319"/>
      <c r="ADL32" s="319"/>
      <c r="ADM32" s="319"/>
      <c r="ADN32" s="319"/>
      <c r="ADO32" s="319"/>
      <c r="ADP32" s="319"/>
      <c r="ADQ32" s="319"/>
      <c r="ADR32" s="319"/>
      <c r="ADS32" s="319"/>
      <c r="ADT32" s="319"/>
      <c r="ADU32" s="319"/>
      <c r="ADV32" s="319"/>
      <c r="ADW32" s="319"/>
      <c r="ADX32" s="319"/>
      <c r="ADY32" s="319"/>
      <c r="ADZ32" s="319"/>
      <c r="AEA32" s="319"/>
      <c r="AEB32" s="319"/>
      <c r="AEC32" s="319"/>
      <c r="AED32" s="319"/>
      <c r="AEE32" s="319"/>
      <c r="AEF32" s="319"/>
      <c r="AEG32" s="319"/>
      <c r="AEH32" s="319"/>
      <c r="AEI32" s="319"/>
      <c r="AEJ32" s="319"/>
      <c r="AEK32" s="319"/>
      <c r="AEL32" s="319"/>
      <c r="AEM32" s="319"/>
      <c r="AEN32" s="319"/>
      <c r="AEO32" s="319"/>
      <c r="AEP32" s="319"/>
      <c r="AEQ32" s="319"/>
      <c r="AER32" s="319"/>
      <c r="AES32" s="319"/>
      <c r="AET32" s="319"/>
      <c r="AEU32" s="319"/>
      <c r="AEV32" s="319"/>
      <c r="AEW32" s="319"/>
      <c r="AEX32" s="319"/>
      <c r="AEY32" s="319"/>
      <c r="AEZ32" s="319"/>
      <c r="AFA32" s="319"/>
      <c r="AFB32" s="319"/>
      <c r="AFC32" s="319"/>
      <c r="AFD32" s="319"/>
      <c r="AFE32" s="319"/>
      <c r="AFF32" s="319"/>
      <c r="AFG32" s="319"/>
      <c r="AFH32" s="319"/>
      <c r="AFI32" s="319"/>
      <c r="AFJ32" s="319"/>
      <c r="AFK32" s="319"/>
      <c r="AFL32" s="319"/>
      <c r="AFM32" s="319"/>
      <c r="AFN32" s="319"/>
      <c r="AFO32" s="319"/>
      <c r="AFP32" s="319"/>
      <c r="AFQ32" s="319"/>
      <c r="AFR32" s="319"/>
      <c r="AFS32" s="319"/>
      <c r="AFT32" s="319"/>
      <c r="AFU32" s="319"/>
      <c r="AFV32" s="319"/>
      <c r="AFW32" s="319"/>
      <c r="AFX32" s="319"/>
      <c r="AFY32" s="319"/>
      <c r="AFZ32" s="319"/>
      <c r="AGA32" s="319"/>
      <c r="AGB32" s="319"/>
      <c r="AGC32" s="319"/>
      <c r="AGD32" s="319"/>
      <c r="AGE32" s="319"/>
      <c r="AGF32" s="319"/>
      <c r="AGG32" s="319"/>
      <c r="AGH32" s="319"/>
      <c r="AGI32" s="319"/>
      <c r="AGJ32" s="319"/>
      <c r="AGK32" s="319"/>
      <c r="AGL32" s="319"/>
      <c r="AGM32" s="319"/>
      <c r="AGN32" s="319"/>
      <c r="AGO32" s="319"/>
      <c r="AGP32" s="319"/>
      <c r="AGQ32" s="319"/>
      <c r="AGR32" s="319"/>
      <c r="AGS32" s="319"/>
      <c r="AGT32" s="319"/>
      <c r="AGU32" s="319"/>
      <c r="AGV32" s="319"/>
      <c r="AGW32" s="319"/>
      <c r="AGX32" s="319"/>
      <c r="AGY32" s="319"/>
      <c r="AGZ32" s="319"/>
      <c r="AHA32" s="319"/>
      <c r="AHB32" s="319"/>
      <c r="AHC32" s="319"/>
      <c r="AHD32" s="319"/>
      <c r="AHE32" s="319"/>
      <c r="AHF32" s="319"/>
      <c r="AHG32" s="319"/>
      <c r="AHH32" s="319"/>
      <c r="AHI32" s="319"/>
      <c r="AHJ32" s="319"/>
      <c r="AHK32" s="319"/>
      <c r="AHL32" s="319"/>
      <c r="AHM32" s="319"/>
      <c r="AHN32" s="319"/>
      <c r="AHO32" s="319"/>
      <c r="AHP32" s="319"/>
      <c r="AHQ32" s="319"/>
      <c r="AHR32" s="319"/>
      <c r="AHS32" s="319"/>
      <c r="AHT32" s="319"/>
      <c r="AHU32" s="319"/>
      <c r="AHV32" s="319"/>
      <c r="AHW32" s="319"/>
      <c r="AHX32" s="319"/>
      <c r="AHY32" s="319"/>
      <c r="AHZ32" s="319"/>
      <c r="AIA32" s="319"/>
      <c r="AIB32" s="319"/>
      <c r="AIC32" s="319"/>
      <c r="AID32" s="319"/>
      <c r="AIE32" s="319"/>
      <c r="AIF32" s="319"/>
      <c r="AIG32" s="319"/>
      <c r="AIH32" s="319"/>
      <c r="AII32" s="319"/>
      <c r="AIJ32" s="319"/>
      <c r="AIK32" s="319"/>
      <c r="AIL32" s="319"/>
      <c r="AIM32" s="319"/>
      <c r="AIN32" s="319"/>
      <c r="AIO32" s="319"/>
      <c r="AIP32" s="319"/>
      <c r="AIQ32" s="319"/>
      <c r="AIR32" s="319"/>
      <c r="AIS32" s="319"/>
      <c r="AIT32" s="319"/>
      <c r="AIU32" s="319"/>
      <c r="AIV32" s="319"/>
      <c r="AIW32" s="319"/>
      <c r="AIX32" s="319"/>
      <c r="AIY32" s="319"/>
      <c r="AIZ32" s="319"/>
      <c r="AJA32" s="319"/>
      <c r="AJB32" s="319"/>
      <c r="AJC32" s="319"/>
      <c r="AJD32" s="319"/>
      <c r="AJE32" s="319"/>
      <c r="AJF32" s="319"/>
      <c r="AJG32" s="319"/>
      <c r="AJH32" s="319"/>
      <c r="AJI32" s="319"/>
      <c r="AJJ32" s="319"/>
      <c r="AJK32" s="319"/>
      <c r="AJL32" s="319"/>
      <c r="AJM32" s="319"/>
      <c r="AJN32" s="319"/>
      <c r="AJO32" s="319"/>
      <c r="AJP32" s="319"/>
      <c r="AJQ32" s="319"/>
      <c r="AJR32" s="319"/>
      <c r="AJS32" s="319"/>
      <c r="AJT32" s="319"/>
      <c r="AJU32" s="319"/>
      <c r="AJV32" s="319"/>
      <c r="AJW32" s="319"/>
      <c r="AJX32" s="319"/>
      <c r="AJY32" s="319"/>
      <c r="AJZ32" s="319"/>
      <c r="AKA32" s="319"/>
      <c r="AKB32" s="319"/>
      <c r="AKC32" s="319"/>
      <c r="AKD32" s="319"/>
    </row>
    <row r="33" spans="1:966" s="195" customFormat="1">
      <c r="B33" s="229"/>
      <c r="C33" s="228" t="s">
        <v>602</v>
      </c>
      <c r="D33" s="229"/>
      <c r="E33" s="229"/>
      <c r="F33" s="211"/>
      <c r="G33" s="211"/>
      <c r="H33" s="211"/>
      <c r="I33" s="212"/>
      <c r="J33" s="213"/>
      <c r="K33" s="271">
        <v>12763</v>
      </c>
      <c r="L33" s="271">
        <v>12763</v>
      </c>
      <c r="M33" s="214">
        <f t="shared" si="19"/>
        <v>11839.517625231911</v>
      </c>
      <c r="N33" s="214">
        <f t="shared" si="20"/>
        <v>11839.517625231911</v>
      </c>
      <c r="O33" s="208"/>
      <c r="P33" s="311"/>
      <c r="Q33" s="230"/>
      <c r="R33" s="230"/>
      <c r="S33" s="230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  <c r="KO33" s="319"/>
      <c r="KP33" s="319"/>
      <c r="KQ33" s="319"/>
      <c r="KR33" s="319"/>
      <c r="KS33" s="319"/>
      <c r="KT33" s="319"/>
      <c r="KU33" s="319"/>
      <c r="KV33" s="319"/>
      <c r="KW33" s="319"/>
      <c r="KX33" s="319"/>
      <c r="KY33" s="319"/>
      <c r="KZ33" s="319"/>
      <c r="LA33" s="319"/>
      <c r="LB33" s="319"/>
      <c r="LC33" s="319"/>
      <c r="LD33" s="319"/>
      <c r="LE33" s="319"/>
      <c r="LF33" s="319"/>
      <c r="LG33" s="319"/>
      <c r="LH33" s="319"/>
      <c r="LI33" s="319"/>
      <c r="LJ33" s="319"/>
      <c r="LK33" s="319"/>
      <c r="LL33" s="319"/>
      <c r="LM33" s="319"/>
      <c r="LN33" s="319"/>
      <c r="LO33" s="319"/>
      <c r="LP33" s="319"/>
      <c r="LQ33" s="319"/>
      <c r="LR33" s="319"/>
      <c r="LS33" s="319"/>
      <c r="LT33" s="319"/>
      <c r="LU33" s="319"/>
      <c r="LV33" s="319"/>
      <c r="LW33" s="319"/>
      <c r="LX33" s="319"/>
      <c r="LY33" s="319"/>
      <c r="LZ33" s="319"/>
      <c r="MA33" s="319"/>
      <c r="MB33" s="319"/>
      <c r="MC33" s="319"/>
      <c r="MD33" s="319"/>
      <c r="ME33" s="319"/>
      <c r="MF33" s="319"/>
      <c r="MG33" s="319"/>
      <c r="MH33" s="319"/>
      <c r="MI33" s="319"/>
      <c r="MJ33" s="319"/>
      <c r="MK33" s="319"/>
      <c r="ML33" s="319"/>
      <c r="MM33" s="319"/>
      <c r="MN33" s="319"/>
      <c r="MO33" s="319"/>
      <c r="MP33" s="319"/>
      <c r="MQ33" s="319"/>
      <c r="MR33" s="319"/>
      <c r="MS33" s="319"/>
      <c r="MT33" s="319"/>
      <c r="MU33" s="319"/>
      <c r="MV33" s="319"/>
      <c r="MW33" s="319"/>
      <c r="MX33" s="319"/>
      <c r="MY33" s="319"/>
      <c r="MZ33" s="319"/>
      <c r="NA33" s="319"/>
      <c r="NB33" s="319"/>
      <c r="NC33" s="319"/>
      <c r="ND33" s="319"/>
      <c r="NE33" s="319"/>
      <c r="NF33" s="319"/>
      <c r="NG33" s="319"/>
      <c r="NH33" s="319"/>
      <c r="NI33" s="319"/>
      <c r="NJ33" s="319"/>
      <c r="NK33" s="319"/>
      <c r="NL33" s="319"/>
      <c r="NM33" s="319"/>
      <c r="NN33" s="319"/>
      <c r="NO33" s="319"/>
      <c r="NP33" s="319"/>
      <c r="NQ33" s="319"/>
      <c r="NR33" s="319"/>
      <c r="NS33" s="319"/>
      <c r="NT33" s="319"/>
      <c r="NU33" s="319"/>
      <c r="NV33" s="319"/>
      <c r="NW33" s="319"/>
      <c r="NX33" s="319"/>
      <c r="NY33" s="319"/>
      <c r="NZ33" s="319"/>
      <c r="OA33" s="319"/>
      <c r="OB33" s="319"/>
      <c r="OC33" s="319"/>
      <c r="OD33" s="319"/>
      <c r="OE33" s="319"/>
      <c r="OF33" s="319"/>
      <c r="OG33" s="319"/>
      <c r="OH33" s="319"/>
      <c r="OI33" s="319"/>
      <c r="OJ33" s="319"/>
      <c r="OK33" s="319"/>
      <c r="OL33" s="319"/>
      <c r="OM33" s="319"/>
      <c r="ON33" s="319"/>
      <c r="OO33" s="319"/>
      <c r="OP33" s="319"/>
      <c r="OQ33" s="319"/>
      <c r="OR33" s="319"/>
      <c r="OS33" s="319"/>
      <c r="OT33" s="319"/>
      <c r="OU33" s="319"/>
      <c r="OV33" s="319"/>
      <c r="OW33" s="319"/>
      <c r="OX33" s="319"/>
      <c r="OY33" s="319"/>
      <c r="OZ33" s="319"/>
      <c r="PA33" s="319"/>
      <c r="PB33" s="319"/>
      <c r="PC33" s="319"/>
      <c r="PD33" s="319"/>
      <c r="PE33" s="319"/>
      <c r="PF33" s="319"/>
      <c r="PG33" s="319"/>
      <c r="PH33" s="319"/>
      <c r="PI33" s="319"/>
      <c r="PJ33" s="319"/>
      <c r="PK33" s="319"/>
      <c r="PL33" s="319"/>
      <c r="PM33" s="319"/>
      <c r="PN33" s="319"/>
      <c r="PO33" s="319"/>
      <c r="PP33" s="319"/>
      <c r="PQ33" s="319"/>
      <c r="PR33" s="319"/>
      <c r="PS33" s="319"/>
      <c r="PT33" s="319"/>
      <c r="PU33" s="319"/>
      <c r="PV33" s="319"/>
      <c r="PW33" s="319"/>
      <c r="PX33" s="319"/>
      <c r="PY33" s="319"/>
      <c r="PZ33" s="319"/>
      <c r="QA33" s="319"/>
      <c r="QB33" s="319"/>
      <c r="QC33" s="319"/>
      <c r="QD33" s="319"/>
      <c r="QE33" s="319"/>
      <c r="QF33" s="319"/>
      <c r="QG33" s="319"/>
      <c r="QH33" s="319"/>
      <c r="QI33" s="319"/>
      <c r="QJ33" s="319"/>
      <c r="QK33" s="319"/>
      <c r="QL33" s="319"/>
      <c r="QM33" s="319"/>
      <c r="QN33" s="319"/>
      <c r="QO33" s="319"/>
      <c r="QP33" s="319"/>
      <c r="QQ33" s="319"/>
      <c r="QR33" s="319"/>
      <c r="QS33" s="319"/>
      <c r="QT33" s="319"/>
      <c r="QU33" s="319"/>
      <c r="QV33" s="319"/>
      <c r="QW33" s="319"/>
      <c r="QX33" s="319"/>
      <c r="QY33" s="319"/>
      <c r="QZ33" s="319"/>
      <c r="RA33" s="319"/>
      <c r="RB33" s="319"/>
      <c r="RC33" s="319"/>
      <c r="RD33" s="319"/>
      <c r="RE33" s="319"/>
      <c r="RF33" s="319"/>
      <c r="RG33" s="319"/>
      <c r="RH33" s="319"/>
      <c r="RI33" s="319"/>
      <c r="RJ33" s="319"/>
      <c r="RK33" s="319"/>
      <c r="RL33" s="319"/>
      <c r="RM33" s="319"/>
      <c r="RN33" s="319"/>
      <c r="RO33" s="319"/>
      <c r="RP33" s="319"/>
      <c r="RQ33" s="319"/>
      <c r="RR33" s="319"/>
      <c r="RS33" s="319"/>
      <c r="RT33" s="319"/>
      <c r="RU33" s="319"/>
      <c r="RV33" s="319"/>
      <c r="RW33" s="319"/>
      <c r="RX33" s="319"/>
      <c r="RY33" s="319"/>
      <c r="RZ33" s="319"/>
      <c r="SA33" s="319"/>
      <c r="SB33" s="319"/>
      <c r="SC33" s="319"/>
      <c r="SD33" s="319"/>
      <c r="SE33" s="319"/>
      <c r="SF33" s="319"/>
      <c r="SG33" s="319"/>
      <c r="SH33" s="319"/>
      <c r="SI33" s="319"/>
      <c r="SJ33" s="319"/>
      <c r="SK33" s="319"/>
      <c r="SL33" s="319"/>
      <c r="SM33" s="319"/>
      <c r="SN33" s="319"/>
      <c r="SO33" s="319"/>
      <c r="SP33" s="319"/>
      <c r="SQ33" s="319"/>
      <c r="SR33" s="319"/>
      <c r="SS33" s="319"/>
      <c r="ST33" s="319"/>
      <c r="SU33" s="319"/>
      <c r="SV33" s="319"/>
      <c r="SW33" s="319"/>
      <c r="SX33" s="319"/>
      <c r="SY33" s="319"/>
      <c r="SZ33" s="319"/>
      <c r="TA33" s="319"/>
      <c r="TB33" s="319"/>
      <c r="TC33" s="319"/>
      <c r="TD33" s="319"/>
      <c r="TE33" s="319"/>
      <c r="TF33" s="319"/>
      <c r="TG33" s="319"/>
      <c r="TH33" s="319"/>
      <c r="TI33" s="319"/>
      <c r="TJ33" s="319"/>
      <c r="TK33" s="319"/>
      <c r="TL33" s="319"/>
      <c r="TM33" s="319"/>
      <c r="TN33" s="319"/>
      <c r="TO33" s="319"/>
      <c r="TP33" s="319"/>
      <c r="TQ33" s="319"/>
      <c r="TR33" s="319"/>
      <c r="TS33" s="319"/>
      <c r="TT33" s="319"/>
      <c r="TU33" s="319"/>
      <c r="TV33" s="319"/>
      <c r="TW33" s="319"/>
      <c r="TX33" s="319"/>
      <c r="TY33" s="319"/>
      <c r="TZ33" s="319"/>
      <c r="UA33" s="319"/>
      <c r="UB33" s="319"/>
      <c r="UC33" s="319"/>
      <c r="UD33" s="319"/>
      <c r="UE33" s="319"/>
      <c r="UF33" s="319"/>
      <c r="UG33" s="319"/>
      <c r="UH33" s="319"/>
      <c r="UI33" s="319"/>
      <c r="UJ33" s="319"/>
      <c r="UK33" s="319"/>
      <c r="UL33" s="319"/>
      <c r="UM33" s="319"/>
      <c r="UN33" s="319"/>
      <c r="UO33" s="319"/>
      <c r="UP33" s="319"/>
      <c r="UQ33" s="319"/>
      <c r="UR33" s="319"/>
      <c r="US33" s="319"/>
      <c r="UT33" s="319"/>
      <c r="UU33" s="319"/>
      <c r="UV33" s="319"/>
      <c r="UW33" s="319"/>
      <c r="UX33" s="319"/>
      <c r="UY33" s="319"/>
      <c r="UZ33" s="319"/>
      <c r="VA33" s="319"/>
      <c r="VB33" s="319"/>
      <c r="VC33" s="319"/>
      <c r="VD33" s="319"/>
      <c r="VE33" s="319"/>
      <c r="VF33" s="319"/>
      <c r="VG33" s="319"/>
      <c r="VH33" s="319"/>
      <c r="VI33" s="319"/>
      <c r="VJ33" s="319"/>
      <c r="VK33" s="319"/>
      <c r="VL33" s="319"/>
      <c r="VM33" s="319"/>
      <c r="VN33" s="319"/>
      <c r="VO33" s="319"/>
      <c r="VP33" s="319"/>
      <c r="VQ33" s="319"/>
      <c r="VR33" s="319"/>
      <c r="VS33" s="319"/>
      <c r="VT33" s="319"/>
      <c r="VU33" s="319"/>
      <c r="VV33" s="319"/>
      <c r="VW33" s="319"/>
      <c r="VX33" s="319"/>
      <c r="VY33" s="319"/>
      <c r="VZ33" s="319"/>
      <c r="WA33" s="319"/>
      <c r="WB33" s="319"/>
      <c r="WC33" s="319"/>
      <c r="WD33" s="319"/>
      <c r="WE33" s="319"/>
      <c r="WF33" s="319"/>
      <c r="WG33" s="319"/>
      <c r="WH33" s="319"/>
      <c r="WI33" s="319"/>
      <c r="WJ33" s="319"/>
      <c r="WK33" s="319"/>
      <c r="WL33" s="319"/>
      <c r="WM33" s="319"/>
      <c r="WN33" s="319"/>
      <c r="WO33" s="319"/>
      <c r="WP33" s="319"/>
      <c r="WQ33" s="319"/>
      <c r="WR33" s="319"/>
      <c r="WS33" s="319"/>
      <c r="WT33" s="319"/>
      <c r="WU33" s="319"/>
      <c r="WV33" s="319"/>
      <c r="WW33" s="319"/>
      <c r="WX33" s="319"/>
      <c r="WY33" s="319"/>
      <c r="WZ33" s="319"/>
      <c r="XA33" s="319"/>
      <c r="XB33" s="319"/>
      <c r="XC33" s="319"/>
      <c r="XD33" s="319"/>
      <c r="XE33" s="319"/>
      <c r="XF33" s="319"/>
      <c r="XG33" s="319"/>
      <c r="XH33" s="319"/>
      <c r="XI33" s="319"/>
      <c r="XJ33" s="319"/>
      <c r="XK33" s="319"/>
      <c r="XL33" s="319"/>
      <c r="XM33" s="319"/>
      <c r="XN33" s="319"/>
      <c r="XO33" s="319"/>
      <c r="XP33" s="319"/>
      <c r="XQ33" s="319"/>
      <c r="XR33" s="319"/>
      <c r="XS33" s="319"/>
      <c r="XT33" s="319"/>
      <c r="XU33" s="319"/>
      <c r="XV33" s="319"/>
      <c r="XW33" s="319"/>
      <c r="XX33" s="319"/>
      <c r="XY33" s="319"/>
      <c r="XZ33" s="319"/>
      <c r="YA33" s="319"/>
      <c r="YB33" s="319"/>
      <c r="YC33" s="319"/>
      <c r="YD33" s="319"/>
      <c r="YE33" s="319"/>
      <c r="YF33" s="319"/>
      <c r="YG33" s="319"/>
      <c r="YH33" s="319"/>
      <c r="YI33" s="319"/>
      <c r="YJ33" s="319"/>
      <c r="YK33" s="319"/>
      <c r="YL33" s="319"/>
      <c r="YM33" s="319"/>
      <c r="YN33" s="319"/>
      <c r="YO33" s="319"/>
      <c r="YP33" s="319"/>
      <c r="YQ33" s="319"/>
      <c r="YR33" s="319"/>
      <c r="YS33" s="319"/>
      <c r="YT33" s="319"/>
      <c r="YU33" s="319"/>
      <c r="YV33" s="319"/>
      <c r="YW33" s="319"/>
      <c r="YX33" s="319"/>
      <c r="YY33" s="319"/>
      <c r="YZ33" s="319"/>
      <c r="ZA33" s="319"/>
      <c r="ZB33" s="319"/>
      <c r="ZC33" s="319"/>
      <c r="ZD33" s="319"/>
      <c r="ZE33" s="319"/>
      <c r="ZF33" s="319"/>
      <c r="ZG33" s="319"/>
      <c r="ZH33" s="319"/>
      <c r="ZI33" s="319"/>
      <c r="ZJ33" s="319"/>
      <c r="ZK33" s="319"/>
      <c r="ZL33" s="319"/>
      <c r="ZM33" s="319"/>
      <c r="ZN33" s="319"/>
      <c r="ZO33" s="319"/>
      <c r="ZP33" s="319"/>
      <c r="ZQ33" s="319"/>
      <c r="ZR33" s="319"/>
      <c r="ZS33" s="319"/>
      <c r="ZT33" s="319"/>
      <c r="ZU33" s="319"/>
      <c r="ZV33" s="319"/>
      <c r="ZW33" s="319"/>
      <c r="ZX33" s="319"/>
      <c r="ZY33" s="319"/>
      <c r="ZZ33" s="319"/>
      <c r="AAA33" s="319"/>
      <c r="AAB33" s="319"/>
      <c r="AAC33" s="319"/>
      <c r="AAD33" s="319"/>
      <c r="AAE33" s="319"/>
      <c r="AAF33" s="319"/>
      <c r="AAG33" s="319"/>
      <c r="AAH33" s="319"/>
      <c r="AAI33" s="319"/>
      <c r="AAJ33" s="319"/>
      <c r="AAK33" s="319"/>
      <c r="AAL33" s="319"/>
      <c r="AAM33" s="319"/>
      <c r="AAN33" s="319"/>
      <c r="AAO33" s="319"/>
      <c r="AAP33" s="319"/>
      <c r="AAQ33" s="319"/>
      <c r="AAR33" s="319"/>
      <c r="AAS33" s="319"/>
      <c r="AAT33" s="319"/>
      <c r="AAU33" s="319"/>
      <c r="AAV33" s="319"/>
      <c r="AAW33" s="319"/>
      <c r="AAX33" s="319"/>
      <c r="AAY33" s="319"/>
      <c r="AAZ33" s="319"/>
      <c r="ABA33" s="319"/>
      <c r="ABB33" s="319"/>
      <c r="ABC33" s="319"/>
      <c r="ABD33" s="319"/>
      <c r="ABE33" s="319"/>
      <c r="ABF33" s="319"/>
      <c r="ABG33" s="319"/>
      <c r="ABH33" s="319"/>
      <c r="ABI33" s="319"/>
      <c r="ABJ33" s="319"/>
      <c r="ABK33" s="319"/>
      <c r="ABL33" s="319"/>
      <c r="ABM33" s="319"/>
      <c r="ABN33" s="319"/>
      <c r="ABO33" s="319"/>
      <c r="ABP33" s="319"/>
      <c r="ABQ33" s="319"/>
      <c r="ABR33" s="319"/>
      <c r="ABS33" s="319"/>
      <c r="ABT33" s="319"/>
      <c r="ABU33" s="319"/>
      <c r="ABV33" s="319"/>
      <c r="ABW33" s="319"/>
      <c r="ABX33" s="319"/>
      <c r="ABY33" s="319"/>
      <c r="ABZ33" s="319"/>
      <c r="ACA33" s="319"/>
      <c r="ACB33" s="319"/>
      <c r="ACC33" s="319"/>
      <c r="ACD33" s="319"/>
      <c r="ACE33" s="319"/>
      <c r="ACF33" s="319"/>
      <c r="ACG33" s="319"/>
      <c r="ACH33" s="319"/>
      <c r="ACI33" s="319"/>
      <c r="ACJ33" s="319"/>
      <c r="ACK33" s="319"/>
      <c r="ACL33" s="319"/>
      <c r="ACM33" s="319"/>
      <c r="ACN33" s="319"/>
      <c r="ACO33" s="319"/>
      <c r="ACP33" s="319"/>
      <c r="ACQ33" s="319"/>
      <c r="ACR33" s="319"/>
      <c r="ACS33" s="319"/>
      <c r="ACT33" s="319"/>
      <c r="ACU33" s="319"/>
      <c r="ACV33" s="319"/>
      <c r="ACW33" s="319"/>
      <c r="ACX33" s="319"/>
      <c r="ACY33" s="319"/>
      <c r="ACZ33" s="319"/>
      <c r="ADA33" s="319"/>
      <c r="ADB33" s="319"/>
      <c r="ADC33" s="319"/>
      <c r="ADD33" s="319"/>
      <c r="ADE33" s="319"/>
      <c r="ADF33" s="319"/>
      <c r="ADG33" s="319"/>
      <c r="ADH33" s="319"/>
      <c r="ADI33" s="319"/>
      <c r="ADJ33" s="319"/>
      <c r="ADK33" s="319"/>
      <c r="ADL33" s="319"/>
      <c r="ADM33" s="319"/>
      <c r="ADN33" s="319"/>
      <c r="ADO33" s="319"/>
      <c r="ADP33" s="319"/>
      <c r="ADQ33" s="319"/>
      <c r="ADR33" s="319"/>
      <c r="ADS33" s="319"/>
      <c r="ADT33" s="319"/>
      <c r="ADU33" s="319"/>
      <c r="ADV33" s="319"/>
      <c r="ADW33" s="319"/>
      <c r="ADX33" s="319"/>
      <c r="ADY33" s="319"/>
      <c r="ADZ33" s="319"/>
      <c r="AEA33" s="319"/>
      <c r="AEB33" s="319"/>
      <c r="AEC33" s="319"/>
      <c r="AED33" s="319"/>
      <c r="AEE33" s="319"/>
      <c r="AEF33" s="319"/>
      <c r="AEG33" s="319"/>
      <c r="AEH33" s="319"/>
      <c r="AEI33" s="319"/>
      <c r="AEJ33" s="319"/>
      <c r="AEK33" s="319"/>
      <c r="AEL33" s="319"/>
      <c r="AEM33" s="319"/>
      <c r="AEN33" s="319"/>
      <c r="AEO33" s="319"/>
      <c r="AEP33" s="319"/>
      <c r="AEQ33" s="319"/>
      <c r="AER33" s="319"/>
      <c r="AES33" s="319"/>
      <c r="AET33" s="319"/>
      <c r="AEU33" s="319"/>
      <c r="AEV33" s="319"/>
      <c r="AEW33" s="319"/>
      <c r="AEX33" s="319"/>
      <c r="AEY33" s="319"/>
      <c r="AEZ33" s="319"/>
      <c r="AFA33" s="319"/>
      <c r="AFB33" s="319"/>
      <c r="AFC33" s="319"/>
      <c r="AFD33" s="319"/>
      <c r="AFE33" s="319"/>
      <c r="AFF33" s="319"/>
      <c r="AFG33" s="319"/>
      <c r="AFH33" s="319"/>
      <c r="AFI33" s="319"/>
      <c r="AFJ33" s="319"/>
      <c r="AFK33" s="319"/>
      <c r="AFL33" s="319"/>
      <c r="AFM33" s="319"/>
      <c r="AFN33" s="319"/>
      <c r="AFO33" s="319"/>
      <c r="AFP33" s="319"/>
      <c r="AFQ33" s="319"/>
      <c r="AFR33" s="319"/>
      <c r="AFS33" s="319"/>
      <c r="AFT33" s="319"/>
      <c r="AFU33" s="319"/>
      <c r="AFV33" s="319"/>
      <c r="AFW33" s="319"/>
      <c r="AFX33" s="319"/>
      <c r="AFY33" s="319"/>
      <c r="AFZ33" s="319"/>
      <c r="AGA33" s="319"/>
      <c r="AGB33" s="319"/>
      <c r="AGC33" s="319"/>
      <c r="AGD33" s="319"/>
      <c r="AGE33" s="319"/>
      <c r="AGF33" s="319"/>
      <c r="AGG33" s="319"/>
      <c r="AGH33" s="319"/>
      <c r="AGI33" s="319"/>
      <c r="AGJ33" s="319"/>
      <c r="AGK33" s="319"/>
      <c r="AGL33" s="319"/>
      <c r="AGM33" s="319"/>
      <c r="AGN33" s="319"/>
      <c r="AGO33" s="319"/>
      <c r="AGP33" s="319"/>
      <c r="AGQ33" s="319"/>
      <c r="AGR33" s="319"/>
      <c r="AGS33" s="319"/>
      <c r="AGT33" s="319"/>
      <c r="AGU33" s="319"/>
      <c r="AGV33" s="319"/>
      <c r="AGW33" s="319"/>
      <c r="AGX33" s="319"/>
      <c r="AGY33" s="319"/>
      <c r="AGZ33" s="319"/>
      <c r="AHA33" s="319"/>
      <c r="AHB33" s="319"/>
      <c r="AHC33" s="319"/>
      <c r="AHD33" s="319"/>
      <c r="AHE33" s="319"/>
      <c r="AHF33" s="319"/>
      <c r="AHG33" s="319"/>
      <c r="AHH33" s="319"/>
      <c r="AHI33" s="319"/>
      <c r="AHJ33" s="319"/>
      <c r="AHK33" s="319"/>
      <c r="AHL33" s="319"/>
      <c r="AHM33" s="319"/>
      <c r="AHN33" s="319"/>
      <c r="AHO33" s="319"/>
      <c r="AHP33" s="319"/>
      <c r="AHQ33" s="319"/>
      <c r="AHR33" s="319"/>
      <c r="AHS33" s="319"/>
      <c r="AHT33" s="319"/>
      <c r="AHU33" s="319"/>
      <c r="AHV33" s="319"/>
      <c r="AHW33" s="319"/>
      <c r="AHX33" s="319"/>
      <c r="AHY33" s="319"/>
      <c r="AHZ33" s="319"/>
      <c r="AIA33" s="319"/>
      <c r="AIB33" s="319"/>
      <c r="AIC33" s="319"/>
      <c r="AID33" s="319"/>
      <c r="AIE33" s="319"/>
      <c r="AIF33" s="319"/>
      <c r="AIG33" s="319"/>
      <c r="AIH33" s="319"/>
      <c r="AII33" s="319"/>
      <c r="AIJ33" s="319"/>
      <c r="AIK33" s="319"/>
      <c r="AIL33" s="319"/>
      <c r="AIM33" s="319"/>
      <c r="AIN33" s="319"/>
      <c r="AIO33" s="319"/>
      <c r="AIP33" s="319"/>
      <c r="AIQ33" s="319"/>
      <c r="AIR33" s="319"/>
      <c r="AIS33" s="319"/>
      <c r="AIT33" s="319"/>
      <c r="AIU33" s="319"/>
      <c r="AIV33" s="319"/>
      <c r="AIW33" s="319"/>
      <c r="AIX33" s="319"/>
      <c r="AIY33" s="319"/>
      <c r="AIZ33" s="319"/>
      <c r="AJA33" s="319"/>
      <c r="AJB33" s="319"/>
      <c r="AJC33" s="319"/>
      <c r="AJD33" s="319"/>
      <c r="AJE33" s="319"/>
      <c r="AJF33" s="319"/>
      <c r="AJG33" s="319"/>
      <c r="AJH33" s="319"/>
      <c r="AJI33" s="319"/>
      <c r="AJJ33" s="319"/>
      <c r="AJK33" s="319"/>
      <c r="AJL33" s="319"/>
      <c r="AJM33" s="319"/>
      <c r="AJN33" s="319"/>
      <c r="AJO33" s="319"/>
      <c r="AJP33" s="319"/>
      <c r="AJQ33" s="319"/>
      <c r="AJR33" s="319"/>
      <c r="AJS33" s="319"/>
      <c r="AJT33" s="319"/>
      <c r="AJU33" s="319"/>
      <c r="AJV33" s="319"/>
      <c r="AJW33" s="319"/>
      <c r="AJX33" s="319"/>
      <c r="AJY33" s="319"/>
      <c r="AJZ33" s="319"/>
      <c r="AKA33" s="319"/>
      <c r="AKB33" s="319"/>
      <c r="AKC33" s="319"/>
      <c r="AKD33" s="319"/>
    </row>
    <row r="34" spans="1:966" s="233" customFormat="1">
      <c r="A34" s="195"/>
      <c r="B34" s="874"/>
      <c r="C34" s="883" t="s">
        <v>581</v>
      </c>
      <c r="D34" s="874"/>
      <c r="E34" s="874"/>
      <c r="F34" s="870"/>
      <c r="G34" s="870"/>
      <c r="H34" s="870"/>
      <c r="I34" s="871"/>
      <c r="J34" s="872"/>
      <c r="K34" s="873">
        <f>SUM(K35:K38)</f>
        <v>249232</v>
      </c>
      <c r="L34" s="873">
        <f>SUM(L35:L38)</f>
        <v>249205</v>
      </c>
      <c r="M34" s="873">
        <f t="shared" si="19"/>
        <v>231198.51576994432</v>
      </c>
      <c r="N34" s="873">
        <f t="shared" si="20"/>
        <v>231173.46938775509</v>
      </c>
      <c r="O34" s="875"/>
      <c r="P34" s="876"/>
      <c r="Q34" s="877"/>
      <c r="R34" s="877"/>
      <c r="S34" s="877"/>
      <c r="T34" s="195"/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  <c r="KO34" s="319"/>
      <c r="KP34" s="319"/>
      <c r="KQ34" s="319"/>
      <c r="KR34" s="319"/>
      <c r="KS34" s="319"/>
      <c r="KT34" s="319"/>
      <c r="KU34" s="319"/>
      <c r="KV34" s="319"/>
      <c r="KW34" s="319"/>
      <c r="KX34" s="319"/>
      <c r="KY34" s="319"/>
      <c r="KZ34" s="319"/>
      <c r="LA34" s="319"/>
      <c r="LB34" s="319"/>
      <c r="LC34" s="319"/>
      <c r="LD34" s="319"/>
      <c r="LE34" s="319"/>
      <c r="LF34" s="319"/>
      <c r="LG34" s="319"/>
      <c r="LH34" s="319"/>
      <c r="LI34" s="319"/>
      <c r="LJ34" s="319"/>
      <c r="LK34" s="319"/>
      <c r="LL34" s="319"/>
      <c r="LM34" s="319"/>
      <c r="LN34" s="319"/>
      <c r="LO34" s="319"/>
      <c r="LP34" s="319"/>
      <c r="LQ34" s="319"/>
      <c r="LR34" s="319"/>
      <c r="LS34" s="319"/>
      <c r="LT34" s="319"/>
      <c r="LU34" s="319"/>
      <c r="LV34" s="319"/>
      <c r="LW34" s="319"/>
      <c r="LX34" s="319"/>
      <c r="LY34" s="319"/>
      <c r="LZ34" s="319"/>
      <c r="MA34" s="319"/>
      <c r="MB34" s="319"/>
      <c r="MC34" s="319"/>
      <c r="MD34" s="319"/>
      <c r="ME34" s="319"/>
      <c r="MF34" s="319"/>
      <c r="MG34" s="319"/>
      <c r="MH34" s="319"/>
      <c r="MI34" s="319"/>
      <c r="MJ34" s="319"/>
      <c r="MK34" s="319"/>
      <c r="ML34" s="319"/>
      <c r="MM34" s="319"/>
      <c r="MN34" s="319"/>
      <c r="MO34" s="319"/>
      <c r="MP34" s="319"/>
      <c r="MQ34" s="319"/>
      <c r="MR34" s="319"/>
      <c r="MS34" s="319"/>
      <c r="MT34" s="319"/>
      <c r="MU34" s="319"/>
      <c r="MV34" s="319"/>
      <c r="MW34" s="319"/>
      <c r="MX34" s="319"/>
      <c r="MY34" s="319"/>
      <c r="MZ34" s="319"/>
      <c r="NA34" s="319"/>
      <c r="NB34" s="319"/>
      <c r="NC34" s="319"/>
      <c r="ND34" s="319"/>
      <c r="NE34" s="319"/>
      <c r="NF34" s="319"/>
      <c r="NG34" s="319"/>
      <c r="NH34" s="319"/>
      <c r="NI34" s="319"/>
      <c r="NJ34" s="319"/>
      <c r="NK34" s="319"/>
      <c r="NL34" s="319"/>
      <c r="NM34" s="319"/>
      <c r="NN34" s="319"/>
      <c r="NO34" s="319"/>
      <c r="NP34" s="319"/>
      <c r="NQ34" s="319"/>
      <c r="NR34" s="319"/>
      <c r="NS34" s="319"/>
      <c r="NT34" s="319"/>
      <c r="NU34" s="319"/>
      <c r="NV34" s="319"/>
      <c r="NW34" s="319"/>
      <c r="NX34" s="319"/>
      <c r="NY34" s="319"/>
      <c r="NZ34" s="319"/>
      <c r="OA34" s="319"/>
      <c r="OB34" s="319"/>
      <c r="OC34" s="319"/>
      <c r="OD34" s="319"/>
      <c r="OE34" s="319"/>
      <c r="OF34" s="319"/>
      <c r="OG34" s="319"/>
      <c r="OH34" s="319"/>
      <c r="OI34" s="319"/>
      <c r="OJ34" s="319"/>
      <c r="OK34" s="319"/>
      <c r="OL34" s="319"/>
      <c r="OM34" s="319"/>
      <c r="ON34" s="319"/>
      <c r="OO34" s="319"/>
      <c r="OP34" s="319"/>
      <c r="OQ34" s="319"/>
      <c r="OR34" s="319"/>
      <c r="OS34" s="319"/>
      <c r="OT34" s="319"/>
      <c r="OU34" s="319"/>
      <c r="OV34" s="319"/>
      <c r="OW34" s="319"/>
      <c r="OX34" s="319"/>
      <c r="OY34" s="319"/>
      <c r="OZ34" s="319"/>
      <c r="PA34" s="319"/>
      <c r="PB34" s="319"/>
      <c r="PC34" s="319"/>
      <c r="PD34" s="319"/>
      <c r="PE34" s="319"/>
      <c r="PF34" s="319"/>
      <c r="PG34" s="319"/>
      <c r="PH34" s="319"/>
      <c r="PI34" s="319"/>
      <c r="PJ34" s="319"/>
      <c r="PK34" s="319"/>
      <c r="PL34" s="319"/>
      <c r="PM34" s="319"/>
      <c r="PN34" s="319"/>
      <c r="PO34" s="319"/>
      <c r="PP34" s="319"/>
      <c r="PQ34" s="319"/>
      <c r="PR34" s="319"/>
      <c r="PS34" s="319"/>
      <c r="PT34" s="319"/>
      <c r="PU34" s="319"/>
      <c r="PV34" s="319"/>
      <c r="PW34" s="319"/>
      <c r="PX34" s="319"/>
      <c r="PY34" s="319"/>
      <c r="PZ34" s="319"/>
      <c r="QA34" s="319"/>
      <c r="QB34" s="319"/>
      <c r="QC34" s="319"/>
      <c r="QD34" s="319"/>
      <c r="QE34" s="319"/>
      <c r="QF34" s="319"/>
      <c r="QG34" s="319"/>
      <c r="QH34" s="319"/>
      <c r="QI34" s="319"/>
      <c r="QJ34" s="319"/>
      <c r="QK34" s="319"/>
      <c r="QL34" s="319"/>
      <c r="QM34" s="319"/>
      <c r="QN34" s="319"/>
      <c r="QO34" s="319"/>
      <c r="QP34" s="319"/>
      <c r="QQ34" s="319"/>
      <c r="QR34" s="319"/>
      <c r="QS34" s="319"/>
      <c r="QT34" s="319"/>
      <c r="QU34" s="319"/>
      <c r="QV34" s="319"/>
      <c r="QW34" s="319"/>
      <c r="QX34" s="319"/>
      <c r="QY34" s="319"/>
      <c r="QZ34" s="319"/>
      <c r="RA34" s="319"/>
      <c r="RB34" s="319"/>
      <c r="RC34" s="319"/>
      <c r="RD34" s="319"/>
      <c r="RE34" s="319"/>
      <c r="RF34" s="319"/>
      <c r="RG34" s="319"/>
      <c r="RH34" s="319"/>
      <c r="RI34" s="319"/>
      <c r="RJ34" s="319"/>
      <c r="RK34" s="319"/>
      <c r="RL34" s="319"/>
      <c r="RM34" s="319"/>
      <c r="RN34" s="319"/>
      <c r="RO34" s="319"/>
      <c r="RP34" s="319"/>
      <c r="RQ34" s="319"/>
      <c r="RR34" s="319"/>
      <c r="RS34" s="319"/>
      <c r="RT34" s="319"/>
      <c r="RU34" s="319"/>
      <c r="RV34" s="319"/>
      <c r="RW34" s="319"/>
      <c r="RX34" s="319"/>
      <c r="RY34" s="319"/>
      <c r="RZ34" s="319"/>
      <c r="SA34" s="319"/>
      <c r="SB34" s="319"/>
      <c r="SC34" s="319"/>
      <c r="SD34" s="319"/>
      <c r="SE34" s="319"/>
      <c r="SF34" s="319"/>
      <c r="SG34" s="319"/>
      <c r="SH34" s="319"/>
      <c r="SI34" s="319"/>
      <c r="SJ34" s="319"/>
      <c r="SK34" s="319"/>
      <c r="SL34" s="319"/>
      <c r="SM34" s="319"/>
      <c r="SN34" s="319"/>
      <c r="SO34" s="319"/>
      <c r="SP34" s="319"/>
      <c r="SQ34" s="319"/>
      <c r="SR34" s="319"/>
      <c r="SS34" s="319"/>
      <c r="ST34" s="319"/>
      <c r="SU34" s="319"/>
      <c r="SV34" s="319"/>
      <c r="SW34" s="319"/>
      <c r="SX34" s="319"/>
      <c r="SY34" s="319"/>
      <c r="SZ34" s="319"/>
      <c r="TA34" s="319"/>
      <c r="TB34" s="319"/>
      <c r="TC34" s="319"/>
      <c r="TD34" s="319"/>
      <c r="TE34" s="319"/>
      <c r="TF34" s="319"/>
      <c r="TG34" s="319"/>
      <c r="TH34" s="319"/>
      <c r="TI34" s="319"/>
      <c r="TJ34" s="319"/>
      <c r="TK34" s="319"/>
      <c r="TL34" s="319"/>
      <c r="TM34" s="319"/>
      <c r="TN34" s="319"/>
      <c r="TO34" s="319"/>
      <c r="TP34" s="319"/>
      <c r="TQ34" s="319"/>
      <c r="TR34" s="319"/>
      <c r="TS34" s="319"/>
      <c r="TT34" s="319"/>
      <c r="TU34" s="319"/>
      <c r="TV34" s="319"/>
      <c r="TW34" s="319"/>
      <c r="TX34" s="319"/>
      <c r="TY34" s="319"/>
      <c r="TZ34" s="319"/>
      <c r="UA34" s="319"/>
      <c r="UB34" s="319"/>
      <c r="UC34" s="319"/>
      <c r="UD34" s="319"/>
      <c r="UE34" s="319"/>
      <c r="UF34" s="319"/>
      <c r="UG34" s="319"/>
      <c r="UH34" s="319"/>
      <c r="UI34" s="319"/>
      <c r="UJ34" s="319"/>
      <c r="UK34" s="319"/>
      <c r="UL34" s="319"/>
      <c r="UM34" s="319"/>
      <c r="UN34" s="319"/>
      <c r="UO34" s="319"/>
      <c r="UP34" s="319"/>
      <c r="UQ34" s="319"/>
      <c r="UR34" s="319"/>
      <c r="US34" s="319"/>
      <c r="UT34" s="319"/>
      <c r="UU34" s="319"/>
      <c r="UV34" s="319"/>
      <c r="UW34" s="319"/>
      <c r="UX34" s="319"/>
      <c r="UY34" s="319"/>
      <c r="UZ34" s="319"/>
      <c r="VA34" s="319"/>
      <c r="VB34" s="319"/>
      <c r="VC34" s="319"/>
      <c r="VD34" s="319"/>
      <c r="VE34" s="319"/>
      <c r="VF34" s="319"/>
      <c r="VG34" s="319"/>
      <c r="VH34" s="319"/>
      <c r="VI34" s="319"/>
      <c r="VJ34" s="319"/>
      <c r="VK34" s="319"/>
      <c r="VL34" s="319"/>
      <c r="VM34" s="319"/>
      <c r="VN34" s="319"/>
      <c r="VO34" s="319"/>
      <c r="VP34" s="319"/>
      <c r="VQ34" s="319"/>
      <c r="VR34" s="319"/>
      <c r="VS34" s="319"/>
      <c r="VT34" s="319"/>
      <c r="VU34" s="319"/>
      <c r="VV34" s="319"/>
      <c r="VW34" s="319"/>
      <c r="VX34" s="319"/>
      <c r="VY34" s="319"/>
      <c r="VZ34" s="319"/>
      <c r="WA34" s="319"/>
      <c r="WB34" s="319"/>
      <c r="WC34" s="319"/>
      <c r="WD34" s="319"/>
      <c r="WE34" s="319"/>
      <c r="WF34" s="319"/>
      <c r="WG34" s="319"/>
      <c r="WH34" s="319"/>
      <c r="WI34" s="319"/>
      <c r="WJ34" s="319"/>
      <c r="WK34" s="319"/>
      <c r="WL34" s="319"/>
      <c r="WM34" s="319"/>
      <c r="WN34" s="319"/>
      <c r="WO34" s="319"/>
      <c r="WP34" s="319"/>
      <c r="WQ34" s="319"/>
      <c r="WR34" s="319"/>
      <c r="WS34" s="319"/>
      <c r="WT34" s="319"/>
      <c r="WU34" s="319"/>
      <c r="WV34" s="319"/>
      <c r="WW34" s="319"/>
      <c r="WX34" s="319"/>
      <c r="WY34" s="319"/>
      <c r="WZ34" s="319"/>
      <c r="XA34" s="319"/>
      <c r="XB34" s="319"/>
      <c r="XC34" s="319"/>
      <c r="XD34" s="319"/>
      <c r="XE34" s="319"/>
      <c r="XF34" s="319"/>
      <c r="XG34" s="319"/>
      <c r="XH34" s="319"/>
      <c r="XI34" s="319"/>
      <c r="XJ34" s="319"/>
      <c r="XK34" s="319"/>
      <c r="XL34" s="319"/>
      <c r="XM34" s="319"/>
      <c r="XN34" s="319"/>
      <c r="XO34" s="319"/>
      <c r="XP34" s="319"/>
      <c r="XQ34" s="319"/>
      <c r="XR34" s="319"/>
      <c r="XS34" s="319"/>
      <c r="XT34" s="319"/>
      <c r="XU34" s="319"/>
      <c r="XV34" s="319"/>
      <c r="XW34" s="319"/>
      <c r="XX34" s="319"/>
      <c r="XY34" s="319"/>
      <c r="XZ34" s="319"/>
      <c r="YA34" s="319"/>
      <c r="YB34" s="319"/>
      <c r="YC34" s="319"/>
      <c r="YD34" s="319"/>
      <c r="YE34" s="319"/>
      <c r="YF34" s="319"/>
      <c r="YG34" s="319"/>
      <c r="YH34" s="319"/>
      <c r="YI34" s="319"/>
      <c r="YJ34" s="319"/>
      <c r="YK34" s="319"/>
      <c r="YL34" s="319"/>
      <c r="YM34" s="319"/>
      <c r="YN34" s="319"/>
      <c r="YO34" s="319"/>
      <c r="YP34" s="319"/>
      <c r="YQ34" s="319"/>
      <c r="YR34" s="319"/>
      <c r="YS34" s="319"/>
      <c r="YT34" s="319"/>
      <c r="YU34" s="319"/>
      <c r="YV34" s="319"/>
      <c r="YW34" s="319"/>
      <c r="YX34" s="319"/>
      <c r="YY34" s="319"/>
      <c r="YZ34" s="319"/>
      <c r="ZA34" s="319"/>
      <c r="ZB34" s="319"/>
      <c r="ZC34" s="319"/>
      <c r="ZD34" s="319"/>
      <c r="ZE34" s="319"/>
      <c r="ZF34" s="319"/>
      <c r="ZG34" s="319"/>
      <c r="ZH34" s="319"/>
      <c r="ZI34" s="319"/>
      <c r="ZJ34" s="319"/>
      <c r="ZK34" s="319"/>
      <c r="ZL34" s="319"/>
      <c r="ZM34" s="319"/>
      <c r="ZN34" s="319"/>
      <c r="ZO34" s="319"/>
      <c r="ZP34" s="319"/>
      <c r="ZQ34" s="319"/>
      <c r="ZR34" s="319"/>
      <c r="ZS34" s="319"/>
      <c r="ZT34" s="319"/>
      <c r="ZU34" s="319"/>
      <c r="ZV34" s="319"/>
      <c r="ZW34" s="319"/>
      <c r="ZX34" s="319"/>
      <c r="ZY34" s="319"/>
      <c r="ZZ34" s="319"/>
      <c r="AAA34" s="319"/>
      <c r="AAB34" s="319"/>
      <c r="AAC34" s="319"/>
      <c r="AAD34" s="319"/>
      <c r="AAE34" s="319"/>
      <c r="AAF34" s="319"/>
      <c r="AAG34" s="319"/>
      <c r="AAH34" s="319"/>
      <c r="AAI34" s="319"/>
      <c r="AAJ34" s="319"/>
      <c r="AAK34" s="319"/>
      <c r="AAL34" s="319"/>
      <c r="AAM34" s="319"/>
      <c r="AAN34" s="319"/>
      <c r="AAO34" s="319"/>
      <c r="AAP34" s="319"/>
      <c r="AAQ34" s="319"/>
      <c r="AAR34" s="319"/>
      <c r="AAS34" s="319"/>
      <c r="AAT34" s="319"/>
      <c r="AAU34" s="319"/>
      <c r="AAV34" s="319"/>
      <c r="AAW34" s="319"/>
      <c r="AAX34" s="319"/>
      <c r="AAY34" s="319"/>
      <c r="AAZ34" s="319"/>
      <c r="ABA34" s="319"/>
      <c r="ABB34" s="319"/>
      <c r="ABC34" s="319"/>
      <c r="ABD34" s="319"/>
      <c r="ABE34" s="319"/>
      <c r="ABF34" s="319"/>
      <c r="ABG34" s="319"/>
      <c r="ABH34" s="319"/>
      <c r="ABI34" s="319"/>
      <c r="ABJ34" s="319"/>
      <c r="ABK34" s="319"/>
      <c r="ABL34" s="319"/>
      <c r="ABM34" s="319"/>
      <c r="ABN34" s="319"/>
      <c r="ABO34" s="319"/>
      <c r="ABP34" s="319"/>
      <c r="ABQ34" s="319"/>
      <c r="ABR34" s="319"/>
      <c r="ABS34" s="319"/>
      <c r="ABT34" s="319"/>
      <c r="ABU34" s="319"/>
      <c r="ABV34" s="319"/>
      <c r="ABW34" s="319"/>
      <c r="ABX34" s="319"/>
      <c r="ABY34" s="319"/>
      <c r="ABZ34" s="319"/>
      <c r="ACA34" s="319"/>
      <c r="ACB34" s="319"/>
      <c r="ACC34" s="319"/>
      <c r="ACD34" s="319"/>
      <c r="ACE34" s="319"/>
      <c r="ACF34" s="319"/>
      <c r="ACG34" s="319"/>
      <c r="ACH34" s="319"/>
      <c r="ACI34" s="319"/>
      <c r="ACJ34" s="319"/>
      <c r="ACK34" s="319"/>
      <c r="ACL34" s="319"/>
      <c r="ACM34" s="319"/>
      <c r="ACN34" s="319"/>
      <c r="ACO34" s="319"/>
      <c r="ACP34" s="319"/>
      <c r="ACQ34" s="319"/>
      <c r="ACR34" s="319"/>
      <c r="ACS34" s="319"/>
      <c r="ACT34" s="319"/>
      <c r="ACU34" s="319"/>
      <c r="ACV34" s="319"/>
      <c r="ACW34" s="319"/>
      <c r="ACX34" s="319"/>
      <c r="ACY34" s="319"/>
      <c r="ACZ34" s="319"/>
      <c r="ADA34" s="319"/>
      <c r="ADB34" s="319"/>
      <c r="ADC34" s="319"/>
      <c r="ADD34" s="319"/>
      <c r="ADE34" s="319"/>
      <c r="ADF34" s="319"/>
      <c r="ADG34" s="319"/>
      <c r="ADH34" s="319"/>
      <c r="ADI34" s="319"/>
      <c r="ADJ34" s="319"/>
      <c r="ADK34" s="319"/>
      <c r="ADL34" s="319"/>
      <c r="ADM34" s="319"/>
      <c r="ADN34" s="319"/>
      <c r="ADO34" s="319"/>
      <c r="ADP34" s="319"/>
      <c r="ADQ34" s="319"/>
      <c r="ADR34" s="319"/>
      <c r="ADS34" s="319"/>
      <c r="ADT34" s="319"/>
      <c r="ADU34" s="319"/>
      <c r="ADV34" s="319"/>
      <c r="ADW34" s="319"/>
      <c r="ADX34" s="319"/>
      <c r="ADY34" s="319"/>
      <c r="ADZ34" s="319"/>
      <c r="AEA34" s="319"/>
      <c r="AEB34" s="319"/>
      <c r="AEC34" s="319"/>
      <c r="AED34" s="319"/>
      <c r="AEE34" s="319"/>
      <c r="AEF34" s="319"/>
      <c r="AEG34" s="319"/>
      <c r="AEH34" s="319"/>
      <c r="AEI34" s="319"/>
      <c r="AEJ34" s="319"/>
      <c r="AEK34" s="319"/>
      <c r="AEL34" s="319"/>
      <c r="AEM34" s="319"/>
      <c r="AEN34" s="319"/>
      <c r="AEO34" s="319"/>
      <c r="AEP34" s="319"/>
      <c r="AEQ34" s="319"/>
      <c r="AER34" s="319"/>
      <c r="AES34" s="319"/>
      <c r="AET34" s="319"/>
      <c r="AEU34" s="319"/>
      <c r="AEV34" s="319"/>
      <c r="AEW34" s="319"/>
      <c r="AEX34" s="319"/>
      <c r="AEY34" s="319"/>
      <c r="AEZ34" s="319"/>
      <c r="AFA34" s="319"/>
      <c r="AFB34" s="319"/>
      <c r="AFC34" s="319"/>
      <c r="AFD34" s="319"/>
      <c r="AFE34" s="319"/>
      <c r="AFF34" s="319"/>
      <c r="AFG34" s="319"/>
      <c r="AFH34" s="319"/>
      <c r="AFI34" s="319"/>
      <c r="AFJ34" s="319"/>
      <c r="AFK34" s="319"/>
      <c r="AFL34" s="319"/>
      <c r="AFM34" s="319"/>
      <c r="AFN34" s="319"/>
      <c r="AFO34" s="319"/>
      <c r="AFP34" s="319"/>
      <c r="AFQ34" s="319"/>
      <c r="AFR34" s="319"/>
      <c r="AFS34" s="319"/>
      <c r="AFT34" s="319"/>
      <c r="AFU34" s="319"/>
      <c r="AFV34" s="319"/>
      <c r="AFW34" s="319"/>
      <c r="AFX34" s="319"/>
      <c r="AFY34" s="319"/>
      <c r="AFZ34" s="319"/>
      <c r="AGA34" s="319"/>
      <c r="AGB34" s="319"/>
      <c r="AGC34" s="319"/>
      <c r="AGD34" s="319"/>
      <c r="AGE34" s="319"/>
      <c r="AGF34" s="319"/>
      <c r="AGG34" s="319"/>
      <c r="AGH34" s="319"/>
      <c r="AGI34" s="319"/>
      <c r="AGJ34" s="319"/>
      <c r="AGK34" s="319"/>
      <c r="AGL34" s="319"/>
      <c r="AGM34" s="319"/>
      <c r="AGN34" s="319"/>
      <c r="AGO34" s="319"/>
      <c r="AGP34" s="319"/>
      <c r="AGQ34" s="319"/>
      <c r="AGR34" s="319"/>
      <c r="AGS34" s="319"/>
      <c r="AGT34" s="319"/>
      <c r="AGU34" s="319"/>
      <c r="AGV34" s="319"/>
      <c r="AGW34" s="319"/>
      <c r="AGX34" s="319"/>
      <c r="AGY34" s="319"/>
      <c r="AGZ34" s="319"/>
      <c r="AHA34" s="319"/>
      <c r="AHB34" s="319"/>
      <c r="AHC34" s="319"/>
      <c r="AHD34" s="319"/>
      <c r="AHE34" s="319"/>
      <c r="AHF34" s="319"/>
      <c r="AHG34" s="319"/>
      <c r="AHH34" s="319"/>
      <c r="AHI34" s="319"/>
      <c r="AHJ34" s="319"/>
      <c r="AHK34" s="319"/>
      <c r="AHL34" s="319"/>
      <c r="AHM34" s="319"/>
      <c r="AHN34" s="319"/>
      <c r="AHO34" s="319"/>
      <c r="AHP34" s="319"/>
      <c r="AHQ34" s="319"/>
      <c r="AHR34" s="319"/>
      <c r="AHS34" s="319"/>
      <c r="AHT34" s="319"/>
      <c r="AHU34" s="319"/>
      <c r="AHV34" s="319"/>
      <c r="AHW34" s="319"/>
      <c r="AHX34" s="319"/>
      <c r="AHY34" s="319"/>
      <c r="AHZ34" s="319"/>
      <c r="AIA34" s="319"/>
      <c r="AIB34" s="319"/>
      <c r="AIC34" s="319"/>
      <c r="AID34" s="319"/>
      <c r="AIE34" s="319"/>
      <c r="AIF34" s="319"/>
      <c r="AIG34" s="319"/>
      <c r="AIH34" s="319"/>
      <c r="AII34" s="319"/>
      <c r="AIJ34" s="319"/>
      <c r="AIK34" s="319"/>
      <c r="AIL34" s="319"/>
      <c r="AIM34" s="319"/>
      <c r="AIN34" s="319"/>
      <c r="AIO34" s="319"/>
      <c r="AIP34" s="319"/>
      <c r="AIQ34" s="319"/>
      <c r="AIR34" s="319"/>
      <c r="AIS34" s="319"/>
      <c r="AIT34" s="319"/>
      <c r="AIU34" s="319"/>
      <c r="AIV34" s="319"/>
      <c r="AIW34" s="319"/>
      <c r="AIX34" s="319"/>
      <c r="AIY34" s="319"/>
      <c r="AIZ34" s="319"/>
      <c r="AJA34" s="319"/>
      <c r="AJB34" s="319"/>
      <c r="AJC34" s="319"/>
      <c r="AJD34" s="319"/>
      <c r="AJE34" s="319"/>
      <c r="AJF34" s="319"/>
      <c r="AJG34" s="319"/>
      <c r="AJH34" s="319"/>
      <c r="AJI34" s="319"/>
      <c r="AJJ34" s="319"/>
      <c r="AJK34" s="319"/>
      <c r="AJL34" s="319"/>
      <c r="AJM34" s="319"/>
      <c r="AJN34" s="319"/>
      <c r="AJO34" s="319"/>
      <c r="AJP34" s="319"/>
      <c r="AJQ34" s="319"/>
      <c r="AJR34" s="319"/>
      <c r="AJS34" s="319"/>
      <c r="AJT34" s="319"/>
      <c r="AJU34" s="319"/>
      <c r="AJV34" s="319"/>
      <c r="AJW34" s="319"/>
      <c r="AJX34" s="319"/>
      <c r="AJY34" s="319"/>
      <c r="AJZ34" s="319"/>
      <c r="AKA34" s="319"/>
      <c r="AKB34" s="319"/>
      <c r="AKC34" s="319"/>
      <c r="AKD34" s="319"/>
    </row>
    <row r="35" spans="1:966" s="195" customFormat="1">
      <c r="B35" s="229"/>
      <c r="C35" s="655" t="s">
        <v>603</v>
      </c>
      <c r="D35" s="229"/>
      <c r="E35" s="229"/>
      <c r="F35" s="211"/>
      <c r="G35" s="211"/>
      <c r="H35" s="211"/>
      <c r="I35" s="212"/>
      <c r="J35" s="213"/>
      <c r="K35" s="214">
        <v>63031</v>
      </c>
      <c r="L35" s="214">
        <v>63031</v>
      </c>
      <c r="M35" s="214">
        <f t="shared" si="19"/>
        <v>58470.315398886822</v>
      </c>
      <c r="N35" s="214">
        <f t="shared" si="20"/>
        <v>58470.315398886822</v>
      </c>
      <c r="O35" s="208"/>
      <c r="P35" s="311"/>
      <c r="Q35" s="230"/>
      <c r="R35" s="230"/>
      <c r="S35" s="230"/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  <c r="KO35" s="319"/>
      <c r="KP35" s="319"/>
      <c r="KQ35" s="319"/>
      <c r="KR35" s="319"/>
      <c r="KS35" s="319"/>
      <c r="KT35" s="319"/>
      <c r="KU35" s="319"/>
      <c r="KV35" s="319"/>
      <c r="KW35" s="319"/>
      <c r="KX35" s="319"/>
      <c r="KY35" s="319"/>
      <c r="KZ35" s="319"/>
      <c r="LA35" s="319"/>
      <c r="LB35" s="319"/>
      <c r="LC35" s="319"/>
      <c r="LD35" s="319"/>
      <c r="LE35" s="319"/>
      <c r="LF35" s="319"/>
      <c r="LG35" s="319"/>
      <c r="LH35" s="319"/>
      <c r="LI35" s="319"/>
      <c r="LJ35" s="319"/>
      <c r="LK35" s="319"/>
      <c r="LL35" s="319"/>
      <c r="LM35" s="319"/>
      <c r="LN35" s="319"/>
      <c r="LO35" s="319"/>
      <c r="LP35" s="319"/>
      <c r="LQ35" s="319"/>
      <c r="LR35" s="319"/>
      <c r="LS35" s="319"/>
      <c r="LT35" s="319"/>
      <c r="LU35" s="319"/>
      <c r="LV35" s="319"/>
      <c r="LW35" s="319"/>
      <c r="LX35" s="319"/>
      <c r="LY35" s="319"/>
      <c r="LZ35" s="319"/>
      <c r="MA35" s="319"/>
      <c r="MB35" s="319"/>
      <c r="MC35" s="319"/>
      <c r="MD35" s="319"/>
      <c r="ME35" s="319"/>
      <c r="MF35" s="319"/>
      <c r="MG35" s="319"/>
      <c r="MH35" s="319"/>
      <c r="MI35" s="319"/>
      <c r="MJ35" s="319"/>
      <c r="MK35" s="319"/>
      <c r="ML35" s="319"/>
      <c r="MM35" s="319"/>
      <c r="MN35" s="319"/>
      <c r="MO35" s="319"/>
      <c r="MP35" s="319"/>
      <c r="MQ35" s="319"/>
      <c r="MR35" s="319"/>
      <c r="MS35" s="319"/>
      <c r="MT35" s="319"/>
      <c r="MU35" s="319"/>
      <c r="MV35" s="319"/>
      <c r="MW35" s="319"/>
      <c r="MX35" s="319"/>
      <c r="MY35" s="319"/>
      <c r="MZ35" s="319"/>
      <c r="NA35" s="319"/>
      <c r="NB35" s="319"/>
      <c r="NC35" s="319"/>
      <c r="ND35" s="319"/>
      <c r="NE35" s="319"/>
      <c r="NF35" s="319"/>
      <c r="NG35" s="319"/>
      <c r="NH35" s="319"/>
      <c r="NI35" s="319"/>
      <c r="NJ35" s="319"/>
      <c r="NK35" s="319"/>
      <c r="NL35" s="319"/>
      <c r="NM35" s="319"/>
      <c r="NN35" s="319"/>
      <c r="NO35" s="319"/>
      <c r="NP35" s="319"/>
      <c r="NQ35" s="319"/>
      <c r="NR35" s="319"/>
      <c r="NS35" s="319"/>
      <c r="NT35" s="319"/>
      <c r="NU35" s="319"/>
      <c r="NV35" s="319"/>
      <c r="NW35" s="319"/>
      <c r="NX35" s="319"/>
      <c r="NY35" s="319"/>
      <c r="NZ35" s="319"/>
      <c r="OA35" s="319"/>
      <c r="OB35" s="319"/>
      <c r="OC35" s="319"/>
      <c r="OD35" s="319"/>
      <c r="OE35" s="319"/>
      <c r="OF35" s="319"/>
      <c r="OG35" s="319"/>
      <c r="OH35" s="319"/>
      <c r="OI35" s="319"/>
      <c r="OJ35" s="319"/>
      <c r="OK35" s="319"/>
      <c r="OL35" s="319"/>
      <c r="OM35" s="319"/>
      <c r="ON35" s="319"/>
      <c r="OO35" s="319"/>
      <c r="OP35" s="319"/>
      <c r="OQ35" s="319"/>
      <c r="OR35" s="319"/>
      <c r="OS35" s="319"/>
      <c r="OT35" s="319"/>
      <c r="OU35" s="319"/>
      <c r="OV35" s="319"/>
      <c r="OW35" s="319"/>
      <c r="OX35" s="319"/>
      <c r="OY35" s="319"/>
      <c r="OZ35" s="319"/>
      <c r="PA35" s="319"/>
      <c r="PB35" s="319"/>
      <c r="PC35" s="319"/>
      <c r="PD35" s="319"/>
      <c r="PE35" s="319"/>
      <c r="PF35" s="319"/>
      <c r="PG35" s="319"/>
      <c r="PH35" s="319"/>
      <c r="PI35" s="319"/>
      <c r="PJ35" s="319"/>
      <c r="PK35" s="319"/>
      <c r="PL35" s="319"/>
      <c r="PM35" s="319"/>
      <c r="PN35" s="319"/>
      <c r="PO35" s="319"/>
      <c r="PP35" s="319"/>
      <c r="PQ35" s="319"/>
      <c r="PR35" s="319"/>
      <c r="PS35" s="319"/>
      <c r="PT35" s="319"/>
      <c r="PU35" s="319"/>
      <c r="PV35" s="319"/>
      <c r="PW35" s="319"/>
      <c r="PX35" s="319"/>
      <c r="PY35" s="319"/>
      <c r="PZ35" s="319"/>
      <c r="QA35" s="319"/>
      <c r="QB35" s="319"/>
      <c r="QC35" s="319"/>
      <c r="QD35" s="319"/>
      <c r="QE35" s="319"/>
      <c r="QF35" s="319"/>
      <c r="QG35" s="319"/>
      <c r="QH35" s="319"/>
      <c r="QI35" s="319"/>
      <c r="QJ35" s="319"/>
      <c r="QK35" s="319"/>
      <c r="QL35" s="319"/>
      <c r="QM35" s="319"/>
      <c r="QN35" s="319"/>
      <c r="QO35" s="319"/>
      <c r="QP35" s="319"/>
      <c r="QQ35" s="319"/>
      <c r="QR35" s="319"/>
      <c r="QS35" s="319"/>
      <c r="QT35" s="319"/>
      <c r="QU35" s="319"/>
      <c r="QV35" s="319"/>
      <c r="QW35" s="319"/>
      <c r="QX35" s="319"/>
      <c r="QY35" s="319"/>
      <c r="QZ35" s="319"/>
      <c r="RA35" s="319"/>
      <c r="RB35" s="319"/>
      <c r="RC35" s="319"/>
      <c r="RD35" s="319"/>
      <c r="RE35" s="319"/>
      <c r="RF35" s="319"/>
      <c r="RG35" s="319"/>
      <c r="RH35" s="319"/>
      <c r="RI35" s="319"/>
      <c r="RJ35" s="319"/>
      <c r="RK35" s="319"/>
      <c r="RL35" s="319"/>
      <c r="RM35" s="319"/>
      <c r="RN35" s="319"/>
      <c r="RO35" s="319"/>
      <c r="RP35" s="319"/>
      <c r="RQ35" s="319"/>
      <c r="RR35" s="319"/>
      <c r="RS35" s="319"/>
      <c r="RT35" s="319"/>
      <c r="RU35" s="319"/>
      <c r="RV35" s="319"/>
      <c r="RW35" s="319"/>
      <c r="RX35" s="319"/>
      <c r="RY35" s="319"/>
      <c r="RZ35" s="319"/>
      <c r="SA35" s="319"/>
      <c r="SB35" s="319"/>
      <c r="SC35" s="319"/>
      <c r="SD35" s="319"/>
      <c r="SE35" s="319"/>
      <c r="SF35" s="319"/>
      <c r="SG35" s="319"/>
      <c r="SH35" s="319"/>
      <c r="SI35" s="319"/>
      <c r="SJ35" s="319"/>
      <c r="SK35" s="319"/>
      <c r="SL35" s="319"/>
      <c r="SM35" s="319"/>
      <c r="SN35" s="319"/>
      <c r="SO35" s="319"/>
      <c r="SP35" s="319"/>
      <c r="SQ35" s="319"/>
      <c r="SR35" s="319"/>
      <c r="SS35" s="319"/>
      <c r="ST35" s="319"/>
      <c r="SU35" s="319"/>
      <c r="SV35" s="319"/>
      <c r="SW35" s="319"/>
      <c r="SX35" s="319"/>
      <c r="SY35" s="319"/>
      <c r="SZ35" s="319"/>
      <c r="TA35" s="319"/>
      <c r="TB35" s="319"/>
      <c r="TC35" s="319"/>
      <c r="TD35" s="319"/>
      <c r="TE35" s="319"/>
      <c r="TF35" s="319"/>
      <c r="TG35" s="319"/>
      <c r="TH35" s="319"/>
      <c r="TI35" s="319"/>
      <c r="TJ35" s="319"/>
      <c r="TK35" s="319"/>
      <c r="TL35" s="319"/>
      <c r="TM35" s="319"/>
      <c r="TN35" s="319"/>
      <c r="TO35" s="319"/>
      <c r="TP35" s="319"/>
      <c r="TQ35" s="319"/>
      <c r="TR35" s="319"/>
      <c r="TS35" s="319"/>
      <c r="TT35" s="319"/>
      <c r="TU35" s="319"/>
      <c r="TV35" s="319"/>
      <c r="TW35" s="319"/>
      <c r="TX35" s="319"/>
      <c r="TY35" s="319"/>
      <c r="TZ35" s="319"/>
      <c r="UA35" s="319"/>
      <c r="UB35" s="319"/>
      <c r="UC35" s="319"/>
      <c r="UD35" s="319"/>
      <c r="UE35" s="319"/>
      <c r="UF35" s="319"/>
      <c r="UG35" s="319"/>
      <c r="UH35" s="319"/>
      <c r="UI35" s="319"/>
      <c r="UJ35" s="319"/>
      <c r="UK35" s="319"/>
      <c r="UL35" s="319"/>
      <c r="UM35" s="319"/>
      <c r="UN35" s="319"/>
      <c r="UO35" s="319"/>
      <c r="UP35" s="319"/>
      <c r="UQ35" s="319"/>
      <c r="UR35" s="319"/>
      <c r="US35" s="319"/>
      <c r="UT35" s="319"/>
      <c r="UU35" s="319"/>
      <c r="UV35" s="319"/>
      <c r="UW35" s="319"/>
      <c r="UX35" s="319"/>
      <c r="UY35" s="319"/>
      <c r="UZ35" s="319"/>
      <c r="VA35" s="319"/>
      <c r="VB35" s="319"/>
      <c r="VC35" s="319"/>
      <c r="VD35" s="319"/>
      <c r="VE35" s="319"/>
      <c r="VF35" s="319"/>
      <c r="VG35" s="319"/>
      <c r="VH35" s="319"/>
      <c r="VI35" s="319"/>
      <c r="VJ35" s="319"/>
      <c r="VK35" s="319"/>
      <c r="VL35" s="319"/>
      <c r="VM35" s="319"/>
      <c r="VN35" s="319"/>
      <c r="VO35" s="319"/>
      <c r="VP35" s="319"/>
      <c r="VQ35" s="319"/>
      <c r="VR35" s="319"/>
      <c r="VS35" s="319"/>
      <c r="VT35" s="319"/>
      <c r="VU35" s="319"/>
      <c r="VV35" s="319"/>
      <c r="VW35" s="319"/>
      <c r="VX35" s="319"/>
      <c r="VY35" s="319"/>
      <c r="VZ35" s="319"/>
      <c r="WA35" s="319"/>
      <c r="WB35" s="319"/>
      <c r="WC35" s="319"/>
      <c r="WD35" s="319"/>
      <c r="WE35" s="319"/>
      <c r="WF35" s="319"/>
      <c r="WG35" s="319"/>
      <c r="WH35" s="319"/>
      <c r="WI35" s="319"/>
      <c r="WJ35" s="319"/>
      <c r="WK35" s="319"/>
      <c r="WL35" s="319"/>
      <c r="WM35" s="319"/>
      <c r="WN35" s="319"/>
      <c r="WO35" s="319"/>
      <c r="WP35" s="319"/>
      <c r="WQ35" s="319"/>
      <c r="WR35" s="319"/>
      <c r="WS35" s="319"/>
      <c r="WT35" s="319"/>
      <c r="WU35" s="319"/>
      <c r="WV35" s="319"/>
      <c r="WW35" s="319"/>
      <c r="WX35" s="319"/>
      <c r="WY35" s="319"/>
      <c r="WZ35" s="319"/>
      <c r="XA35" s="319"/>
      <c r="XB35" s="319"/>
      <c r="XC35" s="319"/>
      <c r="XD35" s="319"/>
      <c r="XE35" s="319"/>
      <c r="XF35" s="319"/>
      <c r="XG35" s="319"/>
      <c r="XH35" s="319"/>
      <c r="XI35" s="319"/>
      <c r="XJ35" s="319"/>
      <c r="XK35" s="319"/>
      <c r="XL35" s="319"/>
      <c r="XM35" s="319"/>
      <c r="XN35" s="319"/>
      <c r="XO35" s="319"/>
      <c r="XP35" s="319"/>
      <c r="XQ35" s="319"/>
      <c r="XR35" s="319"/>
      <c r="XS35" s="319"/>
      <c r="XT35" s="319"/>
      <c r="XU35" s="319"/>
      <c r="XV35" s="319"/>
      <c r="XW35" s="319"/>
      <c r="XX35" s="319"/>
      <c r="XY35" s="319"/>
      <c r="XZ35" s="319"/>
      <c r="YA35" s="319"/>
      <c r="YB35" s="319"/>
      <c r="YC35" s="319"/>
      <c r="YD35" s="319"/>
      <c r="YE35" s="319"/>
      <c r="YF35" s="319"/>
      <c r="YG35" s="319"/>
      <c r="YH35" s="319"/>
      <c r="YI35" s="319"/>
      <c r="YJ35" s="319"/>
      <c r="YK35" s="319"/>
      <c r="YL35" s="319"/>
      <c r="YM35" s="319"/>
      <c r="YN35" s="319"/>
      <c r="YO35" s="319"/>
      <c r="YP35" s="319"/>
      <c r="YQ35" s="319"/>
      <c r="YR35" s="319"/>
      <c r="YS35" s="319"/>
      <c r="YT35" s="319"/>
      <c r="YU35" s="319"/>
      <c r="YV35" s="319"/>
      <c r="YW35" s="319"/>
      <c r="YX35" s="319"/>
      <c r="YY35" s="319"/>
      <c r="YZ35" s="319"/>
      <c r="ZA35" s="319"/>
      <c r="ZB35" s="319"/>
      <c r="ZC35" s="319"/>
      <c r="ZD35" s="319"/>
      <c r="ZE35" s="319"/>
      <c r="ZF35" s="319"/>
      <c r="ZG35" s="319"/>
      <c r="ZH35" s="319"/>
      <c r="ZI35" s="319"/>
      <c r="ZJ35" s="319"/>
      <c r="ZK35" s="319"/>
      <c r="ZL35" s="319"/>
      <c r="ZM35" s="319"/>
      <c r="ZN35" s="319"/>
      <c r="ZO35" s="319"/>
      <c r="ZP35" s="319"/>
      <c r="ZQ35" s="319"/>
      <c r="ZR35" s="319"/>
      <c r="ZS35" s="319"/>
      <c r="ZT35" s="319"/>
      <c r="ZU35" s="319"/>
      <c r="ZV35" s="319"/>
      <c r="ZW35" s="319"/>
      <c r="ZX35" s="319"/>
      <c r="ZY35" s="319"/>
      <c r="ZZ35" s="319"/>
      <c r="AAA35" s="319"/>
      <c r="AAB35" s="319"/>
      <c r="AAC35" s="319"/>
      <c r="AAD35" s="319"/>
      <c r="AAE35" s="319"/>
      <c r="AAF35" s="319"/>
      <c r="AAG35" s="319"/>
      <c r="AAH35" s="319"/>
      <c r="AAI35" s="319"/>
      <c r="AAJ35" s="319"/>
      <c r="AAK35" s="319"/>
      <c r="AAL35" s="319"/>
      <c r="AAM35" s="319"/>
      <c r="AAN35" s="319"/>
      <c r="AAO35" s="319"/>
      <c r="AAP35" s="319"/>
      <c r="AAQ35" s="319"/>
      <c r="AAR35" s="319"/>
      <c r="AAS35" s="319"/>
      <c r="AAT35" s="319"/>
      <c r="AAU35" s="319"/>
      <c r="AAV35" s="319"/>
      <c r="AAW35" s="319"/>
      <c r="AAX35" s="319"/>
      <c r="AAY35" s="319"/>
      <c r="AAZ35" s="319"/>
      <c r="ABA35" s="319"/>
      <c r="ABB35" s="319"/>
      <c r="ABC35" s="319"/>
      <c r="ABD35" s="319"/>
      <c r="ABE35" s="319"/>
      <c r="ABF35" s="319"/>
      <c r="ABG35" s="319"/>
      <c r="ABH35" s="319"/>
      <c r="ABI35" s="319"/>
      <c r="ABJ35" s="319"/>
      <c r="ABK35" s="319"/>
      <c r="ABL35" s="319"/>
      <c r="ABM35" s="319"/>
      <c r="ABN35" s="319"/>
      <c r="ABO35" s="319"/>
      <c r="ABP35" s="319"/>
      <c r="ABQ35" s="319"/>
      <c r="ABR35" s="319"/>
      <c r="ABS35" s="319"/>
      <c r="ABT35" s="319"/>
      <c r="ABU35" s="319"/>
      <c r="ABV35" s="319"/>
      <c r="ABW35" s="319"/>
      <c r="ABX35" s="319"/>
      <c r="ABY35" s="319"/>
      <c r="ABZ35" s="319"/>
      <c r="ACA35" s="319"/>
      <c r="ACB35" s="319"/>
      <c r="ACC35" s="319"/>
      <c r="ACD35" s="319"/>
      <c r="ACE35" s="319"/>
      <c r="ACF35" s="319"/>
      <c r="ACG35" s="319"/>
      <c r="ACH35" s="319"/>
      <c r="ACI35" s="319"/>
      <c r="ACJ35" s="319"/>
      <c r="ACK35" s="319"/>
      <c r="ACL35" s="319"/>
      <c r="ACM35" s="319"/>
      <c r="ACN35" s="319"/>
      <c r="ACO35" s="319"/>
      <c r="ACP35" s="319"/>
      <c r="ACQ35" s="319"/>
      <c r="ACR35" s="319"/>
      <c r="ACS35" s="319"/>
      <c r="ACT35" s="319"/>
      <c r="ACU35" s="319"/>
      <c r="ACV35" s="319"/>
      <c r="ACW35" s="319"/>
      <c r="ACX35" s="319"/>
      <c r="ACY35" s="319"/>
      <c r="ACZ35" s="319"/>
      <c r="ADA35" s="319"/>
      <c r="ADB35" s="319"/>
      <c r="ADC35" s="319"/>
      <c r="ADD35" s="319"/>
      <c r="ADE35" s="319"/>
      <c r="ADF35" s="319"/>
      <c r="ADG35" s="319"/>
      <c r="ADH35" s="319"/>
      <c r="ADI35" s="319"/>
      <c r="ADJ35" s="319"/>
      <c r="ADK35" s="319"/>
      <c r="ADL35" s="319"/>
      <c r="ADM35" s="319"/>
      <c r="ADN35" s="319"/>
      <c r="ADO35" s="319"/>
      <c r="ADP35" s="319"/>
      <c r="ADQ35" s="319"/>
      <c r="ADR35" s="319"/>
      <c r="ADS35" s="319"/>
      <c r="ADT35" s="319"/>
      <c r="ADU35" s="319"/>
      <c r="ADV35" s="319"/>
      <c r="ADW35" s="319"/>
      <c r="ADX35" s="319"/>
      <c r="ADY35" s="319"/>
      <c r="ADZ35" s="319"/>
      <c r="AEA35" s="319"/>
      <c r="AEB35" s="319"/>
      <c r="AEC35" s="319"/>
      <c r="AED35" s="319"/>
      <c r="AEE35" s="319"/>
      <c r="AEF35" s="319"/>
      <c r="AEG35" s="319"/>
      <c r="AEH35" s="319"/>
      <c r="AEI35" s="319"/>
      <c r="AEJ35" s="319"/>
      <c r="AEK35" s="319"/>
      <c r="AEL35" s="319"/>
      <c r="AEM35" s="319"/>
      <c r="AEN35" s="319"/>
      <c r="AEO35" s="319"/>
      <c r="AEP35" s="319"/>
      <c r="AEQ35" s="319"/>
      <c r="AER35" s="319"/>
      <c r="AES35" s="319"/>
      <c r="AET35" s="319"/>
      <c r="AEU35" s="319"/>
      <c r="AEV35" s="319"/>
      <c r="AEW35" s="319"/>
      <c r="AEX35" s="319"/>
      <c r="AEY35" s="319"/>
      <c r="AEZ35" s="319"/>
      <c r="AFA35" s="319"/>
      <c r="AFB35" s="319"/>
      <c r="AFC35" s="319"/>
      <c r="AFD35" s="319"/>
      <c r="AFE35" s="319"/>
      <c r="AFF35" s="319"/>
      <c r="AFG35" s="319"/>
      <c r="AFH35" s="319"/>
      <c r="AFI35" s="319"/>
      <c r="AFJ35" s="319"/>
      <c r="AFK35" s="319"/>
      <c r="AFL35" s="319"/>
      <c r="AFM35" s="319"/>
      <c r="AFN35" s="319"/>
      <c r="AFO35" s="319"/>
      <c r="AFP35" s="319"/>
      <c r="AFQ35" s="319"/>
      <c r="AFR35" s="319"/>
      <c r="AFS35" s="319"/>
      <c r="AFT35" s="319"/>
      <c r="AFU35" s="319"/>
      <c r="AFV35" s="319"/>
      <c r="AFW35" s="319"/>
      <c r="AFX35" s="319"/>
      <c r="AFY35" s="319"/>
      <c r="AFZ35" s="319"/>
      <c r="AGA35" s="319"/>
      <c r="AGB35" s="319"/>
      <c r="AGC35" s="319"/>
      <c r="AGD35" s="319"/>
      <c r="AGE35" s="319"/>
      <c r="AGF35" s="319"/>
      <c r="AGG35" s="319"/>
      <c r="AGH35" s="319"/>
      <c r="AGI35" s="319"/>
      <c r="AGJ35" s="319"/>
      <c r="AGK35" s="319"/>
      <c r="AGL35" s="319"/>
      <c r="AGM35" s="319"/>
      <c r="AGN35" s="319"/>
      <c r="AGO35" s="319"/>
      <c r="AGP35" s="319"/>
      <c r="AGQ35" s="319"/>
      <c r="AGR35" s="319"/>
      <c r="AGS35" s="319"/>
      <c r="AGT35" s="319"/>
      <c r="AGU35" s="319"/>
      <c r="AGV35" s="319"/>
      <c r="AGW35" s="319"/>
      <c r="AGX35" s="319"/>
      <c r="AGY35" s="319"/>
      <c r="AGZ35" s="319"/>
      <c r="AHA35" s="319"/>
      <c r="AHB35" s="319"/>
      <c r="AHC35" s="319"/>
      <c r="AHD35" s="319"/>
      <c r="AHE35" s="319"/>
      <c r="AHF35" s="319"/>
      <c r="AHG35" s="319"/>
      <c r="AHH35" s="319"/>
      <c r="AHI35" s="319"/>
      <c r="AHJ35" s="319"/>
      <c r="AHK35" s="319"/>
      <c r="AHL35" s="319"/>
      <c r="AHM35" s="319"/>
      <c r="AHN35" s="319"/>
      <c r="AHO35" s="319"/>
      <c r="AHP35" s="319"/>
      <c r="AHQ35" s="319"/>
      <c r="AHR35" s="319"/>
      <c r="AHS35" s="319"/>
      <c r="AHT35" s="319"/>
      <c r="AHU35" s="319"/>
      <c r="AHV35" s="319"/>
      <c r="AHW35" s="319"/>
      <c r="AHX35" s="319"/>
      <c r="AHY35" s="319"/>
      <c r="AHZ35" s="319"/>
      <c r="AIA35" s="319"/>
      <c r="AIB35" s="319"/>
      <c r="AIC35" s="319"/>
      <c r="AID35" s="319"/>
      <c r="AIE35" s="319"/>
      <c r="AIF35" s="319"/>
      <c r="AIG35" s="319"/>
      <c r="AIH35" s="319"/>
      <c r="AII35" s="319"/>
      <c r="AIJ35" s="319"/>
      <c r="AIK35" s="319"/>
      <c r="AIL35" s="319"/>
      <c r="AIM35" s="319"/>
      <c r="AIN35" s="319"/>
      <c r="AIO35" s="319"/>
      <c r="AIP35" s="319"/>
      <c r="AIQ35" s="319"/>
      <c r="AIR35" s="319"/>
      <c r="AIS35" s="319"/>
      <c r="AIT35" s="319"/>
      <c r="AIU35" s="319"/>
      <c r="AIV35" s="319"/>
      <c r="AIW35" s="319"/>
      <c r="AIX35" s="319"/>
      <c r="AIY35" s="319"/>
      <c r="AIZ35" s="319"/>
      <c r="AJA35" s="319"/>
      <c r="AJB35" s="319"/>
      <c r="AJC35" s="319"/>
      <c r="AJD35" s="319"/>
      <c r="AJE35" s="319"/>
      <c r="AJF35" s="319"/>
      <c r="AJG35" s="319"/>
      <c r="AJH35" s="319"/>
      <c r="AJI35" s="319"/>
      <c r="AJJ35" s="319"/>
      <c r="AJK35" s="319"/>
      <c r="AJL35" s="319"/>
      <c r="AJM35" s="319"/>
      <c r="AJN35" s="319"/>
      <c r="AJO35" s="319"/>
      <c r="AJP35" s="319"/>
      <c r="AJQ35" s="319"/>
      <c r="AJR35" s="319"/>
      <c r="AJS35" s="319"/>
      <c r="AJT35" s="319"/>
      <c r="AJU35" s="319"/>
      <c r="AJV35" s="319"/>
      <c r="AJW35" s="319"/>
      <c r="AJX35" s="319"/>
      <c r="AJY35" s="319"/>
      <c r="AJZ35" s="319"/>
      <c r="AKA35" s="319"/>
      <c r="AKB35" s="319"/>
      <c r="AKC35" s="319"/>
      <c r="AKD35" s="319"/>
    </row>
    <row r="36" spans="1:966" s="195" customFormat="1">
      <c r="B36" s="229"/>
      <c r="C36" s="655" t="s">
        <v>1393</v>
      </c>
      <c r="D36" s="229"/>
      <c r="E36" s="229"/>
      <c r="F36" s="211"/>
      <c r="G36" s="211"/>
      <c r="H36" s="211"/>
      <c r="I36" s="212"/>
      <c r="J36" s="213"/>
      <c r="K36" s="214">
        <v>69385</v>
      </c>
      <c r="L36" s="214">
        <v>69358</v>
      </c>
      <c r="M36" s="214">
        <f t="shared" ref="M36" si="21">K36/(1+Discount_Rate)^1</f>
        <v>64364.564007421148</v>
      </c>
      <c r="N36" s="214">
        <f t="shared" ref="N36" si="22">L36/(1+Discount_Rate)^1</f>
        <v>64339.517625231907</v>
      </c>
      <c r="O36" s="208"/>
      <c r="P36" s="311"/>
      <c r="Q36" s="230"/>
      <c r="R36" s="230"/>
      <c r="S36" s="230"/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  <c r="GQ36" s="319"/>
      <c r="GR36" s="319"/>
      <c r="GS36" s="319"/>
      <c r="GT36" s="319"/>
      <c r="GU36" s="319"/>
      <c r="GV36" s="319"/>
      <c r="GW36" s="319"/>
      <c r="GX36" s="319"/>
      <c r="GY36" s="319"/>
      <c r="GZ36" s="319"/>
      <c r="HA36" s="319"/>
      <c r="HB36" s="319"/>
      <c r="HC36" s="319"/>
      <c r="HD36" s="319"/>
      <c r="HE36" s="319"/>
      <c r="HF36" s="319"/>
      <c r="HG36" s="319"/>
      <c r="HH36" s="319"/>
      <c r="HI36" s="319"/>
      <c r="HJ36" s="319"/>
      <c r="HK36" s="319"/>
      <c r="HL36" s="319"/>
      <c r="HM36" s="319"/>
      <c r="HN36" s="319"/>
      <c r="HO36" s="319"/>
      <c r="HP36" s="319"/>
      <c r="HQ36" s="319"/>
      <c r="HR36" s="319"/>
      <c r="HS36" s="319"/>
      <c r="HT36" s="319"/>
      <c r="HU36" s="319"/>
      <c r="HV36" s="319"/>
      <c r="HW36" s="319"/>
      <c r="HX36" s="319"/>
      <c r="HY36" s="319"/>
      <c r="HZ36" s="319"/>
      <c r="IA36" s="319"/>
      <c r="IB36" s="319"/>
      <c r="IC36" s="319"/>
      <c r="ID36" s="319"/>
      <c r="IE36" s="319"/>
      <c r="IF36" s="319"/>
      <c r="IG36" s="319"/>
      <c r="IH36" s="319"/>
      <c r="II36" s="319"/>
      <c r="IJ36" s="319"/>
      <c r="IK36" s="319"/>
      <c r="IL36" s="319"/>
      <c r="IM36" s="319"/>
      <c r="IN36" s="319"/>
      <c r="IO36" s="319"/>
      <c r="IP36" s="319"/>
      <c r="IQ36" s="319"/>
      <c r="IR36" s="319"/>
      <c r="IS36" s="319"/>
      <c r="IT36" s="319"/>
      <c r="IU36" s="319"/>
      <c r="IV36" s="319"/>
      <c r="IW36" s="319"/>
      <c r="IX36" s="319"/>
      <c r="IY36" s="319"/>
      <c r="IZ36" s="319"/>
      <c r="JA36" s="319"/>
      <c r="JB36" s="319"/>
      <c r="JC36" s="319"/>
      <c r="JD36" s="319"/>
      <c r="JE36" s="319"/>
      <c r="JF36" s="319"/>
      <c r="JG36" s="319"/>
      <c r="JH36" s="319"/>
      <c r="JI36" s="319"/>
      <c r="JJ36" s="319"/>
      <c r="JK36" s="319"/>
      <c r="JL36" s="319"/>
      <c r="JM36" s="319"/>
      <c r="JN36" s="319"/>
      <c r="JO36" s="319"/>
      <c r="JP36" s="319"/>
      <c r="JQ36" s="319"/>
      <c r="JR36" s="319"/>
      <c r="JS36" s="319"/>
      <c r="JT36" s="319"/>
      <c r="JU36" s="319"/>
      <c r="JV36" s="319"/>
      <c r="JW36" s="319"/>
      <c r="JX36" s="319"/>
      <c r="JY36" s="319"/>
      <c r="JZ36" s="319"/>
      <c r="KA36" s="319"/>
      <c r="KB36" s="319"/>
      <c r="KC36" s="319"/>
      <c r="KD36" s="319"/>
      <c r="KE36" s="319"/>
      <c r="KF36" s="319"/>
      <c r="KG36" s="319"/>
      <c r="KH36" s="319"/>
      <c r="KI36" s="319"/>
      <c r="KJ36" s="319"/>
      <c r="KK36" s="319"/>
      <c r="KL36" s="319"/>
      <c r="KM36" s="319"/>
      <c r="KN36" s="319"/>
      <c r="KO36" s="319"/>
      <c r="KP36" s="319"/>
      <c r="KQ36" s="319"/>
      <c r="KR36" s="319"/>
      <c r="KS36" s="319"/>
      <c r="KT36" s="319"/>
      <c r="KU36" s="319"/>
      <c r="KV36" s="319"/>
      <c r="KW36" s="319"/>
      <c r="KX36" s="319"/>
      <c r="KY36" s="319"/>
      <c r="KZ36" s="319"/>
      <c r="LA36" s="319"/>
      <c r="LB36" s="319"/>
      <c r="LC36" s="319"/>
      <c r="LD36" s="319"/>
      <c r="LE36" s="319"/>
      <c r="LF36" s="319"/>
      <c r="LG36" s="319"/>
      <c r="LH36" s="319"/>
      <c r="LI36" s="319"/>
      <c r="LJ36" s="319"/>
      <c r="LK36" s="319"/>
      <c r="LL36" s="319"/>
      <c r="LM36" s="319"/>
      <c r="LN36" s="319"/>
      <c r="LO36" s="319"/>
      <c r="LP36" s="319"/>
      <c r="LQ36" s="319"/>
      <c r="LR36" s="319"/>
      <c r="LS36" s="319"/>
      <c r="LT36" s="319"/>
      <c r="LU36" s="319"/>
      <c r="LV36" s="319"/>
      <c r="LW36" s="319"/>
      <c r="LX36" s="319"/>
      <c r="LY36" s="319"/>
      <c r="LZ36" s="319"/>
      <c r="MA36" s="319"/>
      <c r="MB36" s="319"/>
      <c r="MC36" s="319"/>
      <c r="MD36" s="319"/>
      <c r="ME36" s="319"/>
      <c r="MF36" s="319"/>
      <c r="MG36" s="319"/>
      <c r="MH36" s="319"/>
      <c r="MI36" s="319"/>
      <c r="MJ36" s="319"/>
      <c r="MK36" s="319"/>
      <c r="ML36" s="319"/>
      <c r="MM36" s="319"/>
      <c r="MN36" s="319"/>
      <c r="MO36" s="319"/>
      <c r="MP36" s="319"/>
      <c r="MQ36" s="319"/>
      <c r="MR36" s="319"/>
      <c r="MS36" s="319"/>
      <c r="MT36" s="319"/>
      <c r="MU36" s="319"/>
      <c r="MV36" s="319"/>
      <c r="MW36" s="319"/>
      <c r="MX36" s="319"/>
      <c r="MY36" s="319"/>
      <c r="MZ36" s="319"/>
      <c r="NA36" s="319"/>
      <c r="NB36" s="319"/>
      <c r="NC36" s="319"/>
      <c r="ND36" s="319"/>
      <c r="NE36" s="319"/>
      <c r="NF36" s="319"/>
      <c r="NG36" s="319"/>
      <c r="NH36" s="319"/>
      <c r="NI36" s="319"/>
      <c r="NJ36" s="319"/>
      <c r="NK36" s="319"/>
      <c r="NL36" s="319"/>
      <c r="NM36" s="319"/>
      <c r="NN36" s="319"/>
      <c r="NO36" s="319"/>
      <c r="NP36" s="319"/>
      <c r="NQ36" s="319"/>
      <c r="NR36" s="319"/>
      <c r="NS36" s="319"/>
      <c r="NT36" s="319"/>
      <c r="NU36" s="319"/>
      <c r="NV36" s="319"/>
      <c r="NW36" s="319"/>
      <c r="NX36" s="319"/>
      <c r="NY36" s="319"/>
      <c r="NZ36" s="319"/>
      <c r="OA36" s="319"/>
      <c r="OB36" s="319"/>
      <c r="OC36" s="319"/>
      <c r="OD36" s="319"/>
      <c r="OE36" s="319"/>
      <c r="OF36" s="319"/>
      <c r="OG36" s="319"/>
      <c r="OH36" s="319"/>
      <c r="OI36" s="319"/>
      <c r="OJ36" s="319"/>
      <c r="OK36" s="319"/>
      <c r="OL36" s="319"/>
      <c r="OM36" s="319"/>
      <c r="ON36" s="319"/>
      <c r="OO36" s="319"/>
      <c r="OP36" s="319"/>
      <c r="OQ36" s="319"/>
      <c r="OR36" s="319"/>
      <c r="OS36" s="319"/>
      <c r="OT36" s="319"/>
      <c r="OU36" s="319"/>
      <c r="OV36" s="319"/>
      <c r="OW36" s="319"/>
      <c r="OX36" s="319"/>
      <c r="OY36" s="319"/>
      <c r="OZ36" s="319"/>
      <c r="PA36" s="319"/>
      <c r="PB36" s="319"/>
      <c r="PC36" s="319"/>
      <c r="PD36" s="319"/>
      <c r="PE36" s="319"/>
      <c r="PF36" s="319"/>
      <c r="PG36" s="319"/>
      <c r="PH36" s="319"/>
      <c r="PI36" s="319"/>
      <c r="PJ36" s="319"/>
      <c r="PK36" s="319"/>
      <c r="PL36" s="319"/>
      <c r="PM36" s="319"/>
      <c r="PN36" s="319"/>
      <c r="PO36" s="319"/>
      <c r="PP36" s="319"/>
      <c r="PQ36" s="319"/>
      <c r="PR36" s="319"/>
      <c r="PS36" s="319"/>
      <c r="PT36" s="319"/>
      <c r="PU36" s="319"/>
      <c r="PV36" s="319"/>
      <c r="PW36" s="319"/>
      <c r="PX36" s="319"/>
      <c r="PY36" s="319"/>
      <c r="PZ36" s="319"/>
      <c r="QA36" s="319"/>
      <c r="QB36" s="319"/>
      <c r="QC36" s="319"/>
      <c r="QD36" s="319"/>
      <c r="QE36" s="319"/>
      <c r="QF36" s="319"/>
      <c r="QG36" s="319"/>
      <c r="QH36" s="319"/>
      <c r="QI36" s="319"/>
      <c r="QJ36" s="319"/>
      <c r="QK36" s="319"/>
      <c r="QL36" s="319"/>
      <c r="QM36" s="319"/>
      <c r="QN36" s="319"/>
      <c r="QO36" s="319"/>
      <c r="QP36" s="319"/>
      <c r="QQ36" s="319"/>
      <c r="QR36" s="319"/>
      <c r="QS36" s="319"/>
      <c r="QT36" s="319"/>
      <c r="QU36" s="319"/>
      <c r="QV36" s="319"/>
      <c r="QW36" s="319"/>
      <c r="QX36" s="319"/>
      <c r="QY36" s="319"/>
      <c r="QZ36" s="319"/>
      <c r="RA36" s="319"/>
      <c r="RB36" s="319"/>
      <c r="RC36" s="319"/>
      <c r="RD36" s="319"/>
      <c r="RE36" s="319"/>
      <c r="RF36" s="319"/>
      <c r="RG36" s="319"/>
      <c r="RH36" s="319"/>
      <c r="RI36" s="319"/>
      <c r="RJ36" s="319"/>
      <c r="RK36" s="319"/>
      <c r="RL36" s="319"/>
      <c r="RM36" s="319"/>
      <c r="RN36" s="319"/>
      <c r="RO36" s="319"/>
      <c r="RP36" s="319"/>
      <c r="RQ36" s="319"/>
      <c r="RR36" s="319"/>
      <c r="RS36" s="319"/>
      <c r="RT36" s="319"/>
      <c r="RU36" s="319"/>
      <c r="RV36" s="319"/>
      <c r="RW36" s="319"/>
      <c r="RX36" s="319"/>
      <c r="RY36" s="319"/>
      <c r="RZ36" s="319"/>
      <c r="SA36" s="319"/>
      <c r="SB36" s="319"/>
      <c r="SC36" s="319"/>
      <c r="SD36" s="319"/>
      <c r="SE36" s="319"/>
      <c r="SF36" s="319"/>
      <c r="SG36" s="319"/>
      <c r="SH36" s="319"/>
      <c r="SI36" s="319"/>
      <c r="SJ36" s="319"/>
      <c r="SK36" s="319"/>
      <c r="SL36" s="319"/>
      <c r="SM36" s="319"/>
      <c r="SN36" s="319"/>
      <c r="SO36" s="319"/>
      <c r="SP36" s="319"/>
      <c r="SQ36" s="319"/>
      <c r="SR36" s="319"/>
      <c r="SS36" s="319"/>
      <c r="ST36" s="319"/>
      <c r="SU36" s="319"/>
      <c r="SV36" s="319"/>
      <c r="SW36" s="319"/>
      <c r="SX36" s="319"/>
      <c r="SY36" s="319"/>
      <c r="SZ36" s="319"/>
      <c r="TA36" s="319"/>
      <c r="TB36" s="319"/>
      <c r="TC36" s="319"/>
      <c r="TD36" s="319"/>
      <c r="TE36" s="319"/>
      <c r="TF36" s="319"/>
      <c r="TG36" s="319"/>
      <c r="TH36" s="319"/>
      <c r="TI36" s="319"/>
      <c r="TJ36" s="319"/>
      <c r="TK36" s="319"/>
      <c r="TL36" s="319"/>
      <c r="TM36" s="319"/>
      <c r="TN36" s="319"/>
      <c r="TO36" s="319"/>
      <c r="TP36" s="319"/>
      <c r="TQ36" s="319"/>
      <c r="TR36" s="319"/>
      <c r="TS36" s="319"/>
      <c r="TT36" s="319"/>
      <c r="TU36" s="319"/>
      <c r="TV36" s="319"/>
      <c r="TW36" s="319"/>
      <c r="TX36" s="319"/>
      <c r="TY36" s="319"/>
      <c r="TZ36" s="319"/>
      <c r="UA36" s="319"/>
      <c r="UB36" s="319"/>
      <c r="UC36" s="319"/>
      <c r="UD36" s="319"/>
      <c r="UE36" s="319"/>
      <c r="UF36" s="319"/>
      <c r="UG36" s="319"/>
      <c r="UH36" s="319"/>
      <c r="UI36" s="319"/>
      <c r="UJ36" s="319"/>
      <c r="UK36" s="319"/>
      <c r="UL36" s="319"/>
      <c r="UM36" s="319"/>
      <c r="UN36" s="319"/>
      <c r="UO36" s="319"/>
      <c r="UP36" s="319"/>
      <c r="UQ36" s="319"/>
      <c r="UR36" s="319"/>
      <c r="US36" s="319"/>
      <c r="UT36" s="319"/>
      <c r="UU36" s="319"/>
      <c r="UV36" s="319"/>
      <c r="UW36" s="319"/>
      <c r="UX36" s="319"/>
      <c r="UY36" s="319"/>
      <c r="UZ36" s="319"/>
      <c r="VA36" s="319"/>
      <c r="VB36" s="319"/>
      <c r="VC36" s="319"/>
      <c r="VD36" s="319"/>
      <c r="VE36" s="319"/>
      <c r="VF36" s="319"/>
      <c r="VG36" s="319"/>
      <c r="VH36" s="319"/>
      <c r="VI36" s="319"/>
      <c r="VJ36" s="319"/>
      <c r="VK36" s="319"/>
      <c r="VL36" s="319"/>
      <c r="VM36" s="319"/>
      <c r="VN36" s="319"/>
      <c r="VO36" s="319"/>
      <c r="VP36" s="319"/>
      <c r="VQ36" s="319"/>
      <c r="VR36" s="319"/>
      <c r="VS36" s="319"/>
      <c r="VT36" s="319"/>
      <c r="VU36" s="319"/>
      <c r="VV36" s="319"/>
      <c r="VW36" s="319"/>
      <c r="VX36" s="319"/>
      <c r="VY36" s="319"/>
      <c r="VZ36" s="319"/>
      <c r="WA36" s="319"/>
      <c r="WB36" s="319"/>
      <c r="WC36" s="319"/>
      <c r="WD36" s="319"/>
      <c r="WE36" s="319"/>
      <c r="WF36" s="319"/>
      <c r="WG36" s="319"/>
      <c r="WH36" s="319"/>
      <c r="WI36" s="319"/>
      <c r="WJ36" s="319"/>
      <c r="WK36" s="319"/>
      <c r="WL36" s="319"/>
      <c r="WM36" s="319"/>
      <c r="WN36" s="319"/>
      <c r="WO36" s="319"/>
      <c r="WP36" s="319"/>
      <c r="WQ36" s="319"/>
      <c r="WR36" s="319"/>
      <c r="WS36" s="319"/>
      <c r="WT36" s="319"/>
      <c r="WU36" s="319"/>
      <c r="WV36" s="319"/>
      <c r="WW36" s="319"/>
      <c r="WX36" s="319"/>
      <c r="WY36" s="319"/>
      <c r="WZ36" s="319"/>
      <c r="XA36" s="319"/>
      <c r="XB36" s="319"/>
      <c r="XC36" s="319"/>
      <c r="XD36" s="319"/>
      <c r="XE36" s="319"/>
      <c r="XF36" s="319"/>
      <c r="XG36" s="319"/>
      <c r="XH36" s="319"/>
      <c r="XI36" s="319"/>
      <c r="XJ36" s="319"/>
      <c r="XK36" s="319"/>
      <c r="XL36" s="319"/>
      <c r="XM36" s="319"/>
      <c r="XN36" s="319"/>
      <c r="XO36" s="319"/>
      <c r="XP36" s="319"/>
      <c r="XQ36" s="319"/>
      <c r="XR36" s="319"/>
      <c r="XS36" s="319"/>
      <c r="XT36" s="319"/>
      <c r="XU36" s="319"/>
      <c r="XV36" s="319"/>
      <c r="XW36" s="319"/>
      <c r="XX36" s="319"/>
      <c r="XY36" s="319"/>
      <c r="XZ36" s="319"/>
      <c r="YA36" s="319"/>
      <c r="YB36" s="319"/>
      <c r="YC36" s="319"/>
      <c r="YD36" s="319"/>
      <c r="YE36" s="319"/>
      <c r="YF36" s="319"/>
      <c r="YG36" s="319"/>
      <c r="YH36" s="319"/>
      <c r="YI36" s="319"/>
      <c r="YJ36" s="319"/>
      <c r="YK36" s="319"/>
      <c r="YL36" s="319"/>
      <c r="YM36" s="319"/>
      <c r="YN36" s="319"/>
      <c r="YO36" s="319"/>
      <c r="YP36" s="319"/>
      <c r="YQ36" s="319"/>
      <c r="YR36" s="319"/>
      <c r="YS36" s="319"/>
      <c r="YT36" s="319"/>
      <c r="YU36" s="319"/>
      <c r="YV36" s="319"/>
      <c r="YW36" s="319"/>
      <c r="YX36" s="319"/>
      <c r="YY36" s="319"/>
      <c r="YZ36" s="319"/>
      <c r="ZA36" s="319"/>
      <c r="ZB36" s="319"/>
      <c r="ZC36" s="319"/>
      <c r="ZD36" s="319"/>
      <c r="ZE36" s="319"/>
      <c r="ZF36" s="319"/>
      <c r="ZG36" s="319"/>
      <c r="ZH36" s="319"/>
      <c r="ZI36" s="319"/>
      <c r="ZJ36" s="319"/>
      <c r="ZK36" s="319"/>
      <c r="ZL36" s="319"/>
      <c r="ZM36" s="319"/>
      <c r="ZN36" s="319"/>
      <c r="ZO36" s="319"/>
      <c r="ZP36" s="319"/>
      <c r="ZQ36" s="319"/>
      <c r="ZR36" s="319"/>
      <c r="ZS36" s="319"/>
      <c r="ZT36" s="319"/>
      <c r="ZU36" s="319"/>
      <c r="ZV36" s="319"/>
      <c r="ZW36" s="319"/>
      <c r="ZX36" s="319"/>
      <c r="ZY36" s="319"/>
      <c r="ZZ36" s="319"/>
      <c r="AAA36" s="319"/>
      <c r="AAB36" s="319"/>
      <c r="AAC36" s="319"/>
      <c r="AAD36" s="319"/>
      <c r="AAE36" s="319"/>
      <c r="AAF36" s="319"/>
      <c r="AAG36" s="319"/>
      <c r="AAH36" s="319"/>
      <c r="AAI36" s="319"/>
      <c r="AAJ36" s="319"/>
      <c r="AAK36" s="319"/>
      <c r="AAL36" s="319"/>
      <c r="AAM36" s="319"/>
      <c r="AAN36" s="319"/>
      <c r="AAO36" s="319"/>
      <c r="AAP36" s="319"/>
      <c r="AAQ36" s="319"/>
      <c r="AAR36" s="319"/>
      <c r="AAS36" s="319"/>
      <c r="AAT36" s="319"/>
      <c r="AAU36" s="319"/>
      <c r="AAV36" s="319"/>
      <c r="AAW36" s="319"/>
      <c r="AAX36" s="319"/>
      <c r="AAY36" s="319"/>
      <c r="AAZ36" s="319"/>
      <c r="ABA36" s="319"/>
      <c r="ABB36" s="319"/>
      <c r="ABC36" s="319"/>
      <c r="ABD36" s="319"/>
      <c r="ABE36" s="319"/>
      <c r="ABF36" s="319"/>
      <c r="ABG36" s="319"/>
      <c r="ABH36" s="319"/>
      <c r="ABI36" s="319"/>
      <c r="ABJ36" s="319"/>
      <c r="ABK36" s="319"/>
      <c r="ABL36" s="319"/>
      <c r="ABM36" s="319"/>
      <c r="ABN36" s="319"/>
      <c r="ABO36" s="319"/>
      <c r="ABP36" s="319"/>
      <c r="ABQ36" s="319"/>
      <c r="ABR36" s="319"/>
      <c r="ABS36" s="319"/>
      <c r="ABT36" s="319"/>
      <c r="ABU36" s="319"/>
      <c r="ABV36" s="319"/>
      <c r="ABW36" s="319"/>
      <c r="ABX36" s="319"/>
      <c r="ABY36" s="319"/>
      <c r="ABZ36" s="319"/>
      <c r="ACA36" s="319"/>
      <c r="ACB36" s="319"/>
      <c r="ACC36" s="319"/>
      <c r="ACD36" s="319"/>
      <c r="ACE36" s="319"/>
      <c r="ACF36" s="319"/>
      <c r="ACG36" s="319"/>
      <c r="ACH36" s="319"/>
      <c r="ACI36" s="319"/>
      <c r="ACJ36" s="319"/>
      <c r="ACK36" s="319"/>
      <c r="ACL36" s="319"/>
      <c r="ACM36" s="319"/>
      <c r="ACN36" s="319"/>
      <c r="ACO36" s="319"/>
      <c r="ACP36" s="319"/>
      <c r="ACQ36" s="319"/>
      <c r="ACR36" s="319"/>
      <c r="ACS36" s="319"/>
      <c r="ACT36" s="319"/>
      <c r="ACU36" s="319"/>
      <c r="ACV36" s="319"/>
      <c r="ACW36" s="319"/>
      <c r="ACX36" s="319"/>
      <c r="ACY36" s="319"/>
      <c r="ACZ36" s="319"/>
      <c r="ADA36" s="319"/>
      <c r="ADB36" s="319"/>
      <c r="ADC36" s="319"/>
      <c r="ADD36" s="319"/>
      <c r="ADE36" s="319"/>
      <c r="ADF36" s="319"/>
      <c r="ADG36" s="319"/>
      <c r="ADH36" s="319"/>
      <c r="ADI36" s="319"/>
      <c r="ADJ36" s="319"/>
      <c r="ADK36" s="319"/>
      <c r="ADL36" s="319"/>
      <c r="ADM36" s="319"/>
      <c r="ADN36" s="319"/>
      <c r="ADO36" s="319"/>
      <c r="ADP36" s="319"/>
      <c r="ADQ36" s="319"/>
      <c r="ADR36" s="319"/>
      <c r="ADS36" s="319"/>
      <c r="ADT36" s="319"/>
      <c r="ADU36" s="319"/>
      <c r="ADV36" s="319"/>
      <c r="ADW36" s="319"/>
      <c r="ADX36" s="319"/>
      <c r="ADY36" s="319"/>
      <c r="ADZ36" s="319"/>
      <c r="AEA36" s="319"/>
      <c r="AEB36" s="319"/>
      <c r="AEC36" s="319"/>
      <c r="AED36" s="319"/>
      <c r="AEE36" s="319"/>
      <c r="AEF36" s="319"/>
      <c r="AEG36" s="319"/>
      <c r="AEH36" s="319"/>
      <c r="AEI36" s="319"/>
      <c r="AEJ36" s="319"/>
      <c r="AEK36" s="319"/>
      <c r="AEL36" s="319"/>
      <c r="AEM36" s="319"/>
      <c r="AEN36" s="319"/>
      <c r="AEO36" s="319"/>
      <c r="AEP36" s="319"/>
      <c r="AEQ36" s="319"/>
      <c r="AER36" s="319"/>
      <c r="AES36" s="319"/>
      <c r="AET36" s="319"/>
      <c r="AEU36" s="319"/>
      <c r="AEV36" s="319"/>
      <c r="AEW36" s="319"/>
      <c r="AEX36" s="319"/>
      <c r="AEY36" s="319"/>
      <c r="AEZ36" s="319"/>
      <c r="AFA36" s="319"/>
      <c r="AFB36" s="319"/>
      <c r="AFC36" s="319"/>
      <c r="AFD36" s="319"/>
      <c r="AFE36" s="319"/>
      <c r="AFF36" s="319"/>
      <c r="AFG36" s="319"/>
      <c r="AFH36" s="319"/>
      <c r="AFI36" s="319"/>
      <c r="AFJ36" s="319"/>
      <c r="AFK36" s="319"/>
      <c r="AFL36" s="319"/>
      <c r="AFM36" s="319"/>
      <c r="AFN36" s="319"/>
      <c r="AFO36" s="319"/>
      <c r="AFP36" s="319"/>
      <c r="AFQ36" s="319"/>
      <c r="AFR36" s="319"/>
      <c r="AFS36" s="319"/>
      <c r="AFT36" s="319"/>
      <c r="AFU36" s="319"/>
      <c r="AFV36" s="319"/>
      <c r="AFW36" s="319"/>
      <c r="AFX36" s="319"/>
      <c r="AFY36" s="319"/>
      <c r="AFZ36" s="319"/>
      <c r="AGA36" s="319"/>
      <c r="AGB36" s="319"/>
      <c r="AGC36" s="319"/>
      <c r="AGD36" s="319"/>
      <c r="AGE36" s="319"/>
      <c r="AGF36" s="319"/>
      <c r="AGG36" s="319"/>
      <c r="AGH36" s="319"/>
      <c r="AGI36" s="319"/>
      <c r="AGJ36" s="319"/>
      <c r="AGK36" s="319"/>
      <c r="AGL36" s="319"/>
      <c r="AGM36" s="319"/>
      <c r="AGN36" s="319"/>
      <c r="AGO36" s="319"/>
      <c r="AGP36" s="319"/>
      <c r="AGQ36" s="319"/>
      <c r="AGR36" s="319"/>
      <c r="AGS36" s="319"/>
      <c r="AGT36" s="319"/>
      <c r="AGU36" s="319"/>
      <c r="AGV36" s="319"/>
      <c r="AGW36" s="319"/>
      <c r="AGX36" s="319"/>
      <c r="AGY36" s="319"/>
      <c r="AGZ36" s="319"/>
      <c r="AHA36" s="319"/>
      <c r="AHB36" s="319"/>
      <c r="AHC36" s="319"/>
      <c r="AHD36" s="319"/>
      <c r="AHE36" s="319"/>
      <c r="AHF36" s="319"/>
      <c r="AHG36" s="319"/>
      <c r="AHH36" s="319"/>
      <c r="AHI36" s="319"/>
      <c r="AHJ36" s="319"/>
      <c r="AHK36" s="319"/>
      <c r="AHL36" s="319"/>
      <c r="AHM36" s="319"/>
      <c r="AHN36" s="319"/>
      <c r="AHO36" s="319"/>
      <c r="AHP36" s="319"/>
      <c r="AHQ36" s="319"/>
      <c r="AHR36" s="319"/>
      <c r="AHS36" s="319"/>
      <c r="AHT36" s="319"/>
      <c r="AHU36" s="319"/>
      <c r="AHV36" s="319"/>
      <c r="AHW36" s="319"/>
      <c r="AHX36" s="319"/>
      <c r="AHY36" s="319"/>
      <c r="AHZ36" s="319"/>
      <c r="AIA36" s="319"/>
      <c r="AIB36" s="319"/>
      <c r="AIC36" s="319"/>
      <c r="AID36" s="319"/>
      <c r="AIE36" s="319"/>
      <c r="AIF36" s="319"/>
      <c r="AIG36" s="319"/>
      <c r="AIH36" s="319"/>
      <c r="AII36" s="319"/>
      <c r="AIJ36" s="319"/>
      <c r="AIK36" s="319"/>
      <c r="AIL36" s="319"/>
      <c r="AIM36" s="319"/>
      <c r="AIN36" s="319"/>
      <c r="AIO36" s="319"/>
      <c r="AIP36" s="319"/>
      <c r="AIQ36" s="319"/>
      <c r="AIR36" s="319"/>
      <c r="AIS36" s="319"/>
      <c r="AIT36" s="319"/>
      <c r="AIU36" s="319"/>
      <c r="AIV36" s="319"/>
      <c r="AIW36" s="319"/>
      <c r="AIX36" s="319"/>
      <c r="AIY36" s="319"/>
      <c r="AIZ36" s="319"/>
      <c r="AJA36" s="319"/>
      <c r="AJB36" s="319"/>
      <c r="AJC36" s="319"/>
      <c r="AJD36" s="319"/>
      <c r="AJE36" s="319"/>
      <c r="AJF36" s="319"/>
      <c r="AJG36" s="319"/>
      <c r="AJH36" s="319"/>
      <c r="AJI36" s="319"/>
      <c r="AJJ36" s="319"/>
      <c r="AJK36" s="319"/>
      <c r="AJL36" s="319"/>
      <c r="AJM36" s="319"/>
      <c r="AJN36" s="319"/>
      <c r="AJO36" s="319"/>
      <c r="AJP36" s="319"/>
      <c r="AJQ36" s="319"/>
      <c r="AJR36" s="319"/>
      <c r="AJS36" s="319"/>
      <c r="AJT36" s="319"/>
      <c r="AJU36" s="319"/>
      <c r="AJV36" s="319"/>
      <c r="AJW36" s="319"/>
      <c r="AJX36" s="319"/>
      <c r="AJY36" s="319"/>
      <c r="AJZ36" s="319"/>
      <c r="AKA36" s="319"/>
      <c r="AKB36" s="319"/>
      <c r="AKC36" s="319"/>
      <c r="AKD36" s="319"/>
    </row>
    <row r="37" spans="1:966" s="195" customFormat="1">
      <c r="B37" s="229"/>
      <c r="C37" s="655" t="s">
        <v>604</v>
      </c>
      <c r="D37" s="229"/>
      <c r="E37" s="229"/>
      <c r="F37" s="234"/>
      <c r="G37" s="211"/>
      <c r="H37" s="211"/>
      <c r="I37" s="212"/>
      <c r="J37" s="213"/>
      <c r="K37" s="235">
        <v>94299</v>
      </c>
      <c r="L37" s="235">
        <v>94299</v>
      </c>
      <c r="M37" s="214">
        <f t="shared" si="19"/>
        <v>87475.881261595539</v>
      </c>
      <c r="N37" s="214">
        <f t="shared" si="20"/>
        <v>87475.881261595539</v>
      </c>
      <c r="O37" s="208"/>
      <c r="P37" s="311"/>
      <c r="Q37" s="230"/>
      <c r="R37" s="230"/>
      <c r="S37" s="230"/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  <c r="GQ37" s="319"/>
      <c r="GR37" s="319"/>
      <c r="GS37" s="319"/>
      <c r="GT37" s="319"/>
      <c r="GU37" s="319"/>
      <c r="GV37" s="319"/>
      <c r="GW37" s="319"/>
      <c r="GX37" s="319"/>
      <c r="GY37" s="319"/>
      <c r="GZ37" s="319"/>
      <c r="HA37" s="319"/>
      <c r="HB37" s="319"/>
      <c r="HC37" s="319"/>
      <c r="HD37" s="319"/>
      <c r="HE37" s="319"/>
      <c r="HF37" s="319"/>
      <c r="HG37" s="319"/>
      <c r="HH37" s="319"/>
      <c r="HI37" s="319"/>
      <c r="HJ37" s="319"/>
      <c r="HK37" s="319"/>
      <c r="HL37" s="319"/>
      <c r="HM37" s="319"/>
      <c r="HN37" s="319"/>
      <c r="HO37" s="319"/>
      <c r="HP37" s="319"/>
      <c r="HQ37" s="319"/>
      <c r="HR37" s="319"/>
      <c r="HS37" s="319"/>
      <c r="HT37" s="319"/>
      <c r="HU37" s="319"/>
      <c r="HV37" s="319"/>
      <c r="HW37" s="319"/>
      <c r="HX37" s="319"/>
      <c r="HY37" s="319"/>
      <c r="HZ37" s="319"/>
      <c r="IA37" s="319"/>
      <c r="IB37" s="319"/>
      <c r="IC37" s="319"/>
      <c r="ID37" s="319"/>
      <c r="IE37" s="319"/>
      <c r="IF37" s="319"/>
      <c r="IG37" s="319"/>
      <c r="IH37" s="319"/>
      <c r="II37" s="319"/>
      <c r="IJ37" s="319"/>
      <c r="IK37" s="319"/>
      <c r="IL37" s="319"/>
      <c r="IM37" s="319"/>
      <c r="IN37" s="319"/>
      <c r="IO37" s="319"/>
      <c r="IP37" s="319"/>
      <c r="IQ37" s="319"/>
      <c r="IR37" s="319"/>
      <c r="IS37" s="319"/>
      <c r="IT37" s="319"/>
      <c r="IU37" s="319"/>
      <c r="IV37" s="319"/>
      <c r="IW37" s="319"/>
      <c r="IX37" s="319"/>
      <c r="IY37" s="319"/>
      <c r="IZ37" s="319"/>
      <c r="JA37" s="319"/>
      <c r="JB37" s="319"/>
      <c r="JC37" s="319"/>
      <c r="JD37" s="319"/>
      <c r="JE37" s="319"/>
      <c r="JF37" s="319"/>
      <c r="JG37" s="319"/>
      <c r="JH37" s="319"/>
      <c r="JI37" s="319"/>
      <c r="JJ37" s="319"/>
      <c r="JK37" s="319"/>
      <c r="JL37" s="319"/>
      <c r="JM37" s="319"/>
      <c r="JN37" s="319"/>
      <c r="JO37" s="319"/>
      <c r="JP37" s="319"/>
      <c r="JQ37" s="319"/>
      <c r="JR37" s="319"/>
      <c r="JS37" s="319"/>
      <c r="JT37" s="319"/>
      <c r="JU37" s="319"/>
      <c r="JV37" s="319"/>
      <c r="JW37" s="319"/>
      <c r="JX37" s="319"/>
      <c r="JY37" s="319"/>
      <c r="JZ37" s="319"/>
      <c r="KA37" s="319"/>
      <c r="KB37" s="319"/>
      <c r="KC37" s="319"/>
      <c r="KD37" s="319"/>
      <c r="KE37" s="319"/>
      <c r="KF37" s="319"/>
      <c r="KG37" s="319"/>
      <c r="KH37" s="319"/>
      <c r="KI37" s="319"/>
      <c r="KJ37" s="319"/>
      <c r="KK37" s="319"/>
      <c r="KL37" s="319"/>
      <c r="KM37" s="319"/>
      <c r="KN37" s="319"/>
      <c r="KO37" s="319"/>
      <c r="KP37" s="319"/>
      <c r="KQ37" s="319"/>
      <c r="KR37" s="319"/>
      <c r="KS37" s="319"/>
      <c r="KT37" s="319"/>
      <c r="KU37" s="319"/>
      <c r="KV37" s="319"/>
      <c r="KW37" s="319"/>
      <c r="KX37" s="319"/>
      <c r="KY37" s="319"/>
      <c r="KZ37" s="319"/>
      <c r="LA37" s="319"/>
      <c r="LB37" s="319"/>
      <c r="LC37" s="319"/>
      <c r="LD37" s="319"/>
      <c r="LE37" s="319"/>
      <c r="LF37" s="319"/>
      <c r="LG37" s="319"/>
      <c r="LH37" s="319"/>
      <c r="LI37" s="319"/>
      <c r="LJ37" s="319"/>
      <c r="LK37" s="319"/>
      <c r="LL37" s="319"/>
      <c r="LM37" s="319"/>
      <c r="LN37" s="319"/>
      <c r="LO37" s="319"/>
      <c r="LP37" s="319"/>
      <c r="LQ37" s="319"/>
      <c r="LR37" s="319"/>
      <c r="LS37" s="319"/>
      <c r="LT37" s="319"/>
      <c r="LU37" s="319"/>
      <c r="LV37" s="319"/>
      <c r="LW37" s="319"/>
      <c r="LX37" s="319"/>
      <c r="LY37" s="319"/>
      <c r="LZ37" s="319"/>
      <c r="MA37" s="319"/>
      <c r="MB37" s="319"/>
      <c r="MC37" s="319"/>
      <c r="MD37" s="319"/>
      <c r="ME37" s="319"/>
      <c r="MF37" s="319"/>
      <c r="MG37" s="319"/>
      <c r="MH37" s="319"/>
      <c r="MI37" s="319"/>
      <c r="MJ37" s="319"/>
      <c r="MK37" s="319"/>
      <c r="ML37" s="319"/>
      <c r="MM37" s="319"/>
      <c r="MN37" s="319"/>
      <c r="MO37" s="319"/>
      <c r="MP37" s="319"/>
      <c r="MQ37" s="319"/>
      <c r="MR37" s="319"/>
      <c r="MS37" s="319"/>
      <c r="MT37" s="319"/>
      <c r="MU37" s="319"/>
      <c r="MV37" s="319"/>
      <c r="MW37" s="319"/>
      <c r="MX37" s="319"/>
      <c r="MY37" s="319"/>
      <c r="MZ37" s="319"/>
      <c r="NA37" s="319"/>
      <c r="NB37" s="319"/>
      <c r="NC37" s="319"/>
      <c r="ND37" s="319"/>
      <c r="NE37" s="319"/>
      <c r="NF37" s="319"/>
      <c r="NG37" s="319"/>
      <c r="NH37" s="319"/>
      <c r="NI37" s="319"/>
      <c r="NJ37" s="319"/>
      <c r="NK37" s="319"/>
      <c r="NL37" s="319"/>
      <c r="NM37" s="319"/>
      <c r="NN37" s="319"/>
      <c r="NO37" s="319"/>
      <c r="NP37" s="319"/>
      <c r="NQ37" s="319"/>
      <c r="NR37" s="319"/>
      <c r="NS37" s="319"/>
      <c r="NT37" s="319"/>
      <c r="NU37" s="319"/>
      <c r="NV37" s="319"/>
      <c r="NW37" s="319"/>
      <c r="NX37" s="319"/>
      <c r="NY37" s="319"/>
      <c r="NZ37" s="319"/>
      <c r="OA37" s="319"/>
      <c r="OB37" s="319"/>
      <c r="OC37" s="319"/>
      <c r="OD37" s="319"/>
      <c r="OE37" s="319"/>
      <c r="OF37" s="319"/>
      <c r="OG37" s="319"/>
      <c r="OH37" s="319"/>
      <c r="OI37" s="319"/>
      <c r="OJ37" s="319"/>
      <c r="OK37" s="319"/>
      <c r="OL37" s="319"/>
      <c r="OM37" s="319"/>
      <c r="ON37" s="319"/>
      <c r="OO37" s="319"/>
      <c r="OP37" s="319"/>
      <c r="OQ37" s="319"/>
      <c r="OR37" s="319"/>
      <c r="OS37" s="319"/>
      <c r="OT37" s="319"/>
      <c r="OU37" s="319"/>
      <c r="OV37" s="319"/>
      <c r="OW37" s="319"/>
      <c r="OX37" s="319"/>
      <c r="OY37" s="319"/>
      <c r="OZ37" s="319"/>
      <c r="PA37" s="319"/>
      <c r="PB37" s="319"/>
      <c r="PC37" s="319"/>
      <c r="PD37" s="319"/>
      <c r="PE37" s="319"/>
      <c r="PF37" s="319"/>
      <c r="PG37" s="319"/>
      <c r="PH37" s="319"/>
      <c r="PI37" s="319"/>
      <c r="PJ37" s="319"/>
      <c r="PK37" s="319"/>
      <c r="PL37" s="319"/>
      <c r="PM37" s="319"/>
      <c r="PN37" s="319"/>
      <c r="PO37" s="319"/>
      <c r="PP37" s="319"/>
      <c r="PQ37" s="319"/>
      <c r="PR37" s="319"/>
      <c r="PS37" s="319"/>
      <c r="PT37" s="319"/>
      <c r="PU37" s="319"/>
      <c r="PV37" s="319"/>
      <c r="PW37" s="319"/>
      <c r="PX37" s="319"/>
      <c r="PY37" s="319"/>
      <c r="PZ37" s="319"/>
      <c r="QA37" s="319"/>
      <c r="QB37" s="319"/>
      <c r="QC37" s="319"/>
      <c r="QD37" s="319"/>
      <c r="QE37" s="319"/>
      <c r="QF37" s="319"/>
      <c r="QG37" s="319"/>
      <c r="QH37" s="319"/>
      <c r="QI37" s="319"/>
      <c r="QJ37" s="319"/>
      <c r="QK37" s="319"/>
      <c r="QL37" s="319"/>
      <c r="QM37" s="319"/>
      <c r="QN37" s="319"/>
      <c r="QO37" s="319"/>
      <c r="QP37" s="319"/>
      <c r="QQ37" s="319"/>
      <c r="QR37" s="319"/>
      <c r="QS37" s="319"/>
      <c r="QT37" s="319"/>
      <c r="QU37" s="319"/>
      <c r="QV37" s="319"/>
      <c r="QW37" s="319"/>
      <c r="QX37" s="319"/>
      <c r="QY37" s="319"/>
      <c r="QZ37" s="319"/>
      <c r="RA37" s="319"/>
      <c r="RB37" s="319"/>
      <c r="RC37" s="319"/>
      <c r="RD37" s="319"/>
      <c r="RE37" s="319"/>
      <c r="RF37" s="319"/>
      <c r="RG37" s="319"/>
      <c r="RH37" s="319"/>
      <c r="RI37" s="319"/>
      <c r="RJ37" s="319"/>
      <c r="RK37" s="319"/>
      <c r="RL37" s="319"/>
      <c r="RM37" s="319"/>
      <c r="RN37" s="319"/>
      <c r="RO37" s="319"/>
      <c r="RP37" s="319"/>
      <c r="RQ37" s="319"/>
      <c r="RR37" s="319"/>
      <c r="RS37" s="319"/>
      <c r="RT37" s="319"/>
      <c r="RU37" s="319"/>
      <c r="RV37" s="319"/>
      <c r="RW37" s="319"/>
      <c r="RX37" s="319"/>
      <c r="RY37" s="319"/>
      <c r="RZ37" s="319"/>
      <c r="SA37" s="319"/>
      <c r="SB37" s="319"/>
      <c r="SC37" s="319"/>
      <c r="SD37" s="319"/>
      <c r="SE37" s="319"/>
      <c r="SF37" s="319"/>
      <c r="SG37" s="319"/>
      <c r="SH37" s="319"/>
      <c r="SI37" s="319"/>
      <c r="SJ37" s="319"/>
      <c r="SK37" s="319"/>
      <c r="SL37" s="319"/>
      <c r="SM37" s="319"/>
      <c r="SN37" s="319"/>
      <c r="SO37" s="319"/>
      <c r="SP37" s="319"/>
      <c r="SQ37" s="319"/>
      <c r="SR37" s="319"/>
      <c r="SS37" s="319"/>
      <c r="ST37" s="319"/>
      <c r="SU37" s="319"/>
      <c r="SV37" s="319"/>
      <c r="SW37" s="319"/>
      <c r="SX37" s="319"/>
      <c r="SY37" s="319"/>
      <c r="SZ37" s="319"/>
      <c r="TA37" s="319"/>
      <c r="TB37" s="319"/>
      <c r="TC37" s="319"/>
      <c r="TD37" s="319"/>
      <c r="TE37" s="319"/>
      <c r="TF37" s="319"/>
      <c r="TG37" s="319"/>
      <c r="TH37" s="319"/>
      <c r="TI37" s="319"/>
      <c r="TJ37" s="319"/>
      <c r="TK37" s="319"/>
      <c r="TL37" s="319"/>
      <c r="TM37" s="319"/>
      <c r="TN37" s="319"/>
      <c r="TO37" s="319"/>
      <c r="TP37" s="319"/>
      <c r="TQ37" s="319"/>
      <c r="TR37" s="319"/>
      <c r="TS37" s="319"/>
      <c r="TT37" s="319"/>
      <c r="TU37" s="319"/>
      <c r="TV37" s="319"/>
      <c r="TW37" s="319"/>
      <c r="TX37" s="319"/>
      <c r="TY37" s="319"/>
      <c r="TZ37" s="319"/>
      <c r="UA37" s="319"/>
      <c r="UB37" s="319"/>
      <c r="UC37" s="319"/>
      <c r="UD37" s="319"/>
      <c r="UE37" s="319"/>
      <c r="UF37" s="319"/>
      <c r="UG37" s="319"/>
      <c r="UH37" s="319"/>
      <c r="UI37" s="319"/>
      <c r="UJ37" s="319"/>
      <c r="UK37" s="319"/>
      <c r="UL37" s="319"/>
      <c r="UM37" s="319"/>
      <c r="UN37" s="319"/>
      <c r="UO37" s="319"/>
      <c r="UP37" s="319"/>
      <c r="UQ37" s="319"/>
      <c r="UR37" s="319"/>
      <c r="US37" s="319"/>
      <c r="UT37" s="319"/>
      <c r="UU37" s="319"/>
      <c r="UV37" s="319"/>
      <c r="UW37" s="319"/>
      <c r="UX37" s="319"/>
      <c r="UY37" s="319"/>
      <c r="UZ37" s="319"/>
      <c r="VA37" s="319"/>
      <c r="VB37" s="319"/>
      <c r="VC37" s="319"/>
      <c r="VD37" s="319"/>
      <c r="VE37" s="319"/>
      <c r="VF37" s="319"/>
      <c r="VG37" s="319"/>
      <c r="VH37" s="319"/>
      <c r="VI37" s="319"/>
      <c r="VJ37" s="319"/>
      <c r="VK37" s="319"/>
      <c r="VL37" s="319"/>
      <c r="VM37" s="319"/>
      <c r="VN37" s="319"/>
      <c r="VO37" s="319"/>
      <c r="VP37" s="319"/>
      <c r="VQ37" s="319"/>
      <c r="VR37" s="319"/>
      <c r="VS37" s="319"/>
      <c r="VT37" s="319"/>
      <c r="VU37" s="319"/>
      <c r="VV37" s="319"/>
      <c r="VW37" s="319"/>
      <c r="VX37" s="319"/>
      <c r="VY37" s="319"/>
      <c r="VZ37" s="319"/>
      <c r="WA37" s="319"/>
      <c r="WB37" s="319"/>
      <c r="WC37" s="319"/>
      <c r="WD37" s="319"/>
      <c r="WE37" s="319"/>
      <c r="WF37" s="319"/>
      <c r="WG37" s="319"/>
      <c r="WH37" s="319"/>
      <c r="WI37" s="319"/>
      <c r="WJ37" s="319"/>
      <c r="WK37" s="319"/>
      <c r="WL37" s="319"/>
      <c r="WM37" s="319"/>
      <c r="WN37" s="319"/>
      <c r="WO37" s="319"/>
      <c r="WP37" s="319"/>
      <c r="WQ37" s="319"/>
      <c r="WR37" s="319"/>
      <c r="WS37" s="319"/>
      <c r="WT37" s="319"/>
      <c r="WU37" s="319"/>
      <c r="WV37" s="319"/>
      <c r="WW37" s="319"/>
      <c r="WX37" s="319"/>
      <c r="WY37" s="319"/>
      <c r="WZ37" s="319"/>
      <c r="XA37" s="319"/>
      <c r="XB37" s="319"/>
      <c r="XC37" s="319"/>
      <c r="XD37" s="319"/>
      <c r="XE37" s="319"/>
      <c r="XF37" s="319"/>
      <c r="XG37" s="319"/>
      <c r="XH37" s="319"/>
      <c r="XI37" s="319"/>
      <c r="XJ37" s="319"/>
      <c r="XK37" s="319"/>
      <c r="XL37" s="319"/>
      <c r="XM37" s="319"/>
      <c r="XN37" s="319"/>
      <c r="XO37" s="319"/>
      <c r="XP37" s="319"/>
      <c r="XQ37" s="319"/>
      <c r="XR37" s="319"/>
      <c r="XS37" s="319"/>
      <c r="XT37" s="319"/>
      <c r="XU37" s="319"/>
      <c r="XV37" s="319"/>
      <c r="XW37" s="319"/>
      <c r="XX37" s="319"/>
      <c r="XY37" s="319"/>
      <c r="XZ37" s="319"/>
      <c r="YA37" s="319"/>
      <c r="YB37" s="319"/>
      <c r="YC37" s="319"/>
      <c r="YD37" s="319"/>
      <c r="YE37" s="319"/>
      <c r="YF37" s="319"/>
      <c r="YG37" s="319"/>
      <c r="YH37" s="319"/>
      <c r="YI37" s="319"/>
      <c r="YJ37" s="319"/>
      <c r="YK37" s="319"/>
      <c r="YL37" s="319"/>
      <c r="YM37" s="319"/>
      <c r="YN37" s="319"/>
      <c r="YO37" s="319"/>
      <c r="YP37" s="319"/>
      <c r="YQ37" s="319"/>
      <c r="YR37" s="319"/>
      <c r="YS37" s="319"/>
      <c r="YT37" s="319"/>
      <c r="YU37" s="319"/>
      <c r="YV37" s="319"/>
      <c r="YW37" s="319"/>
      <c r="YX37" s="319"/>
      <c r="YY37" s="319"/>
      <c r="YZ37" s="319"/>
      <c r="ZA37" s="319"/>
      <c r="ZB37" s="319"/>
      <c r="ZC37" s="319"/>
      <c r="ZD37" s="319"/>
      <c r="ZE37" s="319"/>
      <c r="ZF37" s="319"/>
      <c r="ZG37" s="319"/>
      <c r="ZH37" s="319"/>
      <c r="ZI37" s="319"/>
      <c r="ZJ37" s="319"/>
      <c r="ZK37" s="319"/>
      <c r="ZL37" s="319"/>
      <c r="ZM37" s="319"/>
      <c r="ZN37" s="319"/>
      <c r="ZO37" s="319"/>
      <c r="ZP37" s="319"/>
      <c r="ZQ37" s="319"/>
      <c r="ZR37" s="319"/>
      <c r="ZS37" s="319"/>
      <c r="ZT37" s="319"/>
      <c r="ZU37" s="319"/>
      <c r="ZV37" s="319"/>
      <c r="ZW37" s="319"/>
      <c r="ZX37" s="319"/>
      <c r="ZY37" s="319"/>
      <c r="ZZ37" s="319"/>
      <c r="AAA37" s="319"/>
      <c r="AAB37" s="319"/>
      <c r="AAC37" s="319"/>
      <c r="AAD37" s="319"/>
      <c r="AAE37" s="319"/>
      <c r="AAF37" s="319"/>
      <c r="AAG37" s="319"/>
      <c r="AAH37" s="319"/>
      <c r="AAI37" s="319"/>
      <c r="AAJ37" s="319"/>
      <c r="AAK37" s="319"/>
      <c r="AAL37" s="319"/>
      <c r="AAM37" s="319"/>
      <c r="AAN37" s="319"/>
      <c r="AAO37" s="319"/>
      <c r="AAP37" s="319"/>
      <c r="AAQ37" s="319"/>
      <c r="AAR37" s="319"/>
      <c r="AAS37" s="319"/>
      <c r="AAT37" s="319"/>
      <c r="AAU37" s="319"/>
      <c r="AAV37" s="319"/>
      <c r="AAW37" s="319"/>
      <c r="AAX37" s="319"/>
      <c r="AAY37" s="319"/>
      <c r="AAZ37" s="319"/>
      <c r="ABA37" s="319"/>
      <c r="ABB37" s="319"/>
      <c r="ABC37" s="319"/>
      <c r="ABD37" s="319"/>
      <c r="ABE37" s="319"/>
      <c r="ABF37" s="319"/>
      <c r="ABG37" s="319"/>
      <c r="ABH37" s="319"/>
      <c r="ABI37" s="319"/>
      <c r="ABJ37" s="319"/>
      <c r="ABK37" s="319"/>
      <c r="ABL37" s="319"/>
      <c r="ABM37" s="319"/>
      <c r="ABN37" s="319"/>
      <c r="ABO37" s="319"/>
      <c r="ABP37" s="319"/>
      <c r="ABQ37" s="319"/>
      <c r="ABR37" s="319"/>
      <c r="ABS37" s="319"/>
      <c r="ABT37" s="319"/>
      <c r="ABU37" s="319"/>
      <c r="ABV37" s="319"/>
      <c r="ABW37" s="319"/>
      <c r="ABX37" s="319"/>
      <c r="ABY37" s="319"/>
      <c r="ABZ37" s="319"/>
      <c r="ACA37" s="319"/>
      <c r="ACB37" s="319"/>
      <c r="ACC37" s="319"/>
      <c r="ACD37" s="319"/>
      <c r="ACE37" s="319"/>
      <c r="ACF37" s="319"/>
      <c r="ACG37" s="319"/>
      <c r="ACH37" s="319"/>
      <c r="ACI37" s="319"/>
      <c r="ACJ37" s="319"/>
      <c r="ACK37" s="319"/>
      <c r="ACL37" s="319"/>
      <c r="ACM37" s="319"/>
      <c r="ACN37" s="319"/>
      <c r="ACO37" s="319"/>
      <c r="ACP37" s="319"/>
      <c r="ACQ37" s="319"/>
      <c r="ACR37" s="319"/>
      <c r="ACS37" s="319"/>
      <c r="ACT37" s="319"/>
      <c r="ACU37" s="319"/>
      <c r="ACV37" s="319"/>
      <c r="ACW37" s="319"/>
      <c r="ACX37" s="319"/>
      <c r="ACY37" s="319"/>
      <c r="ACZ37" s="319"/>
      <c r="ADA37" s="319"/>
      <c r="ADB37" s="319"/>
      <c r="ADC37" s="319"/>
      <c r="ADD37" s="319"/>
      <c r="ADE37" s="319"/>
      <c r="ADF37" s="319"/>
      <c r="ADG37" s="319"/>
      <c r="ADH37" s="319"/>
      <c r="ADI37" s="319"/>
      <c r="ADJ37" s="319"/>
      <c r="ADK37" s="319"/>
      <c r="ADL37" s="319"/>
      <c r="ADM37" s="319"/>
      <c r="ADN37" s="319"/>
      <c r="ADO37" s="319"/>
      <c r="ADP37" s="319"/>
      <c r="ADQ37" s="319"/>
      <c r="ADR37" s="319"/>
      <c r="ADS37" s="319"/>
      <c r="ADT37" s="319"/>
      <c r="ADU37" s="319"/>
      <c r="ADV37" s="319"/>
      <c r="ADW37" s="319"/>
      <c r="ADX37" s="319"/>
      <c r="ADY37" s="319"/>
      <c r="ADZ37" s="319"/>
      <c r="AEA37" s="319"/>
      <c r="AEB37" s="319"/>
      <c r="AEC37" s="319"/>
      <c r="AED37" s="319"/>
      <c r="AEE37" s="319"/>
      <c r="AEF37" s="319"/>
      <c r="AEG37" s="319"/>
      <c r="AEH37" s="319"/>
      <c r="AEI37" s="319"/>
      <c r="AEJ37" s="319"/>
      <c r="AEK37" s="319"/>
      <c r="AEL37" s="319"/>
      <c r="AEM37" s="319"/>
      <c r="AEN37" s="319"/>
      <c r="AEO37" s="319"/>
      <c r="AEP37" s="319"/>
      <c r="AEQ37" s="319"/>
      <c r="AER37" s="319"/>
      <c r="AES37" s="319"/>
      <c r="AET37" s="319"/>
      <c r="AEU37" s="319"/>
      <c r="AEV37" s="319"/>
      <c r="AEW37" s="319"/>
      <c r="AEX37" s="319"/>
      <c r="AEY37" s="319"/>
      <c r="AEZ37" s="319"/>
      <c r="AFA37" s="319"/>
      <c r="AFB37" s="319"/>
      <c r="AFC37" s="319"/>
      <c r="AFD37" s="319"/>
      <c r="AFE37" s="319"/>
      <c r="AFF37" s="319"/>
      <c r="AFG37" s="319"/>
      <c r="AFH37" s="319"/>
      <c r="AFI37" s="319"/>
      <c r="AFJ37" s="319"/>
      <c r="AFK37" s="319"/>
      <c r="AFL37" s="319"/>
      <c r="AFM37" s="319"/>
      <c r="AFN37" s="319"/>
      <c r="AFO37" s="319"/>
      <c r="AFP37" s="319"/>
      <c r="AFQ37" s="319"/>
      <c r="AFR37" s="319"/>
      <c r="AFS37" s="319"/>
      <c r="AFT37" s="319"/>
      <c r="AFU37" s="319"/>
      <c r="AFV37" s="319"/>
      <c r="AFW37" s="319"/>
      <c r="AFX37" s="319"/>
      <c r="AFY37" s="319"/>
      <c r="AFZ37" s="319"/>
      <c r="AGA37" s="319"/>
      <c r="AGB37" s="319"/>
      <c r="AGC37" s="319"/>
      <c r="AGD37" s="319"/>
      <c r="AGE37" s="319"/>
      <c r="AGF37" s="319"/>
      <c r="AGG37" s="319"/>
      <c r="AGH37" s="319"/>
      <c r="AGI37" s="319"/>
      <c r="AGJ37" s="319"/>
      <c r="AGK37" s="319"/>
      <c r="AGL37" s="319"/>
      <c r="AGM37" s="319"/>
      <c r="AGN37" s="319"/>
      <c r="AGO37" s="319"/>
      <c r="AGP37" s="319"/>
      <c r="AGQ37" s="319"/>
      <c r="AGR37" s="319"/>
      <c r="AGS37" s="319"/>
      <c r="AGT37" s="319"/>
      <c r="AGU37" s="319"/>
      <c r="AGV37" s="319"/>
      <c r="AGW37" s="319"/>
      <c r="AGX37" s="319"/>
      <c r="AGY37" s="319"/>
      <c r="AGZ37" s="319"/>
      <c r="AHA37" s="319"/>
      <c r="AHB37" s="319"/>
      <c r="AHC37" s="319"/>
      <c r="AHD37" s="319"/>
      <c r="AHE37" s="319"/>
      <c r="AHF37" s="319"/>
      <c r="AHG37" s="319"/>
      <c r="AHH37" s="319"/>
      <c r="AHI37" s="319"/>
      <c r="AHJ37" s="319"/>
      <c r="AHK37" s="319"/>
      <c r="AHL37" s="319"/>
      <c r="AHM37" s="319"/>
      <c r="AHN37" s="319"/>
      <c r="AHO37" s="319"/>
      <c r="AHP37" s="319"/>
      <c r="AHQ37" s="319"/>
      <c r="AHR37" s="319"/>
      <c r="AHS37" s="319"/>
      <c r="AHT37" s="319"/>
      <c r="AHU37" s="319"/>
      <c r="AHV37" s="319"/>
      <c r="AHW37" s="319"/>
      <c r="AHX37" s="319"/>
      <c r="AHY37" s="319"/>
      <c r="AHZ37" s="319"/>
      <c r="AIA37" s="319"/>
      <c r="AIB37" s="319"/>
      <c r="AIC37" s="319"/>
      <c r="AID37" s="319"/>
      <c r="AIE37" s="319"/>
      <c r="AIF37" s="319"/>
      <c r="AIG37" s="319"/>
      <c r="AIH37" s="319"/>
      <c r="AII37" s="319"/>
      <c r="AIJ37" s="319"/>
      <c r="AIK37" s="319"/>
      <c r="AIL37" s="319"/>
      <c r="AIM37" s="319"/>
      <c r="AIN37" s="319"/>
      <c r="AIO37" s="319"/>
      <c r="AIP37" s="319"/>
      <c r="AIQ37" s="319"/>
      <c r="AIR37" s="319"/>
      <c r="AIS37" s="319"/>
      <c r="AIT37" s="319"/>
      <c r="AIU37" s="319"/>
      <c r="AIV37" s="319"/>
      <c r="AIW37" s="319"/>
      <c r="AIX37" s="319"/>
      <c r="AIY37" s="319"/>
      <c r="AIZ37" s="319"/>
      <c r="AJA37" s="319"/>
      <c r="AJB37" s="319"/>
      <c r="AJC37" s="319"/>
      <c r="AJD37" s="319"/>
      <c r="AJE37" s="319"/>
      <c r="AJF37" s="319"/>
      <c r="AJG37" s="319"/>
      <c r="AJH37" s="319"/>
      <c r="AJI37" s="319"/>
      <c r="AJJ37" s="319"/>
      <c r="AJK37" s="319"/>
      <c r="AJL37" s="319"/>
      <c r="AJM37" s="319"/>
      <c r="AJN37" s="319"/>
      <c r="AJO37" s="319"/>
      <c r="AJP37" s="319"/>
      <c r="AJQ37" s="319"/>
      <c r="AJR37" s="319"/>
      <c r="AJS37" s="319"/>
      <c r="AJT37" s="319"/>
      <c r="AJU37" s="319"/>
      <c r="AJV37" s="319"/>
      <c r="AJW37" s="319"/>
      <c r="AJX37" s="319"/>
      <c r="AJY37" s="319"/>
      <c r="AJZ37" s="319"/>
      <c r="AKA37" s="319"/>
      <c r="AKB37" s="319"/>
      <c r="AKC37" s="319"/>
      <c r="AKD37" s="319"/>
    </row>
    <row r="38" spans="1:966" s="195" customFormat="1">
      <c r="B38" s="229"/>
      <c r="C38" s="655" t="s">
        <v>605</v>
      </c>
      <c r="D38" s="229"/>
      <c r="E38" s="229"/>
      <c r="F38" s="234"/>
      <c r="G38" s="211"/>
      <c r="H38" s="211"/>
      <c r="I38" s="212"/>
      <c r="J38" s="213"/>
      <c r="K38" s="235">
        <v>22517</v>
      </c>
      <c r="L38" s="235">
        <v>22517</v>
      </c>
      <c r="M38" s="214">
        <f t="shared" si="19"/>
        <v>20887.755102040814</v>
      </c>
      <c r="N38" s="214">
        <f t="shared" si="20"/>
        <v>20887.755102040814</v>
      </c>
      <c r="O38" s="208"/>
      <c r="P38" s="311"/>
      <c r="Q38" s="230"/>
      <c r="R38" s="230"/>
      <c r="S38" s="230"/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  <c r="GQ38" s="319"/>
      <c r="GR38" s="319"/>
      <c r="GS38" s="319"/>
      <c r="GT38" s="319"/>
      <c r="GU38" s="319"/>
      <c r="GV38" s="319"/>
      <c r="GW38" s="319"/>
      <c r="GX38" s="319"/>
      <c r="GY38" s="319"/>
      <c r="GZ38" s="319"/>
      <c r="HA38" s="319"/>
      <c r="HB38" s="319"/>
      <c r="HC38" s="319"/>
      <c r="HD38" s="319"/>
      <c r="HE38" s="319"/>
      <c r="HF38" s="319"/>
      <c r="HG38" s="319"/>
      <c r="HH38" s="319"/>
      <c r="HI38" s="319"/>
      <c r="HJ38" s="319"/>
      <c r="HK38" s="319"/>
      <c r="HL38" s="319"/>
      <c r="HM38" s="319"/>
      <c r="HN38" s="319"/>
      <c r="HO38" s="319"/>
      <c r="HP38" s="319"/>
      <c r="HQ38" s="319"/>
      <c r="HR38" s="319"/>
      <c r="HS38" s="319"/>
      <c r="HT38" s="319"/>
      <c r="HU38" s="319"/>
      <c r="HV38" s="319"/>
      <c r="HW38" s="319"/>
      <c r="HX38" s="319"/>
      <c r="HY38" s="319"/>
      <c r="HZ38" s="319"/>
      <c r="IA38" s="319"/>
      <c r="IB38" s="319"/>
      <c r="IC38" s="319"/>
      <c r="ID38" s="319"/>
      <c r="IE38" s="319"/>
      <c r="IF38" s="319"/>
      <c r="IG38" s="319"/>
      <c r="IH38" s="319"/>
      <c r="II38" s="319"/>
      <c r="IJ38" s="319"/>
      <c r="IK38" s="319"/>
      <c r="IL38" s="319"/>
      <c r="IM38" s="319"/>
      <c r="IN38" s="319"/>
      <c r="IO38" s="319"/>
      <c r="IP38" s="319"/>
      <c r="IQ38" s="319"/>
      <c r="IR38" s="319"/>
      <c r="IS38" s="319"/>
      <c r="IT38" s="319"/>
      <c r="IU38" s="319"/>
      <c r="IV38" s="319"/>
      <c r="IW38" s="319"/>
      <c r="IX38" s="319"/>
      <c r="IY38" s="319"/>
      <c r="IZ38" s="319"/>
      <c r="JA38" s="319"/>
      <c r="JB38" s="319"/>
      <c r="JC38" s="319"/>
      <c r="JD38" s="319"/>
      <c r="JE38" s="319"/>
      <c r="JF38" s="319"/>
      <c r="JG38" s="319"/>
      <c r="JH38" s="319"/>
      <c r="JI38" s="319"/>
      <c r="JJ38" s="319"/>
      <c r="JK38" s="319"/>
      <c r="JL38" s="319"/>
      <c r="JM38" s="319"/>
      <c r="JN38" s="319"/>
      <c r="JO38" s="319"/>
      <c r="JP38" s="319"/>
      <c r="JQ38" s="319"/>
      <c r="JR38" s="319"/>
      <c r="JS38" s="319"/>
      <c r="JT38" s="319"/>
      <c r="JU38" s="319"/>
      <c r="JV38" s="319"/>
      <c r="JW38" s="319"/>
      <c r="JX38" s="319"/>
      <c r="JY38" s="319"/>
      <c r="JZ38" s="319"/>
      <c r="KA38" s="319"/>
      <c r="KB38" s="319"/>
      <c r="KC38" s="319"/>
      <c r="KD38" s="319"/>
      <c r="KE38" s="319"/>
      <c r="KF38" s="319"/>
      <c r="KG38" s="319"/>
      <c r="KH38" s="319"/>
      <c r="KI38" s="319"/>
      <c r="KJ38" s="319"/>
      <c r="KK38" s="319"/>
      <c r="KL38" s="319"/>
      <c r="KM38" s="319"/>
      <c r="KN38" s="319"/>
      <c r="KO38" s="319"/>
      <c r="KP38" s="319"/>
      <c r="KQ38" s="319"/>
      <c r="KR38" s="319"/>
      <c r="KS38" s="319"/>
      <c r="KT38" s="319"/>
      <c r="KU38" s="319"/>
      <c r="KV38" s="319"/>
      <c r="KW38" s="319"/>
      <c r="KX38" s="319"/>
      <c r="KY38" s="319"/>
      <c r="KZ38" s="319"/>
      <c r="LA38" s="319"/>
      <c r="LB38" s="319"/>
      <c r="LC38" s="319"/>
      <c r="LD38" s="319"/>
      <c r="LE38" s="319"/>
      <c r="LF38" s="319"/>
      <c r="LG38" s="319"/>
      <c r="LH38" s="319"/>
      <c r="LI38" s="319"/>
      <c r="LJ38" s="319"/>
      <c r="LK38" s="319"/>
      <c r="LL38" s="319"/>
      <c r="LM38" s="319"/>
      <c r="LN38" s="319"/>
      <c r="LO38" s="319"/>
      <c r="LP38" s="319"/>
      <c r="LQ38" s="319"/>
      <c r="LR38" s="319"/>
      <c r="LS38" s="319"/>
      <c r="LT38" s="319"/>
      <c r="LU38" s="319"/>
      <c r="LV38" s="319"/>
      <c r="LW38" s="319"/>
      <c r="LX38" s="319"/>
      <c r="LY38" s="319"/>
      <c r="LZ38" s="319"/>
      <c r="MA38" s="319"/>
      <c r="MB38" s="319"/>
      <c r="MC38" s="319"/>
      <c r="MD38" s="319"/>
      <c r="ME38" s="319"/>
      <c r="MF38" s="319"/>
      <c r="MG38" s="319"/>
      <c r="MH38" s="319"/>
      <c r="MI38" s="319"/>
      <c r="MJ38" s="319"/>
      <c r="MK38" s="319"/>
      <c r="ML38" s="319"/>
      <c r="MM38" s="319"/>
      <c r="MN38" s="319"/>
      <c r="MO38" s="319"/>
      <c r="MP38" s="319"/>
      <c r="MQ38" s="319"/>
      <c r="MR38" s="319"/>
      <c r="MS38" s="319"/>
      <c r="MT38" s="319"/>
      <c r="MU38" s="319"/>
      <c r="MV38" s="319"/>
      <c r="MW38" s="319"/>
      <c r="MX38" s="319"/>
      <c r="MY38" s="319"/>
      <c r="MZ38" s="319"/>
      <c r="NA38" s="319"/>
      <c r="NB38" s="319"/>
      <c r="NC38" s="319"/>
      <c r="ND38" s="319"/>
      <c r="NE38" s="319"/>
      <c r="NF38" s="319"/>
      <c r="NG38" s="319"/>
      <c r="NH38" s="319"/>
      <c r="NI38" s="319"/>
      <c r="NJ38" s="319"/>
      <c r="NK38" s="319"/>
      <c r="NL38" s="319"/>
      <c r="NM38" s="319"/>
      <c r="NN38" s="319"/>
      <c r="NO38" s="319"/>
      <c r="NP38" s="319"/>
      <c r="NQ38" s="319"/>
      <c r="NR38" s="319"/>
      <c r="NS38" s="319"/>
      <c r="NT38" s="319"/>
      <c r="NU38" s="319"/>
      <c r="NV38" s="319"/>
      <c r="NW38" s="319"/>
      <c r="NX38" s="319"/>
      <c r="NY38" s="319"/>
      <c r="NZ38" s="319"/>
      <c r="OA38" s="319"/>
      <c r="OB38" s="319"/>
      <c r="OC38" s="319"/>
      <c r="OD38" s="319"/>
      <c r="OE38" s="319"/>
      <c r="OF38" s="319"/>
      <c r="OG38" s="319"/>
      <c r="OH38" s="319"/>
      <c r="OI38" s="319"/>
      <c r="OJ38" s="319"/>
      <c r="OK38" s="319"/>
      <c r="OL38" s="319"/>
      <c r="OM38" s="319"/>
      <c r="ON38" s="319"/>
      <c r="OO38" s="319"/>
      <c r="OP38" s="319"/>
      <c r="OQ38" s="319"/>
      <c r="OR38" s="319"/>
      <c r="OS38" s="319"/>
      <c r="OT38" s="319"/>
      <c r="OU38" s="319"/>
      <c r="OV38" s="319"/>
      <c r="OW38" s="319"/>
      <c r="OX38" s="319"/>
      <c r="OY38" s="319"/>
      <c r="OZ38" s="319"/>
      <c r="PA38" s="319"/>
      <c r="PB38" s="319"/>
      <c r="PC38" s="319"/>
      <c r="PD38" s="319"/>
      <c r="PE38" s="319"/>
      <c r="PF38" s="319"/>
      <c r="PG38" s="319"/>
      <c r="PH38" s="319"/>
      <c r="PI38" s="319"/>
      <c r="PJ38" s="319"/>
      <c r="PK38" s="319"/>
      <c r="PL38" s="319"/>
      <c r="PM38" s="319"/>
      <c r="PN38" s="319"/>
      <c r="PO38" s="319"/>
      <c r="PP38" s="319"/>
      <c r="PQ38" s="319"/>
      <c r="PR38" s="319"/>
      <c r="PS38" s="319"/>
      <c r="PT38" s="319"/>
      <c r="PU38" s="319"/>
      <c r="PV38" s="319"/>
      <c r="PW38" s="319"/>
      <c r="PX38" s="319"/>
      <c r="PY38" s="319"/>
      <c r="PZ38" s="319"/>
      <c r="QA38" s="319"/>
      <c r="QB38" s="319"/>
      <c r="QC38" s="319"/>
      <c r="QD38" s="319"/>
      <c r="QE38" s="319"/>
      <c r="QF38" s="319"/>
      <c r="QG38" s="319"/>
      <c r="QH38" s="319"/>
      <c r="QI38" s="319"/>
      <c r="QJ38" s="319"/>
      <c r="QK38" s="319"/>
      <c r="QL38" s="319"/>
      <c r="QM38" s="319"/>
      <c r="QN38" s="319"/>
      <c r="QO38" s="319"/>
      <c r="QP38" s="319"/>
      <c r="QQ38" s="319"/>
      <c r="QR38" s="319"/>
      <c r="QS38" s="319"/>
      <c r="QT38" s="319"/>
      <c r="QU38" s="319"/>
      <c r="QV38" s="319"/>
      <c r="QW38" s="319"/>
      <c r="QX38" s="319"/>
      <c r="QY38" s="319"/>
      <c r="QZ38" s="319"/>
      <c r="RA38" s="319"/>
      <c r="RB38" s="319"/>
      <c r="RC38" s="319"/>
      <c r="RD38" s="319"/>
      <c r="RE38" s="319"/>
      <c r="RF38" s="319"/>
      <c r="RG38" s="319"/>
      <c r="RH38" s="319"/>
      <c r="RI38" s="319"/>
      <c r="RJ38" s="319"/>
      <c r="RK38" s="319"/>
      <c r="RL38" s="319"/>
      <c r="RM38" s="319"/>
      <c r="RN38" s="319"/>
      <c r="RO38" s="319"/>
      <c r="RP38" s="319"/>
      <c r="RQ38" s="319"/>
      <c r="RR38" s="319"/>
      <c r="RS38" s="319"/>
      <c r="RT38" s="319"/>
      <c r="RU38" s="319"/>
      <c r="RV38" s="319"/>
      <c r="RW38" s="319"/>
      <c r="RX38" s="319"/>
      <c r="RY38" s="319"/>
      <c r="RZ38" s="319"/>
      <c r="SA38" s="319"/>
      <c r="SB38" s="319"/>
      <c r="SC38" s="319"/>
      <c r="SD38" s="319"/>
      <c r="SE38" s="319"/>
      <c r="SF38" s="319"/>
      <c r="SG38" s="319"/>
      <c r="SH38" s="319"/>
      <c r="SI38" s="319"/>
      <c r="SJ38" s="319"/>
      <c r="SK38" s="319"/>
      <c r="SL38" s="319"/>
      <c r="SM38" s="319"/>
      <c r="SN38" s="319"/>
      <c r="SO38" s="319"/>
      <c r="SP38" s="319"/>
      <c r="SQ38" s="319"/>
      <c r="SR38" s="319"/>
      <c r="SS38" s="319"/>
      <c r="ST38" s="319"/>
      <c r="SU38" s="319"/>
      <c r="SV38" s="319"/>
      <c r="SW38" s="319"/>
      <c r="SX38" s="319"/>
      <c r="SY38" s="319"/>
      <c r="SZ38" s="319"/>
      <c r="TA38" s="319"/>
      <c r="TB38" s="319"/>
      <c r="TC38" s="319"/>
      <c r="TD38" s="319"/>
      <c r="TE38" s="319"/>
      <c r="TF38" s="319"/>
      <c r="TG38" s="319"/>
      <c r="TH38" s="319"/>
      <c r="TI38" s="319"/>
      <c r="TJ38" s="319"/>
      <c r="TK38" s="319"/>
      <c r="TL38" s="319"/>
      <c r="TM38" s="319"/>
      <c r="TN38" s="319"/>
      <c r="TO38" s="319"/>
      <c r="TP38" s="319"/>
      <c r="TQ38" s="319"/>
      <c r="TR38" s="319"/>
      <c r="TS38" s="319"/>
      <c r="TT38" s="319"/>
      <c r="TU38" s="319"/>
      <c r="TV38" s="319"/>
      <c r="TW38" s="319"/>
      <c r="TX38" s="319"/>
      <c r="TY38" s="319"/>
      <c r="TZ38" s="319"/>
      <c r="UA38" s="319"/>
      <c r="UB38" s="319"/>
      <c r="UC38" s="319"/>
      <c r="UD38" s="319"/>
      <c r="UE38" s="319"/>
      <c r="UF38" s="319"/>
      <c r="UG38" s="319"/>
      <c r="UH38" s="319"/>
      <c r="UI38" s="319"/>
      <c r="UJ38" s="319"/>
      <c r="UK38" s="319"/>
      <c r="UL38" s="319"/>
      <c r="UM38" s="319"/>
      <c r="UN38" s="319"/>
      <c r="UO38" s="319"/>
      <c r="UP38" s="319"/>
      <c r="UQ38" s="319"/>
      <c r="UR38" s="319"/>
      <c r="US38" s="319"/>
      <c r="UT38" s="319"/>
      <c r="UU38" s="319"/>
      <c r="UV38" s="319"/>
      <c r="UW38" s="319"/>
      <c r="UX38" s="319"/>
      <c r="UY38" s="319"/>
      <c r="UZ38" s="319"/>
      <c r="VA38" s="319"/>
      <c r="VB38" s="319"/>
      <c r="VC38" s="319"/>
      <c r="VD38" s="319"/>
      <c r="VE38" s="319"/>
      <c r="VF38" s="319"/>
      <c r="VG38" s="319"/>
      <c r="VH38" s="319"/>
      <c r="VI38" s="319"/>
      <c r="VJ38" s="319"/>
      <c r="VK38" s="319"/>
      <c r="VL38" s="319"/>
      <c r="VM38" s="319"/>
      <c r="VN38" s="319"/>
      <c r="VO38" s="319"/>
      <c r="VP38" s="319"/>
      <c r="VQ38" s="319"/>
      <c r="VR38" s="319"/>
      <c r="VS38" s="319"/>
      <c r="VT38" s="319"/>
      <c r="VU38" s="319"/>
      <c r="VV38" s="319"/>
      <c r="VW38" s="319"/>
      <c r="VX38" s="319"/>
      <c r="VY38" s="319"/>
      <c r="VZ38" s="319"/>
      <c r="WA38" s="319"/>
      <c r="WB38" s="319"/>
      <c r="WC38" s="319"/>
      <c r="WD38" s="319"/>
      <c r="WE38" s="319"/>
      <c r="WF38" s="319"/>
      <c r="WG38" s="319"/>
      <c r="WH38" s="319"/>
      <c r="WI38" s="319"/>
      <c r="WJ38" s="319"/>
      <c r="WK38" s="319"/>
      <c r="WL38" s="319"/>
      <c r="WM38" s="319"/>
      <c r="WN38" s="319"/>
      <c r="WO38" s="319"/>
      <c r="WP38" s="319"/>
      <c r="WQ38" s="319"/>
      <c r="WR38" s="319"/>
      <c r="WS38" s="319"/>
      <c r="WT38" s="319"/>
      <c r="WU38" s="319"/>
      <c r="WV38" s="319"/>
      <c r="WW38" s="319"/>
      <c r="WX38" s="319"/>
      <c r="WY38" s="319"/>
      <c r="WZ38" s="319"/>
      <c r="XA38" s="319"/>
      <c r="XB38" s="319"/>
      <c r="XC38" s="319"/>
      <c r="XD38" s="319"/>
      <c r="XE38" s="319"/>
      <c r="XF38" s="319"/>
      <c r="XG38" s="319"/>
      <c r="XH38" s="319"/>
      <c r="XI38" s="319"/>
      <c r="XJ38" s="319"/>
      <c r="XK38" s="319"/>
      <c r="XL38" s="319"/>
      <c r="XM38" s="319"/>
      <c r="XN38" s="319"/>
      <c r="XO38" s="319"/>
      <c r="XP38" s="319"/>
      <c r="XQ38" s="319"/>
      <c r="XR38" s="319"/>
      <c r="XS38" s="319"/>
      <c r="XT38" s="319"/>
      <c r="XU38" s="319"/>
      <c r="XV38" s="319"/>
      <c r="XW38" s="319"/>
      <c r="XX38" s="319"/>
      <c r="XY38" s="319"/>
      <c r="XZ38" s="319"/>
      <c r="YA38" s="319"/>
      <c r="YB38" s="319"/>
      <c r="YC38" s="319"/>
      <c r="YD38" s="319"/>
      <c r="YE38" s="319"/>
      <c r="YF38" s="319"/>
      <c r="YG38" s="319"/>
      <c r="YH38" s="319"/>
      <c r="YI38" s="319"/>
      <c r="YJ38" s="319"/>
      <c r="YK38" s="319"/>
      <c r="YL38" s="319"/>
      <c r="YM38" s="319"/>
      <c r="YN38" s="319"/>
      <c r="YO38" s="319"/>
      <c r="YP38" s="319"/>
      <c r="YQ38" s="319"/>
      <c r="YR38" s="319"/>
      <c r="YS38" s="319"/>
      <c r="YT38" s="319"/>
      <c r="YU38" s="319"/>
      <c r="YV38" s="319"/>
      <c r="YW38" s="319"/>
      <c r="YX38" s="319"/>
      <c r="YY38" s="319"/>
      <c r="YZ38" s="319"/>
      <c r="ZA38" s="319"/>
      <c r="ZB38" s="319"/>
      <c r="ZC38" s="319"/>
      <c r="ZD38" s="319"/>
      <c r="ZE38" s="319"/>
      <c r="ZF38" s="319"/>
      <c r="ZG38" s="319"/>
      <c r="ZH38" s="319"/>
      <c r="ZI38" s="319"/>
      <c r="ZJ38" s="319"/>
      <c r="ZK38" s="319"/>
      <c r="ZL38" s="319"/>
      <c r="ZM38" s="319"/>
      <c r="ZN38" s="319"/>
      <c r="ZO38" s="319"/>
      <c r="ZP38" s="319"/>
      <c r="ZQ38" s="319"/>
      <c r="ZR38" s="319"/>
      <c r="ZS38" s="319"/>
      <c r="ZT38" s="319"/>
      <c r="ZU38" s="319"/>
      <c r="ZV38" s="319"/>
      <c r="ZW38" s="319"/>
      <c r="ZX38" s="319"/>
      <c r="ZY38" s="319"/>
      <c r="ZZ38" s="319"/>
      <c r="AAA38" s="319"/>
      <c r="AAB38" s="319"/>
      <c r="AAC38" s="319"/>
      <c r="AAD38" s="319"/>
      <c r="AAE38" s="319"/>
      <c r="AAF38" s="319"/>
      <c r="AAG38" s="319"/>
      <c r="AAH38" s="319"/>
      <c r="AAI38" s="319"/>
      <c r="AAJ38" s="319"/>
      <c r="AAK38" s="319"/>
      <c r="AAL38" s="319"/>
      <c r="AAM38" s="319"/>
      <c r="AAN38" s="319"/>
      <c r="AAO38" s="319"/>
      <c r="AAP38" s="319"/>
      <c r="AAQ38" s="319"/>
      <c r="AAR38" s="319"/>
      <c r="AAS38" s="319"/>
      <c r="AAT38" s="319"/>
      <c r="AAU38" s="319"/>
      <c r="AAV38" s="319"/>
      <c r="AAW38" s="319"/>
      <c r="AAX38" s="319"/>
      <c r="AAY38" s="319"/>
      <c r="AAZ38" s="319"/>
      <c r="ABA38" s="319"/>
      <c r="ABB38" s="319"/>
      <c r="ABC38" s="319"/>
      <c r="ABD38" s="319"/>
      <c r="ABE38" s="319"/>
      <c r="ABF38" s="319"/>
      <c r="ABG38" s="319"/>
      <c r="ABH38" s="319"/>
      <c r="ABI38" s="319"/>
      <c r="ABJ38" s="319"/>
      <c r="ABK38" s="319"/>
      <c r="ABL38" s="319"/>
      <c r="ABM38" s="319"/>
      <c r="ABN38" s="319"/>
      <c r="ABO38" s="319"/>
      <c r="ABP38" s="319"/>
      <c r="ABQ38" s="319"/>
      <c r="ABR38" s="319"/>
      <c r="ABS38" s="319"/>
      <c r="ABT38" s="319"/>
      <c r="ABU38" s="319"/>
      <c r="ABV38" s="319"/>
      <c r="ABW38" s="319"/>
      <c r="ABX38" s="319"/>
      <c r="ABY38" s="319"/>
      <c r="ABZ38" s="319"/>
      <c r="ACA38" s="319"/>
      <c r="ACB38" s="319"/>
      <c r="ACC38" s="319"/>
      <c r="ACD38" s="319"/>
      <c r="ACE38" s="319"/>
      <c r="ACF38" s="319"/>
      <c r="ACG38" s="319"/>
      <c r="ACH38" s="319"/>
      <c r="ACI38" s="319"/>
      <c r="ACJ38" s="319"/>
      <c r="ACK38" s="319"/>
      <c r="ACL38" s="319"/>
      <c r="ACM38" s="319"/>
      <c r="ACN38" s="319"/>
      <c r="ACO38" s="319"/>
      <c r="ACP38" s="319"/>
      <c r="ACQ38" s="319"/>
      <c r="ACR38" s="319"/>
      <c r="ACS38" s="319"/>
      <c r="ACT38" s="319"/>
      <c r="ACU38" s="319"/>
      <c r="ACV38" s="319"/>
      <c r="ACW38" s="319"/>
      <c r="ACX38" s="319"/>
      <c r="ACY38" s="319"/>
      <c r="ACZ38" s="319"/>
      <c r="ADA38" s="319"/>
      <c r="ADB38" s="319"/>
      <c r="ADC38" s="319"/>
      <c r="ADD38" s="319"/>
      <c r="ADE38" s="319"/>
      <c r="ADF38" s="319"/>
      <c r="ADG38" s="319"/>
      <c r="ADH38" s="319"/>
      <c r="ADI38" s="319"/>
      <c r="ADJ38" s="319"/>
      <c r="ADK38" s="319"/>
      <c r="ADL38" s="319"/>
      <c r="ADM38" s="319"/>
      <c r="ADN38" s="319"/>
      <c r="ADO38" s="319"/>
      <c r="ADP38" s="319"/>
      <c r="ADQ38" s="319"/>
      <c r="ADR38" s="319"/>
      <c r="ADS38" s="319"/>
      <c r="ADT38" s="319"/>
      <c r="ADU38" s="319"/>
      <c r="ADV38" s="319"/>
      <c r="ADW38" s="319"/>
      <c r="ADX38" s="319"/>
      <c r="ADY38" s="319"/>
      <c r="ADZ38" s="319"/>
      <c r="AEA38" s="319"/>
      <c r="AEB38" s="319"/>
      <c r="AEC38" s="319"/>
      <c r="AED38" s="319"/>
      <c r="AEE38" s="319"/>
      <c r="AEF38" s="319"/>
      <c r="AEG38" s="319"/>
      <c r="AEH38" s="319"/>
      <c r="AEI38" s="319"/>
      <c r="AEJ38" s="319"/>
      <c r="AEK38" s="319"/>
      <c r="AEL38" s="319"/>
      <c r="AEM38" s="319"/>
      <c r="AEN38" s="319"/>
      <c r="AEO38" s="319"/>
      <c r="AEP38" s="319"/>
      <c r="AEQ38" s="319"/>
      <c r="AER38" s="319"/>
      <c r="AES38" s="319"/>
      <c r="AET38" s="319"/>
      <c r="AEU38" s="319"/>
      <c r="AEV38" s="319"/>
      <c r="AEW38" s="319"/>
      <c r="AEX38" s="319"/>
      <c r="AEY38" s="319"/>
      <c r="AEZ38" s="319"/>
      <c r="AFA38" s="319"/>
      <c r="AFB38" s="319"/>
      <c r="AFC38" s="319"/>
      <c r="AFD38" s="319"/>
      <c r="AFE38" s="319"/>
      <c r="AFF38" s="319"/>
      <c r="AFG38" s="319"/>
      <c r="AFH38" s="319"/>
      <c r="AFI38" s="319"/>
      <c r="AFJ38" s="319"/>
      <c r="AFK38" s="319"/>
      <c r="AFL38" s="319"/>
      <c r="AFM38" s="319"/>
      <c r="AFN38" s="319"/>
      <c r="AFO38" s="319"/>
      <c r="AFP38" s="319"/>
      <c r="AFQ38" s="319"/>
      <c r="AFR38" s="319"/>
      <c r="AFS38" s="319"/>
      <c r="AFT38" s="319"/>
      <c r="AFU38" s="319"/>
      <c r="AFV38" s="319"/>
      <c r="AFW38" s="319"/>
      <c r="AFX38" s="319"/>
      <c r="AFY38" s="319"/>
      <c r="AFZ38" s="319"/>
      <c r="AGA38" s="319"/>
      <c r="AGB38" s="319"/>
      <c r="AGC38" s="319"/>
      <c r="AGD38" s="319"/>
      <c r="AGE38" s="319"/>
      <c r="AGF38" s="319"/>
      <c r="AGG38" s="319"/>
      <c r="AGH38" s="319"/>
      <c r="AGI38" s="319"/>
      <c r="AGJ38" s="319"/>
      <c r="AGK38" s="319"/>
      <c r="AGL38" s="319"/>
      <c r="AGM38" s="319"/>
      <c r="AGN38" s="319"/>
      <c r="AGO38" s="319"/>
      <c r="AGP38" s="319"/>
      <c r="AGQ38" s="319"/>
      <c r="AGR38" s="319"/>
      <c r="AGS38" s="319"/>
      <c r="AGT38" s="319"/>
      <c r="AGU38" s="319"/>
      <c r="AGV38" s="319"/>
      <c r="AGW38" s="319"/>
      <c r="AGX38" s="319"/>
      <c r="AGY38" s="319"/>
      <c r="AGZ38" s="319"/>
      <c r="AHA38" s="319"/>
      <c r="AHB38" s="319"/>
      <c r="AHC38" s="319"/>
      <c r="AHD38" s="319"/>
      <c r="AHE38" s="319"/>
      <c r="AHF38" s="319"/>
      <c r="AHG38" s="319"/>
      <c r="AHH38" s="319"/>
      <c r="AHI38" s="319"/>
      <c r="AHJ38" s="319"/>
      <c r="AHK38" s="319"/>
      <c r="AHL38" s="319"/>
      <c r="AHM38" s="319"/>
      <c r="AHN38" s="319"/>
      <c r="AHO38" s="319"/>
      <c r="AHP38" s="319"/>
      <c r="AHQ38" s="319"/>
      <c r="AHR38" s="319"/>
      <c r="AHS38" s="319"/>
      <c r="AHT38" s="319"/>
      <c r="AHU38" s="319"/>
      <c r="AHV38" s="319"/>
      <c r="AHW38" s="319"/>
      <c r="AHX38" s="319"/>
      <c r="AHY38" s="319"/>
      <c r="AHZ38" s="319"/>
      <c r="AIA38" s="319"/>
      <c r="AIB38" s="319"/>
      <c r="AIC38" s="319"/>
      <c r="AID38" s="319"/>
      <c r="AIE38" s="319"/>
      <c r="AIF38" s="319"/>
      <c r="AIG38" s="319"/>
      <c r="AIH38" s="319"/>
      <c r="AII38" s="319"/>
      <c r="AIJ38" s="319"/>
      <c r="AIK38" s="319"/>
      <c r="AIL38" s="319"/>
      <c r="AIM38" s="319"/>
      <c r="AIN38" s="319"/>
      <c r="AIO38" s="319"/>
      <c r="AIP38" s="319"/>
      <c r="AIQ38" s="319"/>
      <c r="AIR38" s="319"/>
      <c r="AIS38" s="319"/>
      <c r="AIT38" s="319"/>
      <c r="AIU38" s="319"/>
      <c r="AIV38" s="319"/>
      <c r="AIW38" s="319"/>
      <c r="AIX38" s="319"/>
      <c r="AIY38" s="319"/>
      <c r="AIZ38" s="319"/>
      <c r="AJA38" s="319"/>
      <c r="AJB38" s="319"/>
      <c r="AJC38" s="319"/>
      <c r="AJD38" s="319"/>
      <c r="AJE38" s="319"/>
      <c r="AJF38" s="319"/>
      <c r="AJG38" s="319"/>
      <c r="AJH38" s="319"/>
      <c r="AJI38" s="319"/>
      <c r="AJJ38" s="319"/>
      <c r="AJK38" s="319"/>
      <c r="AJL38" s="319"/>
      <c r="AJM38" s="319"/>
      <c r="AJN38" s="319"/>
      <c r="AJO38" s="319"/>
      <c r="AJP38" s="319"/>
      <c r="AJQ38" s="319"/>
      <c r="AJR38" s="319"/>
      <c r="AJS38" s="319"/>
      <c r="AJT38" s="319"/>
      <c r="AJU38" s="319"/>
      <c r="AJV38" s="319"/>
      <c r="AJW38" s="319"/>
      <c r="AJX38" s="319"/>
      <c r="AJY38" s="319"/>
      <c r="AJZ38" s="319"/>
      <c r="AKA38" s="319"/>
      <c r="AKB38" s="319"/>
      <c r="AKC38" s="319"/>
      <c r="AKD38" s="319"/>
    </row>
    <row r="39" spans="1:966" s="195" customFormat="1">
      <c r="B39" s="878"/>
      <c r="C39" s="878" t="s">
        <v>905</v>
      </c>
      <c r="D39" s="874"/>
      <c r="E39" s="874"/>
      <c r="F39" s="870"/>
      <c r="G39" s="870"/>
      <c r="H39" s="870"/>
      <c r="I39" s="871"/>
      <c r="J39" s="880"/>
      <c r="K39" s="881">
        <v>115948</v>
      </c>
      <c r="L39" s="881">
        <v>115948</v>
      </c>
      <c r="M39" s="873">
        <f t="shared" si="19"/>
        <v>107558.44155844155</v>
      </c>
      <c r="N39" s="873">
        <f t="shared" si="20"/>
        <v>107558.44155844155</v>
      </c>
      <c r="O39" s="875"/>
      <c r="P39" s="876"/>
      <c r="Q39" s="877"/>
      <c r="R39" s="877"/>
      <c r="S39" s="877"/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  <c r="GP39" s="319"/>
      <c r="GQ39" s="319"/>
      <c r="GR39" s="319"/>
      <c r="GS39" s="319"/>
      <c r="GT39" s="319"/>
      <c r="GU39" s="319"/>
      <c r="GV39" s="319"/>
      <c r="GW39" s="319"/>
      <c r="GX39" s="319"/>
      <c r="GY39" s="319"/>
      <c r="GZ39" s="319"/>
      <c r="HA39" s="319"/>
      <c r="HB39" s="319"/>
      <c r="HC39" s="319"/>
      <c r="HD39" s="319"/>
      <c r="HE39" s="319"/>
      <c r="HF39" s="319"/>
      <c r="HG39" s="319"/>
      <c r="HH39" s="319"/>
      <c r="HI39" s="319"/>
      <c r="HJ39" s="319"/>
      <c r="HK39" s="319"/>
      <c r="HL39" s="319"/>
      <c r="HM39" s="319"/>
      <c r="HN39" s="319"/>
      <c r="HO39" s="319"/>
      <c r="HP39" s="319"/>
      <c r="HQ39" s="319"/>
      <c r="HR39" s="319"/>
      <c r="HS39" s="319"/>
      <c r="HT39" s="319"/>
      <c r="HU39" s="319"/>
      <c r="HV39" s="319"/>
      <c r="HW39" s="319"/>
      <c r="HX39" s="319"/>
      <c r="HY39" s="319"/>
      <c r="HZ39" s="319"/>
      <c r="IA39" s="319"/>
      <c r="IB39" s="319"/>
      <c r="IC39" s="319"/>
      <c r="ID39" s="319"/>
      <c r="IE39" s="319"/>
      <c r="IF39" s="319"/>
      <c r="IG39" s="319"/>
      <c r="IH39" s="319"/>
      <c r="II39" s="319"/>
      <c r="IJ39" s="319"/>
      <c r="IK39" s="319"/>
      <c r="IL39" s="319"/>
      <c r="IM39" s="319"/>
      <c r="IN39" s="319"/>
      <c r="IO39" s="319"/>
      <c r="IP39" s="319"/>
      <c r="IQ39" s="319"/>
      <c r="IR39" s="319"/>
      <c r="IS39" s="319"/>
      <c r="IT39" s="319"/>
      <c r="IU39" s="319"/>
      <c r="IV39" s="319"/>
      <c r="IW39" s="319"/>
      <c r="IX39" s="319"/>
      <c r="IY39" s="319"/>
      <c r="IZ39" s="319"/>
      <c r="JA39" s="319"/>
      <c r="JB39" s="319"/>
      <c r="JC39" s="319"/>
      <c r="JD39" s="319"/>
      <c r="JE39" s="319"/>
      <c r="JF39" s="319"/>
      <c r="JG39" s="319"/>
      <c r="JH39" s="319"/>
      <c r="JI39" s="319"/>
      <c r="JJ39" s="319"/>
      <c r="JK39" s="319"/>
      <c r="JL39" s="319"/>
      <c r="JM39" s="319"/>
      <c r="JN39" s="319"/>
      <c r="JO39" s="319"/>
      <c r="JP39" s="319"/>
      <c r="JQ39" s="319"/>
      <c r="JR39" s="319"/>
      <c r="JS39" s="319"/>
      <c r="JT39" s="319"/>
      <c r="JU39" s="319"/>
      <c r="JV39" s="319"/>
      <c r="JW39" s="319"/>
      <c r="JX39" s="319"/>
      <c r="JY39" s="319"/>
      <c r="JZ39" s="319"/>
      <c r="KA39" s="319"/>
      <c r="KB39" s="319"/>
      <c r="KC39" s="319"/>
      <c r="KD39" s="319"/>
      <c r="KE39" s="319"/>
      <c r="KF39" s="319"/>
      <c r="KG39" s="319"/>
      <c r="KH39" s="319"/>
      <c r="KI39" s="319"/>
      <c r="KJ39" s="319"/>
      <c r="KK39" s="319"/>
      <c r="KL39" s="319"/>
      <c r="KM39" s="319"/>
      <c r="KN39" s="319"/>
      <c r="KO39" s="319"/>
      <c r="KP39" s="319"/>
      <c r="KQ39" s="319"/>
      <c r="KR39" s="319"/>
      <c r="KS39" s="319"/>
      <c r="KT39" s="319"/>
      <c r="KU39" s="319"/>
      <c r="KV39" s="319"/>
      <c r="KW39" s="319"/>
      <c r="KX39" s="319"/>
      <c r="KY39" s="319"/>
      <c r="KZ39" s="319"/>
      <c r="LA39" s="319"/>
      <c r="LB39" s="319"/>
      <c r="LC39" s="319"/>
      <c r="LD39" s="319"/>
      <c r="LE39" s="319"/>
      <c r="LF39" s="319"/>
      <c r="LG39" s="319"/>
      <c r="LH39" s="319"/>
      <c r="LI39" s="319"/>
      <c r="LJ39" s="319"/>
      <c r="LK39" s="319"/>
      <c r="LL39" s="319"/>
      <c r="LM39" s="319"/>
      <c r="LN39" s="319"/>
      <c r="LO39" s="319"/>
      <c r="LP39" s="319"/>
      <c r="LQ39" s="319"/>
      <c r="LR39" s="319"/>
      <c r="LS39" s="319"/>
      <c r="LT39" s="319"/>
      <c r="LU39" s="319"/>
      <c r="LV39" s="319"/>
      <c r="LW39" s="319"/>
      <c r="LX39" s="319"/>
      <c r="LY39" s="319"/>
      <c r="LZ39" s="319"/>
      <c r="MA39" s="319"/>
      <c r="MB39" s="319"/>
      <c r="MC39" s="319"/>
      <c r="MD39" s="319"/>
      <c r="ME39" s="319"/>
      <c r="MF39" s="319"/>
      <c r="MG39" s="319"/>
      <c r="MH39" s="319"/>
      <c r="MI39" s="319"/>
      <c r="MJ39" s="319"/>
      <c r="MK39" s="319"/>
      <c r="ML39" s="319"/>
      <c r="MM39" s="319"/>
      <c r="MN39" s="319"/>
      <c r="MO39" s="319"/>
      <c r="MP39" s="319"/>
      <c r="MQ39" s="319"/>
      <c r="MR39" s="319"/>
      <c r="MS39" s="319"/>
      <c r="MT39" s="319"/>
      <c r="MU39" s="319"/>
      <c r="MV39" s="319"/>
      <c r="MW39" s="319"/>
      <c r="MX39" s="319"/>
      <c r="MY39" s="319"/>
      <c r="MZ39" s="319"/>
      <c r="NA39" s="319"/>
      <c r="NB39" s="319"/>
      <c r="NC39" s="319"/>
      <c r="ND39" s="319"/>
      <c r="NE39" s="319"/>
      <c r="NF39" s="319"/>
      <c r="NG39" s="319"/>
      <c r="NH39" s="319"/>
      <c r="NI39" s="319"/>
      <c r="NJ39" s="319"/>
      <c r="NK39" s="319"/>
      <c r="NL39" s="319"/>
      <c r="NM39" s="319"/>
      <c r="NN39" s="319"/>
      <c r="NO39" s="319"/>
      <c r="NP39" s="319"/>
      <c r="NQ39" s="319"/>
      <c r="NR39" s="319"/>
      <c r="NS39" s="319"/>
      <c r="NT39" s="319"/>
      <c r="NU39" s="319"/>
      <c r="NV39" s="319"/>
      <c r="NW39" s="319"/>
      <c r="NX39" s="319"/>
      <c r="NY39" s="319"/>
      <c r="NZ39" s="319"/>
      <c r="OA39" s="319"/>
      <c r="OB39" s="319"/>
      <c r="OC39" s="319"/>
      <c r="OD39" s="319"/>
      <c r="OE39" s="319"/>
      <c r="OF39" s="319"/>
      <c r="OG39" s="319"/>
      <c r="OH39" s="319"/>
      <c r="OI39" s="319"/>
      <c r="OJ39" s="319"/>
      <c r="OK39" s="319"/>
      <c r="OL39" s="319"/>
      <c r="OM39" s="319"/>
      <c r="ON39" s="319"/>
      <c r="OO39" s="319"/>
      <c r="OP39" s="319"/>
      <c r="OQ39" s="319"/>
      <c r="OR39" s="319"/>
      <c r="OS39" s="319"/>
      <c r="OT39" s="319"/>
      <c r="OU39" s="319"/>
      <c r="OV39" s="319"/>
      <c r="OW39" s="319"/>
      <c r="OX39" s="319"/>
      <c r="OY39" s="319"/>
      <c r="OZ39" s="319"/>
      <c r="PA39" s="319"/>
      <c r="PB39" s="319"/>
      <c r="PC39" s="319"/>
      <c r="PD39" s="319"/>
      <c r="PE39" s="319"/>
      <c r="PF39" s="319"/>
      <c r="PG39" s="319"/>
      <c r="PH39" s="319"/>
      <c r="PI39" s="319"/>
      <c r="PJ39" s="319"/>
      <c r="PK39" s="319"/>
      <c r="PL39" s="319"/>
      <c r="PM39" s="319"/>
      <c r="PN39" s="319"/>
      <c r="PO39" s="319"/>
      <c r="PP39" s="319"/>
      <c r="PQ39" s="319"/>
      <c r="PR39" s="319"/>
      <c r="PS39" s="319"/>
      <c r="PT39" s="319"/>
      <c r="PU39" s="319"/>
      <c r="PV39" s="319"/>
      <c r="PW39" s="319"/>
      <c r="PX39" s="319"/>
      <c r="PY39" s="319"/>
      <c r="PZ39" s="319"/>
      <c r="QA39" s="319"/>
      <c r="QB39" s="319"/>
      <c r="QC39" s="319"/>
      <c r="QD39" s="319"/>
      <c r="QE39" s="319"/>
      <c r="QF39" s="319"/>
      <c r="QG39" s="319"/>
      <c r="QH39" s="319"/>
      <c r="QI39" s="319"/>
      <c r="QJ39" s="319"/>
      <c r="QK39" s="319"/>
      <c r="QL39" s="319"/>
      <c r="QM39" s="319"/>
      <c r="QN39" s="319"/>
      <c r="QO39" s="319"/>
      <c r="QP39" s="319"/>
      <c r="QQ39" s="319"/>
      <c r="QR39" s="319"/>
      <c r="QS39" s="319"/>
      <c r="QT39" s="319"/>
      <c r="QU39" s="319"/>
      <c r="QV39" s="319"/>
      <c r="QW39" s="319"/>
      <c r="QX39" s="319"/>
      <c r="QY39" s="319"/>
      <c r="QZ39" s="319"/>
      <c r="RA39" s="319"/>
      <c r="RB39" s="319"/>
      <c r="RC39" s="319"/>
      <c r="RD39" s="319"/>
      <c r="RE39" s="319"/>
      <c r="RF39" s="319"/>
      <c r="RG39" s="319"/>
      <c r="RH39" s="319"/>
      <c r="RI39" s="319"/>
      <c r="RJ39" s="319"/>
      <c r="RK39" s="319"/>
      <c r="RL39" s="319"/>
      <c r="RM39" s="319"/>
      <c r="RN39" s="319"/>
      <c r="RO39" s="319"/>
      <c r="RP39" s="319"/>
      <c r="RQ39" s="319"/>
      <c r="RR39" s="319"/>
      <c r="RS39" s="319"/>
      <c r="RT39" s="319"/>
      <c r="RU39" s="319"/>
      <c r="RV39" s="319"/>
      <c r="RW39" s="319"/>
      <c r="RX39" s="319"/>
      <c r="RY39" s="319"/>
      <c r="RZ39" s="319"/>
      <c r="SA39" s="319"/>
      <c r="SB39" s="319"/>
      <c r="SC39" s="319"/>
      <c r="SD39" s="319"/>
      <c r="SE39" s="319"/>
      <c r="SF39" s="319"/>
      <c r="SG39" s="319"/>
      <c r="SH39" s="319"/>
      <c r="SI39" s="319"/>
      <c r="SJ39" s="319"/>
      <c r="SK39" s="319"/>
      <c r="SL39" s="319"/>
      <c r="SM39" s="319"/>
      <c r="SN39" s="319"/>
      <c r="SO39" s="319"/>
      <c r="SP39" s="319"/>
      <c r="SQ39" s="319"/>
      <c r="SR39" s="319"/>
      <c r="SS39" s="319"/>
      <c r="ST39" s="319"/>
      <c r="SU39" s="319"/>
      <c r="SV39" s="319"/>
      <c r="SW39" s="319"/>
      <c r="SX39" s="319"/>
      <c r="SY39" s="319"/>
      <c r="SZ39" s="319"/>
      <c r="TA39" s="319"/>
      <c r="TB39" s="319"/>
      <c r="TC39" s="319"/>
      <c r="TD39" s="319"/>
      <c r="TE39" s="319"/>
      <c r="TF39" s="319"/>
      <c r="TG39" s="319"/>
      <c r="TH39" s="319"/>
      <c r="TI39" s="319"/>
      <c r="TJ39" s="319"/>
      <c r="TK39" s="319"/>
      <c r="TL39" s="319"/>
      <c r="TM39" s="319"/>
      <c r="TN39" s="319"/>
      <c r="TO39" s="319"/>
      <c r="TP39" s="319"/>
      <c r="TQ39" s="319"/>
      <c r="TR39" s="319"/>
      <c r="TS39" s="319"/>
      <c r="TT39" s="319"/>
      <c r="TU39" s="319"/>
      <c r="TV39" s="319"/>
      <c r="TW39" s="319"/>
      <c r="TX39" s="319"/>
      <c r="TY39" s="319"/>
      <c r="TZ39" s="319"/>
      <c r="UA39" s="319"/>
      <c r="UB39" s="319"/>
      <c r="UC39" s="319"/>
      <c r="UD39" s="319"/>
      <c r="UE39" s="319"/>
      <c r="UF39" s="319"/>
      <c r="UG39" s="319"/>
      <c r="UH39" s="319"/>
      <c r="UI39" s="319"/>
      <c r="UJ39" s="319"/>
      <c r="UK39" s="319"/>
      <c r="UL39" s="319"/>
      <c r="UM39" s="319"/>
      <c r="UN39" s="319"/>
      <c r="UO39" s="319"/>
      <c r="UP39" s="319"/>
      <c r="UQ39" s="319"/>
      <c r="UR39" s="319"/>
      <c r="US39" s="319"/>
      <c r="UT39" s="319"/>
      <c r="UU39" s="319"/>
      <c r="UV39" s="319"/>
      <c r="UW39" s="319"/>
      <c r="UX39" s="319"/>
      <c r="UY39" s="319"/>
      <c r="UZ39" s="319"/>
      <c r="VA39" s="319"/>
      <c r="VB39" s="319"/>
      <c r="VC39" s="319"/>
      <c r="VD39" s="319"/>
      <c r="VE39" s="319"/>
      <c r="VF39" s="319"/>
      <c r="VG39" s="319"/>
      <c r="VH39" s="319"/>
      <c r="VI39" s="319"/>
      <c r="VJ39" s="319"/>
      <c r="VK39" s="319"/>
      <c r="VL39" s="319"/>
      <c r="VM39" s="319"/>
      <c r="VN39" s="319"/>
      <c r="VO39" s="319"/>
      <c r="VP39" s="319"/>
      <c r="VQ39" s="319"/>
      <c r="VR39" s="319"/>
      <c r="VS39" s="319"/>
      <c r="VT39" s="319"/>
      <c r="VU39" s="319"/>
      <c r="VV39" s="319"/>
      <c r="VW39" s="319"/>
      <c r="VX39" s="319"/>
      <c r="VY39" s="319"/>
      <c r="VZ39" s="319"/>
      <c r="WA39" s="319"/>
      <c r="WB39" s="319"/>
      <c r="WC39" s="319"/>
      <c r="WD39" s="319"/>
      <c r="WE39" s="319"/>
      <c r="WF39" s="319"/>
      <c r="WG39" s="319"/>
      <c r="WH39" s="319"/>
      <c r="WI39" s="319"/>
      <c r="WJ39" s="319"/>
      <c r="WK39" s="319"/>
      <c r="WL39" s="319"/>
      <c r="WM39" s="319"/>
      <c r="WN39" s="319"/>
      <c r="WO39" s="319"/>
      <c r="WP39" s="319"/>
      <c r="WQ39" s="319"/>
      <c r="WR39" s="319"/>
      <c r="WS39" s="319"/>
      <c r="WT39" s="319"/>
      <c r="WU39" s="319"/>
      <c r="WV39" s="319"/>
      <c r="WW39" s="319"/>
      <c r="WX39" s="319"/>
      <c r="WY39" s="319"/>
      <c r="WZ39" s="319"/>
      <c r="XA39" s="319"/>
      <c r="XB39" s="319"/>
      <c r="XC39" s="319"/>
      <c r="XD39" s="319"/>
      <c r="XE39" s="319"/>
      <c r="XF39" s="319"/>
      <c r="XG39" s="319"/>
      <c r="XH39" s="319"/>
      <c r="XI39" s="319"/>
      <c r="XJ39" s="319"/>
      <c r="XK39" s="319"/>
      <c r="XL39" s="319"/>
      <c r="XM39" s="319"/>
      <c r="XN39" s="319"/>
      <c r="XO39" s="319"/>
      <c r="XP39" s="319"/>
      <c r="XQ39" s="319"/>
      <c r="XR39" s="319"/>
      <c r="XS39" s="319"/>
      <c r="XT39" s="319"/>
      <c r="XU39" s="319"/>
      <c r="XV39" s="319"/>
      <c r="XW39" s="319"/>
      <c r="XX39" s="319"/>
      <c r="XY39" s="319"/>
      <c r="XZ39" s="319"/>
      <c r="YA39" s="319"/>
      <c r="YB39" s="319"/>
      <c r="YC39" s="319"/>
      <c r="YD39" s="319"/>
      <c r="YE39" s="319"/>
      <c r="YF39" s="319"/>
      <c r="YG39" s="319"/>
      <c r="YH39" s="319"/>
      <c r="YI39" s="319"/>
      <c r="YJ39" s="319"/>
      <c r="YK39" s="319"/>
      <c r="YL39" s="319"/>
      <c r="YM39" s="319"/>
      <c r="YN39" s="319"/>
      <c r="YO39" s="319"/>
      <c r="YP39" s="319"/>
      <c r="YQ39" s="319"/>
      <c r="YR39" s="319"/>
      <c r="YS39" s="319"/>
      <c r="YT39" s="319"/>
      <c r="YU39" s="319"/>
      <c r="YV39" s="319"/>
      <c r="YW39" s="319"/>
      <c r="YX39" s="319"/>
      <c r="YY39" s="319"/>
      <c r="YZ39" s="319"/>
      <c r="ZA39" s="319"/>
      <c r="ZB39" s="319"/>
      <c r="ZC39" s="319"/>
      <c r="ZD39" s="319"/>
      <c r="ZE39" s="319"/>
      <c r="ZF39" s="319"/>
      <c r="ZG39" s="319"/>
      <c r="ZH39" s="319"/>
      <c r="ZI39" s="319"/>
      <c r="ZJ39" s="319"/>
      <c r="ZK39" s="319"/>
      <c r="ZL39" s="319"/>
      <c r="ZM39" s="319"/>
      <c r="ZN39" s="319"/>
      <c r="ZO39" s="319"/>
      <c r="ZP39" s="319"/>
      <c r="ZQ39" s="319"/>
      <c r="ZR39" s="319"/>
      <c r="ZS39" s="319"/>
      <c r="ZT39" s="319"/>
      <c r="ZU39" s="319"/>
      <c r="ZV39" s="319"/>
      <c r="ZW39" s="319"/>
      <c r="ZX39" s="319"/>
      <c r="ZY39" s="319"/>
      <c r="ZZ39" s="319"/>
      <c r="AAA39" s="319"/>
      <c r="AAB39" s="319"/>
      <c r="AAC39" s="319"/>
      <c r="AAD39" s="319"/>
      <c r="AAE39" s="319"/>
      <c r="AAF39" s="319"/>
      <c r="AAG39" s="319"/>
      <c r="AAH39" s="319"/>
      <c r="AAI39" s="319"/>
      <c r="AAJ39" s="319"/>
      <c r="AAK39" s="319"/>
      <c r="AAL39" s="319"/>
      <c r="AAM39" s="319"/>
      <c r="AAN39" s="319"/>
      <c r="AAO39" s="319"/>
      <c r="AAP39" s="319"/>
      <c r="AAQ39" s="319"/>
      <c r="AAR39" s="319"/>
      <c r="AAS39" s="319"/>
      <c r="AAT39" s="319"/>
      <c r="AAU39" s="319"/>
      <c r="AAV39" s="319"/>
      <c r="AAW39" s="319"/>
      <c r="AAX39" s="319"/>
      <c r="AAY39" s="319"/>
      <c r="AAZ39" s="319"/>
      <c r="ABA39" s="319"/>
      <c r="ABB39" s="319"/>
      <c r="ABC39" s="319"/>
      <c r="ABD39" s="319"/>
      <c r="ABE39" s="319"/>
      <c r="ABF39" s="319"/>
      <c r="ABG39" s="319"/>
      <c r="ABH39" s="319"/>
      <c r="ABI39" s="319"/>
      <c r="ABJ39" s="319"/>
      <c r="ABK39" s="319"/>
      <c r="ABL39" s="319"/>
      <c r="ABM39" s="319"/>
      <c r="ABN39" s="319"/>
      <c r="ABO39" s="319"/>
      <c r="ABP39" s="319"/>
      <c r="ABQ39" s="319"/>
      <c r="ABR39" s="319"/>
      <c r="ABS39" s="319"/>
      <c r="ABT39" s="319"/>
      <c r="ABU39" s="319"/>
      <c r="ABV39" s="319"/>
      <c r="ABW39" s="319"/>
      <c r="ABX39" s="319"/>
      <c r="ABY39" s="319"/>
      <c r="ABZ39" s="319"/>
      <c r="ACA39" s="319"/>
      <c r="ACB39" s="319"/>
      <c r="ACC39" s="319"/>
      <c r="ACD39" s="319"/>
      <c r="ACE39" s="319"/>
      <c r="ACF39" s="319"/>
      <c r="ACG39" s="319"/>
      <c r="ACH39" s="319"/>
      <c r="ACI39" s="319"/>
      <c r="ACJ39" s="319"/>
      <c r="ACK39" s="319"/>
      <c r="ACL39" s="319"/>
      <c r="ACM39" s="319"/>
      <c r="ACN39" s="319"/>
      <c r="ACO39" s="319"/>
      <c r="ACP39" s="319"/>
      <c r="ACQ39" s="319"/>
      <c r="ACR39" s="319"/>
      <c r="ACS39" s="319"/>
      <c r="ACT39" s="319"/>
      <c r="ACU39" s="319"/>
      <c r="ACV39" s="319"/>
      <c r="ACW39" s="319"/>
      <c r="ACX39" s="319"/>
      <c r="ACY39" s="319"/>
      <c r="ACZ39" s="319"/>
      <c r="ADA39" s="319"/>
      <c r="ADB39" s="319"/>
      <c r="ADC39" s="319"/>
      <c r="ADD39" s="319"/>
      <c r="ADE39" s="319"/>
      <c r="ADF39" s="319"/>
      <c r="ADG39" s="319"/>
      <c r="ADH39" s="319"/>
      <c r="ADI39" s="319"/>
      <c r="ADJ39" s="319"/>
      <c r="ADK39" s="319"/>
      <c r="ADL39" s="319"/>
      <c r="ADM39" s="319"/>
      <c r="ADN39" s="319"/>
      <c r="ADO39" s="319"/>
      <c r="ADP39" s="319"/>
      <c r="ADQ39" s="319"/>
      <c r="ADR39" s="319"/>
      <c r="ADS39" s="319"/>
      <c r="ADT39" s="319"/>
      <c r="ADU39" s="319"/>
      <c r="ADV39" s="319"/>
      <c r="ADW39" s="319"/>
      <c r="ADX39" s="319"/>
      <c r="ADY39" s="319"/>
      <c r="ADZ39" s="319"/>
      <c r="AEA39" s="319"/>
      <c r="AEB39" s="319"/>
      <c r="AEC39" s="319"/>
      <c r="AED39" s="319"/>
      <c r="AEE39" s="319"/>
      <c r="AEF39" s="319"/>
      <c r="AEG39" s="319"/>
      <c r="AEH39" s="319"/>
      <c r="AEI39" s="319"/>
      <c r="AEJ39" s="319"/>
      <c r="AEK39" s="319"/>
      <c r="AEL39" s="319"/>
      <c r="AEM39" s="319"/>
      <c r="AEN39" s="319"/>
      <c r="AEO39" s="319"/>
      <c r="AEP39" s="319"/>
      <c r="AEQ39" s="319"/>
      <c r="AER39" s="319"/>
      <c r="AES39" s="319"/>
      <c r="AET39" s="319"/>
      <c r="AEU39" s="319"/>
      <c r="AEV39" s="319"/>
      <c r="AEW39" s="319"/>
      <c r="AEX39" s="319"/>
      <c r="AEY39" s="319"/>
      <c r="AEZ39" s="319"/>
      <c r="AFA39" s="319"/>
      <c r="AFB39" s="319"/>
      <c r="AFC39" s="319"/>
      <c r="AFD39" s="319"/>
      <c r="AFE39" s="319"/>
      <c r="AFF39" s="319"/>
      <c r="AFG39" s="319"/>
      <c r="AFH39" s="319"/>
      <c r="AFI39" s="319"/>
      <c r="AFJ39" s="319"/>
      <c r="AFK39" s="319"/>
      <c r="AFL39" s="319"/>
      <c r="AFM39" s="319"/>
      <c r="AFN39" s="319"/>
      <c r="AFO39" s="319"/>
      <c r="AFP39" s="319"/>
      <c r="AFQ39" s="319"/>
      <c r="AFR39" s="319"/>
      <c r="AFS39" s="319"/>
      <c r="AFT39" s="319"/>
      <c r="AFU39" s="319"/>
      <c r="AFV39" s="319"/>
      <c r="AFW39" s="319"/>
      <c r="AFX39" s="319"/>
      <c r="AFY39" s="319"/>
      <c r="AFZ39" s="319"/>
      <c r="AGA39" s="319"/>
      <c r="AGB39" s="319"/>
      <c r="AGC39" s="319"/>
      <c r="AGD39" s="319"/>
      <c r="AGE39" s="319"/>
      <c r="AGF39" s="319"/>
      <c r="AGG39" s="319"/>
      <c r="AGH39" s="319"/>
      <c r="AGI39" s="319"/>
      <c r="AGJ39" s="319"/>
      <c r="AGK39" s="319"/>
      <c r="AGL39" s="319"/>
      <c r="AGM39" s="319"/>
      <c r="AGN39" s="319"/>
      <c r="AGO39" s="319"/>
      <c r="AGP39" s="319"/>
      <c r="AGQ39" s="319"/>
      <c r="AGR39" s="319"/>
      <c r="AGS39" s="319"/>
      <c r="AGT39" s="319"/>
      <c r="AGU39" s="319"/>
      <c r="AGV39" s="319"/>
      <c r="AGW39" s="319"/>
      <c r="AGX39" s="319"/>
      <c r="AGY39" s="319"/>
      <c r="AGZ39" s="319"/>
      <c r="AHA39" s="319"/>
      <c r="AHB39" s="319"/>
      <c r="AHC39" s="319"/>
      <c r="AHD39" s="319"/>
      <c r="AHE39" s="319"/>
      <c r="AHF39" s="319"/>
      <c r="AHG39" s="319"/>
      <c r="AHH39" s="319"/>
      <c r="AHI39" s="319"/>
      <c r="AHJ39" s="319"/>
      <c r="AHK39" s="319"/>
      <c r="AHL39" s="319"/>
      <c r="AHM39" s="319"/>
      <c r="AHN39" s="319"/>
      <c r="AHO39" s="319"/>
      <c r="AHP39" s="319"/>
      <c r="AHQ39" s="319"/>
      <c r="AHR39" s="319"/>
      <c r="AHS39" s="319"/>
      <c r="AHT39" s="319"/>
      <c r="AHU39" s="319"/>
      <c r="AHV39" s="319"/>
      <c r="AHW39" s="319"/>
      <c r="AHX39" s="319"/>
      <c r="AHY39" s="319"/>
      <c r="AHZ39" s="319"/>
      <c r="AIA39" s="319"/>
      <c r="AIB39" s="319"/>
      <c r="AIC39" s="319"/>
      <c r="AID39" s="319"/>
      <c r="AIE39" s="319"/>
      <c r="AIF39" s="319"/>
      <c r="AIG39" s="319"/>
      <c r="AIH39" s="319"/>
      <c r="AII39" s="319"/>
      <c r="AIJ39" s="319"/>
      <c r="AIK39" s="319"/>
      <c r="AIL39" s="319"/>
      <c r="AIM39" s="319"/>
      <c r="AIN39" s="319"/>
      <c r="AIO39" s="319"/>
      <c r="AIP39" s="319"/>
      <c r="AIQ39" s="319"/>
      <c r="AIR39" s="319"/>
      <c r="AIS39" s="319"/>
      <c r="AIT39" s="319"/>
      <c r="AIU39" s="319"/>
      <c r="AIV39" s="319"/>
      <c r="AIW39" s="319"/>
      <c r="AIX39" s="319"/>
      <c r="AIY39" s="319"/>
      <c r="AIZ39" s="319"/>
      <c r="AJA39" s="319"/>
      <c r="AJB39" s="319"/>
      <c r="AJC39" s="319"/>
      <c r="AJD39" s="319"/>
      <c r="AJE39" s="319"/>
      <c r="AJF39" s="319"/>
      <c r="AJG39" s="319"/>
      <c r="AJH39" s="319"/>
      <c r="AJI39" s="319"/>
      <c r="AJJ39" s="319"/>
      <c r="AJK39" s="319"/>
      <c r="AJL39" s="319"/>
      <c r="AJM39" s="319"/>
      <c r="AJN39" s="319"/>
      <c r="AJO39" s="319"/>
      <c r="AJP39" s="319"/>
      <c r="AJQ39" s="319"/>
      <c r="AJR39" s="319"/>
      <c r="AJS39" s="319"/>
      <c r="AJT39" s="319"/>
      <c r="AJU39" s="319"/>
      <c r="AJV39" s="319"/>
      <c r="AJW39" s="319"/>
      <c r="AJX39" s="319"/>
      <c r="AJY39" s="319"/>
      <c r="AJZ39" s="319"/>
      <c r="AKA39" s="319"/>
      <c r="AKB39" s="319"/>
      <c r="AKC39" s="319"/>
      <c r="AKD39" s="319"/>
    </row>
    <row r="40" spans="1:966" s="195" customFormat="1">
      <c r="B40" s="874"/>
      <c r="C40" s="878" t="s">
        <v>1365</v>
      </c>
      <c r="D40" s="874"/>
      <c r="E40" s="874"/>
      <c r="F40" s="870"/>
      <c r="G40" s="870"/>
      <c r="H40" s="870"/>
      <c r="I40" s="871"/>
      <c r="J40" s="880"/>
      <c r="K40" s="881">
        <f>SUM(K41:K43)</f>
        <v>245550</v>
      </c>
      <c r="L40" s="881">
        <f>SUM(L41:L43)</f>
        <v>245550</v>
      </c>
      <c r="M40" s="881">
        <f t="shared" ref="M40:N40" si="23">SUM(M41:M43)</f>
        <v>227782.9313543599</v>
      </c>
      <c r="N40" s="881">
        <f t="shared" si="23"/>
        <v>227782.9313543599</v>
      </c>
      <c r="O40" s="875"/>
      <c r="P40" s="876"/>
      <c r="Q40" s="877"/>
      <c r="R40" s="877"/>
      <c r="S40" s="877"/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19"/>
      <c r="IB40" s="319"/>
      <c r="IC40" s="319"/>
      <c r="ID40" s="319"/>
      <c r="IE40" s="319"/>
      <c r="IF40" s="319"/>
      <c r="IG40" s="319"/>
      <c r="IH40" s="319"/>
      <c r="II40" s="319"/>
      <c r="IJ40" s="319"/>
      <c r="IK40" s="319"/>
      <c r="IL40" s="319"/>
      <c r="IM40" s="319"/>
      <c r="IN40" s="319"/>
      <c r="IO40" s="319"/>
      <c r="IP40" s="319"/>
      <c r="IQ40" s="319"/>
      <c r="IR40" s="319"/>
      <c r="IS40" s="319"/>
      <c r="IT40" s="319"/>
      <c r="IU40" s="319"/>
      <c r="IV40" s="319"/>
      <c r="IW40" s="319"/>
      <c r="IX40" s="319"/>
      <c r="IY40" s="319"/>
      <c r="IZ40" s="319"/>
      <c r="JA40" s="319"/>
      <c r="JB40" s="319"/>
      <c r="JC40" s="319"/>
      <c r="JD40" s="319"/>
      <c r="JE40" s="319"/>
      <c r="JF40" s="319"/>
      <c r="JG40" s="319"/>
      <c r="JH40" s="319"/>
      <c r="JI40" s="319"/>
      <c r="JJ40" s="319"/>
      <c r="JK40" s="319"/>
      <c r="JL40" s="319"/>
      <c r="JM40" s="319"/>
      <c r="JN40" s="319"/>
      <c r="JO40" s="319"/>
      <c r="JP40" s="319"/>
      <c r="JQ40" s="319"/>
      <c r="JR40" s="319"/>
      <c r="JS40" s="319"/>
      <c r="JT40" s="319"/>
      <c r="JU40" s="319"/>
      <c r="JV40" s="319"/>
      <c r="JW40" s="319"/>
      <c r="JX40" s="319"/>
      <c r="JY40" s="319"/>
      <c r="JZ40" s="319"/>
      <c r="KA40" s="319"/>
      <c r="KB40" s="319"/>
      <c r="KC40" s="319"/>
      <c r="KD40" s="319"/>
      <c r="KE40" s="319"/>
      <c r="KF40" s="319"/>
      <c r="KG40" s="319"/>
      <c r="KH40" s="319"/>
      <c r="KI40" s="319"/>
      <c r="KJ40" s="319"/>
      <c r="KK40" s="319"/>
      <c r="KL40" s="319"/>
      <c r="KM40" s="319"/>
      <c r="KN40" s="319"/>
      <c r="KO40" s="319"/>
      <c r="KP40" s="319"/>
      <c r="KQ40" s="319"/>
      <c r="KR40" s="319"/>
      <c r="KS40" s="319"/>
      <c r="KT40" s="319"/>
      <c r="KU40" s="319"/>
      <c r="KV40" s="319"/>
      <c r="KW40" s="319"/>
      <c r="KX40" s="319"/>
      <c r="KY40" s="319"/>
      <c r="KZ40" s="319"/>
      <c r="LA40" s="319"/>
      <c r="LB40" s="319"/>
      <c r="LC40" s="319"/>
      <c r="LD40" s="319"/>
      <c r="LE40" s="319"/>
      <c r="LF40" s="319"/>
      <c r="LG40" s="319"/>
      <c r="LH40" s="319"/>
      <c r="LI40" s="319"/>
      <c r="LJ40" s="319"/>
      <c r="LK40" s="319"/>
      <c r="LL40" s="319"/>
      <c r="LM40" s="319"/>
      <c r="LN40" s="319"/>
      <c r="LO40" s="319"/>
      <c r="LP40" s="319"/>
      <c r="LQ40" s="319"/>
      <c r="LR40" s="319"/>
      <c r="LS40" s="319"/>
      <c r="LT40" s="319"/>
      <c r="LU40" s="319"/>
      <c r="LV40" s="319"/>
      <c r="LW40" s="319"/>
      <c r="LX40" s="319"/>
      <c r="LY40" s="319"/>
      <c r="LZ40" s="319"/>
      <c r="MA40" s="319"/>
      <c r="MB40" s="319"/>
      <c r="MC40" s="319"/>
      <c r="MD40" s="319"/>
      <c r="ME40" s="319"/>
      <c r="MF40" s="319"/>
      <c r="MG40" s="319"/>
      <c r="MH40" s="319"/>
      <c r="MI40" s="319"/>
      <c r="MJ40" s="319"/>
      <c r="MK40" s="319"/>
      <c r="ML40" s="319"/>
      <c r="MM40" s="319"/>
      <c r="MN40" s="319"/>
      <c r="MO40" s="319"/>
      <c r="MP40" s="319"/>
      <c r="MQ40" s="319"/>
      <c r="MR40" s="319"/>
      <c r="MS40" s="319"/>
      <c r="MT40" s="319"/>
      <c r="MU40" s="319"/>
      <c r="MV40" s="319"/>
      <c r="MW40" s="319"/>
      <c r="MX40" s="319"/>
      <c r="MY40" s="319"/>
      <c r="MZ40" s="319"/>
      <c r="NA40" s="319"/>
      <c r="NB40" s="319"/>
      <c r="NC40" s="319"/>
      <c r="ND40" s="319"/>
      <c r="NE40" s="319"/>
      <c r="NF40" s="319"/>
      <c r="NG40" s="319"/>
      <c r="NH40" s="319"/>
      <c r="NI40" s="319"/>
      <c r="NJ40" s="319"/>
      <c r="NK40" s="319"/>
      <c r="NL40" s="319"/>
      <c r="NM40" s="319"/>
      <c r="NN40" s="319"/>
      <c r="NO40" s="319"/>
      <c r="NP40" s="319"/>
      <c r="NQ40" s="319"/>
      <c r="NR40" s="319"/>
      <c r="NS40" s="319"/>
      <c r="NT40" s="319"/>
      <c r="NU40" s="319"/>
      <c r="NV40" s="319"/>
      <c r="NW40" s="319"/>
      <c r="NX40" s="319"/>
      <c r="NY40" s="319"/>
      <c r="NZ40" s="319"/>
      <c r="OA40" s="319"/>
      <c r="OB40" s="319"/>
      <c r="OC40" s="319"/>
      <c r="OD40" s="319"/>
      <c r="OE40" s="319"/>
      <c r="OF40" s="319"/>
      <c r="OG40" s="319"/>
      <c r="OH40" s="319"/>
      <c r="OI40" s="319"/>
      <c r="OJ40" s="319"/>
      <c r="OK40" s="319"/>
      <c r="OL40" s="319"/>
      <c r="OM40" s="319"/>
      <c r="ON40" s="319"/>
      <c r="OO40" s="319"/>
      <c r="OP40" s="319"/>
      <c r="OQ40" s="319"/>
      <c r="OR40" s="319"/>
      <c r="OS40" s="319"/>
      <c r="OT40" s="319"/>
      <c r="OU40" s="319"/>
      <c r="OV40" s="319"/>
      <c r="OW40" s="319"/>
      <c r="OX40" s="319"/>
      <c r="OY40" s="319"/>
      <c r="OZ40" s="319"/>
      <c r="PA40" s="319"/>
      <c r="PB40" s="319"/>
      <c r="PC40" s="319"/>
      <c r="PD40" s="319"/>
      <c r="PE40" s="319"/>
      <c r="PF40" s="319"/>
      <c r="PG40" s="319"/>
      <c r="PH40" s="319"/>
      <c r="PI40" s="319"/>
      <c r="PJ40" s="319"/>
      <c r="PK40" s="319"/>
      <c r="PL40" s="319"/>
      <c r="PM40" s="319"/>
      <c r="PN40" s="319"/>
      <c r="PO40" s="319"/>
      <c r="PP40" s="319"/>
      <c r="PQ40" s="319"/>
      <c r="PR40" s="319"/>
      <c r="PS40" s="319"/>
      <c r="PT40" s="319"/>
      <c r="PU40" s="319"/>
      <c r="PV40" s="319"/>
      <c r="PW40" s="319"/>
      <c r="PX40" s="319"/>
      <c r="PY40" s="319"/>
      <c r="PZ40" s="319"/>
      <c r="QA40" s="319"/>
      <c r="QB40" s="319"/>
      <c r="QC40" s="319"/>
      <c r="QD40" s="319"/>
      <c r="QE40" s="319"/>
      <c r="QF40" s="319"/>
      <c r="QG40" s="319"/>
      <c r="QH40" s="319"/>
      <c r="QI40" s="319"/>
      <c r="QJ40" s="319"/>
      <c r="QK40" s="319"/>
      <c r="QL40" s="319"/>
      <c r="QM40" s="319"/>
      <c r="QN40" s="319"/>
      <c r="QO40" s="319"/>
      <c r="QP40" s="319"/>
      <c r="QQ40" s="319"/>
      <c r="QR40" s="319"/>
      <c r="QS40" s="319"/>
      <c r="QT40" s="319"/>
      <c r="QU40" s="319"/>
      <c r="QV40" s="319"/>
      <c r="QW40" s="319"/>
      <c r="QX40" s="319"/>
      <c r="QY40" s="319"/>
      <c r="QZ40" s="319"/>
      <c r="RA40" s="319"/>
      <c r="RB40" s="319"/>
      <c r="RC40" s="319"/>
      <c r="RD40" s="319"/>
      <c r="RE40" s="319"/>
      <c r="RF40" s="319"/>
      <c r="RG40" s="319"/>
      <c r="RH40" s="319"/>
      <c r="RI40" s="319"/>
      <c r="RJ40" s="319"/>
      <c r="RK40" s="319"/>
      <c r="RL40" s="319"/>
      <c r="RM40" s="319"/>
      <c r="RN40" s="319"/>
      <c r="RO40" s="319"/>
      <c r="RP40" s="319"/>
      <c r="RQ40" s="319"/>
      <c r="RR40" s="319"/>
      <c r="RS40" s="319"/>
      <c r="RT40" s="319"/>
      <c r="RU40" s="319"/>
      <c r="RV40" s="319"/>
      <c r="RW40" s="319"/>
      <c r="RX40" s="319"/>
      <c r="RY40" s="319"/>
      <c r="RZ40" s="319"/>
      <c r="SA40" s="319"/>
      <c r="SB40" s="319"/>
      <c r="SC40" s="319"/>
      <c r="SD40" s="319"/>
      <c r="SE40" s="319"/>
      <c r="SF40" s="319"/>
      <c r="SG40" s="319"/>
      <c r="SH40" s="319"/>
      <c r="SI40" s="319"/>
      <c r="SJ40" s="319"/>
      <c r="SK40" s="319"/>
      <c r="SL40" s="319"/>
      <c r="SM40" s="319"/>
      <c r="SN40" s="319"/>
      <c r="SO40" s="319"/>
      <c r="SP40" s="319"/>
      <c r="SQ40" s="319"/>
      <c r="SR40" s="319"/>
      <c r="SS40" s="319"/>
      <c r="ST40" s="319"/>
      <c r="SU40" s="319"/>
      <c r="SV40" s="319"/>
      <c r="SW40" s="319"/>
      <c r="SX40" s="319"/>
      <c r="SY40" s="319"/>
      <c r="SZ40" s="319"/>
      <c r="TA40" s="319"/>
      <c r="TB40" s="319"/>
      <c r="TC40" s="319"/>
      <c r="TD40" s="319"/>
      <c r="TE40" s="319"/>
      <c r="TF40" s="319"/>
      <c r="TG40" s="319"/>
      <c r="TH40" s="319"/>
      <c r="TI40" s="319"/>
      <c r="TJ40" s="319"/>
      <c r="TK40" s="319"/>
      <c r="TL40" s="319"/>
      <c r="TM40" s="319"/>
      <c r="TN40" s="319"/>
      <c r="TO40" s="319"/>
      <c r="TP40" s="319"/>
      <c r="TQ40" s="319"/>
      <c r="TR40" s="319"/>
      <c r="TS40" s="319"/>
      <c r="TT40" s="319"/>
      <c r="TU40" s="319"/>
      <c r="TV40" s="319"/>
      <c r="TW40" s="319"/>
      <c r="TX40" s="319"/>
      <c r="TY40" s="319"/>
      <c r="TZ40" s="319"/>
      <c r="UA40" s="319"/>
      <c r="UB40" s="319"/>
      <c r="UC40" s="319"/>
      <c r="UD40" s="319"/>
      <c r="UE40" s="319"/>
      <c r="UF40" s="319"/>
      <c r="UG40" s="319"/>
      <c r="UH40" s="319"/>
      <c r="UI40" s="319"/>
      <c r="UJ40" s="319"/>
      <c r="UK40" s="319"/>
      <c r="UL40" s="319"/>
      <c r="UM40" s="319"/>
      <c r="UN40" s="319"/>
      <c r="UO40" s="319"/>
      <c r="UP40" s="319"/>
      <c r="UQ40" s="319"/>
      <c r="UR40" s="319"/>
      <c r="US40" s="319"/>
      <c r="UT40" s="319"/>
      <c r="UU40" s="319"/>
      <c r="UV40" s="319"/>
      <c r="UW40" s="319"/>
      <c r="UX40" s="319"/>
      <c r="UY40" s="319"/>
      <c r="UZ40" s="319"/>
      <c r="VA40" s="319"/>
      <c r="VB40" s="319"/>
      <c r="VC40" s="319"/>
      <c r="VD40" s="319"/>
      <c r="VE40" s="319"/>
      <c r="VF40" s="319"/>
      <c r="VG40" s="319"/>
      <c r="VH40" s="319"/>
      <c r="VI40" s="319"/>
      <c r="VJ40" s="319"/>
      <c r="VK40" s="319"/>
      <c r="VL40" s="319"/>
      <c r="VM40" s="319"/>
      <c r="VN40" s="319"/>
      <c r="VO40" s="319"/>
      <c r="VP40" s="319"/>
      <c r="VQ40" s="319"/>
      <c r="VR40" s="319"/>
      <c r="VS40" s="319"/>
      <c r="VT40" s="319"/>
      <c r="VU40" s="319"/>
      <c r="VV40" s="319"/>
      <c r="VW40" s="319"/>
      <c r="VX40" s="319"/>
      <c r="VY40" s="319"/>
      <c r="VZ40" s="319"/>
      <c r="WA40" s="319"/>
      <c r="WB40" s="319"/>
      <c r="WC40" s="319"/>
      <c r="WD40" s="319"/>
      <c r="WE40" s="319"/>
      <c r="WF40" s="319"/>
      <c r="WG40" s="319"/>
      <c r="WH40" s="319"/>
      <c r="WI40" s="319"/>
      <c r="WJ40" s="319"/>
      <c r="WK40" s="319"/>
      <c r="WL40" s="319"/>
      <c r="WM40" s="319"/>
      <c r="WN40" s="319"/>
      <c r="WO40" s="319"/>
      <c r="WP40" s="319"/>
      <c r="WQ40" s="319"/>
      <c r="WR40" s="319"/>
      <c r="WS40" s="319"/>
      <c r="WT40" s="319"/>
      <c r="WU40" s="319"/>
      <c r="WV40" s="319"/>
      <c r="WW40" s="319"/>
      <c r="WX40" s="319"/>
      <c r="WY40" s="319"/>
      <c r="WZ40" s="319"/>
      <c r="XA40" s="319"/>
      <c r="XB40" s="319"/>
      <c r="XC40" s="319"/>
      <c r="XD40" s="319"/>
      <c r="XE40" s="319"/>
      <c r="XF40" s="319"/>
      <c r="XG40" s="319"/>
      <c r="XH40" s="319"/>
      <c r="XI40" s="319"/>
      <c r="XJ40" s="319"/>
      <c r="XK40" s="319"/>
      <c r="XL40" s="319"/>
      <c r="XM40" s="319"/>
      <c r="XN40" s="319"/>
      <c r="XO40" s="319"/>
      <c r="XP40" s="319"/>
      <c r="XQ40" s="319"/>
      <c r="XR40" s="319"/>
      <c r="XS40" s="319"/>
      <c r="XT40" s="319"/>
      <c r="XU40" s="319"/>
      <c r="XV40" s="319"/>
      <c r="XW40" s="319"/>
      <c r="XX40" s="319"/>
      <c r="XY40" s="319"/>
      <c r="XZ40" s="319"/>
      <c r="YA40" s="319"/>
      <c r="YB40" s="319"/>
      <c r="YC40" s="319"/>
      <c r="YD40" s="319"/>
      <c r="YE40" s="319"/>
      <c r="YF40" s="319"/>
      <c r="YG40" s="319"/>
      <c r="YH40" s="319"/>
      <c r="YI40" s="319"/>
      <c r="YJ40" s="319"/>
      <c r="YK40" s="319"/>
      <c r="YL40" s="319"/>
      <c r="YM40" s="319"/>
      <c r="YN40" s="319"/>
      <c r="YO40" s="319"/>
      <c r="YP40" s="319"/>
      <c r="YQ40" s="319"/>
      <c r="YR40" s="319"/>
      <c r="YS40" s="319"/>
      <c r="YT40" s="319"/>
      <c r="YU40" s="319"/>
      <c r="YV40" s="319"/>
      <c r="YW40" s="319"/>
      <c r="YX40" s="319"/>
      <c r="YY40" s="319"/>
      <c r="YZ40" s="319"/>
      <c r="ZA40" s="319"/>
      <c r="ZB40" s="319"/>
      <c r="ZC40" s="319"/>
      <c r="ZD40" s="319"/>
      <c r="ZE40" s="319"/>
      <c r="ZF40" s="319"/>
      <c r="ZG40" s="319"/>
      <c r="ZH40" s="319"/>
      <c r="ZI40" s="319"/>
      <c r="ZJ40" s="319"/>
      <c r="ZK40" s="319"/>
      <c r="ZL40" s="319"/>
      <c r="ZM40" s="319"/>
      <c r="ZN40" s="319"/>
      <c r="ZO40" s="319"/>
      <c r="ZP40" s="319"/>
      <c r="ZQ40" s="319"/>
      <c r="ZR40" s="319"/>
      <c r="ZS40" s="319"/>
      <c r="ZT40" s="319"/>
      <c r="ZU40" s="319"/>
      <c r="ZV40" s="319"/>
      <c r="ZW40" s="319"/>
      <c r="ZX40" s="319"/>
      <c r="ZY40" s="319"/>
      <c r="ZZ40" s="319"/>
      <c r="AAA40" s="319"/>
      <c r="AAB40" s="319"/>
      <c r="AAC40" s="319"/>
      <c r="AAD40" s="319"/>
      <c r="AAE40" s="319"/>
      <c r="AAF40" s="319"/>
      <c r="AAG40" s="319"/>
      <c r="AAH40" s="319"/>
      <c r="AAI40" s="319"/>
      <c r="AAJ40" s="319"/>
      <c r="AAK40" s="319"/>
      <c r="AAL40" s="319"/>
      <c r="AAM40" s="319"/>
      <c r="AAN40" s="319"/>
      <c r="AAO40" s="319"/>
      <c r="AAP40" s="319"/>
      <c r="AAQ40" s="319"/>
      <c r="AAR40" s="319"/>
      <c r="AAS40" s="319"/>
      <c r="AAT40" s="319"/>
      <c r="AAU40" s="319"/>
      <c r="AAV40" s="319"/>
      <c r="AAW40" s="319"/>
      <c r="AAX40" s="319"/>
      <c r="AAY40" s="319"/>
      <c r="AAZ40" s="319"/>
      <c r="ABA40" s="319"/>
      <c r="ABB40" s="319"/>
      <c r="ABC40" s="319"/>
      <c r="ABD40" s="319"/>
      <c r="ABE40" s="319"/>
      <c r="ABF40" s="319"/>
      <c r="ABG40" s="319"/>
      <c r="ABH40" s="319"/>
      <c r="ABI40" s="319"/>
      <c r="ABJ40" s="319"/>
      <c r="ABK40" s="319"/>
      <c r="ABL40" s="319"/>
      <c r="ABM40" s="319"/>
      <c r="ABN40" s="319"/>
      <c r="ABO40" s="319"/>
      <c r="ABP40" s="319"/>
      <c r="ABQ40" s="319"/>
      <c r="ABR40" s="319"/>
      <c r="ABS40" s="319"/>
      <c r="ABT40" s="319"/>
      <c r="ABU40" s="319"/>
      <c r="ABV40" s="319"/>
      <c r="ABW40" s="319"/>
      <c r="ABX40" s="319"/>
      <c r="ABY40" s="319"/>
      <c r="ABZ40" s="319"/>
      <c r="ACA40" s="319"/>
      <c r="ACB40" s="319"/>
      <c r="ACC40" s="319"/>
      <c r="ACD40" s="319"/>
      <c r="ACE40" s="319"/>
      <c r="ACF40" s="319"/>
      <c r="ACG40" s="319"/>
      <c r="ACH40" s="319"/>
      <c r="ACI40" s="319"/>
      <c r="ACJ40" s="319"/>
      <c r="ACK40" s="319"/>
      <c r="ACL40" s="319"/>
      <c r="ACM40" s="319"/>
      <c r="ACN40" s="319"/>
      <c r="ACO40" s="319"/>
      <c r="ACP40" s="319"/>
      <c r="ACQ40" s="319"/>
      <c r="ACR40" s="319"/>
      <c r="ACS40" s="319"/>
      <c r="ACT40" s="319"/>
      <c r="ACU40" s="319"/>
      <c r="ACV40" s="319"/>
      <c r="ACW40" s="319"/>
      <c r="ACX40" s="319"/>
      <c r="ACY40" s="319"/>
      <c r="ACZ40" s="319"/>
      <c r="ADA40" s="319"/>
      <c r="ADB40" s="319"/>
      <c r="ADC40" s="319"/>
      <c r="ADD40" s="319"/>
      <c r="ADE40" s="319"/>
      <c r="ADF40" s="319"/>
      <c r="ADG40" s="319"/>
      <c r="ADH40" s="319"/>
      <c r="ADI40" s="319"/>
      <c r="ADJ40" s="319"/>
      <c r="ADK40" s="319"/>
      <c r="ADL40" s="319"/>
      <c r="ADM40" s="319"/>
      <c r="ADN40" s="319"/>
      <c r="ADO40" s="319"/>
      <c r="ADP40" s="319"/>
      <c r="ADQ40" s="319"/>
      <c r="ADR40" s="319"/>
      <c r="ADS40" s="319"/>
      <c r="ADT40" s="319"/>
      <c r="ADU40" s="319"/>
      <c r="ADV40" s="319"/>
      <c r="ADW40" s="319"/>
      <c r="ADX40" s="319"/>
      <c r="ADY40" s="319"/>
      <c r="ADZ40" s="319"/>
      <c r="AEA40" s="319"/>
      <c r="AEB40" s="319"/>
      <c r="AEC40" s="319"/>
      <c r="AED40" s="319"/>
      <c r="AEE40" s="319"/>
      <c r="AEF40" s="319"/>
      <c r="AEG40" s="319"/>
      <c r="AEH40" s="319"/>
      <c r="AEI40" s="319"/>
      <c r="AEJ40" s="319"/>
      <c r="AEK40" s="319"/>
      <c r="AEL40" s="319"/>
      <c r="AEM40" s="319"/>
      <c r="AEN40" s="319"/>
      <c r="AEO40" s="319"/>
      <c r="AEP40" s="319"/>
      <c r="AEQ40" s="319"/>
      <c r="AER40" s="319"/>
      <c r="AES40" s="319"/>
      <c r="AET40" s="319"/>
      <c r="AEU40" s="319"/>
      <c r="AEV40" s="319"/>
      <c r="AEW40" s="319"/>
      <c r="AEX40" s="319"/>
      <c r="AEY40" s="319"/>
      <c r="AEZ40" s="319"/>
      <c r="AFA40" s="319"/>
      <c r="AFB40" s="319"/>
      <c r="AFC40" s="319"/>
      <c r="AFD40" s="319"/>
      <c r="AFE40" s="319"/>
      <c r="AFF40" s="319"/>
      <c r="AFG40" s="319"/>
      <c r="AFH40" s="319"/>
      <c r="AFI40" s="319"/>
      <c r="AFJ40" s="319"/>
      <c r="AFK40" s="319"/>
      <c r="AFL40" s="319"/>
      <c r="AFM40" s="319"/>
      <c r="AFN40" s="319"/>
      <c r="AFO40" s="319"/>
      <c r="AFP40" s="319"/>
      <c r="AFQ40" s="319"/>
      <c r="AFR40" s="319"/>
      <c r="AFS40" s="319"/>
      <c r="AFT40" s="319"/>
      <c r="AFU40" s="319"/>
      <c r="AFV40" s="319"/>
      <c r="AFW40" s="319"/>
      <c r="AFX40" s="319"/>
      <c r="AFY40" s="319"/>
      <c r="AFZ40" s="319"/>
      <c r="AGA40" s="319"/>
      <c r="AGB40" s="319"/>
      <c r="AGC40" s="319"/>
      <c r="AGD40" s="319"/>
      <c r="AGE40" s="319"/>
      <c r="AGF40" s="319"/>
      <c r="AGG40" s="319"/>
      <c r="AGH40" s="319"/>
      <c r="AGI40" s="319"/>
      <c r="AGJ40" s="319"/>
      <c r="AGK40" s="319"/>
      <c r="AGL40" s="319"/>
      <c r="AGM40" s="319"/>
      <c r="AGN40" s="319"/>
      <c r="AGO40" s="319"/>
      <c r="AGP40" s="319"/>
      <c r="AGQ40" s="319"/>
      <c r="AGR40" s="319"/>
      <c r="AGS40" s="319"/>
      <c r="AGT40" s="319"/>
      <c r="AGU40" s="319"/>
      <c r="AGV40" s="319"/>
      <c r="AGW40" s="319"/>
      <c r="AGX40" s="319"/>
      <c r="AGY40" s="319"/>
      <c r="AGZ40" s="319"/>
      <c r="AHA40" s="319"/>
      <c r="AHB40" s="319"/>
      <c r="AHC40" s="319"/>
      <c r="AHD40" s="319"/>
      <c r="AHE40" s="319"/>
      <c r="AHF40" s="319"/>
      <c r="AHG40" s="319"/>
      <c r="AHH40" s="319"/>
      <c r="AHI40" s="319"/>
      <c r="AHJ40" s="319"/>
      <c r="AHK40" s="319"/>
      <c r="AHL40" s="319"/>
      <c r="AHM40" s="319"/>
      <c r="AHN40" s="319"/>
      <c r="AHO40" s="319"/>
      <c r="AHP40" s="319"/>
      <c r="AHQ40" s="319"/>
      <c r="AHR40" s="319"/>
      <c r="AHS40" s="319"/>
      <c r="AHT40" s="319"/>
      <c r="AHU40" s="319"/>
      <c r="AHV40" s="319"/>
      <c r="AHW40" s="319"/>
      <c r="AHX40" s="319"/>
      <c r="AHY40" s="319"/>
      <c r="AHZ40" s="319"/>
      <c r="AIA40" s="319"/>
      <c r="AIB40" s="319"/>
      <c r="AIC40" s="319"/>
      <c r="AID40" s="319"/>
      <c r="AIE40" s="319"/>
      <c r="AIF40" s="319"/>
      <c r="AIG40" s="319"/>
      <c r="AIH40" s="319"/>
      <c r="AII40" s="319"/>
      <c r="AIJ40" s="319"/>
      <c r="AIK40" s="319"/>
      <c r="AIL40" s="319"/>
      <c r="AIM40" s="319"/>
      <c r="AIN40" s="319"/>
      <c r="AIO40" s="319"/>
      <c r="AIP40" s="319"/>
      <c r="AIQ40" s="319"/>
      <c r="AIR40" s="319"/>
      <c r="AIS40" s="319"/>
      <c r="AIT40" s="319"/>
      <c r="AIU40" s="319"/>
      <c r="AIV40" s="319"/>
      <c r="AIW40" s="319"/>
      <c r="AIX40" s="319"/>
      <c r="AIY40" s="319"/>
      <c r="AIZ40" s="319"/>
      <c r="AJA40" s="319"/>
      <c r="AJB40" s="319"/>
      <c r="AJC40" s="319"/>
      <c r="AJD40" s="319"/>
      <c r="AJE40" s="319"/>
      <c r="AJF40" s="319"/>
      <c r="AJG40" s="319"/>
      <c r="AJH40" s="319"/>
      <c r="AJI40" s="319"/>
      <c r="AJJ40" s="319"/>
      <c r="AJK40" s="319"/>
      <c r="AJL40" s="319"/>
      <c r="AJM40" s="319"/>
      <c r="AJN40" s="319"/>
      <c r="AJO40" s="319"/>
      <c r="AJP40" s="319"/>
      <c r="AJQ40" s="319"/>
      <c r="AJR40" s="319"/>
      <c r="AJS40" s="319"/>
      <c r="AJT40" s="319"/>
      <c r="AJU40" s="319"/>
      <c r="AJV40" s="319"/>
      <c r="AJW40" s="319"/>
      <c r="AJX40" s="319"/>
      <c r="AJY40" s="319"/>
      <c r="AJZ40" s="319"/>
      <c r="AKA40" s="319"/>
      <c r="AKB40" s="319"/>
      <c r="AKC40" s="319"/>
      <c r="AKD40" s="319"/>
    </row>
    <row r="41" spans="1:966" s="195" customFormat="1">
      <c r="B41" s="229"/>
      <c r="C41" s="655" t="s">
        <v>1366</v>
      </c>
      <c r="D41" s="229"/>
      <c r="E41" s="229"/>
      <c r="F41" s="211"/>
      <c r="G41" s="211"/>
      <c r="H41" s="211"/>
      <c r="I41" s="212"/>
      <c r="J41" s="1091"/>
      <c r="K41" s="1092">
        <v>42837</v>
      </c>
      <c r="L41" s="1092">
        <v>42837</v>
      </c>
      <c r="M41" s="214">
        <f t="shared" ref="M41:N47" si="24">K41/(1+Discount_Rate)^1</f>
        <v>39737.476808905376</v>
      </c>
      <c r="N41" s="214">
        <f t="shared" si="24"/>
        <v>39737.476808905376</v>
      </c>
      <c r="O41" s="208"/>
      <c r="P41" s="311"/>
      <c r="Q41" s="230"/>
      <c r="R41" s="230"/>
      <c r="S41" s="230"/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  <c r="GQ41" s="319"/>
      <c r="GR41" s="319"/>
      <c r="GS41" s="319"/>
      <c r="GT41" s="319"/>
      <c r="GU41" s="319"/>
      <c r="GV41" s="319"/>
      <c r="GW41" s="319"/>
      <c r="GX41" s="319"/>
      <c r="GY41" s="319"/>
      <c r="GZ41" s="319"/>
      <c r="HA41" s="319"/>
      <c r="HB41" s="319"/>
      <c r="HC41" s="319"/>
      <c r="HD41" s="319"/>
      <c r="HE41" s="319"/>
      <c r="HF41" s="319"/>
      <c r="HG41" s="319"/>
      <c r="HH41" s="319"/>
      <c r="HI41" s="319"/>
      <c r="HJ41" s="319"/>
      <c r="HK41" s="319"/>
      <c r="HL41" s="319"/>
      <c r="HM41" s="319"/>
      <c r="HN41" s="319"/>
      <c r="HO41" s="319"/>
      <c r="HP41" s="319"/>
      <c r="HQ41" s="319"/>
      <c r="HR41" s="319"/>
      <c r="HS41" s="319"/>
      <c r="HT41" s="319"/>
      <c r="HU41" s="319"/>
      <c r="HV41" s="319"/>
      <c r="HW41" s="319"/>
      <c r="HX41" s="319"/>
      <c r="HY41" s="319"/>
      <c r="HZ41" s="319"/>
      <c r="IA41" s="319"/>
      <c r="IB41" s="319"/>
      <c r="IC41" s="319"/>
      <c r="ID41" s="319"/>
      <c r="IE41" s="319"/>
      <c r="IF41" s="319"/>
      <c r="IG41" s="319"/>
      <c r="IH41" s="319"/>
      <c r="II41" s="319"/>
      <c r="IJ41" s="319"/>
      <c r="IK41" s="319"/>
      <c r="IL41" s="319"/>
      <c r="IM41" s="319"/>
      <c r="IN41" s="319"/>
      <c r="IO41" s="319"/>
      <c r="IP41" s="319"/>
      <c r="IQ41" s="319"/>
      <c r="IR41" s="319"/>
      <c r="IS41" s="319"/>
      <c r="IT41" s="319"/>
      <c r="IU41" s="319"/>
      <c r="IV41" s="319"/>
      <c r="IW41" s="319"/>
      <c r="IX41" s="319"/>
      <c r="IY41" s="319"/>
      <c r="IZ41" s="319"/>
      <c r="JA41" s="319"/>
      <c r="JB41" s="319"/>
      <c r="JC41" s="319"/>
      <c r="JD41" s="319"/>
      <c r="JE41" s="319"/>
      <c r="JF41" s="319"/>
      <c r="JG41" s="319"/>
      <c r="JH41" s="319"/>
      <c r="JI41" s="319"/>
      <c r="JJ41" s="319"/>
      <c r="JK41" s="319"/>
      <c r="JL41" s="319"/>
      <c r="JM41" s="319"/>
      <c r="JN41" s="319"/>
      <c r="JO41" s="319"/>
      <c r="JP41" s="319"/>
      <c r="JQ41" s="319"/>
      <c r="JR41" s="319"/>
      <c r="JS41" s="319"/>
      <c r="JT41" s="319"/>
      <c r="JU41" s="319"/>
      <c r="JV41" s="319"/>
      <c r="JW41" s="319"/>
      <c r="JX41" s="319"/>
      <c r="JY41" s="319"/>
      <c r="JZ41" s="319"/>
      <c r="KA41" s="319"/>
      <c r="KB41" s="319"/>
      <c r="KC41" s="319"/>
      <c r="KD41" s="319"/>
      <c r="KE41" s="319"/>
      <c r="KF41" s="319"/>
      <c r="KG41" s="319"/>
      <c r="KH41" s="319"/>
      <c r="KI41" s="319"/>
      <c r="KJ41" s="319"/>
      <c r="KK41" s="319"/>
      <c r="KL41" s="319"/>
      <c r="KM41" s="319"/>
      <c r="KN41" s="319"/>
      <c r="KO41" s="319"/>
      <c r="KP41" s="319"/>
      <c r="KQ41" s="319"/>
      <c r="KR41" s="319"/>
      <c r="KS41" s="319"/>
      <c r="KT41" s="319"/>
      <c r="KU41" s="319"/>
      <c r="KV41" s="319"/>
      <c r="KW41" s="319"/>
      <c r="KX41" s="319"/>
      <c r="KY41" s="319"/>
      <c r="KZ41" s="319"/>
      <c r="LA41" s="319"/>
      <c r="LB41" s="319"/>
      <c r="LC41" s="319"/>
      <c r="LD41" s="319"/>
      <c r="LE41" s="319"/>
      <c r="LF41" s="319"/>
      <c r="LG41" s="319"/>
      <c r="LH41" s="319"/>
      <c r="LI41" s="319"/>
      <c r="LJ41" s="319"/>
      <c r="LK41" s="319"/>
      <c r="LL41" s="319"/>
      <c r="LM41" s="319"/>
      <c r="LN41" s="319"/>
      <c r="LO41" s="319"/>
      <c r="LP41" s="319"/>
      <c r="LQ41" s="319"/>
      <c r="LR41" s="319"/>
      <c r="LS41" s="319"/>
      <c r="LT41" s="319"/>
      <c r="LU41" s="319"/>
      <c r="LV41" s="319"/>
      <c r="LW41" s="319"/>
      <c r="LX41" s="319"/>
      <c r="LY41" s="319"/>
      <c r="LZ41" s="319"/>
      <c r="MA41" s="319"/>
      <c r="MB41" s="319"/>
      <c r="MC41" s="319"/>
      <c r="MD41" s="319"/>
      <c r="ME41" s="319"/>
      <c r="MF41" s="319"/>
      <c r="MG41" s="319"/>
      <c r="MH41" s="319"/>
      <c r="MI41" s="319"/>
      <c r="MJ41" s="319"/>
      <c r="MK41" s="319"/>
      <c r="ML41" s="319"/>
      <c r="MM41" s="319"/>
      <c r="MN41" s="319"/>
      <c r="MO41" s="319"/>
      <c r="MP41" s="319"/>
      <c r="MQ41" s="319"/>
      <c r="MR41" s="319"/>
      <c r="MS41" s="319"/>
      <c r="MT41" s="319"/>
      <c r="MU41" s="319"/>
      <c r="MV41" s="319"/>
      <c r="MW41" s="319"/>
      <c r="MX41" s="319"/>
      <c r="MY41" s="319"/>
      <c r="MZ41" s="319"/>
      <c r="NA41" s="319"/>
      <c r="NB41" s="319"/>
      <c r="NC41" s="319"/>
      <c r="ND41" s="319"/>
      <c r="NE41" s="319"/>
      <c r="NF41" s="319"/>
      <c r="NG41" s="319"/>
      <c r="NH41" s="319"/>
      <c r="NI41" s="319"/>
      <c r="NJ41" s="319"/>
      <c r="NK41" s="319"/>
      <c r="NL41" s="319"/>
      <c r="NM41" s="319"/>
      <c r="NN41" s="319"/>
      <c r="NO41" s="319"/>
      <c r="NP41" s="319"/>
      <c r="NQ41" s="319"/>
      <c r="NR41" s="319"/>
      <c r="NS41" s="319"/>
      <c r="NT41" s="319"/>
      <c r="NU41" s="319"/>
      <c r="NV41" s="319"/>
      <c r="NW41" s="319"/>
      <c r="NX41" s="319"/>
      <c r="NY41" s="319"/>
      <c r="NZ41" s="319"/>
      <c r="OA41" s="319"/>
      <c r="OB41" s="319"/>
      <c r="OC41" s="319"/>
      <c r="OD41" s="319"/>
      <c r="OE41" s="319"/>
      <c r="OF41" s="319"/>
      <c r="OG41" s="319"/>
      <c r="OH41" s="319"/>
      <c r="OI41" s="319"/>
      <c r="OJ41" s="319"/>
      <c r="OK41" s="319"/>
      <c r="OL41" s="319"/>
      <c r="OM41" s="319"/>
      <c r="ON41" s="319"/>
      <c r="OO41" s="319"/>
      <c r="OP41" s="319"/>
      <c r="OQ41" s="319"/>
      <c r="OR41" s="319"/>
      <c r="OS41" s="319"/>
      <c r="OT41" s="319"/>
      <c r="OU41" s="319"/>
      <c r="OV41" s="319"/>
      <c r="OW41" s="319"/>
      <c r="OX41" s="319"/>
      <c r="OY41" s="319"/>
      <c r="OZ41" s="319"/>
      <c r="PA41" s="319"/>
      <c r="PB41" s="319"/>
      <c r="PC41" s="319"/>
      <c r="PD41" s="319"/>
      <c r="PE41" s="319"/>
      <c r="PF41" s="319"/>
      <c r="PG41" s="319"/>
      <c r="PH41" s="319"/>
      <c r="PI41" s="319"/>
      <c r="PJ41" s="319"/>
      <c r="PK41" s="319"/>
      <c r="PL41" s="319"/>
      <c r="PM41" s="319"/>
      <c r="PN41" s="319"/>
      <c r="PO41" s="319"/>
      <c r="PP41" s="319"/>
      <c r="PQ41" s="319"/>
      <c r="PR41" s="319"/>
      <c r="PS41" s="319"/>
      <c r="PT41" s="319"/>
      <c r="PU41" s="319"/>
      <c r="PV41" s="319"/>
      <c r="PW41" s="319"/>
      <c r="PX41" s="319"/>
      <c r="PY41" s="319"/>
      <c r="PZ41" s="319"/>
      <c r="QA41" s="319"/>
      <c r="QB41" s="319"/>
      <c r="QC41" s="319"/>
      <c r="QD41" s="319"/>
      <c r="QE41" s="319"/>
      <c r="QF41" s="319"/>
      <c r="QG41" s="319"/>
      <c r="QH41" s="319"/>
      <c r="QI41" s="319"/>
      <c r="QJ41" s="319"/>
      <c r="QK41" s="319"/>
      <c r="QL41" s="319"/>
      <c r="QM41" s="319"/>
      <c r="QN41" s="319"/>
      <c r="QO41" s="319"/>
      <c r="QP41" s="319"/>
      <c r="QQ41" s="319"/>
      <c r="QR41" s="319"/>
      <c r="QS41" s="319"/>
      <c r="QT41" s="319"/>
      <c r="QU41" s="319"/>
      <c r="QV41" s="319"/>
      <c r="QW41" s="319"/>
      <c r="QX41" s="319"/>
      <c r="QY41" s="319"/>
      <c r="QZ41" s="319"/>
      <c r="RA41" s="319"/>
      <c r="RB41" s="319"/>
      <c r="RC41" s="319"/>
      <c r="RD41" s="319"/>
      <c r="RE41" s="319"/>
      <c r="RF41" s="319"/>
      <c r="RG41" s="319"/>
      <c r="RH41" s="319"/>
      <c r="RI41" s="319"/>
      <c r="RJ41" s="319"/>
      <c r="RK41" s="319"/>
      <c r="RL41" s="319"/>
      <c r="RM41" s="319"/>
      <c r="RN41" s="319"/>
      <c r="RO41" s="319"/>
      <c r="RP41" s="319"/>
      <c r="RQ41" s="319"/>
      <c r="RR41" s="319"/>
      <c r="RS41" s="319"/>
      <c r="RT41" s="319"/>
      <c r="RU41" s="319"/>
      <c r="RV41" s="319"/>
      <c r="RW41" s="319"/>
      <c r="RX41" s="319"/>
      <c r="RY41" s="319"/>
      <c r="RZ41" s="319"/>
      <c r="SA41" s="319"/>
      <c r="SB41" s="319"/>
      <c r="SC41" s="319"/>
      <c r="SD41" s="319"/>
      <c r="SE41" s="319"/>
      <c r="SF41" s="319"/>
      <c r="SG41" s="319"/>
      <c r="SH41" s="319"/>
      <c r="SI41" s="319"/>
      <c r="SJ41" s="319"/>
      <c r="SK41" s="319"/>
      <c r="SL41" s="319"/>
      <c r="SM41" s="319"/>
      <c r="SN41" s="319"/>
      <c r="SO41" s="319"/>
      <c r="SP41" s="319"/>
      <c r="SQ41" s="319"/>
      <c r="SR41" s="319"/>
      <c r="SS41" s="319"/>
      <c r="ST41" s="319"/>
      <c r="SU41" s="319"/>
      <c r="SV41" s="319"/>
      <c r="SW41" s="319"/>
      <c r="SX41" s="319"/>
      <c r="SY41" s="319"/>
      <c r="SZ41" s="319"/>
      <c r="TA41" s="319"/>
      <c r="TB41" s="319"/>
      <c r="TC41" s="319"/>
      <c r="TD41" s="319"/>
      <c r="TE41" s="319"/>
      <c r="TF41" s="319"/>
      <c r="TG41" s="319"/>
      <c r="TH41" s="319"/>
      <c r="TI41" s="319"/>
      <c r="TJ41" s="319"/>
      <c r="TK41" s="319"/>
      <c r="TL41" s="319"/>
      <c r="TM41" s="319"/>
      <c r="TN41" s="319"/>
      <c r="TO41" s="319"/>
      <c r="TP41" s="319"/>
      <c r="TQ41" s="319"/>
      <c r="TR41" s="319"/>
      <c r="TS41" s="319"/>
      <c r="TT41" s="319"/>
      <c r="TU41" s="319"/>
      <c r="TV41" s="319"/>
      <c r="TW41" s="319"/>
      <c r="TX41" s="319"/>
      <c r="TY41" s="319"/>
      <c r="TZ41" s="319"/>
      <c r="UA41" s="319"/>
      <c r="UB41" s="319"/>
      <c r="UC41" s="319"/>
      <c r="UD41" s="319"/>
      <c r="UE41" s="319"/>
      <c r="UF41" s="319"/>
      <c r="UG41" s="319"/>
      <c r="UH41" s="319"/>
      <c r="UI41" s="319"/>
      <c r="UJ41" s="319"/>
      <c r="UK41" s="319"/>
      <c r="UL41" s="319"/>
      <c r="UM41" s="319"/>
      <c r="UN41" s="319"/>
      <c r="UO41" s="319"/>
      <c r="UP41" s="319"/>
      <c r="UQ41" s="319"/>
      <c r="UR41" s="319"/>
      <c r="US41" s="319"/>
      <c r="UT41" s="319"/>
      <c r="UU41" s="319"/>
      <c r="UV41" s="319"/>
      <c r="UW41" s="319"/>
      <c r="UX41" s="319"/>
      <c r="UY41" s="319"/>
      <c r="UZ41" s="319"/>
      <c r="VA41" s="319"/>
      <c r="VB41" s="319"/>
      <c r="VC41" s="319"/>
      <c r="VD41" s="319"/>
      <c r="VE41" s="319"/>
      <c r="VF41" s="319"/>
      <c r="VG41" s="319"/>
      <c r="VH41" s="319"/>
      <c r="VI41" s="319"/>
      <c r="VJ41" s="319"/>
      <c r="VK41" s="319"/>
      <c r="VL41" s="319"/>
      <c r="VM41" s="319"/>
      <c r="VN41" s="319"/>
      <c r="VO41" s="319"/>
      <c r="VP41" s="319"/>
      <c r="VQ41" s="319"/>
      <c r="VR41" s="319"/>
      <c r="VS41" s="319"/>
      <c r="VT41" s="319"/>
      <c r="VU41" s="319"/>
      <c r="VV41" s="319"/>
      <c r="VW41" s="319"/>
      <c r="VX41" s="319"/>
      <c r="VY41" s="319"/>
      <c r="VZ41" s="319"/>
      <c r="WA41" s="319"/>
      <c r="WB41" s="319"/>
      <c r="WC41" s="319"/>
      <c r="WD41" s="319"/>
      <c r="WE41" s="319"/>
      <c r="WF41" s="319"/>
      <c r="WG41" s="319"/>
      <c r="WH41" s="319"/>
      <c r="WI41" s="319"/>
      <c r="WJ41" s="319"/>
      <c r="WK41" s="319"/>
      <c r="WL41" s="319"/>
      <c r="WM41" s="319"/>
      <c r="WN41" s="319"/>
      <c r="WO41" s="319"/>
      <c r="WP41" s="319"/>
      <c r="WQ41" s="319"/>
      <c r="WR41" s="319"/>
      <c r="WS41" s="319"/>
      <c r="WT41" s="319"/>
      <c r="WU41" s="319"/>
      <c r="WV41" s="319"/>
      <c r="WW41" s="319"/>
      <c r="WX41" s="319"/>
      <c r="WY41" s="319"/>
      <c r="WZ41" s="319"/>
      <c r="XA41" s="319"/>
      <c r="XB41" s="319"/>
      <c r="XC41" s="319"/>
      <c r="XD41" s="319"/>
      <c r="XE41" s="319"/>
      <c r="XF41" s="319"/>
      <c r="XG41" s="319"/>
      <c r="XH41" s="319"/>
      <c r="XI41" s="319"/>
      <c r="XJ41" s="319"/>
      <c r="XK41" s="319"/>
      <c r="XL41" s="319"/>
      <c r="XM41" s="319"/>
      <c r="XN41" s="319"/>
      <c r="XO41" s="319"/>
      <c r="XP41" s="319"/>
      <c r="XQ41" s="319"/>
      <c r="XR41" s="319"/>
      <c r="XS41" s="319"/>
      <c r="XT41" s="319"/>
      <c r="XU41" s="319"/>
      <c r="XV41" s="319"/>
      <c r="XW41" s="319"/>
      <c r="XX41" s="319"/>
      <c r="XY41" s="319"/>
      <c r="XZ41" s="319"/>
      <c r="YA41" s="319"/>
      <c r="YB41" s="319"/>
      <c r="YC41" s="319"/>
      <c r="YD41" s="319"/>
      <c r="YE41" s="319"/>
      <c r="YF41" s="319"/>
      <c r="YG41" s="319"/>
      <c r="YH41" s="319"/>
      <c r="YI41" s="319"/>
      <c r="YJ41" s="319"/>
      <c r="YK41" s="319"/>
      <c r="YL41" s="319"/>
      <c r="YM41" s="319"/>
      <c r="YN41" s="319"/>
      <c r="YO41" s="319"/>
      <c r="YP41" s="319"/>
      <c r="YQ41" s="319"/>
      <c r="YR41" s="319"/>
      <c r="YS41" s="319"/>
      <c r="YT41" s="319"/>
      <c r="YU41" s="319"/>
      <c r="YV41" s="319"/>
      <c r="YW41" s="319"/>
      <c r="YX41" s="319"/>
      <c r="YY41" s="319"/>
      <c r="YZ41" s="319"/>
      <c r="ZA41" s="319"/>
      <c r="ZB41" s="319"/>
      <c r="ZC41" s="319"/>
      <c r="ZD41" s="319"/>
      <c r="ZE41" s="319"/>
      <c r="ZF41" s="319"/>
      <c r="ZG41" s="319"/>
      <c r="ZH41" s="319"/>
      <c r="ZI41" s="319"/>
      <c r="ZJ41" s="319"/>
      <c r="ZK41" s="319"/>
      <c r="ZL41" s="319"/>
      <c r="ZM41" s="319"/>
      <c r="ZN41" s="319"/>
      <c r="ZO41" s="319"/>
      <c r="ZP41" s="319"/>
      <c r="ZQ41" s="319"/>
      <c r="ZR41" s="319"/>
      <c r="ZS41" s="319"/>
      <c r="ZT41" s="319"/>
      <c r="ZU41" s="319"/>
      <c r="ZV41" s="319"/>
      <c r="ZW41" s="319"/>
      <c r="ZX41" s="319"/>
      <c r="ZY41" s="319"/>
      <c r="ZZ41" s="319"/>
      <c r="AAA41" s="319"/>
      <c r="AAB41" s="319"/>
      <c r="AAC41" s="319"/>
      <c r="AAD41" s="319"/>
      <c r="AAE41" s="319"/>
      <c r="AAF41" s="319"/>
      <c r="AAG41" s="319"/>
      <c r="AAH41" s="319"/>
      <c r="AAI41" s="319"/>
      <c r="AAJ41" s="319"/>
      <c r="AAK41" s="319"/>
      <c r="AAL41" s="319"/>
      <c r="AAM41" s="319"/>
      <c r="AAN41" s="319"/>
      <c r="AAO41" s="319"/>
      <c r="AAP41" s="319"/>
      <c r="AAQ41" s="319"/>
      <c r="AAR41" s="319"/>
      <c r="AAS41" s="319"/>
      <c r="AAT41" s="319"/>
      <c r="AAU41" s="319"/>
      <c r="AAV41" s="319"/>
      <c r="AAW41" s="319"/>
      <c r="AAX41" s="319"/>
      <c r="AAY41" s="319"/>
      <c r="AAZ41" s="319"/>
      <c r="ABA41" s="319"/>
      <c r="ABB41" s="319"/>
      <c r="ABC41" s="319"/>
      <c r="ABD41" s="319"/>
      <c r="ABE41" s="319"/>
      <c r="ABF41" s="319"/>
      <c r="ABG41" s="319"/>
      <c r="ABH41" s="319"/>
      <c r="ABI41" s="319"/>
      <c r="ABJ41" s="319"/>
      <c r="ABK41" s="319"/>
      <c r="ABL41" s="319"/>
      <c r="ABM41" s="319"/>
      <c r="ABN41" s="319"/>
      <c r="ABO41" s="319"/>
      <c r="ABP41" s="319"/>
      <c r="ABQ41" s="319"/>
      <c r="ABR41" s="319"/>
      <c r="ABS41" s="319"/>
      <c r="ABT41" s="319"/>
      <c r="ABU41" s="319"/>
      <c r="ABV41" s="319"/>
      <c r="ABW41" s="319"/>
      <c r="ABX41" s="319"/>
      <c r="ABY41" s="319"/>
      <c r="ABZ41" s="319"/>
      <c r="ACA41" s="319"/>
      <c r="ACB41" s="319"/>
      <c r="ACC41" s="319"/>
      <c r="ACD41" s="319"/>
      <c r="ACE41" s="319"/>
      <c r="ACF41" s="319"/>
      <c r="ACG41" s="319"/>
      <c r="ACH41" s="319"/>
      <c r="ACI41" s="319"/>
      <c r="ACJ41" s="319"/>
      <c r="ACK41" s="319"/>
      <c r="ACL41" s="319"/>
      <c r="ACM41" s="319"/>
      <c r="ACN41" s="319"/>
      <c r="ACO41" s="319"/>
      <c r="ACP41" s="319"/>
      <c r="ACQ41" s="319"/>
      <c r="ACR41" s="319"/>
      <c r="ACS41" s="319"/>
      <c r="ACT41" s="319"/>
      <c r="ACU41" s="319"/>
      <c r="ACV41" s="319"/>
      <c r="ACW41" s="319"/>
      <c r="ACX41" s="319"/>
      <c r="ACY41" s="319"/>
      <c r="ACZ41" s="319"/>
      <c r="ADA41" s="319"/>
      <c r="ADB41" s="319"/>
      <c r="ADC41" s="319"/>
      <c r="ADD41" s="319"/>
      <c r="ADE41" s="319"/>
      <c r="ADF41" s="319"/>
      <c r="ADG41" s="319"/>
      <c r="ADH41" s="319"/>
      <c r="ADI41" s="319"/>
      <c r="ADJ41" s="319"/>
      <c r="ADK41" s="319"/>
      <c r="ADL41" s="319"/>
      <c r="ADM41" s="319"/>
      <c r="ADN41" s="319"/>
      <c r="ADO41" s="319"/>
      <c r="ADP41" s="319"/>
      <c r="ADQ41" s="319"/>
      <c r="ADR41" s="319"/>
      <c r="ADS41" s="319"/>
      <c r="ADT41" s="319"/>
      <c r="ADU41" s="319"/>
      <c r="ADV41" s="319"/>
      <c r="ADW41" s="319"/>
      <c r="ADX41" s="319"/>
      <c r="ADY41" s="319"/>
      <c r="ADZ41" s="319"/>
      <c r="AEA41" s="319"/>
      <c r="AEB41" s="319"/>
      <c r="AEC41" s="319"/>
      <c r="AED41" s="319"/>
      <c r="AEE41" s="319"/>
      <c r="AEF41" s="319"/>
      <c r="AEG41" s="319"/>
      <c r="AEH41" s="319"/>
      <c r="AEI41" s="319"/>
      <c r="AEJ41" s="319"/>
      <c r="AEK41" s="319"/>
      <c r="AEL41" s="319"/>
      <c r="AEM41" s="319"/>
      <c r="AEN41" s="319"/>
      <c r="AEO41" s="319"/>
      <c r="AEP41" s="319"/>
      <c r="AEQ41" s="319"/>
      <c r="AER41" s="319"/>
      <c r="AES41" s="319"/>
      <c r="AET41" s="319"/>
      <c r="AEU41" s="319"/>
      <c r="AEV41" s="319"/>
      <c r="AEW41" s="319"/>
      <c r="AEX41" s="319"/>
      <c r="AEY41" s="319"/>
      <c r="AEZ41" s="319"/>
      <c r="AFA41" s="319"/>
      <c r="AFB41" s="319"/>
      <c r="AFC41" s="319"/>
      <c r="AFD41" s="319"/>
      <c r="AFE41" s="319"/>
      <c r="AFF41" s="319"/>
      <c r="AFG41" s="319"/>
      <c r="AFH41" s="319"/>
      <c r="AFI41" s="319"/>
      <c r="AFJ41" s="319"/>
      <c r="AFK41" s="319"/>
      <c r="AFL41" s="319"/>
      <c r="AFM41" s="319"/>
      <c r="AFN41" s="319"/>
      <c r="AFO41" s="319"/>
      <c r="AFP41" s="319"/>
      <c r="AFQ41" s="319"/>
      <c r="AFR41" s="319"/>
      <c r="AFS41" s="319"/>
      <c r="AFT41" s="319"/>
      <c r="AFU41" s="319"/>
      <c r="AFV41" s="319"/>
      <c r="AFW41" s="319"/>
      <c r="AFX41" s="319"/>
      <c r="AFY41" s="319"/>
      <c r="AFZ41" s="319"/>
      <c r="AGA41" s="319"/>
      <c r="AGB41" s="319"/>
      <c r="AGC41" s="319"/>
      <c r="AGD41" s="319"/>
      <c r="AGE41" s="319"/>
      <c r="AGF41" s="319"/>
      <c r="AGG41" s="319"/>
      <c r="AGH41" s="319"/>
      <c r="AGI41" s="319"/>
      <c r="AGJ41" s="319"/>
      <c r="AGK41" s="319"/>
      <c r="AGL41" s="319"/>
      <c r="AGM41" s="319"/>
      <c r="AGN41" s="319"/>
      <c r="AGO41" s="319"/>
      <c r="AGP41" s="319"/>
      <c r="AGQ41" s="319"/>
      <c r="AGR41" s="319"/>
      <c r="AGS41" s="319"/>
      <c r="AGT41" s="319"/>
      <c r="AGU41" s="319"/>
      <c r="AGV41" s="319"/>
      <c r="AGW41" s="319"/>
      <c r="AGX41" s="319"/>
      <c r="AGY41" s="319"/>
      <c r="AGZ41" s="319"/>
      <c r="AHA41" s="319"/>
      <c r="AHB41" s="319"/>
      <c r="AHC41" s="319"/>
      <c r="AHD41" s="319"/>
      <c r="AHE41" s="319"/>
      <c r="AHF41" s="319"/>
      <c r="AHG41" s="319"/>
      <c r="AHH41" s="319"/>
      <c r="AHI41" s="319"/>
      <c r="AHJ41" s="319"/>
      <c r="AHK41" s="319"/>
      <c r="AHL41" s="319"/>
      <c r="AHM41" s="319"/>
      <c r="AHN41" s="319"/>
      <c r="AHO41" s="319"/>
      <c r="AHP41" s="319"/>
      <c r="AHQ41" s="319"/>
      <c r="AHR41" s="319"/>
      <c r="AHS41" s="319"/>
      <c r="AHT41" s="319"/>
      <c r="AHU41" s="319"/>
      <c r="AHV41" s="319"/>
      <c r="AHW41" s="319"/>
      <c r="AHX41" s="319"/>
      <c r="AHY41" s="319"/>
      <c r="AHZ41" s="319"/>
      <c r="AIA41" s="319"/>
      <c r="AIB41" s="319"/>
      <c r="AIC41" s="319"/>
      <c r="AID41" s="319"/>
      <c r="AIE41" s="319"/>
      <c r="AIF41" s="319"/>
      <c r="AIG41" s="319"/>
      <c r="AIH41" s="319"/>
      <c r="AII41" s="319"/>
      <c r="AIJ41" s="319"/>
      <c r="AIK41" s="319"/>
      <c r="AIL41" s="319"/>
      <c r="AIM41" s="319"/>
      <c r="AIN41" s="319"/>
      <c r="AIO41" s="319"/>
      <c r="AIP41" s="319"/>
      <c r="AIQ41" s="319"/>
      <c r="AIR41" s="319"/>
      <c r="AIS41" s="319"/>
      <c r="AIT41" s="319"/>
      <c r="AIU41" s="319"/>
      <c r="AIV41" s="319"/>
      <c r="AIW41" s="319"/>
      <c r="AIX41" s="319"/>
      <c r="AIY41" s="319"/>
      <c r="AIZ41" s="319"/>
      <c r="AJA41" s="319"/>
      <c r="AJB41" s="319"/>
      <c r="AJC41" s="319"/>
      <c r="AJD41" s="319"/>
      <c r="AJE41" s="319"/>
      <c r="AJF41" s="319"/>
      <c r="AJG41" s="319"/>
      <c r="AJH41" s="319"/>
      <c r="AJI41" s="319"/>
      <c r="AJJ41" s="319"/>
      <c r="AJK41" s="319"/>
      <c r="AJL41" s="319"/>
      <c r="AJM41" s="319"/>
      <c r="AJN41" s="319"/>
      <c r="AJO41" s="319"/>
      <c r="AJP41" s="319"/>
      <c r="AJQ41" s="319"/>
      <c r="AJR41" s="319"/>
      <c r="AJS41" s="319"/>
      <c r="AJT41" s="319"/>
      <c r="AJU41" s="319"/>
      <c r="AJV41" s="319"/>
      <c r="AJW41" s="319"/>
      <c r="AJX41" s="319"/>
      <c r="AJY41" s="319"/>
      <c r="AJZ41" s="319"/>
      <c r="AKA41" s="319"/>
      <c r="AKB41" s="319"/>
      <c r="AKC41" s="319"/>
      <c r="AKD41" s="319"/>
    </row>
    <row r="42" spans="1:966" s="195" customFormat="1">
      <c r="B42" s="229"/>
      <c r="C42" s="655" t="s">
        <v>1367</v>
      </c>
      <c r="D42" s="229"/>
      <c r="E42" s="229"/>
      <c r="F42" s="211"/>
      <c r="G42" s="211"/>
      <c r="H42" s="211"/>
      <c r="I42" s="212"/>
      <c r="J42" s="1091"/>
      <c r="K42" s="1092">
        <v>108027</v>
      </c>
      <c r="L42" s="1092">
        <v>108027</v>
      </c>
      <c r="M42" s="214">
        <f t="shared" si="24"/>
        <v>100210.57513914656</v>
      </c>
      <c r="N42" s="214">
        <f t="shared" si="24"/>
        <v>100210.57513914656</v>
      </c>
      <c r="O42" s="208"/>
      <c r="P42" s="311"/>
      <c r="Q42" s="230"/>
      <c r="R42" s="230"/>
      <c r="S42" s="230"/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  <c r="GQ42" s="319"/>
      <c r="GR42" s="319"/>
      <c r="GS42" s="319"/>
      <c r="GT42" s="319"/>
      <c r="GU42" s="319"/>
      <c r="GV42" s="319"/>
      <c r="GW42" s="319"/>
      <c r="GX42" s="319"/>
      <c r="GY42" s="319"/>
      <c r="GZ42" s="319"/>
      <c r="HA42" s="319"/>
      <c r="HB42" s="319"/>
      <c r="HC42" s="319"/>
      <c r="HD42" s="319"/>
      <c r="HE42" s="319"/>
      <c r="HF42" s="319"/>
      <c r="HG42" s="319"/>
      <c r="HH42" s="319"/>
      <c r="HI42" s="319"/>
      <c r="HJ42" s="319"/>
      <c r="HK42" s="319"/>
      <c r="HL42" s="319"/>
      <c r="HM42" s="319"/>
      <c r="HN42" s="319"/>
      <c r="HO42" s="319"/>
      <c r="HP42" s="319"/>
      <c r="HQ42" s="319"/>
      <c r="HR42" s="319"/>
      <c r="HS42" s="319"/>
      <c r="HT42" s="319"/>
      <c r="HU42" s="319"/>
      <c r="HV42" s="319"/>
      <c r="HW42" s="319"/>
      <c r="HX42" s="319"/>
      <c r="HY42" s="319"/>
      <c r="HZ42" s="319"/>
      <c r="IA42" s="319"/>
      <c r="IB42" s="319"/>
      <c r="IC42" s="319"/>
      <c r="ID42" s="319"/>
      <c r="IE42" s="319"/>
      <c r="IF42" s="319"/>
      <c r="IG42" s="319"/>
      <c r="IH42" s="319"/>
      <c r="II42" s="319"/>
      <c r="IJ42" s="319"/>
      <c r="IK42" s="319"/>
      <c r="IL42" s="319"/>
      <c r="IM42" s="319"/>
      <c r="IN42" s="319"/>
      <c r="IO42" s="319"/>
      <c r="IP42" s="319"/>
      <c r="IQ42" s="319"/>
      <c r="IR42" s="319"/>
      <c r="IS42" s="319"/>
      <c r="IT42" s="319"/>
      <c r="IU42" s="319"/>
      <c r="IV42" s="319"/>
      <c r="IW42" s="319"/>
      <c r="IX42" s="319"/>
      <c r="IY42" s="319"/>
      <c r="IZ42" s="319"/>
      <c r="JA42" s="319"/>
      <c r="JB42" s="319"/>
      <c r="JC42" s="319"/>
      <c r="JD42" s="319"/>
      <c r="JE42" s="319"/>
      <c r="JF42" s="319"/>
      <c r="JG42" s="319"/>
      <c r="JH42" s="319"/>
      <c r="JI42" s="319"/>
      <c r="JJ42" s="319"/>
      <c r="JK42" s="319"/>
      <c r="JL42" s="319"/>
      <c r="JM42" s="319"/>
      <c r="JN42" s="319"/>
      <c r="JO42" s="319"/>
      <c r="JP42" s="319"/>
      <c r="JQ42" s="319"/>
      <c r="JR42" s="319"/>
      <c r="JS42" s="319"/>
      <c r="JT42" s="319"/>
      <c r="JU42" s="319"/>
      <c r="JV42" s="319"/>
      <c r="JW42" s="319"/>
      <c r="JX42" s="319"/>
      <c r="JY42" s="319"/>
      <c r="JZ42" s="319"/>
      <c r="KA42" s="319"/>
      <c r="KB42" s="319"/>
      <c r="KC42" s="319"/>
      <c r="KD42" s="319"/>
      <c r="KE42" s="319"/>
      <c r="KF42" s="319"/>
      <c r="KG42" s="319"/>
      <c r="KH42" s="319"/>
      <c r="KI42" s="319"/>
      <c r="KJ42" s="319"/>
      <c r="KK42" s="319"/>
      <c r="KL42" s="319"/>
      <c r="KM42" s="319"/>
      <c r="KN42" s="319"/>
      <c r="KO42" s="319"/>
      <c r="KP42" s="319"/>
      <c r="KQ42" s="319"/>
      <c r="KR42" s="319"/>
      <c r="KS42" s="319"/>
      <c r="KT42" s="319"/>
      <c r="KU42" s="319"/>
      <c r="KV42" s="319"/>
      <c r="KW42" s="319"/>
      <c r="KX42" s="319"/>
      <c r="KY42" s="319"/>
      <c r="KZ42" s="319"/>
      <c r="LA42" s="319"/>
      <c r="LB42" s="319"/>
      <c r="LC42" s="319"/>
      <c r="LD42" s="319"/>
      <c r="LE42" s="319"/>
      <c r="LF42" s="319"/>
      <c r="LG42" s="319"/>
      <c r="LH42" s="319"/>
      <c r="LI42" s="319"/>
      <c r="LJ42" s="319"/>
      <c r="LK42" s="319"/>
      <c r="LL42" s="319"/>
      <c r="LM42" s="319"/>
      <c r="LN42" s="319"/>
      <c r="LO42" s="319"/>
      <c r="LP42" s="319"/>
      <c r="LQ42" s="319"/>
      <c r="LR42" s="319"/>
      <c r="LS42" s="319"/>
      <c r="LT42" s="319"/>
      <c r="LU42" s="319"/>
      <c r="LV42" s="319"/>
      <c r="LW42" s="319"/>
      <c r="LX42" s="319"/>
      <c r="LY42" s="319"/>
      <c r="LZ42" s="319"/>
      <c r="MA42" s="319"/>
      <c r="MB42" s="319"/>
      <c r="MC42" s="319"/>
      <c r="MD42" s="319"/>
      <c r="ME42" s="319"/>
      <c r="MF42" s="319"/>
      <c r="MG42" s="319"/>
      <c r="MH42" s="319"/>
      <c r="MI42" s="319"/>
      <c r="MJ42" s="319"/>
      <c r="MK42" s="319"/>
      <c r="ML42" s="319"/>
      <c r="MM42" s="319"/>
      <c r="MN42" s="319"/>
      <c r="MO42" s="319"/>
      <c r="MP42" s="319"/>
      <c r="MQ42" s="319"/>
      <c r="MR42" s="319"/>
      <c r="MS42" s="319"/>
      <c r="MT42" s="319"/>
      <c r="MU42" s="319"/>
      <c r="MV42" s="319"/>
      <c r="MW42" s="319"/>
      <c r="MX42" s="319"/>
      <c r="MY42" s="319"/>
      <c r="MZ42" s="319"/>
      <c r="NA42" s="319"/>
      <c r="NB42" s="319"/>
      <c r="NC42" s="319"/>
      <c r="ND42" s="319"/>
      <c r="NE42" s="319"/>
      <c r="NF42" s="319"/>
      <c r="NG42" s="319"/>
      <c r="NH42" s="319"/>
      <c r="NI42" s="319"/>
      <c r="NJ42" s="319"/>
      <c r="NK42" s="319"/>
      <c r="NL42" s="319"/>
      <c r="NM42" s="319"/>
      <c r="NN42" s="319"/>
      <c r="NO42" s="319"/>
      <c r="NP42" s="319"/>
      <c r="NQ42" s="319"/>
      <c r="NR42" s="319"/>
      <c r="NS42" s="319"/>
      <c r="NT42" s="319"/>
      <c r="NU42" s="319"/>
      <c r="NV42" s="319"/>
      <c r="NW42" s="319"/>
      <c r="NX42" s="319"/>
      <c r="NY42" s="319"/>
      <c r="NZ42" s="319"/>
      <c r="OA42" s="319"/>
      <c r="OB42" s="319"/>
      <c r="OC42" s="319"/>
      <c r="OD42" s="319"/>
      <c r="OE42" s="319"/>
      <c r="OF42" s="319"/>
      <c r="OG42" s="319"/>
      <c r="OH42" s="319"/>
      <c r="OI42" s="319"/>
      <c r="OJ42" s="319"/>
      <c r="OK42" s="319"/>
      <c r="OL42" s="319"/>
      <c r="OM42" s="319"/>
      <c r="ON42" s="319"/>
      <c r="OO42" s="319"/>
      <c r="OP42" s="319"/>
      <c r="OQ42" s="319"/>
      <c r="OR42" s="319"/>
      <c r="OS42" s="319"/>
      <c r="OT42" s="319"/>
      <c r="OU42" s="319"/>
      <c r="OV42" s="319"/>
      <c r="OW42" s="319"/>
      <c r="OX42" s="319"/>
      <c r="OY42" s="319"/>
      <c r="OZ42" s="319"/>
      <c r="PA42" s="319"/>
      <c r="PB42" s="319"/>
      <c r="PC42" s="319"/>
      <c r="PD42" s="319"/>
      <c r="PE42" s="319"/>
      <c r="PF42" s="319"/>
      <c r="PG42" s="319"/>
      <c r="PH42" s="319"/>
      <c r="PI42" s="319"/>
      <c r="PJ42" s="319"/>
      <c r="PK42" s="319"/>
      <c r="PL42" s="319"/>
      <c r="PM42" s="319"/>
      <c r="PN42" s="319"/>
      <c r="PO42" s="319"/>
      <c r="PP42" s="319"/>
      <c r="PQ42" s="319"/>
      <c r="PR42" s="319"/>
      <c r="PS42" s="319"/>
      <c r="PT42" s="319"/>
      <c r="PU42" s="319"/>
      <c r="PV42" s="319"/>
      <c r="PW42" s="319"/>
      <c r="PX42" s="319"/>
      <c r="PY42" s="319"/>
      <c r="PZ42" s="319"/>
      <c r="QA42" s="319"/>
      <c r="QB42" s="319"/>
      <c r="QC42" s="319"/>
      <c r="QD42" s="319"/>
      <c r="QE42" s="319"/>
      <c r="QF42" s="319"/>
      <c r="QG42" s="319"/>
      <c r="QH42" s="319"/>
      <c r="QI42" s="319"/>
      <c r="QJ42" s="319"/>
      <c r="QK42" s="319"/>
      <c r="QL42" s="319"/>
      <c r="QM42" s="319"/>
      <c r="QN42" s="319"/>
      <c r="QO42" s="319"/>
      <c r="QP42" s="319"/>
      <c r="QQ42" s="319"/>
      <c r="QR42" s="319"/>
      <c r="QS42" s="319"/>
      <c r="QT42" s="319"/>
      <c r="QU42" s="319"/>
      <c r="QV42" s="319"/>
      <c r="QW42" s="319"/>
      <c r="QX42" s="319"/>
      <c r="QY42" s="319"/>
      <c r="QZ42" s="319"/>
      <c r="RA42" s="319"/>
      <c r="RB42" s="319"/>
      <c r="RC42" s="319"/>
      <c r="RD42" s="319"/>
      <c r="RE42" s="319"/>
      <c r="RF42" s="319"/>
      <c r="RG42" s="319"/>
      <c r="RH42" s="319"/>
      <c r="RI42" s="319"/>
      <c r="RJ42" s="319"/>
      <c r="RK42" s="319"/>
      <c r="RL42" s="319"/>
      <c r="RM42" s="319"/>
      <c r="RN42" s="319"/>
      <c r="RO42" s="319"/>
      <c r="RP42" s="319"/>
      <c r="RQ42" s="319"/>
      <c r="RR42" s="319"/>
      <c r="RS42" s="319"/>
      <c r="RT42" s="319"/>
      <c r="RU42" s="319"/>
      <c r="RV42" s="319"/>
      <c r="RW42" s="319"/>
      <c r="RX42" s="319"/>
      <c r="RY42" s="319"/>
      <c r="RZ42" s="319"/>
      <c r="SA42" s="319"/>
      <c r="SB42" s="319"/>
      <c r="SC42" s="319"/>
      <c r="SD42" s="319"/>
      <c r="SE42" s="319"/>
      <c r="SF42" s="319"/>
      <c r="SG42" s="319"/>
      <c r="SH42" s="319"/>
      <c r="SI42" s="319"/>
      <c r="SJ42" s="319"/>
      <c r="SK42" s="319"/>
      <c r="SL42" s="319"/>
      <c r="SM42" s="319"/>
      <c r="SN42" s="319"/>
      <c r="SO42" s="319"/>
      <c r="SP42" s="319"/>
      <c r="SQ42" s="319"/>
      <c r="SR42" s="319"/>
      <c r="SS42" s="319"/>
      <c r="ST42" s="319"/>
      <c r="SU42" s="319"/>
      <c r="SV42" s="319"/>
      <c r="SW42" s="319"/>
      <c r="SX42" s="319"/>
      <c r="SY42" s="319"/>
      <c r="SZ42" s="319"/>
      <c r="TA42" s="319"/>
      <c r="TB42" s="319"/>
      <c r="TC42" s="319"/>
      <c r="TD42" s="319"/>
      <c r="TE42" s="319"/>
      <c r="TF42" s="319"/>
      <c r="TG42" s="319"/>
      <c r="TH42" s="319"/>
      <c r="TI42" s="319"/>
      <c r="TJ42" s="319"/>
      <c r="TK42" s="319"/>
      <c r="TL42" s="319"/>
      <c r="TM42" s="319"/>
      <c r="TN42" s="319"/>
      <c r="TO42" s="319"/>
      <c r="TP42" s="319"/>
      <c r="TQ42" s="319"/>
      <c r="TR42" s="319"/>
      <c r="TS42" s="319"/>
      <c r="TT42" s="319"/>
      <c r="TU42" s="319"/>
      <c r="TV42" s="319"/>
      <c r="TW42" s="319"/>
      <c r="TX42" s="319"/>
      <c r="TY42" s="319"/>
      <c r="TZ42" s="319"/>
      <c r="UA42" s="319"/>
      <c r="UB42" s="319"/>
      <c r="UC42" s="319"/>
      <c r="UD42" s="319"/>
      <c r="UE42" s="319"/>
      <c r="UF42" s="319"/>
      <c r="UG42" s="319"/>
      <c r="UH42" s="319"/>
      <c r="UI42" s="319"/>
      <c r="UJ42" s="319"/>
      <c r="UK42" s="319"/>
      <c r="UL42" s="319"/>
      <c r="UM42" s="319"/>
      <c r="UN42" s="319"/>
      <c r="UO42" s="319"/>
      <c r="UP42" s="319"/>
      <c r="UQ42" s="319"/>
      <c r="UR42" s="319"/>
      <c r="US42" s="319"/>
      <c r="UT42" s="319"/>
      <c r="UU42" s="319"/>
      <c r="UV42" s="319"/>
      <c r="UW42" s="319"/>
      <c r="UX42" s="319"/>
      <c r="UY42" s="319"/>
      <c r="UZ42" s="319"/>
      <c r="VA42" s="319"/>
      <c r="VB42" s="319"/>
      <c r="VC42" s="319"/>
      <c r="VD42" s="319"/>
      <c r="VE42" s="319"/>
      <c r="VF42" s="319"/>
      <c r="VG42" s="319"/>
      <c r="VH42" s="319"/>
      <c r="VI42" s="319"/>
      <c r="VJ42" s="319"/>
      <c r="VK42" s="319"/>
      <c r="VL42" s="319"/>
      <c r="VM42" s="319"/>
      <c r="VN42" s="319"/>
      <c r="VO42" s="319"/>
      <c r="VP42" s="319"/>
      <c r="VQ42" s="319"/>
      <c r="VR42" s="319"/>
      <c r="VS42" s="319"/>
      <c r="VT42" s="319"/>
      <c r="VU42" s="319"/>
      <c r="VV42" s="319"/>
      <c r="VW42" s="319"/>
      <c r="VX42" s="319"/>
      <c r="VY42" s="319"/>
      <c r="VZ42" s="319"/>
      <c r="WA42" s="319"/>
      <c r="WB42" s="319"/>
      <c r="WC42" s="319"/>
      <c r="WD42" s="319"/>
      <c r="WE42" s="319"/>
      <c r="WF42" s="319"/>
      <c r="WG42" s="319"/>
      <c r="WH42" s="319"/>
      <c r="WI42" s="319"/>
      <c r="WJ42" s="319"/>
      <c r="WK42" s="319"/>
      <c r="WL42" s="319"/>
      <c r="WM42" s="319"/>
      <c r="WN42" s="319"/>
      <c r="WO42" s="319"/>
      <c r="WP42" s="319"/>
      <c r="WQ42" s="319"/>
      <c r="WR42" s="319"/>
      <c r="WS42" s="319"/>
      <c r="WT42" s="319"/>
      <c r="WU42" s="319"/>
      <c r="WV42" s="319"/>
      <c r="WW42" s="319"/>
      <c r="WX42" s="319"/>
      <c r="WY42" s="319"/>
      <c r="WZ42" s="319"/>
      <c r="XA42" s="319"/>
      <c r="XB42" s="319"/>
      <c r="XC42" s="319"/>
      <c r="XD42" s="319"/>
      <c r="XE42" s="319"/>
      <c r="XF42" s="319"/>
      <c r="XG42" s="319"/>
      <c r="XH42" s="319"/>
      <c r="XI42" s="319"/>
      <c r="XJ42" s="319"/>
      <c r="XK42" s="319"/>
      <c r="XL42" s="319"/>
      <c r="XM42" s="319"/>
      <c r="XN42" s="319"/>
      <c r="XO42" s="319"/>
      <c r="XP42" s="319"/>
      <c r="XQ42" s="319"/>
      <c r="XR42" s="319"/>
      <c r="XS42" s="319"/>
      <c r="XT42" s="319"/>
      <c r="XU42" s="319"/>
      <c r="XV42" s="319"/>
      <c r="XW42" s="319"/>
      <c r="XX42" s="319"/>
      <c r="XY42" s="319"/>
      <c r="XZ42" s="319"/>
      <c r="YA42" s="319"/>
      <c r="YB42" s="319"/>
      <c r="YC42" s="319"/>
      <c r="YD42" s="319"/>
      <c r="YE42" s="319"/>
      <c r="YF42" s="319"/>
      <c r="YG42" s="319"/>
      <c r="YH42" s="319"/>
      <c r="YI42" s="319"/>
      <c r="YJ42" s="319"/>
      <c r="YK42" s="319"/>
      <c r="YL42" s="319"/>
      <c r="YM42" s="319"/>
      <c r="YN42" s="319"/>
      <c r="YO42" s="319"/>
      <c r="YP42" s="319"/>
      <c r="YQ42" s="319"/>
      <c r="YR42" s="319"/>
      <c r="YS42" s="319"/>
      <c r="YT42" s="319"/>
      <c r="YU42" s="319"/>
      <c r="YV42" s="319"/>
      <c r="YW42" s="319"/>
      <c r="YX42" s="319"/>
      <c r="YY42" s="319"/>
      <c r="YZ42" s="319"/>
      <c r="ZA42" s="319"/>
      <c r="ZB42" s="319"/>
      <c r="ZC42" s="319"/>
      <c r="ZD42" s="319"/>
      <c r="ZE42" s="319"/>
      <c r="ZF42" s="319"/>
      <c r="ZG42" s="319"/>
      <c r="ZH42" s="319"/>
      <c r="ZI42" s="319"/>
      <c r="ZJ42" s="319"/>
      <c r="ZK42" s="319"/>
      <c r="ZL42" s="319"/>
      <c r="ZM42" s="319"/>
      <c r="ZN42" s="319"/>
      <c r="ZO42" s="319"/>
      <c r="ZP42" s="319"/>
      <c r="ZQ42" s="319"/>
      <c r="ZR42" s="319"/>
      <c r="ZS42" s="319"/>
      <c r="ZT42" s="319"/>
      <c r="ZU42" s="319"/>
      <c r="ZV42" s="319"/>
      <c r="ZW42" s="319"/>
      <c r="ZX42" s="319"/>
      <c r="ZY42" s="319"/>
      <c r="ZZ42" s="319"/>
      <c r="AAA42" s="319"/>
      <c r="AAB42" s="319"/>
      <c r="AAC42" s="319"/>
      <c r="AAD42" s="319"/>
      <c r="AAE42" s="319"/>
      <c r="AAF42" s="319"/>
      <c r="AAG42" s="319"/>
      <c r="AAH42" s="319"/>
      <c r="AAI42" s="319"/>
      <c r="AAJ42" s="319"/>
      <c r="AAK42" s="319"/>
      <c r="AAL42" s="319"/>
      <c r="AAM42" s="319"/>
      <c r="AAN42" s="319"/>
      <c r="AAO42" s="319"/>
      <c r="AAP42" s="319"/>
      <c r="AAQ42" s="319"/>
      <c r="AAR42" s="319"/>
      <c r="AAS42" s="319"/>
      <c r="AAT42" s="319"/>
      <c r="AAU42" s="319"/>
      <c r="AAV42" s="319"/>
      <c r="AAW42" s="319"/>
      <c r="AAX42" s="319"/>
      <c r="AAY42" s="319"/>
      <c r="AAZ42" s="319"/>
      <c r="ABA42" s="319"/>
      <c r="ABB42" s="319"/>
      <c r="ABC42" s="319"/>
      <c r="ABD42" s="319"/>
      <c r="ABE42" s="319"/>
      <c r="ABF42" s="319"/>
      <c r="ABG42" s="319"/>
      <c r="ABH42" s="319"/>
      <c r="ABI42" s="319"/>
      <c r="ABJ42" s="319"/>
      <c r="ABK42" s="319"/>
      <c r="ABL42" s="319"/>
      <c r="ABM42" s="319"/>
      <c r="ABN42" s="319"/>
      <c r="ABO42" s="319"/>
      <c r="ABP42" s="319"/>
      <c r="ABQ42" s="319"/>
      <c r="ABR42" s="319"/>
      <c r="ABS42" s="319"/>
      <c r="ABT42" s="319"/>
      <c r="ABU42" s="319"/>
      <c r="ABV42" s="319"/>
      <c r="ABW42" s="319"/>
      <c r="ABX42" s="319"/>
      <c r="ABY42" s="319"/>
      <c r="ABZ42" s="319"/>
      <c r="ACA42" s="319"/>
      <c r="ACB42" s="319"/>
      <c r="ACC42" s="319"/>
      <c r="ACD42" s="319"/>
      <c r="ACE42" s="319"/>
      <c r="ACF42" s="319"/>
      <c r="ACG42" s="319"/>
      <c r="ACH42" s="319"/>
      <c r="ACI42" s="319"/>
      <c r="ACJ42" s="319"/>
      <c r="ACK42" s="319"/>
      <c r="ACL42" s="319"/>
      <c r="ACM42" s="319"/>
      <c r="ACN42" s="319"/>
      <c r="ACO42" s="319"/>
      <c r="ACP42" s="319"/>
      <c r="ACQ42" s="319"/>
      <c r="ACR42" s="319"/>
      <c r="ACS42" s="319"/>
      <c r="ACT42" s="319"/>
      <c r="ACU42" s="319"/>
      <c r="ACV42" s="319"/>
      <c r="ACW42" s="319"/>
      <c r="ACX42" s="319"/>
      <c r="ACY42" s="319"/>
      <c r="ACZ42" s="319"/>
      <c r="ADA42" s="319"/>
      <c r="ADB42" s="319"/>
      <c r="ADC42" s="319"/>
      <c r="ADD42" s="319"/>
      <c r="ADE42" s="319"/>
      <c r="ADF42" s="319"/>
      <c r="ADG42" s="319"/>
      <c r="ADH42" s="319"/>
      <c r="ADI42" s="319"/>
      <c r="ADJ42" s="319"/>
      <c r="ADK42" s="319"/>
      <c r="ADL42" s="319"/>
      <c r="ADM42" s="319"/>
      <c r="ADN42" s="319"/>
      <c r="ADO42" s="319"/>
      <c r="ADP42" s="319"/>
      <c r="ADQ42" s="319"/>
      <c r="ADR42" s="319"/>
      <c r="ADS42" s="319"/>
      <c r="ADT42" s="319"/>
      <c r="ADU42" s="319"/>
      <c r="ADV42" s="319"/>
      <c r="ADW42" s="319"/>
      <c r="ADX42" s="319"/>
      <c r="ADY42" s="319"/>
      <c r="ADZ42" s="319"/>
      <c r="AEA42" s="319"/>
      <c r="AEB42" s="319"/>
      <c r="AEC42" s="319"/>
      <c r="AED42" s="319"/>
      <c r="AEE42" s="319"/>
      <c r="AEF42" s="319"/>
      <c r="AEG42" s="319"/>
      <c r="AEH42" s="319"/>
      <c r="AEI42" s="319"/>
      <c r="AEJ42" s="319"/>
      <c r="AEK42" s="319"/>
      <c r="AEL42" s="319"/>
      <c r="AEM42" s="319"/>
      <c r="AEN42" s="319"/>
      <c r="AEO42" s="319"/>
      <c r="AEP42" s="319"/>
      <c r="AEQ42" s="319"/>
      <c r="AER42" s="319"/>
      <c r="AES42" s="319"/>
      <c r="AET42" s="319"/>
      <c r="AEU42" s="319"/>
      <c r="AEV42" s="319"/>
      <c r="AEW42" s="319"/>
      <c r="AEX42" s="319"/>
      <c r="AEY42" s="319"/>
      <c r="AEZ42" s="319"/>
      <c r="AFA42" s="319"/>
      <c r="AFB42" s="319"/>
      <c r="AFC42" s="319"/>
      <c r="AFD42" s="319"/>
      <c r="AFE42" s="319"/>
      <c r="AFF42" s="319"/>
      <c r="AFG42" s="319"/>
      <c r="AFH42" s="319"/>
      <c r="AFI42" s="319"/>
      <c r="AFJ42" s="319"/>
      <c r="AFK42" s="319"/>
      <c r="AFL42" s="319"/>
      <c r="AFM42" s="319"/>
      <c r="AFN42" s="319"/>
      <c r="AFO42" s="319"/>
      <c r="AFP42" s="319"/>
      <c r="AFQ42" s="319"/>
      <c r="AFR42" s="319"/>
      <c r="AFS42" s="319"/>
      <c r="AFT42" s="319"/>
      <c r="AFU42" s="319"/>
      <c r="AFV42" s="319"/>
      <c r="AFW42" s="319"/>
      <c r="AFX42" s="319"/>
      <c r="AFY42" s="319"/>
      <c r="AFZ42" s="319"/>
      <c r="AGA42" s="319"/>
      <c r="AGB42" s="319"/>
      <c r="AGC42" s="319"/>
      <c r="AGD42" s="319"/>
      <c r="AGE42" s="319"/>
      <c r="AGF42" s="319"/>
      <c r="AGG42" s="319"/>
      <c r="AGH42" s="319"/>
      <c r="AGI42" s="319"/>
      <c r="AGJ42" s="319"/>
      <c r="AGK42" s="319"/>
      <c r="AGL42" s="319"/>
      <c r="AGM42" s="319"/>
      <c r="AGN42" s="319"/>
      <c r="AGO42" s="319"/>
      <c r="AGP42" s="319"/>
      <c r="AGQ42" s="319"/>
      <c r="AGR42" s="319"/>
      <c r="AGS42" s="319"/>
      <c r="AGT42" s="319"/>
      <c r="AGU42" s="319"/>
      <c r="AGV42" s="319"/>
      <c r="AGW42" s="319"/>
      <c r="AGX42" s="319"/>
      <c r="AGY42" s="319"/>
      <c r="AGZ42" s="319"/>
      <c r="AHA42" s="319"/>
      <c r="AHB42" s="319"/>
      <c r="AHC42" s="319"/>
      <c r="AHD42" s="319"/>
      <c r="AHE42" s="319"/>
      <c r="AHF42" s="319"/>
      <c r="AHG42" s="319"/>
      <c r="AHH42" s="319"/>
      <c r="AHI42" s="319"/>
      <c r="AHJ42" s="319"/>
      <c r="AHK42" s="319"/>
      <c r="AHL42" s="319"/>
      <c r="AHM42" s="319"/>
      <c r="AHN42" s="319"/>
      <c r="AHO42" s="319"/>
      <c r="AHP42" s="319"/>
      <c r="AHQ42" s="319"/>
      <c r="AHR42" s="319"/>
      <c r="AHS42" s="319"/>
      <c r="AHT42" s="319"/>
      <c r="AHU42" s="319"/>
      <c r="AHV42" s="319"/>
      <c r="AHW42" s="319"/>
      <c r="AHX42" s="319"/>
      <c r="AHY42" s="319"/>
      <c r="AHZ42" s="319"/>
      <c r="AIA42" s="319"/>
      <c r="AIB42" s="319"/>
      <c r="AIC42" s="319"/>
      <c r="AID42" s="319"/>
      <c r="AIE42" s="319"/>
      <c r="AIF42" s="319"/>
      <c r="AIG42" s="319"/>
      <c r="AIH42" s="319"/>
      <c r="AII42" s="319"/>
      <c r="AIJ42" s="319"/>
      <c r="AIK42" s="319"/>
      <c r="AIL42" s="319"/>
      <c r="AIM42" s="319"/>
      <c r="AIN42" s="319"/>
      <c r="AIO42" s="319"/>
      <c r="AIP42" s="319"/>
      <c r="AIQ42" s="319"/>
      <c r="AIR42" s="319"/>
      <c r="AIS42" s="319"/>
      <c r="AIT42" s="319"/>
      <c r="AIU42" s="319"/>
      <c r="AIV42" s="319"/>
      <c r="AIW42" s="319"/>
      <c r="AIX42" s="319"/>
      <c r="AIY42" s="319"/>
      <c r="AIZ42" s="319"/>
      <c r="AJA42" s="319"/>
      <c r="AJB42" s="319"/>
      <c r="AJC42" s="319"/>
      <c r="AJD42" s="319"/>
      <c r="AJE42" s="319"/>
      <c r="AJF42" s="319"/>
      <c r="AJG42" s="319"/>
      <c r="AJH42" s="319"/>
      <c r="AJI42" s="319"/>
      <c r="AJJ42" s="319"/>
      <c r="AJK42" s="319"/>
      <c r="AJL42" s="319"/>
      <c r="AJM42" s="319"/>
      <c r="AJN42" s="319"/>
      <c r="AJO42" s="319"/>
      <c r="AJP42" s="319"/>
      <c r="AJQ42" s="319"/>
      <c r="AJR42" s="319"/>
      <c r="AJS42" s="319"/>
      <c r="AJT42" s="319"/>
      <c r="AJU42" s="319"/>
      <c r="AJV42" s="319"/>
      <c r="AJW42" s="319"/>
      <c r="AJX42" s="319"/>
      <c r="AJY42" s="319"/>
      <c r="AJZ42" s="319"/>
      <c r="AKA42" s="319"/>
      <c r="AKB42" s="319"/>
      <c r="AKC42" s="319"/>
      <c r="AKD42" s="319"/>
    </row>
    <row r="43" spans="1:966" s="195" customFormat="1">
      <c r="B43" s="229"/>
      <c r="C43" s="655" t="s">
        <v>1491</v>
      </c>
      <c r="D43" s="229"/>
      <c r="E43" s="229"/>
      <c r="F43" s="211"/>
      <c r="G43" s="211"/>
      <c r="H43" s="211"/>
      <c r="I43" s="212"/>
      <c r="J43" s="1091"/>
      <c r="K43" s="1092">
        <v>94686</v>
      </c>
      <c r="L43" s="1092">
        <v>94686</v>
      </c>
      <c r="M43" s="214">
        <f t="shared" si="24"/>
        <v>87834.879406307969</v>
      </c>
      <c r="N43" s="214">
        <f t="shared" si="24"/>
        <v>87834.879406307969</v>
      </c>
      <c r="O43" s="208"/>
      <c r="P43" s="311"/>
      <c r="Q43" s="230"/>
      <c r="R43" s="230"/>
      <c r="S43" s="230"/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  <c r="GQ43" s="319"/>
      <c r="GR43" s="319"/>
      <c r="GS43" s="319"/>
      <c r="GT43" s="319"/>
      <c r="GU43" s="319"/>
      <c r="GV43" s="319"/>
      <c r="GW43" s="319"/>
      <c r="GX43" s="319"/>
      <c r="GY43" s="319"/>
      <c r="GZ43" s="319"/>
      <c r="HA43" s="319"/>
      <c r="HB43" s="319"/>
      <c r="HC43" s="319"/>
      <c r="HD43" s="319"/>
      <c r="HE43" s="319"/>
      <c r="HF43" s="319"/>
      <c r="HG43" s="319"/>
      <c r="HH43" s="319"/>
      <c r="HI43" s="319"/>
      <c r="HJ43" s="319"/>
      <c r="HK43" s="319"/>
      <c r="HL43" s="319"/>
      <c r="HM43" s="319"/>
      <c r="HN43" s="319"/>
      <c r="HO43" s="319"/>
      <c r="HP43" s="319"/>
      <c r="HQ43" s="319"/>
      <c r="HR43" s="319"/>
      <c r="HS43" s="319"/>
      <c r="HT43" s="319"/>
      <c r="HU43" s="319"/>
      <c r="HV43" s="319"/>
      <c r="HW43" s="319"/>
      <c r="HX43" s="319"/>
      <c r="HY43" s="319"/>
      <c r="HZ43" s="319"/>
      <c r="IA43" s="319"/>
      <c r="IB43" s="319"/>
      <c r="IC43" s="319"/>
      <c r="ID43" s="319"/>
      <c r="IE43" s="319"/>
      <c r="IF43" s="319"/>
      <c r="IG43" s="319"/>
      <c r="IH43" s="319"/>
      <c r="II43" s="319"/>
      <c r="IJ43" s="319"/>
      <c r="IK43" s="319"/>
      <c r="IL43" s="319"/>
      <c r="IM43" s="319"/>
      <c r="IN43" s="319"/>
      <c r="IO43" s="319"/>
      <c r="IP43" s="319"/>
      <c r="IQ43" s="319"/>
      <c r="IR43" s="319"/>
      <c r="IS43" s="319"/>
      <c r="IT43" s="319"/>
      <c r="IU43" s="319"/>
      <c r="IV43" s="319"/>
      <c r="IW43" s="319"/>
      <c r="IX43" s="319"/>
      <c r="IY43" s="319"/>
      <c r="IZ43" s="319"/>
      <c r="JA43" s="319"/>
      <c r="JB43" s="319"/>
      <c r="JC43" s="319"/>
      <c r="JD43" s="319"/>
      <c r="JE43" s="319"/>
      <c r="JF43" s="319"/>
      <c r="JG43" s="319"/>
      <c r="JH43" s="319"/>
      <c r="JI43" s="319"/>
      <c r="JJ43" s="319"/>
      <c r="JK43" s="319"/>
      <c r="JL43" s="319"/>
      <c r="JM43" s="319"/>
      <c r="JN43" s="319"/>
      <c r="JO43" s="319"/>
      <c r="JP43" s="319"/>
      <c r="JQ43" s="319"/>
      <c r="JR43" s="319"/>
      <c r="JS43" s="319"/>
      <c r="JT43" s="319"/>
      <c r="JU43" s="319"/>
      <c r="JV43" s="319"/>
      <c r="JW43" s="319"/>
      <c r="JX43" s="319"/>
      <c r="JY43" s="319"/>
      <c r="JZ43" s="319"/>
      <c r="KA43" s="319"/>
      <c r="KB43" s="319"/>
      <c r="KC43" s="319"/>
      <c r="KD43" s="319"/>
      <c r="KE43" s="319"/>
      <c r="KF43" s="319"/>
      <c r="KG43" s="319"/>
      <c r="KH43" s="319"/>
      <c r="KI43" s="319"/>
      <c r="KJ43" s="319"/>
      <c r="KK43" s="319"/>
      <c r="KL43" s="319"/>
      <c r="KM43" s="319"/>
      <c r="KN43" s="319"/>
      <c r="KO43" s="319"/>
      <c r="KP43" s="319"/>
      <c r="KQ43" s="319"/>
      <c r="KR43" s="319"/>
      <c r="KS43" s="319"/>
      <c r="KT43" s="319"/>
      <c r="KU43" s="319"/>
      <c r="KV43" s="319"/>
      <c r="KW43" s="319"/>
      <c r="KX43" s="319"/>
      <c r="KY43" s="319"/>
      <c r="KZ43" s="319"/>
      <c r="LA43" s="319"/>
      <c r="LB43" s="319"/>
      <c r="LC43" s="319"/>
      <c r="LD43" s="319"/>
      <c r="LE43" s="319"/>
      <c r="LF43" s="319"/>
      <c r="LG43" s="319"/>
      <c r="LH43" s="319"/>
      <c r="LI43" s="319"/>
      <c r="LJ43" s="319"/>
      <c r="LK43" s="319"/>
      <c r="LL43" s="319"/>
      <c r="LM43" s="319"/>
      <c r="LN43" s="319"/>
      <c r="LO43" s="319"/>
      <c r="LP43" s="319"/>
      <c r="LQ43" s="319"/>
      <c r="LR43" s="319"/>
      <c r="LS43" s="319"/>
      <c r="LT43" s="319"/>
      <c r="LU43" s="319"/>
      <c r="LV43" s="319"/>
      <c r="LW43" s="319"/>
      <c r="LX43" s="319"/>
      <c r="LY43" s="319"/>
      <c r="LZ43" s="319"/>
      <c r="MA43" s="319"/>
      <c r="MB43" s="319"/>
      <c r="MC43" s="319"/>
      <c r="MD43" s="319"/>
      <c r="ME43" s="319"/>
      <c r="MF43" s="319"/>
      <c r="MG43" s="319"/>
      <c r="MH43" s="319"/>
      <c r="MI43" s="319"/>
      <c r="MJ43" s="319"/>
      <c r="MK43" s="319"/>
      <c r="ML43" s="319"/>
      <c r="MM43" s="319"/>
      <c r="MN43" s="319"/>
      <c r="MO43" s="319"/>
      <c r="MP43" s="319"/>
      <c r="MQ43" s="319"/>
      <c r="MR43" s="319"/>
      <c r="MS43" s="319"/>
      <c r="MT43" s="319"/>
      <c r="MU43" s="319"/>
      <c r="MV43" s="319"/>
      <c r="MW43" s="319"/>
      <c r="MX43" s="319"/>
      <c r="MY43" s="319"/>
      <c r="MZ43" s="319"/>
      <c r="NA43" s="319"/>
      <c r="NB43" s="319"/>
      <c r="NC43" s="319"/>
      <c r="ND43" s="319"/>
      <c r="NE43" s="319"/>
      <c r="NF43" s="319"/>
      <c r="NG43" s="319"/>
      <c r="NH43" s="319"/>
      <c r="NI43" s="319"/>
      <c r="NJ43" s="319"/>
      <c r="NK43" s="319"/>
      <c r="NL43" s="319"/>
      <c r="NM43" s="319"/>
      <c r="NN43" s="319"/>
      <c r="NO43" s="319"/>
      <c r="NP43" s="319"/>
      <c r="NQ43" s="319"/>
      <c r="NR43" s="319"/>
      <c r="NS43" s="319"/>
      <c r="NT43" s="319"/>
      <c r="NU43" s="319"/>
      <c r="NV43" s="319"/>
      <c r="NW43" s="319"/>
      <c r="NX43" s="319"/>
      <c r="NY43" s="319"/>
      <c r="NZ43" s="319"/>
      <c r="OA43" s="319"/>
      <c r="OB43" s="319"/>
      <c r="OC43" s="319"/>
      <c r="OD43" s="319"/>
      <c r="OE43" s="319"/>
      <c r="OF43" s="319"/>
      <c r="OG43" s="319"/>
      <c r="OH43" s="319"/>
      <c r="OI43" s="319"/>
      <c r="OJ43" s="319"/>
      <c r="OK43" s="319"/>
      <c r="OL43" s="319"/>
      <c r="OM43" s="319"/>
      <c r="ON43" s="319"/>
      <c r="OO43" s="319"/>
      <c r="OP43" s="319"/>
      <c r="OQ43" s="319"/>
      <c r="OR43" s="319"/>
      <c r="OS43" s="319"/>
      <c r="OT43" s="319"/>
      <c r="OU43" s="319"/>
      <c r="OV43" s="319"/>
      <c r="OW43" s="319"/>
      <c r="OX43" s="319"/>
      <c r="OY43" s="319"/>
      <c r="OZ43" s="319"/>
      <c r="PA43" s="319"/>
      <c r="PB43" s="319"/>
      <c r="PC43" s="319"/>
      <c r="PD43" s="319"/>
      <c r="PE43" s="319"/>
      <c r="PF43" s="319"/>
      <c r="PG43" s="319"/>
      <c r="PH43" s="319"/>
      <c r="PI43" s="319"/>
      <c r="PJ43" s="319"/>
      <c r="PK43" s="319"/>
      <c r="PL43" s="319"/>
      <c r="PM43" s="319"/>
      <c r="PN43" s="319"/>
      <c r="PO43" s="319"/>
      <c r="PP43" s="319"/>
      <c r="PQ43" s="319"/>
      <c r="PR43" s="319"/>
      <c r="PS43" s="319"/>
      <c r="PT43" s="319"/>
      <c r="PU43" s="319"/>
      <c r="PV43" s="319"/>
      <c r="PW43" s="319"/>
      <c r="PX43" s="319"/>
      <c r="PY43" s="319"/>
      <c r="PZ43" s="319"/>
      <c r="QA43" s="319"/>
      <c r="QB43" s="319"/>
      <c r="QC43" s="319"/>
      <c r="QD43" s="319"/>
      <c r="QE43" s="319"/>
      <c r="QF43" s="319"/>
      <c r="QG43" s="319"/>
      <c r="QH43" s="319"/>
      <c r="QI43" s="319"/>
      <c r="QJ43" s="319"/>
      <c r="QK43" s="319"/>
      <c r="QL43" s="319"/>
      <c r="QM43" s="319"/>
      <c r="QN43" s="319"/>
      <c r="QO43" s="319"/>
      <c r="QP43" s="319"/>
      <c r="QQ43" s="319"/>
      <c r="QR43" s="319"/>
      <c r="QS43" s="319"/>
      <c r="QT43" s="319"/>
      <c r="QU43" s="319"/>
      <c r="QV43" s="319"/>
      <c r="QW43" s="319"/>
      <c r="QX43" s="319"/>
      <c r="QY43" s="319"/>
      <c r="QZ43" s="319"/>
      <c r="RA43" s="319"/>
      <c r="RB43" s="319"/>
      <c r="RC43" s="319"/>
      <c r="RD43" s="319"/>
      <c r="RE43" s="319"/>
      <c r="RF43" s="319"/>
      <c r="RG43" s="319"/>
      <c r="RH43" s="319"/>
      <c r="RI43" s="319"/>
      <c r="RJ43" s="319"/>
      <c r="RK43" s="319"/>
      <c r="RL43" s="319"/>
      <c r="RM43" s="319"/>
      <c r="RN43" s="319"/>
      <c r="RO43" s="319"/>
      <c r="RP43" s="319"/>
      <c r="RQ43" s="319"/>
      <c r="RR43" s="319"/>
      <c r="RS43" s="319"/>
      <c r="RT43" s="319"/>
      <c r="RU43" s="319"/>
      <c r="RV43" s="319"/>
      <c r="RW43" s="319"/>
      <c r="RX43" s="319"/>
      <c r="RY43" s="319"/>
      <c r="RZ43" s="319"/>
      <c r="SA43" s="319"/>
      <c r="SB43" s="319"/>
      <c r="SC43" s="319"/>
      <c r="SD43" s="319"/>
      <c r="SE43" s="319"/>
      <c r="SF43" s="319"/>
      <c r="SG43" s="319"/>
      <c r="SH43" s="319"/>
      <c r="SI43" s="319"/>
      <c r="SJ43" s="319"/>
      <c r="SK43" s="319"/>
      <c r="SL43" s="319"/>
      <c r="SM43" s="319"/>
      <c r="SN43" s="319"/>
      <c r="SO43" s="319"/>
      <c r="SP43" s="319"/>
      <c r="SQ43" s="319"/>
      <c r="SR43" s="319"/>
      <c r="SS43" s="319"/>
      <c r="ST43" s="319"/>
      <c r="SU43" s="319"/>
      <c r="SV43" s="319"/>
      <c r="SW43" s="319"/>
      <c r="SX43" s="319"/>
      <c r="SY43" s="319"/>
      <c r="SZ43" s="319"/>
      <c r="TA43" s="319"/>
      <c r="TB43" s="319"/>
      <c r="TC43" s="319"/>
      <c r="TD43" s="319"/>
      <c r="TE43" s="319"/>
      <c r="TF43" s="319"/>
      <c r="TG43" s="319"/>
      <c r="TH43" s="319"/>
      <c r="TI43" s="319"/>
      <c r="TJ43" s="319"/>
      <c r="TK43" s="319"/>
      <c r="TL43" s="319"/>
      <c r="TM43" s="319"/>
      <c r="TN43" s="319"/>
      <c r="TO43" s="319"/>
      <c r="TP43" s="319"/>
      <c r="TQ43" s="319"/>
      <c r="TR43" s="319"/>
      <c r="TS43" s="319"/>
      <c r="TT43" s="319"/>
      <c r="TU43" s="319"/>
      <c r="TV43" s="319"/>
      <c r="TW43" s="319"/>
      <c r="TX43" s="319"/>
      <c r="TY43" s="319"/>
      <c r="TZ43" s="319"/>
      <c r="UA43" s="319"/>
      <c r="UB43" s="319"/>
      <c r="UC43" s="319"/>
      <c r="UD43" s="319"/>
      <c r="UE43" s="319"/>
      <c r="UF43" s="319"/>
      <c r="UG43" s="319"/>
      <c r="UH43" s="319"/>
      <c r="UI43" s="319"/>
      <c r="UJ43" s="319"/>
      <c r="UK43" s="319"/>
      <c r="UL43" s="319"/>
      <c r="UM43" s="319"/>
      <c r="UN43" s="319"/>
      <c r="UO43" s="319"/>
      <c r="UP43" s="319"/>
      <c r="UQ43" s="319"/>
      <c r="UR43" s="319"/>
      <c r="US43" s="319"/>
      <c r="UT43" s="319"/>
      <c r="UU43" s="319"/>
      <c r="UV43" s="319"/>
      <c r="UW43" s="319"/>
      <c r="UX43" s="319"/>
      <c r="UY43" s="319"/>
      <c r="UZ43" s="319"/>
      <c r="VA43" s="319"/>
      <c r="VB43" s="319"/>
      <c r="VC43" s="319"/>
      <c r="VD43" s="319"/>
      <c r="VE43" s="319"/>
      <c r="VF43" s="319"/>
      <c r="VG43" s="319"/>
      <c r="VH43" s="319"/>
      <c r="VI43" s="319"/>
      <c r="VJ43" s="319"/>
      <c r="VK43" s="319"/>
      <c r="VL43" s="319"/>
      <c r="VM43" s="319"/>
      <c r="VN43" s="319"/>
      <c r="VO43" s="319"/>
      <c r="VP43" s="319"/>
      <c r="VQ43" s="319"/>
      <c r="VR43" s="319"/>
      <c r="VS43" s="319"/>
      <c r="VT43" s="319"/>
      <c r="VU43" s="319"/>
      <c r="VV43" s="319"/>
      <c r="VW43" s="319"/>
      <c r="VX43" s="319"/>
      <c r="VY43" s="319"/>
      <c r="VZ43" s="319"/>
      <c r="WA43" s="319"/>
      <c r="WB43" s="319"/>
      <c r="WC43" s="319"/>
      <c r="WD43" s="319"/>
      <c r="WE43" s="319"/>
      <c r="WF43" s="319"/>
      <c r="WG43" s="319"/>
      <c r="WH43" s="319"/>
      <c r="WI43" s="319"/>
      <c r="WJ43" s="319"/>
      <c r="WK43" s="319"/>
      <c r="WL43" s="319"/>
      <c r="WM43" s="319"/>
      <c r="WN43" s="319"/>
      <c r="WO43" s="319"/>
      <c r="WP43" s="319"/>
      <c r="WQ43" s="319"/>
      <c r="WR43" s="319"/>
      <c r="WS43" s="319"/>
      <c r="WT43" s="319"/>
      <c r="WU43" s="319"/>
      <c r="WV43" s="319"/>
      <c r="WW43" s="319"/>
      <c r="WX43" s="319"/>
      <c r="WY43" s="319"/>
      <c r="WZ43" s="319"/>
      <c r="XA43" s="319"/>
      <c r="XB43" s="319"/>
      <c r="XC43" s="319"/>
      <c r="XD43" s="319"/>
      <c r="XE43" s="319"/>
      <c r="XF43" s="319"/>
      <c r="XG43" s="319"/>
      <c r="XH43" s="319"/>
      <c r="XI43" s="319"/>
      <c r="XJ43" s="319"/>
      <c r="XK43" s="319"/>
      <c r="XL43" s="319"/>
      <c r="XM43" s="319"/>
      <c r="XN43" s="319"/>
      <c r="XO43" s="319"/>
      <c r="XP43" s="319"/>
      <c r="XQ43" s="319"/>
      <c r="XR43" s="319"/>
      <c r="XS43" s="319"/>
      <c r="XT43" s="319"/>
      <c r="XU43" s="319"/>
      <c r="XV43" s="319"/>
      <c r="XW43" s="319"/>
      <c r="XX43" s="319"/>
      <c r="XY43" s="319"/>
      <c r="XZ43" s="319"/>
      <c r="YA43" s="319"/>
      <c r="YB43" s="319"/>
      <c r="YC43" s="319"/>
      <c r="YD43" s="319"/>
      <c r="YE43" s="319"/>
      <c r="YF43" s="319"/>
      <c r="YG43" s="319"/>
      <c r="YH43" s="319"/>
      <c r="YI43" s="319"/>
      <c r="YJ43" s="319"/>
      <c r="YK43" s="319"/>
      <c r="YL43" s="319"/>
      <c r="YM43" s="319"/>
      <c r="YN43" s="319"/>
      <c r="YO43" s="319"/>
      <c r="YP43" s="319"/>
      <c r="YQ43" s="319"/>
      <c r="YR43" s="319"/>
      <c r="YS43" s="319"/>
      <c r="YT43" s="319"/>
      <c r="YU43" s="319"/>
      <c r="YV43" s="319"/>
      <c r="YW43" s="319"/>
      <c r="YX43" s="319"/>
      <c r="YY43" s="319"/>
      <c r="YZ43" s="319"/>
      <c r="ZA43" s="319"/>
      <c r="ZB43" s="319"/>
      <c r="ZC43" s="319"/>
      <c r="ZD43" s="319"/>
      <c r="ZE43" s="319"/>
      <c r="ZF43" s="319"/>
      <c r="ZG43" s="319"/>
      <c r="ZH43" s="319"/>
      <c r="ZI43" s="319"/>
      <c r="ZJ43" s="319"/>
      <c r="ZK43" s="319"/>
      <c r="ZL43" s="319"/>
      <c r="ZM43" s="319"/>
      <c r="ZN43" s="319"/>
      <c r="ZO43" s="319"/>
      <c r="ZP43" s="319"/>
      <c r="ZQ43" s="319"/>
      <c r="ZR43" s="319"/>
      <c r="ZS43" s="319"/>
      <c r="ZT43" s="319"/>
      <c r="ZU43" s="319"/>
      <c r="ZV43" s="319"/>
      <c r="ZW43" s="319"/>
      <c r="ZX43" s="319"/>
      <c r="ZY43" s="319"/>
      <c r="ZZ43" s="319"/>
      <c r="AAA43" s="319"/>
      <c r="AAB43" s="319"/>
      <c r="AAC43" s="319"/>
      <c r="AAD43" s="319"/>
      <c r="AAE43" s="319"/>
      <c r="AAF43" s="319"/>
      <c r="AAG43" s="319"/>
      <c r="AAH43" s="319"/>
      <c r="AAI43" s="319"/>
      <c r="AAJ43" s="319"/>
      <c r="AAK43" s="319"/>
      <c r="AAL43" s="319"/>
      <c r="AAM43" s="319"/>
      <c r="AAN43" s="319"/>
      <c r="AAO43" s="319"/>
      <c r="AAP43" s="319"/>
      <c r="AAQ43" s="319"/>
      <c r="AAR43" s="319"/>
      <c r="AAS43" s="319"/>
      <c r="AAT43" s="319"/>
      <c r="AAU43" s="319"/>
      <c r="AAV43" s="319"/>
      <c r="AAW43" s="319"/>
      <c r="AAX43" s="319"/>
      <c r="AAY43" s="319"/>
      <c r="AAZ43" s="319"/>
      <c r="ABA43" s="319"/>
      <c r="ABB43" s="319"/>
      <c r="ABC43" s="319"/>
      <c r="ABD43" s="319"/>
      <c r="ABE43" s="319"/>
      <c r="ABF43" s="319"/>
      <c r="ABG43" s="319"/>
      <c r="ABH43" s="319"/>
      <c r="ABI43" s="319"/>
      <c r="ABJ43" s="319"/>
      <c r="ABK43" s="319"/>
      <c r="ABL43" s="319"/>
      <c r="ABM43" s="319"/>
      <c r="ABN43" s="319"/>
      <c r="ABO43" s="319"/>
      <c r="ABP43" s="319"/>
      <c r="ABQ43" s="319"/>
      <c r="ABR43" s="319"/>
      <c r="ABS43" s="319"/>
      <c r="ABT43" s="319"/>
      <c r="ABU43" s="319"/>
      <c r="ABV43" s="319"/>
      <c r="ABW43" s="319"/>
      <c r="ABX43" s="319"/>
      <c r="ABY43" s="319"/>
      <c r="ABZ43" s="319"/>
      <c r="ACA43" s="319"/>
      <c r="ACB43" s="319"/>
      <c r="ACC43" s="319"/>
      <c r="ACD43" s="319"/>
      <c r="ACE43" s="319"/>
      <c r="ACF43" s="319"/>
      <c r="ACG43" s="319"/>
      <c r="ACH43" s="319"/>
      <c r="ACI43" s="319"/>
      <c r="ACJ43" s="319"/>
      <c r="ACK43" s="319"/>
      <c r="ACL43" s="319"/>
      <c r="ACM43" s="319"/>
      <c r="ACN43" s="319"/>
      <c r="ACO43" s="319"/>
      <c r="ACP43" s="319"/>
      <c r="ACQ43" s="319"/>
      <c r="ACR43" s="319"/>
      <c r="ACS43" s="319"/>
      <c r="ACT43" s="319"/>
      <c r="ACU43" s="319"/>
      <c r="ACV43" s="319"/>
      <c r="ACW43" s="319"/>
      <c r="ACX43" s="319"/>
      <c r="ACY43" s="319"/>
      <c r="ACZ43" s="319"/>
      <c r="ADA43" s="319"/>
      <c r="ADB43" s="319"/>
      <c r="ADC43" s="319"/>
      <c r="ADD43" s="319"/>
      <c r="ADE43" s="319"/>
      <c r="ADF43" s="319"/>
      <c r="ADG43" s="319"/>
      <c r="ADH43" s="319"/>
      <c r="ADI43" s="319"/>
      <c r="ADJ43" s="319"/>
      <c r="ADK43" s="319"/>
      <c r="ADL43" s="319"/>
      <c r="ADM43" s="319"/>
      <c r="ADN43" s="319"/>
      <c r="ADO43" s="319"/>
      <c r="ADP43" s="319"/>
      <c r="ADQ43" s="319"/>
      <c r="ADR43" s="319"/>
      <c r="ADS43" s="319"/>
      <c r="ADT43" s="319"/>
      <c r="ADU43" s="319"/>
      <c r="ADV43" s="319"/>
      <c r="ADW43" s="319"/>
      <c r="ADX43" s="319"/>
      <c r="ADY43" s="319"/>
      <c r="ADZ43" s="319"/>
      <c r="AEA43" s="319"/>
      <c r="AEB43" s="319"/>
      <c r="AEC43" s="319"/>
      <c r="AED43" s="319"/>
      <c r="AEE43" s="319"/>
      <c r="AEF43" s="319"/>
      <c r="AEG43" s="319"/>
      <c r="AEH43" s="319"/>
      <c r="AEI43" s="319"/>
      <c r="AEJ43" s="319"/>
      <c r="AEK43" s="319"/>
      <c r="AEL43" s="319"/>
      <c r="AEM43" s="319"/>
      <c r="AEN43" s="319"/>
      <c r="AEO43" s="319"/>
      <c r="AEP43" s="319"/>
      <c r="AEQ43" s="319"/>
      <c r="AER43" s="319"/>
      <c r="AES43" s="319"/>
      <c r="AET43" s="319"/>
      <c r="AEU43" s="319"/>
      <c r="AEV43" s="319"/>
      <c r="AEW43" s="319"/>
      <c r="AEX43" s="319"/>
      <c r="AEY43" s="319"/>
      <c r="AEZ43" s="319"/>
      <c r="AFA43" s="319"/>
      <c r="AFB43" s="319"/>
      <c r="AFC43" s="319"/>
      <c r="AFD43" s="319"/>
      <c r="AFE43" s="319"/>
      <c r="AFF43" s="319"/>
      <c r="AFG43" s="319"/>
      <c r="AFH43" s="319"/>
      <c r="AFI43" s="319"/>
      <c r="AFJ43" s="319"/>
      <c r="AFK43" s="319"/>
      <c r="AFL43" s="319"/>
      <c r="AFM43" s="319"/>
      <c r="AFN43" s="319"/>
      <c r="AFO43" s="319"/>
      <c r="AFP43" s="319"/>
      <c r="AFQ43" s="319"/>
      <c r="AFR43" s="319"/>
      <c r="AFS43" s="319"/>
      <c r="AFT43" s="319"/>
      <c r="AFU43" s="319"/>
      <c r="AFV43" s="319"/>
      <c r="AFW43" s="319"/>
      <c r="AFX43" s="319"/>
      <c r="AFY43" s="319"/>
      <c r="AFZ43" s="319"/>
      <c r="AGA43" s="319"/>
      <c r="AGB43" s="319"/>
      <c r="AGC43" s="319"/>
      <c r="AGD43" s="319"/>
      <c r="AGE43" s="319"/>
      <c r="AGF43" s="319"/>
      <c r="AGG43" s="319"/>
      <c r="AGH43" s="319"/>
      <c r="AGI43" s="319"/>
      <c r="AGJ43" s="319"/>
      <c r="AGK43" s="319"/>
      <c r="AGL43" s="319"/>
      <c r="AGM43" s="319"/>
      <c r="AGN43" s="319"/>
      <c r="AGO43" s="319"/>
      <c r="AGP43" s="319"/>
      <c r="AGQ43" s="319"/>
      <c r="AGR43" s="319"/>
      <c r="AGS43" s="319"/>
      <c r="AGT43" s="319"/>
      <c r="AGU43" s="319"/>
      <c r="AGV43" s="319"/>
      <c r="AGW43" s="319"/>
      <c r="AGX43" s="319"/>
      <c r="AGY43" s="319"/>
      <c r="AGZ43" s="319"/>
      <c r="AHA43" s="319"/>
      <c r="AHB43" s="319"/>
      <c r="AHC43" s="319"/>
      <c r="AHD43" s="319"/>
      <c r="AHE43" s="319"/>
      <c r="AHF43" s="319"/>
      <c r="AHG43" s="319"/>
      <c r="AHH43" s="319"/>
      <c r="AHI43" s="319"/>
      <c r="AHJ43" s="319"/>
      <c r="AHK43" s="319"/>
      <c r="AHL43" s="319"/>
      <c r="AHM43" s="319"/>
      <c r="AHN43" s="319"/>
      <c r="AHO43" s="319"/>
      <c r="AHP43" s="319"/>
      <c r="AHQ43" s="319"/>
      <c r="AHR43" s="319"/>
      <c r="AHS43" s="319"/>
      <c r="AHT43" s="319"/>
      <c r="AHU43" s="319"/>
      <c r="AHV43" s="319"/>
      <c r="AHW43" s="319"/>
      <c r="AHX43" s="319"/>
      <c r="AHY43" s="319"/>
      <c r="AHZ43" s="319"/>
      <c r="AIA43" s="319"/>
      <c r="AIB43" s="319"/>
      <c r="AIC43" s="319"/>
      <c r="AID43" s="319"/>
      <c r="AIE43" s="319"/>
      <c r="AIF43" s="319"/>
      <c r="AIG43" s="319"/>
      <c r="AIH43" s="319"/>
      <c r="AII43" s="319"/>
      <c r="AIJ43" s="319"/>
      <c r="AIK43" s="319"/>
      <c r="AIL43" s="319"/>
      <c r="AIM43" s="319"/>
      <c r="AIN43" s="319"/>
      <c r="AIO43" s="319"/>
      <c r="AIP43" s="319"/>
      <c r="AIQ43" s="319"/>
      <c r="AIR43" s="319"/>
      <c r="AIS43" s="319"/>
      <c r="AIT43" s="319"/>
      <c r="AIU43" s="319"/>
      <c r="AIV43" s="319"/>
      <c r="AIW43" s="319"/>
      <c r="AIX43" s="319"/>
      <c r="AIY43" s="319"/>
      <c r="AIZ43" s="319"/>
      <c r="AJA43" s="319"/>
      <c r="AJB43" s="319"/>
      <c r="AJC43" s="319"/>
      <c r="AJD43" s="319"/>
      <c r="AJE43" s="319"/>
      <c r="AJF43" s="319"/>
      <c r="AJG43" s="319"/>
      <c r="AJH43" s="319"/>
      <c r="AJI43" s="319"/>
      <c r="AJJ43" s="319"/>
      <c r="AJK43" s="319"/>
      <c r="AJL43" s="319"/>
      <c r="AJM43" s="319"/>
      <c r="AJN43" s="319"/>
      <c r="AJO43" s="319"/>
      <c r="AJP43" s="319"/>
      <c r="AJQ43" s="319"/>
      <c r="AJR43" s="319"/>
      <c r="AJS43" s="319"/>
      <c r="AJT43" s="319"/>
      <c r="AJU43" s="319"/>
      <c r="AJV43" s="319"/>
      <c r="AJW43" s="319"/>
      <c r="AJX43" s="319"/>
      <c r="AJY43" s="319"/>
      <c r="AJZ43" s="319"/>
      <c r="AKA43" s="319"/>
      <c r="AKB43" s="319"/>
      <c r="AKC43" s="319"/>
      <c r="AKD43" s="319"/>
    </row>
    <row r="44" spans="1:966" s="195" customFormat="1">
      <c r="B44" s="874"/>
      <c r="C44" s="878" t="s">
        <v>67</v>
      </c>
      <c r="D44" s="874"/>
      <c r="E44" s="874"/>
      <c r="F44" s="870"/>
      <c r="G44" s="870"/>
      <c r="H44" s="870"/>
      <c r="I44" s="871"/>
      <c r="J44" s="880"/>
      <c r="K44" s="881">
        <v>131179</v>
      </c>
      <c r="L44" s="881">
        <v>131179</v>
      </c>
      <c r="M44" s="873">
        <f t="shared" si="24"/>
        <v>121687.38404452689</v>
      </c>
      <c r="N44" s="873">
        <f t="shared" si="24"/>
        <v>121687.38404452689</v>
      </c>
      <c r="O44" s="875"/>
      <c r="P44" s="876"/>
      <c r="Q44" s="877"/>
      <c r="R44" s="877"/>
      <c r="S44" s="877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  <c r="GQ44" s="319"/>
      <c r="GR44" s="319"/>
      <c r="GS44" s="319"/>
      <c r="GT44" s="319"/>
      <c r="GU44" s="319"/>
      <c r="GV44" s="319"/>
      <c r="GW44" s="319"/>
      <c r="GX44" s="319"/>
      <c r="GY44" s="319"/>
      <c r="GZ44" s="319"/>
      <c r="HA44" s="319"/>
      <c r="HB44" s="319"/>
      <c r="HC44" s="319"/>
      <c r="HD44" s="319"/>
      <c r="HE44" s="319"/>
      <c r="HF44" s="319"/>
      <c r="HG44" s="319"/>
      <c r="HH44" s="319"/>
      <c r="HI44" s="319"/>
      <c r="HJ44" s="319"/>
      <c r="HK44" s="319"/>
      <c r="HL44" s="319"/>
      <c r="HM44" s="319"/>
      <c r="HN44" s="319"/>
      <c r="HO44" s="319"/>
      <c r="HP44" s="319"/>
      <c r="HQ44" s="319"/>
      <c r="HR44" s="319"/>
      <c r="HS44" s="319"/>
      <c r="HT44" s="319"/>
      <c r="HU44" s="319"/>
      <c r="HV44" s="319"/>
      <c r="HW44" s="319"/>
      <c r="HX44" s="319"/>
      <c r="HY44" s="319"/>
      <c r="HZ44" s="319"/>
      <c r="IA44" s="319"/>
      <c r="IB44" s="319"/>
      <c r="IC44" s="319"/>
      <c r="ID44" s="319"/>
      <c r="IE44" s="319"/>
      <c r="IF44" s="319"/>
      <c r="IG44" s="319"/>
      <c r="IH44" s="319"/>
      <c r="II44" s="319"/>
      <c r="IJ44" s="319"/>
      <c r="IK44" s="319"/>
      <c r="IL44" s="319"/>
      <c r="IM44" s="319"/>
      <c r="IN44" s="319"/>
      <c r="IO44" s="319"/>
      <c r="IP44" s="319"/>
      <c r="IQ44" s="319"/>
      <c r="IR44" s="319"/>
      <c r="IS44" s="319"/>
      <c r="IT44" s="319"/>
      <c r="IU44" s="319"/>
      <c r="IV44" s="319"/>
      <c r="IW44" s="319"/>
      <c r="IX44" s="319"/>
      <c r="IY44" s="319"/>
      <c r="IZ44" s="319"/>
      <c r="JA44" s="319"/>
      <c r="JB44" s="319"/>
      <c r="JC44" s="319"/>
      <c r="JD44" s="319"/>
      <c r="JE44" s="319"/>
      <c r="JF44" s="319"/>
      <c r="JG44" s="319"/>
      <c r="JH44" s="319"/>
      <c r="JI44" s="319"/>
      <c r="JJ44" s="319"/>
      <c r="JK44" s="319"/>
      <c r="JL44" s="319"/>
      <c r="JM44" s="319"/>
      <c r="JN44" s="319"/>
      <c r="JO44" s="319"/>
      <c r="JP44" s="319"/>
      <c r="JQ44" s="319"/>
      <c r="JR44" s="319"/>
      <c r="JS44" s="319"/>
      <c r="JT44" s="319"/>
      <c r="JU44" s="319"/>
      <c r="JV44" s="319"/>
      <c r="JW44" s="319"/>
      <c r="JX44" s="319"/>
      <c r="JY44" s="319"/>
      <c r="JZ44" s="319"/>
      <c r="KA44" s="319"/>
      <c r="KB44" s="319"/>
      <c r="KC44" s="319"/>
      <c r="KD44" s="319"/>
      <c r="KE44" s="319"/>
      <c r="KF44" s="319"/>
      <c r="KG44" s="319"/>
      <c r="KH44" s="319"/>
      <c r="KI44" s="319"/>
      <c r="KJ44" s="319"/>
      <c r="KK44" s="319"/>
      <c r="KL44" s="319"/>
      <c r="KM44" s="319"/>
      <c r="KN44" s="319"/>
      <c r="KO44" s="319"/>
      <c r="KP44" s="319"/>
      <c r="KQ44" s="319"/>
      <c r="KR44" s="319"/>
      <c r="KS44" s="319"/>
      <c r="KT44" s="319"/>
      <c r="KU44" s="319"/>
      <c r="KV44" s="319"/>
      <c r="KW44" s="319"/>
      <c r="KX44" s="319"/>
      <c r="KY44" s="319"/>
      <c r="KZ44" s="319"/>
      <c r="LA44" s="319"/>
      <c r="LB44" s="319"/>
      <c r="LC44" s="319"/>
      <c r="LD44" s="319"/>
      <c r="LE44" s="319"/>
      <c r="LF44" s="319"/>
      <c r="LG44" s="319"/>
      <c r="LH44" s="319"/>
      <c r="LI44" s="319"/>
      <c r="LJ44" s="319"/>
      <c r="LK44" s="319"/>
      <c r="LL44" s="319"/>
      <c r="LM44" s="319"/>
      <c r="LN44" s="319"/>
      <c r="LO44" s="319"/>
      <c r="LP44" s="319"/>
      <c r="LQ44" s="319"/>
      <c r="LR44" s="319"/>
      <c r="LS44" s="319"/>
      <c r="LT44" s="319"/>
      <c r="LU44" s="319"/>
      <c r="LV44" s="319"/>
      <c r="LW44" s="319"/>
      <c r="LX44" s="319"/>
      <c r="LY44" s="319"/>
      <c r="LZ44" s="319"/>
      <c r="MA44" s="319"/>
      <c r="MB44" s="319"/>
      <c r="MC44" s="319"/>
      <c r="MD44" s="319"/>
      <c r="ME44" s="319"/>
      <c r="MF44" s="319"/>
      <c r="MG44" s="319"/>
      <c r="MH44" s="319"/>
      <c r="MI44" s="319"/>
      <c r="MJ44" s="319"/>
      <c r="MK44" s="319"/>
      <c r="ML44" s="319"/>
      <c r="MM44" s="319"/>
      <c r="MN44" s="319"/>
      <c r="MO44" s="319"/>
      <c r="MP44" s="319"/>
      <c r="MQ44" s="319"/>
      <c r="MR44" s="319"/>
      <c r="MS44" s="319"/>
      <c r="MT44" s="319"/>
      <c r="MU44" s="319"/>
      <c r="MV44" s="319"/>
      <c r="MW44" s="319"/>
      <c r="MX44" s="319"/>
      <c r="MY44" s="319"/>
      <c r="MZ44" s="319"/>
      <c r="NA44" s="319"/>
      <c r="NB44" s="319"/>
      <c r="NC44" s="319"/>
      <c r="ND44" s="319"/>
      <c r="NE44" s="319"/>
      <c r="NF44" s="319"/>
      <c r="NG44" s="319"/>
      <c r="NH44" s="319"/>
      <c r="NI44" s="319"/>
      <c r="NJ44" s="319"/>
      <c r="NK44" s="319"/>
      <c r="NL44" s="319"/>
      <c r="NM44" s="319"/>
      <c r="NN44" s="319"/>
      <c r="NO44" s="319"/>
      <c r="NP44" s="319"/>
      <c r="NQ44" s="319"/>
      <c r="NR44" s="319"/>
      <c r="NS44" s="319"/>
      <c r="NT44" s="319"/>
      <c r="NU44" s="319"/>
      <c r="NV44" s="319"/>
      <c r="NW44" s="319"/>
      <c r="NX44" s="319"/>
      <c r="NY44" s="319"/>
      <c r="NZ44" s="319"/>
      <c r="OA44" s="319"/>
      <c r="OB44" s="319"/>
      <c r="OC44" s="319"/>
      <c r="OD44" s="319"/>
      <c r="OE44" s="319"/>
      <c r="OF44" s="319"/>
      <c r="OG44" s="319"/>
      <c r="OH44" s="319"/>
      <c r="OI44" s="319"/>
      <c r="OJ44" s="319"/>
      <c r="OK44" s="319"/>
      <c r="OL44" s="319"/>
      <c r="OM44" s="319"/>
      <c r="ON44" s="319"/>
      <c r="OO44" s="319"/>
      <c r="OP44" s="319"/>
      <c r="OQ44" s="319"/>
      <c r="OR44" s="319"/>
      <c r="OS44" s="319"/>
      <c r="OT44" s="319"/>
      <c r="OU44" s="319"/>
      <c r="OV44" s="319"/>
      <c r="OW44" s="319"/>
      <c r="OX44" s="319"/>
      <c r="OY44" s="319"/>
      <c r="OZ44" s="319"/>
      <c r="PA44" s="319"/>
      <c r="PB44" s="319"/>
      <c r="PC44" s="319"/>
      <c r="PD44" s="319"/>
      <c r="PE44" s="319"/>
      <c r="PF44" s="319"/>
      <c r="PG44" s="319"/>
      <c r="PH44" s="319"/>
      <c r="PI44" s="319"/>
      <c r="PJ44" s="319"/>
      <c r="PK44" s="319"/>
      <c r="PL44" s="319"/>
      <c r="PM44" s="319"/>
      <c r="PN44" s="319"/>
      <c r="PO44" s="319"/>
      <c r="PP44" s="319"/>
      <c r="PQ44" s="319"/>
      <c r="PR44" s="319"/>
      <c r="PS44" s="319"/>
      <c r="PT44" s="319"/>
      <c r="PU44" s="319"/>
      <c r="PV44" s="319"/>
      <c r="PW44" s="319"/>
      <c r="PX44" s="319"/>
      <c r="PY44" s="319"/>
      <c r="PZ44" s="319"/>
      <c r="QA44" s="319"/>
      <c r="QB44" s="319"/>
      <c r="QC44" s="319"/>
      <c r="QD44" s="319"/>
      <c r="QE44" s="319"/>
      <c r="QF44" s="319"/>
      <c r="QG44" s="319"/>
      <c r="QH44" s="319"/>
      <c r="QI44" s="319"/>
      <c r="QJ44" s="319"/>
      <c r="QK44" s="319"/>
      <c r="QL44" s="319"/>
      <c r="QM44" s="319"/>
      <c r="QN44" s="319"/>
      <c r="QO44" s="319"/>
      <c r="QP44" s="319"/>
      <c r="QQ44" s="319"/>
      <c r="QR44" s="319"/>
      <c r="QS44" s="319"/>
      <c r="QT44" s="319"/>
      <c r="QU44" s="319"/>
      <c r="QV44" s="319"/>
      <c r="QW44" s="319"/>
      <c r="QX44" s="319"/>
      <c r="QY44" s="319"/>
      <c r="QZ44" s="319"/>
      <c r="RA44" s="319"/>
      <c r="RB44" s="319"/>
      <c r="RC44" s="319"/>
      <c r="RD44" s="319"/>
      <c r="RE44" s="319"/>
      <c r="RF44" s="319"/>
      <c r="RG44" s="319"/>
      <c r="RH44" s="319"/>
      <c r="RI44" s="319"/>
      <c r="RJ44" s="319"/>
      <c r="RK44" s="319"/>
      <c r="RL44" s="319"/>
      <c r="RM44" s="319"/>
      <c r="RN44" s="319"/>
      <c r="RO44" s="319"/>
      <c r="RP44" s="319"/>
      <c r="RQ44" s="319"/>
      <c r="RR44" s="319"/>
      <c r="RS44" s="319"/>
      <c r="RT44" s="319"/>
      <c r="RU44" s="319"/>
      <c r="RV44" s="319"/>
      <c r="RW44" s="319"/>
      <c r="RX44" s="319"/>
      <c r="RY44" s="319"/>
      <c r="RZ44" s="319"/>
      <c r="SA44" s="319"/>
      <c r="SB44" s="319"/>
      <c r="SC44" s="319"/>
      <c r="SD44" s="319"/>
      <c r="SE44" s="319"/>
      <c r="SF44" s="319"/>
      <c r="SG44" s="319"/>
      <c r="SH44" s="319"/>
      <c r="SI44" s="319"/>
      <c r="SJ44" s="319"/>
      <c r="SK44" s="319"/>
      <c r="SL44" s="319"/>
      <c r="SM44" s="319"/>
      <c r="SN44" s="319"/>
      <c r="SO44" s="319"/>
      <c r="SP44" s="319"/>
      <c r="SQ44" s="319"/>
      <c r="SR44" s="319"/>
      <c r="SS44" s="319"/>
      <c r="ST44" s="319"/>
      <c r="SU44" s="319"/>
      <c r="SV44" s="319"/>
      <c r="SW44" s="319"/>
      <c r="SX44" s="319"/>
      <c r="SY44" s="319"/>
      <c r="SZ44" s="319"/>
      <c r="TA44" s="319"/>
      <c r="TB44" s="319"/>
      <c r="TC44" s="319"/>
      <c r="TD44" s="319"/>
      <c r="TE44" s="319"/>
      <c r="TF44" s="319"/>
      <c r="TG44" s="319"/>
      <c r="TH44" s="319"/>
      <c r="TI44" s="319"/>
      <c r="TJ44" s="319"/>
      <c r="TK44" s="319"/>
      <c r="TL44" s="319"/>
      <c r="TM44" s="319"/>
      <c r="TN44" s="319"/>
      <c r="TO44" s="319"/>
      <c r="TP44" s="319"/>
      <c r="TQ44" s="319"/>
      <c r="TR44" s="319"/>
      <c r="TS44" s="319"/>
      <c r="TT44" s="319"/>
      <c r="TU44" s="319"/>
      <c r="TV44" s="319"/>
      <c r="TW44" s="319"/>
      <c r="TX44" s="319"/>
      <c r="TY44" s="319"/>
      <c r="TZ44" s="319"/>
      <c r="UA44" s="319"/>
      <c r="UB44" s="319"/>
      <c r="UC44" s="319"/>
      <c r="UD44" s="319"/>
      <c r="UE44" s="319"/>
      <c r="UF44" s="319"/>
      <c r="UG44" s="319"/>
      <c r="UH44" s="319"/>
      <c r="UI44" s="319"/>
      <c r="UJ44" s="319"/>
      <c r="UK44" s="319"/>
      <c r="UL44" s="319"/>
      <c r="UM44" s="319"/>
      <c r="UN44" s="319"/>
      <c r="UO44" s="319"/>
      <c r="UP44" s="319"/>
      <c r="UQ44" s="319"/>
      <c r="UR44" s="319"/>
      <c r="US44" s="319"/>
      <c r="UT44" s="319"/>
      <c r="UU44" s="319"/>
      <c r="UV44" s="319"/>
      <c r="UW44" s="319"/>
      <c r="UX44" s="319"/>
      <c r="UY44" s="319"/>
      <c r="UZ44" s="319"/>
      <c r="VA44" s="319"/>
      <c r="VB44" s="319"/>
      <c r="VC44" s="319"/>
      <c r="VD44" s="319"/>
      <c r="VE44" s="319"/>
      <c r="VF44" s="319"/>
      <c r="VG44" s="319"/>
      <c r="VH44" s="319"/>
      <c r="VI44" s="319"/>
      <c r="VJ44" s="319"/>
      <c r="VK44" s="319"/>
      <c r="VL44" s="319"/>
      <c r="VM44" s="319"/>
      <c r="VN44" s="319"/>
      <c r="VO44" s="319"/>
      <c r="VP44" s="319"/>
      <c r="VQ44" s="319"/>
      <c r="VR44" s="319"/>
      <c r="VS44" s="319"/>
      <c r="VT44" s="319"/>
      <c r="VU44" s="319"/>
      <c r="VV44" s="319"/>
      <c r="VW44" s="319"/>
      <c r="VX44" s="319"/>
      <c r="VY44" s="319"/>
      <c r="VZ44" s="319"/>
      <c r="WA44" s="319"/>
      <c r="WB44" s="319"/>
      <c r="WC44" s="319"/>
      <c r="WD44" s="319"/>
      <c r="WE44" s="319"/>
      <c r="WF44" s="319"/>
      <c r="WG44" s="319"/>
      <c r="WH44" s="319"/>
      <c r="WI44" s="319"/>
      <c r="WJ44" s="319"/>
      <c r="WK44" s="319"/>
      <c r="WL44" s="319"/>
      <c r="WM44" s="319"/>
      <c r="WN44" s="319"/>
      <c r="WO44" s="319"/>
      <c r="WP44" s="319"/>
      <c r="WQ44" s="319"/>
      <c r="WR44" s="319"/>
      <c r="WS44" s="319"/>
      <c r="WT44" s="319"/>
      <c r="WU44" s="319"/>
      <c r="WV44" s="319"/>
      <c r="WW44" s="319"/>
      <c r="WX44" s="319"/>
      <c r="WY44" s="319"/>
      <c r="WZ44" s="319"/>
      <c r="XA44" s="319"/>
      <c r="XB44" s="319"/>
      <c r="XC44" s="319"/>
      <c r="XD44" s="319"/>
      <c r="XE44" s="319"/>
      <c r="XF44" s="319"/>
      <c r="XG44" s="319"/>
      <c r="XH44" s="319"/>
      <c r="XI44" s="319"/>
      <c r="XJ44" s="319"/>
      <c r="XK44" s="319"/>
      <c r="XL44" s="319"/>
      <c r="XM44" s="319"/>
      <c r="XN44" s="319"/>
      <c r="XO44" s="319"/>
      <c r="XP44" s="319"/>
      <c r="XQ44" s="319"/>
      <c r="XR44" s="319"/>
      <c r="XS44" s="319"/>
      <c r="XT44" s="319"/>
      <c r="XU44" s="319"/>
      <c r="XV44" s="319"/>
      <c r="XW44" s="319"/>
      <c r="XX44" s="319"/>
      <c r="XY44" s="319"/>
      <c r="XZ44" s="319"/>
      <c r="YA44" s="319"/>
      <c r="YB44" s="319"/>
      <c r="YC44" s="319"/>
      <c r="YD44" s="319"/>
      <c r="YE44" s="319"/>
      <c r="YF44" s="319"/>
      <c r="YG44" s="319"/>
      <c r="YH44" s="319"/>
      <c r="YI44" s="319"/>
      <c r="YJ44" s="319"/>
      <c r="YK44" s="319"/>
      <c r="YL44" s="319"/>
      <c r="YM44" s="319"/>
      <c r="YN44" s="319"/>
      <c r="YO44" s="319"/>
      <c r="YP44" s="319"/>
      <c r="YQ44" s="319"/>
      <c r="YR44" s="319"/>
      <c r="YS44" s="319"/>
      <c r="YT44" s="319"/>
      <c r="YU44" s="319"/>
      <c r="YV44" s="319"/>
      <c r="YW44" s="319"/>
      <c r="YX44" s="319"/>
      <c r="YY44" s="319"/>
      <c r="YZ44" s="319"/>
      <c r="ZA44" s="319"/>
      <c r="ZB44" s="319"/>
      <c r="ZC44" s="319"/>
      <c r="ZD44" s="319"/>
      <c r="ZE44" s="319"/>
      <c r="ZF44" s="319"/>
      <c r="ZG44" s="319"/>
      <c r="ZH44" s="319"/>
      <c r="ZI44" s="319"/>
      <c r="ZJ44" s="319"/>
      <c r="ZK44" s="319"/>
      <c r="ZL44" s="319"/>
      <c r="ZM44" s="319"/>
      <c r="ZN44" s="319"/>
      <c r="ZO44" s="319"/>
      <c r="ZP44" s="319"/>
      <c r="ZQ44" s="319"/>
      <c r="ZR44" s="319"/>
      <c r="ZS44" s="319"/>
      <c r="ZT44" s="319"/>
      <c r="ZU44" s="319"/>
      <c r="ZV44" s="319"/>
      <c r="ZW44" s="319"/>
      <c r="ZX44" s="319"/>
      <c r="ZY44" s="319"/>
      <c r="ZZ44" s="319"/>
      <c r="AAA44" s="319"/>
      <c r="AAB44" s="319"/>
      <c r="AAC44" s="319"/>
      <c r="AAD44" s="319"/>
      <c r="AAE44" s="319"/>
      <c r="AAF44" s="319"/>
      <c r="AAG44" s="319"/>
      <c r="AAH44" s="319"/>
      <c r="AAI44" s="319"/>
      <c r="AAJ44" s="319"/>
      <c r="AAK44" s="319"/>
      <c r="AAL44" s="319"/>
      <c r="AAM44" s="319"/>
      <c r="AAN44" s="319"/>
      <c r="AAO44" s="319"/>
      <c r="AAP44" s="319"/>
      <c r="AAQ44" s="319"/>
      <c r="AAR44" s="319"/>
      <c r="AAS44" s="319"/>
      <c r="AAT44" s="319"/>
      <c r="AAU44" s="319"/>
      <c r="AAV44" s="319"/>
      <c r="AAW44" s="319"/>
      <c r="AAX44" s="319"/>
      <c r="AAY44" s="319"/>
      <c r="AAZ44" s="319"/>
      <c r="ABA44" s="319"/>
      <c r="ABB44" s="319"/>
      <c r="ABC44" s="319"/>
      <c r="ABD44" s="319"/>
      <c r="ABE44" s="319"/>
      <c r="ABF44" s="319"/>
      <c r="ABG44" s="319"/>
      <c r="ABH44" s="319"/>
      <c r="ABI44" s="319"/>
      <c r="ABJ44" s="319"/>
      <c r="ABK44" s="319"/>
      <c r="ABL44" s="319"/>
      <c r="ABM44" s="319"/>
      <c r="ABN44" s="319"/>
      <c r="ABO44" s="319"/>
      <c r="ABP44" s="319"/>
      <c r="ABQ44" s="319"/>
      <c r="ABR44" s="319"/>
      <c r="ABS44" s="319"/>
      <c r="ABT44" s="319"/>
      <c r="ABU44" s="319"/>
      <c r="ABV44" s="319"/>
      <c r="ABW44" s="319"/>
      <c r="ABX44" s="319"/>
      <c r="ABY44" s="319"/>
      <c r="ABZ44" s="319"/>
      <c r="ACA44" s="319"/>
      <c r="ACB44" s="319"/>
      <c r="ACC44" s="319"/>
      <c r="ACD44" s="319"/>
      <c r="ACE44" s="319"/>
      <c r="ACF44" s="319"/>
      <c r="ACG44" s="319"/>
      <c r="ACH44" s="319"/>
      <c r="ACI44" s="319"/>
      <c r="ACJ44" s="319"/>
      <c r="ACK44" s="319"/>
      <c r="ACL44" s="319"/>
      <c r="ACM44" s="319"/>
      <c r="ACN44" s="319"/>
      <c r="ACO44" s="319"/>
      <c r="ACP44" s="319"/>
      <c r="ACQ44" s="319"/>
      <c r="ACR44" s="319"/>
      <c r="ACS44" s="319"/>
      <c r="ACT44" s="319"/>
      <c r="ACU44" s="319"/>
      <c r="ACV44" s="319"/>
      <c r="ACW44" s="319"/>
      <c r="ACX44" s="319"/>
      <c r="ACY44" s="319"/>
      <c r="ACZ44" s="319"/>
      <c r="ADA44" s="319"/>
      <c r="ADB44" s="319"/>
      <c r="ADC44" s="319"/>
      <c r="ADD44" s="319"/>
      <c r="ADE44" s="319"/>
      <c r="ADF44" s="319"/>
      <c r="ADG44" s="319"/>
      <c r="ADH44" s="319"/>
      <c r="ADI44" s="319"/>
      <c r="ADJ44" s="319"/>
      <c r="ADK44" s="319"/>
      <c r="ADL44" s="319"/>
      <c r="ADM44" s="319"/>
      <c r="ADN44" s="319"/>
      <c r="ADO44" s="319"/>
      <c r="ADP44" s="319"/>
      <c r="ADQ44" s="319"/>
      <c r="ADR44" s="319"/>
      <c r="ADS44" s="319"/>
      <c r="ADT44" s="319"/>
      <c r="ADU44" s="319"/>
      <c r="ADV44" s="319"/>
      <c r="ADW44" s="319"/>
      <c r="ADX44" s="319"/>
      <c r="ADY44" s="319"/>
      <c r="ADZ44" s="319"/>
      <c r="AEA44" s="319"/>
      <c r="AEB44" s="319"/>
      <c r="AEC44" s="319"/>
      <c r="AED44" s="319"/>
      <c r="AEE44" s="319"/>
      <c r="AEF44" s="319"/>
      <c r="AEG44" s="319"/>
      <c r="AEH44" s="319"/>
      <c r="AEI44" s="319"/>
      <c r="AEJ44" s="319"/>
      <c r="AEK44" s="319"/>
      <c r="AEL44" s="319"/>
      <c r="AEM44" s="319"/>
      <c r="AEN44" s="319"/>
      <c r="AEO44" s="319"/>
      <c r="AEP44" s="319"/>
      <c r="AEQ44" s="319"/>
      <c r="AER44" s="319"/>
      <c r="AES44" s="319"/>
      <c r="AET44" s="319"/>
      <c r="AEU44" s="319"/>
      <c r="AEV44" s="319"/>
      <c r="AEW44" s="319"/>
      <c r="AEX44" s="319"/>
      <c r="AEY44" s="319"/>
      <c r="AEZ44" s="319"/>
      <c r="AFA44" s="319"/>
      <c r="AFB44" s="319"/>
      <c r="AFC44" s="319"/>
      <c r="AFD44" s="319"/>
      <c r="AFE44" s="319"/>
      <c r="AFF44" s="319"/>
      <c r="AFG44" s="319"/>
      <c r="AFH44" s="319"/>
      <c r="AFI44" s="319"/>
      <c r="AFJ44" s="319"/>
      <c r="AFK44" s="319"/>
      <c r="AFL44" s="319"/>
      <c r="AFM44" s="319"/>
      <c r="AFN44" s="319"/>
      <c r="AFO44" s="319"/>
      <c r="AFP44" s="319"/>
      <c r="AFQ44" s="319"/>
      <c r="AFR44" s="319"/>
      <c r="AFS44" s="319"/>
      <c r="AFT44" s="319"/>
      <c r="AFU44" s="319"/>
      <c r="AFV44" s="319"/>
      <c r="AFW44" s="319"/>
      <c r="AFX44" s="319"/>
      <c r="AFY44" s="319"/>
      <c r="AFZ44" s="319"/>
      <c r="AGA44" s="319"/>
      <c r="AGB44" s="319"/>
      <c r="AGC44" s="319"/>
      <c r="AGD44" s="319"/>
      <c r="AGE44" s="319"/>
      <c r="AGF44" s="319"/>
      <c r="AGG44" s="319"/>
      <c r="AGH44" s="319"/>
      <c r="AGI44" s="319"/>
      <c r="AGJ44" s="319"/>
      <c r="AGK44" s="319"/>
      <c r="AGL44" s="319"/>
      <c r="AGM44" s="319"/>
      <c r="AGN44" s="319"/>
      <c r="AGO44" s="319"/>
      <c r="AGP44" s="319"/>
      <c r="AGQ44" s="319"/>
      <c r="AGR44" s="319"/>
      <c r="AGS44" s="319"/>
      <c r="AGT44" s="319"/>
      <c r="AGU44" s="319"/>
      <c r="AGV44" s="319"/>
      <c r="AGW44" s="319"/>
      <c r="AGX44" s="319"/>
      <c r="AGY44" s="319"/>
      <c r="AGZ44" s="319"/>
      <c r="AHA44" s="319"/>
      <c r="AHB44" s="319"/>
      <c r="AHC44" s="319"/>
      <c r="AHD44" s="319"/>
      <c r="AHE44" s="319"/>
      <c r="AHF44" s="319"/>
      <c r="AHG44" s="319"/>
      <c r="AHH44" s="319"/>
      <c r="AHI44" s="319"/>
      <c r="AHJ44" s="319"/>
      <c r="AHK44" s="319"/>
      <c r="AHL44" s="319"/>
      <c r="AHM44" s="319"/>
      <c r="AHN44" s="319"/>
      <c r="AHO44" s="319"/>
      <c r="AHP44" s="319"/>
      <c r="AHQ44" s="319"/>
      <c r="AHR44" s="319"/>
      <c r="AHS44" s="319"/>
      <c r="AHT44" s="319"/>
      <c r="AHU44" s="319"/>
      <c r="AHV44" s="319"/>
      <c r="AHW44" s="319"/>
      <c r="AHX44" s="319"/>
      <c r="AHY44" s="319"/>
      <c r="AHZ44" s="319"/>
      <c r="AIA44" s="319"/>
      <c r="AIB44" s="319"/>
      <c r="AIC44" s="319"/>
      <c r="AID44" s="319"/>
      <c r="AIE44" s="319"/>
      <c r="AIF44" s="319"/>
      <c r="AIG44" s="319"/>
      <c r="AIH44" s="319"/>
      <c r="AII44" s="319"/>
      <c r="AIJ44" s="319"/>
      <c r="AIK44" s="319"/>
      <c r="AIL44" s="319"/>
      <c r="AIM44" s="319"/>
      <c r="AIN44" s="319"/>
      <c r="AIO44" s="319"/>
      <c r="AIP44" s="319"/>
      <c r="AIQ44" s="319"/>
      <c r="AIR44" s="319"/>
      <c r="AIS44" s="319"/>
      <c r="AIT44" s="319"/>
      <c r="AIU44" s="319"/>
      <c r="AIV44" s="319"/>
      <c r="AIW44" s="319"/>
      <c r="AIX44" s="319"/>
      <c r="AIY44" s="319"/>
      <c r="AIZ44" s="319"/>
      <c r="AJA44" s="319"/>
      <c r="AJB44" s="319"/>
      <c r="AJC44" s="319"/>
      <c r="AJD44" s="319"/>
      <c r="AJE44" s="319"/>
      <c r="AJF44" s="319"/>
      <c r="AJG44" s="319"/>
      <c r="AJH44" s="319"/>
      <c r="AJI44" s="319"/>
      <c r="AJJ44" s="319"/>
      <c r="AJK44" s="319"/>
      <c r="AJL44" s="319"/>
      <c r="AJM44" s="319"/>
      <c r="AJN44" s="319"/>
      <c r="AJO44" s="319"/>
      <c r="AJP44" s="319"/>
      <c r="AJQ44" s="319"/>
      <c r="AJR44" s="319"/>
      <c r="AJS44" s="319"/>
      <c r="AJT44" s="319"/>
      <c r="AJU44" s="319"/>
      <c r="AJV44" s="319"/>
      <c r="AJW44" s="319"/>
      <c r="AJX44" s="319"/>
      <c r="AJY44" s="319"/>
      <c r="AJZ44" s="319"/>
      <c r="AKA44" s="319"/>
      <c r="AKB44" s="319"/>
      <c r="AKC44" s="319"/>
      <c r="AKD44" s="319"/>
    </row>
    <row r="45" spans="1:966" s="195" customFormat="1">
      <c r="B45" s="874"/>
      <c r="C45" s="879" t="s">
        <v>68</v>
      </c>
      <c r="D45" s="874"/>
      <c r="E45" s="874"/>
      <c r="F45" s="870"/>
      <c r="G45" s="870"/>
      <c r="H45" s="870"/>
      <c r="I45" s="871"/>
      <c r="J45" s="872"/>
      <c r="K45" s="882">
        <v>20930</v>
      </c>
      <c r="L45" s="882">
        <v>20930</v>
      </c>
      <c r="M45" s="873">
        <f t="shared" si="24"/>
        <v>19415.584415584413</v>
      </c>
      <c r="N45" s="873">
        <f t="shared" si="24"/>
        <v>19415.584415584413</v>
      </c>
      <c r="O45" s="875"/>
      <c r="P45" s="876"/>
      <c r="Q45" s="877"/>
      <c r="R45" s="877"/>
      <c r="S45" s="877"/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19"/>
      <c r="CV45" s="319"/>
      <c r="CW45" s="319"/>
      <c r="CX45" s="319"/>
      <c r="CY45" s="319"/>
      <c r="CZ45" s="319"/>
      <c r="DA45" s="319"/>
      <c r="DB45" s="319"/>
      <c r="DC45" s="319"/>
      <c r="DD45" s="319"/>
      <c r="DE45" s="319"/>
      <c r="DF45" s="319"/>
      <c r="DG45" s="319"/>
      <c r="DH45" s="319"/>
      <c r="DI45" s="319"/>
      <c r="DJ45" s="319"/>
      <c r="DK45" s="319"/>
      <c r="DL45" s="319"/>
      <c r="DM45" s="319"/>
      <c r="DN45" s="319"/>
      <c r="DO45" s="319"/>
      <c r="DP45" s="319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  <c r="EE45" s="319"/>
      <c r="EF45" s="319"/>
      <c r="EG45" s="319"/>
      <c r="EH45" s="319"/>
      <c r="EI45" s="319"/>
      <c r="EJ45" s="319"/>
      <c r="EK45" s="319"/>
      <c r="EL45" s="319"/>
      <c r="EM45" s="319"/>
      <c r="EN45" s="319"/>
      <c r="EO45" s="319"/>
      <c r="EP45" s="319"/>
      <c r="EQ45" s="319"/>
      <c r="ER45" s="319"/>
      <c r="ES45" s="319"/>
      <c r="ET45" s="319"/>
      <c r="EU45" s="319"/>
      <c r="EV45" s="319"/>
      <c r="EW45" s="319"/>
      <c r="EX45" s="319"/>
      <c r="EY45" s="319"/>
      <c r="EZ45" s="319"/>
      <c r="FA45" s="319"/>
      <c r="FB45" s="319"/>
      <c r="FC45" s="319"/>
      <c r="FD45" s="319"/>
      <c r="FE45" s="319"/>
      <c r="FF45" s="319"/>
      <c r="FG45" s="319"/>
      <c r="FH45" s="319"/>
      <c r="FI45" s="319"/>
      <c r="FJ45" s="319"/>
      <c r="FK45" s="319"/>
      <c r="FL45" s="319"/>
      <c r="FM45" s="319"/>
      <c r="FN45" s="319"/>
      <c r="FO45" s="319"/>
      <c r="FP45" s="319"/>
      <c r="FQ45" s="319"/>
      <c r="FR45" s="319"/>
      <c r="FS45" s="319"/>
      <c r="FT45" s="319"/>
      <c r="FU45" s="319"/>
      <c r="FV45" s="319"/>
      <c r="FW45" s="319"/>
      <c r="FX45" s="319"/>
      <c r="FY45" s="319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19"/>
      <c r="IB45" s="319"/>
      <c r="IC45" s="319"/>
      <c r="ID45" s="319"/>
      <c r="IE45" s="319"/>
      <c r="IF45" s="319"/>
      <c r="IG45" s="319"/>
      <c r="IH45" s="319"/>
      <c r="II45" s="319"/>
      <c r="IJ45" s="319"/>
      <c r="IK45" s="319"/>
      <c r="IL45" s="319"/>
      <c r="IM45" s="319"/>
      <c r="IN45" s="319"/>
      <c r="IO45" s="319"/>
      <c r="IP45" s="319"/>
      <c r="IQ45" s="319"/>
      <c r="IR45" s="319"/>
      <c r="IS45" s="319"/>
      <c r="IT45" s="319"/>
      <c r="IU45" s="319"/>
      <c r="IV45" s="319"/>
      <c r="IW45" s="319"/>
      <c r="IX45" s="319"/>
      <c r="IY45" s="319"/>
      <c r="IZ45" s="319"/>
      <c r="JA45" s="319"/>
      <c r="JB45" s="319"/>
      <c r="JC45" s="319"/>
      <c r="JD45" s="319"/>
      <c r="JE45" s="319"/>
      <c r="JF45" s="319"/>
      <c r="JG45" s="319"/>
      <c r="JH45" s="319"/>
      <c r="JI45" s="319"/>
      <c r="JJ45" s="319"/>
      <c r="JK45" s="319"/>
      <c r="JL45" s="319"/>
      <c r="JM45" s="319"/>
      <c r="JN45" s="319"/>
      <c r="JO45" s="319"/>
      <c r="JP45" s="319"/>
      <c r="JQ45" s="319"/>
      <c r="JR45" s="319"/>
      <c r="JS45" s="319"/>
      <c r="JT45" s="319"/>
      <c r="JU45" s="319"/>
      <c r="JV45" s="319"/>
      <c r="JW45" s="319"/>
      <c r="JX45" s="319"/>
      <c r="JY45" s="319"/>
      <c r="JZ45" s="319"/>
      <c r="KA45" s="319"/>
      <c r="KB45" s="319"/>
      <c r="KC45" s="319"/>
      <c r="KD45" s="319"/>
      <c r="KE45" s="319"/>
      <c r="KF45" s="319"/>
      <c r="KG45" s="319"/>
      <c r="KH45" s="319"/>
      <c r="KI45" s="319"/>
      <c r="KJ45" s="319"/>
      <c r="KK45" s="319"/>
      <c r="KL45" s="319"/>
      <c r="KM45" s="319"/>
      <c r="KN45" s="319"/>
      <c r="KO45" s="319"/>
      <c r="KP45" s="319"/>
      <c r="KQ45" s="319"/>
      <c r="KR45" s="319"/>
      <c r="KS45" s="319"/>
      <c r="KT45" s="319"/>
      <c r="KU45" s="319"/>
      <c r="KV45" s="319"/>
      <c r="KW45" s="319"/>
      <c r="KX45" s="319"/>
      <c r="KY45" s="319"/>
      <c r="KZ45" s="319"/>
      <c r="LA45" s="319"/>
      <c r="LB45" s="319"/>
      <c r="LC45" s="319"/>
      <c r="LD45" s="319"/>
      <c r="LE45" s="319"/>
      <c r="LF45" s="319"/>
      <c r="LG45" s="319"/>
      <c r="LH45" s="319"/>
      <c r="LI45" s="319"/>
      <c r="LJ45" s="319"/>
      <c r="LK45" s="319"/>
      <c r="LL45" s="319"/>
      <c r="LM45" s="319"/>
      <c r="LN45" s="319"/>
      <c r="LO45" s="319"/>
      <c r="LP45" s="319"/>
      <c r="LQ45" s="319"/>
      <c r="LR45" s="319"/>
      <c r="LS45" s="319"/>
      <c r="LT45" s="319"/>
      <c r="LU45" s="319"/>
      <c r="LV45" s="319"/>
      <c r="LW45" s="319"/>
      <c r="LX45" s="319"/>
      <c r="LY45" s="319"/>
      <c r="LZ45" s="319"/>
      <c r="MA45" s="319"/>
      <c r="MB45" s="319"/>
      <c r="MC45" s="319"/>
      <c r="MD45" s="319"/>
      <c r="ME45" s="319"/>
      <c r="MF45" s="319"/>
      <c r="MG45" s="319"/>
      <c r="MH45" s="319"/>
      <c r="MI45" s="319"/>
      <c r="MJ45" s="319"/>
      <c r="MK45" s="319"/>
      <c r="ML45" s="319"/>
      <c r="MM45" s="319"/>
      <c r="MN45" s="319"/>
      <c r="MO45" s="319"/>
      <c r="MP45" s="319"/>
      <c r="MQ45" s="319"/>
      <c r="MR45" s="319"/>
      <c r="MS45" s="319"/>
      <c r="MT45" s="319"/>
      <c r="MU45" s="319"/>
      <c r="MV45" s="319"/>
      <c r="MW45" s="319"/>
      <c r="MX45" s="319"/>
      <c r="MY45" s="319"/>
      <c r="MZ45" s="319"/>
      <c r="NA45" s="319"/>
      <c r="NB45" s="319"/>
      <c r="NC45" s="319"/>
      <c r="ND45" s="319"/>
      <c r="NE45" s="319"/>
      <c r="NF45" s="319"/>
      <c r="NG45" s="319"/>
      <c r="NH45" s="319"/>
      <c r="NI45" s="319"/>
      <c r="NJ45" s="319"/>
      <c r="NK45" s="319"/>
      <c r="NL45" s="319"/>
      <c r="NM45" s="319"/>
      <c r="NN45" s="319"/>
      <c r="NO45" s="319"/>
      <c r="NP45" s="319"/>
      <c r="NQ45" s="319"/>
      <c r="NR45" s="319"/>
      <c r="NS45" s="319"/>
      <c r="NT45" s="319"/>
      <c r="NU45" s="319"/>
      <c r="NV45" s="319"/>
      <c r="NW45" s="319"/>
      <c r="NX45" s="319"/>
      <c r="NY45" s="319"/>
      <c r="NZ45" s="319"/>
      <c r="OA45" s="319"/>
      <c r="OB45" s="319"/>
      <c r="OC45" s="319"/>
      <c r="OD45" s="319"/>
      <c r="OE45" s="319"/>
      <c r="OF45" s="319"/>
      <c r="OG45" s="319"/>
      <c r="OH45" s="319"/>
      <c r="OI45" s="319"/>
      <c r="OJ45" s="319"/>
      <c r="OK45" s="319"/>
      <c r="OL45" s="319"/>
      <c r="OM45" s="319"/>
      <c r="ON45" s="319"/>
      <c r="OO45" s="319"/>
      <c r="OP45" s="319"/>
      <c r="OQ45" s="319"/>
      <c r="OR45" s="319"/>
      <c r="OS45" s="319"/>
      <c r="OT45" s="319"/>
      <c r="OU45" s="319"/>
      <c r="OV45" s="319"/>
      <c r="OW45" s="319"/>
      <c r="OX45" s="319"/>
      <c r="OY45" s="319"/>
      <c r="OZ45" s="319"/>
      <c r="PA45" s="319"/>
      <c r="PB45" s="319"/>
      <c r="PC45" s="319"/>
      <c r="PD45" s="319"/>
      <c r="PE45" s="319"/>
      <c r="PF45" s="319"/>
      <c r="PG45" s="319"/>
      <c r="PH45" s="319"/>
      <c r="PI45" s="319"/>
      <c r="PJ45" s="319"/>
      <c r="PK45" s="319"/>
      <c r="PL45" s="319"/>
      <c r="PM45" s="319"/>
      <c r="PN45" s="319"/>
      <c r="PO45" s="319"/>
      <c r="PP45" s="319"/>
      <c r="PQ45" s="319"/>
      <c r="PR45" s="319"/>
      <c r="PS45" s="319"/>
      <c r="PT45" s="319"/>
      <c r="PU45" s="319"/>
      <c r="PV45" s="319"/>
      <c r="PW45" s="319"/>
      <c r="PX45" s="319"/>
      <c r="PY45" s="319"/>
      <c r="PZ45" s="319"/>
      <c r="QA45" s="319"/>
      <c r="QB45" s="319"/>
      <c r="QC45" s="319"/>
      <c r="QD45" s="319"/>
      <c r="QE45" s="319"/>
      <c r="QF45" s="319"/>
      <c r="QG45" s="319"/>
      <c r="QH45" s="319"/>
      <c r="QI45" s="319"/>
      <c r="QJ45" s="319"/>
      <c r="QK45" s="319"/>
      <c r="QL45" s="319"/>
      <c r="QM45" s="319"/>
      <c r="QN45" s="319"/>
      <c r="QO45" s="319"/>
      <c r="QP45" s="319"/>
      <c r="QQ45" s="319"/>
      <c r="QR45" s="319"/>
      <c r="QS45" s="319"/>
      <c r="QT45" s="319"/>
      <c r="QU45" s="319"/>
      <c r="QV45" s="319"/>
      <c r="QW45" s="319"/>
      <c r="QX45" s="319"/>
      <c r="QY45" s="319"/>
      <c r="QZ45" s="319"/>
      <c r="RA45" s="319"/>
      <c r="RB45" s="319"/>
      <c r="RC45" s="319"/>
      <c r="RD45" s="319"/>
      <c r="RE45" s="319"/>
      <c r="RF45" s="319"/>
      <c r="RG45" s="319"/>
      <c r="RH45" s="319"/>
      <c r="RI45" s="319"/>
      <c r="RJ45" s="319"/>
      <c r="RK45" s="319"/>
      <c r="RL45" s="319"/>
      <c r="RM45" s="319"/>
      <c r="RN45" s="319"/>
      <c r="RO45" s="319"/>
      <c r="RP45" s="319"/>
      <c r="RQ45" s="319"/>
      <c r="RR45" s="319"/>
      <c r="RS45" s="319"/>
      <c r="RT45" s="319"/>
      <c r="RU45" s="319"/>
      <c r="RV45" s="319"/>
      <c r="RW45" s="319"/>
      <c r="RX45" s="319"/>
      <c r="RY45" s="319"/>
      <c r="RZ45" s="319"/>
      <c r="SA45" s="319"/>
      <c r="SB45" s="319"/>
      <c r="SC45" s="319"/>
      <c r="SD45" s="319"/>
      <c r="SE45" s="319"/>
      <c r="SF45" s="319"/>
      <c r="SG45" s="319"/>
      <c r="SH45" s="319"/>
      <c r="SI45" s="319"/>
      <c r="SJ45" s="319"/>
      <c r="SK45" s="319"/>
      <c r="SL45" s="319"/>
      <c r="SM45" s="319"/>
      <c r="SN45" s="319"/>
      <c r="SO45" s="319"/>
      <c r="SP45" s="319"/>
      <c r="SQ45" s="319"/>
      <c r="SR45" s="319"/>
      <c r="SS45" s="319"/>
      <c r="ST45" s="319"/>
      <c r="SU45" s="319"/>
      <c r="SV45" s="319"/>
      <c r="SW45" s="319"/>
      <c r="SX45" s="319"/>
      <c r="SY45" s="319"/>
      <c r="SZ45" s="319"/>
      <c r="TA45" s="319"/>
      <c r="TB45" s="319"/>
      <c r="TC45" s="319"/>
      <c r="TD45" s="319"/>
      <c r="TE45" s="319"/>
      <c r="TF45" s="319"/>
      <c r="TG45" s="319"/>
      <c r="TH45" s="319"/>
      <c r="TI45" s="319"/>
      <c r="TJ45" s="319"/>
      <c r="TK45" s="319"/>
      <c r="TL45" s="319"/>
      <c r="TM45" s="319"/>
      <c r="TN45" s="319"/>
      <c r="TO45" s="319"/>
      <c r="TP45" s="319"/>
      <c r="TQ45" s="319"/>
      <c r="TR45" s="319"/>
      <c r="TS45" s="319"/>
      <c r="TT45" s="319"/>
      <c r="TU45" s="319"/>
      <c r="TV45" s="319"/>
      <c r="TW45" s="319"/>
      <c r="TX45" s="319"/>
      <c r="TY45" s="319"/>
      <c r="TZ45" s="319"/>
      <c r="UA45" s="319"/>
      <c r="UB45" s="319"/>
      <c r="UC45" s="319"/>
      <c r="UD45" s="319"/>
      <c r="UE45" s="319"/>
      <c r="UF45" s="319"/>
      <c r="UG45" s="319"/>
      <c r="UH45" s="319"/>
      <c r="UI45" s="319"/>
      <c r="UJ45" s="319"/>
      <c r="UK45" s="319"/>
      <c r="UL45" s="319"/>
      <c r="UM45" s="319"/>
      <c r="UN45" s="319"/>
      <c r="UO45" s="319"/>
      <c r="UP45" s="319"/>
      <c r="UQ45" s="319"/>
      <c r="UR45" s="319"/>
      <c r="US45" s="319"/>
      <c r="UT45" s="319"/>
      <c r="UU45" s="319"/>
      <c r="UV45" s="319"/>
      <c r="UW45" s="319"/>
      <c r="UX45" s="319"/>
      <c r="UY45" s="319"/>
      <c r="UZ45" s="319"/>
      <c r="VA45" s="319"/>
      <c r="VB45" s="319"/>
      <c r="VC45" s="319"/>
      <c r="VD45" s="319"/>
      <c r="VE45" s="319"/>
      <c r="VF45" s="319"/>
      <c r="VG45" s="319"/>
      <c r="VH45" s="319"/>
      <c r="VI45" s="319"/>
      <c r="VJ45" s="319"/>
      <c r="VK45" s="319"/>
      <c r="VL45" s="319"/>
      <c r="VM45" s="319"/>
      <c r="VN45" s="319"/>
      <c r="VO45" s="319"/>
      <c r="VP45" s="319"/>
      <c r="VQ45" s="319"/>
      <c r="VR45" s="319"/>
      <c r="VS45" s="319"/>
      <c r="VT45" s="319"/>
      <c r="VU45" s="319"/>
      <c r="VV45" s="319"/>
      <c r="VW45" s="319"/>
      <c r="VX45" s="319"/>
      <c r="VY45" s="319"/>
      <c r="VZ45" s="319"/>
      <c r="WA45" s="319"/>
      <c r="WB45" s="319"/>
      <c r="WC45" s="319"/>
      <c r="WD45" s="319"/>
      <c r="WE45" s="319"/>
      <c r="WF45" s="319"/>
      <c r="WG45" s="319"/>
      <c r="WH45" s="319"/>
      <c r="WI45" s="319"/>
      <c r="WJ45" s="319"/>
      <c r="WK45" s="319"/>
      <c r="WL45" s="319"/>
      <c r="WM45" s="319"/>
      <c r="WN45" s="319"/>
      <c r="WO45" s="319"/>
      <c r="WP45" s="319"/>
      <c r="WQ45" s="319"/>
      <c r="WR45" s="319"/>
      <c r="WS45" s="319"/>
      <c r="WT45" s="319"/>
      <c r="WU45" s="319"/>
      <c r="WV45" s="319"/>
      <c r="WW45" s="319"/>
      <c r="WX45" s="319"/>
      <c r="WY45" s="319"/>
      <c r="WZ45" s="319"/>
      <c r="XA45" s="319"/>
      <c r="XB45" s="319"/>
      <c r="XC45" s="319"/>
      <c r="XD45" s="319"/>
      <c r="XE45" s="319"/>
      <c r="XF45" s="319"/>
      <c r="XG45" s="319"/>
      <c r="XH45" s="319"/>
      <c r="XI45" s="319"/>
      <c r="XJ45" s="319"/>
      <c r="XK45" s="319"/>
      <c r="XL45" s="319"/>
      <c r="XM45" s="319"/>
      <c r="XN45" s="319"/>
      <c r="XO45" s="319"/>
      <c r="XP45" s="319"/>
      <c r="XQ45" s="319"/>
      <c r="XR45" s="319"/>
      <c r="XS45" s="319"/>
      <c r="XT45" s="319"/>
      <c r="XU45" s="319"/>
      <c r="XV45" s="319"/>
      <c r="XW45" s="319"/>
      <c r="XX45" s="319"/>
      <c r="XY45" s="319"/>
      <c r="XZ45" s="319"/>
      <c r="YA45" s="319"/>
      <c r="YB45" s="319"/>
      <c r="YC45" s="319"/>
      <c r="YD45" s="319"/>
      <c r="YE45" s="319"/>
      <c r="YF45" s="319"/>
      <c r="YG45" s="319"/>
      <c r="YH45" s="319"/>
      <c r="YI45" s="319"/>
      <c r="YJ45" s="319"/>
      <c r="YK45" s="319"/>
      <c r="YL45" s="319"/>
      <c r="YM45" s="319"/>
      <c r="YN45" s="319"/>
      <c r="YO45" s="319"/>
      <c r="YP45" s="319"/>
      <c r="YQ45" s="319"/>
      <c r="YR45" s="319"/>
      <c r="YS45" s="319"/>
      <c r="YT45" s="319"/>
      <c r="YU45" s="319"/>
      <c r="YV45" s="319"/>
      <c r="YW45" s="319"/>
      <c r="YX45" s="319"/>
      <c r="YY45" s="319"/>
      <c r="YZ45" s="319"/>
      <c r="ZA45" s="319"/>
      <c r="ZB45" s="319"/>
      <c r="ZC45" s="319"/>
      <c r="ZD45" s="319"/>
      <c r="ZE45" s="319"/>
      <c r="ZF45" s="319"/>
      <c r="ZG45" s="319"/>
      <c r="ZH45" s="319"/>
      <c r="ZI45" s="319"/>
      <c r="ZJ45" s="319"/>
      <c r="ZK45" s="319"/>
      <c r="ZL45" s="319"/>
      <c r="ZM45" s="319"/>
      <c r="ZN45" s="319"/>
      <c r="ZO45" s="319"/>
      <c r="ZP45" s="319"/>
      <c r="ZQ45" s="319"/>
      <c r="ZR45" s="319"/>
      <c r="ZS45" s="319"/>
      <c r="ZT45" s="319"/>
      <c r="ZU45" s="319"/>
      <c r="ZV45" s="319"/>
      <c r="ZW45" s="319"/>
      <c r="ZX45" s="319"/>
      <c r="ZY45" s="319"/>
      <c r="ZZ45" s="319"/>
      <c r="AAA45" s="319"/>
      <c r="AAB45" s="319"/>
      <c r="AAC45" s="319"/>
      <c r="AAD45" s="319"/>
      <c r="AAE45" s="319"/>
      <c r="AAF45" s="319"/>
      <c r="AAG45" s="319"/>
      <c r="AAH45" s="319"/>
      <c r="AAI45" s="319"/>
      <c r="AAJ45" s="319"/>
      <c r="AAK45" s="319"/>
      <c r="AAL45" s="319"/>
      <c r="AAM45" s="319"/>
      <c r="AAN45" s="319"/>
      <c r="AAO45" s="319"/>
      <c r="AAP45" s="319"/>
      <c r="AAQ45" s="319"/>
      <c r="AAR45" s="319"/>
      <c r="AAS45" s="319"/>
      <c r="AAT45" s="319"/>
      <c r="AAU45" s="319"/>
      <c r="AAV45" s="319"/>
      <c r="AAW45" s="319"/>
      <c r="AAX45" s="319"/>
      <c r="AAY45" s="319"/>
      <c r="AAZ45" s="319"/>
      <c r="ABA45" s="319"/>
      <c r="ABB45" s="319"/>
      <c r="ABC45" s="319"/>
      <c r="ABD45" s="319"/>
      <c r="ABE45" s="319"/>
      <c r="ABF45" s="319"/>
      <c r="ABG45" s="319"/>
      <c r="ABH45" s="319"/>
      <c r="ABI45" s="319"/>
      <c r="ABJ45" s="319"/>
      <c r="ABK45" s="319"/>
      <c r="ABL45" s="319"/>
      <c r="ABM45" s="319"/>
      <c r="ABN45" s="319"/>
      <c r="ABO45" s="319"/>
      <c r="ABP45" s="319"/>
      <c r="ABQ45" s="319"/>
      <c r="ABR45" s="319"/>
      <c r="ABS45" s="319"/>
      <c r="ABT45" s="319"/>
      <c r="ABU45" s="319"/>
      <c r="ABV45" s="319"/>
      <c r="ABW45" s="319"/>
      <c r="ABX45" s="319"/>
      <c r="ABY45" s="319"/>
      <c r="ABZ45" s="319"/>
      <c r="ACA45" s="319"/>
      <c r="ACB45" s="319"/>
      <c r="ACC45" s="319"/>
      <c r="ACD45" s="319"/>
      <c r="ACE45" s="319"/>
      <c r="ACF45" s="319"/>
      <c r="ACG45" s="319"/>
      <c r="ACH45" s="319"/>
      <c r="ACI45" s="319"/>
      <c r="ACJ45" s="319"/>
      <c r="ACK45" s="319"/>
      <c r="ACL45" s="319"/>
      <c r="ACM45" s="319"/>
      <c r="ACN45" s="319"/>
      <c r="ACO45" s="319"/>
      <c r="ACP45" s="319"/>
      <c r="ACQ45" s="319"/>
      <c r="ACR45" s="319"/>
      <c r="ACS45" s="319"/>
      <c r="ACT45" s="319"/>
      <c r="ACU45" s="319"/>
      <c r="ACV45" s="319"/>
      <c r="ACW45" s="319"/>
      <c r="ACX45" s="319"/>
      <c r="ACY45" s="319"/>
      <c r="ACZ45" s="319"/>
      <c r="ADA45" s="319"/>
      <c r="ADB45" s="319"/>
      <c r="ADC45" s="319"/>
      <c r="ADD45" s="319"/>
      <c r="ADE45" s="319"/>
      <c r="ADF45" s="319"/>
      <c r="ADG45" s="319"/>
      <c r="ADH45" s="319"/>
      <c r="ADI45" s="319"/>
      <c r="ADJ45" s="319"/>
      <c r="ADK45" s="319"/>
      <c r="ADL45" s="319"/>
      <c r="ADM45" s="319"/>
      <c r="ADN45" s="319"/>
      <c r="ADO45" s="319"/>
      <c r="ADP45" s="319"/>
      <c r="ADQ45" s="319"/>
      <c r="ADR45" s="319"/>
      <c r="ADS45" s="319"/>
      <c r="ADT45" s="319"/>
      <c r="ADU45" s="319"/>
      <c r="ADV45" s="319"/>
      <c r="ADW45" s="319"/>
      <c r="ADX45" s="319"/>
      <c r="ADY45" s="319"/>
      <c r="ADZ45" s="319"/>
      <c r="AEA45" s="319"/>
      <c r="AEB45" s="319"/>
      <c r="AEC45" s="319"/>
      <c r="AED45" s="319"/>
      <c r="AEE45" s="319"/>
      <c r="AEF45" s="319"/>
      <c r="AEG45" s="319"/>
      <c r="AEH45" s="319"/>
      <c r="AEI45" s="319"/>
      <c r="AEJ45" s="319"/>
      <c r="AEK45" s="319"/>
      <c r="AEL45" s="319"/>
      <c r="AEM45" s="319"/>
      <c r="AEN45" s="319"/>
      <c r="AEO45" s="319"/>
      <c r="AEP45" s="319"/>
      <c r="AEQ45" s="319"/>
      <c r="AER45" s="319"/>
      <c r="AES45" s="319"/>
      <c r="AET45" s="319"/>
      <c r="AEU45" s="319"/>
      <c r="AEV45" s="319"/>
      <c r="AEW45" s="319"/>
      <c r="AEX45" s="319"/>
      <c r="AEY45" s="319"/>
      <c r="AEZ45" s="319"/>
      <c r="AFA45" s="319"/>
      <c r="AFB45" s="319"/>
      <c r="AFC45" s="319"/>
      <c r="AFD45" s="319"/>
      <c r="AFE45" s="319"/>
      <c r="AFF45" s="319"/>
      <c r="AFG45" s="319"/>
      <c r="AFH45" s="319"/>
      <c r="AFI45" s="319"/>
      <c r="AFJ45" s="319"/>
      <c r="AFK45" s="319"/>
      <c r="AFL45" s="319"/>
      <c r="AFM45" s="319"/>
      <c r="AFN45" s="319"/>
      <c r="AFO45" s="319"/>
      <c r="AFP45" s="319"/>
      <c r="AFQ45" s="319"/>
      <c r="AFR45" s="319"/>
      <c r="AFS45" s="319"/>
      <c r="AFT45" s="319"/>
      <c r="AFU45" s="319"/>
      <c r="AFV45" s="319"/>
      <c r="AFW45" s="319"/>
      <c r="AFX45" s="319"/>
      <c r="AFY45" s="319"/>
      <c r="AFZ45" s="319"/>
      <c r="AGA45" s="319"/>
      <c r="AGB45" s="319"/>
      <c r="AGC45" s="319"/>
      <c r="AGD45" s="319"/>
      <c r="AGE45" s="319"/>
      <c r="AGF45" s="319"/>
      <c r="AGG45" s="319"/>
      <c r="AGH45" s="319"/>
      <c r="AGI45" s="319"/>
      <c r="AGJ45" s="319"/>
      <c r="AGK45" s="319"/>
      <c r="AGL45" s="319"/>
      <c r="AGM45" s="319"/>
      <c r="AGN45" s="319"/>
      <c r="AGO45" s="319"/>
      <c r="AGP45" s="319"/>
      <c r="AGQ45" s="319"/>
      <c r="AGR45" s="319"/>
      <c r="AGS45" s="319"/>
      <c r="AGT45" s="319"/>
      <c r="AGU45" s="319"/>
      <c r="AGV45" s="319"/>
      <c r="AGW45" s="319"/>
      <c r="AGX45" s="319"/>
      <c r="AGY45" s="319"/>
      <c r="AGZ45" s="319"/>
      <c r="AHA45" s="319"/>
      <c r="AHB45" s="319"/>
      <c r="AHC45" s="319"/>
      <c r="AHD45" s="319"/>
      <c r="AHE45" s="319"/>
      <c r="AHF45" s="319"/>
      <c r="AHG45" s="319"/>
      <c r="AHH45" s="319"/>
      <c r="AHI45" s="319"/>
      <c r="AHJ45" s="319"/>
      <c r="AHK45" s="319"/>
      <c r="AHL45" s="319"/>
      <c r="AHM45" s="319"/>
      <c r="AHN45" s="319"/>
      <c r="AHO45" s="319"/>
      <c r="AHP45" s="319"/>
      <c r="AHQ45" s="319"/>
      <c r="AHR45" s="319"/>
      <c r="AHS45" s="319"/>
      <c r="AHT45" s="319"/>
      <c r="AHU45" s="319"/>
      <c r="AHV45" s="319"/>
      <c r="AHW45" s="319"/>
      <c r="AHX45" s="319"/>
      <c r="AHY45" s="319"/>
      <c r="AHZ45" s="319"/>
      <c r="AIA45" s="319"/>
      <c r="AIB45" s="319"/>
      <c r="AIC45" s="319"/>
      <c r="AID45" s="319"/>
      <c r="AIE45" s="319"/>
      <c r="AIF45" s="319"/>
      <c r="AIG45" s="319"/>
      <c r="AIH45" s="319"/>
      <c r="AII45" s="319"/>
      <c r="AIJ45" s="319"/>
      <c r="AIK45" s="319"/>
      <c r="AIL45" s="319"/>
      <c r="AIM45" s="319"/>
      <c r="AIN45" s="319"/>
      <c r="AIO45" s="319"/>
      <c r="AIP45" s="319"/>
      <c r="AIQ45" s="319"/>
      <c r="AIR45" s="319"/>
      <c r="AIS45" s="319"/>
      <c r="AIT45" s="319"/>
      <c r="AIU45" s="319"/>
      <c r="AIV45" s="319"/>
      <c r="AIW45" s="319"/>
      <c r="AIX45" s="319"/>
      <c r="AIY45" s="319"/>
      <c r="AIZ45" s="319"/>
      <c r="AJA45" s="319"/>
      <c r="AJB45" s="319"/>
      <c r="AJC45" s="319"/>
      <c r="AJD45" s="319"/>
      <c r="AJE45" s="319"/>
      <c r="AJF45" s="319"/>
      <c r="AJG45" s="319"/>
      <c r="AJH45" s="319"/>
      <c r="AJI45" s="319"/>
      <c r="AJJ45" s="319"/>
      <c r="AJK45" s="319"/>
      <c r="AJL45" s="319"/>
      <c r="AJM45" s="319"/>
      <c r="AJN45" s="319"/>
      <c r="AJO45" s="319"/>
      <c r="AJP45" s="319"/>
      <c r="AJQ45" s="319"/>
      <c r="AJR45" s="319"/>
      <c r="AJS45" s="319"/>
      <c r="AJT45" s="319"/>
      <c r="AJU45" s="319"/>
      <c r="AJV45" s="319"/>
      <c r="AJW45" s="319"/>
      <c r="AJX45" s="319"/>
      <c r="AJY45" s="319"/>
      <c r="AJZ45" s="319"/>
      <c r="AKA45" s="319"/>
      <c r="AKB45" s="319"/>
      <c r="AKC45" s="319"/>
      <c r="AKD45" s="319"/>
    </row>
    <row r="46" spans="1:966" s="195" customFormat="1">
      <c r="B46" s="874"/>
      <c r="C46" s="879" t="s">
        <v>1368</v>
      </c>
      <c r="D46" s="874"/>
      <c r="E46" s="874"/>
      <c r="F46" s="870"/>
      <c r="G46" s="870"/>
      <c r="H46" s="870"/>
      <c r="I46" s="871"/>
      <c r="J46" s="872"/>
      <c r="K46" s="882">
        <v>-46287</v>
      </c>
      <c r="L46" s="882">
        <v>-46287</v>
      </c>
      <c r="M46" s="873">
        <f t="shared" si="24"/>
        <v>-42937.847866419295</v>
      </c>
      <c r="N46" s="873">
        <f t="shared" si="24"/>
        <v>-42937.847866419295</v>
      </c>
      <c r="O46" s="875"/>
      <c r="P46" s="876"/>
      <c r="Q46" s="877"/>
      <c r="R46" s="877"/>
      <c r="S46" s="877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  <c r="GQ46" s="319"/>
      <c r="GR46" s="319"/>
      <c r="GS46" s="319"/>
      <c r="GT46" s="319"/>
      <c r="GU46" s="319"/>
      <c r="GV46" s="319"/>
      <c r="GW46" s="319"/>
      <c r="GX46" s="319"/>
      <c r="GY46" s="319"/>
      <c r="GZ46" s="319"/>
      <c r="HA46" s="319"/>
      <c r="HB46" s="319"/>
      <c r="HC46" s="319"/>
      <c r="HD46" s="319"/>
      <c r="HE46" s="319"/>
      <c r="HF46" s="319"/>
      <c r="HG46" s="319"/>
      <c r="HH46" s="319"/>
      <c r="HI46" s="319"/>
      <c r="HJ46" s="319"/>
      <c r="HK46" s="319"/>
      <c r="HL46" s="319"/>
      <c r="HM46" s="319"/>
      <c r="HN46" s="319"/>
      <c r="HO46" s="319"/>
      <c r="HP46" s="319"/>
      <c r="HQ46" s="319"/>
      <c r="HR46" s="319"/>
      <c r="HS46" s="319"/>
      <c r="HT46" s="319"/>
      <c r="HU46" s="319"/>
      <c r="HV46" s="319"/>
      <c r="HW46" s="319"/>
      <c r="HX46" s="319"/>
      <c r="HY46" s="319"/>
      <c r="HZ46" s="319"/>
      <c r="IA46" s="319"/>
      <c r="IB46" s="319"/>
      <c r="IC46" s="319"/>
      <c r="ID46" s="319"/>
      <c r="IE46" s="319"/>
      <c r="IF46" s="319"/>
      <c r="IG46" s="319"/>
      <c r="IH46" s="319"/>
      <c r="II46" s="319"/>
      <c r="IJ46" s="319"/>
      <c r="IK46" s="319"/>
      <c r="IL46" s="319"/>
      <c r="IM46" s="319"/>
      <c r="IN46" s="319"/>
      <c r="IO46" s="319"/>
      <c r="IP46" s="319"/>
      <c r="IQ46" s="319"/>
      <c r="IR46" s="319"/>
      <c r="IS46" s="319"/>
      <c r="IT46" s="319"/>
      <c r="IU46" s="319"/>
      <c r="IV46" s="319"/>
      <c r="IW46" s="319"/>
      <c r="IX46" s="319"/>
      <c r="IY46" s="319"/>
      <c r="IZ46" s="319"/>
      <c r="JA46" s="319"/>
      <c r="JB46" s="319"/>
      <c r="JC46" s="319"/>
      <c r="JD46" s="319"/>
      <c r="JE46" s="319"/>
      <c r="JF46" s="319"/>
      <c r="JG46" s="319"/>
      <c r="JH46" s="319"/>
      <c r="JI46" s="319"/>
      <c r="JJ46" s="319"/>
      <c r="JK46" s="319"/>
      <c r="JL46" s="319"/>
      <c r="JM46" s="319"/>
      <c r="JN46" s="319"/>
      <c r="JO46" s="319"/>
      <c r="JP46" s="319"/>
      <c r="JQ46" s="319"/>
      <c r="JR46" s="319"/>
      <c r="JS46" s="319"/>
      <c r="JT46" s="319"/>
      <c r="JU46" s="319"/>
      <c r="JV46" s="319"/>
      <c r="JW46" s="319"/>
      <c r="JX46" s="319"/>
      <c r="JY46" s="319"/>
      <c r="JZ46" s="319"/>
      <c r="KA46" s="319"/>
      <c r="KB46" s="319"/>
      <c r="KC46" s="319"/>
      <c r="KD46" s="319"/>
      <c r="KE46" s="319"/>
      <c r="KF46" s="319"/>
      <c r="KG46" s="319"/>
      <c r="KH46" s="319"/>
      <c r="KI46" s="319"/>
      <c r="KJ46" s="319"/>
      <c r="KK46" s="319"/>
      <c r="KL46" s="319"/>
      <c r="KM46" s="319"/>
      <c r="KN46" s="319"/>
      <c r="KO46" s="319"/>
      <c r="KP46" s="319"/>
      <c r="KQ46" s="319"/>
      <c r="KR46" s="319"/>
      <c r="KS46" s="319"/>
      <c r="KT46" s="319"/>
      <c r="KU46" s="319"/>
      <c r="KV46" s="319"/>
      <c r="KW46" s="319"/>
      <c r="KX46" s="319"/>
      <c r="KY46" s="319"/>
      <c r="KZ46" s="319"/>
      <c r="LA46" s="319"/>
      <c r="LB46" s="319"/>
      <c r="LC46" s="319"/>
      <c r="LD46" s="319"/>
      <c r="LE46" s="319"/>
      <c r="LF46" s="319"/>
      <c r="LG46" s="319"/>
      <c r="LH46" s="319"/>
      <c r="LI46" s="319"/>
      <c r="LJ46" s="319"/>
      <c r="LK46" s="319"/>
      <c r="LL46" s="319"/>
      <c r="LM46" s="319"/>
      <c r="LN46" s="319"/>
      <c r="LO46" s="319"/>
      <c r="LP46" s="319"/>
      <c r="LQ46" s="319"/>
      <c r="LR46" s="319"/>
      <c r="LS46" s="319"/>
      <c r="LT46" s="319"/>
      <c r="LU46" s="319"/>
      <c r="LV46" s="319"/>
      <c r="LW46" s="319"/>
      <c r="LX46" s="319"/>
      <c r="LY46" s="319"/>
      <c r="LZ46" s="319"/>
      <c r="MA46" s="319"/>
      <c r="MB46" s="319"/>
      <c r="MC46" s="319"/>
      <c r="MD46" s="319"/>
      <c r="ME46" s="319"/>
      <c r="MF46" s="319"/>
      <c r="MG46" s="319"/>
      <c r="MH46" s="319"/>
      <c r="MI46" s="319"/>
      <c r="MJ46" s="319"/>
      <c r="MK46" s="319"/>
      <c r="ML46" s="319"/>
      <c r="MM46" s="319"/>
      <c r="MN46" s="319"/>
      <c r="MO46" s="319"/>
      <c r="MP46" s="319"/>
      <c r="MQ46" s="319"/>
      <c r="MR46" s="319"/>
      <c r="MS46" s="319"/>
      <c r="MT46" s="319"/>
      <c r="MU46" s="319"/>
      <c r="MV46" s="319"/>
      <c r="MW46" s="319"/>
      <c r="MX46" s="319"/>
      <c r="MY46" s="319"/>
      <c r="MZ46" s="319"/>
      <c r="NA46" s="319"/>
      <c r="NB46" s="319"/>
      <c r="NC46" s="319"/>
      <c r="ND46" s="319"/>
      <c r="NE46" s="319"/>
      <c r="NF46" s="319"/>
      <c r="NG46" s="319"/>
      <c r="NH46" s="319"/>
      <c r="NI46" s="319"/>
      <c r="NJ46" s="319"/>
      <c r="NK46" s="319"/>
      <c r="NL46" s="319"/>
      <c r="NM46" s="319"/>
      <c r="NN46" s="319"/>
      <c r="NO46" s="319"/>
      <c r="NP46" s="319"/>
      <c r="NQ46" s="319"/>
      <c r="NR46" s="319"/>
      <c r="NS46" s="319"/>
      <c r="NT46" s="319"/>
      <c r="NU46" s="319"/>
      <c r="NV46" s="319"/>
      <c r="NW46" s="319"/>
      <c r="NX46" s="319"/>
      <c r="NY46" s="319"/>
      <c r="NZ46" s="319"/>
      <c r="OA46" s="319"/>
      <c r="OB46" s="319"/>
      <c r="OC46" s="319"/>
      <c r="OD46" s="319"/>
      <c r="OE46" s="319"/>
      <c r="OF46" s="319"/>
      <c r="OG46" s="319"/>
      <c r="OH46" s="319"/>
      <c r="OI46" s="319"/>
      <c r="OJ46" s="319"/>
      <c r="OK46" s="319"/>
      <c r="OL46" s="319"/>
      <c r="OM46" s="319"/>
      <c r="ON46" s="319"/>
      <c r="OO46" s="319"/>
      <c r="OP46" s="319"/>
      <c r="OQ46" s="319"/>
      <c r="OR46" s="319"/>
      <c r="OS46" s="319"/>
      <c r="OT46" s="319"/>
      <c r="OU46" s="319"/>
      <c r="OV46" s="319"/>
      <c r="OW46" s="319"/>
      <c r="OX46" s="319"/>
      <c r="OY46" s="319"/>
      <c r="OZ46" s="319"/>
      <c r="PA46" s="319"/>
      <c r="PB46" s="319"/>
      <c r="PC46" s="319"/>
      <c r="PD46" s="319"/>
      <c r="PE46" s="319"/>
      <c r="PF46" s="319"/>
      <c r="PG46" s="319"/>
      <c r="PH46" s="319"/>
      <c r="PI46" s="319"/>
      <c r="PJ46" s="319"/>
      <c r="PK46" s="319"/>
      <c r="PL46" s="319"/>
      <c r="PM46" s="319"/>
      <c r="PN46" s="319"/>
      <c r="PO46" s="319"/>
      <c r="PP46" s="319"/>
      <c r="PQ46" s="319"/>
      <c r="PR46" s="319"/>
      <c r="PS46" s="319"/>
      <c r="PT46" s="319"/>
      <c r="PU46" s="319"/>
      <c r="PV46" s="319"/>
      <c r="PW46" s="319"/>
      <c r="PX46" s="319"/>
      <c r="PY46" s="319"/>
      <c r="PZ46" s="319"/>
      <c r="QA46" s="319"/>
      <c r="QB46" s="319"/>
      <c r="QC46" s="319"/>
      <c r="QD46" s="319"/>
      <c r="QE46" s="319"/>
      <c r="QF46" s="319"/>
      <c r="QG46" s="319"/>
      <c r="QH46" s="319"/>
      <c r="QI46" s="319"/>
      <c r="QJ46" s="319"/>
      <c r="QK46" s="319"/>
      <c r="QL46" s="319"/>
      <c r="QM46" s="319"/>
      <c r="QN46" s="319"/>
      <c r="QO46" s="319"/>
      <c r="QP46" s="319"/>
      <c r="QQ46" s="319"/>
      <c r="QR46" s="319"/>
      <c r="QS46" s="319"/>
      <c r="QT46" s="319"/>
      <c r="QU46" s="319"/>
      <c r="QV46" s="319"/>
      <c r="QW46" s="319"/>
      <c r="QX46" s="319"/>
      <c r="QY46" s="319"/>
      <c r="QZ46" s="319"/>
      <c r="RA46" s="319"/>
      <c r="RB46" s="319"/>
      <c r="RC46" s="319"/>
      <c r="RD46" s="319"/>
      <c r="RE46" s="319"/>
      <c r="RF46" s="319"/>
      <c r="RG46" s="319"/>
      <c r="RH46" s="319"/>
      <c r="RI46" s="319"/>
      <c r="RJ46" s="319"/>
      <c r="RK46" s="319"/>
      <c r="RL46" s="319"/>
      <c r="RM46" s="319"/>
      <c r="RN46" s="319"/>
      <c r="RO46" s="319"/>
      <c r="RP46" s="319"/>
      <c r="RQ46" s="319"/>
      <c r="RR46" s="319"/>
      <c r="RS46" s="319"/>
      <c r="RT46" s="319"/>
      <c r="RU46" s="319"/>
      <c r="RV46" s="319"/>
      <c r="RW46" s="319"/>
      <c r="RX46" s="319"/>
      <c r="RY46" s="319"/>
      <c r="RZ46" s="319"/>
      <c r="SA46" s="319"/>
      <c r="SB46" s="319"/>
      <c r="SC46" s="319"/>
      <c r="SD46" s="319"/>
      <c r="SE46" s="319"/>
      <c r="SF46" s="319"/>
      <c r="SG46" s="319"/>
      <c r="SH46" s="319"/>
      <c r="SI46" s="319"/>
      <c r="SJ46" s="319"/>
      <c r="SK46" s="319"/>
      <c r="SL46" s="319"/>
      <c r="SM46" s="319"/>
      <c r="SN46" s="319"/>
      <c r="SO46" s="319"/>
      <c r="SP46" s="319"/>
      <c r="SQ46" s="319"/>
      <c r="SR46" s="319"/>
      <c r="SS46" s="319"/>
      <c r="ST46" s="319"/>
      <c r="SU46" s="319"/>
      <c r="SV46" s="319"/>
      <c r="SW46" s="319"/>
      <c r="SX46" s="319"/>
      <c r="SY46" s="319"/>
      <c r="SZ46" s="319"/>
      <c r="TA46" s="319"/>
      <c r="TB46" s="319"/>
      <c r="TC46" s="319"/>
      <c r="TD46" s="319"/>
      <c r="TE46" s="319"/>
      <c r="TF46" s="319"/>
      <c r="TG46" s="319"/>
      <c r="TH46" s="319"/>
      <c r="TI46" s="319"/>
      <c r="TJ46" s="319"/>
      <c r="TK46" s="319"/>
      <c r="TL46" s="319"/>
      <c r="TM46" s="319"/>
      <c r="TN46" s="319"/>
      <c r="TO46" s="319"/>
      <c r="TP46" s="319"/>
      <c r="TQ46" s="319"/>
      <c r="TR46" s="319"/>
      <c r="TS46" s="319"/>
      <c r="TT46" s="319"/>
      <c r="TU46" s="319"/>
      <c r="TV46" s="319"/>
      <c r="TW46" s="319"/>
      <c r="TX46" s="319"/>
      <c r="TY46" s="319"/>
      <c r="TZ46" s="319"/>
      <c r="UA46" s="319"/>
      <c r="UB46" s="319"/>
      <c r="UC46" s="319"/>
      <c r="UD46" s="319"/>
      <c r="UE46" s="319"/>
      <c r="UF46" s="319"/>
      <c r="UG46" s="319"/>
      <c r="UH46" s="319"/>
      <c r="UI46" s="319"/>
      <c r="UJ46" s="319"/>
      <c r="UK46" s="319"/>
      <c r="UL46" s="319"/>
      <c r="UM46" s="319"/>
      <c r="UN46" s="319"/>
      <c r="UO46" s="319"/>
      <c r="UP46" s="319"/>
      <c r="UQ46" s="319"/>
      <c r="UR46" s="319"/>
      <c r="US46" s="319"/>
      <c r="UT46" s="319"/>
      <c r="UU46" s="319"/>
      <c r="UV46" s="319"/>
      <c r="UW46" s="319"/>
      <c r="UX46" s="319"/>
      <c r="UY46" s="319"/>
      <c r="UZ46" s="319"/>
      <c r="VA46" s="319"/>
      <c r="VB46" s="319"/>
      <c r="VC46" s="319"/>
      <c r="VD46" s="319"/>
      <c r="VE46" s="319"/>
      <c r="VF46" s="319"/>
      <c r="VG46" s="319"/>
      <c r="VH46" s="319"/>
      <c r="VI46" s="319"/>
      <c r="VJ46" s="319"/>
      <c r="VK46" s="319"/>
      <c r="VL46" s="319"/>
      <c r="VM46" s="319"/>
      <c r="VN46" s="319"/>
      <c r="VO46" s="319"/>
      <c r="VP46" s="319"/>
      <c r="VQ46" s="319"/>
      <c r="VR46" s="319"/>
      <c r="VS46" s="319"/>
      <c r="VT46" s="319"/>
      <c r="VU46" s="319"/>
      <c r="VV46" s="319"/>
      <c r="VW46" s="319"/>
      <c r="VX46" s="319"/>
      <c r="VY46" s="319"/>
      <c r="VZ46" s="319"/>
      <c r="WA46" s="319"/>
      <c r="WB46" s="319"/>
      <c r="WC46" s="319"/>
      <c r="WD46" s="319"/>
      <c r="WE46" s="319"/>
      <c r="WF46" s="319"/>
      <c r="WG46" s="319"/>
      <c r="WH46" s="319"/>
      <c r="WI46" s="319"/>
      <c r="WJ46" s="319"/>
      <c r="WK46" s="319"/>
      <c r="WL46" s="319"/>
      <c r="WM46" s="319"/>
      <c r="WN46" s="319"/>
      <c r="WO46" s="319"/>
      <c r="WP46" s="319"/>
      <c r="WQ46" s="319"/>
      <c r="WR46" s="319"/>
      <c r="WS46" s="319"/>
      <c r="WT46" s="319"/>
      <c r="WU46" s="319"/>
      <c r="WV46" s="319"/>
      <c r="WW46" s="319"/>
      <c r="WX46" s="319"/>
      <c r="WY46" s="319"/>
      <c r="WZ46" s="319"/>
      <c r="XA46" s="319"/>
      <c r="XB46" s="319"/>
      <c r="XC46" s="319"/>
      <c r="XD46" s="319"/>
      <c r="XE46" s="319"/>
      <c r="XF46" s="319"/>
      <c r="XG46" s="319"/>
      <c r="XH46" s="319"/>
      <c r="XI46" s="319"/>
      <c r="XJ46" s="319"/>
      <c r="XK46" s="319"/>
      <c r="XL46" s="319"/>
      <c r="XM46" s="319"/>
      <c r="XN46" s="319"/>
      <c r="XO46" s="319"/>
      <c r="XP46" s="319"/>
      <c r="XQ46" s="319"/>
      <c r="XR46" s="319"/>
      <c r="XS46" s="319"/>
      <c r="XT46" s="319"/>
      <c r="XU46" s="319"/>
      <c r="XV46" s="319"/>
      <c r="XW46" s="319"/>
      <c r="XX46" s="319"/>
      <c r="XY46" s="319"/>
      <c r="XZ46" s="319"/>
      <c r="YA46" s="319"/>
      <c r="YB46" s="319"/>
      <c r="YC46" s="319"/>
      <c r="YD46" s="319"/>
      <c r="YE46" s="319"/>
      <c r="YF46" s="319"/>
      <c r="YG46" s="319"/>
      <c r="YH46" s="319"/>
      <c r="YI46" s="319"/>
      <c r="YJ46" s="319"/>
      <c r="YK46" s="319"/>
      <c r="YL46" s="319"/>
      <c r="YM46" s="319"/>
      <c r="YN46" s="319"/>
      <c r="YO46" s="319"/>
      <c r="YP46" s="319"/>
      <c r="YQ46" s="319"/>
      <c r="YR46" s="319"/>
      <c r="YS46" s="319"/>
      <c r="YT46" s="319"/>
      <c r="YU46" s="319"/>
      <c r="YV46" s="319"/>
      <c r="YW46" s="319"/>
      <c r="YX46" s="319"/>
      <c r="YY46" s="319"/>
      <c r="YZ46" s="319"/>
      <c r="ZA46" s="319"/>
      <c r="ZB46" s="319"/>
      <c r="ZC46" s="319"/>
      <c r="ZD46" s="319"/>
      <c r="ZE46" s="319"/>
      <c r="ZF46" s="319"/>
      <c r="ZG46" s="319"/>
      <c r="ZH46" s="319"/>
      <c r="ZI46" s="319"/>
      <c r="ZJ46" s="319"/>
      <c r="ZK46" s="319"/>
      <c r="ZL46" s="319"/>
      <c r="ZM46" s="319"/>
      <c r="ZN46" s="319"/>
      <c r="ZO46" s="319"/>
      <c r="ZP46" s="319"/>
      <c r="ZQ46" s="319"/>
      <c r="ZR46" s="319"/>
      <c r="ZS46" s="319"/>
      <c r="ZT46" s="319"/>
      <c r="ZU46" s="319"/>
      <c r="ZV46" s="319"/>
      <c r="ZW46" s="319"/>
      <c r="ZX46" s="319"/>
      <c r="ZY46" s="319"/>
      <c r="ZZ46" s="319"/>
      <c r="AAA46" s="319"/>
      <c r="AAB46" s="319"/>
      <c r="AAC46" s="319"/>
      <c r="AAD46" s="319"/>
      <c r="AAE46" s="319"/>
      <c r="AAF46" s="319"/>
      <c r="AAG46" s="319"/>
      <c r="AAH46" s="319"/>
      <c r="AAI46" s="319"/>
      <c r="AAJ46" s="319"/>
      <c r="AAK46" s="319"/>
      <c r="AAL46" s="319"/>
      <c r="AAM46" s="319"/>
      <c r="AAN46" s="319"/>
      <c r="AAO46" s="319"/>
      <c r="AAP46" s="319"/>
      <c r="AAQ46" s="319"/>
      <c r="AAR46" s="319"/>
      <c r="AAS46" s="319"/>
      <c r="AAT46" s="319"/>
      <c r="AAU46" s="319"/>
      <c r="AAV46" s="319"/>
      <c r="AAW46" s="319"/>
      <c r="AAX46" s="319"/>
      <c r="AAY46" s="319"/>
      <c r="AAZ46" s="319"/>
      <c r="ABA46" s="319"/>
      <c r="ABB46" s="319"/>
      <c r="ABC46" s="319"/>
      <c r="ABD46" s="319"/>
      <c r="ABE46" s="319"/>
      <c r="ABF46" s="319"/>
      <c r="ABG46" s="319"/>
      <c r="ABH46" s="319"/>
      <c r="ABI46" s="319"/>
      <c r="ABJ46" s="319"/>
      <c r="ABK46" s="319"/>
      <c r="ABL46" s="319"/>
      <c r="ABM46" s="319"/>
      <c r="ABN46" s="319"/>
      <c r="ABO46" s="319"/>
      <c r="ABP46" s="319"/>
      <c r="ABQ46" s="319"/>
      <c r="ABR46" s="319"/>
      <c r="ABS46" s="319"/>
      <c r="ABT46" s="319"/>
      <c r="ABU46" s="319"/>
      <c r="ABV46" s="319"/>
      <c r="ABW46" s="319"/>
      <c r="ABX46" s="319"/>
      <c r="ABY46" s="319"/>
      <c r="ABZ46" s="319"/>
      <c r="ACA46" s="319"/>
      <c r="ACB46" s="319"/>
      <c r="ACC46" s="319"/>
      <c r="ACD46" s="319"/>
      <c r="ACE46" s="319"/>
      <c r="ACF46" s="319"/>
      <c r="ACG46" s="319"/>
      <c r="ACH46" s="319"/>
      <c r="ACI46" s="319"/>
      <c r="ACJ46" s="319"/>
      <c r="ACK46" s="319"/>
      <c r="ACL46" s="319"/>
      <c r="ACM46" s="319"/>
      <c r="ACN46" s="319"/>
      <c r="ACO46" s="319"/>
      <c r="ACP46" s="319"/>
      <c r="ACQ46" s="319"/>
      <c r="ACR46" s="319"/>
      <c r="ACS46" s="319"/>
      <c r="ACT46" s="319"/>
      <c r="ACU46" s="319"/>
      <c r="ACV46" s="319"/>
      <c r="ACW46" s="319"/>
      <c r="ACX46" s="319"/>
      <c r="ACY46" s="319"/>
      <c r="ACZ46" s="319"/>
      <c r="ADA46" s="319"/>
      <c r="ADB46" s="319"/>
      <c r="ADC46" s="319"/>
      <c r="ADD46" s="319"/>
      <c r="ADE46" s="319"/>
      <c r="ADF46" s="319"/>
      <c r="ADG46" s="319"/>
      <c r="ADH46" s="319"/>
      <c r="ADI46" s="319"/>
      <c r="ADJ46" s="319"/>
      <c r="ADK46" s="319"/>
      <c r="ADL46" s="319"/>
      <c r="ADM46" s="319"/>
      <c r="ADN46" s="319"/>
      <c r="ADO46" s="319"/>
      <c r="ADP46" s="319"/>
      <c r="ADQ46" s="319"/>
      <c r="ADR46" s="319"/>
      <c r="ADS46" s="319"/>
      <c r="ADT46" s="319"/>
      <c r="ADU46" s="319"/>
      <c r="ADV46" s="319"/>
      <c r="ADW46" s="319"/>
      <c r="ADX46" s="319"/>
      <c r="ADY46" s="319"/>
      <c r="ADZ46" s="319"/>
      <c r="AEA46" s="319"/>
      <c r="AEB46" s="319"/>
      <c r="AEC46" s="319"/>
      <c r="AED46" s="319"/>
      <c r="AEE46" s="319"/>
      <c r="AEF46" s="319"/>
      <c r="AEG46" s="319"/>
      <c r="AEH46" s="319"/>
      <c r="AEI46" s="319"/>
      <c r="AEJ46" s="319"/>
      <c r="AEK46" s="319"/>
      <c r="AEL46" s="319"/>
      <c r="AEM46" s="319"/>
      <c r="AEN46" s="319"/>
      <c r="AEO46" s="319"/>
      <c r="AEP46" s="319"/>
      <c r="AEQ46" s="319"/>
      <c r="AER46" s="319"/>
      <c r="AES46" s="319"/>
      <c r="AET46" s="319"/>
      <c r="AEU46" s="319"/>
      <c r="AEV46" s="319"/>
      <c r="AEW46" s="319"/>
      <c r="AEX46" s="319"/>
      <c r="AEY46" s="319"/>
      <c r="AEZ46" s="319"/>
      <c r="AFA46" s="319"/>
      <c r="AFB46" s="319"/>
      <c r="AFC46" s="319"/>
      <c r="AFD46" s="319"/>
      <c r="AFE46" s="319"/>
      <c r="AFF46" s="319"/>
      <c r="AFG46" s="319"/>
      <c r="AFH46" s="319"/>
      <c r="AFI46" s="319"/>
      <c r="AFJ46" s="319"/>
      <c r="AFK46" s="319"/>
      <c r="AFL46" s="319"/>
      <c r="AFM46" s="319"/>
      <c r="AFN46" s="319"/>
      <c r="AFO46" s="319"/>
      <c r="AFP46" s="319"/>
      <c r="AFQ46" s="319"/>
      <c r="AFR46" s="319"/>
      <c r="AFS46" s="319"/>
      <c r="AFT46" s="319"/>
      <c r="AFU46" s="319"/>
      <c r="AFV46" s="319"/>
      <c r="AFW46" s="319"/>
      <c r="AFX46" s="319"/>
      <c r="AFY46" s="319"/>
      <c r="AFZ46" s="319"/>
      <c r="AGA46" s="319"/>
      <c r="AGB46" s="319"/>
      <c r="AGC46" s="319"/>
      <c r="AGD46" s="319"/>
      <c r="AGE46" s="319"/>
      <c r="AGF46" s="319"/>
      <c r="AGG46" s="319"/>
      <c r="AGH46" s="319"/>
      <c r="AGI46" s="319"/>
      <c r="AGJ46" s="319"/>
      <c r="AGK46" s="319"/>
      <c r="AGL46" s="319"/>
      <c r="AGM46" s="319"/>
      <c r="AGN46" s="319"/>
      <c r="AGO46" s="319"/>
      <c r="AGP46" s="319"/>
      <c r="AGQ46" s="319"/>
      <c r="AGR46" s="319"/>
      <c r="AGS46" s="319"/>
      <c r="AGT46" s="319"/>
      <c r="AGU46" s="319"/>
      <c r="AGV46" s="319"/>
      <c r="AGW46" s="319"/>
      <c r="AGX46" s="319"/>
      <c r="AGY46" s="319"/>
      <c r="AGZ46" s="319"/>
      <c r="AHA46" s="319"/>
      <c r="AHB46" s="319"/>
      <c r="AHC46" s="319"/>
      <c r="AHD46" s="319"/>
      <c r="AHE46" s="319"/>
      <c r="AHF46" s="319"/>
      <c r="AHG46" s="319"/>
      <c r="AHH46" s="319"/>
      <c r="AHI46" s="319"/>
      <c r="AHJ46" s="319"/>
      <c r="AHK46" s="319"/>
      <c r="AHL46" s="319"/>
      <c r="AHM46" s="319"/>
      <c r="AHN46" s="319"/>
      <c r="AHO46" s="319"/>
      <c r="AHP46" s="319"/>
      <c r="AHQ46" s="319"/>
      <c r="AHR46" s="319"/>
      <c r="AHS46" s="319"/>
      <c r="AHT46" s="319"/>
      <c r="AHU46" s="319"/>
      <c r="AHV46" s="319"/>
      <c r="AHW46" s="319"/>
      <c r="AHX46" s="319"/>
      <c r="AHY46" s="319"/>
      <c r="AHZ46" s="319"/>
      <c r="AIA46" s="319"/>
      <c r="AIB46" s="319"/>
      <c r="AIC46" s="319"/>
      <c r="AID46" s="319"/>
      <c r="AIE46" s="319"/>
      <c r="AIF46" s="319"/>
      <c r="AIG46" s="319"/>
      <c r="AIH46" s="319"/>
      <c r="AII46" s="319"/>
      <c r="AIJ46" s="319"/>
      <c r="AIK46" s="319"/>
      <c r="AIL46" s="319"/>
      <c r="AIM46" s="319"/>
      <c r="AIN46" s="319"/>
      <c r="AIO46" s="319"/>
      <c r="AIP46" s="319"/>
      <c r="AIQ46" s="319"/>
      <c r="AIR46" s="319"/>
      <c r="AIS46" s="319"/>
      <c r="AIT46" s="319"/>
      <c r="AIU46" s="319"/>
      <c r="AIV46" s="319"/>
      <c r="AIW46" s="319"/>
      <c r="AIX46" s="319"/>
      <c r="AIY46" s="319"/>
      <c r="AIZ46" s="319"/>
      <c r="AJA46" s="319"/>
      <c r="AJB46" s="319"/>
      <c r="AJC46" s="319"/>
      <c r="AJD46" s="319"/>
      <c r="AJE46" s="319"/>
      <c r="AJF46" s="319"/>
      <c r="AJG46" s="319"/>
      <c r="AJH46" s="319"/>
      <c r="AJI46" s="319"/>
      <c r="AJJ46" s="319"/>
      <c r="AJK46" s="319"/>
      <c r="AJL46" s="319"/>
      <c r="AJM46" s="319"/>
      <c r="AJN46" s="319"/>
      <c r="AJO46" s="319"/>
      <c r="AJP46" s="319"/>
      <c r="AJQ46" s="319"/>
      <c r="AJR46" s="319"/>
      <c r="AJS46" s="319"/>
      <c r="AJT46" s="319"/>
      <c r="AJU46" s="319"/>
      <c r="AJV46" s="319"/>
      <c r="AJW46" s="319"/>
      <c r="AJX46" s="319"/>
      <c r="AJY46" s="319"/>
      <c r="AJZ46" s="319"/>
      <c r="AKA46" s="319"/>
      <c r="AKB46" s="319"/>
      <c r="AKC46" s="319"/>
      <c r="AKD46" s="319"/>
    </row>
    <row r="47" spans="1:966" s="195" customFormat="1">
      <c r="B47" s="216"/>
      <c r="C47" s="215" t="s">
        <v>246</v>
      </c>
      <c r="D47" s="226"/>
      <c r="E47" s="226"/>
      <c r="F47" s="218"/>
      <c r="G47" s="218"/>
      <c r="H47" s="218"/>
      <c r="I47" s="219"/>
      <c r="J47" s="220"/>
      <c r="K47" s="220">
        <f>SUM(K29,K34,K39,K40,K44,K45,K46)</f>
        <v>887714</v>
      </c>
      <c r="L47" s="220">
        <f>SUM(L29,L34,L39,L40,L44,L45,L46)</f>
        <v>887687</v>
      </c>
      <c r="M47" s="221">
        <f t="shared" si="24"/>
        <v>823482.37476808904</v>
      </c>
      <c r="N47" s="221">
        <f t="shared" si="24"/>
        <v>823457.32838589977</v>
      </c>
      <c r="O47" s="222"/>
      <c r="P47" s="312"/>
      <c r="Q47" s="236"/>
      <c r="R47" s="236"/>
      <c r="S47" s="236"/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19"/>
      <c r="AI47" s="319"/>
      <c r="AJ47" s="319"/>
      <c r="AK47" s="319"/>
      <c r="AL47" s="319"/>
      <c r="AM47" s="319"/>
      <c r="AN47" s="319"/>
      <c r="AO47" s="319"/>
      <c r="AP47" s="319"/>
      <c r="AQ47" s="319"/>
      <c r="AR47" s="319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L47" s="319"/>
      <c r="DM47" s="319"/>
      <c r="DN47" s="319"/>
      <c r="DO47" s="319"/>
      <c r="DP47" s="319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  <c r="EE47" s="319"/>
      <c r="EF47" s="319"/>
      <c r="EG47" s="319"/>
      <c r="EH47" s="319"/>
      <c r="EI47" s="319"/>
      <c r="EJ47" s="319"/>
      <c r="EK47" s="319"/>
      <c r="EL47" s="319"/>
      <c r="EM47" s="319"/>
      <c r="EN47" s="319"/>
      <c r="EO47" s="319"/>
      <c r="EP47" s="319"/>
      <c r="EQ47" s="319"/>
      <c r="ER47" s="319"/>
      <c r="ES47" s="319"/>
      <c r="ET47" s="319"/>
      <c r="EU47" s="319"/>
      <c r="EV47" s="319"/>
      <c r="EW47" s="319"/>
      <c r="EX47" s="319"/>
      <c r="EY47" s="319"/>
      <c r="EZ47" s="319"/>
      <c r="FA47" s="319"/>
      <c r="FB47" s="319"/>
      <c r="FC47" s="319"/>
      <c r="FD47" s="319"/>
      <c r="FE47" s="319"/>
      <c r="FF47" s="319"/>
      <c r="FG47" s="319"/>
      <c r="FH47" s="319"/>
      <c r="FI47" s="319"/>
      <c r="FJ47" s="319"/>
      <c r="FK47" s="319"/>
      <c r="FL47" s="319"/>
      <c r="FM47" s="319"/>
      <c r="FN47" s="319"/>
      <c r="FO47" s="319"/>
      <c r="FP47" s="319"/>
      <c r="FQ47" s="319"/>
      <c r="FR47" s="319"/>
      <c r="FS47" s="319"/>
      <c r="FT47" s="319"/>
      <c r="FU47" s="319"/>
      <c r="FV47" s="319"/>
      <c r="FW47" s="319"/>
      <c r="FX47" s="319"/>
      <c r="FY47" s="319"/>
      <c r="FZ47" s="319"/>
      <c r="GA47" s="319"/>
      <c r="GB47" s="319"/>
      <c r="GC47" s="319"/>
      <c r="GD47" s="319"/>
      <c r="GE47" s="319"/>
      <c r="GF47" s="319"/>
      <c r="GG47" s="319"/>
      <c r="GH47" s="319"/>
      <c r="GI47" s="319"/>
      <c r="GJ47" s="319"/>
      <c r="GK47" s="319"/>
      <c r="GL47" s="319"/>
      <c r="GM47" s="319"/>
      <c r="GN47" s="319"/>
      <c r="GO47" s="319"/>
      <c r="GP47" s="319"/>
      <c r="GQ47" s="319"/>
      <c r="GR47" s="319"/>
      <c r="GS47" s="319"/>
      <c r="GT47" s="319"/>
      <c r="GU47" s="319"/>
      <c r="GV47" s="319"/>
      <c r="GW47" s="319"/>
      <c r="GX47" s="319"/>
      <c r="GY47" s="319"/>
      <c r="GZ47" s="319"/>
      <c r="HA47" s="319"/>
      <c r="HB47" s="319"/>
      <c r="HC47" s="319"/>
      <c r="HD47" s="319"/>
      <c r="HE47" s="319"/>
      <c r="HF47" s="319"/>
      <c r="HG47" s="319"/>
      <c r="HH47" s="319"/>
      <c r="HI47" s="319"/>
      <c r="HJ47" s="319"/>
      <c r="HK47" s="319"/>
      <c r="HL47" s="319"/>
      <c r="HM47" s="319"/>
      <c r="HN47" s="319"/>
      <c r="HO47" s="319"/>
      <c r="HP47" s="319"/>
      <c r="HQ47" s="319"/>
      <c r="HR47" s="319"/>
      <c r="HS47" s="319"/>
      <c r="HT47" s="319"/>
      <c r="HU47" s="319"/>
      <c r="HV47" s="319"/>
      <c r="HW47" s="319"/>
      <c r="HX47" s="319"/>
      <c r="HY47" s="319"/>
      <c r="HZ47" s="319"/>
      <c r="IA47" s="319"/>
      <c r="IB47" s="319"/>
      <c r="IC47" s="319"/>
      <c r="ID47" s="319"/>
      <c r="IE47" s="319"/>
      <c r="IF47" s="319"/>
      <c r="IG47" s="319"/>
      <c r="IH47" s="319"/>
      <c r="II47" s="319"/>
      <c r="IJ47" s="319"/>
      <c r="IK47" s="319"/>
      <c r="IL47" s="319"/>
      <c r="IM47" s="319"/>
      <c r="IN47" s="319"/>
      <c r="IO47" s="319"/>
      <c r="IP47" s="319"/>
      <c r="IQ47" s="319"/>
      <c r="IR47" s="319"/>
      <c r="IS47" s="319"/>
      <c r="IT47" s="319"/>
      <c r="IU47" s="319"/>
      <c r="IV47" s="319"/>
      <c r="IW47" s="319"/>
      <c r="IX47" s="319"/>
      <c r="IY47" s="319"/>
      <c r="IZ47" s="319"/>
      <c r="JA47" s="319"/>
      <c r="JB47" s="319"/>
      <c r="JC47" s="319"/>
      <c r="JD47" s="319"/>
      <c r="JE47" s="319"/>
      <c r="JF47" s="319"/>
      <c r="JG47" s="319"/>
      <c r="JH47" s="319"/>
      <c r="JI47" s="319"/>
      <c r="JJ47" s="319"/>
      <c r="JK47" s="319"/>
      <c r="JL47" s="319"/>
      <c r="JM47" s="319"/>
      <c r="JN47" s="319"/>
      <c r="JO47" s="319"/>
      <c r="JP47" s="319"/>
      <c r="JQ47" s="319"/>
      <c r="JR47" s="319"/>
      <c r="JS47" s="319"/>
      <c r="JT47" s="319"/>
      <c r="JU47" s="319"/>
      <c r="JV47" s="319"/>
      <c r="JW47" s="319"/>
      <c r="JX47" s="319"/>
      <c r="JY47" s="319"/>
      <c r="JZ47" s="319"/>
      <c r="KA47" s="319"/>
      <c r="KB47" s="319"/>
      <c r="KC47" s="319"/>
      <c r="KD47" s="319"/>
      <c r="KE47" s="319"/>
      <c r="KF47" s="319"/>
      <c r="KG47" s="319"/>
      <c r="KH47" s="319"/>
      <c r="KI47" s="319"/>
      <c r="KJ47" s="319"/>
      <c r="KK47" s="319"/>
      <c r="KL47" s="319"/>
      <c r="KM47" s="319"/>
      <c r="KN47" s="319"/>
      <c r="KO47" s="319"/>
      <c r="KP47" s="319"/>
      <c r="KQ47" s="319"/>
      <c r="KR47" s="319"/>
      <c r="KS47" s="319"/>
      <c r="KT47" s="319"/>
      <c r="KU47" s="319"/>
      <c r="KV47" s="319"/>
      <c r="KW47" s="319"/>
      <c r="KX47" s="319"/>
      <c r="KY47" s="319"/>
      <c r="KZ47" s="319"/>
      <c r="LA47" s="319"/>
      <c r="LB47" s="319"/>
      <c r="LC47" s="319"/>
      <c r="LD47" s="319"/>
      <c r="LE47" s="319"/>
      <c r="LF47" s="319"/>
      <c r="LG47" s="319"/>
      <c r="LH47" s="319"/>
      <c r="LI47" s="319"/>
      <c r="LJ47" s="319"/>
      <c r="LK47" s="319"/>
      <c r="LL47" s="319"/>
      <c r="LM47" s="319"/>
      <c r="LN47" s="319"/>
      <c r="LO47" s="319"/>
      <c r="LP47" s="319"/>
      <c r="LQ47" s="319"/>
      <c r="LR47" s="319"/>
      <c r="LS47" s="319"/>
      <c r="LT47" s="319"/>
      <c r="LU47" s="319"/>
      <c r="LV47" s="319"/>
      <c r="LW47" s="319"/>
      <c r="LX47" s="319"/>
      <c r="LY47" s="319"/>
      <c r="LZ47" s="319"/>
      <c r="MA47" s="319"/>
      <c r="MB47" s="319"/>
      <c r="MC47" s="319"/>
      <c r="MD47" s="319"/>
      <c r="ME47" s="319"/>
      <c r="MF47" s="319"/>
      <c r="MG47" s="319"/>
      <c r="MH47" s="319"/>
      <c r="MI47" s="319"/>
      <c r="MJ47" s="319"/>
      <c r="MK47" s="319"/>
      <c r="ML47" s="319"/>
      <c r="MM47" s="319"/>
      <c r="MN47" s="319"/>
      <c r="MO47" s="319"/>
      <c r="MP47" s="319"/>
      <c r="MQ47" s="319"/>
      <c r="MR47" s="319"/>
      <c r="MS47" s="319"/>
      <c r="MT47" s="319"/>
      <c r="MU47" s="319"/>
      <c r="MV47" s="319"/>
      <c r="MW47" s="319"/>
      <c r="MX47" s="319"/>
      <c r="MY47" s="319"/>
      <c r="MZ47" s="319"/>
      <c r="NA47" s="319"/>
      <c r="NB47" s="319"/>
      <c r="NC47" s="319"/>
      <c r="ND47" s="319"/>
      <c r="NE47" s="319"/>
      <c r="NF47" s="319"/>
      <c r="NG47" s="319"/>
      <c r="NH47" s="319"/>
      <c r="NI47" s="319"/>
      <c r="NJ47" s="319"/>
      <c r="NK47" s="319"/>
      <c r="NL47" s="319"/>
      <c r="NM47" s="319"/>
      <c r="NN47" s="319"/>
      <c r="NO47" s="319"/>
      <c r="NP47" s="319"/>
      <c r="NQ47" s="319"/>
      <c r="NR47" s="319"/>
      <c r="NS47" s="319"/>
      <c r="NT47" s="319"/>
      <c r="NU47" s="319"/>
      <c r="NV47" s="319"/>
      <c r="NW47" s="319"/>
      <c r="NX47" s="319"/>
      <c r="NY47" s="319"/>
      <c r="NZ47" s="319"/>
      <c r="OA47" s="319"/>
      <c r="OB47" s="319"/>
      <c r="OC47" s="319"/>
      <c r="OD47" s="319"/>
      <c r="OE47" s="319"/>
      <c r="OF47" s="319"/>
      <c r="OG47" s="319"/>
      <c r="OH47" s="319"/>
      <c r="OI47" s="319"/>
      <c r="OJ47" s="319"/>
      <c r="OK47" s="319"/>
      <c r="OL47" s="319"/>
      <c r="OM47" s="319"/>
      <c r="ON47" s="319"/>
      <c r="OO47" s="319"/>
      <c r="OP47" s="319"/>
      <c r="OQ47" s="319"/>
      <c r="OR47" s="319"/>
      <c r="OS47" s="319"/>
      <c r="OT47" s="319"/>
      <c r="OU47" s="319"/>
      <c r="OV47" s="319"/>
      <c r="OW47" s="319"/>
      <c r="OX47" s="319"/>
      <c r="OY47" s="319"/>
      <c r="OZ47" s="319"/>
      <c r="PA47" s="319"/>
      <c r="PB47" s="319"/>
      <c r="PC47" s="319"/>
      <c r="PD47" s="319"/>
      <c r="PE47" s="319"/>
      <c r="PF47" s="319"/>
      <c r="PG47" s="319"/>
      <c r="PH47" s="319"/>
      <c r="PI47" s="319"/>
      <c r="PJ47" s="319"/>
      <c r="PK47" s="319"/>
      <c r="PL47" s="319"/>
      <c r="PM47" s="319"/>
      <c r="PN47" s="319"/>
      <c r="PO47" s="319"/>
      <c r="PP47" s="319"/>
      <c r="PQ47" s="319"/>
      <c r="PR47" s="319"/>
      <c r="PS47" s="319"/>
      <c r="PT47" s="319"/>
      <c r="PU47" s="319"/>
      <c r="PV47" s="319"/>
      <c r="PW47" s="319"/>
      <c r="PX47" s="319"/>
      <c r="PY47" s="319"/>
      <c r="PZ47" s="319"/>
      <c r="QA47" s="319"/>
      <c r="QB47" s="319"/>
      <c r="QC47" s="319"/>
      <c r="QD47" s="319"/>
      <c r="QE47" s="319"/>
      <c r="QF47" s="319"/>
      <c r="QG47" s="319"/>
      <c r="QH47" s="319"/>
      <c r="QI47" s="319"/>
      <c r="QJ47" s="319"/>
      <c r="QK47" s="319"/>
      <c r="QL47" s="319"/>
      <c r="QM47" s="319"/>
      <c r="QN47" s="319"/>
      <c r="QO47" s="319"/>
      <c r="QP47" s="319"/>
      <c r="QQ47" s="319"/>
      <c r="QR47" s="319"/>
      <c r="QS47" s="319"/>
      <c r="QT47" s="319"/>
      <c r="QU47" s="319"/>
      <c r="QV47" s="319"/>
      <c r="QW47" s="319"/>
      <c r="QX47" s="319"/>
      <c r="QY47" s="319"/>
      <c r="QZ47" s="319"/>
      <c r="RA47" s="319"/>
      <c r="RB47" s="319"/>
      <c r="RC47" s="319"/>
      <c r="RD47" s="319"/>
      <c r="RE47" s="319"/>
      <c r="RF47" s="319"/>
      <c r="RG47" s="319"/>
      <c r="RH47" s="319"/>
      <c r="RI47" s="319"/>
      <c r="RJ47" s="319"/>
      <c r="RK47" s="319"/>
      <c r="RL47" s="319"/>
      <c r="RM47" s="319"/>
      <c r="RN47" s="319"/>
      <c r="RO47" s="319"/>
      <c r="RP47" s="319"/>
      <c r="RQ47" s="319"/>
      <c r="RR47" s="319"/>
      <c r="RS47" s="319"/>
      <c r="RT47" s="319"/>
      <c r="RU47" s="319"/>
      <c r="RV47" s="319"/>
      <c r="RW47" s="319"/>
      <c r="RX47" s="319"/>
      <c r="RY47" s="319"/>
      <c r="RZ47" s="319"/>
      <c r="SA47" s="319"/>
      <c r="SB47" s="319"/>
      <c r="SC47" s="319"/>
      <c r="SD47" s="319"/>
      <c r="SE47" s="319"/>
      <c r="SF47" s="319"/>
      <c r="SG47" s="319"/>
      <c r="SH47" s="319"/>
      <c r="SI47" s="319"/>
      <c r="SJ47" s="319"/>
      <c r="SK47" s="319"/>
      <c r="SL47" s="319"/>
      <c r="SM47" s="319"/>
      <c r="SN47" s="319"/>
      <c r="SO47" s="319"/>
      <c r="SP47" s="319"/>
      <c r="SQ47" s="319"/>
      <c r="SR47" s="319"/>
      <c r="SS47" s="319"/>
      <c r="ST47" s="319"/>
      <c r="SU47" s="319"/>
      <c r="SV47" s="319"/>
      <c r="SW47" s="319"/>
      <c r="SX47" s="319"/>
      <c r="SY47" s="319"/>
      <c r="SZ47" s="319"/>
      <c r="TA47" s="319"/>
      <c r="TB47" s="319"/>
      <c r="TC47" s="319"/>
      <c r="TD47" s="319"/>
      <c r="TE47" s="319"/>
      <c r="TF47" s="319"/>
      <c r="TG47" s="319"/>
      <c r="TH47" s="319"/>
      <c r="TI47" s="319"/>
      <c r="TJ47" s="319"/>
      <c r="TK47" s="319"/>
      <c r="TL47" s="319"/>
      <c r="TM47" s="319"/>
      <c r="TN47" s="319"/>
      <c r="TO47" s="319"/>
      <c r="TP47" s="319"/>
      <c r="TQ47" s="319"/>
      <c r="TR47" s="319"/>
      <c r="TS47" s="319"/>
      <c r="TT47" s="319"/>
      <c r="TU47" s="319"/>
      <c r="TV47" s="319"/>
      <c r="TW47" s="319"/>
      <c r="TX47" s="319"/>
      <c r="TY47" s="319"/>
      <c r="TZ47" s="319"/>
      <c r="UA47" s="319"/>
      <c r="UB47" s="319"/>
      <c r="UC47" s="319"/>
      <c r="UD47" s="319"/>
      <c r="UE47" s="319"/>
      <c r="UF47" s="319"/>
      <c r="UG47" s="319"/>
      <c r="UH47" s="319"/>
      <c r="UI47" s="319"/>
      <c r="UJ47" s="319"/>
      <c r="UK47" s="319"/>
      <c r="UL47" s="319"/>
      <c r="UM47" s="319"/>
      <c r="UN47" s="319"/>
      <c r="UO47" s="319"/>
      <c r="UP47" s="319"/>
      <c r="UQ47" s="319"/>
      <c r="UR47" s="319"/>
      <c r="US47" s="319"/>
      <c r="UT47" s="319"/>
      <c r="UU47" s="319"/>
      <c r="UV47" s="319"/>
      <c r="UW47" s="319"/>
      <c r="UX47" s="319"/>
      <c r="UY47" s="319"/>
      <c r="UZ47" s="319"/>
      <c r="VA47" s="319"/>
      <c r="VB47" s="319"/>
      <c r="VC47" s="319"/>
      <c r="VD47" s="319"/>
      <c r="VE47" s="319"/>
      <c r="VF47" s="319"/>
      <c r="VG47" s="319"/>
      <c r="VH47" s="319"/>
      <c r="VI47" s="319"/>
      <c r="VJ47" s="319"/>
      <c r="VK47" s="319"/>
      <c r="VL47" s="319"/>
      <c r="VM47" s="319"/>
      <c r="VN47" s="319"/>
      <c r="VO47" s="319"/>
      <c r="VP47" s="319"/>
      <c r="VQ47" s="319"/>
      <c r="VR47" s="319"/>
      <c r="VS47" s="319"/>
      <c r="VT47" s="319"/>
      <c r="VU47" s="319"/>
      <c r="VV47" s="319"/>
      <c r="VW47" s="319"/>
      <c r="VX47" s="319"/>
      <c r="VY47" s="319"/>
      <c r="VZ47" s="319"/>
      <c r="WA47" s="319"/>
      <c r="WB47" s="319"/>
      <c r="WC47" s="319"/>
      <c r="WD47" s="319"/>
      <c r="WE47" s="319"/>
      <c r="WF47" s="319"/>
      <c r="WG47" s="319"/>
      <c r="WH47" s="319"/>
      <c r="WI47" s="319"/>
      <c r="WJ47" s="319"/>
      <c r="WK47" s="319"/>
      <c r="WL47" s="319"/>
      <c r="WM47" s="319"/>
      <c r="WN47" s="319"/>
      <c r="WO47" s="319"/>
      <c r="WP47" s="319"/>
      <c r="WQ47" s="319"/>
      <c r="WR47" s="319"/>
      <c r="WS47" s="319"/>
      <c r="WT47" s="319"/>
      <c r="WU47" s="319"/>
      <c r="WV47" s="319"/>
      <c r="WW47" s="319"/>
      <c r="WX47" s="319"/>
      <c r="WY47" s="319"/>
      <c r="WZ47" s="319"/>
      <c r="XA47" s="319"/>
      <c r="XB47" s="319"/>
      <c r="XC47" s="319"/>
      <c r="XD47" s="319"/>
      <c r="XE47" s="319"/>
      <c r="XF47" s="319"/>
      <c r="XG47" s="319"/>
      <c r="XH47" s="319"/>
      <c r="XI47" s="319"/>
      <c r="XJ47" s="319"/>
      <c r="XK47" s="319"/>
      <c r="XL47" s="319"/>
      <c r="XM47" s="319"/>
      <c r="XN47" s="319"/>
      <c r="XO47" s="319"/>
      <c r="XP47" s="319"/>
      <c r="XQ47" s="319"/>
      <c r="XR47" s="319"/>
      <c r="XS47" s="319"/>
      <c r="XT47" s="319"/>
      <c r="XU47" s="319"/>
      <c r="XV47" s="319"/>
      <c r="XW47" s="319"/>
      <c r="XX47" s="319"/>
      <c r="XY47" s="319"/>
      <c r="XZ47" s="319"/>
      <c r="YA47" s="319"/>
      <c r="YB47" s="319"/>
      <c r="YC47" s="319"/>
      <c r="YD47" s="319"/>
      <c r="YE47" s="319"/>
      <c r="YF47" s="319"/>
      <c r="YG47" s="319"/>
      <c r="YH47" s="319"/>
      <c r="YI47" s="319"/>
      <c r="YJ47" s="319"/>
      <c r="YK47" s="319"/>
      <c r="YL47" s="319"/>
      <c r="YM47" s="319"/>
      <c r="YN47" s="319"/>
      <c r="YO47" s="319"/>
      <c r="YP47" s="319"/>
      <c r="YQ47" s="319"/>
      <c r="YR47" s="319"/>
      <c r="YS47" s="319"/>
      <c r="YT47" s="319"/>
      <c r="YU47" s="319"/>
      <c r="YV47" s="319"/>
      <c r="YW47" s="319"/>
      <c r="YX47" s="319"/>
      <c r="YY47" s="319"/>
      <c r="YZ47" s="319"/>
      <c r="ZA47" s="319"/>
      <c r="ZB47" s="319"/>
      <c r="ZC47" s="319"/>
      <c r="ZD47" s="319"/>
      <c r="ZE47" s="319"/>
      <c r="ZF47" s="319"/>
      <c r="ZG47" s="319"/>
      <c r="ZH47" s="319"/>
      <c r="ZI47" s="319"/>
      <c r="ZJ47" s="319"/>
      <c r="ZK47" s="319"/>
      <c r="ZL47" s="319"/>
      <c r="ZM47" s="319"/>
      <c r="ZN47" s="319"/>
      <c r="ZO47" s="319"/>
      <c r="ZP47" s="319"/>
      <c r="ZQ47" s="319"/>
      <c r="ZR47" s="319"/>
      <c r="ZS47" s="319"/>
      <c r="ZT47" s="319"/>
      <c r="ZU47" s="319"/>
      <c r="ZV47" s="319"/>
      <c r="ZW47" s="319"/>
      <c r="ZX47" s="319"/>
      <c r="ZY47" s="319"/>
      <c r="ZZ47" s="319"/>
      <c r="AAA47" s="319"/>
      <c r="AAB47" s="319"/>
      <c r="AAC47" s="319"/>
      <c r="AAD47" s="319"/>
      <c r="AAE47" s="319"/>
      <c r="AAF47" s="319"/>
      <c r="AAG47" s="319"/>
      <c r="AAH47" s="319"/>
      <c r="AAI47" s="319"/>
      <c r="AAJ47" s="319"/>
      <c r="AAK47" s="319"/>
      <c r="AAL47" s="319"/>
      <c r="AAM47" s="319"/>
      <c r="AAN47" s="319"/>
      <c r="AAO47" s="319"/>
      <c r="AAP47" s="319"/>
      <c r="AAQ47" s="319"/>
      <c r="AAR47" s="319"/>
      <c r="AAS47" s="319"/>
      <c r="AAT47" s="319"/>
      <c r="AAU47" s="319"/>
      <c r="AAV47" s="319"/>
      <c r="AAW47" s="319"/>
      <c r="AAX47" s="319"/>
      <c r="AAY47" s="319"/>
      <c r="AAZ47" s="319"/>
      <c r="ABA47" s="319"/>
      <c r="ABB47" s="319"/>
      <c r="ABC47" s="319"/>
      <c r="ABD47" s="319"/>
      <c r="ABE47" s="319"/>
      <c r="ABF47" s="319"/>
      <c r="ABG47" s="319"/>
      <c r="ABH47" s="319"/>
      <c r="ABI47" s="319"/>
      <c r="ABJ47" s="319"/>
      <c r="ABK47" s="319"/>
      <c r="ABL47" s="319"/>
      <c r="ABM47" s="319"/>
      <c r="ABN47" s="319"/>
      <c r="ABO47" s="319"/>
      <c r="ABP47" s="319"/>
      <c r="ABQ47" s="319"/>
      <c r="ABR47" s="319"/>
      <c r="ABS47" s="319"/>
      <c r="ABT47" s="319"/>
      <c r="ABU47" s="319"/>
      <c r="ABV47" s="319"/>
      <c r="ABW47" s="319"/>
      <c r="ABX47" s="319"/>
      <c r="ABY47" s="319"/>
      <c r="ABZ47" s="319"/>
      <c r="ACA47" s="319"/>
      <c r="ACB47" s="319"/>
      <c r="ACC47" s="319"/>
      <c r="ACD47" s="319"/>
      <c r="ACE47" s="319"/>
      <c r="ACF47" s="319"/>
      <c r="ACG47" s="319"/>
      <c r="ACH47" s="319"/>
      <c r="ACI47" s="319"/>
      <c r="ACJ47" s="319"/>
      <c r="ACK47" s="319"/>
      <c r="ACL47" s="319"/>
      <c r="ACM47" s="319"/>
      <c r="ACN47" s="319"/>
      <c r="ACO47" s="319"/>
      <c r="ACP47" s="319"/>
      <c r="ACQ47" s="319"/>
      <c r="ACR47" s="319"/>
      <c r="ACS47" s="319"/>
      <c r="ACT47" s="319"/>
      <c r="ACU47" s="319"/>
      <c r="ACV47" s="319"/>
      <c r="ACW47" s="319"/>
      <c r="ACX47" s="319"/>
      <c r="ACY47" s="319"/>
      <c r="ACZ47" s="319"/>
      <c r="ADA47" s="319"/>
      <c r="ADB47" s="319"/>
      <c r="ADC47" s="319"/>
      <c r="ADD47" s="319"/>
      <c r="ADE47" s="319"/>
      <c r="ADF47" s="319"/>
      <c r="ADG47" s="319"/>
      <c r="ADH47" s="319"/>
      <c r="ADI47" s="319"/>
      <c r="ADJ47" s="319"/>
      <c r="ADK47" s="319"/>
      <c r="ADL47" s="319"/>
      <c r="ADM47" s="319"/>
      <c r="ADN47" s="319"/>
      <c r="ADO47" s="319"/>
      <c r="ADP47" s="319"/>
      <c r="ADQ47" s="319"/>
      <c r="ADR47" s="319"/>
      <c r="ADS47" s="319"/>
      <c r="ADT47" s="319"/>
      <c r="ADU47" s="319"/>
      <c r="ADV47" s="319"/>
      <c r="ADW47" s="319"/>
      <c r="ADX47" s="319"/>
      <c r="ADY47" s="319"/>
      <c r="ADZ47" s="319"/>
      <c r="AEA47" s="319"/>
      <c r="AEB47" s="319"/>
      <c r="AEC47" s="319"/>
      <c r="AED47" s="319"/>
      <c r="AEE47" s="319"/>
      <c r="AEF47" s="319"/>
      <c r="AEG47" s="319"/>
      <c r="AEH47" s="319"/>
      <c r="AEI47" s="319"/>
      <c r="AEJ47" s="319"/>
      <c r="AEK47" s="319"/>
      <c r="AEL47" s="319"/>
      <c r="AEM47" s="319"/>
      <c r="AEN47" s="319"/>
      <c r="AEO47" s="319"/>
      <c r="AEP47" s="319"/>
      <c r="AEQ47" s="319"/>
      <c r="AER47" s="319"/>
      <c r="AES47" s="319"/>
      <c r="AET47" s="319"/>
      <c r="AEU47" s="319"/>
      <c r="AEV47" s="319"/>
      <c r="AEW47" s="319"/>
      <c r="AEX47" s="319"/>
      <c r="AEY47" s="319"/>
      <c r="AEZ47" s="319"/>
      <c r="AFA47" s="319"/>
      <c r="AFB47" s="319"/>
      <c r="AFC47" s="319"/>
      <c r="AFD47" s="319"/>
      <c r="AFE47" s="319"/>
      <c r="AFF47" s="319"/>
      <c r="AFG47" s="319"/>
      <c r="AFH47" s="319"/>
      <c r="AFI47" s="319"/>
      <c r="AFJ47" s="319"/>
      <c r="AFK47" s="319"/>
      <c r="AFL47" s="319"/>
      <c r="AFM47" s="319"/>
      <c r="AFN47" s="319"/>
      <c r="AFO47" s="319"/>
      <c r="AFP47" s="319"/>
      <c r="AFQ47" s="319"/>
      <c r="AFR47" s="319"/>
      <c r="AFS47" s="319"/>
      <c r="AFT47" s="319"/>
      <c r="AFU47" s="319"/>
      <c r="AFV47" s="319"/>
      <c r="AFW47" s="319"/>
      <c r="AFX47" s="319"/>
      <c r="AFY47" s="319"/>
      <c r="AFZ47" s="319"/>
      <c r="AGA47" s="319"/>
      <c r="AGB47" s="319"/>
      <c r="AGC47" s="319"/>
      <c r="AGD47" s="319"/>
      <c r="AGE47" s="319"/>
      <c r="AGF47" s="319"/>
      <c r="AGG47" s="319"/>
      <c r="AGH47" s="319"/>
      <c r="AGI47" s="319"/>
      <c r="AGJ47" s="319"/>
      <c r="AGK47" s="319"/>
      <c r="AGL47" s="319"/>
      <c r="AGM47" s="319"/>
      <c r="AGN47" s="319"/>
      <c r="AGO47" s="319"/>
      <c r="AGP47" s="319"/>
      <c r="AGQ47" s="319"/>
      <c r="AGR47" s="319"/>
      <c r="AGS47" s="319"/>
      <c r="AGT47" s="319"/>
      <c r="AGU47" s="319"/>
      <c r="AGV47" s="319"/>
      <c r="AGW47" s="319"/>
      <c r="AGX47" s="319"/>
      <c r="AGY47" s="319"/>
      <c r="AGZ47" s="319"/>
      <c r="AHA47" s="319"/>
      <c r="AHB47" s="319"/>
      <c r="AHC47" s="319"/>
      <c r="AHD47" s="319"/>
      <c r="AHE47" s="319"/>
      <c r="AHF47" s="319"/>
      <c r="AHG47" s="319"/>
      <c r="AHH47" s="319"/>
      <c r="AHI47" s="319"/>
      <c r="AHJ47" s="319"/>
      <c r="AHK47" s="319"/>
      <c r="AHL47" s="319"/>
      <c r="AHM47" s="319"/>
      <c r="AHN47" s="319"/>
      <c r="AHO47" s="319"/>
      <c r="AHP47" s="319"/>
      <c r="AHQ47" s="319"/>
      <c r="AHR47" s="319"/>
      <c r="AHS47" s="319"/>
      <c r="AHT47" s="319"/>
      <c r="AHU47" s="319"/>
      <c r="AHV47" s="319"/>
      <c r="AHW47" s="319"/>
      <c r="AHX47" s="319"/>
      <c r="AHY47" s="319"/>
      <c r="AHZ47" s="319"/>
      <c r="AIA47" s="319"/>
      <c r="AIB47" s="319"/>
      <c r="AIC47" s="319"/>
      <c r="AID47" s="319"/>
      <c r="AIE47" s="319"/>
      <c r="AIF47" s="319"/>
      <c r="AIG47" s="319"/>
      <c r="AIH47" s="319"/>
      <c r="AII47" s="319"/>
      <c r="AIJ47" s="319"/>
      <c r="AIK47" s="319"/>
      <c r="AIL47" s="319"/>
      <c r="AIM47" s="319"/>
      <c r="AIN47" s="319"/>
      <c r="AIO47" s="319"/>
      <c r="AIP47" s="319"/>
      <c r="AIQ47" s="319"/>
      <c r="AIR47" s="319"/>
      <c r="AIS47" s="319"/>
      <c r="AIT47" s="319"/>
      <c r="AIU47" s="319"/>
      <c r="AIV47" s="319"/>
      <c r="AIW47" s="319"/>
      <c r="AIX47" s="319"/>
      <c r="AIY47" s="319"/>
      <c r="AIZ47" s="319"/>
      <c r="AJA47" s="319"/>
      <c r="AJB47" s="319"/>
      <c r="AJC47" s="319"/>
      <c r="AJD47" s="319"/>
      <c r="AJE47" s="319"/>
      <c r="AJF47" s="319"/>
      <c r="AJG47" s="319"/>
      <c r="AJH47" s="319"/>
      <c r="AJI47" s="319"/>
      <c r="AJJ47" s="319"/>
      <c r="AJK47" s="319"/>
      <c r="AJL47" s="319"/>
      <c r="AJM47" s="319"/>
      <c r="AJN47" s="319"/>
      <c r="AJO47" s="319"/>
      <c r="AJP47" s="319"/>
      <c r="AJQ47" s="319"/>
      <c r="AJR47" s="319"/>
      <c r="AJS47" s="319"/>
      <c r="AJT47" s="319"/>
      <c r="AJU47" s="319"/>
      <c r="AJV47" s="319"/>
      <c r="AJW47" s="319"/>
      <c r="AJX47" s="319"/>
      <c r="AJY47" s="319"/>
      <c r="AJZ47" s="319"/>
      <c r="AKA47" s="319"/>
      <c r="AKB47" s="319"/>
      <c r="AKC47" s="319"/>
      <c r="AKD47" s="319"/>
    </row>
    <row r="48" spans="1:966" s="195" customFormat="1">
      <c r="B48" s="229"/>
      <c r="C48" t="s">
        <v>69</v>
      </c>
      <c r="D48" s="229"/>
      <c r="E48" s="229"/>
      <c r="F48" s="234"/>
      <c r="G48" s="211"/>
      <c r="H48" s="211"/>
      <c r="I48" s="212"/>
      <c r="J48" s="213"/>
      <c r="K48" s="238">
        <v>20179</v>
      </c>
      <c r="L48" s="238">
        <v>20179</v>
      </c>
      <c r="M48" s="214">
        <f t="shared" ref="M48:M53" si="25">K48/(1+$C$2)^1</f>
        <v>18718.923933209648</v>
      </c>
      <c r="N48" s="214">
        <f t="shared" ref="N48:N53" si="26">L48/(1+$C$2)^1</f>
        <v>18718.923933209648</v>
      </c>
      <c r="O48" s="208"/>
      <c r="P48" s="311"/>
      <c r="Q48" s="230"/>
      <c r="R48" s="230"/>
      <c r="S48" s="230"/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19"/>
      <c r="AI48" s="319"/>
      <c r="AJ48" s="319"/>
      <c r="AK48" s="319"/>
      <c r="AL48" s="319"/>
      <c r="AM48" s="319"/>
      <c r="AN48" s="319"/>
      <c r="AO48" s="319"/>
      <c r="AP48" s="319"/>
      <c r="AQ48" s="319"/>
      <c r="AR48" s="319"/>
      <c r="AS48" s="319"/>
      <c r="AT48" s="319"/>
      <c r="AU48" s="319"/>
      <c r="AV48" s="319"/>
      <c r="AW48" s="319"/>
      <c r="AX48" s="319"/>
      <c r="AY48" s="319"/>
      <c r="AZ48" s="319"/>
      <c r="BA48" s="319"/>
      <c r="BB48" s="319"/>
      <c r="BC48" s="319"/>
      <c r="BD48" s="319"/>
      <c r="BE48" s="319"/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19"/>
      <c r="CV48" s="319"/>
      <c r="CW48" s="319"/>
      <c r="CX48" s="319"/>
      <c r="CY48" s="319"/>
      <c r="CZ48" s="319"/>
      <c r="DA48" s="319"/>
      <c r="DB48" s="319"/>
      <c r="DC48" s="319"/>
      <c r="DD48" s="319"/>
      <c r="DE48" s="319"/>
      <c r="DF48" s="319"/>
      <c r="DG48" s="319"/>
      <c r="DH48" s="319"/>
      <c r="DI48" s="319"/>
      <c r="DJ48" s="319"/>
      <c r="DK48" s="319"/>
      <c r="DL48" s="319"/>
      <c r="DM48" s="319"/>
      <c r="DN48" s="319"/>
      <c r="DO48" s="319"/>
      <c r="DP48" s="319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  <c r="EE48" s="319"/>
      <c r="EF48" s="319"/>
      <c r="EG48" s="319"/>
      <c r="EH48" s="319"/>
      <c r="EI48" s="319"/>
      <c r="EJ48" s="319"/>
      <c r="EK48" s="319"/>
      <c r="EL48" s="319"/>
      <c r="EM48" s="319"/>
      <c r="EN48" s="319"/>
      <c r="EO48" s="319"/>
      <c r="EP48" s="319"/>
      <c r="EQ48" s="319"/>
      <c r="ER48" s="319"/>
      <c r="ES48" s="319"/>
      <c r="ET48" s="319"/>
      <c r="EU48" s="319"/>
      <c r="EV48" s="319"/>
      <c r="EW48" s="319"/>
      <c r="EX48" s="319"/>
      <c r="EY48" s="319"/>
      <c r="EZ48" s="319"/>
      <c r="FA48" s="319"/>
      <c r="FB48" s="319"/>
      <c r="FC48" s="319"/>
      <c r="FD48" s="319"/>
      <c r="FE48" s="319"/>
      <c r="FF48" s="319"/>
      <c r="FG48" s="319"/>
      <c r="FH48" s="319"/>
      <c r="FI48" s="319"/>
      <c r="FJ48" s="319"/>
      <c r="FK48" s="319"/>
      <c r="FL48" s="319"/>
      <c r="FM48" s="319"/>
      <c r="FN48" s="319"/>
      <c r="FO48" s="319"/>
      <c r="FP48" s="319"/>
      <c r="FQ48" s="319"/>
      <c r="FR48" s="319"/>
      <c r="FS48" s="319"/>
      <c r="FT48" s="319"/>
      <c r="FU48" s="319"/>
      <c r="FV48" s="319"/>
      <c r="FW48" s="319"/>
      <c r="FX48" s="319"/>
      <c r="FY48" s="319"/>
      <c r="FZ48" s="319"/>
      <c r="GA48" s="319"/>
      <c r="GB48" s="319"/>
      <c r="GC48" s="319"/>
      <c r="GD48" s="319"/>
      <c r="GE48" s="319"/>
      <c r="GF48" s="319"/>
      <c r="GG48" s="319"/>
      <c r="GH48" s="319"/>
      <c r="GI48" s="319"/>
      <c r="GJ48" s="319"/>
      <c r="GK48" s="319"/>
      <c r="GL48" s="319"/>
      <c r="GM48" s="319"/>
      <c r="GN48" s="319"/>
      <c r="GO48" s="319"/>
      <c r="GP48" s="319"/>
      <c r="GQ48" s="319"/>
      <c r="GR48" s="319"/>
      <c r="GS48" s="319"/>
      <c r="GT48" s="319"/>
      <c r="GU48" s="319"/>
      <c r="GV48" s="319"/>
      <c r="GW48" s="319"/>
      <c r="GX48" s="319"/>
      <c r="GY48" s="319"/>
      <c r="GZ48" s="319"/>
      <c r="HA48" s="319"/>
      <c r="HB48" s="319"/>
      <c r="HC48" s="319"/>
      <c r="HD48" s="319"/>
      <c r="HE48" s="319"/>
      <c r="HF48" s="319"/>
      <c r="HG48" s="319"/>
      <c r="HH48" s="319"/>
      <c r="HI48" s="319"/>
      <c r="HJ48" s="319"/>
      <c r="HK48" s="319"/>
      <c r="HL48" s="319"/>
      <c r="HM48" s="319"/>
      <c r="HN48" s="319"/>
      <c r="HO48" s="319"/>
      <c r="HP48" s="319"/>
      <c r="HQ48" s="319"/>
      <c r="HR48" s="319"/>
      <c r="HS48" s="319"/>
      <c r="HT48" s="319"/>
      <c r="HU48" s="319"/>
      <c r="HV48" s="319"/>
      <c r="HW48" s="319"/>
      <c r="HX48" s="319"/>
      <c r="HY48" s="319"/>
      <c r="HZ48" s="319"/>
      <c r="IA48" s="319"/>
      <c r="IB48" s="319"/>
      <c r="IC48" s="319"/>
      <c r="ID48" s="319"/>
      <c r="IE48" s="319"/>
      <c r="IF48" s="319"/>
      <c r="IG48" s="319"/>
      <c r="IH48" s="319"/>
      <c r="II48" s="319"/>
      <c r="IJ48" s="319"/>
      <c r="IK48" s="319"/>
      <c r="IL48" s="319"/>
      <c r="IM48" s="319"/>
      <c r="IN48" s="319"/>
      <c r="IO48" s="319"/>
      <c r="IP48" s="319"/>
      <c r="IQ48" s="319"/>
      <c r="IR48" s="319"/>
      <c r="IS48" s="319"/>
      <c r="IT48" s="319"/>
      <c r="IU48" s="319"/>
      <c r="IV48" s="319"/>
      <c r="IW48" s="319"/>
      <c r="IX48" s="319"/>
      <c r="IY48" s="319"/>
      <c r="IZ48" s="319"/>
      <c r="JA48" s="319"/>
      <c r="JB48" s="319"/>
      <c r="JC48" s="319"/>
      <c r="JD48" s="319"/>
      <c r="JE48" s="319"/>
      <c r="JF48" s="319"/>
      <c r="JG48" s="319"/>
      <c r="JH48" s="319"/>
      <c r="JI48" s="319"/>
      <c r="JJ48" s="319"/>
      <c r="JK48" s="319"/>
      <c r="JL48" s="319"/>
      <c r="JM48" s="319"/>
      <c r="JN48" s="319"/>
      <c r="JO48" s="319"/>
      <c r="JP48" s="319"/>
      <c r="JQ48" s="319"/>
      <c r="JR48" s="319"/>
      <c r="JS48" s="319"/>
      <c r="JT48" s="319"/>
      <c r="JU48" s="319"/>
      <c r="JV48" s="319"/>
      <c r="JW48" s="319"/>
      <c r="JX48" s="319"/>
      <c r="JY48" s="319"/>
      <c r="JZ48" s="319"/>
      <c r="KA48" s="319"/>
      <c r="KB48" s="319"/>
      <c r="KC48" s="319"/>
      <c r="KD48" s="319"/>
      <c r="KE48" s="319"/>
      <c r="KF48" s="319"/>
      <c r="KG48" s="319"/>
      <c r="KH48" s="319"/>
      <c r="KI48" s="319"/>
      <c r="KJ48" s="319"/>
      <c r="KK48" s="319"/>
      <c r="KL48" s="319"/>
      <c r="KM48" s="319"/>
      <c r="KN48" s="319"/>
      <c r="KO48" s="319"/>
      <c r="KP48" s="319"/>
      <c r="KQ48" s="319"/>
      <c r="KR48" s="319"/>
      <c r="KS48" s="319"/>
      <c r="KT48" s="319"/>
      <c r="KU48" s="319"/>
      <c r="KV48" s="319"/>
      <c r="KW48" s="319"/>
      <c r="KX48" s="319"/>
      <c r="KY48" s="319"/>
      <c r="KZ48" s="319"/>
      <c r="LA48" s="319"/>
      <c r="LB48" s="319"/>
      <c r="LC48" s="319"/>
      <c r="LD48" s="319"/>
      <c r="LE48" s="319"/>
      <c r="LF48" s="319"/>
      <c r="LG48" s="319"/>
      <c r="LH48" s="319"/>
      <c r="LI48" s="319"/>
      <c r="LJ48" s="319"/>
      <c r="LK48" s="319"/>
      <c r="LL48" s="319"/>
      <c r="LM48" s="319"/>
      <c r="LN48" s="319"/>
      <c r="LO48" s="319"/>
      <c r="LP48" s="319"/>
      <c r="LQ48" s="319"/>
      <c r="LR48" s="319"/>
      <c r="LS48" s="319"/>
      <c r="LT48" s="319"/>
      <c r="LU48" s="319"/>
      <c r="LV48" s="319"/>
      <c r="LW48" s="319"/>
      <c r="LX48" s="319"/>
      <c r="LY48" s="319"/>
      <c r="LZ48" s="319"/>
      <c r="MA48" s="319"/>
      <c r="MB48" s="319"/>
      <c r="MC48" s="319"/>
      <c r="MD48" s="319"/>
      <c r="ME48" s="319"/>
      <c r="MF48" s="319"/>
      <c r="MG48" s="319"/>
      <c r="MH48" s="319"/>
      <c r="MI48" s="319"/>
      <c r="MJ48" s="319"/>
      <c r="MK48" s="319"/>
      <c r="ML48" s="319"/>
      <c r="MM48" s="319"/>
      <c r="MN48" s="319"/>
      <c r="MO48" s="319"/>
      <c r="MP48" s="319"/>
      <c r="MQ48" s="319"/>
      <c r="MR48" s="319"/>
      <c r="MS48" s="319"/>
      <c r="MT48" s="319"/>
      <c r="MU48" s="319"/>
      <c r="MV48" s="319"/>
      <c r="MW48" s="319"/>
      <c r="MX48" s="319"/>
      <c r="MY48" s="319"/>
      <c r="MZ48" s="319"/>
      <c r="NA48" s="319"/>
      <c r="NB48" s="319"/>
      <c r="NC48" s="319"/>
      <c r="ND48" s="319"/>
      <c r="NE48" s="319"/>
      <c r="NF48" s="319"/>
      <c r="NG48" s="319"/>
      <c r="NH48" s="319"/>
      <c r="NI48" s="319"/>
      <c r="NJ48" s="319"/>
      <c r="NK48" s="319"/>
      <c r="NL48" s="319"/>
      <c r="NM48" s="319"/>
      <c r="NN48" s="319"/>
      <c r="NO48" s="319"/>
      <c r="NP48" s="319"/>
      <c r="NQ48" s="319"/>
      <c r="NR48" s="319"/>
      <c r="NS48" s="319"/>
      <c r="NT48" s="319"/>
      <c r="NU48" s="319"/>
      <c r="NV48" s="319"/>
      <c r="NW48" s="319"/>
      <c r="NX48" s="319"/>
      <c r="NY48" s="319"/>
      <c r="NZ48" s="319"/>
      <c r="OA48" s="319"/>
      <c r="OB48" s="319"/>
      <c r="OC48" s="319"/>
      <c r="OD48" s="319"/>
      <c r="OE48" s="319"/>
      <c r="OF48" s="319"/>
      <c r="OG48" s="319"/>
      <c r="OH48" s="319"/>
      <c r="OI48" s="319"/>
      <c r="OJ48" s="319"/>
      <c r="OK48" s="319"/>
      <c r="OL48" s="319"/>
      <c r="OM48" s="319"/>
      <c r="ON48" s="319"/>
      <c r="OO48" s="319"/>
      <c r="OP48" s="319"/>
      <c r="OQ48" s="319"/>
      <c r="OR48" s="319"/>
      <c r="OS48" s="319"/>
      <c r="OT48" s="319"/>
      <c r="OU48" s="319"/>
      <c r="OV48" s="319"/>
      <c r="OW48" s="319"/>
      <c r="OX48" s="319"/>
      <c r="OY48" s="319"/>
      <c r="OZ48" s="319"/>
      <c r="PA48" s="319"/>
      <c r="PB48" s="319"/>
      <c r="PC48" s="319"/>
      <c r="PD48" s="319"/>
      <c r="PE48" s="319"/>
      <c r="PF48" s="319"/>
      <c r="PG48" s="319"/>
      <c r="PH48" s="319"/>
      <c r="PI48" s="319"/>
      <c r="PJ48" s="319"/>
      <c r="PK48" s="319"/>
      <c r="PL48" s="319"/>
      <c r="PM48" s="319"/>
      <c r="PN48" s="319"/>
      <c r="PO48" s="319"/>
      <c r="PP48" s="319"/>
      <c r="PQ48" s="319"/>
      <c r="PR48" s="319"/>
      <c r="PS48" s="319"/>
      <c r="PT48" s="319"/>
      <c r="PU48" s="319"/>
      <c r="PV48" s="319"/>
      <c r="PW48" s="319"/>
      <c r="PX48" s="319"/>
      <c r="PY48" s="319"/>
      <c r="PZ48" s="319"/>
      <c r="QA48" s="319"/>
      <c r="QB48" s="319"/>
      <c r="QC48" s="319"/>
      <c r="QD48" s="319"/>
      <c r="QE48" s="319"/>
      <c r="QF48" s="319"/>
      <c r="QG48" s="319"/>
      <c r="QH48" s="319"/>
      <c r="QI48" s="319"/>
      <c r="QJ48" s="319"/>
      <c r="QK48" s="319"/>
      <c r="QL48" s="319"/>
      <c r="QM48" s="319"/>
      <c r="QN48" s="319"/>
      <c r="QO48" s="319"/>
      <c r="QP48" s="319"/>
      <c r="QQ48" s="319"/>
      <c r="QR48" s="319"/>
      <c r="QS48" s="319"/>
      <c r="QT48" s="319"/>
      <c r="QU48" s="319"/>
      <c r="QV48" s="319"/>
      <c r="QW48" s="319"/>
      <c r="QX48" s="319"/>
      <c r="QY48" s="319"/>
      <c r="QZ48" s="319"/>
      <c r="RA48" s="319"/>
      <c r="RB48" s="319"/>
      <c r="RC48" s="319"/>
      <c r="RD48" s="319"/>
      <c r="RE48" s="319"/>
      <c r="RF48" s="319"/>
      <c r="RG48" s="319"/>
      <c r="RH48" s="319"/>
      <c r="RI48" s="319"/>
      <c r="RJ48" s="319"/>
      <c r="RK48" s="319"/>
      <c r="RL48" s="319"/>
      <c r="RM48" s="319"/>
      <c r="RN48" s="319"/>
      <c r="RO48" s="319"/>
      <c r="RP48" s="319"/>
      <c r="RQ48" s="319"/>
      <c r="RR48" s="319"/>
      <c r="RS48" s="319"/>
      <c r="RT48" s="319"/>
      <c r="RU48" s="319"/>
      <c r="RV48" s="319"/>
      <c r="RW48" s="319"/>
      <c r="RX48" s="319"/>
      <c r="RY48" s="319"/>
      <c r="RZ48" s="319"/>
      <c r="SA48" s="319"/>
      <c r="SB48" s="319"/>
      <c r="SC48" s="319"/>
      <c r="SD48" s="319"/>
      <c r="SE48" s="319"/>
      <c r="SF48" s="319"/>
      <c r="SG48" s="319"/>
      <c r="SH48" s="319"/>
      <c r="SI48" s="319"/>
      <c r="SJ48" s="319"/>
      <c r="SK48" s="319"/>
      <c r="SL48" s="319"/>
      <c r="SM48" s="319"/>
      <c r="SN48" s="319"/>
      <c r="SO48" s="319"/>
      <c r="SP48" s="319"/>
      <c r="SQ48" s="319"/>
      <c r="SR48" s="319"/>
      <c r="SS48" s="319"/>
      <c r="ST48" s="319"/>
      <c r="SU48" s="319"/>
      <c r="SV48" s="319"/>
      <c r="SW48" s="319"/>
      <c r="SX48" s="319"/>
      <c r="SY48" s="319"/>
      <c r="SZ48" s="319"/>
      <c r="TA48" s="319"/>
      <c r="TB48" s="319"/>
      <c r="TC48" s="319"/>
      <c r="TD48" s="319"/>
      <c r="TE48" s="319"/>
      <c r="TF48" s="319"/>
      <c r="TG48" s="319"/>
      <c r="TH48" s="319"/>
      <c r="TI48" s="319"/>
      <c r="TJ48" s="319"/>
      <c r="TK48" s="319"/>
      <c r="TL48" s="319"/>
      <c r="TM48" s="319"/>
      <c r="TN48" s="319"/>
      <c r="TO48" s="319"/>
      <c r="TP48" s="319"/>
      <c r="TQ48" s="319"/>
      <c r="TR48" s="319"/>
      <c r="TS48" s="319"/>
      <c r="TT48" s="319"/>
      <c r="TU48" s="319"/>
      <c r="TV48" s="319"/>
      <c r="TW48" s="319"/>
      <c r="TX48" s="319"/>
      <c r="TY48" s="319"/>
      <c r="TZ48" s="319"/>
      <c r="UA48" s="319"/>
      <c r="UB48" s="319"/>
      <c r="UC48" s="319"/>
      <c r="UD48" s="319"/>
      <c r="UE48" s="319"/>
      <c r="UF48" s="319"/>
      <c r="UG48" s="319"/>
      <c r="UH48" s="319"/>
      <c r="UI48" s="319"/>
      <c r="UJ48" s="319"/>
      <c r="UK48" s="319"/>
      <c r="UL48" s="319"/>
      <c r="UM48" s="319"/>
      <c r="UN48" s="319"/>
      <c r="UO48" s="319"/>
      <c r="UP48" s="319"/>
      <c r="UQ48" s="319"/>
      <c r="UR48" s="319"/>
      <c r="US48" s="319"/>
      <c r="UT48" s="319"/>
      <c r="UU48" s="319"/>
      <c r="UV48" s="319"/>
      <c r="UW48" s="319"/>
      <c r="UX48" s="319"/>
      <c r="UY48" s="319"/>
      <c r="UZ48" s="319"/>
      <c r="VA48" s="319"/>
      <c r="VB48" s="319"/>
      <c r="VC48" s="319"/>
      <c r="VD48" s="319"/>
      <c r="VE48" s="319"/>
      <c r="VF48" s="319"/>
      <c r="VG48" s="319"/>
      <c r="VH48" s="319"/>
      <c r="VI48" s="319"/>
      <c r="VJ48" s="319"/>
      <c r="VK48" s="319"/>
      <c r="VL48" s="319"/>
      <c r="VM48" s="319"/>
      <c r="VN48" s="319"/>
      <c r="VO48" s="319"/>
      <c r="VP48" s="319"/>
      <c r="VQ48" s="319"/>
      <c r="VR48" s="319"/>
      <c r="VS48" s="319"/>
      <c r="VT48" s="319"/>
      <c r="VU48" s="319"/>
      <c r="VV48" s="319"/>
      <c r="VW48" s="319"/>
      <c r="VX48" s="319"/>
      <c r="VY48" s="319"/>
      <c r="VZ48" s="319"/>
      <c r="WA48" s="319"/>
      <c r="WB48" s="319"/>
      <c r="WC48" s="319"/>
      <c r="WD48" s="319"/>
      <c r="WE48" s="319"/>
      <c r="WF48" s="319"/>
      <c r="WG48" s="319"/>
      <c r="WH48" s="319"/>
      <c r="WI48" s="319"/>
      <c r="WJ48" s="319"/>
      <c r="WK48" s="319"/>
      <c r="WL48" s="319"/>
      <c r="WM48" s="319"/>
      <c r="WN48" s="319"/>
      <c r="WO48" s="319"/>
      <c r="WP48" s="319"/>
      <c r="WQ48" s="319"/>
      <c r="WR48" s="319"/>
      <c r="WS48" s="319"/>
      <c r="WT48" s="319"/>
      <c r="WU48" s="319"/>
      <c r="WV48" s="319"/>
      <c r="WW48" s="319"/>
      <c r="WX48" s="319"/>
      <c r="WY48" s="319"/>
      <c r="WZ48" s="319"/>
      <c r="XA48" s="319"/>
      <c r="XB48" s="319"/>
      <c r="XC48" s="319"/>
      <c r="XD48" s="319"/>
      <c r="XE48" s="319"/>
      <c r="XF48" s="319"/>
      <c r="XG48" s="319"/>
      <c r="XH48" s="319"/>
      <c r="XI48" s="319"/>
      <c r="XJ48" s="319"/>
      <c r="XK48" s="319"/>
      <c r="XL48" s="319"/>
      <c r="XM48" s="319"/>
      <c r="XN48" s="319"/>
      <c r="XO48" s="319"/>
      <c r="XP48" s="319"/>
      <c r="XQ48" s="319"/>
      <c r="XR48" s="319"/>
      <c r="XS48" s="319"/>
      <c r="XT48" s="319"/>
      <c r="XU48" s="319"/>
      <c r="XV48" s="319"/>
      <c r="XW48" s="319"/>
      <c r="XX48" s="319"/>
      <c r="XY48" s="319"/>
      <c r="XZ48" s="319"/>
      <c r="YA48" s="319"/>
      <c r="YB48" s="319"/>
      <c r="YC48" s="319"/>
      <c r="YD48" s="319"/>
      <c r="YE48" s="319"/>
      <c r="YF48" s="319"/>
      <c r="YG48" s="319"/>
      <c r="YH48" s="319"/>
      <c r="YI48" s="319"/>
      <c r="YJ48" s="319"/>
      <c r="YK48" s="319"/>
      <c r="YL48" s="319"/>
      <c r="YM48" s="319"/>
      <c r="YN48" s="319"/>
      <c r="YO48" s="319"/>
      <c r="YP48" s="319"/>
      <c r="YQ48" s="319"/>
      <c r="YR48" s="319"/>
      <c r="YS48" s="319"/>
      <c r="YT48" s="319"/>
      <c r="YU48" s="319"/>
      <c r="YV48" s="319"/>
      <c r="YW48" s="319"/>
      <c r="YX48" s="319"/>
      <c r="YY48" s="319"/>
      <c r="YZ48" s="319"/>
      <c r="ZA48" s="319"/>
      <c r="ZB48" s="319"/>
      <c r="ZC48" s="319"/>
      <c r="ZD48" s="319"/>
      <c r="ZE48" s="319"/>
      <c r="ZF48" s="319"/>
      <c r="ZG48" s="319"/>
      <c r="ZH48" s="319"/>
      <c r="ZI48" s="319"/>
      <c r="ZJ48" s="319"/>
      <c r="ZK48" s="319"/>
      <c r="ZL48" s="319"/>
      <c r="ZM48" s="319"/>
      <c r="ZN48" s="319"/>
      <c r="ZO48" s="319"/>
      <c r="ZP48" s="319"/>
      <c r="ZQ48" s="319"/>
      <c r="ZR48" s="319"/>
      <c r="ZS48" s="319"/>
      <c r="ZT48" s="319"/>
      <c r="ZU48" s="319"/>
      <c r="ZV48" s="319"/>
      <c r="ZW48" s="319"/>
      <c r="ZX48" s="319"/>
      <c r="ZY48" s="319"/>
      <c r="ZZ48" s="319"/>
      <c r="AAA48" s="319"/>
      <c r="AAB48" s="319"/>
      <c r="AAC48" s="319"/>
      <c r="AAD48" s="319"/>
      <c r="AAE48" s="319"/>
      <c r="AAF48" s="319"/>
      <c r="AAG48" s="319"/>
      <c r="AAH48" s="319"/>
      <c r="AAI48" s="319"/>
      <c r="AAJ48" s="319"/>
      <c r="AAK48" s="319"/>
      <c r="AAL48" s="319"/>
      <c r="AAM48" s="319"/>
      <c r="AAN48" s="319"/>
      <c r="AAO48" s="319"/>
      <c r="AAP48" s="319"/>
      <c r="AAQ48" s="319"/>
      <c r="AAR48" s="319"/>
      <c r="AAS48" s="319"/>
      <c r="AAT48" s="319"/>
      <c r="AAU48" s="319"/>
      <c r="AAV48" s="319"/>
      <c r="AAW48" s="319"/>
      <c r="AAX48" s="319"/>
      <c r="AAY48" s="319"/>
      <c r="AAZ48" s="319"/>
      <c r="ABA48" s="319"/>
      <c r="ABB48" s="319"/>
      <c r="ABC48" s="319"/>
      <c r="ABD48" s="319"/>
      <c r="ABE48" s="319"/>
      <c r="ABF48" s="319"/>
      <c r="ABG48" s="319"/>
      <c r="ABH48" s="319"/>
      <c r="ABI48" s="319"/>
      <c r="ABJ48" s="319"/>
      <c r="ABK48" s="319"/>
      <c r="ABL48" s="319"/>
      <c r="ABM48" s="319"/>
      <c r="ABN48" s="319"/>
      <c r="ABO48" s="319"/>
      <c r="ABP48" s="319"/>
      <c r="ABQ48" s="319"/>
      <c r="ABR48" s="319"/>
      <c r="ABS48" s="319"/>
      <c r="ABT48" s="319"/>
      <c r="ABU48" s="319"/>
      <c r="ABV48" s="319"/>
      <c r="ABW48" s="319"/>
      <c r="ABX48" s="319"/>
      <c r="ABY48" s="319"/>
      <c r="ABZ48" s="319"/>
      <c r="ACA48" s="319"/>
      <c r="ACB48" s="319"/>
      <c r="ACC48" s="319"/>
      <c r="ACD48" s="319"/>
      <c r="ACE48" s="319"/>
      <c r="ACF48" s="319"/>
      <c r="ACG48" s="319"/>
      <c r="ACH48" s="319"/>
      <c r="ACI48" s="319"/>
      <c r="ACJ48" s="319"/>
      <c r="ACK48" s="319"/>
      <c r="ACL48" s="319"/>
      <c r="ACM48" s="319"/>
      <c r="ACN48" s="319"/>
      <c r="ACO48" s="319"/>
      <c r="ACP48" s="319"/>
      <c r="ACQ48" s="319"/>
      <c r="ACR48" s="319"/>
      <c r="ACS48" s="319"/>
      <c r="ACT48" s="319"/>
      <c r="ACU48" s="319"/>
      <c r="ACV48" s="319"/>
      <c r="ACW48" s="319"/>
      <c r="ACX48" s="319"/>
      <c r="ACY48" s="319"/>
      <c r="ACZ48" s="319"/>
      <c r="ADA48" s="319"/>
      <c r="ADB48" s="319"/>
      <c r="ADC48" s="319"/>
      <c r="ADD48" s="319"/>
      <c r="ADE48" s="319"/>
      <c r="ADF48" s="319"/>
      <c r="ADG48" s="319"/>
      <c r="ADH48" s="319"/>
      <c r="ADI48" s="319"/>
      <c r="ADJ48" s="319"/>
      <c r="ADK48" s="319"/>
      <c r="ADL48" s="319"/>
      <c r="ADM48" s="319"/>
      <c r="ADN48" s="319"/>
      <c r="ADO48" s="319"/>
      <c r="ADP48" s="319"/>
      <c r="ADQ48" s="319"/>
      <c r="ADR48" s="319"/>
      <c r="ADS48" s="319"/>
      <c r="ADT48" s="319"/>
      <c r="ADU48" s="319"/>
      <c r="ADV48" s="319"/>
      <c r="ADW48" s="319"/>
      <c r="ADX48" s="319"/>
      <c r="ADY48" s="319"/>
      <c r="ADZ48" s="319"/>
      <c r="AEA48" s="319"/>
      <c r="AEB48" s="319"/>
      <c r="AEC48" s="319"/>
      <c r="AED48" s="319"/>
      <c r="AEE48" s="319"/>
      <c r="AEF48" s="319"/>
      <c r="AEG48" s="319"/>
      <c r="AEH48" s="319"/>
      <c r="AEI48" s="319"/>
      <c r="AEJ48" s="319"/>
      <c r="AEK48" s="319"/>
      <c r="AEL48" s="319"/>
      <c r="AEM48" s="319"/>
      <c r="AEN48" s="319"/>
      <c r="AEO48" s="319"/>
      <c r="AEP48" s="319"/>
      <c r="AEQ48" s="319"/>
      <c r="AER48" s="319"/>
      <c r="AES48" s="319"/>
      <c r="AET48" s="319"/>
      <c r="AEU48" s="319"/>
      <c r="AEV48" s="319"/>
      <c r="AEW48" s="319"/>
      <c r="AEX48" s="319"/>
      <c r="AEY48" s="319"/>
      <c r="AEZ48" s="319"/>
      <c r="AFA48" s="319"/>
      <c r="AFB48" s="319"/>
      <c r="AFC48" s="319"/>
      <c r="AFD48" s="319"/>
      <c r="AFE48" s="319"/>
      <c r="AFF48" s="319"/>
      <c r="AFG48" s="319"/>
      <c r="AFH48" s="319"/>
      <c r="AFI48" s="319"/>
      <c r="AFJ48" s="319"/>
      <c r="AFK48" s="319"/>
      <c r="AFL48" s="319"/>
      <c r="AFM48" s="319"/>
      <c r="AFN48" s="319"/>
      <c r="AFO48" s="319"/>
      <c r="AFP48" s="319"/>
      <c r="AFQ48" s="319"/>
      <c r="AFR48" s="319"/>
      <c r="AFS48" s="319"/>
      <c r="AFT48" s="319"/>
      <c r="AFU48" s="319"/>
      <c r="AFV48" s="319"/>
      <c r="AFW48" s="319"/>
      <c r="AFX48" s="319"/>
      <c r="AFY48" s="319"/>
      <c r="AFZ48" s="319"/>
      <c r="AGA48" s="319"/>
      <c r="AGB48" s="319"/>
      <c r="AGC48" s="319"/>
      <c r="AGD48" s="319"/>
      <c r="AGE48" s="319"/>
      <c r="AGF48" s="319"/>
      <c r="AGG48" s="319"/>
      <c r="AGH48" s="319"/>
      <c r="AGI48" s="319"/>
      <c r="AGJ48" s="319"/>
      <c r="AGK48" s="319"/>
      <c r="AGL48" s="319"/>
      <c r="AGM48" s="319"/>
      <c r="AGN48" s="319"/>
      <c r="AGO48" s="319"/>
      <c r="AGP48" s="319"/>
      <c r="AGQ48" s="319"/>
      <c r="AGR48" s="319"/>
      <c r="AGS48" s="319"/>
      <c r="AGT48" s="319"/>
      <c r="AGU48" s="319"/>
      <c r="AGV48" s="319"/>
      <c r="AGW48" s="319"/>
      <c r="AGX48" s="319"/>
      <c r="AGY48" s="319"/>
      <c r="AGZ48" s="319"/>
      <c r="AHA48" s="319"/>
      <c r="AHB48" s="319"/>
      <c r="AHC48" s="319"/>
      <c r="AHD48" s="319"/>
      <c r="AHE48" s="319"/>
      <c r="AHF48" s="319"/>
      <c r="AHG48" s="319"/>
      <c r="AHH48" s="319"/>
      <c r="AHI48" s="319"/>
      <c r="AHJ48" s="319"/>
      <c r="AHK48" s="319"/>
      <c r="AHL48" s="319"/>
      <c r="AHM48" s="319"/>
      <c r="AHN48" s="319"/>
      <c r="AHO48" s="319"/>
      <c r="AHP48" s="319"/>
      <c r="AHQ48" s="319"/>
      <c r="AHR48" s="319"/>
      <c r="AHS48" s="319"/>
      <c r="AHT48" s="319"/>
      <c r="AHU48" s="319"/>
      <c r="AHV48" s="319"/>
      <c r="AHW48" s="319"/>
      <c r="AHX48" s="319"/>
      <c r="AHY48" s="319"/>
      <c r="AHZ48" s="319"/>
      <c r="AIA48" s="319"/>
      <c r="AIB48" s="319"/>
      <c r="AIC48" s="319"/>
      <c r="AID48" s="319"/>
      <c r="AIE48" s="319"/>
      <c r="AIF48" s="319"/>
      <c r="AIG48" s="319"/>
      <c r="AIH48" s="319"/>
      <c r="AII48" s="319"/>
      <c r="AIJ48" s="319"/>
      <c r="AIK48" s="319"/>
      <c r="AIL48" s="319"/>
      <c r="AIM48" s="319"/>
      <c r="AIN48" s="319"/>
      <c r="AIO48" s="319"/>
      <c r="AIP48" s="319"/>
      <c r="AIQ48" s="319"/>
      <c r="AIR48" s="319"/>
      <c r="AIS48" s="319"/>
      <c r="AIT48" s="319"/>
      <c r="AIU48" s="319"/>
      <c r="AIV48" s="319"/>
      <c r="AIW48" s="319"/>
      <c r="AIX48" s="319"/>
      <c r="AIY48" s="319"/>
      <c r="AIZ48" s="319"/>
      <c r="AJA48" s="319"/>
      <c r="AJB48" s="319"/>
      <c r="AJC48" s="319"/>
      <c r="AJD48" s="319"/>
      <c r="AJE48" s="319"/>
      <c r="AJF48" s="319"/>
      <c r="AJG48" s="319"/>
      <c r="AJH48" s="319"/>
      <c r="AJI48" s="319"/>
      <c r="AJJ48" s="319"/>
      <c r="AJK48" s="319"/>
      <c r="AJL48" s="319"/>
      <c r="AJM48" s="319"/>
      <c r="AJN48" s="319"/>
      <c r="AJO48" s="319"/>
      <c r="AJP48" s="319"/>
      <c r="AJQ48" s="319"/>
      <c r="AJR48" s="319"/>
      <c r="AJS48" s="319"/>
      <c r="AJT48" s="319"/>
      <c r="AJU48" s="319"/>
      <c r="AJV48" s="319"/>
      <c r="AJW48" s="319"/>
      <c r="AJX48" s="319"/>
      <c r="AJY48" s="319"/>
      <c r="AJZ48" s="319"/>
      <c r="AKA48" s="319"/>
      <c r="AKB48" s="319"/>
      <c r="AKC48" s="319"/>
      <c r="AKD48" s="319"/>
    </row>
    <row r="49" spans="1:966" s="195" customFormat="1">
      <c r="B49" s="229"/>
      <c r="C49" t="s">
        <v>586</v>
      </c>
      <c r="D49" s="229"/>
      <c r="E49" s="229"/>
      <c r="F49" s="211"/>
      <c r="G49" s="211"/>
      <c r="H49" s="211"/>
      <c r="I49" s="212"/>
      <c r="J49" s="237"/>
      <c r="K49" s="238">
        <v>15600</v>
      </c>
      <c r="L49" s="238">
        <v>15600</v>
      </c>
      <c r="M49" s="214">
        <f t="shared" si="25"/>
        <v>14471.243042671613</v>
      </c>
      <c r="N49" s="214">
        <f t="shared" si="26"/>
        <v>14471.243042671613</v>
      </c>
      <c r="O49" s="208"/>
      <c r="P49" s="311"/>
      <c r="Q49" s="230"/>
      <c r="R49" s="230"/>
      <c r="S49" s="230"/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19"/>
      <c r="AI49" s="319"/>
      <c r="AJ49" s="319"/>
      <c r="AK49" s="319"/>
      <c r="AL49" s="319"/>
      <c r="AM49" s="319"/>
      <c r="AN49" s="319"/>
      <c r="AO49" s="319"/>
      <c r="AP49" s="319"/>
      <c r="AQ49" s="319"/>
      <c r="AR49" s="319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  <c r="EE49" s="319"/>
      <c r="EF49" s="319"/>
      <c r="EG49" s="319"/>
      <c r="EH49" s="319"/>
      <c r="EI49" s="319"/>
      <c r="EJ49" s="319"/>
      <c r="EK49" s="319"/>
      <c r="EL49" s="319"/>
      <c r="EM49" s="319"/>
      <c r="EN49" s="319"/>
      <c r="EO49" s="319"/>
      <c r="EP49" s="319"/>
      <c r="EQ49" s="319"/>
      <c r="ER49" s="319"/>
      <c r="ES49" s="319"/>
      <c r="ET49" s="319"/>
      <c r="EU49" s="319"/>
      <c r="EV49" s="319"/>
      <c r="EW49" s="319"/>
      <c r="EX49" s="319"/>
      <c r="EY49" s="319"/>
      <c r="EZ49" s="319"/>
      <c r="FA49" s="319"/>
      <c r="FB49" s="319"/>
      <c r="FC49" s="319"/>
      <c r="FD49" s="319"/>
      <c r="FE49" s="319"/>
      <c r="FF49" s="319"/>
      <c r="FG49" s="319"/>
      <c r="FH49" s="319"/>
      <c r="FI49" s="319"/>
      <c r="FJ49" s="319"/>
      <c r="FK49" s="319"/>
      <c r="FL49" s="319"/>
      <c r="FM49" s="319"/>
      <c r="FN49" s="319"/>
      <c r="FO49" s="319"/>
      <c r="FP49" s="319"/>
      <c r="FQ49" s="319"/>
      <c r="FR49" s="319"/>
      <c r="FS49" s="319"/>
      <c r="FT49" s="319"/>
      <c r="FU49" s="319"/>
      <c r="FV49" s="319"/>
      <c r="FW49" s="319"/>
      <c r="FX49" s="319"/>
      <c r="FY49" s="319"/>
      <c r="FZ49" s="319"/>
      <c r="GA49" s="319"/>
      <c r="GB49" s="319"/>
      <c r="GC49" s="319"/>
      <c r="GD49" s="319"/>
      <c r="GE49" s="319"/>
      <c r="GF49" s="319"/>
      <c r="GG49" s="319"/>
      <c r="GH49" s="319"/>
      <c r="GI49" s="319"/>
      <c r="GJ49" s="319"/>
      <c r="GK49" s="319"/>
      <c r="GL49" s="319"/>
      <c r="GM49" s="319"/>
      <c r="GN49" s="319"/>
      <c r="GO49" s="319"/>
      <c r="GP49" s="319"/>
      <c r="GQ49" s="319"/>
      <c r="GR49" s="319"/>
      <c r="GS49" s="319"/>
      <c r="GT49" s="319"/>
      <c r="GU49" s="319"/>
      <c r="GV49" s="319"/>
      <c r="GW49" s="319"/>
      <c r="GX49" s="319"/>
      <c r="GY49" s="319"/>
      <c r="GZ49" s="319"/>
      <c r="HA49" s="319"/>
      <c r="HB49" s="319"/>
      <c r="HC49" s="319"/>
      <c r="HD49" s="319"/>
      <c r="HE49" s="319"/>
      <c r="HF49" s="319"/>
      <c r="HG49" s="319"/>
      <c r="HH49" s="319"/>
      <c r="HI49" s="319"/>
      <c r="HJ49" s="319"/>
      <c r="HK49" s="319"/>
      <c r="HL49" s="319"/>
      <c r="HM49" s="319"/>
      <c r="HN49" s="319"/>
      <c r="HO49" s="319"/>
      <c r="HP49" s="319"/>
      <c r="HQ49" s="319"/>
      <c r="HR49" s="319"/>
      <c r="HS49" s="319"/>
      <c r="HT49" s="319"/>
      <c r="HU49" s="319"/>
      <c r="HV49" s="319"/>
      <c r="HW49" s="319"/>
      <c r="HX49" s="319"/>
      <c r="HY49" s="319"/>
      <c r="HZ49" s="319"/>
      <c r="IA49" s="319"/>
      <c r="IB49" s="319"/>
      <c r="IC49" s="319"/>
      <c r="ID49" s="319"/>
      <c r="IE49" s="319"/>
      <c r="IF49" s="319"/>
      <c r="IG49" s="319"/>
      <c r="IH49" s="319"/>
      <c r="II49" s="319"/>
      <c r="IJ49" s="319"/>
      <c r="IK49" s="319"/>
      <c r="IL49" s="319"/>
      <c r="IM49" s="319"/>
      <c r="IN49" s="319"/>
      <c r="IO49" s="319"/>
      <c r="IP49" s="319"/>
      <c r="IQ49" s="319"/>
      <c r="IR49" s="319"/>
      <c r="IS49" s="319"/>
      <c r="IT49" s="319"/>
      <c r="IU49" s="319"/>
      <c r="IV49" s="319"/>
      <c r="IW49" s="319"/>
      <c r="IX49" s="319"/>
      <c r="IY49" s="319"/>
      <c r="IZ49" s="319"/>
      <c r="JA49" s="319"/>
      <c r="JB49" s="319"/>
      <c r="JC49" s="319"/>
      <c r="JD49" s="319"/>
      <c r="JE49" s="319"/>
      <c r="JF49" s="319"/>
      <c r="JG49" s="319"/>
      <c r="JH49" s="319"/>
      <c r="JI49" s="319"/>
      <c r="JJ49" s="319"/>
      <c r="JK49" s="319"/>
      <c r="JL49" s="319"/>
      <c r="JM49" s="319"/>
      <c r="JN49" s="319"/>
      <c r="JO49" s="319"/>
      <c r="JP49" s="319"/>
      <c r="JQ49" s="319"/>
      <c r="JR49" s="319"/>
      <c r="JS49" s="319"/>
      <c r="JT49" s="319"/>
      <c r="JU49" s="319"/>
      <c r="JV49" s="319"/>
      <c r="JW49" s="319"/>
      <c r="JX49" s="319"/>
      <c r="JY49" s="319"/>
      <c r="JZ49" s="319"/>
      <c r="KA49" s="319"/>
      <c r="KB49" s="319"/>
      <c r="KC49" s="319"/>
      <c r="KD49" s="319"/>
      <c r="KE49" s="319"/>
      <c r="KF49" s="319"/>
      <c r="KG49" s="319"/>
      <c r="KH49" s="319"/>
      <c r="KI49" s="319"/>
      <c r="KJ49" s="319"/>
      <c r="KK49" s="319"/>
      <c r="KL49" s="319"/>
      <c r="KM49" s="319"/>
      <c r="KN49" s="319"/>
      <c r="KO49" s="319"/>
      <c r="KP49" s="319"/>
      <c r="KQ49" s="319"/>
      <c r="KR49" s="319"/>
      <c r="KS49" s="319"/>
      <c r="KT49" s="319"/>
      <c r="KU49" s="319"/>
      <c r="KV49" s="319"/>
      <c r="KW49" s="319"/>
      <c r="KX49" s="319"/>
      <c r="KY49" s="319"/>
      <c r="KZ49" s="319"/>
      <c r="LA49" s="319"/>
      <c r="LB49" s="319"/>
      <c r="LC49" s="319"/>
      <c r="LD49" s="319"/>
      <c r="LE49" s="319"/>
      <c r="LF49" s="319"/>
      <c r="LG49" s="319"/>
      <c r="LH49" s="319"/>
      <c r="LI49" s="319"/>
      <c r="LJ49" s="319"/>
      <c r="LK49" s="319"/>
      <c r="LL49" s="319"/>
      <c r="LM49" s="319"/>
      <c r="LN49" s="319"/>
      <c r="LO49" s="319"/>
      <c r="LP49" s="319"/>
      <c r="LQ49" s="319"/>
      <c r="LR49" s="319"/>
      <c r="LS49" s="319"/>
      <c r="LT49" s="319"/>
      <c r="LU49" s="319"/>
      <c r="LV49" s="319"/>
      <c r="LW49" s="319"/>
      <c r="LX49" s="319"/>
      <c r="LY49" s="319"/>
      <c r="LZ49" s="319"/>
      <c r="MA49" s="319"/>
      <c r="MB49" s="319"/>
      <c r="MC49" s="319"/>
      <c r="MD49" s="319"/>
      <c r="ME49" s="319"/>
      <c r="MF49" s="319"/>
      <c r="MG49" s="319"/>
      <c r="MH49" s="319"/>
      <c r="MI49" s="319"/>
      <c r="MJ49" s="319"/>
      <c r="MK49" s="319"/>
      <c r="ML49" s="319"/>
      <c r="MM49" s="319"/>
      <c r="MN49" s="319"/>
      <c r="MO49" s="319"/>
      <c r="MP49" s="319"/>
      <c r="MQ49" s="319"/>
      <c r="MR49" s="319"/>
      <c r="MS49" s="319"/>
      <c r="MT49" s="319"/>
      <c r="MU49" s="319"/>
      <c r="MV49" s="319"/>
      <c r="MW49" s="319"/>
      <c r="MX49" s="319"/>
      <c r="MY49" s="319"/>
      <c r="MZ49" s="319"/>
      <c r="NA49" s="319"/>
      <c r="NB49" s="319"/>
      <c r="NC49" s="319"/>
      <c r="ND49" s="319"/>
      <c r="NE49" s="319"/>
      <c r="NF49" s="319"/>
      <c r="NG49" s="319"/>
      <c r="NH49" s="319"/>
      <c r="NI49" s="319"/>
      <c r="NJ49" s="319"/>
      <c r="NK49" s="319"/>
      <c r="NL49" s="319"/>
      <c r="NM49" s="319"/>
      <c r="NN49" s="319"/>
      <c r="NO49" s="319"/>
      <c r="NP49" s="319"/>
      <c r="NQ49" s="319"/>
      <c r="NR49" s="319"/>
      <c r="NS49" s="319"/>
      <c r="NT49" s="319"/>
      <c r="NU49" s="319"/>
      <c r="NV49" s="319"/>
      <c r="NW49" s="319"/>
      <c r="NX49" s="319"/>
      <c r="NY49" s="319"/>
      <c r="NZ49" s="319"/>
      <c r="OA49" s="319"/>
      <c r="OB49" s="319"/>
      <c r="OC49" s="319"/>
      <c r="OD49" s="319"/>
      <c r="OE49" s="319"/>
      <c r="OF49" s="319"/>
      <c r="OG49" s="319"/>
      <c r="OH49" s="319"/>
      <c r="OI49" s="319"/>
      <c r="OJ49" s="319"/>
      <c r="OK49" s="319"/>
      <c r="OL49" s="319"/>
      <c r="OM49" s="319"/>
      <c r="ON49" s="319"/>
      <c r="OO49" s="319"/>
      <c r="OP49" s="319"/>
      <c r="OQ49" s="319"/>
      <c r="OR49" s="319"/>
      <c r="OS49" s="319"/>
      <c r="OT49" s="319"/>
      <c r="OU49" s="319"/>
      <c r="OV49" s="319"/>
      <c r="OW49" s="319"/>
      <c r="OX49" s="319"/>
      <c r="OY49" s="319"/>
      <c r="OZ49" s="319"/>
      <c r="PA49" s="319"/>
      <c r="PB49" s="319"/>
      <c r="PC49" s="319"/>
      <c r="PD49" s="319"/>
      <c r="PE49" s="319"/>
      <c r="PF49" s="319"/>
      <c r="PG49" s="319"/>
      <c r="PH49" s="319"/>
      <c r="PI49" s="319"/>
      <c r="PJ49" s="319"/>
      <c r="PK49" s="319"/>
      <c r="PL49" s="319"/>
      <c r="PM49" s="319"/>
      <c r="PN49" s="319"/>
      <c r="PO49" s="319"/>
      <c r="PP49" s="319"/>
      <c r="PQ49" s="319"/>
      <c r="PR49" s="319"/>
      <c r="PS49" s="319"/>
      <c r="PT49" s="319"/>
      <c r="PU49" s="319"/>
      <c r="PV49" s="319"/>
      <c r="PW49" s="319"/>
      <c r="PX49" s="319"/>
      <c r="PY49" s="319"/>
      <c r="PZ49" s="319"/>
      <c r="QA49" s="319"/>
      <c r="QB49" s="319"/>
      <c r="QC49" s="319"/>
      <c r="QD49" s="319"/>
      <c r="QE49" s="319"/>
      <c r="QF49" s="319"/>
      <c r="QG49" s="319"/>
      <c r="QH49" s="319"/>
      <c r="QI49" s="319"/>
      <c r="QJ49" s="319"/>
      <c r="QK49" s="319"/>
      <c r="QL49" s="319"/>
      <c r="QM49" s="319"/>
      <c r="QN49" s="319"/>
      <c r="QO49" s="319"/>
      <c r="QP49" s="319"/>
      <c r="QQ49" s="319"/>
      <c r="QR49" s="319"/>
      <c r="QS49" s="319"/>
      <c r="QT49" s="319"/>
      <c r="QU49" s="319"/>
      <c r="QV49" s="319"/>
      <c r="QW49" s="319"/>
      <c r="QX49" s="319"/>
      <c r="QY49" s="319"/>
      <c r="QZ49" s="319"/>
      <c r="RA49" s="319"/>
      <c r="RB49" s="319"/>
      <c r="RC49" s="319"/>
      <c r="RD49" s="319"/>
      <c r="RE49" s="319"/>
      <c r="RF49" s="319"/>
      <c r="RG49" s="319"/>
      <c r="RH49" s="319"/>
      <c r="RI49" s="319"/>
      <c r="RJ49" s="319"/>
      <c r="RK49" s="319"/>
      <c r="RL49" s="319"/>
      <c r="RM49" s="319"/>
      <c r="RN49" s="319"/>
      <c r="RO49" s="319"/>
      <c r="RP49" s="319"/>
      <c r="RQ49" s="319"/>
      <c r="RR49" s="319"/>
      <c r="RS49" s="319"/>
      <c r="RT49" s="319"/>
      <c r="RU49" s="319"/>
      <c r="RV49" s="319"/>
      <c r="RW49" s="319"/>
      <c r="RX49" s="319"/>
      <c r="RY49" s="319"/>
      <c r="RZ49" s="319"/>
      <c r="SA49" s="319"/>
      <c r="SB49" s="319"/>
      <c r="SC49" s="319"/>
      <c r="SD49" s="319"/>
      <c r="SE49" s="319"/>
      <c r="SF49" s="319"/>
      <c r="SG49" s="319"/>
      <c r="SH49" s="319"/>
      <c r="SI49" s="319"/>
      <c r="SJ49" s="319"/>
      <c r="SK49" s="319"/>
      <c r="SL49" s="319"/>
      <c r="SM49" s="319"/>
      <c r="SN49" s="319"/>
      <c r="SO49" s="319"/>
      <c r="SP49" s="319"/>
      <c r="SQ49" s="319"/>
      <c r="SR49" s="319"/>
      <c r="SS49" s="319"/>
      <c r="ST49" s="319"/>
      <c r="SU49" s="319"/>
      <c r="SV49" s="319"/>
      <c r="SW49" s="319"/>
      <c r="SX49" s="319"/>
      <c r="SY49" s="319"/>
      <c r="SZ49" s="319"/>
      <c r="TA49" s="319"/>
      <c r="TB49" s="319"/>
      <c r="TC49" s="319"/>
      <c r="TD49" s="319"/>
      <c r="TE49" s="319"/>
      <c r="TF49" s="319"/>
      <c r="TG49" s="319"/>
      <c r="TH49" s="319"/>
      <c r="TI49" s="319"/>
      <c r="TJ49" s="319"/>
      <c r="TK49" s="319"/>
      <c r="TL49" s="319"/>
      <c r="TM49" s="319"/>
      <c r="TN49" s="319"/>
      <c r="TO49" s="319"/>
      <c r="TP49" s="319"/>
      <c r="TQ49" s="319"/>
      <c r="TR49" s="319"/>
      <c r="TS49" s="319"/>
      <c r="TT49" s="319"/>
      <c r="TU49" s="319"/>
      <c r="TV49" s="319"/>
      <c r="TW49" s="319"/>
      <c r="TX49" s="319"/>
      <c r="TY49" s="319"/>
      <c r="TZ49" s="319"/>
      <c r="UA49" s="319"/>
      <c r="UB49" s="319"/>
      <c r="UC49" s="319"/>
      <c r="UD49" s="319"/>
      <c r="UE49" s="319"/>
      <c r="UF49" s="319"/>
      <c r="UG49" s="319"/>
      <c r="UH49" s="319"/>
      <c r="UI49" s="319"/>
      <c r="UJ49" s="319"/>
      <c r="UK49" s="319"/>
      <c r="UL49" s="319"/>
      <c r="UM49" s="319"/>
      <c r="UN49" s="319"/>
      <c r="UO49" s="319"/>
      <c r="UP49" s="319"/>
      <c r="UQ49" s="319"/>
      <c r="UR49" s="319"/>
      <c r="US49" s="319"/>
      <c r="UT49" s="319"/>
      <c r="UU49" s="319"/>
      <c r="UV49" s="319"/>
      <c r="UW49" s="319"/>
      <c r="UX49" s="319"/>
      <c r="UY49" s="319"/>
      <c r="UZ49" s="319"/>
      <c r="VA49" s="319"/>
      <c r="VB49" s="319"/>
      <c r="VC49" s="319"/>
      <c r="VD49" s="319"/>
      <c r="VE49" s="319"/>
      <c r="VF49" s="319"/>
      <c r="VG49" s="319"/>
      <c r="VH49" s="319"/>
      <c r="VI49" s="319"/>
      <c r="VJ49" s="319"/>
      <c r="VK49" s="319"/>
      <c r="VL49" s="319"/>
      <c r="VM49" s="319"/>
      <c r="VN49" s="319"/>
      <c r="VO49" s="319"/>
      <c r="VP49" s="319"/>
      <c r="VQ49" s="319"/>
      <c r="VR49" s="319"/>
      <c r="VS49" s="319"/>
      <c r="VT49" s="319"/>
      <c r="VU49" s="319"/>
      <c r="VV49" s="319"/>
      <c r="VW49" s="319"/>
      <c r="VX49" s="319"/>
      <c r="VY49" s="319"/>
      <c r="VZ49" s="319"/>
      <c r="WA49" s="319"/>
      <c r="WB49" s="319"/>
      <c r="WC49" s="319"/>
      <c r="WD49" s="319"/>
      <c r="WE49" s="319"/>
      <c r="WF49" s="319"/>
      <c r="WG49" s="319"/>
      <c r="WH49" s="319"/>
      <c r="WI49" s="319"/>
      <c r="WJ49" s="319"/>
      <c r="WK49" s="319"/>
      <c r="WL49" s="319"/>
      <c r="WM49" s="319"/>
      <c r="WN49" s="319"/>
      <c r="WO49" s="319"/>
      <c r="WP49" s="319"/>
      <c r="WQ49" s="319"/>
      <c r="WR49" s="319"/>
      <c r="WS49" s="319"/>
      <c r="WT49" s="319"/>
      <c r="WU49" s="319"/>
      <c r="WV49" s="319"/>
      <c r="WW49" s="319"/>
      <c r="WX49" s="319"/>
      <c r="WY49" s="319"/>
      <c r="WZ49" s="319"/>
      <c r="XA49" s="319"/>
      <c r="XB49" s="319"/>
      <c r="XC49" s="319"/>
      <c r="XD49" s="319"/>
      <c r="XE49" s="319"/>
      <c r="XF49" s="319"/>
      <c r="XG49" s="319"/>
      <c r="XH49" s="319"/>
      <c r="XI49" s="319"/>
      <c r="XJ49" s="319"/>
      <c r="XK49" s="319"/>
      <c r="XL49" s="319"/>
      <c r="XM49" s="319"/>
      <c r="XN49" s="319"/>
      <c r="XO49" s="319"/>
      <c r="XP49" s="319"/>
      <c r="XQ49" s="319"/>
      <c r="XR49" s="319"/>
      <c r="XS49" s="319"/>
      <c r="XT49" s="319"/>
      <c r="XU49" s="319"/>
      <c r="XV49" s="319"/>
      <c r="XW49" s="319"/>
      <c r="XX49" s="319"/>
      <c r="XY49" s="319"/>
      <c r="XZ49" s="319"/>
      <c r="YA49" s="319"/>
      <c r="YB49" s="319"/>
      <c r="YC49" s="319"/>
      <c r="YD49" s="319"/>
      <c r="YE49" s="319"/>
      <c r="YF49" s="319"/>
      <c r="YG49" s="319"/>
      <c r="YH49" s="319"/>
      <c r="YI49" s="319"/>
      <c r="YJ49" s="319"/>
      <c r="YK49" s="319"/>
      <c r="YL49" s="319"/>
      <c r="YM49" s="319"/>
      <c r="YN49" s="319"/>
      <c r="YO49" s="319"/>
      <c r="YP49" s="319"/>
      <c r="YQ49" s="319"/>
      <c r="YR49" s="319"/>
      <c r="YS49" s="319"/>
      <c r="YT49" s="319"/>
      <c r="YU49" s="319"/>
      <c r="YV49" s="319"/>
      <c r="YW49" s="319"/>
      <c r="YX49" s="319"/>
      <c r="YY49" s="319"/>
      <c r="YZ49" s="319"/>
      <c r="ZA49" s="319"/>
      <c r="ZB49" s="319"/>
      <c r="ZC49" s="319"/>
      <c r="ZD49" s="319"/>
      <c r="ZE49" s="319"/>
      <c r="ZF49" s="319"/>
      <c r="ZG49" s="319"/>
      <c r="ZH49" s="319"/>
      <c r="ZI49" s="319"/>
      <c r="ZJ49" s="319"/>
      <c r="ZK49" s="319"/>
      <c r="ZL49" s="319"/>
      <c r="ZM49" s="319"/>
      <c r="ZN49" s="319"/>
      <c r="ZO49" s="319"/>
      <c r="ZP49" s="319"/>
      <c r="ZQ49" s="319"/>
      <c r="ZR49" s="319"/>
      <c r="ZS49" s="319"/>
      <c r="ZT49" s="319"/>
      <c r="ZU49" s="319"/>
      <c r="ZV49" s="319"/>
      <c r="ZW49" s="319"/>
      <c r="ZX49" s="319"/>
      <c r="ZY49" s="319"/>
      <c r="ZZ49" s="319"/>
      <c r="AAA49" s="319"/>
      <c r="AAB49" s="319"/>
      <c r="AAC49" s="319"/>
      <c r="AAD49" s="319"/>
      <c r="AAE49" s="319"/>
      <c r="AAF49" s="319"/>
      <c r="AAG49" s="319"/>
      <c r="AAH49" s="319"/>
      <c r="AAI49" s="319"/>
      <c r="AAJ49" s="319"/>
      <c r="AAK49" s="319"/>
      <c r="AAL49" s="319"/>
      <c r="AAM49" s="319"/>
      <c r="AAN49" s="319"/>
      <c r="AAO49" s="319"/>
      <c r="AAP49" s="319"/>
      <c r="AAQ49" s="319"/>
      <c r="AAR49" s="319"/>
      <c r="AAS49" s="319"/>
      <c r="AAT49" s="319"/>
      <c r="AAU49" s="319"/>
      <c r="AAV49" s="319"/>
      <c r="AAW49" s="319"/>
      <c r="AAX49" s="319"/>
      <c r="AAY49" s="319"/>
      <c r="AAZ49" s="319"/>
      <c r="ABA49" s="319"/>
      <c r="ABB49" s="319"/>
      <c r="ABC49" s="319"/>
      <c r="ABD49" s="319"/>
      <c r="ABE49" s="319"/>
      <c r="ABF49" s="319"/>
      <c r="ABG49" s="319"/>
      <c r="ABH49" s="319"/>
      <c r="ABI49" s="319"/>
      <c r="ABJ49" s="319"/>
      <c r="ABK49" s="319"/>
      <c r="ABL49" s="319"/>
      <c r="ABM49" s="319"/>
      <c r="ABN49" s="319"/>
      <c r="ABO49" s="319"/>
      <c r="ABP49" s="319"/>
      <c r="ABQ49" s="319"/>
      <c r="ABR49" s="319"/>
      <c r="ABS49" s="319"/>
      <c r="ABT49" s="319"/>
      <c r="ABU49" s="319"/>
      <c r="ABV49" s="319"/>
      <c r="ABW49" s="319"/>
      <c r="ABX49" s="319"/>
      <c r="ABY49" s="319"/>
      <c r="ABZ49" s="319"/>
      <c r="ACA49" s="319"/>
      <c r="ACB49" s="319"/>
      <c r="ACC49" s="319"/>
      <c r="ACD49" s="319"/>
      <c r="ACE49" s="319"/>
      <c r="ACF49" s="319"/>
      <c r="ACG49" s="319"/>
      <c r="ACH49" s="319"/>
      <c r="ACI49" s="319"/>
      <c r="ACJ49" s="319"/>
      <c r="ACK49" s="319"/>
      <c r="ACL49" s="319"/>
      <c r="ACM49" s="319"/>
      <c r="ACN49" s="319"/>
      <c r="ACO49" s="319"/>
      <c r="ACP49" s="319"/>
      <c r="ACQ49" s="319"/>
      <c r="ACR49" s="319"/>
      <c r="ACS49" s="319"/>
      <c r="ACT49" s="319"/>
      <c r="ACU49" s="319"/>
      <c r="ACV49" s="319"/>
      <c r="ACW49" s="319"/>
      <c r="ACX49" s="319"/>
      <c r="ACY49" s="319"/>
      <c r="ACZ49" s="319"/>
      <c r="ADA49" s="319"/>
      <c r="ADB49" s="319"/>
      <c r="ADC49" s="319"/>
      <c r="ADD49" s="319"/>
      <c r="ADE49" s="319"/>
      <c r="ADF49" s="319"/>
      <c r="ADG49" s="319"/>
      <c r="ADH49" s="319"/>
      <c r="ADI49" s="319"/>
      <c r="ADJ49" s="319"/>
      <c r="ADK49" s="319"/>
      <c r="ADL49" s="319"/>
      <c r="ADM49" s="319"/>
      <c r="ADN49" s="319"/>
      <c r="ADO49" s="319"/>
      <c r="ADP49" s="319"/>
      <c r="ADQ49" s="319"/>
      <c r="ADR49" s="319"/>
      <c r="ADS49" s="319"/>
      <c r="ADT49" s="319"/>
      <c r="ADU49" s="319"/>
      <c r="ADV49" s="319"/>
      <c r="ADW49" s="319"/>
      <c r="ADX49" s="319"/>
      <c r="ADY49" s="319"/>
      <c r="ADZ49" s="319"/>
      <c r="AEA49" s="319"/>
      <c r="AEB49" s="319"/>
      <c r="AEC49" s="319"/>
      <c r="AED49" s="319"/>
      <c r="AEE49" s="319"/>
      <c r="AEF49" s="319"/>
      <c r="AEG49" s="319"/>
      <c r="AEH49" s="319"/>
      <c r="AEI49" s="319"/>
      <c r="AEJ49" s="319"/>
      <c r="AEK49" s="319"/>
      <c r="AEL49" s="319"/>
      <c r="AEM49" s="319"/>
      <c r="AEN49" s="319"/>
      <c r="AEO49" s="319"/>
      <c r="AEP49" s="319"/>
      <c r="AEQ49" s="319"/>
      <c r="AER49" s="319"/>
      <c r="AES49" s="319"/>
      <c r="AET49" s="319"/>
      <c r="AEU49" s="319"/>
      <c r="AEV49" s="319"/>
      <c r="AEW49" s="319"/>
      <c r="AEX49" s="319"/>
      <c r="AEY49" s="319"/>
      <c r="AEZ49" s="319"/>
      <c r="AFA49" s="319"/>
      <c r="AFB49" s="319"/>
      <c r="AFC49" s="319"/>
      <c r="AFD49" s="319"/>
      <c r="AFE49" s="319"/>
      <c r="AFF49" s="319"/>
      <c r="AFG49" s="319"/>
      <c r="AFH49" s="319"/>
      <c r="AFI49" s="319"/>
      <c r="AFJ49" s="319"/>
      <c r="AFK49" s="319"/>
      <c r="AFL49" s="319"/>
      <c r="AFM49" s="319"/>
      <c r="AFN49" s="319"/>
      <c r="AFO49" s="319"/>
      <c r="AFP49" s="319"/>
      <c r="AFQ49" s="319"/>
      <c r="AFR49" s="319"/>
      <c r="AFS49" s="319"/>
      <c r="AFT49" s="319"/>
      <c r="AFU49" s="319"/>
      <c r="AFV49" s="319"/>
      <c r="AFW49" s="319"/>
      <c r="AFX49" s="319"/>
      <c r="AFY49" s="319"/>
      <c r="AFZ49" s="319"/>
      <c r="AGA49" s="319"/>
      <c r="AGB49" s="319"/>
      <c r="AGC49" s="319"/>
      <c r="AGD49" s="319"/>
      <c r="AGE49" s="319"/>
      <c r="AGF49" s="319"/>
      <c r="AGG49" s="319"/>
      <c r="AGH49" s="319"/>
      <c r="AGI49" s="319"/>
      <c r="AGJ49" s="319"/>
      <c r="AGK49" s="319"/>
      <c r="AGL49" s="319"/>
      <c r="AGM49" s="319"/>
      <c r="AGN49" s="319"/>
      <c r="AGO49" s="319"/>
      <c r="AGP49" s="319"/>
      <c r="AGQ49" s="319"/>
      <c r="AGR49" s="319"/>
      <c r="AGS49" s="319"/>
      <c r="AGT49" s="319"/>
      <c r="AGU49" s="319"/>
      <c r="AGV49" s="319"/>
      <c r="AGW49" s="319"/>
      <c r="AGX49" s="319"/>
      <c r="AGY49" s="319"/>
      <c r="AGZ49" s="319"/>
      <c r="AHA49" s="319"/>
      <c r="AHB49" s="319"/>
      <c r="AHC49" s="319"/>
      <c r="AHD49" s="319"/>
      <c r="AHE49" s="319"/>
      <c r="AHF49" s="319"/>
      <c r="AHG49" s="319"/>
      <c r="AHH49" s="319"/>
      <c r="AHI49" s="319"/>
      <c r="AHJ49" s="319"/>
      <c r="AHK49" s="319"/>
      <c r="AHL49" s="319"/>
      <c r="AHM49" s="319"/>
      <c r="AHN49" s="319"/>
      <c r="AHO49" s="319"/>
      <c r="AHP49" s="319"/>
      <c r="AHQ49" s="319"/>
      <c r="AHR49" s="319"/>
      <c r="AHS49" s="319"/>
      <c r="AHT49" s="319"/>
      <c r="AHU49" s="319"/>
      <c r="AHV49" s="319"/>
      <c r="AHW49" s="319"/>
      <c r="AHX49" s="319"/>
      <c r="AHY49" s="319"/>
      <c r="AHZ49" s="319"/>
      <c r="AIA49" s="319"/>
      <c r="AIB49" s="319"/>
      <c r="AIC49" s="319"/>
      <c r="AID49" s="319"/>
      <c r="AIE49" s="319"/>
      <c r="AIF49" s="319"/>
      <c r="AIG49" s="319"/>
      <c r="AIH49" s="319"/>
      <c r="AII49" s="319"/>
      <c r="AIJ49" s="319"/>
      <c r="AIK49" s="319"/>
      <c r="AIL49" s="319"/>
      <c r="AIM49" s="319"/>
      <c r="AIN49" s="319"/>
      <c r="AIO49" s="319"/>
      <c r="AIP49" s="319"/>
      <c r="AIQ49" s="319"/>
      <c r="AIR49" s="319"/>
      <c r="AIS49" s="319"/>
      <c r="AIT49" s="319"/>
      <c r="AIU49" s="319"/>
      <c r="AIV49" s="319"/>
      <c r="AIW49" s="319"/>
      <c r="AIX49" s="319"/>
      <c r="AIY49" s="319"/>
      <c r="AIZ49" s="319"/>
      <c r="AJA49" s="319"/>
      <c r="AJB49" s="319"/>
      <c r="AJC49" s="319"/>
      <c r="AJD49" s="319"/>
      <c r="AJE49" s="319"/>
      <c r="AJF49" s="319"/>
      <c r="AJG49" s="319"/>
      <c r="AJH49" s="319"/>
      <c r="AJI49" s="319"/>
      <c r="AJJ49" s="319"/>
      <c r="AJK49" s="319"/>
      <c r="AJL49" s="319"/>
      <c r="AJM49" s="319"/>
      <c r="AJN49" s="319"/>
      <c r="AJO49" s="319"/>
      <c r="AJP49" s="319"/>
      <c r="AJQ49" s="319"/>
      <c r="AJR49" s="319"/>
      <c r="AJS49" s="319"/>
      <c r="AJT49" s="319"/>
      <c r="AJU49" s="319"/>
      <c r="AJV49" s="319"/>
      <c r="AJW49" s="319"/>
      <c r="AJX49" s="319"/>
      <c r="AJY49" s="319"/>
      <c r="AJZ49" s="319"/>
      <c r="AKA49" s="319"/>
      <c r="AKB49" s="319"/>
      <c r="AKC49" s="319"/>
      <c r="AKD49" s="319"/>
    </row>
    <row r="50" spans="1:966" s="195" customFormat="1">
      <c r="B50" s="229"/>
      <c r="C50" t="s">
        <v>303</v>
      </c>
      <c r="D50" s="229"/>
      <c r="E50" s="229"/>
      <c r="F50" s="211"/>
      <c r="G50" s="211"/>
      <c r="H50" s="211"/>
      <c r="I50" s="212"/>
      <c r="J50" s="237"/>
      <c r="K50" s="238">
        <v>17212</v>
      </c>
      <c r="L50" s="238">
        <v>17212</v>
      </c>
      <c r="M50" s="214">
        <f t="shared" ref="M50:M52" si="27">K50/(1+$C$2)^1</f>
        <v>15966.604823747681</v>
      </c>
      <c r="N50" s="214">
        <f t="shared" ref="N50:N52" si="28">L50/(1+$C$2)^1</f>
        <v>15966.604823747681</v>
      </c>
      <c r="O50" s="208"/>
      <c r="P50" s="311"/>
      <c r="Q50" s="230"/>
      <c r="R50" s="230"/>
      <c r="S50" s="230"/>
      <c r="U50" s="319"/>
      <c r="V50" s="319"/>
      <c r="W50" s="319"/>
      <c r="X50" s="319"/>
      <c r="Y50" s="319"/>
      <c r="Z50" s="319"/>
      <c r="AA50" s="319"/>
      <c r="AB50" s="319"/>
      <c r="AC50" s="319"/>
      <c r="AD50" s="319"/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  <c r="EE50" s="319"/>
      <c r="EF50" s="319"/>
      <c r="EG50" s="319"/>
      <c r="EH50" s="319"/>
      <c r="EI50" s="319"/>
      <c r="EJ50" s="319"/>
      <c r="EK50" s="319"/>
      <c r="EL50" s="319"/>
      <c r="EM50" s="319"/>
      <c r="EN50" s="319"/>
      <c r="EO50" s="319"/>
      <c r="EP50" s="319"/>
      <c r="EQ50" s="319"/>
      <c r="ER50" s="319"/>
      <c r="ES50" s="319"/>
      <c r="ET50" s="319"/>
      <c r="EU50" s="319"/>
      <c r="EV50" s="319"/>
      <c r="EW50" s="319"/>
      <c r="EX50" s="319"/>
      <c r="EY50" s="319"/>
      <c r="EZ50" s="319"/>
      <c r="FA50" s="319"/>
      <c r="FB50" s="319"/>
      <c r="FC50" s="319"/>
      <c r="FD50" s="319"/>
      <c r="FE50" s="319"/>
      <c r="FF50" s="319"/>
      <c r="FG50" s="319"/>
      <c r="FH50" s="319"/>
      <c r="FI50" s="319"/>
      <c r="FJ50" s="319"/>
      <c r="FK50" s="319"/>
      <c r="FL50" s="319"/>
      <c r="FM50" s="319"/>
      <c r="FN50" s="319"/>
      <c r="FO50" s="319"/>
      <c r="FP50" s="319"/>
      <c r="FQ50" s="319"/>
      <c r="FR50" s="319"/>
      <c r="FS50" s="319"/>
      <c r="FT50" s="319"/>
      <c r="FU50" s="319"/>
      <c r="FV50" s="319"/>
      <c r="FW50" s="319"/>
      <c r="FX50" s="319"/>
      <c r="FY50" s="319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19"/>
      <c r="IB50" s="319"/>
      <c r="IC50" s="319"/>
      <c r="ID50" s="319"/>
      <c r="IE50" s="319"/>
      <c r="IF50" s="319"/>
      <c r="IG50" s="319"/>
      <c r="IH50" s="319"/>
      <c r="II50" s="319"/>
      <c r="IJ50" s="319"/>
      <c r="IK50" s="319"/>
      <c r="IL50" s="319"/>
      <c r="IM50" s="319"/>
      <c r="IN50" s="319"/>
      <c r="IO50" s="319"/>
      <c r="IP50" s="319"/>
      <c r="IQ50" s="319"/>
      <c r="IR50" s="319"/>
      <c r="IS50" s="319"/>
      <c r="IT50" s="319"/>
      <c r="IU50" s="319"/>
      <c r="IV50" s="319"/>
      <c r="IW50" s="319"/>
      <c r="IX50" s="319"/>
      <c r="IY50" s="319"/>
      <c r="IZ50" s="319"/>
      <c r="JA50" s="319"/>
      <c r="JB50" s="319"/>
      <c r="JC50" s="319"/>
      <c r="JD50" s="319"/>
      <c r="JE50" s="319"/>
      <c r="JF50" s="319"/>
      <c r="JG50" s="319"/>
      <c r="JH50" s="319"/>
      <c r="JI50" s="319"/>
      <c r="JJ50" s="319"/>
      <c r="JK50" s="319"/>
      <c r="JL50" s="319"/>
      <c r="JM50" s="319"/>
      <c r="JN50" s="319"/>
      <c r="JO50" s="319"/>
      <c r="JP50" s="319"/>
      <c r="JQ50" s="319"/>
      <c r="JR50" s="319"/>
      <c r="JS50" s="319"/>
      <c r="JT50" s="319"/>
      <c r="JU50" s="319"/>
      <c r="JV50" s="319"/>
      <c r="JW50" s="319"/>
      <c r="JX50" s="319"/>
      <c r="JY50" s="319"/>
      <c r="JZ50" s="319"/>
      <c r="KA50" s="319"/>
      <c r="KB50" s="319"/>
      <c r="KC50" s="319"/>
      <c r="KD50" s="319"/>
      <c r="KE50" s="319"/>
      <c r="KF50" s="319"/>
      <c r="KG50" s="319"/>
      <c r="KH50" s="319"/>
      <c r="KI50" s="319"/>
      <c r="KJ50" s="319"/>
      <c r="KK50" s="319"/>
      <c r="KL50" s="319"/>
      <c r="KM50" s="319"/>
      <c r="KN50" s="319"/>
      <c r="KO50" s="319"/>
      <c r="KP50" s="319"/>
      <c r="KQ50" s="319"/>
      <c r="KR50" s="319"/>
      <c r="KS50" s="319"/>
      <c r="KT50" s="319"/>
      <c r="KU50" s="319"/>
      <c r="KV50" s="319"/>
      <c r="KW50" s="319"/>
      <c r="KX50" s="319"/>
      <c r="KY50" s="319"/>
      <c r="KZ50" s="319"/>
      <c r="LA50" s="319"/>
      <c r="LB50" s="319"/>
      <c r="LC50" s="319"/>
      <c r="LD50" s="319"/>
      <c r="LE50" s="319"/>
      <c r="LF50" s="319"/>
      <c r="LG50" s="319"/>
      <c r="LH50" s="319"/>
      <c r="LI50" s="319"/>
      <c r="LJ50" s="319"/>
      <c r="LK50" s="319"/>
      <c r="LL50" s="319"/>
      <c r="LM50" s="319"/>
      <c r="LN50" s="319"/>
      <c r="LO50" s="319"/>
      <c r="LP50" s="319"/>
      <c r="LQ50" s="319"/>
      <c r="LR50" s="319"/>
      <c r="LS50" s="319"/>
      <c r="LT50" s="319"/>
      <c r="LU50" s="319"/>
      <c r="LV50" s="319"/>
      <c r="LW50" s="319"/>
      <c r="LX50" s="319"/>
      <c r="LY50" s="319"/>
      <c r="LZ50" s="319"/>
      <c r="MA50" s="319"/>
      <c r="MB50" s="319"/>
      <c r="MC50" s="319"/>
      <c r="MD50" s="319"/>
      <c r="ME50" s="319"/>
      <c r="MF50" s="319"/>
      <c r="MG50" s="319"/>
      <c r="MH50" s="319"/>
      <c r="MI50" s="319"/>
      <c r="MJ50" s="319"/>
      <c r="MK50" s="319"/>
      <c r="ML50" s="319"/>
      <c r="MM50" s="319"/>
      <c r="MN50" s="319"/>
      <c r="MO50" s="319"/>
      <c r="MP50" s="319"/>
      <c r="MQ50" s="319"/>
      <c r="MR50" s="319"/>
      <c r="MS50" s="319"/>
      <c r="MT50" s="319"/>
      <c r="MU50" s="319"/>
      <c r="MV50" s="319"/>
      <c r="MW50" s="319"/>
      <c r="MX50" s="319"/>
      <c r="MY50" s="319"/>
      <c r="MZ50" s="319"/>
      <c r="NA50" s="319"/>
      <c r="NB50" s="319"/>
      <c r="NC50" s="319"/>
      <c r="ND50" s="319"/>
      <c r="NE50" s="319"/>
      <c r="NF50" s="319"/>
      <c r="NG50" s="319"/>
      <c r="NH50" s="319"/>
      <c r="NI50" s="319"/>
      <c r="NJ50" s="319"/>
      <c r="NK50" s="319"/>
      <c r="NL50" s="319"/>
      <c r="NM50" s="319"/>
      <c r="NN50" s="319"/>
      <c r="NO50" s="319"/>
      <c r="NP50" s="319"/>
      <c r="NQ50" s="319"/>
      <c r="NR50" s="319"/>
      <c r="NS50" s="319"/>
      <c r="NT50" s="319"/>
      <c r="NU50" s="319"/>
      <c r="NV50" s="319"/>
      <c r="NW50" s="319"/>
      <c r="NX50" s="319"/>
      <c r="NY50" s="319"/>
      <c r="NZ50" s="319"/>
      <c r="OA50" s="319"/>
      <c r="OB50" s="319"/>
      <c r="OC50" s="319"/>
      <c r="OD50" s="319"/>
      <c r="OE50" s="319"/>
      <c r="OF50" s="319"/>
      <c r="OG50" s="319"/>
      <c r="OH50" s="319"/>
      <c r="OI50" s="319"/>
      <c r="OJ50" s="319"/>
      <c r="OK50" s="319"/>
      <c r="OL50" s="319"/>
      <c r="OM50" s="319"/>
      <c r="ON50" s="319"/>
      <c r="OO50" s="319"/>
      <c r="OP50" s="319"/>
      <c r="OQ50" s="319"/>
      <c r="OR50" s="319"/>
      <c r="OS50" s="319"/>
      <c r="OT50" s="319"/>
      <c r="OU50" s="319"/>
      <c r="OV50" s="319"/>
      <c r="OW50" s="319"/>
      <c r="OX50" s="319"/>
      <c r="OY50" s="319"/>
      <c r="OZ50" s="319"/>
      <c r="PA50" s="319"/>
      <c r="PB50" s="319"/>
      <c r="PC50" s="319"/>
      <c r="PD50" s="319"/>
      <c r="PE50" s="319"/>
      <c r="PF50" s="319"/>
      <c r="PG50" s="319"/>
      <c r="PH50" s="319"/>
      <c r="PI50" s="319"/>
      <c r="PJ50" s="319"/>
      <c r="PK50" s="319"/>
      <c r="PL50" s="319"/>
      <c r="PM50" s="319"/>
      <c r="PN50" s="319"/>
      <c r="PO50" s="319"/>
      <c r="PP50" s="319"/>
      <c r="PQ50" s="319"/>
      <c r="PR50" s="319"/>
      <c r="PS50" s="319"/>
      <c r="PT50" s="319"/>
      <c r="PU50" s="319"/>
      <c r="PV50" s="319"/>
      <c r="PW50" s="319"/>
      <c r="PX50" s="319"/>
      <c r="PY50" s="319"/>
      <c r="PZ50" s="319"/>
      <c r="QA50" s="319"/>
      <c r="QB50" s="319"/>
      <c r="QC50" s="319"/>
      <c r="QD50" s="319"/>
      <c r="QE50" s="319"/>
      <c r="QF50" s="319"/>
      <c r="QG50" s="319"/>
      <c r="QH50" s="319"/>
      <c r="QI50" s="319"/>
      <c r="QJ50" s="319"/>
      <c r="QK50" s="319"/>
      <c r="QL50" s="319"/>
      <c r="QM50" s="319"/>
      <c r="QN50" s="319"/>
      <c r="QO50" s="319"/>
      <c r="QP50" s="319"/>
      <c r="QQ50" s="319"/>
      <c r="QR50" s="319"/>
      <c r="QS50" s="319"/>
      <c r="QT50" s="319"/>
      <c r="QU50" s="319"/>
      <c r="QV50" s="319"/>
      <c r="QW50" s="319"/>
      <c r="QX50" s="319"/>
      <c r="QY50" s="319"/>
      <c r="QZ50" s="319"/>
      <c r="RA50" s="319"/>
      <c r="RB50" s="319"/>
      <c r="RC50" s="319"/>
      <c r="RD50" s="319"/>
      <c r="RE50" s="319"/>
      <c r="RF50" s="319"/>
      <c r="RG50" s="319"/>
      <c r="RH50" s="319"/>
      <c r="RI50" s="319"/>
      <c r="RJ50" s="319"/>
      <c r="RK50" s="319"/>
      <c r="RL50" s="319"/>
      <c r="RM50" s="319"/>
      <c r="RN50" s="319"/>
      <c r="RO50" s="319"/>
      <c r="RP50" s="319"/>
      <c r="RQ50" s="319"/>
      <c r="RR50" s="319"/>
      <c r="RS50" s="319"/>
      <c r="RT50" s="319"/>
      <c r="RU50" s="319"/>
      <c r="RV50" s="319"/>
      <c r="RW50" s="319"/>
      <c r="RX50" s="319"/>
      <c r="RY50" s="319"/>
      <c r="RZ50" s="319"/>
      <c r="SA50" s="319"/>
      <c r="SB50" s="319"/>
      <c r="SC50" s="319"/>
      <c r="SD50" s="319"/>
      <c r="SE50" s="319"/>
      <c r="SF50" s="319"/>
      <c r="SG50" s="319"/>
      <c r="SH50" s="319"/>
      <c r="SI50" s="319"/>
      <c r="SJ50" s="319"/>
      <c r="SK50" s="319"/>
      <c r="SL50" s="319"/>
      <c r="SM50" s="319"/>
      <c r="SN50" s="319"/>
      <c r="SO50" s="319"/>
      <c r="SP50" s="319"/>
      <c r="SQ50" s="319"/>
      <c r="SR50" s="319"/>
      <c r="SS50" s="319"/>
      <c r="ST50" s="319"/>
      <c r="SU50" s="319"/>
      <c r="SV50" s="319"/>
      <c r="SW50" s="319"/>
      <c r="SX50" s="319"/>
      <c r="SY50" s="319"/>
      <c r="SZ50" s="319"/>
      <c r="TA50" s="319"/>
      <c r="TB50" s="319"/>
      <c r="TC50" s="319"/>
      <c r="TD50" s="319"/>
      <c r="TE50" s="319"/>
      <c r="TF50" s="319"/>
      <c r="TG50" s="319"/>
      <c r="TH50" s="319"/>
      <c r="TI50" s="319"/>
      <c r="TJ50" s="319"/>
      <c r="TK50" s="319"/>
      <c r="TL50" s="319"/>
      <c r="TM50" s="319"/>
      <c r="TN50" s="319"/>
      <c r="TO50" s="319"/>
      <c r="TP50" s="319"/>
      <c r="TQ50" s="319"/>
      <c r="TR50" s="319"/>
      <c r="TS50" s="319"/>
      <c r="TT50" s="319"/>
      <c r="TU50" s="319"/>
      <c r="TV50" s="319"/>
      <c r="TW50" s="319"/>
      <c r="TX50" s="319"/>
      <c r="TY50" s="319"/>
      <c r="TZ50" s="319"/>
      <c r="UA50" s="319"/>
      <c r="UB50" s="319"/>
      <c r="UC50" s="319"/>
      <c r="UD50" s="319"/>
      <c r="UE50" s="319"/>
      <c r="UF50" s="319"/>
      <c r="UG50" s="319"/>
      <c r="UH50" s="319"/>
      <c r="UI50" s="319"/>
      <c r="UJ50" s="319"/>
      <c r="UK50" s="319"/>
      <c r="UL50" s="319"/>
      <c r="UM50" s="319"/>
      <c r="UN50" s="319"/>
      <c r="UO50" s="319"/>
      <c r="UP50" s="319"/>
      <c r="UQ50" s="319"/>
      <c r="UR50" s="319"/>
      <c r="US50" s="319"/>
      <c r="UT50" s="319"/>
      <c r="UU50" s="319"/>
      <c r="UV50" s="319"/>
      <c r="UW50" s="319"/>
      <c r="UX50" s="319"/>
      <c r="UY50" s="319"/>
      <c r="UZ50" s="319"/>
      <c r="VA50" s="319"/>
      <c r="VB50" s="319"/>
      <c r="VC50" s="319"/>
      <c r="VD50" s="319"/>
      <c r="VE50" s="319"/>
      <c r="VF50" s="319"/>
      <c r="VG50" s="319"/>
      <c r="VH50" s="319"/>
      <c r="VI50" s="319"/>
      <c r="VJ50" s="319"/>
      <c r="VK50" s="319"/>
      <c r="VL50" s="319"/>
      <c r="VM50" s="319"/>
      <c r="VN50" s="319"/>
      <c r="VO50" s="319"/>
      <c r="VP50" s="319"/>
      <c r="VQ50" s="319"/>
      <c r="VR50" s="319"/>
      <c r="VS50" s="319"/>
      <c r="VT50" s="319"/>
      <c r="VU50" s="319"/>
      <c r="VV50" s="319"/>
      <c r="VW50" s="319"/>
      <c r="VX50" s="319"/>
      <c r="VY50" s="319"/>
      <c r="VZ50" s="319"/>
      <c r="WA50" s="319"/>
      <c r="WB50" s="319"/>
      <c r="WC50" s="319"/>
      <c r="WD50" s="319"/>
      <c r="WE50" s="319"/>
      <c r="WF50" s="319"/>
      <c r="WG50" s="319"/>
      <c r="WH50" s="319"/>
      <c r="WI50" s="319"/>
      <c r="WJ50" s="319"/>
      <c r="WK50" s="319"/>
      <c r="WL50" s="319"/>
      <c r="WM50" s="319"/>
      <c r="WN50" s="319"/>
      <c r="WO50" s="319"/>
      <c r="WP50" s="319"/>
      <c r="WQ50" s="319"/>
      <c r="WR50" s="319"/>
      <c r="WS50" s="319"/>
      <c r="WT50" s="319"/>
      <c r="WU50" s="319"/>
      <c r="WV50" s="319"/>
      <c r="WW50" s="319"/>
      <c r="WX50" s="319"/>
      <c r="WY50" s="319"/>
      <c r="WZ50" s="319"/>
      <c r="XA50" s="319"/>
      <c r="XB50" s="319"/>
      <c r="XC50" s="319"/>
      <c r="XD50" s="319"/>
      <c r="XE50" s="319"/>
      <c r="XF50" s="319"/>
      <c r="XG50" s="319"/>
      <c r="XH50" s="319"/>
      <c r="XI50" s="319"/>
      <c r="XJ50" s="319"/>
      <c r="XK50" s="319"/>
      <c r="XL50" s="319"/>
      <c r="XM50" s="319"/>
      <c r="XN50" s="319"/>
      <c r="XO50" s="319"/>
      <c r="XP50" s="319"/>
      <c r="XQ50" s="319"/>
      <c r="XR50" s="319"/>
      <c r="XS50" s="319"/>
      <c r="XT50" s="319"/>
      <c r="XU50" s="319"/>
      <c r="XV50" s="319"/>
      <c r="XW50" s="319"/>
      <c r="XX50" s="319"/>
      <c r="XY50" s="319"/>
      <c r="XZ50" s="319"/>
      <c r="YA50" s="319"/>
      <c r="YB50" s="319"/>
      <c r="YC50" s="319"/>
      <c r="YD50" s="319"/>
      <c r="YE50" s="319"/>
      <c r="YF50" s="319"/>
      <c r="YG50" s="319"/>
      <c r="YH50" s="319"/>
      <c r="YI50" s="319"/>
      <c r="YJ50" s="319"/>
      <c r="YK50" s="319"/>
      <c r="YL50" s="319"/>
      <c r="YM50" s="319"/>
      <c r="YN50" s="319"/>
      <c r="YO50" s="319"/>
      <c r="YP50" s="319"/>
      <c r="YQ50" s="319"/>
      <c r="YR50" s="319"/>
      <c r="YS50" s="319"/>
      <c r="YT50" s="319"/>
      <c r="YU50" s="319"/>
      <c r="YV50" s="319"/>
      <c r="YW50" s="319"/>
      <c r="YX50" s="319"/>
      <c r="YY50" s="319"/>
      <c r="YZ50" s="319"/>
      <c r="ZA50" s="319"/>
      <c r="ZB50" s="319"/>
      <c r="ZC50" s="319"/>
      <c r="ZD50" s="319"/>
      <c r="ZE50" s="319"/>
      <c r="ZF50" s="319"/>
      <c r="ZG50" s="319"/>
      <c r="ZH50" s="319"/>
      <c r="ZI50" s="319"/>
      <c r="ZJ50" s="319"/>
      <c r="ZK50" s="319"/>
      <c r="ZL50" s="319"/>
      <c r="ZM50" s="319"/>
      <c r="ZN50" s="319"/>
      <c r="ZO50" s="319"/>
      <c r="ZP50" s="319"/>
      <c r="ZQ50" s="319"/>
      <c r="ZR50" s="319"/>
      <c r="ZS50" s="319"/>
      <c r="ZT50" s="319"/>
      <c r="ZU50" s="319"/>
      <c r="ZV50" s="319"/>
      <c r="ZW50" s="319"/>
      <c r="ZX50" s="319"/>
      <c r="ZY50" s="319"/>
      <c r="ZZ50" s="319"/>
      <c r="AAA50" s="319"/>
      <c r="AAB50" s="319"/>
      <c r="AAC50" s="319"/>
      <c r="AAD50" s="319"/>
      <c r="AAE50" s="319"/>
      <c r="AAF50" s="319"/>
      <c r="AAG50" s="319"/>
      <c r="AAH50" s="319"/>
      <c r="AAI50" s="319"/>
      <c r="AAJ50" s="319"/>
      <c r="AAK50" s="319"/>
      <c r="AAL50" s="319"/>
      <c r="AAM50" s="319"/>
      <c r="AAN50" s="319"/>
      <c r="AAO50" s="319"/>
      <c r="AAP50" s="319"/>
      <c r="AAQ50" s="319"/>
      <c r="AAR50" s="319"/>
      <c r="AAS50" s="319"/>
      <c r="AAT50" s="319"/>
      <c r="AAU50" s="319"/>
      <c r="AAV50" s="319"/>
      <c r="AAW50" s="319"/>
      <c r="AAX50" s="319"/>
      <c r="AAY50" s="319"/>
      <c r="AAZ50" s="319"/>
      <c r="ABA50" s="319"/>
      <c r="ABB50" s="319"/>
      <c r="ABC50" s="319"/>
      <c r="ABD50" s="319"/>
      <c r="ABE50" s="319"/>
      <c r="ABF50" s="319"/>
      <c r="ABG50" s="319"/>
      <c r="ABH50" s="319"/>
      <c r="ABI50" s="319"/>
      <c r="ABJ50" s="319"/>
      <c r="ABK50" s="319"/>
      <c r="ABL50" s="319"/>
      <c r="ABM50" s="319"/>
      <c r="ABN50" s="319"/>
      <c r="ABO50" s="319"/>
      <c r="ABP50" s="319"/>
      <c r="ABQ50" s="319"/>
      <c r="ABR50" s="319"/>
      <c r="ABS50" s="319"/>
      <c r="ABT50" s="319"/>
      <c r="ABU50" s="319"/>
      <c r="ABV50" s="319"/>
      <c r="ABW50" s="319"/>
      <c r="ABX50" s="319"/>
      <c r="ABY50" s="319"/>
      <c r="ABZ50" s="319"/>
      <c r="ACA50" s="319"/>
      <c r="ACB50" s="319"/>
      <c r="ACC50" s="319"/>
      <c r="ACD50" s="319"/>
      <c r="ACE50" s="319"/>
      <c r="ACF50" s="319"/>
      <c r="ACG50" s="319"/>
      <c r="ACH50" s="319"/>
      <c r="ACI50" s="319"/>
      <c r="ACJ50" s="319"/>
      <c r="ACK50" s="319"/>
      <c r="ACL50" s="319"/>
      <c r="ACM50" s="319"/>
      <c r="ACN50" s="319"/>
      <c r="ACO50" s="319"/>
      <c r="ACP50" s="319"/>
      <c r="ACQ50" s="319"/>
      <c r="ACR50" s="319"/>
      <c r="ACS50" s="319"/>
      <c r="ACT50" s="319"/>
      <c r="ACU50" s="319"/>
      <c r="ACV50" s="319"/>
      <c r="ACW50" s="319"/>
      <c r="ACX50" s="319"/>
      <c r="ACY50" s="319"/>
      <c r="ACZ50" s="319"/>
      <c r="ADA50" s="319"/>
      <c r="ADB50" s="319"/>
      <c r="ADC50" s="319"/>
      <c r="ADD50" s="319"/>
      <c r="ADE50" s="319"/>
      <c r="ADF50" s="319"/>
      <c r="ADG50" s="319"/>
      <c r="ADH50" s="319"/>
      <c r="ADI50" s="319"/>
      <c r="ADJ50" s="319"/>
      <c r="ADK50" s="319"/>
      <c r="ADL50" s="319"/>
      <c r="ADM50" s="319"/>
      <c r="ADN50" s="319"/>
      <c r="ADO50" s="319"/>
      <c r="ADP50" s="319"/>
      <c r="ADQ50" s="319"/>
      <c r="ADR50" s="319"/>
      <c r="ADS50" s="319"/>
      <c r="ADT50" s="319"/>
      <c r="ADU50" s="319"/>
      <c r="ADV50" s="319"/>
      <c r="ADW50" s="319"/>
      <c r="ADX50" s="319"/>
      <c r="ADY50" s="319"/>
      <c r="ADZ50" s="319"/>
      <c r="AEA50" s="319"/>
      <c r="AEB50" s="319"/>
      <c r="AEC50" s="319"/>
      <c r="AED50" s="319"/>
      <c r="AEE50" s="319"/>
      <c r="AEF50" s="319"/>
      <c r="AEG50" s="319"/>
      <c r="AEH50" s="319"/>
      <c r="AEI50" s="319"/>
      <c r="AEJ50" s="319"/>
      <c r="AEK50" s="319"/>
      <c r="AEL50" s="319"/>
      <c r="AEM50" s="319"/>
      <c r="AEN50" s="319"/>
      <c r="AEO50" s="319"/>
      <c r="AEP50" s="319"/>
      <c r="AEQ50" s="319"/>
      <c r="AER50" s="319"/>
      <c r="AES50" s="319"/>
      <c r="AET50" s="319"/>
      <c r="AEU50" s="319"/>
      <c r="AEV50" s="319"/>
      <c r="AEW50" s="319"/>
      <c r="AEX50" s="319"/>
      <c r="AEY50" s="319"/>
      <c r="AEZ50" s="319"/>
      <c r="AFA50" s="319"/>
      <c r="AFB50" s="319"/>
      <c r="AFC50" s="319"/>
      <c r="AFD50" s="319"/>
      <c r="AFE50" s="319"/>
      <c r="AFF50" s="319"/>
      <c r="AFG50" s="319"/>
      <c r="AFH50" s="319"/>
      <c r="AFI50" s="319"/>
      <c r="AFJ50" s="319"/>
      <c r="AFK50" s="319"/>
      <c r="AFL50" s="319"/>
      <c r="AFM50" s="319"/>
      <c r="AFN50" s="319"/>
      <c r="AFO50" s="319"/>
      <c r="AFP50" s="319"/>
      <c r="AFQ50" s="319"/>
      <c r="AFR50" s="319"/>
      <c r="AFS50" s="319"/>
      <c r="AFT50" s="319"/>
      <c r="AFU50" s="319"/>
      <c r="AFV50" s="319"/>
      <c r="AFW50" s="319"/>
      <c r="AFX50" s="319"/>
      <c r="AFY50" s="319"/>
      <c r="AFZ50" s="319"/>
      <c r="AGA50" s="319"/>
      <c r="AGB50" s="319"/>
      <c r="AGC50" s="319"/>
      <c r="AGD50" s="319"/>
      <c r="AGE50" s="319"/>
      <c r="AGF50" s="319"/>
      <c r="AGG50" s="319"/>
      <c r="AGH50" s="319"/>
      <c r="AGI50" s="319"/>
      <c r="AGJ50" s="319"/>
      <c r="AGK50" s="319"/>
      <c r="AGL50" s="319"/>
      <c r="AGM50" s="319"/>
      <c r="AGN50" s="319"/>
      <c r="AGO50" s="319"/>
      <c r="AGP50" s="319"/>
      <c r="AGQ50" s="319"/>
      <c r="AGR50" s="319"/>
      <c r="AGS50" s="319"/>
      <c r="AGT50" s="319"/>
      <c r="AGU50" s="319"/>
      <c r="AGV50" s="319"/>
      <c r="AGW50" s="319"/>
      <c r="AGX50" s="319"/>
      <c r="AGY50" s="319"/>
      <c r="AGZ50" s="319"/>
      <c r="AHA50" s="319"/>
      <c r="AHB50" s="319"/>
      <c r="AHC50" s="319"/>
      <c r="AHD50" s="319"/>
      <c r="AHE50" s="319"/>
      <c r="AHF50" s="319"/>
      <c r="AHG50" s="319"/>
      <c r="AHH50" s="319"/>
      <c r="AHI50" s="319"/>
      <c r="AHJ50" s="319"/>
      <c r="AHK50" s="319"/>
      <c r="AHL50" s="319"/>
      <c r="AHM50" s="319"/>
      <c r="AHN50" s="319"/>
      <c r="AHO50" s="319"/>
      <c r="AHP50" s="319"/>
      <c r="AHQ50" s="319"/>
      <c r="AHR50" s="319"/>
      <c r="AHS50" s="319"/>
      <c r="AHT50" s="319"/>
      <c r="AHU50" s="319"/>
      <c r="AHV50" s="319"/>
      <c r="AHW50" s="319"/>
      <c r="AHX50" s="319"/>
      <c r="AHY50" s="319"/>
      <c r="AHZ50" s="319"/>
      <c r="AIA50" s="319"/>
      <c r="AIB50" s="319"/>
      <c r="AIC50" s="319"/>
      <c r="AID50" s="319"/>
      <c r="AIE50" s="319"/>
      <c r="AIF50" s="319"/>
      <c r="AIG50" s="319"/>
      <c r="AIH50" s="319"/>
      <c r="AII50" s="319"/>
      <c r="AIJ50" s="319"/>
      <c r="AIK50" s="319"/>
      <c r="AIL50" s="319"/>
      <c r="AIM50" s="319"/>
      <c r="AIN50" s="319"/>
      <c r="AIO50" s="319"/>
      <c r="AIP50" s="319"/>
      <c r="AIQ50" s="319"/>
      <c r="AIR50" s="319"/>
      <c r="AIS50" s="319"/>
      <c r="AIT50" s="319"/>
      <c r="AIU50" s="319"/>
      <c r="AIV50" s="319"/>
      <c r="AIW50" s="319"/>
      <c r="AIX50" s="319"/>
      <c r="AIY50" s="319"/>
      <c r="AIZ50" s="319"/>
      <c r="AJA50" s="319"/>
      <c r="AJB50" s="319"/>
      <c r="AJC50" s="319"/>
      <c r="AJD50" s="319"/>
      <c r="AJE50" s="319"/>
      <c r="AJF50" s="319"/>
      <c r="AJG50" s="319"/>
      <c r="AJH50" s="319"/>
      <c r="AJI50" s="319"/>
      <c r="AJJ50" s="319"/>
      <c r="AJK50" s="319"/>
      <c r="AJL50" s="319"/>
      <c r="AJM50" s="319"/>
      <c r="AJN50" s="319"/>
      <c r="AJO50" s="319"/>
      <c r="AJP50" s="319"/>
      <c r="AJQ50" s="319"/>
      <c r="AJR50" s="319"/>
      <c r="AJS50" s="319"/>
      <c r="AJT50" s="319"/>
      <c r="AJU50" s="319"/>
      <c r="AJV50" s="319"/>
      <c r="AJW50" s="319"/>
      <c r="AJX50" s="319"/>
      <c r="AJY50" s="319"/>
      <c r="AJZ50" s="319"/>
      <c r="AKA50" s="319"/>
      <c r="AKB50" s="319"/>
      <c r="AKC50" s="319"/>
      <c r="AKD50" s="319"/>
    </row>
    <row r="51" spans="1:966" s="195" customFormat="1">
      <c r="B51" s="229"/>
      <c r="C51" t="s">
        <v>70</v>
      </c>
      <c r="D51" s="229"/>
      <c r="E51" s="229"/>
      <c r="F51" s="211"/>
      <c r="G51" s="211"/>
      <c r="H51" s="211"/>
      <c r="I51" s="212"/>
      <c r="J51" s="237"/>
      <c r="K51" s="238">
        <v>352872</v>
      </c>
      <c r="L51" s="238">
        <v>352872</v>
      </c>
      <c r="M51" s="214">
        <f t="shared" si="27"/>
        <v>327339.51762523188</v>
      </c>
      <c r="N51" s="214">
        <f t="shared" si="28"/>
        <v>327339.51762523188</v>
      </c>
      <c r="O51" s="208"/>
      <c r="P51" s="311"/>
      <c r="Q51" s="230"/>
      <c r="R51" s="230"/>
      <c r="S51" s="230"/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L51" s="319"/>
      <c r="DM51" s="319"/>
      <c r="DN51" s="319"/>
      <c r="DO51" s="319"/>
      <c r="DP51" s="319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  <c r="EE51" s="319"/>
      <c r="EF51" s="319"/>
      <c r="EG51" s="319"/>
      <c r="EH51" s="319"/>
      <c r="EI51" s="319"/>
      <c r="EJ51" s="319"/>
      <c r="EK51" s="319"/>
      <c r="EL51" s="319"/>
      <c r="EM51" s="319"/>
      <c r="EN51" s="319"/>
      <c r="EO51" s="319"/>
      <c r="EP51" s="319"/>
      <c r="EQ51" s="319"/>
      <c r="ER51" s="319"/>
      <c r="ES51" s="319"/>
      <c r="ET51" s="319"/>
      <c r="EU51" s="319"/>
      <c r="EV51" s="319"/>
      <c r="EW51" s="319"/>
      <c r="EX51" s="319"/>
      <c r="EY51" s="319"/>
      <c r="EZ51" s="319"/>
      <c r="FA51" s="319"/>
      <c r="FB51" s="319"/>
      <c r="FC51" s="319"/>
      <c r="FD51" s="319"/>
      <c r="FE51" s="319"/>
      <c r="FF51" s="319"/>
      <c r="FG51" s="319"/>
      <c r="FH51" s="319"/>
      <c r="FI51" s="319"/>
      <c r="FJ51" s="319"/>
      <c r="FK51" s="319"/>
      <c r="FL51" s="319"/>
      <c r="FM51" s="319"/>
      <c r="FN51" s="319"/>
      <c r="FO51" s="319"/>
      <c r="FP51" s="319"/>
      <c r="FQ51" s="319"/>
      <c r="FR51" s="319"/>
      <c r="FS51" s="319"/>
      <c r="FT51" s="319"/>
      <c r="FU51" s="319"/>
      <c r="FV51" s="319"/>
      <c r="FW51" s="319"/>
      <c r="FX51" s="319"/>
      <c r="FY51" s="319"/>
      <c r="FZ51" s="319"/>
      <c r="GA51" s="319"/>
      <c r="GB51" s="319"/>
      <c r="GC51" s="319"/>
      <c r="GD51" s="319"/>
      <c r="GE51" s="319"/>
      <c r="GF51" s="319"/>
      <c r="GG51" s="319"/>
      <c r="GH51" s="319"/>
      <c r="GI51" s="319"/>
      <c r="GJ51" s="319"/>
      <c r="GK51" s="319"/>
      <c r="GL51" s="319"/>
      <c r="GM51" s="319"/>
      <c r="GN51" s="319"/>
      <c r="GO51" s="319"/>
      <c r="GP51" s="319"/>
      <c r="GQ51" s="319"/>
      <c r="GR51" s="319"/>
      <c r="GS51" s="319"/>
      <c r="GT51" s="319"/>
      <c r="GU51" s="319"/>
      <c r="GV51" s="319"/>
      <c r="GW51" s="319"/>
      <c r="GX51" s="319"/>
      <c r="GY51" s="319"/>
      <c r="GZ51" s="319"/>
      <c r="HA51" s="319"/>
      <c r="HB51" s="319"/>
      <c r="HC51" s="319"/>
      <c r="HD51" s="319"/>
      <c r="HE51" s="319"/>
      <c r="HF51" s="319"/>
      <c r="HG51" s="319"/>
      <c r="HH51" s="319"/>
      <c r="HI51" s="319"/>
      <c r="HJ51" s="319"/>
      <c r="HK51" s="319"/>
      <c r="HL51" s="319"/>
      <c r="HM51" s="319"/>
      <c r="HN51" s="319"/>
      <c r="HO51" s="319"/>
      <c r="HP51" s="319"/>
      <c r="HQ51" s="319"/>
      <c r="HR51" s="319"/>
      <c r="HS51" s="319"/>
      <c r="HT51" s="319"/>
      <c r="HU51" s="319"/>
      <c r="HV51" s="319"/>
      <c r="HW51" s="319"/>
      <c r="HX51" s="319"/>
      <c r="HY51" s="319"/>
      <c r="HZ51" s="319"/>
      <c r="IA51" s="319"/>
      <c r="IB51" s="319"/>
      <c r="IC51" s="319"/>
      <c r="ID51" s="319"/>
      <c r="IE51" s="319"/>
      <c r="IF51" s="319"/>
      <c r="IG51" s="319"/>
      <c r="IH51" s="319"/>
      <c r="II51" s="319"/>
      <c r="IJ51" s="319"/>
      <c r="IK51" s="319"/>
      <c r="IL51" s="319"/>
      <c r="IM51" s="319"/>
      <c r="IN51" s="319"/>
      <c r="IO51" s="319"/>
      <c r="IP51" s="319"/>
      <c r="IQ51" s="319"/>
      <c r="IR51" s="319"/>
      <c r="IS51" s="319"/>
      <c r="IT51" s="319"/>
      <c r="IU51" s="319"/>
      <c r="IV51" s="319"/>
      <c r="IW51" s="319"/>
      <c r="IX51" s="319"/>
      <c r="IY51" s="319"/>
      <c r="IZ51" s="319"/>
      <c r="JA51" s="319"/>
      <c r="JB51" s="319"/>
      <c r="JC51" s="319"/>
      <c r="JD51" s="319"/>
      <c r="JE51" s="319"/>
      <c r="JF51" s="319"/>
      <c r="JG51" s="319"/>
      <c r="JH51" s="319"/>
      <c r="JI51" s="319"/>
      <c r="JJ51" s="319"/>
      <c r="JK51" s="319"/>
      <c r="JL51" s="319"/>
      <c r="JM51" s="319"/>
      <c r="JN51" s="319"/>
      <c r="JO51" s="319"/>
      <c r="JP51" s="319"/>
      <c r="JQ51" s="319"/>
      <c r="JR51" s="319"/>
      <c r="JS51" s="319"/>
      <c r="JT51" s="319"/>
      <c r="JU51" s="319"/>
      <c r="JV51" s="319"/>
      <c r="JW51" s="319"/>
      <c r="JX51" s="319"/>
      <c r="JY51" s="319"/>
      <c r="JZ51" s="319"/>
      <c r="KA51" s="319"/>
      <c r="KB51" s="319"/>
      <c r="KC51" s="319"/>
      <c r="KD51" s="319"/>
      <c r="KE51" s="319"/>
      <c r="KF51" s="319"/>
      <c r="KG51" s="319"/>
      <c r="KH51" s="319"/>
      <c r="KI51" s="319"/>
      <c r="KJ51" s="319"/>
      <c r="KK51" s="319"/>
      <c r="KL51" s="319"/>
      <c r="KM51" s="319"/>
      <c r="KN51" s="319"/>
      <c r="KO51" s="319"/>
      <c r="KP51" s="319"/>
      <c r="KQ51" s="319"/>
      <c r="KR51" s="319"/>
      <c r="KS51" s="319"/>
      <c r="KT51" s="319"/>
      <c r="KU51" s="319"/>
      <c r="KV51" s="319"/>
      <c r="KW51" s="319"/>
      <c r="KX51" s="319"/>
      <c r="KY51" s="319"/>
      <c r="KZ51" s="319"/>
      <c r="LA51" s="319"/>
      <c r="LB51" s="319"/>
      <c r="LC51" s="319"/>
      <c r="LD51" s="319"/>
      <c r="LE51" s="319"/>
      <c r="LF51" s="319"/>
      <c r="LG51" s="319"/>
      <c r="LH51" s="319"/>
      <c r="LI51" s="319"/>
      <c r="LJ51" s="319"/>
      <c r="LK51" s="319"/>
      <c r="LL51" s="319"/>
      <c r="LM51" s="319"/>
      <c r="LN51" s="319"/>
      <c r="LO51" s="319"/>
      <c r="LP51" s="319"/>
      <c r="LQ51" s="319"/>
      <c r="LR51" s="319"/>
      <c r="LS51" s="319"/>
      <c r="LT51" s="319"/>
      <c r="LU51" s="319"/>
      <c r="LV51" s="319"/>
      <c r="LW51" s="319"/>
      <c r="LX51" s="319"/>
      <c r="LY51" s="319"/>
      <c r="LZ51" s="319"/>
      <c r="MA51" s="319"/>
      <c r="MB51" s="319"/>
      <c r="MC51" s="319"/>
      <c r="MD51" s="319"/>
      <c r="ME51" s="319"/>
      <c r="MF51" s="319"/>
      <c r="MG51" s="319"/>
      <c r="MH51" s="319"/>
      <c r="MI51" s="319"/>
      <c r="MJ51" s="319"/>
      <c r="MK51" s="319"/>
      <c r="ML51" s="319"/>
      <c r="MM51" s="319"/>
      <c r="MN51" s="319"/>
      <c r="MO51" s="319"/>
      <c r="MP51" s="319"/>
      <c r="MQ51" s="319"/>
      <c r="MR51" s="319"/>
      <c r="MS51" s="319"/>
      <c r="MT51" s="319"/>
      <c r="MU51" s="319"/>
      <c r="MV51" s="319"/>
      <c r="MW51" s="319"/>
      <c r="MX51" s="319"/>
      <c r="MY51" s="319"/>
      <c r="MZ51" s="319"/>
      <c r="NA51" s="319"/>
      <c r="NB51" s="319"/>
      <c r="NC51" s="319"/>
      <c r="ND51" s="319"/>
      <c r="NE51" s="319"/>
      <c r="NF51" s="319"/>
      <c r="NG51" s="319"/>
      <c r="NH51" s="319"/>
      <c r="NI51" s="319"/>
      <c r="NJ51" s="319"/>
      <c r="NK51" s="319"/>
      <c r="NL51" s="319"/>
      <c r="NM51" s="319"/>
      <c r="NN51" s="319"/>
      <c r="NO51" s="319"/>
      <c r="NP51" s="319"/>
      <c r="NQ51" s="319"/>
      <c r="NR51" s="319"/>
      <c r="NS51" s="319"/>
      <c r="NT51" s="319"/>
      <c r="NU51" s="319"/>
      <c r="NV51" s="319"/>
      <c r="NW51" s="319"/>
      <c r="NX51" s="319"/>
      <c r="NY51" s="319"/>
      <c r="NZ51" s="319"/>
      <c r="OA51" s="319"/>
      <c r="OB51" s="319"/>
      <c r="OC51" s="319"/>
      <c r="OD51" s="319"/>
      <c r="OE51" s="319"/>
      <c r="OF51" s="319"/>
      <c r="OG51" s="319"/>
      <c r="OH51" s="319"/>
      <c r="OI51" s="319"/>
      <c r="OJ51" s="319"/>
      <c r="OK51" s="319"/>
      <c r="OL51" s="319"/>
      <c r="OM51" s="319"/>
      <c r="ON51" s="319"/>
      <c r="OO51" s="319"/>
      <c r="OP51" s="319"/>
      <c r="OQ51" s="319"/>
      <c r="OR51" s="319"/>
      <c r="OS51" s="319"/>
      <c r="OT51" s="319"/>
      <c r="OU51" s="319"/>
      <c r="OV51" s="319"/>
      <c r="OW51" s="319"/>
      <c r="OX51" s="319"/>
      <c r="OY51" s="319"/>
      <c r="OZ51" s="319"/>
      <c r="PA51" s="319"/>
      <c r="PB51" s="319"/>
      <c r="PC51" s="319"/>
      <c r="PD51" s="319"/>
      <c r="PE51" s="319"/>
      <c r="PF51" s="319"/>
      <c r="PG51" s="319"/>
      <c r="PH51" s="319"/>
      <c r="PI51" s="319"/>
      <c r="PJ51" s="319"/>
      <c r="PK51" s="319"/>
      <c r="PL51" s="319"/>
      <c r="PM51" s="319"/>
      <c r="PN51" s="319"/>
      <c r="PO51" s="319"/>
      <c r="PP51" s="319"/>
      <c r="PQ51" s="319"/>
      <c r="PR51" s="319"/>
      <c r="PS51" s="319"/>
      <c r="PT51" s="319"/>
      <c r="PU51" s="319"/>
      <c r="PV51" s="319"/>
      <c r="PW51" s="319"/>
      <c r="PX51" s="319"/>
      <c r="PY51" s="319"/>
      <c r="PZ51" s="319"/>
      <c r="QA51" s="319"/>
      <c r="QB51" s="319"/>
      <c r="QC51" s="319"/>
      <c r="QD51" s="319"/>
      <c r="QE51" s="319"/>
      <c r="QF51" s="319"/>
      <c r="QG51" s="319"/>
      <c r="QH51" s="319"/>
      <c r="QI51" s="319"/>
      <c r="QJ51" s="319"/>
      <c r="QK51" s="319"/>
      <c r="QL51" s="319"/>
      <c r="QM51" s="319"/>
      <c r="QN51" s="319"/>
      <c r="QO51" s="319"/>
      <c r="QP51" s="319"/>
      <c r="QQ51" s="319"/>
      <c r="QR51" s="319"/>
      <c r="QS51" s="319"/>
      <c r="QT51" s="319"/>
      <c r="QU51" s="319"/>
      <c r="QV51" s="319"/>
      <c r="QW51" s="319"/>
      <c r="QX51" s="319"/>
      <c r="QY51" s="319"/>
      <c r="QZ51" s="319"/>
      <c r="RA51" s="319"/>
      <c r="RB51" s="319"/>
      <c r="RC51" s="319"/>
      <c r="RD51" s="319"/>
      <c r="RE51" s="319"/>
      <c r="RF51" s="319"/>
      <c r="RG51" s="319"/>
      <c r="RH51" s="319"/>
      <c r="RI51" s="319"/>
      <c r="RJ51" s="319"/>
      <c r="RK51" s="319"/>
      <c r="RL51" s="319"/>
      <c r="RM51" s="319"/>
      <c r="RN51" s="319"/>
      <c r="RO51" s="319"/>
      <c r="RP51" s="319"/>
      <c r="RQ51" s="319"/>
      <c r="RR51" s="319"/>
      <c r="RS51" s="319"/>
      <c r="RT51" s="319"/>
      <c r="RU51" s="319"/>
      <c r="RV51" s="319"/>
      <c r="RW51" s="319"/>
      <c r="RX51" s="319"/>
      <c r="RY51" s="319"/>
      <c r="RZ51" s="319"/>
      <c r="SA51" s="319"/>
      <c r="SB51" s="319"/>
      <c r="SC51" s="319"/>
      <c r="SD51" s="319"/>
      <c r="SE51" s="319"/>
      <c r="SF51" s="319"/>
      <c r="SG51" s="319"/>
      <c r="SH51" s="319"/>
      <c r="SI51" s="319"/>
      <c r="SJ51" s="319"/>
      <c r="SK51" s="319"/>
      <c r="SL51" s="319"/>
      <c r="SM51" s="319"/>
      <c r="SN51" s="319"/>
      <c r="SO51" s="319"/>
      <c r="SP51" s="319"/>
      <c r="SQ51" s="319"/>
      <c r="SR51" s="319"/>
      <c r="SS51" s="319"/>
      <c r="ST51" s="319"/>
      <c r="SU51" s="319"/>
      <c r="SV51" s="319"/>
      <c r="SW51" s="319"/>
      <c r="SX51" s="319"/>
      <c r="SY51" s="319"/>
      <c r="SZ51" s="319"/>
      <c r="TA51" s="319"/>
      <c r="TB51" s="319"/>
      <c r="TC51" s="319"/>
      <c r="TD51" s="319"/>
      <c r="TE51" s="319"/>
      <c r="TF51" s="319"/>
      <c r="TG51" s="319"/>
      <c r="TH51" s="319"/>
      <c r="TI51" s="319"/>
      <c r="TJ51" s="319"/>
      <c r="TK51" s="319"/>
      <c r="TL51" s="319"/>
      <c r="TM51" s="319"/>
      <c r="TN51" s="319"/>
      <c r="TO51" s="319"/>
      <c r="TP51" s="319"/>
      <c r="TQ51" s="319"/>
      <c r="TR51" s="319"/>
      <c r="TS51" s="319"/>
      <c r="TT51" s="319"/>
      <c r="TU51" s="319"/>
      <c r="TV51" s="319"/>
      <c r="TW51" s="319"/>
      <c r="TX51" s="319"/>
      <c r="TY51" s="319"/>
      <c r="TZ51" s="319"/>
      <c r="UA51" s="319"/>
      <c r="UB51" s="319"/>
      <c r="UC51" s="319"/>
      <c r="UD51" s="319"/>
      <c r="UE51" s="319"/>
      <c r="UF51" s="319"/>
      <c r="UG51" s="319"/>
      <c r="UH51" s="319"/>
      <c r="UI51" s="319"/>
      <c r="UJ51" s="319"/>
      <c r="UK51" s="319"/>
      <c r="UL51" s="319"/>
      <c r="UM51" s="319"/>
      <c r="UN51" s="319"/>
      <c r="UO51" s="319"/>
      <c r="UP51" s="319"/>
      <c r="UQ51" s="319"/>
      <c r="UR51" s="319"/>
      <c r="US51" s="319"/>
      <c r="UT51" s="319"/>
      <c r="UU51" s="319"/>
      <c r="UV51" s="319"/>
      <c r="UW51" s="319"/>
      <c r="UX51" s="319"/>
      <c r="UY51" s="319"/>
      <c r="UZ51" s="319"/>
      <c r="VA51" s="319"/>
      <c r="VB51" s="319"/>
      <c r="VC51" s="319"/>
      <c r="VD51" s="319"/>
      <c r="VE51" s="319"/>
      <c r="VF51" s="319"/>
      <c r="VG51" s="319"/>
      <c r="VH51" s="319"/>
      <c r="VI51" s="319"/>
      <c r="VJ51" s="319"/>
      <c r="VK51" s="319"/>
      <c r="VL51" s="319"/>
      <c r="VM51" s="319"/>
      <c r="VN51" s="319"/>
      <c r="VO51" s="319"/>
      <c r="VP51" s="319"/>
      <c r="VQ51" s="319"/>
      <c r="VR51" s="319"/>
      <c r="VS51" s="319"/>
      <c r="VT51" s="319"/>
      <c r="VU51" s="319"/>
      <c r="VV51" s="319"/>
      <c r="VW51" s="319"/>
      <c r="VX51" s="319"/>
      <c r="VY51" s="319"/>
      <c r="VZ51" s="319"/>
      <c r="WA51" s="319"/>
      <c r="WB51" s="319"/>
      <c r="WC51" s="319"/>
      <c r="WD51" s="319"/>
      <c r="WE51" s="319"/>
      <c r="WF51" s="319"/>
      <c r="WG51" s="319"/>
      <c r="WH51" s="319"/>
      <c r="WI51" s="319"/>
      <c r="WJ51" s="319"/>
      <c r="WK51" s="319"/>
      <c r="WL51" s="319"/>
      <c r="WM51" s="319"/>
      <c r="WN51" s="319"/>
      <c r="WO51" s="319"/>
      <c r="WP51" s="319"/>
      <c r="WQ51" s="319"/>
      <c r="WR51" s="319"/>
      <c r="WS51" s="319"/>
      <c r="WT51" s="319"/>
      <c r="WU51" s="319"/>
      <c r="WV51" s="319"/>
      <c r="WW51" s="319"/>
      <c r="WX51" s="319"/>
      <c r="WY51" s="319"/>
      <c r="WZ51" s="319"/>
      <c r="XA51" s="319"/>
      <c r="XB51" s="319"/>
      <c r="XC51" s="319"/>
      <c r="XD51" s="319"/>
      <c r="XE51" s="319"/>
      <c r="XF51" s="319"/>
      <c r="XG51" s="319"/>
      <c r="XH51" s="319"/>
      <c r="XI51" s="319"/>
      <c r="XJ51" s="319"/>
      <c r="XK51" s="319"/>
      <c r="XL51" s="319"/>
      <c r="XM51" s="319"/>
      <c r="XN51" s="319"/>
      <c r="XO51" s="319"/>
      <c r="XP51" s="319"/>
      <c r="XQ51" s="319"/>
      <c r="XR51" s="319"/>
      <c r="XS51" s="319"/>
      <c r="XT51" s="319"/>
      <c r="XU51" s="319"/>
      <c r="XV51" s="319"/>
      <c r="XW51" s="319"/>
      <c r="XX51" s="319"/>
      <c r="XY51" s="319"/>
      <c r="XZ51" s="319"/>
      <c r="YA51" s="319"/>
      <c r="YB51" s="319"/>
      <c r="YC51" s="319"/>
      <c r="YD51" s="319"/>
      <c r="YE51" s="319"/>
      <c r="YF51" s="319"/>
      <c r="YG51" s="319"/>
      <c r="YH51" s="319"/>
      <c r="YI51" s="319"/>
      <c r="YJ51" s="319"/>
      <c r="YK51" s="319"/>
      <c r="YL51" s="319"/>
      <c r="YM51" s="319"/>
      <c r="YN51" s="319"/>
      <c r="YO51" s="319"/>
      <c r="YP51" s="319"/>
      <c r="YQ51" s="319"/>
      <c r="YR51" s="319"/>
      <c r="YS51" s="319"/>
      <c r="YT51" s="319"/>
      <c r="YU51" s="319"/>
      <c r="YV51" s="319"/>
      <c r="YW51" s="319"/>
      <c r="YX51" s="319"/>
      <c r="YY51" s="319"/>
      <c r="YZ51" s="319"/>
      <c r="ZA51" s="319"/>
      <c r="ZB51" s="319"/>
      <c r="ZC51" s="319"/>
      <c r="ZD51" s="319"/>
      <c r="ZE51" s="319"/>
      <c r="ZF51" s="319"/>
      <c r="ZG51" s="319"/>
      <c r="ZH51" s="319"/>
      <c r="ZI51" s="319"/>
      <c r="ZJ51" s="319"/>
      <c r="ZK51" s="319"/>
      <c r="ZL51" s="319"/>
      <c r="ZM51" s="319"/>
      <c r="ZN51" s="319"/>
      <c r="ZO51" s="319"/>
      <c r="ZP51" s="319"/>
      <c r="ZQ51" s="319"/>
      <c r="ZR51" s="319"/>
      <c r="ZS51" s="319"/>
      <c r="ZT51" s="319"/>
      <c r="ZU51" s="319"/>
      <c r="ZV51" s="319"/>
      <c r="ZW51" s="319"/>
      <c r="ZX51" s="319"/>
      <c r="ZY51" s="319"/>
      <c r="ZZ51" s="319"/>
      <c r="AAA51" s="319"/>
      <c r="AAB51" s="319"/>
      <c r="AAC51" s="319"/>
      <c r="AAD51" s="319"/>
      <c r="AAE51" s="319"/>
      <c r="AAF51" s="319"/>
      <c r="AAG51" s="319"/>
      <c r="AAH51" s="319"/>
      <c r="AAI51" s="319"/>
      <c r="AAJ51" s="319"/>
      <c r="AAK51" s="319"/>
      <c r="AAL51" s="319"/>
      <c r="AAM51" s="319"/>
      <c r="AAN51" s="319"/>
      <c r="AAO51" s="319"/>
      <c r="AAP51" s="319"/>
      <c r="AAQ51" s="319"/>
      <c r="AAR51" s="319"/>
      <c r="AAS51" s="319"/>
      <c r="AAT51" s="319"/>
      <c r="AAU51" s="319"/>
      <c r="AAV51" s="319"/>
      <c r="AAW51" s="319"/>
      <c r="AAX51" s="319"/>
      <c r="AAY51" s="319"/>
      <c r="AAZ51" s="319"/>
      <c r="ABA51" s="319"/>
      <c r="ABB51" s="319"/>
      <c r="ABC51" s="319"/>
      <c r="ABD51" s="319"/>
      <c r="ABE51" s="319"/>
      <c r="ABF51" s="319"/>
      <c r="ABG51" s="319"/>
      <c r="ABH51" s="319"/>
      <c r="ABI51" s="319"/>
      <c r="ABJ51" s="319"/>
      <c r="ABK51" s="319"/>
      <c r="ABL51" s="319"/>
      <c r="ABM51" s="319"/>
      <c r="ABN51" s="319"/>
      <c r="ABO51" s="319"/>
      <c r="ABP51" s="319"/>
      <c r="ABQ51" s="319"/>
      <c r="ABR51" s="319"/>
      <c r="ABS51" s="319"/>
      <c r="ABT51" s="319"/>
      <c r="ABU51" s="319"/>
      <c r="ABV51" s="319"/>
      <c r="ABW51" s="319"/>
      <c r="ABX51" s="319"/>
      <c r="ABY51" s="319"/>
      <c r="ABZ51" s="319"/>
      <c r="ACA51" s="319"/>
      <c r="ACB51" s="319"/>
      <c r="ACC51" s="319"/>
      <c r="ACD51" s="319"/>
      <c r="ACE51" s="319"/>
      <c r="ACF51" s="319"/>
      <c r="ACG51" s="319"/>
      <c r="ACH51" s="319"/>
      <c r="ACI51" s="319"/>
      <c r="ACJ51" s="319"/>
      <c r="ACK51" s="319"/>
      <c r="ACL51" s="319"/>
      <c r="ACM51" s="319"/>
      <c r="ACN51" s="319"/>
      <c r="ACO51" s="319"/>
      <c r="ACP51" s="319"/>
      <c r="ACQ51" s="319"/>
      <c r="ACR51" s="319"/>
      <c r="ACS51" s="319"/>
      <c r="ACT51" s="319"/>
      <c r="ACU51" s="319"/>
      <c r="ACV51" s="319"/>
      <c r="ACW51" s="319"/>
      <c r="ACX51" s="319"/>
      <c r="ACY51" s="319"/>
      <c r="ACZ51" s="319"/>
      <c r="ADA51" s="319"/>
      <c r="ADB51" s="319"/>
      <c r="ADC51" s="319"/>
      <c r="ADD51" s="319"/>
      <c r="ADE51" s="319"/>
      <c r="ADF51" s="319"/>
      <c r="ADG51" s="319"/>
      <c r="ADH51" s="319"/>
      <c r="ADI51" s="319"/>
      <c r="ADJ51" s="319"/>
      <c r="ADK51" s="319"/>
      <c r="ADL51" s="319"/>
      <c r="ADM51" s="319"/>
      <c r="ADN51" s="319"/>
      <c r="ADO51" s="319"/>
      <c r="ADP51" s="319"/>
      <c r="ADQ51" s="319"/>
      <c r="ADR51" s="319"/>
      <c r="ADS51" s="319"/>
      <c r="ADT51" s="319"/>
      <c r="ADU51" s="319"/>
      <c r="ADV51" s="319"/>
      <c r="ADW51" s="319"/>
      <c r="ADX51" s="319"/>
      <c r="ADY51" s="319"/>
      <c r="ADZ51" s="319"/>
      <c r="AEA51" s="319"/>
      <c r="AEB51" s="319"/>
      <c r="AEC51" s="319"/>
      <c r="AED51" s="319"/>
      <c r="AEE51" s="319"/>
      <c r="AEF51" s="319"/>
      <c r="AEG51" s="319"/>
      <c r="AEH51" s="319"/>
      <c r="AEI51" s="319"/>
      <c r="AEJ51" s="319"/>
      <c r="AEK51" s="319"/>
      <c r="AEL51" s="319"/>
      <c r="AEM51" s="319"/>
      <c r="AEN51" s="319"/>
      <c r="AEO51" s="319"/>
      <c r="AEP51" s="319"/>
      <c r="AEQ51" s="319"/>
      <c r="AER51" s="319"/>
      <c r="AES51" s="319"/>
      <c r="AET51" s="319"/>
      <c r="AEU51" s="319"/>
      <c r="AEV51" s="319"/>
      <c r="AEW51" s="319"/>
      <c r="AEX51" s="319"/>
      <c r="AEY51" s="319"/>
      <c r="AEZ51" s="319"/>
      <c r="AFA51" s="319"/>
      <c r="AFB51" s="319"/>
      <c r="AFC51" s="319"/>
      <c r="AFD51" s="319"/>
      <c r="AFE51" s="319"/>
      <c r="AFF51" s="319"/>
      <c r="AFG51" s="319"/>
      <c r="AFH51" s="319"/>
      <c r="AFI51" s="319"/>
      <c r="AFJ51" s="319"/>
      <c r="AFK51" s="319"/>
      <c r="AFL51" s="319"/>
      <c r="AFM51" s="319"/>
      <c r="AFN51" s="319"/>
      <c r="AFO51" s="319"/>
      <c r="AFP51" s="319"/>
      <c r="AFQ51" s="319"/>
      <c r="AFR51" s="319"/>
      <c r="AFS51" s="319"/>
      <c r="AFT51" s="319"/>
      <c r="AFU51" s="319"/>
      <c r="AFV51" s="319"/>
      <c r="AFW51" s="319"/>
      <c r="AFX51" s="319"/>
      <c r="AFY51" s="319"/>
      <c r="AFZ51" s="319"/>
      <c r="AGA51" s="319"/>
      <c r="AGB51" s="319"/>
      <c r="AGC51" s="319"/>
      <c r="AGD51" s="319"/>
      <c r="AGE51" s="319"/>
      <c r="AGF51" s="319"/>
      <c r="AGG51" s="319"/>
      <c r="AGH51" s="319"/>
      <c r="AGI51" s="319"/>
      <c r="AGJ51" s="319"/>
      <c r="AGK51" s="319"/>
      <c r="AGL51" s="319"/>
      <c r="AGM51" s="319"/>
      <c r="AGN51" s="319"/>
      <c r="AGO51" s="319"/>
      <c r="AGP51" s="319"/>
      <c r="AGQ51" s="319"/>
      <c r="AGR51" s="319"/>
      <c r="AGS51" s="319"/>
      <c r="AGT51" s="319"/>
      <c r="AGU51" s="319"/>
      <c r="AGV51" s="319"/>
      <c r="AGW51" s="319"/>
      <c r="AGX51" s="319"/>
      <c r="AGY51" s="319"/>
      <c r="AGZ51" s="319"/>
      <c r="AHA51" s="319"/>
      <c r="AHB51" s="319"/>
      <c r="AHC51" s="319"/>
      <c r="AHD51" s="319"/>
      <c r="AHE51" s="319"/>
      <c r="AHF51" s="319"/>
      <c r="AHG51" s="319"/>
      <c r="AHH51" s="319"/>
      <c r="AHI51" s="319"/>
      <c r="AHJ51" s="319"/>
      <c r="AHK51" s="319"/>
      <c r="AHL51" s="319"/>
      <c r="AHM51" s="319"/>
      <c r="AHN51" s="319"/>
      <c r="AHO51" s="319"/>
      <c r="AHP51" s="319"/>
      <c r="AHQ51" s="319"/>
      <c r="AHR51" s="319"/>
      <c r="AHS51" s="319"/>
      <c r="AHT51" s="319"/>
      <c r="AHU51" s="319"/>
      <c r="AHV51" s="319"/>
      <c r="AHW51" s="319"/>
      <c r="AHX51" s="319"/>
      <c r="AHY51" s="319"/>
      <c r="AHZ51" s="319"/>
      <c r="AIA51" s="319"/>
      <c r="AIB51" s="319"/>
      <c r="AIC51" s="319"/>
      <c r="AID51" s="319"/>
      <c r="AIE51" s="319"/>
      <c r="AIF51" s="319"/>
      <c r="AIG51" s="319"/>
      <c r="AIH51" s="319"/>
      <c r="AII51" s="319"/>
      <c r="AIJ51" s="319"/>
      <c r="AIK51" s="319"/>
      <c r="AIL51" s="319"/>
      <c r="AIM51" s="319"/>
      <c r="AIN51" s="319"/>
      <c r="AIO51" s="319"/>
      <c r="AIP51" s="319"/>
      <c r="AIQ51" s="319"/>
      <c r="AIR51" s="319"/>
      <c r="AIS51" s="319"/>
      <c r="AIT51" s="319"/>
      <c r="AIU51" s="319"/>
      <c r="AIV51" s="319"/>
      <c r="AIW51" s="319"/>
      <c r="AIX51" s="319"/>
      <c r="AIY51" s="319"/>
      <c r="AIZ51" s="319"/>
      <c r="AJA51" s="319"/>
      <c r="AJB51" s="319"/>
      <c r="AJC51" s="319"/>
      <c r="AJD51" s="319"/>
      <c r="AJE51" s="319"/>
      <c r="AJF51" s="319"/>
      <c r="AJG51" s="319"/>
      <c r="AJH51" s="319"/>
      <c r="AJI51" s="319"/>
      <c r="AJJ51" s="319"/>
      <c r="AJK51" s="319"/>
      <c r="AJL51" s="319"/>
      <c r="AJM51" s="319"/>
      <c r="AJN51" s="319"/>
      <c r="AJO51" s="319"/>
      <c r="AJP51" s="319"/>
      <c r="AJQ51" s="319"/>
      <c r="AJR51" s="319"/>
      <c r="AJS51" s="319"/>
      <c r="AJT51" s="319"/>
      <c r="AJU51" s="319"/>
      <c r="AJV51" s="319"/>
      <c r="AJW51" s="319"/>
      <c r="AJX51" s="319"/>
      <c r="AJY51" s="319"/>
      <c r="AJZ51" s="319"/>
      <c r="AKA51" s="319"/>
      <c r="AKB51" s="319"/>
      <c r="AKC51" s="319"/>
      <c r="AKD51" s="319"/>
    </row>
    <row r="52" spans="1:966" s="195" customFormat="1">
      <c r="B52" s="229"/>
      <c r="C52" t="s">
        <v>304</v>
      </c>
      <c r="D52" s="229"/>
      <c r="E52" s="229"/>
      <c r="F52" s="211"/>
      <c r="G52" s="211"/>
      <c r="H52" s="211"/>
      <c r="I52" s="212"/>
      <c r="J52" s="237"/>
      <c r="K52" s="238">
        <v>135877</v>
      </c>
      <c r="L52" s="238">
        <v>135877</v>
      </c>
      <c r="M52" s="214">
        <f t="shared" si="27"/>
        <v>126045.45454545454</v>
      </c>
      <c r="N52" s="214">
        <f t="shared" si="28"/>
        <v>126045.45454545454</v>
      </c>
      <c r="O52" s="208"/>
      <c r="P52" s="311"/>
      <c r="Q52" s="230"/>
      <c r="R52" s="230"/>
      <c r="S52" s="230"/>
      <c r="U52" s="319"/>
      <c r="V52" s="319"/>
      <c r="W52" s="319"/>
      <c r="X52" s="319"/>
      <c r="Y52" s="319"/>
      <c r="Z52" s="319"/>
      <c r="AA52" s="319"/>
      <c r="AB52" s="319"/>
      <c r="AC52" s="319"/>
      <c r="AD52" s="319"/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19"/>
      <c r="CV52" s="319"/>
      <c r="CW52" s="319"/>
      <c r="CX52" s="319"/>
      <c r="CY52" s="319"/>
      <c r="CZ52" s="319"/>
      <c r="DA52" s="319"/>
      <c r="DB52" s="319"/>
      <c r="DC52" s="319"/>
      <c r="DD52" s="319"/>
      <c r="DE52" s="319"/>
      <c r="DF52" s="319"/>
      <c r="DG52" s="319"/>
      <c r="DH52" s="319"/>
      <c r="DI52" s="319"/>
      <c r="DJ52" s="319"/>
      <c r="DK52" s="319"/>
      <c r="DL52" s="319"/>
      <c r="DM52" s="319"/>
      <c r="DN52" s="319"/>
      <c r="DO52" s="319"/>
      <c r="DP52" s="319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  <c r="EE52" s="319"/>
      <c r="EF52" s="319"/>
      <c r="EG52" s="319"/>
      <c r="EH52" s="319"/>
      <c r="EI52" s="319"/>
      <c r="EJ52" s="319"/>
      <c r="EK52" s="319"/>
      <c r="EL52" s="319"/>
      <c r="EM52" s="319"/>
      <c r="EN52" s="319"/>
      <c r="EO52" s="319"/>
      <c r="EP52" s="319"/>
      <c r="EQ52" s="319"/>
      <c r="ER52" s="319"/>
      <c r="ES52" s="319"/>
      <c r="ET52" s="319"/>
      <c r="EU52" s="319"/>
      <c r="EV52" s="319"/>
      <c r="EW52" s="319"/>
      <c r="EX52" s="319"/>
      <c r="EY52" s="319"/>
      <c r="EZ52" s="319"/>
      <c r="FA52" s="319"/>
      <c r="FB52" s="319"/>
      <c r="FC52" s="319"/>
      <c r="FD52" s="319"/>
      <c r="FE52" s="319"/>
      <c r="FF52" s="319"/>
      <c r="FG52" s="319"/>
      <c r="FH52" s="319"/>
      <c r="FI52" s="319"/>
      <c r="FJ52" s="319"/>
      <c r="FK52" s="319"/>
      <c r="FL52" s="319"/>
      <c r="FM52" s="319"/>
      <c r="FN52" s="319"/>
      <c r="FO52" s="319"/>
      <c r="FP52" s="319"/>
      <c r="FQ52" s="319"/>
      <c r="FR52" s="319"/>
      <c r="FS52" s="319"/>
      <c r="FT52" s="319"/>
      <c r="FU52" s="319"/>
      <c r="FV52" s="319"/>
      <c r="FW52" s="319"/>
      <c r="FX52" s="319"/>
      <c r="FY52" s="319"/>
      <c r="FZ52" s="319"/>
      <c r="GA52" s="319"/>
      <c r="GB52" s="319"/>
      <c r="GC52" s="319"/>
      <c r="GD52" s="319"/>
      <c r="GE52" s="319"/>
      <c r="GF52" s="319"/>
      <c r="GG52" s="319"/>
      <c r="GH52" s="319"/>
      <c r="GI52" s="319"/>
      <c r="GJ52" s="319"/>
      <c r="GK52" s="319"/>
      <c r="GL52" s="319"/>
      <c r="GM52" s="319"/>
      <c r="GN52" s="319"/>
      <c r="GO52" s="319"/>
      <c r="GP52" s="319"/>
      <c r="GQ52" s="319"/>
      <c r="GR52" s="319"/>
      <c r="GS52" s="319"/>
      <c r="GT52" s="319"/>
      <c r="GU52" s="319"/>
      <c r="GV52" s="319"/>
      <c r="GW52" s="319"/>
      <c r="GX52" s="319"/>
      <c r="GY52" s="319"/>
      <c r="GZ52" s="319"/>
      <c r="HA52" s="319"/>
      <c r="HB52" s="319"/>
      <c r="HC52" s="319"/>
      <c r="HD52" s="319"/>
      <c r="HE52" s="319"/>
      <c r="HF52" s="319"/>
      <c r="HG52" s="319"/>
      <c r="HH52" s="319"/>
      <c r="HI52" s="319"/>
      <c r="HJ52" s="319"/>
      <c r="HK52" s="319"/>
      <c r="HL52" s="319"/>
      <c r="HM52" s="319"/>
      <c r="HN52" s="319"/>
      <c r="HO52" s="319"/>
      <c r="HP52" s="319"/>
      <c r="HQ52" s="319"/>
      <c r="HR52" s="319"/>
      <c r="HS52" s="319"/>
      <c r="HT52" s="319"/>
      <c r="HU52" s="319"/>
      <c r="HV52" s="319"/>
      <c r="HW52" s="319"/>
      <c r="HX52" s="319"/>
      <c r="HY52" s="319"/>
      <c r="HZ52" s="319"/>
      <c r="IA52" s="319"/>
      <c r="IB52" s="319"/>
      <c r="IC52" s="319"/>
      <c r="ID52" s="319"/>
      <c r="IE52" s="319"/>
      <c r="IF52" s="319"/>
      <c r="IG52" s="319"/>
      <c r="IH52" s="319"/>
      <c r="II52" s="319"/>
      <c r="IJ52" s="319"/>
      <c r="IK52" s="319"/>
      <c r="IL52" s="319"/>
      <c r="IM52" s="319"/>
      <c r="IN52" s="319"/>
      <c r="IO52" s="319"/>
      <c r="IP52" s="319"/>
      <c r="IQ52" s="319"/>
      <c r="IR52" s="319"/>
      <c r="IS52" s="319"/>
      <c r="IT52" s="319"/>
      <c r="IU52" s="319"/>
      <c r="IV52" s="319"/>
      <c r="IW52" s="319"/>
      <c r="IX52" s="319"/>
      <c r="IY52" s="319"/>
      <c r="IZ52" s="319"/>
      <c r="JA52" s="319"/>
      <c r="JB52" s="319"/>
      <c r="JC52" s="319"/>
      <c r="JD52" s="319"/>
      <c r="JE52" s="319"/>
      <c r="JF52" s="319"/>
      <c r="JG52" s="319"/>
      <c r="JH52" s="319"/>
      <c r="JI52" s="319"/>
      <c r="JJ52" s="319"/>
      <c r="JK52" s="319"/>
      <c r="JL52" s="319"/>
      <c r="JM52" s="319"/>
      <c r="JN52" s="319"/>
      <c r="JO52" s="319"/>
      <c r="JP52" s="319"/>
      <c r="JQ52" s="319"/>
      <c r="JR52" s="319"/>
      <c r="JS52" s="319"/>
      <c r="JT52" s="319"/>
      <c r="JU52" s="319"/>
      <c r="JV52" s="319"/>
      <c r="JW52" s="319"/>
      <c r="JX52" s="319"/>
      <c r="JY52" s="319"/>
      <c r="JZ52" s="319"/>
      <c r="KA52" s="319"/>
      <c r="KB52" s="319"/>
      <c r="KC52" s="319"/>
      <c r="KD52" s="319"/>
      <c r="KE52" s="319"/>
      <c r="KF52" s="319"/>
      <c r="KG52" s="319"/>
      <c r="KH52" s="319"/>
      <c r="KI52" s="319"/>
      <c r="KJ52" s="319"/>
      <c r="KK52" s="319"/>
      <c r="KL52" s="319"/>
      <c r="KM52" s="319"/>
      <c r="KN52" s="319"/>
      <c r="KO52" s="319"/>
      <c r="KP52" s="319"/>
      <c r="KQ52" s="319"/>
      <c r="KR52" s="319"/>
      <c r="KS52" s="319"/>
      <c r="KT52" s="319"/>
      <c r="KU52" s="319"/>
      <c r="KV52" s="319"/>
      <c r="KW52" s="319"/>
      <c r="KX52" s="319"/>
      <c r="KY52" s="319"/>
      <c r="KZ52" s="319"/>
      <c r="LA52" s="319"/>
      <c r="LB52" s="319"/>
      <c r="LC52" s="319"/>
      <c r="LD52" s="319"/>
      <c r="LE52" s="319"/>
      <c r="LF52" s="319"/>
      <c r="LG52" s="319"/>
      <c r="LH52" s="319"/>
      <c r="LI52" s="319"/>
      <c r="LJ52" s="319"/>
      <c r="LK52" s="319"/>
      <c r="LL52" s="319"/>
      <c r="LM52" s="319"/>
      <c r="LN52" s="319"/>
      <c r="LO52" s="319"/>
      <c r="LP52" s="319"/>
      <c r="LQ52" s="319"/>
      <c r="LR52" s="319"/>
      <c r="LS52" s="319"/>
      <c r="LT52" s="319"/>
      <c r="LU52" s="319"/>
      <c r="LV52" s="319"/>
      <c r="LW52" s="319"/>
      <c r="LX52" s="319"/>
      <c r="LY52" s="319"/>
      <c r="LZ52" s="319"/>
      <c r="MA52" s="319"/>
      <c r="MB52" s="319"/>
      <c r="MC52" s="319"/>
      <c r="MD52" s="319"/>
      <c r="ME52" s="319"/>
      <c r="MF52" s="319"/>
      <c r="MG52" s="319"/>
      <c r="MH52" s="319"/>
      <c r="MI52" s="319"/>
      <c r="MJ52" s="319"/>
      <c r="MK52" s="319"/>
      <c r="ML52" s="319"/>
      <c r="MM52" s="319"/>
      <c r="MN52" s="319"/>
      <c r="MO52" s="319"/>
      <c r="MP52" s="319"/>
      <c r="MQ52" s="319"/>
      <c r="MR52" s="319"/>
      <c r="MS52" s="319"/>
      <c r="MT52" s="319"/>
      <c r="MU52" s="319"/>
      <c r="MV52" s="319"/>
      <c r="MW52" s="319"/>
      <c r="MX52" s="319"/>
      <c r="MY52" s="319"/>
      <c r="MZ52" s="319"/>
      <c r="NA52" s="319"/>
      <c r="NB52" s="319"/>
      <c r="NC52" s="319"/>
      <c r="ND52" s="319"/>
      <c r="NE52" s="319"/>
      <c r="NF52" s="319"/>
      <c r="NG52" s="319"/>
      <c r="NH52" s="319"/>
      <c r="NI52" s="319"/>
      <c r="NJ52" s="319"/>
      <c r="NK52" s="319"/>
      <c r="NL52" s="319"/>
      <c r="NM52" s="319"/>
      <c r="NN52" s="319"/>
      <c r="NO52" s="319"/>
      <c r="NP52" s="319"/>
      <c r="NQ52" s="319"/>
      <c r="NR52" s="319"/>
      <c r="NS52" s="319"/>
      <c r="NT52" s="319"/>
      <c r="NU52" s="319"/>
      <c r="NV52" s="319"/>
      <c r="NW52" s="319"/>
      <c r="NX52" s="319"/>
      <c r="NY52" s="319"/>
      <c r="NZ52" s="319"/>
      <c r="OA52" s="319"/>
      <c r="OB52" s="319"/>
      <c r="OC52" s="319"/>
      <c r="OD52" s="319"/>
      <c r="OE52" s="319"/>
      <c r="OF52" s="319"/>
      <c r="OG52" s="319"/>
      <c r="OH52" s="319"/>
      <c r="OI52" s="319"/>
      <c r="OJ52" s="319"/>
      <c r="OK52" s="319"/>
      <c r="OL52" s="319"/>
      <c r="OM52" s="319"/>
      <c r="ON52" s="319"/>
      <c r="OO52" s="319"/>
      <c r="OP52" s="319"/>
      <c r="OQ52" s="319"/>
      <c r="OR52" s="319"/>
      <c r="OS52" s="319"/>
      <c r="OT52" s="319"/>
      <c r="OU52" s="319"/>
      <c r="OV52" s="319"/>
      <c r="OW52" s="319"/>
      <c r="OX52" s="319"/>
      <c r="OY52" s="319"/>
      <c r="OZ52" s="319"/>
      <c r="PA52" s="319"/>
      <c r="PB52" s="319"/>
      <c r="PC52" s="319"/>
      <c r="PD52" s="319"/>
      <c r="PE52" s="319"/>
      <c r="PF52" s="319"/>
      <c r="PG52" s="319"/>
      <c r="PH52" s="319"/>
      <c r="PI52" s="319"/>
      <c r="PJ52" s="319"/>
      <c r="PK52" s="319"/>
      <c r="PL52" s="319"/>
      <c r="PM52" s="319"/>
      <c r="PN52" s="319"/>
      <c r="PO52" s="319"/>
      <c r="PP52" s="319"/>
      <c r="PQ52" s="319"/>
      <c r="PR52" s="319"/>
      <c r="PS52" s="319"/>
      <c r="PT52" s="319"/>
      <c r="PU52" s="319"/>
      <c r="PV52" s="319"/>
      <c r="PW52" s="319"/>
      <c r="PX52" s="319"/>
      <c r="PY52" s="319"/>
      <c r="PZ52" s="319"/>
      <c r="QA52" s="319"/>
      <c r="QB52" s="319"/>
      <c r="QC52" s="319"/>
      <c r="QD52" s="319"/>
      <c r="QE52" s="319"/>
      <c r="QF52" s="319"/>
      <c r="QG52" s="319"/>
      <c r="QH52" s="319"/>
      <c r="QI52" s="319"/>
      <c r="QJ52" s="319"/>
      <c r="QK52" s="319"/>
      <c r="QL52" s="319"/>
      <c r="QM52" s="319"/>
      <c r="QN52" s="319"/>
      <c r="QO52" s="319"/>
      <c r="QP52" s="319"/>
      <c r="QQ52" s="319"/>
      <c r="QR52" s="319"/>
      <c r="QS52" s="319"/>
      <c r="QT52" s="319"/>
      <c r="QU52" s="319"/>
      <c r="QV52" s="319"/>
      <c r="QW52" s="319"/>
      <c r="QX52" s="319"/>
      <c r="QY52" s="319"/>
      <c r="QZ52" s="319"/>
      <c r="RA52" s="319"/>
      <c r="RB52" s="319"/>
      <c r="RC52" s="319"/>
      <c r="RD52" s="319"/>
      <c r="RE52" s="319"/>
      <c r="RF52" s="319"/>
      <c r="RG52" s="319"/>
      <c r="RH52" s="319"/>
      <c r="RI52" s="319"/>
      <c r="RJ52" s="319"/>
      <c r="RK52" s="319"/>
      <c r="RL52" s="319"/>
      <c r="RM52" s="319"/>
      <c r="RN52" s="319"/>
      <c r="RO52" s="319"/>
      <c r="RP52" s="319"/>
      <c r="RQ52" s="319"/>
      <c r="RR52" s="319"/>
      <c r="RS52" s="319"/>
      <c r="RT52" s="319"/>
      <c r="RU52" s="319"/>
      <c r="RV52" s="319"/>
      <c r="RW52" s="319"/>
      <c r="RX52" s="319"/>
      <c r="RY52" s="319"/>
      <c r="RZ52" s="319"/>
      <c r="SA52" s="319"/>
      <c r="SB52" s="319"/>
      <c r="SC52" s="319"/>
      <c r="SD52" s="319"/>
      <c r="SE52" s="319"/>
      <c r="SF52" s="319"/>
      <c r="SG52" s="319"/>
      <c r="SH52" s="319"/>
      <c r="SI52" s="319"/>
      <c r="SJ52" s="319"/>
      <c r="SK52" s="319"/>
      <c r="SL52" s="319"/>
      <c r="SM52" s="319"/>
      <c r="SN52" s="319"/>
      <c r="SO52" s="319"/>
      <c r="SP52" s="319"/>
      <c r="SQ52" s="319"/>
      <c r="SR52" s="319"/>
      <c r="SS52" s="319"/>
      <c r="ST52" s="319"/>
      <c r="SU52" s="319"/>
      <c r="SV52" s="319"/>
      <c r="SW52" s="319"/>
      <c r="SX52" s="319"/>
      <c r="SY52" s="319"/>
      <c r="SZ52" s="319"/>
      <c r="TA52" s="319"/>
      <c r="TB52" s="319"/>
      <c r="TC52" s="319"/>
      <c r="TD52" s="319"/>
      <c r="TE52" s="319"/>
      <c r="TF52" s="319"/>
      <c r="TG52" s="319"/>
      <c r="TH52" s="319"/>
      <c r="TI52" s="319"/>
      <c r="TJ52" s="319"/>
      <c r="TK52" s="319"/>
      <c r="TL52" s="319"/>
      <c r="TM52" s="319"/>
      <c r="TN52" s="319"/>
      <c r="TO52" s="319"/>
      <c r="TP52" s="319"/>
      <c r="TQ52" s="319"/>
      <c r="TR52" s="319"/>
      <c r="TS52" s="319"/>
      <c r="TT52" s="319"/>
      <c r="TU52" s="319"/>
      <c r="TV52" s="319"/>
      <c r="TW52" s="319"/>
      <c r="TX52" s="319"/>
      <c r="TY52" s="319"/>
      <c r="TZ52" s="319"/>
      <c r="UA52" s="319"/>
      <c r="UB52" s="319"/>
      <c r="UC52" s="319"/>
      <c r="UD52" s="319"/>
      <c r="UE52" s="319"/>
      <c r="UF52" s="319"/>
      <c r="UG52" s="319"/>
      <c r="UH52" s="319"/>
      <c r="UI52" s="319"/>
      <c r="UJ52" s="319"/>
      <c r="UK52" s="319"/>
      <c r="UL52" s="319"/>
      <c r="UM52" s="319"/>
      <c r="UN52" s="319"/>
      <c r="UO52" s="319"/>
      <c r="UP52" s="319"/>
      <c r="UQ52" s="319"/>
      <c r="UR52" s="319"/>
      <c r="US52" s="319"/>
      <c r="UT52" s="319"/>
      <c r="UU52" s="319"/>
      <c r="UV52" s="319"/>
      <c r="UW52" s="319"/>
      <c r="UX52" s="319"/>
      <c r="UY52" s="319"/>
      <c r="UZ52" s="319"/>
      <c r="VA52" s="319"/>
      <c r="VB52" s="319"/>
      <c r="VC52" s="319"/>
      <c r="VD52" s="319"/>
      <c r="VE52" s="319"/>
      <c r="VF52" s="319"/>
      <c r="VG52" s="319"/>
      <c r="VH52" s="319"/>
      <c r="VI52" s="319"/>
      <c r="VJ52" s="319"/>
      <c r="VK52" s="319"/>
      <c r="VL52" s="319"/>
      <c r="VM52" s="319"/>
      <c r="VN52" s="319"/>
      <c r="VO52" s="319"/>
      <c r="VP52" s="319"/>
      <c r="VQ52" s="319"/>
      <c r="VR52" s="319"/>
      <c r="VS52" s="319"/>
      <c r="VT52" s="319"/>
      <c r="VU52" s="319"/>
      <c r="VV52" s="319"/>
      <c r="VW52" s="319"/>
      <c r="VX52" s="319"/>
      <c r="VY52" s="319"/>
      <c r="VZ52" s="319"/>
      <c r="WA52" s="319"/>
      <c r="WB52" s="319"/>
      <c r="WC52" s="319"/>
      <c r="WD52" s="319"/>
      <c r="WE52" s="319"/>
      <c r="WF52" s="319"/>
      <c r="WG52" s="319"/>
      <c r="WH52" s="319"/>
      <c r="WI52" s="319"/>
      <c r="WJ52" s="319"/>
      <c r="WK52" s="319"/>
      <c r="WL52" s="319"/>
      <c r="WM52" s="319"/>
      <c r="WN52" s="319"/>
      <c r="WO52" s="319"/>
      <c r="WP52" s="319"/>
      <c r="WQ52" s="319"/>
      <c r="WR52" s="319"/>
      <c r="WS52" s="319"/>
      <c r="WT52" s="319"/>
      <c r="WU52" s="319"/>
      <c r="WV52" s="319"/>
      <c r="WW52" s="319"/>
      <c r="WX52" s="319"/>
      <c r="WY52" s="319"/>
      <c r="WZ52" s="319"/>
      <c r="XA52" s="319"/>
      <c r="XB52" s="319"/>
      <c r="XC52" s="319"/>
      <c r="XD52" s="319"/>
      <c r="XE52" s="319"/>
      <c r="XF52" s="319"/>
      <c r="XG52" s="319"/>
      <c r="XH52" s="319"/>
      <c r="XI52" s="319"/>
      <c r="XJ52" s="319"/>
      <c r="XK52" s="319"/>
      <c r="XL52" s="319"/>
      <c r="XM52" s="319"/>
      <c r="XN52" s="319"/>
      <c r="XO52" s="319"/>
      <c r="XP52" s="319"/>
      <c r="XQ52" s="319"/>
      <c r="XR52" s="319"/>
      <c r="XS52" s="319"/>
      <c r="XT52" s="319"/>
      <c r="XU52" s="319"/>
      <c r="XV52" s="319"/>
      <c r="XW52" s="319"/>
      <c r="XX52" s="319"/>
      <c r="XY52" s="319"/>
      <c r="XZ52" s="319"/>
      <c r="YA52" s="319"/>
      <c r="YB52" s="319"/>
      <c r="YC52" s="319"/>
      <c r="YD52" s="319"/>
      <c r="YE52" s="319"/>
      <c r="YF52" s="319"/>
      <c r="YG52" s="319"/>
      <c r="YH52" s="319"/>
      <c r="YI52" s="319"/>
      <c r="YJ52" s="319"/>
      <c r="YK52" s="319"/>
      <c r="YL52" s="319"/>
      <c r="YM52" s="319"/>
      <c r="YN52" s="319"/>
      <c r="YO52" s="319"/>
      <c r="YP52" s="319"/>
      <c r="YQ52" s="319"/>
      <c r="YR52" s="319"/>
      <c r="YS52" s="319"/>
      <c r="YT52" s="319"/>
      <c r="YU52" s="319"/>
      <c r="YV52" s="319"/>
      <c r="YW52" s="319"/>
      <c r="YX52" s="319"/>
      <c r="YY52" s="319"/>
      <c r="YZ52" s="319"/>
      <c r="ZA52" s="319"/>
      <c r="ZB52" s="319"/>
      <c r="ZC52" s="319"/>
      <c r="ZD52" s="319"/>
      <c r="ZE52" s="319"/>
      <c r="ZF52" s="319"/>
      <c r="ZG52" s="319"/>
      <c r="ZH52" s="319"/>
      <c r="ZI52" s="319"/>
      <c r="ZJ52" s="319"/>
      <c r="ZK52" s="319"/>
      <c r="ZL52" s="319"/>
      <c r="ZM52" s="319"/>
      <c r="ZN52" s="319"/>
      <c r="ZO52" s="319"/>
      <c r="ZP52" s="319"/>
      <c r="ZQ52" s="319"/>
      <c r="ZR52" s="319"/>
      <c r="ZS52" s="319"/>
      <c r="ZT52" s="319"/>
      <c r="ZU52" s="319"/>
      <c r="ZV52" s="319"/>
      <c r="ZW52" s="319"/>
      <c r="ZX52" s="319"/>
      <c r="ZY52" s="319"/>
      <c r="ZZ52" s="319"/>
      <c r="AAA52" s="319"/>
      <c r="AAB52" s="319"/>
      <c r="AAC52" s="319"/>
      <c r="AAD52" s="319"/>
      <c r="AAE52" s="319"/>
      <c r="AAF52" s="319"/>
      <c r="AAG52" s="319"/>
      <c r="AAH52" s="319"/>
      <c r="AAI52" s="319"/>
      <c r="AAJ52" s="319"/>
      <c r="AAK52" s="319"/>
      <c r="AAL52" s="319"/>
      <c r="AAM52" s="319"/>
      <c r="AAN52" s="319"/>
      <c r="AAO52" s="319"/>
      <c r="AAP52" s="319"/>
      <c r="AAQ52" s="319"/>
      <c r="AAR52" s="319"/>
      <c r="AAS52" s="319"/>
      <c r="AAT52" s="319"/>
      <c r="AAU52" s="319"/>
      <c r="AAV52" s="319"/>
      <c r="AAW52" s="319"/>
      <c r="AAX52" s="319"/>
      <c r="AAY52" s="319"/>
      <c r="AAZ52" s="319"/>
      <c r="ABA52" s="319"/>
      <c r="ABB52" s="319"/>
      <c r="ABC52" s="319"/>
      <c r="ABD52" s="319"/>
      <c r="ABE52" s="319"/>
      <c r="ABF52" s="319"/>
      <c r="ABG52" s="319"/>
      <c r="ABH52" s="319"/>
      <c r="ABI52" s="319"/>
      <c r="ABJ52" s="319"/>
      <c r="ABK52" s="319"/>
      <c r="ABL52" s="319"/>
      <c r="ABM52" s="319"/>
      <c r="ABN52" s="319"/>
      <c r="ABO52" s="319"/>
      <c r="ABP52" s="319"/>
      <c r="ABQ52" s="319"/>
      <c r="ABR52" s="319"/>
      <c r="ABS52" s="319"/>
      <c r="ABT52" s="319"/>
      <c r="ABU52" s="319"/>
      <c r="ABV52" s="319"/>
      <c r="ABW52" s="319"/>
      <c r="ABX52" s="319"/>
      <c r="ABY52" s="319"/>
      <c r="ABZ52" s="319"/>
      <c r="ACA52" s="319"/>
      <c r="ACB52" s="319"/>
      <c r="ACC52" s="319"/>
      <c r="ACD52" s="319"/>
      <c r="ACE52" s="319"/>
      <c r="ACF52" s="319"/>
      <c r="ACG52" s="319"/>
      <c r="ACH52" s="319"/>
      <c r="ACI52" s="319"/>
      <c r="ACJ52" s="319"/>
      <c r="ACK52" s="319"/>
      <c r="ACL52" s="319"/>
      <c r="ACM52" s="319"/>
      <c r="ACN52" s="319"/>
      <c r="ACO52" s="319"/>
      <c r="ACP52" s="319"/>
      <c r="ACQ52" s="319"/>
      <c r="ACR52" s="319"/>
      <c r="ACS52" s="319"/>
      <c r="ACT52" s="319"/>
      <c r="ACU52" s="319"/>
      <c r="ACV52" s="319"/>
      <c r="ACW52" s="319"/>
      <c r="ACX52" s="319"/>
      <c r="ACY52" s="319"/>
      <c r="ACZ52" s="319"/>
      <c r="ADA52" s="319"/>
      <c r="ADB52" s="319"/>
      <c r="ADC52" s="319"/>
      <c r="ADD52" s="319"/>
      <c r="ADE52" s="319"/>
      <c r="ADF52" s="319"/>
      <c r="ADG52" s="319"/>
      <c r="ADH52" s="319"/>
      <c r="ADI52" s="319"/>
      <c r="ADJ52" s="319"/>
      <c r="ADK52" s="319"/>
      <c r="ADL52" s="319"/>
      <c r="ADM52" s="319"/>
      <c r="ADN52" s="319"/>
      <c r="ADO52" s="319"/>
      <c r="ADP52" s="319"/>
      <c r="ADQ52" s="319"/>
      <c r="ADR52" s="319"/>
      <c r="ADS52" s="319"/>
      <c r="ADT52" s="319"/>
      <c r="ADU52" s="319"/>
      <c r="ADV52" s="319"/>
      <c r="ADW52" s="319"/>
      <c r="ADX52" s="319"/>
      <c r="ADY52" s="319"/>
      <c r="ADZ52" s="319"/>
      <c r="AEA52" s="319"/>
      <c r="AEB52" s="319"/>
      <c r="AEC52" s="319"/>
      <c r="AED52" s="319"/>
      <c r="AEE52" s="319"/>
      <c r="AEF52" s="319"/>
      <c r="AEG52" s="319"/>
      <c r="AEH52" s="319"/>
      <c r="AEI52" s="319"/>
      <c r="AEJ52" s="319"/>
      <c r="AEK52" s="319"/>
      <c r="AEL52" s="319"/>
      <c r="AEM52" s="319"/>
      <c r="AEN52" s="319"/>
      <c r="AEO52" s="319"/>
      <c r="AEP52" s="319"/>
      <c r="AEQ52" s="319"/>
      <c r="AER52" s="319"/>
      <c r="AES52" s="319"/>
      <c r="AET52" s="319"/>
      <c r="AEU52" s="319"/>
      <c r="AEV52" s="319"/>
      <c r="AEW52" s="319"/>
      <c r="AEX52" s="319"/>
      <c r="AEY52" s="319"/>
      <c r="AEZ52" s="319"/>
      <c r="AFA52" s="319"/>
      <c r="AFB52" s="319"/>
      <c r="AFC52" s="319"/>
      <c r="AFD52" s="319"/>
      <c r="AFE52" s="319"/>
      <c r="AFF52" s="319"/>
      <c r="AFG52" s="319"/>
      <c r="AFH52" s="319"/>
      <c r="AFI52" s="319"/>
      <c r="AFJ52" s="319"/>
      <c r="AFK52" s="319"/>
      <c r="AFL52" s="319"/>
      <c r="AFM52" s="319"/>
      <c r="AFN52" s="319"/>
      <c r="AFO52" s="319"/>
      <c r="AFP52" s="319"/>
      <c r="AFQ52" s="319"/>
      <c r="AFR52" s="319"/>
      <c r="AFS52" s="319"/>
      <c r="AFT52" s="319"/>
      <c r="AFU52" s="319"/>
      <c r="AFV52" s="319"/>
      <c r="AFW52" s="319"/>
      <c r="AFX52" s="319"/>
      <c r="AFY52" s="319"/>
      <c r="AFZ52" s="319"/>
      <c r="AGA52" s="319"/>
      <c r="AGB52" s="319"/>
      <c r="AGC52" s="319"/>
      <c r="AGD52" s="319"/>
      <c r="AGE52" s="319"/>
      <c r="AGF52" s="319"/>
      <c r="AGG52" s="319"/>
      <c r="AGH52" s="319"/>
      <c r="AGI52" s="319"/>
      <c r="AGJ52" s="319"/>
      <c r="AGK52" s="319"/>
      <c r="AGL52" s="319"/>
      <c r="AGM52" s="319"/>
      <c r="AGN52" s="319"/>
      <c r="AGO52" s="319"/>
      <c r="AGP52" s="319"/>
      <c r="AGQ52" s="319"/>
      <c r="AGR52" s="319"/>
      <c r="AGS52" s="319"/>
      <c r="AGT52" s="319"/>
      <c r="AGU52" s="319"/>
      <c r="AGV52" s="319"/>
      <c r="AGW52" s="319"/>
      <c r="AGX52" s="319"/>
      <c r="AGY52" s="319"/>
      <c r="AGZ52" s="319"/>
      <c r="AHA52" s="319"/>
      <c r="AHB52" s="319"/>
      <c r="AHC52" s="319"/>
      <c r="AHD52" s="319"/>
      <c r="AHE52" s="319"/>
      <c r="AHF52" s="319"/>
      <c r="AHG52" s="319"/>
      <c r="AHH52" s="319"/>
      <c r="AHI52" s="319"/>
      <c r="AHJ52" s="319"/>
      <c r="AHK52" s="319"/>
      <c r="AHL52" s="319"/>
      <c r="AHM52" s="319"/>
      <c r="AHN52" s="319"/>
      <c r="AHO52" s="319"/>
      <c r="AHP52" s="319"/>
      <c r="AHQ52" s="319"/>
      <c r="AHR52" s="319"/>
      <c r="AHS52" s="319"/>
      <c r="AHT52" s="319"/>
      <c r="AHU52" s="319"/>
      <c r="AHV52" s="319"/>
      <c r="AHW52" s="319"/>
      <c r="AHX52" s="319"/>
      <c r="AHY52" s="319"/>
      <c r="AHZ52" s="319"/>
      <c r="AIA52" s="319"/>
      <c r="AIB52" s="319"/>
      <c r="AIC52" s="319"/>
      <c r="AID52" s="319"/>
      <c r="AIE52" s="319"/>
      <c r="AIF52" s="319"/>
      <c r="AIG52" s="319"/>
      <c r="AIH52" s="319"/>
      <c r="AII52" s="319"/>
      <c r="AIJ52" s="319"/>
      <c r="AIK52" s="319"/>
      <c r="AIL52" s="319"/>
      <c r="AIM52" s="319"/>
      <c r="AIN52" s="319"/>
      <c r="AIO52" s="319"/>
      <c r="AIP52" s="319"/>
      <c r="AIQ52" s="319"/>
      <c r="AIR52" s="319"/>
      <c r="AIS52" s="319"/>
      <c r="AIT52" s="319"/>
      <c r="AIU52" s="319"/>
      <c r="AIV52" s="319"/>
      <c r="AIW52" s="319"/>
      <c r="AIX52" s="319"/>
      <c r="AIY52" s="319"/>
      <c r="AIZ52" s="319"/>
      <c r="AJA52" s="319"/>
      <c r="AJB52" s="319"/>
      <c r="AJC52" s="319"/>
      <c r="AJD52" s="319"/>
      <c r="AJE52" s="319"/>
      <c r="AJF52" s="319"/>
      <c r="AJG52" s="319"/>
      <c r="AJH52" s="319"/>
      <c r="AJI52" s="319"/>
      <c r="AJJ52" s="319"/>
      <c r="AJK52" s="319"/>
      <c r="AJL52" s="319"/>
      <c r="AJM52" s="319"/>
      <c r="AJN52" s="319"/>
      <c r="AJO52" s="319"/>
      <c r="AJP52" s="319"/>
      <c r="AJQ52" s="319"/>
      <c r="AJR52" s="319"/>
      <c r="AJS52" s="319"/>
      <c r="AJT52" s="319"/>
      <c r="AJU52" s="319"/>
      <c r="AJV52" s="319"/>
      <c r="AJW52" s="319"/>
      <c r="AJX52" s="319"/>
      <c r="AJY52" s="319"/>
      <c r="AJZ52" s="319"/>
      <c r="AKA52" s="319"/>
      <c r="AKB52" s="319"/>
      <c r="AKC52" s="319"/>
      <c r="AKD52" s="319"/>
    </row>
    <row r="53" spans="1:966" s="195" customFormat="1">
      <c r="B53" s="216"/>
      <c r="C53" s="215" t="s">
        <v>247</v>
      </c>
      <c r="D53" s="226"/>
      <c r="E53" s="226"/>
      <c r="F53" s="218"/>
      <c r="G53" s="218"/>
      <c r="H53" s="218"/>
      <c r="I53" s="219"/>
      <c r="J53" s="221"/>
      <c r="K53" s="239">
        <f>SUM(K48:K52)</f>
        <v>541740</v>
      </c>
      <c r="L53" s="239">
        <f>SUM(L48:L52)</f>
        <v>541740</v>
      </c>
      <c r="M53" s="221">
        <f t="shared" si="25"/>
        <v>502541.74397031538</v>
      </c>
      <c r="N53" s="221">
        <f t="shared" si="26"/>
        <v>502541.74397031538</v>
      </c>
      <c r="O53" s="222"/>
      <c r="P53" s="312"/>
      <c r="Q53" s="236"/>
      <c r="R53" s="236"/>
      <c r="S53" s="236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19"/>
      <c r="CV53" s="319"/>
      <c r="CW53" s="319"/>
      <c r="CX53" s="319"/>
      <c r="CY53" s="319"/>
      <c r="CZ53" s="319"/>
      <c r="DA53" s="319"/>
      <c r="DB53" s="319"/>
      <c r="DC53" s="319"/>
      <c r="DD53" s="319"/>
      <c r="DE53" s="319"/>
      <c r="DF53" s="319"/>
      <c r="DG53" s="319"/>
      <c r="DH53" s="319"/>
      <c r="DI53" s="319"/>
      <c r="DJ53" s="319"/>
      <c r="DK53" s="319"/>
      <c r="DL53" s="319"/>
      <c r="DM53" s="319"/>
      <c r="DN53" s="319"/>
      <c r="DO53" s="319"/>
      <c r="DP53" s="319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  <c r="EE53" s="319"/>
      <c r="EF53" s="319"/>
      <c r="EG53" s="319"/>
      <c r="EH53" s="319"/>
      <c r="EI53" s="319"/>
      <c r="EJ53" s="319"/>
      <c r="EK53" s="319"/>
      <c r="EL53" s="319"/>
      <c r="EM53" s="319"/>
      <c r="EN53" s="319"/>
      <c r="EO53" s="319"/>
      <c r="EP53" s="319"/>
      <c r="EQ53" s="319"/>
      <c r="ER53" s="319"/>
      <c r="ES53" s="319"/>
      <c r="ET53" s="319"/>
      <c r="EU53" s="319"/>
      <c r="EV53" s="319"/>
      <c r="EW53" s="319"/>
      <c r="EX53" s="319"/>
      <c r="EY53" s="319"/>
      <c r="EZ53" s="319"/>
      <c r="FA53" s="319"/>
      <c r="FB53" s="319"/>
      <c r="FC53" s="319"/>
      <c r="FD53" s="319"/>
      <c r="FE53" s="319"/>
      <c r="FF53" s="319"/>
      <c r="FG53" s="319"/>
      <c r="FH53" s="319"/>
      <c r="FI53" s="319"/>
      <c r="FJ53" s="319"/>
      <c r="FK53" s="319"/>
      <c r="FL53" s="319"/>
      <c r="FM53" s="319"/>
      <c r="FN53" s="319"/>
      <c r="FO53" s="319"/>
      <c r="FP53" s="319"/>
      <c r="FQ53" s="319"/>
      <c r="FR53" s="319"/>
      <c r="FS53" s="319"/>
      <c r="FT53" s="319"/>
      <c r="FU53" s="319"/>
      <c r="FV53" s="319"/>
      <c r="FW53" s="319"/>
      <c r="FX53" s="319"/>
      <c r="FY53" s="319"/>
      <c r="FZ53" s="319"/>
      <c r="GA53" s="319"/>
      <c r="GB53" s="319"/>
      <c r="GC53" s="319"/>
      <c r="GD53" s="319"/>
      <c r="GE53" s="319"/>
      <c r="GF53" s="319"/>
      <c r="GG53" s="319"/>
      <c r="GH53" s="319"/>
      <c r="GI53" s="319"/>
      <c r="GJ53" s="319"/>
      <c r="GK53" s="319"/>
      <c r="GL53" s="319"/>
      <c r="GM53" s="319"/>
      <c r="GN53" s="319"/>
      <c r="GO53" s="319"/>
      <c r="GP53" s="319"/>
      <c r="GQ53" s="319"/>
      <c r="GR53" s="319"/>
      <c r="GS53" s="319"/>
      <c r="GT53" s="319"/>
      <c r="GU53" s="319"/>
      <c r="GV53" s="319"/>
      <c r="GW53" s="319"/>
      <c r="GX53" s="319"/>
      <c r="GY53" s="319"/>
      <c r="GZ53" s="319"/>
      <c r="HA53" s="319"/>
      <c r="HB53" s="319"/>
      <c r="HC53" s="319"/>
      <c r="HD53" s="319"/>
      <c r="HE53" s="319"/>
      <c r="HF53" s="319"/>
      <c r="HG53" s="319"/>
      <c r="HH53" s="319"/>
      <c r="HI53" s="319"/>
      <c r="HJ53" s="319"/>
      <c r="HK53" s="319"/>
      <c r="HL53" s="319"/>
      <c r="HM53" s="319"/>
      <c r="HN53" s="319"/>
      <c r="HO53" s="319"/>
      <c r="HP53" s="319"/>
      <c r="HQ53" s="319"/>
      <c r="HR53" s="319"/>
      <c r="HS53" s="319"/>
      <c r="HT53" s="319"/>
      <c r="HU53" s="319"/>
      <c r="HV53" s="319"/>
      <c r="HW53" s="319"/>
      <c r="HX53" s="319"/>
      <c r="HY53" s="319"/>
      <c r="HZ53" s="319"/>
      <c r="IA53" s="319"/>
      <c r="IB53" s="319"/>
      <c r="IC53" s="319"/>
      <c r="ID53" s="319"/>
      <c r="IE53" s="319"/>
      <c r="IF53" s="319"/>
      <c r="IG53" s="319"/>
      <c r="IH53" s="319"/>
      <c r="II53" s="319"/>
      <c r="IJ53" s="319"/>
      <c r="IK53" s="319"/>
      <c r="IL53" s="319"/>
      <c r="IM53" s="319"/>
      <c r="IN53" s="319"/>
      <c r="IO53" s="319"/>
      <c r="IP53" s="319"/>
      <c r="IQ53" s="319"/>
      <c r="IR53" s="319"/>
      <c r="IS53" s="319"/>
      <c r="IT53" s="319"/>
      <c r="IU53" s="319"/>
      <c r="IV53" s="319"/>
      <c r="IW53" s="319"/>
      <c r="IX53" s="319"/>
      <c r="IY53" s="319"/>
      <c r="IZ53" s="319"/>
      <c r="JA53" s="319"/>
      <c r="JB53" s="319"/>
      <c r="JC53" s="319"/>
      <c r="JD53" s="319"/>
      <c r="JE53" s="319"/>
      <c r="JF53" s="319"/>
      <c r="JG53" s="319"/>
      <c r="JH53" s="319"/>
      <c r="JI53" s="319"/>
      <c r="JJ53" s="319"/>
      <c r="JK53" s="319"/>
      <c r="JL53" s="319"/>
      <c r="JM53" s="319"/>
      <c r="JN53" s="319"/>
      <c r="JO53" s="319"/>
      <c r="JP53" s="319"/>
      <c r="JQ53" s="319"/>
      <c r="JR53" s="319"/>
      <c r="JS53" s="319"/>
      <c r="JT53" s="319"/>
      <c r="JU53" s="319"/>
      <c r="JV53" s="319"/>
      <c r="JW53" s="319"/>
      <c r="JX53" s="319"/>
      <c r="JY53" s="319"/>
      <c r="JZ53" s="319"/>
      <c r="KA53" s="319"/>
      <c r="KB53" s="319"/>
      <c r="KC53" s="319"/>
      <c r="KD53" s="319"/>
      <c r="KE53" s="319"/>
      <c r="KF53" s="319"/>
      <c r="KG53" s="319"/>
      <c r="KH53" s="319"/>
      <c r="KI53" s="319"/>
      <c r="KJ53" s="319"/>
      <c r="KK53" s="319"/>
      <c r="KL53" s="319"/>
      <c r="KM53" s="319"/>
      <c r="KN53" s="319"/>
      <c r="KO53" s="319"/>
      <c r="KP53" s="319"/>
      <c r="KQ53" s="319"/>
      <c r="KR53" s="319"/>
      <c r="KS53" s="319"/>
      <c r="KT53" s="319"/>
      <c r="KU53" s="319"/>
      <c r="KV53" s="319"/>
      <c r="KW53" s="319"/>
      <c r="KX53" s="319"/>
      <c r="KY53" s="319"/>
      <c r="KZ53" s="319"/>
      <c r="LA53" s="319"/>
      <c r="LB53" s="319"/>
      <c r="LC53" s="319"/>
      <c r="LD53" s="319"/>
      <c r="LE53" s="319"/>
      <c r="LF53" s="319"/>
      <c r="LG53" s="319"/>
      <c r="LH53" s="319"/>
      <c r="LI53" s="319"/>
      <c r="LJ53" s="319"/>
      <c r="LK53" s="319"/>
      <c r="LL53" s="319"/>
      <c r="LM53" s="319"/>
      <c r="LN53" s="319"/>
      <c r="LO53" s="319"/>
      <c r="LP53" s="319"/>
      <c r="LQ53" s="319"/>
      <c r="LR53" s="319"/>
      <c r="LS53" s="319"/>
      <c r="LT53" s="319"/>
      <c r="LU53" s="319"/>
      <c r="LV53" s="319"/>
      <c r="LW53" s="319"/>
      <c r="LX53" s="319"/>
      <c r="LY53" s="319"/>
      <c r="LZ53" s="319"/>
      <c r="MA53" s="319"/>
      <c r="MB53" s="319"/>
      <c r="MC53" s="319"/>
      <c r="MD53" s="319"/>
      <c r="ME53" s="319"/>
      <c r="MF53" s="319"/>
      <c r="MG53" s="319"/>
      <c r="MH53" s="319"/>
      <c r="MI53" s="319"/>
      <c r="MJ53" s="319"/>
      <c r="MK53" s="319"/>
      <c r="ML53" s="319"/>
      <c r="MM53" s="319"/>
      <c r="MN53" s="319"/>
      <c r="MO53" s="319"/>
      <c r="MP53" s="319"/>
      <c r="MQ53" s="319"/>
      <c r="MR53" s="319"/>
      <c r="MS53" s="319"/>
      <c r="MT53" s="319"/>
      <c r="MU53" s="319"/>
      <c r="MV53" s="319"/>
      <c r="MW53" s="319"/>
      <c r="MX53" s="319"/>
      <c r="MY53" s="319"/>
      <c r="MZ53" s="319"/>
      <c r="NA53" s="319"/>
      <c r="NB53" s="319"/>
      <c r="NC53" s="319"/>
      <c r="ND53" s="319"/>
      <c r="NE53" s="319"/>
      <c r="NF53" s="319"/>
      <c r="NG53" s="319"/>
      <c r="NH53" s="319"/>
      <c r="NI53" s="319"/>
      <c r="NJ53" s="319"/>
      <c r="NK53" s="319"/>
      <c r="NL53" s="319"/>
      <c r="NM53" s="319"/>
      <c r="NN53" s="319"/>
      <c r="NO53" s="319"/>
      <c r="NP53" s="319"/>
      <c r="NQ53" s="319"/>
      <c r="NR53" s="319"/>
      <c r="NS53" s="319"/>
      <c r="NT53" s="319"/>
      <c r="NU53" s="319"/>
      <c r="NV53" s="319"/>
      <c r="NW53" s="319"/>
      <c r="NX53" s="319"/>
      <c r="NY53" s="319"/>
      <c r="NZ53" s="319"/>
      <c r="OA53" s="319"/>
      <c r="OB53" s="319"/>
      <c r="OC53" s="319"/>
      <c r="OD53" s="319"/>
      <c r="OE53" s="319"/>
      <c r="OF53" s="319"/>
      <c r="OG53" s="319"/>
      <c r="OH53" s="319"/>
      <c r="OI53" s="319"/>
      <c r="OJ53" s="319"/>
      <c r="OK53" s="319"/>
      <c r="OL53" s="319"/>
      <c r="OM53" s="319"/>
      <c r="ON53" s="319"/>
      <c r="OO53" s="319"/>
      <c r="OP53" s="319"/>
      <c r="OQ53" s="319"/>
      <c r="OR53" s="319"/>
      <c r="OS53" s="319"/>
      <c r="OT53" s="319"/>
      <c r="OU53" s="319"/>
      <c r="OV53" s="319"/>
      <c r="OW53" s="319"/>
      <c r="OX53" s="319"/>
      <c r="OY53" s="319"/>
      <c r="OZ53" s="319"/>
      <c r="PA53" s="319"/>
      <c r="PB53" s="319"/>
      <c r="PC53" s="319"/>
      <c r="PD53" s="319"/>
      <c r="PE53" s="319"/>
      <c r="PF53" s="319"/>
      <c r="PG53" s="319"/>
      <c r="PH53" s="319"/>
      <c r="PI53" s="319"/>
      <c r="PJ53" s="319"/>
      <c r="PK53" s="319"/>
      <c r="PL53" s="319"/>
      <c r="PM53" s="319"/>
      <c r="PN53" s="319"/>
      <c r="PO53" s="319"/>
      <c r="PP53" s="319"/>
      <c r="PQ53" s="319"/>
      <c r="PR53" s="319"/>
      <c r="PS53" s="319"/>
      <c r="PT53" s="319"/>
      <c r="PU53" s="319"/>
      <c r="PV53" s="319"/>
      <c r="PW53" s="319"/>
      <c r="PX53" s="319"/>
      <c r="PY53" s="319"/>
      <c r="PZ53" s="319"/>
      <c r="QA53" s="319"/>
      <c r="QB53" s="319"/>
      <c r="QC53" s="319"/>
      <c r="QD53" s="319"/>
      <c r="QE53" s="319"/>
      <c r="QF53" s="319"/>
      <c r="QG53" s="319"/>
      <c r="QH53" s="319"/>
      <c r="QI53" s="319"/>
      <c r="QJ53" s="319"/>
      <c r="QK53" s="319"/>
      <c r="QL53" s="319"/>
      <c r="QM53" s="319"/>
      <c r="QN53" s="319"/>
      <c r="QO53" s="319"/>
      <c r="QP53" s="319"/>
      <c r="QQ53" s="319"/>
      <c r="QR53" s="319"/>
      <c r="QS53" s="319"/>
      <c r="QT53" s="319"/>
      <c r="QU53" s="319"/>
      <c r="QV53" s="319"/>
      <c r="QW53" s="319"/>
      <c r="QX53" s="319"/>
      <c r="QY53" s="319"/>
      <c r="QZ53" s="319"/>
      <c r="RA53" s="319"/>
      <c r="RB53" s="319"/>
      <c r="RC53" s="319"/>
      <c r="RD53" s="319"/>
      <c r="RE53" s="319"/>
      <c r="RF53" s="319"/>
      <c r="RG53" s="319"/>
      <c r="RH53" s="319"/>
      <c r="RI53" s="319"/>
      <c r="RJ53" s="319"/>
      <c r="RK53" s="319"/>
      <c r="RL53" s="319"/>
      <c r="RM53" s="319"/>
      <c r="RN53" s="319"/>
      <c r="RO53" s="319"/>
      <c r="RP53" s="319"/>
      <c r="RQ53" s="319"/>
      <c r="RR53" s="319"/>
      <c r="RS53" s="319"/>
      <c r="RT53" s="319"/>
      <c r="RU53" s="319"/>
      <c r="RV53" s="319"/>
      <c r="RW53" s="319"/>
      <c r="RX53" s="319"/>
      <c r="RY53" s="319"/>
      <c r="RZ53" s="319"/>
      <c r="SA53" s="319"/>
      <c r="SB53" s="319"/>
      <c r="SC53" s="319"/>
      <c r="SD53" s="319"/>
      <c r="SE53" s="319"/>
      <c r="SF53" s="319"/>
      <c r="SG53" s="319"/>
      <c r="SH53" s="319"/>
      <c r="SI53" s="319"/>
      <c r="SJ53" s="319"/>
      <c r="SK53" s="319"/>
      <c r="SL53" s="319"/>
      <c r="SM53" s="319"/>
      <c r="SN53" s="319"/>
      <c r="SO53" s="319"/>
      <c r="SP53" s="319"/>
      <c r="SQ53" s="319"/>
      <c r="SR53" s="319"/>
      <c r="SS53" s="319"/>
      <c r="ST53" s="319"/>
      <c r="SU53" s="319"/>
      <c r="SV53" s="319"/>
      <c r="SW53" s="319"/>
      <c r="SX53" s="319"/>
      <c r="SY53" s="319"/>
      <c r="SZ53" s="319"/>
      <c r="TA53" s="319"/>
      <c r="TB53" s="319"/>
      <c r="TC53" s="319"/>
      <c r="TD53" s="319"/>
      <c r="TE53" s="319"/>
      <c r="TF53" s="319"/>
      <c r="TG53" s="319"/>
      <c r="TH53" s="319"/>
      <c r="TI53" s="319"/>
      <c r="TJ53" s="319"/>
      <c r="TK53" s="319"/>
      <c r="TL53" s="319"/>
      <c r="TM53" s="319"/>
      <c r="TN53" s="319"/>
      <c r="TO53" s="319"/>
      <c r="TP53" s="319"/>
      <c r="TQ53" s="319"/>
      <c r="TR53" s="319"/>
      <c r="TS53" s="319"/>
      <c r="TT53" s="319"/>
      <c r="TU53" s="319"/>
      <c r="TV53" s="319"/>
      <c r="TW53" s="319"/>
      <c r="TX53" s="319"/>
      <c r="TY53" s="319"/>
      <c r="TZ53" s="319"/>
      <c r="UA53" s="319"/>
      <c r="UB53" s="319"/>
      <c r="UC53" s="319"/>
      <c r="UD53" s="319"/>
      <c r="UE53" s="319"/>
      <c r="UF53" s="319"/>
      <c r="UG53" s="319"/>
      <c r="UH53" s="319"/>
      <c r="UI53" s="319"/>
      <c r="UJ53" s="319"/>
      <c r="UK53" s="319"/>
      <c r="UL53" s="319"/>
      <c r="UM53" s="319"/>
      <c r="UN53" s="319"/>
      <c r="UO53" s="319"/>
      <c r="UP53" s="319"/>
      <c r="UQ53" s="319"/>
      <c r="UR53" s="319"/>
      <c r="US53" s="319"/>
      <c r="UT53" s="319"/>
      <c r="UU53" s="319"/>
      <c r="UV53" s="319"/>
      <c r="UW53" s="319"/>
      <c r="UX53" s="319"/>
      <c r="UY53" s="319"/>
      <c r="UZ53" s="319"/>
      <c r="VA53" s="319"/>
      <c r="VB53" s="319"/>
      <c r="VC53" s="319"/>
      <c r="VD53" s="319"/>
      <c r="VE53" s="319"/>
      <c r="VF53" s="319"/>
      <c r="VG53" s="319"/>
      <c r="VH53" s="319"/>
      <c r="VI53" s="319"/>
      <c r="VJ53" s="319"/>
      <c r="VK53" s="319"/>
      <c r="VL53" s="319"/>
      <c r="VM53" s="319"/>
      <c r="VN53" s="319"/>
      <c r="VO53" s="319"/>
      <c r="VP53" s="319"/>
      <c r="VQ53" s="319"/>
      <c r="VR53" s="319"/>
      <c r="VS53" s="319"/>
      <c r="VT53" s="319"/>
      <c r="VU53" s="319"/>
      <c r="VV53" s="319"/>
      <c r="VW53" s="319"/>
      <c r="VX53" s="319"/>
      <c r="VY53" s="319"/>
      <c r="VZ53" s="319"/>
      <c r="WA53" s="319"/>
      <c r="WB53" s="319"/>
      <c r="WC53" s="319"/>
      <c r="WD53" s="319"/>
      <c r="WE53" s="319"/>
      <c r="WF53" s="319"/>
      <c r="WG53" s="319"/>
      <c r="WH53" s="319"/>
      <c r="WI53" s="319"/>
      <c r="WJ53" s="319"/>
      <c r="WK53" s="319"/>
      <c r="WL53" s="319"/>
      <c r="WM53" s="319"/>
      <c r="WN53" s="319"/>
      <c r="WO53" s="319"/>
      <c r="WP53" s="319"/>
      <c r="WQ53" s="319"/>
      <c r="WR53" s="319"/>
      <c r="WS53" s="319"/>
      <c r="WT53" s="319"/>
      <c r="WU53" s="319"/>
      <c r="WV53" s="319"/>
      <c r="WW53" s="319"/>
      <c r="WX53" s="319"/>
      <c r="WY53" s="319"/>
      <c r="WZ53" s="319"/>
      <c r="XA53" s="319"/>
      <c r="XB53" s="319"/>
      <c r="XC53" s="319"/>
      <c r="XD53" s="319"/>
      <c r="XE53" s="319"/>
      <c r="XF53" s="319"/>
      <c r="XG53" s="319"/>
      <c r="XH53" s="319"/>
      <c r="XI53" s="319"/>
      <c r="XJ53" s="319"/>
      <c r="XK53" s="319"/>
      <c r="XL53" s="319"/>
      <c r="XM53" s="319"/>
      <c r="XN53" s="319"/>
      <c r="XO53" s="319"/>
      <c r="XP53" s="319"/>
      <c r="XQ53" s="319"/>
      <c r="XR53" s="319"/>
      <c r="XS53" s="319"/>
      <c r="XT53" s="319"/>
      <c r="XU53" s="319"/>
      <c r="XV53" s="319"/>
      <c r="XW53" s="319"/>
      <c r="XX53" s="319"/>
      <c r="XY53" s="319"/>
      <c r="XZ53" s="319"/>
      <c r="YA53" s="319"/>
      <c r="YB53" s="319"/>
      <c r="YC53" s="319"/>
      <c r="YD53" s="319"/>
      <c r="YE53" s="319"/>
      <c r="YF53" s="319"/>
      <c r="YG53" s="319"/>
      <c r="YH53" s="319"/>
      <c r="YI53" s="319"/>
      <c r="YJ53" s="319"/>
      <c r="YK53" s="319"/>
      <c r="YL53" s="319"/>
      <c r="YM53" s="319"/>
      <c r="YN53" s="319"/>
      <c r="YO53" s="319"/>
      <c r="YP53" s="319"/>
      <c r="YQ53" s="319"/>
      <c r="YR53" s="319"/>
      <c r="YS53" s="319"/>
      <c r="YT53" s="319"/>
      <c r="YU53" s="319"/>
      <c r="YV53" s="319"/>
      <c r="YW53" s="319"/>
      <c r="YX53" s="319"/>
      <c r="YY53" s="319"/>
      <c r="YZ53" s="319"/>
      <c r="ZA53" s="319"/>
      <c r="ZB53" s="319"/>
      <c r="ZC53" s="319"/>
      <c r="ZD53" s="319"/>
      <c r="ZE53" s="319"/>
      <c r="ZF53" s="319"/>
      <c r="ZG53" s="319"/>
      <c r="ZH53" s="319"/>
      <c r="ZI53" s="319"/>
      <c r="ZJ53" s="319"/>
      <c r="ZK53" s="319"/>
      <c r="ZL53" s="319"/>
      <c r="ZM53" s="319"/>
      <c r="ZN53" s="319"/>
      <c r="ZO53" s="319"/>
      <c r="ZP53" s="319"/>
      <c r="ZQ53" s="319"/>
      <c r="ZR53" s="319"/>
      <c r="ZS53" s="319"/>
      <c r="ZT53" s="319"/>
      <c r="ZU53" s="319"/>
      <c r="ZV53" s="319"/>
      <c r="ZW53" s="319"/>
      <c r="ZX53" s="319"/>
      <c r="ZY53" s="319"/>
      <c r="ZZ53" s="319"/>
      <c r="AAA53" s="319"/>
      <c r="AAB53" s="319"/>
      <c r="AAC53" s="319"/>
      <c r="AAD53" s="319"/>
      <c r="AAE53" s="319"/>
      <c r="AAF53" s="319"/>
      <c r="AAG53" s="319"/>
      <c r="AAH53" s="319"/>
      <c r="AAI53" s="319"/>
      <c r="AAJ53" s="319"/>
      <c r="AAK53" s="319"/>
      <c r="AAL53" s="319"/>
      <c r="AAM53" s="319"/>
      <c r="AAN53" s="319"/>
      <c r="AAO53" s="319"/>
      <c r="AAP53" s="319"/>
      <c r="AAQ53" s="319"/>
      <c r="AAR53" s="319"/>
      <c r="AAS53" s="319"/>
      <c r="AAT53" s="319"/>
      <c r="AAU53" s="319"/>
      <c r="AAV53" s="319"/>
      <c r="AAW53" s="319"/>
      <c r="AAX53" s="319"/>
      <c r="AAY53" s="319"/>
      <c r="AAZ53" s="319"/>
      <c r="ABA53" s="319"/>
      <c r="ABB53" s="319"/>
      <c r="ABC53" s="319"/>
      <c r="ABD53" s="319"/>
      <c r="ABE53" s="319"/>
      <c r="ABF53" s="319"/>
      <c r="ABG53" s="319"/>
      <c r="ABH53" s="319"/>
      <c r="ABI53" s="319"/>
      <c r="ABJ53" s="319"/>
      <c r="ABK53" s="319"/>
      <c r="ABL53" s="319"/>
      <c r="ABM53" s="319"/>
      <c r="ABN53" s="319"/>
      <c r="ABO53" s="319"/>
      <c r="ABP53" s="319"/>
      <c r="ABQ53" s="319"/>
      <c r="ABR53" s="319"/>
      <c r="ABS53" s="319"/>
      <c r="ABT53" s="319"/>
      <c r="ABU53" s="319"/>
      <c r="ABV53" s="319"/>
      <c r="ABW53" s="319"/>
      <c r="ABX53" s="319"/>
      <c r="ABY53" s="319"/>
      <c r="ABZ53" s="319"/>
      <c r="ACA53" s="319"/>
      <c r="ACB53" s="319"/>
      <c r="ACC53" s="319"/>
      <c r="ACD53" s="319"/>
      <c r="ACE53" s="319"/>
      <c r="ACF53" s="319"/>
      <c r="ACG53" s="319"/>
      <c r="ACH53" s="319"/>
      <c r="ACI53" s="319"/>
      <c r="ACJ53" s="319"/>
      <c r="ACK53" s="319"/>
      <c r="ACL53" s="319"/>
      <c r="ACM53" s="319"/>
      <c r="ACN53" s="319"/>
      <c r="ACO53" s="319"/>
      <c r="ACP53" s="319"/>
      <c r="ACQ53" s="319"/>
      <c r="ACR53" s="319"/>
      <c r="ACS53" s="319"/>
      <c r="ACT53" s="319"/>
      <c r="ACU53" s="319"/>
      <c r="ACV53" s="319"/>
      <c r="ACW53" s="319"/>
      <c r="ACX53" s="319"/>
      <c r="ACY53" s="319"/>
      <c r="ACZ53" s="319"/>
      <c r="ADA53" s="319"/>
      <c r="ADB53" s="319"/>
      <c r="ADC53" s="319"/>
      <c r="ADD53" s="319"/>
      <c r="ADE53" s="319"/>
      <c r="ADF53" s="319"/>
      <c r="ADG53" s="319"/>
      <c r="ADH53" s="319"/>
      <c r="ADI53" s="319"/>
      <c r="ADJ53" s="319"/>
      <c r="ADK53" s="319"/>
      <c r="ADL53" s="319"/>
      <c r="ADM53" s="319"/>
      <c r="ADN53" s="319"/>
      <c r="ADO53" s="319"/>
      <c r="ADP53" s="319"/>
      <c r="ADQ53" s="319"/>
      <c r="ADR53" s="319"/>
      <c r="ADS53" s="319"/>
      <c r="ADT53" s="319"/>
      <c r="ADU53" s="319"/>
      <c r="ADV53" s="319"/>
      <c r="ADW53" s="319"/>
      <c r="ADX53" s="319"/>
      <c r="ADY53" s="319"/>
      <c r="ADZ53" s="319"/>
      <c r="AEA53" s="319"/>
      <c r="AEB53" s="319"/>
      <c r="AEC53" s="319"/>
      <c r="AED53" s="319"/>
      <c r="AEE53" s="319"/>
      <c r="AEF53" s="319"/>
      <c r="AEG53" s="319"/>
      <c r="AEH53" s="319"/>
      <c r="AEI53" s="319"/>
      <c r="AEJ53" s="319"/>
      <c r="AEK53" s="319"/>
      <c r="AEL53" s="319"/>
      <c r="AEM53" s="319"/>
      <c r="AEN53" s="319"/>
      <c r="AEO53" s="319"/>
      <c r="AEP53" s="319"/>
      <c r="AEQ53" s="319"/>
      <c r="AER53" s="319"/>
      <c r="AES53" s="319"/>
      <c r="AET53" s="319"/>
      <c r="AEU53" s="319"/>
      <c r="AEV53" s="319"/>
      <c r="AEW53" s="319"/>
      <c r="AEX53" s="319"/>
      <c r="AEY53" s="319"/>
      <c r="AEZ53" s="319"/>
      <c r="AFA53" s="319"/>
      <c r="AFB53" s="319"/>
      <c r="AFC53" s="319"/>
      <c r="AFD53" s="319"/>
      <c r="AFE53" s="319"/>
      <c r="AFF53" s="319"/>
      <c r="AFG53" s="319"/>
      <c r="AFH53" s="319"/>
      <c r="AFI53" s="319"/>
      <c r="AFJ53" s="319"/>
      <c r="AFK53" s="319"/>
      <c r="AFL53" s="319"/>
      <c r="AFM53" s="319"/>
      <c r="AFN53" s="319"/>
      <c r="AFO53" s="319"/>
      <c r="AFP53" s="319"/>
      <c r="AFQ53" s="319"/>
      <c r="AFR53" s="319"/>
      <c r="AFS53" s="319"/>
      <c r="AFT53" s="319"/>
      <c r="AFU53" s="319"/>
      <c r="AFV53" s="319"/>
      <c r="AFW53" s="319"/>
      <c r="AFX53" s="319"/>
      <c r="AFY53" s="319"/>
      <c r="AFZ53" s="319"/>
      <c r="AGA53" s="319"/>
      <c r="AGB53" s="319"/>
      <c r="AGC53" s="319"/>
      <c r="AGD53" s="319"/>
      <c r="AGE53" s="319"/>
      <c r="AGF53" s="319"/>
      <c r="AGG53" s="319"/>
      <c r="AGH53" s="319"/>
      <c r="AGI53" s="319"/>
      <c r="AGJ53" s="319"/>
      <c r="AGK53" s="319"/>
      <c r="AGL53" s="319"/>
      <c r="AGM53" s="319"/>
      <c r="AGN53" s="319"/>
      <c r="AGO53" s="319"/>
      <c r="AGP53" s="319"/>
      <c r="AGQ53" s="319"/>
      <c r="AGR53" s="319"/>
      <c r="AGS53" s="319"/>
      <c r="AGT53" s="319"/>
      <c r="AGU53" s="319"/>
      <c r="AGV53" s="319"/>
      <c r="AGW53" s="319"/>
      <c r="AGX53" s="319"/>
      <c r="AGY53" s="319"/>
      <c r="AGZ53" s="319"/>
      <c r="AHA53" s="319"/>
      <c r="AHB53" s="319"/>
      <c r="AHC53" s="319"/>
      <c r="AHD53" s="319"/>
      <c r="AHE53" s="319"/>
      <c r="AHF53" s="319"/>
      <c r="AHG53" s="319"/>
      <c r="AHH53" s="319"/>
      <c r="AHI53" s="319"/>
      <c r="AHJ53" s="319"/>
      <c r="AHK53" s="319"/>
      <c r="AHL53" s="319"/>
      <c r="AHM53" s="319"/>
      <c r="AHN53" s="319"/>
      <c r="AHO53" s="319"/>
      <c r="AHP53" s="319"/>
      <c r="AHQ53" s="319"/>
      <c r="AHR53" s="319"/>
      <c r="AHS53" s="319"/>
      <c r="AHT53" s="319"/>
      <c r="AHU53" s="319"/>
      <c r="AHV53" s="319"/>
      <c r="AHW53" s="319"/>
      <c r="AHX53" s="319"/>
      <c r="AHY53" s="319"/>
      <c r="AHZ53" s="319"/>
      <c r="AIA53" s="319"/>
      <c r="AIB53" s="319"/>
      <c r="AIC53" s="319"/>
      <c r="AID53" s="319"/>
      <c r="AIE53" s="319"/>
      <c r="AIF53" s="319"/>
      <c r="AIG53" s="319"/>
      <c r="AIH53" s="319"/>
      <c r="AII53" s="319"/>
      <c r="AIJ53" s="319"/>
      <c r="AIK53" s="319"/>
      <c r="AIL53" s="319"/>
      <c r="AIM53" s="319"/>
      <c r="AIN53" s="319"/>
      <c r="AIO53" s="319"/>
      <c r="AIP53" s="319"/>
      <c r="AIQ53" s="319"/>
      <c r="AIR53" s="319"/>
      <c r="AIS53" s="319"/>
      <c r="AIT53" s="319"/>
      <c r="AIU53" s="319"/>
      <c r="AIV53" s="319"/>
      <c r="AIW53" s="319"/>
      <c r="AIX53" s="319"/>
      <c r="AIY53" s="319"/>
      <c r="AIZ53" s="319"/>
      <c r="AJA53" s="319"/>
      <c r="AJB53" s="319"/>
      <c r="AJC53" s="319"/>
      <c r="AJD53" s="319"/>
      <c r="AJE53" s="319"/>
      <c r="AJF53" s="319"/>
      <c r="AJG53" s="319"/>
      <c r="AJH53" s="319"/>
      <c r="AJI53" s="319"/>
      <c r="AJJ53" s="319"/>
      <c r="AJK53" s="319"/>
      <c r="AJL53" s="319"/>
      <c r="AJM53" s="319"/>
      <c r="AJN53" s="319"/>
      <c r="AJO53" s="319"/>
      <c r="AJP53" s="319"/>
      <c r="AJQ53" s="319"/>
      <c r="AJR53" s="319"/>
      <c r="AJS53" s="319"/>
      <c r="AJT53" s="319"/>
      <c r="AJU53" s="319"/>
      <c r="AJV53" s="319"/>
      <c r="AJW53" s="319"/>
      <c r="AJX53" s="319"/>
      <c r="AJY53" s="319"/>
      <c r="AJZ53" s="319"/>
      <c r="AKA53" s="319"/>
      <c r="AKB53" s="319"/>
      <c r="AKC53" s="319"/>
      <c r="AKD53" s="319"/>
    </row>
    <row r="54" spans="1:966" s="198" customFormat="1" ht="13.8" thickBot="1">
      <c r="A54" s="195"/>
      <c r="B54" s="240"/>
      <c r="C54" s="240" t="s">
        <v>139</v>
      </c>
      <c r="D54" s="240"/>
      <c r="E54" s="240">
        <f>SUM(E17,E23,E25,E28,E47,E53)</f>
        <v>3242309.1329815225</v>
      </c>
      <c r="F54" s="241">
        <f t="shared" ref="F54:P54" si="29">SUM(F17,F23,F25,F28,F47,F53)</f>
        <v>2931662.71</v>
      </c>
      <c r="G54" s="241">
        <f t="shared" si="29"/>
        <v>8732960.7300000023</v>
      </c>
      <c r="H54" s="241">
        <f t="shared" si="29"/>
        <v>15932458.9452</v>
      </c>
      <c r="I54" s="241">
        <f t="shared" si="29"/>
        <v>24495318.455200002</v>
      </c>
      <c r="J54" s="241">
        <f t="shared" si="29"/>
        <v>0</v>
      </c>
      <c r="K54" s="241">
        <f t="shared" si="29"/>
        <v>13094077.440000001</v>
      </c>
      <c r="L54" s="241">
        <f t="shared" si="29"/>
        <v>28874857.435199991</v>
      </c>
      <c r="M54" s="241">
        <f t="shared" si="29"/>
        <v>12146639.554730983</v>
      </c>
      <c r="N54" s="241">
        <f t="shared" si="29"/>
        <v>26785582.036363643</v>
      </c>
      <c r="O54" s="241">
        <f t="shared" si="29"/>
        <v>22258525.125604481</v>
      </c>
      <c r="P54" s="241">
        <f t="shared" si="29"/>
        <v>2421985.2697246415</v>
      </c>
      <c r="Q54" s="242">
        <f>O54/M54</f>
        <v>1.8324842048132586</v>
      </c>
      <c r="R54" s="242">
        <f>(O54+P54)/N54</f>
        <v>0.92141027071292636</v>
      </c>
      <c r="S54" s="1118">
        <f>((O54*(1.1))+P54)/N54</f>
        <v>1.0045091748001578</v>
      </c>
      <c r="T54" s="195"/>
      <c r="U54" s="319"/>
      <c r="V54" s="319"/>
      <c r="W54" s="319"/>
      <c r="X54" s="319"/>
      <c r="Y54" s="319"/>
      <c r="Z54" s="319"/>
      <c r="AA54" s="319"/>
      <c r="AB54" s="319"/>
      <c r="AC54" s="319"/>
      <c r="AD54" s="319"/>
      <c r="AE54" s="319"/>
      <c r="AF54" s="319"/>
      <c r="AG54" s="319"/>
      <c r="AH54" s="319"/>
      <c r="AI54" s="319"/>
      <c r="AJ54" s="319"/>
      <c r="AK54" s="319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19"/>
      <c r="CV54" s="319"/>
      <c r="CW54" s="319"/>
      <c r="CX54" s="319"/>
      <c r="CY54" s="319"/>
      <c r="CZ54" s="319"/>
      <c r="DA54" s="319"/>
      <c r="DB54" s="319"/>
      <c r="DC54" s="319"/>
      <c r="DD54" s="319"/>
      <c r="DE54" s="319"/>
      <c r="DF54" s="319"/>
      <c r="DG54" s="319"/>
      <c r="DH54" s="319"/>
      <c r="DI54" s="319"/>
      <c r="DJ54" s="319"/>
      <c r="DK54" s="319"/>
      <c r="DL54" s="319"/>
      <c r="DM54" s="319"/>
      <c r="DN54" s="319"/>
      <c r="DO54" s="319"/>
      <c r="DP54" s="319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  <c r="EE54" s="319"/>
      <c r="EF54" s="319"/>
      <c r="EG54" s="319"/>
      <c r="EH54" s="319"/>
      <c r="EI54" s="319"/>
      <c r="EJ54" s="319"/>
      <c r="EK54" s="319"/>
      <c r="EL54" s="319"/>
      <c r="EM54" s="319"/>
      <c r="EN54" s="319"/>
      <c r="EO54" s="319"/>
      <c r="EP54" s="319"/>
      <c r="EQ54" s="319"/>
      <c r="ER54" s="319"/>
      <c r="ES54" s="319"/>
      <c r="ET54" s="319"/>
      <c r="EU54" s="319"/>
      <c r="EV54" s="319"/>
      <c r="EW54" s="319"/>
      <c r="EX54" s="319"/>
      <c r="EY54" s="319"/>
      <c r="EZ54" s="319"/>
      <c r="FA54" s="319"/>
      <c r="FB54" s="319"/>
      <c r="FC54" s="319"/>
      <c r="FD54" s="319"/>
      <c r="FE54" s="319"/>
      <c r="FF54" s="319"/>
      <c r="FG54" s="319"/>
      <c r="FH54" s="319"/>
      <c r="FI54" s="319"/>
      <c r="FJ54" s="319"/>
      <c r="FK54" s="319"/>
      <c r="FL54" s="319"/>
      <c r="FM54" s="319"/>
      <c r="FN54" s="319"/>
      <c r="FO54" s="319"/>
      <c r="FP54" s="319"/>
      <c r="FQ54" s="319"/>
      <c r="FR54" s="319"/>
      <c r="FS54" s="319"/>
      <c r="FT54" s="319"/>
      <c r="FU54" s="319"/>
      <c r="FV54" s="319"/>
      <c r="FW54" s="319"/>
      <c r="FX54" s="319"/>
      <c r="FY54" s="319"/>
      <c r="FZ54" s="319"/>
      <c r="GA54" s="319"/>
      <c r="GB54" s="319"/>
      <c r="GC54" s="319"/>
      <c r="GD54" s="319"/>
      <c r="GE54" s="319"/>
      <c r="GF54" s="319"/>
      <c r="GG54" s="319"/>
      <c r="GH54" s="319"/>
      <c r="GI54" s="319"/>
      <c r="GJ54" s="319"/>
      <c r="GK54" s="319"/>
      <c r="GL54" s="319"/>
      <c r="GM54" s="319"/>
      <c r="GN54" s="319"/>
      <c r="GO54" s="319"/>
      <c r="GP54" s="319"/>
      <c r="GQ54" s="319"/>
      <c r="GR54" s="319"/>
      <c r="GS54" s="319"/>
      <c r="GT54" s="319"/>
      <c r="GU54" s="319"/>
      <c r="GV54" s="319"/>
      <c r="GW54" s="319"/>
      <c r="GX54" s="319"/>
      <c r="GY54" s="319"/>
      <c r="GZ54" s="319"/>
      <c r="HA54" s="319"/>
      <c r="HB54" s="319"/>
      <c r="HC54" s="319"/>
      <c r="HD54" s="319"/>
      <c r="HE54" s="319"/>
      <c r="HF54" s="319"/>
      <c r="HG54" s="319"/>
      <c r="HH54" s="319"/>
      <c r="HI54" s="319"/>
      <c r="HJ54" s="319"/>
      <c r="HK54" s="319"/>
      <c r="HL54" s="319"/>
      <c r="HM54" s="319"/>
      <c r="HN54" s="319"/>
      <c r="HO54" s="319"/>
      <c r="HP54" s="319"/>
      <c r="HQ54" s="319"/>
      <c r="HR54" s="319"/>
      <c r="HS54" s="319"/>
      <c r="HT54" s="319"/>
      <c r="HU54" s="319"/>
      <c r="HV54" s="319"/>
      <c r="HW54" s="319"/>
      <c r="HX54" s="319"/>
      <c r="HY54" s="319"/>
      <c r="HZ54" s="319"/>
      <c r="IA54" s="319"/>
      <c r="IB54" s="319"/>
      <c r="IC54" s="319"/>
      <c r="ID54" s="319"/>
      <c r="IE54" s="319"/>
      <c r="IF54" s="319"/>
      <c r="IG54" s="319"/>
      <c r="IH54" s="319"/>
      <c r="II54" s="319"/>
      <c r="IJ54" s="319"/>
      <c r="IK54" s="319"/>
      <c r="IL54" s="319"/>
      <c r="IM54" s="319"/>
      <c r="IN54" s="319"/>
      <c r="IO54" s="319"/>
      <c r="IP54" s="319"/>
      <c r="IQ54" s="319"/>
      <c r="IR54" s="319"/>
      <c r="IS54" s="319"/>
      <c r="IT54" s="319"/>
      <c r="IU54" s="319"/>
      <c r="IV54" s="319"/>
      <c r="IW54" s="319"/>
      <c r="IX54" s="319"/>
      <c r="IY54" s="319"/>
      <c r="IZ54" s="319"/>
      <c r="JA54" s="319"/>
      <c r="JB54" s="319"/>
      <c r="JC54" s="319"/>
      <c r="JD54" s="319"/>
      <c r="JE54" s="319"/>
      <c r="JF54" s="319"/>
      <c r="JG54" s="319"/>
      <c r="JH54" s="319"/>
      <c r="JI54" s="319"/>
      <c r="JJ54" s="319"/>
      <c r="JK54" s="319"/>
      <c r="JL54" s="319"/>
      <c r="JM54" s="319"/>
      <c r="JN54" s="319"/>
      <c r="JO54" s="319"/>
      <c r="JP54" s="319"/>
      <c r="JQ54" s="319"/>
      <c r="JR54" s="319"/>
      <c r="JS54" s="319"/>
      <c r="JT54" s="319"/>
      <c r="JU54" s="319"/>
      <c r="JV54" s="319"/>
      <c r="JW54" s="319"/>
      <c r="JX54" s="319"/>
      <c r="JY54" s="319"/>
      <c r="JZ54" s="319"/>
      <c r="KA54" s="319"/>
      <c r="KB54" s="319"/>
      <c r="KC54" s="319"/>
      <c r="KD54" s="319"/>
      <c r="KE54" s="319"/>
      <c r="KF54" s="319"/>
      <c r="KG54" s="319"/>
      <c r="KH54" s="319"/>
      <c r="KI54" s="319"/>
      <c r="KJ54" s="319"/>
      <c r="KK54" s="319"/>
      <c r="KL54" s="319"/>
      <c r="KM54" s="319"/>
      <c r="KN54" s="319"/>
      <c r="KO54" s="319"/>
      <c r="KP54" s="319"/>
      <c r="KQ54" s="319"/>
      <c r="KR54" s="319"/>
      <c r="KS54" s="319"/>
      <c r="KT54" s="319"/>
      <c r="KU54" s="319"/>
      <c r="KV54" s="319"/>
      <c r="KW54" s="319"/>
      <c r="KX54" s="319"/>
      <c r="KY54" s="319"/>
      <c r="KZ54" s="319"/>
      <c r="LA54" s="319"/>
      <c r="LB54" s="319"/>
      <c r="LC54" s="319"/>
      <c r="LD54" s="319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19"/>
      <c r="LQ54" s="319"/>
      <c r="LR54" s="319"/>
      <c r="LS54" s="319"/>
      <c r="LT54" s="319"/>
      <c r="LU54" s="319"/>
      <c r="LV54" s="319"/>
      <c r="LW54" s="319"/>
      <c r="LX54" s="319"/>
      <c r="LY54" s="319"/>
      <c r="LZ54" s="319"/>
      <c r="MA54" s="319"/>
      <c r="MB54" s="319"/>
      <c r="MC54" s="319"/>
      <c r="MD54" s="319"/>
      <c r="ME54" s="319"/>
      <c r="MF54" s="319"/>
      <c r="MG54" s="319"/>
      <c r="MH54" s="319"/>
      <c r="MI54" s="319"/>
      <c r="MJ54" s="319"/>
      <c r="MK54" s="319"/>
      <c r="ML54" s="319"/>
      <c r="MM54" s="319"/>
      <c r="MN54" s="319"/>
      <c r="MO54" s="319"/>
      <c r="MP54" s="319"/>
      <c r="MQ54" s="319"/>
      <c r="MR54" s="319"/>
      <c r="MS54" s="319"/>
      <c r="MT54" s="319"/>
      <c r="MU54" s="319"/>
      <c r="MV54" s="319"/>
      <c r="MW54" s="319"/>
      <c r="MX54" s="319"/>
      <c r="MY54" s="319"/>
      <c r="MZ54" s="319"/>
      <c r="NA54" s="319"/>
      <c r="NB54" s="319"/>
      <c r="NC54" s="319"/>
      <c r="ND54" s="319"/>
      <c r="NE54" s="319"/>
      <c r="NF54" s="319"/>
      <c r="NG54" s="319"/>
      <c r="NH54" s="319"/>
      <c r="NI54" s="319"/>
      <c r="NJ54" s="319"/>
      <c r="NK54" s="319"/>
      <c r="NL54" s="319"/>
      <c r="NM54" s="319"/>
      <c r="NN54" s="319"/>
      <c r="NO54" s="319"/>
      <c r="NP54" s="319"/>
      <c r="NQ54" s="319"/>
      <c r="NR54" s="319"/>
      <c r="NS54" s="319"/>
      <c r="NT54" s="319"/>
      <c r="NU54" s="319"/>
      <c r="NV54" s="319"/>
      <c r="NW54" s="319"/>
      <c r="NX54" s="319"/>
      <c r="NY54" s="319"/>
      <c r="NZ54" s="319"/>
      <c r="OA54" s="319"/>
      <c r="OB54" s="319"/>
      <c r="OC54" s="319"/>
      <c r="OD54" s="319"/>
      <c r="OE54" s="319"/>
      <c r="OF54" s="319"/>
      <c r="OG54" s="319"/>
      <c r="OH54" s="319"/>
      <c r="OI54" s="319"/>
      <c r="OJ54" s="319"/>
      <c r="OK54" s="319"/>
      <c r="OL54" s="319"/>
      <c r="OM54" s="319"/>
      <c r="ON54" s="319"/>
      <c r="OO54" s="319"/>
      <c r="OP54" s="319"/>
      <c r="OQ54" s="319"/>
      <c r="OR54" s="319"/>
      <c r="OS54" s="319"/>
      <c r="OT54" s="319"/>
      <c r="OU54" s="319"/>
      <c r="OV54" s="319"/>
      <c r="OW54" s="319"/>
      <c r="OX54" s="319"/>
      <c r="OY54" s="319"/>
      <c r="OZ54" s="319"/>
      <c r="PA54" s="319"/>
      <c r="PB54" s="319"/>
      <c r="PC54" s="319"/>
      <c r="PD54" s="319"/>
      <c r="PE54" s="319"/>
      <c r="PF54" s="319"/>
      <c r="PG54" s="319"/>
      <c r="PH54" s="319"/>
      <c r="PI54" s="319"/>
      <c r="PJ54" s="319"/>
      <c r="PK54" s="319"/>
      <c r="PL54" s="319"/>
      <c r="PM54" s="319"/>
      <c r="PN54" s="319"/>
      <c r="PO54" s="319"/>
      <c r="PP54" s="319"/>
      <c r="PQ54" s="319"/>
      <c r="PR54" s="319"/>
      <c r="PS54" s="319"/>
      <c r="PT54" s="319"/>
      <c r="PU54" s="319"/>
      <c r="PV54" s="319"/>
      <c r="PW54" s="319"/>
      <c r="PX54" s="319"/>
      <c r="PY54" s="319"/>
      <c r="PZ54" s="319"/>
      <c r="QA54" s="319"/>
      <c r="QB54" s="319"/>
      <c r="QC54" s="319"/>
      <c r="QD54" s="319"/>
      <c r="QE54" s="319"/>
      <c r="QF54" s="319"/>
      <c r="QG54" s="319"/>
      <c r="QH54" s="319"/>
      <c r="QI54" s="319"/>
      <c r="QJ54" s="319"/>
      <c r="QK54" s="319"/>
      <c r="QL54" s="319"/>
      <c r="QM54" s="319"/>
      <c r="QN54" s="319"/>
      <c r="QO54" s="319"/>
      <c r="QP54" s="319"/>
      <c r="QQ54" s="319"/>
      <c r="QR54" s="319"/>
      <c r="QS54" s="319"/>
      <c r="QT54" s="319"/>
      <c r="QU54" s="319"/>
      <c r="QV54" s="319"/>
      <c r="QW54" s="319"/>
      <c r="QX54" s="319"/>
      <c r="QY54" s="319"/>
      <c r="QZ54" s="319"/>
      <c r="RA54" s="319"/>
      <c r="RB54" s="319"/>
      <c r="RC54" s="319"/>
      <c r="RD54" s="319"/>
      <c r="RE54" s="319"/>
      <c r="RF54" s="319"/>
      <c r="RG54" s="319"/>
      <c r="RH54" s="319"/>
      <c r="RI54" s="319"/>
      <c r="RJ54" s="319"/>
      <c r="RK54" s="319"/>
      <c r="RL54" s="319"/>
      <c r="RM54" s="319"/>
      <c r="RN54" s="319"/>
      <c r="RO54" s="319"/>
      <c r="RP54" s="319"/>
      <c r="RQ54" s="319"/>
      <c r="RR54" s="319"/>
      <c r="RS54" s="319"/>
      <c r="RT54" s="319"/>
      <c r="RU54" s="319"/>
      <c r="RV54" s="319"/>
      <c r="RW54" s="319"/>
      <c r="RX54" s="319"/>
      <c r="RY54" s="319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19"/>
      <c r="SL54" s="319"/>
      <c r="SM54" s="319"/>
      <c r="SN54" s="319"/>
      <c r="SO54" s="319"/>
      <c r="SP54" s="319"/>
      <c r="SQ54" s="319"/>
      <c r="SR54" s="319"/>
      <c r="SS54" s="319"/>
      <c r="ST54" s="319"/>
      <c r="SU54" s="319"/>
      <c r="SV54" s="319"/>
      <c r="SW54" s="319"/>
      <c r="SX54" s="319"/>
      <c r="SY54" s="319"/>
      <c r="SZ54" s="319"/>
      <c r="TA54" s="319"/>
      <c r="TB54" s="319"/>
      <c r="TC54" s="319"/>
      <c r="TD54" s="319"/>
      <c r="TE54" s="319"/>
      <c r="TF54" s="319"/>
      <c r="TG54" s="319"/>
      <c r="TH54" s="319"/>
      <c r="TI54" s="319"/>
      <c r="TJ54" s="319"/>
      <c r="TK54" s="319"/>
      <c r="TL54" s="319"/>
      <c r="TM54" s="319"/>
      <c r="TN54" s="319"/>
      <c r="TO54" s="319"/>
      <c r="TP54" s="319"/>
      <c r="TQ54" s="319"/>
      <c r="TR54" s="319"/>
      <c r="TS54" s="319"/>
      <c r="TT54" s="319"/>
      <c r="TU54" s="319"/>
      <c r="TV54" s="319"/>
      <c r="TW54" s="319"/>
      <c r="TX54" s="319"/>
      <c r="TY54" s="319"/>
      <c r="TZ54" s="319"/>
      <c r="UA54" s="319"/>
      <c r="UB54" s="319"/>
      <c r="UC54" s="319"/>
      <c r="UD54" s="319"/>
      <c r="UE54" s="319"/>
      <c r="UF54" s="319"/>
      <c r="UG54" s="319"/>
      <c r="UH54" s="319"/>
      <c r="UI54" s="319"/>
      <c r="UJ54" s="319"/>
      <c r="UK54" s="319"/>
      <c r="UL54" s="319"/>
      <c r="UM54" s="319"/>
      <c r="UN54" s="319"/>
      <c r="UO54" s="319"/>
      <c r="UP54" s="319"/>
      <c r="UQ54" s="319"/>
      <c r="UR54" s="319"/>
      <c r="US54" s="319"/>
      <c r="UT54" s="319"/>
      <c r="UU54" s="319"/>
      <c r="UV54" s="319"/>
      <c r="UW54" s="319"/>
      <c r="UX54" s="319"/>
      <c r="UY54" s="319"/>
      <c r="UZ54" s="319"/>
      <c r="VA54" s="319"/>
      <c r="VB54" s="319"/>
      <c r="VC54" s="319"/>
      <c r="VD54" s="319"/>
      <c r="VE54" s="319"/>
      <c r="VF54" s="319"/>
      <c r="VG54" s="319"/>
      <c r="VH54" s="319"/>
      <c r="VI54" s="319"/>
      <c r="VJ54" s="319"/>
      <c r="VK54" s="319"/>
      <c r="VL54" s="319"/>
      <c r="VM54" s="319"/>
      <c r="VN54" s="319"/>
      <c r="VO54" s="319"/>
      <c r="VP54" s="319"/>
      <c r="VQ54" s="319"/>
      <c r="VR54" s="319"/>
      <c r="VS54" s="319"/>
      <c r="VT54" s="319"/>
      <c r="VU54" s="319"/>
      <c r="VV54" s="319"/>
      <c r="VW54" s="319"/>
      <c r="VX54" s="319"/>
      <c r="VY54" s="319"/>
      <c r="VZ54" s="319"/>
      <c r="WA54" s="319"/>
      <c r="WB54" s="319"/>
      <c r="WC54" s="319"/>
      <c r="WD54" s="319"/>
      <c r="WE54" s="319"/>
      <c r="WF54" s="319"/>
      <c r="WG54" s="319"/>
      <c r="WH54" s="319"/>
      <c r="WI54" s="319"/>
      <c r="WJ54" s="319"/>
      <c r="WK54" s="319"/>
      <c r="WL54" s="319"/>
      <c r="WM54" s="319"/>
      <c r="WN54" s="319"/>
      <c r="WO54" s="319"/>
      <c r="WP54" s="319"/>
      <c r="WQ54" s="319"/>
      <c r="WR54" s="319"/>
      <c r="WS54" s="319"/>
      <c r="WT54" s="319"/>
      <c r="WU54" s="319"/>
      <c r="WV54" s="319"/>
      <c r="WW54" s="319"/>
      <c r="WX54" s="319"/>
      <c r="WY54" s="319"/>
      <c r="WZ54" s="319"/>
      <c r="XA54" s="319"/>
      <c r="XB54" s="319"/>
      <c r="XC54" s="319"/>
      <c r="XD54" s="319"/>
      <c r="XE54" s="319"/>
      <c r="XF54" s="319"/>
      <c r="XG54" s="319"/>
      <c r="XH54" s="319"/>
      <c r="XI54" s="319"/>
      <c r="XJ54" s="319"/>
      <c r="XK54" s="319"/>
      <c r="XL54" s="319"/>
      <c r="XM54" s="319"/>
      <c r="XN54" s="319"/>
      <c r="XO54" s="319"/>
      <c r="XP54" s="319"/>
      <c r="XQ54" s="319"/>
      <c r="XR54" s="319"/>
      <c r="XS54" s="319"/>
      <c r="XT54" s="319"/>
      <c r="XU54" s="319"/>
      <c r="XV54" s="319"/>
      <c r="XW54" s="319"/>
      <c r="XX54" s="319"/>
      <c r="XY54" s="319"/>
      <c r="XZ54" s="319"/>
      <c r="YA54" s="319"/>
      <c r="YB54" s="319"/>
      <c r="YC54" s="319"/>
      <c r="YD54" s="319"/>
      <c r="YE54" s="319"/>
      <c r="YF54" s="319"/>
      <c r="YG54" s="319"/>
      <c r="YH54" s="319"/>
      <c r="YI54" s="319"/>
      <c r="YJ54" s="319"/>
      <c r="YK54" s="319"/>
      <c r="YL54" s="319"/>
      <c r="YM54" s="319"/>
      <c r="YN54" s="319"/>
      <c r="YO54" s="319"/>
      <c r="YP54" s="319"/>
      <c r="YQ54" s="319"/>
      <c r="YR54" s="319"/>
      <c r="YS54" s="319"/>
      <c r="YT54" s="319"/>
      <c r="YU54" s="319"/>
      <c r="YV54" s="319"/>
      <c r="YW54" s="319"/>
      <c r="YX54" s="319"/>
      <c r="YY54" s="319"/>
      <c r="YZ54" s="319"/>
      <c r="ZA54" s="319"/>
      <c r="ZB54" s="319"/>
      <c r="ZC54" s="319"/>
      <c r="ZD54" s="319"/>
      <c r="ZE54" s="319"/>
      <c r="ZF54" s="319"/>
      <c r="ZG54" s="319"/>
      <c r="ZH54" s="319"/>
      <c r="ZI54" s="319"/>
      <c r="ZJ54" s="319"/>
      <c r="ZK54" s="319"/>
      <c r="ZL54" s="319"/>
      <c r="ZM54" s="319"/>
      <c r="ZN54" s="319"/>
      <c r="ZO54" s="319"/>
      <c r="ZP54" s="319"/>
      <c r="ZQ54" s="319"/>
      <c r="ZR54" s="319"/>
      <c r="ZS54" s="319"/>
      <c r="ZT54" s="319"/>
      <c r="ZU54" s="319"/>
      <c r="ZV54" s="319"/>
      <c r="ZW54" s="319"/>
      <c r="ZX54" s="319"/>
      <c r="ZY54" s="319"/>
      <c r="ZZ54" s="319"/>
      <c r="AAA54" s="319"/>
      <c r="AAB54" s="319"/>
      <c r="AAC54" s="319"/>
      <c r="AAD54" s="319"/>
      <c r="AAE54" s="319"/>
      <c r="AAF54" s="319"/>
      <c r="AAG54" s="319"/>
      <c r="AAH54" s="319"/>
      <c r="AAI54" s="319"/>
      <c r="AAJ54" s="319"/>
      <c r="AAK54" s="319"/>
      <c r="AAL54" s="319"/>
      <c r="AAM54" s="319"/>
      <c r="AAN54" s="319"/>
      <c r="AAO54" s="319"/>
      <c r="AAP54" s="319"/>
      <c r="AAQ54" s="319"/>
      <c r="AAR54" s="319"/>
      <c r="AAS54" s="319"/>
      <c r="AAT54" s="319"/>
      <c r="AAU54" s="319"/>
      <c r="AAV54" s="319"/>
      <c r="AAW54" s="319"/>
      <c r="AAX54" s="319"/>
      <c r="AAY54" s="319"/>
      <c r="AAZ54" s="319"/>
      <c r="ABA54" s="319"/>
      <c r="ABB54" s="319"/>
      <c r="ABC54" s="319"/>
      <c r="ABD54" s="319"/>
      <c r="ABE54" s="319"/>
      <c r="ABF54" s="319"/>
      <c r="ABG54" s="319"/>
      <c r="ABH54" s="319"/>
      <c r="ABI54" s="319"/>
      <c r="ABJ54" s="319"/>
      <c r="ABK54" s="319"/>
      <c r="ABL54" s="319"/>
      <c r="ABM54" s="319"/>
      <c r="ABN54" s="319"/>
      <c r="ABO54" s="319"/>
      <c r="ABP54" s="319"/>
      <c r="ABQ54" s="319"/>
      <c r="ABR54" s="319"/>
      <c r="ABS54" s="319"/>
      <c r="ABT54" s="319"/>
      <c r="ABU54" s="319"/>
      <c r="ABV54" s="319"/>
      <c r="ABW54" s="319"/>
      <c r="ABX54" s="319"/>
      <c r="ABY54" s="319"/>
      <c r="ABZ54" s="319"/>
      <c r="ACA54" s="319"/>
      <c r="ACB54" s="319"/>
      <c r="ACC54" s="319"/>
      <c r="ACD54" s="319"/>
      <c r="ACE54" s="319"/>
      <c r="ACF54" s="319"/>
      <c r="ACG54" s="319"/>
      <c r="ACH54" s="319"/>
      <c r="ACI54" s="319"/>
      <c r="ACJ54" s="319"/>
      <c r="ACK54" s="319"/>
      <c r="ACL54" s="319"/>
      <c r="ACM54" s="319"/>
      <c r="ACN54" s="319"/>
      <c r="ACO54" s="319"/>
      <c r="ACP54" s="319"/>
      <c r="ACQ54" s="319"/>
      <c r="ACR54" s="319"/>
      <c r="ACS54" s="319"/>
      <c r="ACT54" s="319"/>
      <c r="ACU54" s="319"/>
      <c r="ACV54" s="319"/>
      <c r="ACW54" s="319"/>
      <c r="ACX54" s="319"/>
      <c r="ACY54" s="319"/>
      <c r="ACZ54" s="319"/>
      <c r="ADA54" s="319"/>
      <c r="ADB54" s="319"/>
      <c r="ADC54" s="319"/>
      <c r="ADD54" s="319"/>
      <c r="ADE54" s="319"/>
      <c r="ADF54" s="319"/>
      <c r="ADG54" s="319"/>
      <c r="ADH54" s="319"/>
      <c r="ADI54" s="319"/>
      <c r="ADJ54" s="319"/>
      <c r="ADK54" s="319"/>
      <c r="ADL54" s="319"/>
      <c r="ADM54" s="319"/>
      <c r="ADN54" s="319"/>
      <c r="ADO54" s="319"/>
      <c r="ADP54" s="319"/>
      <c r="ADQ54" s="319"/>
      <c r="ADR54" s="319"/>
      <c r="ADS54" s="319"/>
      <c r="ADT54" s="319"/>
      <c r="ADU54" s="319"/>
      <c r="ADV54" s="319"/>
      <c r="ADW54" s="319"/>
      <c r="ADX54" s="319"/>
      <c r="ADY54" s="319"/>
      <c r="ADZ54" s="319"/>
      <c r="AEA54" s="319"/>
      <c r="AEB54" s="319"/>
      <c r="AEC54" s="319"/>
      <c r="AED54" s="319"/>
      <c r="AEE54" s="319"/>
      <c r="AEF54" s="319"/>
      <c r="AEG54" s="319"/>
      <c r="AEH54" s="319"/>
      <c r="AEI54" s="319"/>
      <c r="AEJ54" s="319"/>
      <c r="AEK54" s="319"/>
      <c r="AEL54" s="319"/>
      <c r="AEM54" s="319"/>
      <c r="AEN54" s="319"/>
      <c r="AEO54" s="319"/>
      <c r="AEP54" s="319"/>
      <c r="AEQ54" s="319"/>
      <c r="AER54" s="319"/>
      <c r="AES54" s="319"/>
      <c r="AET54" s="319"/>
      <c r="AEU54" s="319"/>
      <c r="AEV54" s="319"/>
      <c r="AEW54" s="319"/>
      <c r="AEX54" s="319"/>
      <c r="AEY54" s="319"/>
      <c r="AEZ54" s="319"/>
      <c r="AFA54" s="319"/>
      <c r="AFB54" s="319"/>
      <c r="AFC54" s="319"/>
      <c r="AFD54" s="319"/>
      <c r="AFE54" s="319"/>
      <c r="AFF54" s="319"/>
      <c r="AFG54" s="319"/>
      <c r="AFH54" s="319"/>
      <c r="AFI54" s="319"/>
      <c r="AFJ54" s="319"/>
      <c r="AFK54" s="319"/>
      <c r="AFL54" s="319"/>
      <c r="AFM54" s="319"/>
      <c r="AFN54" s="319"/>
      <c r="AFO54" s="319"/>
      <c r="AFP54" s="319"/>
      <c r="AFQ54" s="319"/>
      <c r="AFR54" s="319"/>
      <c r="AFS54" s="319"/>
      <c r="AFT54" s="319"/>
      <c r="AFU54" s="319"/>
      <c r="AFV54" s="319"/>
      <c r="AFW54" s="319"/>
      <c r="AFX54" s="319"/>
      <c r="AFY54" s="319"/>
      <c r="AFZ54" s="319"/>
      <c r="AGA54" s="319"/>
      <c r="AGB54" s="319"/>
      <c r="AGC54" s="319"/>
      <c r="AGD54" s="319"/>
      <c r="AGE54" s="319"/>
      <c r="AGF54" s="319"/>
      <c r="AGG54" s="319"/>
      <c r="AGH54" s="319"/>
      <c r="AGI54" s="319"/>
      <c r="AGJ54" s="319"/>
      <c r="AGK54" s="319"/>
      <c r="AGL54" s="319"/>
      <c r="AGM54" s="319"/>
      <c r="AGN54" s="319"/>
      <c r="AGO54" s="319"/>
      <c r="AGP54" s="319"/>
      <c r="AGQ54" s="319"/>
      <c r="AGR54" s="319"/>
      <c r="AGS54" s="319"/>
      <c r="AGT54" s="319"/>
      <c r="AGU54" s="319"/>
      <c r="AGV54" s="319"/>
      <c r="AGW54" s="319"/>
      <c r="AGX54" s="319"/>
      <c r="AGY54" s="319"/>
      <c r="AGZ54" s="319"/>
      <c r="AHA54" s="319"/>
      <c r="AHB54" s="319"/>
      <c r="AHC54" s="319"/>
      <c r="AHD54" s="319"/>
      <c r="AHE54" s="319"/>
      <c r="AHF54" s="319"/>
      <c r="AHG54" s="319"/>
      <c r="AHH54" s="319"/>
      <c r="AHI54" s="319"/>
      <c r="AHJ54" s="319"/>
      <c r="AHK54" s="319"/>
      <c r="AHL54" s="319"/>
      <c r="AHM54" s="319"/>
      <c r="AHN54" s="319"/>
      <c r="AHO54" s="319"/>
      <c r="AHP54" s="319"/>
      <c r="AHQ54" s="319"/>
      <c r="AHR54" s="319"/>
      <c r="AHS54" s="319"/>
      <c r="AHT54" s="319"/>
      <c r="AHU54" s="319"/>
      <c r="AHV54" s="319"/>
      <c r="AHW54" s="319"/>
      <c r="AHX54" s="319"/>
      <c r="AHY54" s="319"/>
      <c r="AHZ54" s="319"/>
      <c r="AIA54" s="319"/>
      <c r="AIB54" s="319"/>
      <c r="AIC54" s="319"/>
      <c r="AID54" s="319"/>
      <c r="AIE54" s="319"/>
      <c r="AIF54" s="319"/>
      <c r="AIG54" s="319"/>
      <c r="AIH54" s="319"/>
      <c r="AII54" s="319"/>
      <c r="AIJ54" s="319"/>
      <c r="AIK54" s="319"/>
      <c r="AIL54" s="319"/>
      <c r="AIM54" s="319"/>
      <c r="AIN54" s="319"/>
      <c r="AIO54" s="319"/>
      <c r="AIP54" s="319"/>
      <c r="AIQ54" s="319"/>
      <c r="AIR54" s="319"/>
      <c r="AIS54" s="319"/>
      <c r="AIT54" s="319"/>
      <c r="AIU54" s="319"/>
      <c r="AIV54" s="319"/>
      <c r="AIW54" s="319"/>
      <c r="AIX54" s="319"/>
      <c r="AIY54" s="319"/>
      <c r="AIZ54" s="319"/>
      <c r="AJA54" s="319"/>
      <c r="AJB54" s="319"/>
      <c r="AJC54" s="319"/>
      <c r="AJD54" s="319"/>
      <c r="AJE54" s="319"/>
      <c r="AJF54" s="319"/>
      <c r="AJG54" s="319"/>
      <c r="AJH54" s="319"/>
      <c r="AJI54" s="319"/>
      <c r="AJJ54" s="319"/>
      <c r="AJK54" s="319"/>
      <c r="AJL54" s="319"/>
      <c r="AJM54" s="319"/>
      <c r="AJN54" s="319"/>
      <c r="AJO54" s="319"/>
      <c r="AJP54" s="319"/>
      <c r="AJQ54" s="319"/>
      <c r="AJR54" s="319"/>
      <c r="AJS54" s="319"/>
      <c r="AJT54" s="319"/>
      <c r="AJU54" s="319"/>
      <c r="AJV54" s="319"/>
      <c r="AJW54" s="319"/>
      <c r="AJX54" s="319"/>
      <c r="AJY54" s="319"/>
      <c r="AJZ54" s="319"/>
      <c r="AKA54" s="319"/>
      <c r="AKB54" s="319"/>
      <c r="AKC54" s="319"/>
      <c r="AKD54" s="319"/>
    </row>
    <row r="55" spans="1:966" s="204" customFormat="1" ht="13.8">
      <c r="A55" s="206"/>
      <c r="K55" s="205"/>
      <c r="L55" s="205"/>
      <c r="M55" s="199"/>
      <c r="P55" s="313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  <c r="BI55" s="206"/>
      <c r="BJ55" s="206"/>
      <c r="BK55" s="206"/>
      <c r="BL55" s="206"/>
      <c r="BM55" s="206"/>
      <c r="BN55" s="206"/>
      <c r="BO55" s="206"/>
      <c r="BP55" s="206"/>
      <c r="BQ55" s="206"/>
      <c r="BR55" s="206"/>
      <c r="BS55" s="206"/>
      <c r="BT55" s="206"/>
      <c r="BU55" s="206"/>
      <c r="BV55" s="206"/>
      <c r="BW55" s="206"/>
      <c r="BX55" s="206"/>
      <c r="BY55" s="206"/>
      <c r="BZ55" s="206"/>
      <c r="CA55" s="206"/>
      <c r="CB55" s="206"/>
      <c r="CC55" s="206"/>
      <c r="CD55" s="206"/>
      <c r="CE55" s="206"/>
      <c r="CF55" s="206"/>
      <c r="CG55" s="206"/>
      <c r="CH55" s="206"/>
      <c r="CI55" s="206"/>
      <c r="CJ55" s="206"/>
      <c r="CK55" s="206"/>
      <c r="CL55" s="206"/>
      <c r="CM55" s="206"/>
      <c r="CN55" s="206"/>
      <c r="CO55" s="206"/>
      <c r="CP55" s="206"/>
      <c r="CQ55" s="206"/>
      <c r="CR55" s="206"/>
      <c r="CS55" s="206"/>
      <c r="CT55" s="206"/>
      <c r="CU55" s="206"/>
      <c r="CV55" s="206"/>
      <c r="CW55" s="206"/>
      <c r="CX55" s="206"/>
      <c r="CY55" s="206"/>
      <c r="CZ55" s="206"/>
      <c r="DA55" s="206"/>
      <c r="DB55" s="206"/>
      <c r="DC55" s="206"/>
      <c r="DD55" s="206"/>
      <c r="DE55" s="206"/>
      <c r="DF55" s="206"/>
      <c r="DG55" s="206"/>
      <c r="DH55" s="206"/>
      <c r="DI55" s="206"/>
      <c r="DJ55" s="206"/>
      <c r="DK55" s="206"/>
      <c r="DL55" s="206"/>
      <c r="DM55" s="206"/>
      <c r="DN55" s="206"/>
      <c r="DO55" s="206"/>
      <c r="DP55" s="206"/>
      <c r="DQ55" s="206"/>
      <c r="DR55" s="206"/>
      <c r="DS55" s="206"/>
      <c r="DT55" s="206"/>
      <c r="DU55" s="206"/>
      <c r="DV55" s="206"/>
      <c r="DW55" s="206"/>
      <c r="DX55" s="206"/>
      <c r="DY55" s="206"/>
      <c r="DZ55" s="206"/>
      <c r="EA55" s="206"/>
      <c r="EB55" s="206"/>
      <c r="EC55" s="206"/>
      <c r="ED55" s="206"/>
      <c r="EE55" s="206"/>
      <c r="EF55" s="206"/>
      <c r="EG55" s="206"/>
      <c r="EH55" s="206"/>
      <c r="EI55" s="206"/>
      <c r="EJ55" s="206"/>
      <c r="EK55" s="206"/>
      <c r="EL55" s="206"/>
      <c r="EM55" s="206"/>
      <c r="EN55" s="206"/>
      <c r="EO55" s="206"/>
      <c r="EP55" s="206"/>
      <c r="EQ55" s="206"/>
      <c r="ER55" s="206"/>
      <c r="ES55" s="206"/>
      <c r="ET55" s="206"/>
      <c r="EU55" s="206"/>
      <c r="EV55" s="206"/>
      <c r="EW55" s="206"/>
      <c r="EX55" s="206"/>
      <c r="EY55" s="206"/>
      <c r="EZ55" s="206"/>
      <c r="FA55" s="206"/>
      <c r="FB55" s="206"/>
      <c r="FC55" s="206"/>
      <c r="FD55" s="206"/>
      <c r="FE55" s="206"/>
      <c r="FF55" s="206"/>
      <c r="FG55" s="206"/>
      <c r="FH55" s="206"/>
      <c r="FI55" s="206"/>
      <c r="FJ55" s="206"/>
      <c r="FK55" s="206"/>
      <c r="FL55" s="206"/>
      <c r="FM55" s="206"/>
      <c r="FN55" s="206"/>
      <c r="FO55" s="206"/>
      <c r="FP55" s="206"/>
      <c r="FQ55" s="206"/>
      <c r="FR55" s="206"/>
      <c r="FS55" s="206"/>
      <c r="FT55" s="206"/>
      <c r="FU55" s="206"/>
      <c r="FV55" s="206"/>
      <c r="FW55" s="206"/>
      <c r="FX55" s="206"/>
      <c r="FY55" s="206"/>
      <c r="FZ55" s="206"/>
      <c r="GA55" s="206"/>
      <c r="GB55" s="206"/>
      <c r="GC55" s="206"/>
      <c r="GD55" s="206"/>
      <c r="GE55" s="206"/>
      <c r="GF55" s="206"/>
      <c r="GG55" s="206"/>
      <c r="GH55" s="206"/>
      <c r="GI55" s="206"/>
      <c r="GJ55" s="206"/>
      <c r="GK55" s="206"/>
      <c r="GL55" s="206"/>
      <c r="GM55" s="206"/>
      <c r="GN55" s="206"/>
      <c r="GO55" s="206"/>
      <c r="GP55" s="206"/>
      <c r="GQ55" s="206"/>
      <c r="GR55" s="206"/>
      <c r="GS55" s="206"/>
      <c r="GT55" s="206"/>
      <c r="GU55" s="206"/>
      <c r="GV55" s="206"/>
      <c r="GW55" s="206"/>
      <c r="GX55" s="206"/>
      <c r="GY55" s="206"/>
      <c r="GZ55" s="206"/>
      <c r="HA55" s="206"/>
      <c r="HB55" s="206"/>
      <c r="HC55" s="206"/>
      <c r="HD55" s="206"/>
      <c r="HE55" s="206"/>
      <c r="HF55" s="206"/>
      <c r="HG55" s="206"/>
      <c r="HH55" s="206"/>
      <c r="HI55" s="206"/>
      <c r="HJ55" s="206"/>
      <c r="HK55" s="206"/>
      <c r="HL55" s="206"/>
      <c r="HM55" s="206"/>
      <c r="HN55" s="206"/>
      <c r="HO55" s="206"/>
      <c r="HP55" s="206"/>
      <c r="HQ55" s="206"/>
      <c r="HR55" s="206"/>
      <c r="HS55" s="206"/>
      <c r="HT55" s="206"/>
      <c r="HU55" s="206"/>
      <c r="HV55" s="206"/>
      <c r="HW55" s="206"/>
      <c r="HX55" s="206"/>
      <c r="HY55" s="206"/>
      <c r="HZ55" s="206"/>
      <c r="IA55" s="206"/>
      <c r="IB55" s="206"/>
      <c r="IC55" s="206"/>
      <c r="ID55" s="206"/>
      <c r="IE55" s="206"/>
      <c r="IF55" s="206"/>
      <c r="IG55" s="206"/>
      <c r="IH55" s="206"/>
      <c r="II55" s="206"/>
      <c r="IJ55" s="206"/>
      <c r="IK55" s="206"/>
      <c r="IL55" s="206"/>
      <c r="IM55" s="206"/>
      <c r="IN55" s="206"/>
      <c r="IO55" s="206"/>
      <c r="IP55" s="206"/>
      <c r="IQ55" s="206"/>
      <c r="IR55" s="206"/>
      <c r="IS55" s="206"/>
      <c r="IT55" s="206"/>
      <c r="IU55" s="206"/>
      <c r="IV55" s="206"/>
      <c r="IW55" s="206"/>
      <c r="IX55" s="206"/>
      <c r="IY55" s="206"/>
      <c r="IZ55" s="206"/>
      <c r="JA55" s="206"/>
      <c r="JB55" s="206"/>
      <c r="JC55" s="206"/>
      <c r="JD55" s="206"/>
      <c r="JE55" s="206"/>
      <c r="JF55" s="206"/>
      <c r="JG55" s="206"/>
      <c r="JH55" s="206"/>
      <c r="JI55" s="206"/>
      <c r="JJ55" s="206"/>
      <c r="JK55" s="206"/>
      <c r="JL55" s="206"/>
      <c r="JM55" s="206"/>
      <c r="JN55" s="206"/>
      <c r="JO55" s="206"/>
      <c r="JP55" s="206"/>
      <c r="JQ55" s="206"/>
      <c r="JR55" s="206"/>
      <c r="JS55" s="206"/>
      <c r="JT55" s="206"/>
      <c r="JU55" s="206"/>
      <c r="JV55" s="206"/>
      <c r="JW55" s="206"/>
      <c r="JX55" s="206"/>
      <c r="JY55" s="206"/>
      <c r="JZ55" s="206"/>
      <c r="KA55" s="206"/>
      <c r="KB55" s="206"/>
      <c r="KC55" s="206"/>
      <c r="KD55" s="206"/>
      <c r="KE55" s="206"/>
      <c r="KF55" s="206"/>
      <c r="KG55" s="206"/>
      <c r="KH55" s="206"/>
      <c r="KI55" s="206"/>
      <c r="KJ55" s="206"/>
      <c r="KK55" s="206"/>
      <c r="KL55" s="206"/>
      <c r="KM55" s="206"/>
      <c r="KN55" s="206"/>
      <c r="KO55" s="206"/>
      <c r="KP55" s="206"/>
      <c r="KQ55" s="206"/>
      <c r="KR55" s="206"/>
      <c r="KS55" s="206"/>
      <c r="KT55" s="206"/>
      <c r="KU55" s="206"/>
      <c r="KV55" s="206"/>
      <c r="KW55" s="206"/>
      <c r="KX55" s="206"/>
      <c r="KY55" s="206"/>
      <c r="KZ55" s="206"/>
      <c r="LA55" s="206"/>
      <c r="LB55" s="206"/>
      <c r="LC55" s="206"/>
      <c r="LD55" s="206"/>
      <c r="LE55" s="206"/>
      <c r="LF55" s="206"/>
      <c r="LG55" s="206"/>
      <c r="LH55" s="206"/>
      <c r="LI55" s="206"/>
      <c r="LJ55" s="206"/>
      <c r="LK55" s="206"/>
      <c r="LL55" s="206"/>
      <c r="LM55" s="206"/>
      <c r="LN55" s="206"/>
      <c r="LO55" s="206"/>
      <c r="LP55" s="206"/>
      <c r="LQ55" s="206"/>
      <c r="LR55" s="206"/>
      <c r="LS55" s="206"/>
      <c r="LT55" s="206"/>
      <c r="LU55" s="206"/>
      <c r="LV55" s="206"/>
      <c r="LW55" s="206"/>
      <c r="LX55" s="206"/>
      <c r="LY55" s="206"/>
      <c r="LZ55" s="206"/>
      <c r="MA55" s="206"/>
      <c r="MB55" s="206"/>
      <c r="MC55" s="206"/>
      <c r="MD55" s="206"/>
      <c r="ME55" s="206"/>
      <c r="MF55" s="206"/>
      <c r="MG55" s="206"/>
      <c r="MH55" s="206"/>
      <c r="MI55" s="206"/>
      <c r="MJ55" s="206"/>
      <c r="MK55" s="206"/>
      <c r="ML55" s="206"/>
      <c r="MM55" s="206"/>
      <c r="MN55" s="206"/>
      <c r="MO55" s="206"/>
      <c r="MP55" s="206"/>
      <c r="MQ55" s="206"/>
      <c r="MR55" s="206"/>
      <c r="MS55" s="206"/>
      <c r="MT55" s="206"/>
      <c r="MU55" s="206"/>
      <c r="MV55" s="206"/>
      <c r="MW55" s="206"/>
      <c r="MX55" s="206"/>
      <c r="MY55" s="206"/>
      <c r="MZ55" s="206"/>
      <c r="NA55" s="206"/>
      <c r="NB55" s="206"/>
      <c r="NC55" s="206"/>
      <c r="ND55" s="206"/>
      <c r="NE55" s="206"/>
      <c r="NF55" s="206"/>
      <c r="NG55" s="206"/>
      <c r="NH55" s="206"/>
      <c r="NI55" s="206"/>
      <c r="NJ55" s="206"/>
      <c r="NK55" s="206"/>
      <c r="NL55" s="206"/>
      <c r="NM55" s="206"/>
      <c r="NN55" s="206"/>
      <c r="NO55" s="206"/>
      <c r="NP55" s="206"/>
      <c r="NQ55" s="206"/>
      <c r="NR55" s="206"/>
      <c r="NS55" s="206"/>
      <c r="NT55" s="206"/>
      <c r="NU55" s="206"/>
      <c r="NV55" s="206"/>
      <c r="NW55" s="206"/>
      <c r="NX55" s="206"/>
      <c r="NY55" s="206"/>
      <c r="NZ55" s="206"/>
      <c r="OA55" s="206"/>
      <c r="OB55" s="206"/>
      <c r="OC55" s="206"/>
      <c r="OD55" s="206"/>
      <c r="OE55" s="206"/>
      <c r="OF55" s="206"/>
      <c r="OG55" s="206"/>
      <c r="OH55" s="206"/>
      <c r="OI55" s="206"/>
      <c r="OJ55" s="206"/>
      <c r="OK55" s="206"/>
      <c r="OL55" s="206"/>
      <c r="OM55" s="206"/>
      <c r="ON55" s="206"/>
      <c r="OO55" s="206"/>
      <c r="OP55" s="206"/>
      <c r="OQ55" s="206"/>
      <c r="OR55" s="206"/>
      <c r="OS55" s="206"/>
      <c r="OT55" s="206"/>
      <c r="OU55" s="206"/>
      <c r="OV55" s="206"/>
      <c r="OW55" s="206"/>
      <c r="OX55" s="206"/>
      <c r="OY55" s="206"/>
      <c r="OZ55" s="206"/>
      <c r="PA55" s="206"/>
      <c r="PB55" s="206"/>
      <c r="PC55" s="206"/>
      <c r="PD55" s="206"/>
      <c r="PE55" s="206"/>
      <c r="PF55" s="206"/>
      <c r="PG55" s="206"/>
      <c r="PH55" s="206"/>
      <c r="PI55" s="206"/>
      <c r="PJ55" s="206"/>
      <c r="PK55" s="206"/>
      <c r="PL55" s="206"/>
      <c r="PM55" s="206"/>
      <c r="PN55" s="206"/>
      <c r="PO55" s="206"/>
      <c r="PP55" s="206"/>
      <c r="PQ55" s="206"/>
      <c r="PR55" s="206"/>
      <c r="PS55" s="206"/>
      <c r="PT55" s="206"/>
      <c r="PU55" s="206"/>
      <c r="PV55" s="206"/>
      <c r="PW55" s="206"/>
      <c r="PX55" s="206"/>
      <c r="PY55" s="206"/>
      <c r="PZ55" s="206"/>
      <c r="QA55" s="206"/>
      <c r="QB55" s="206"/>
      <c r="QC55" s="206"/>
      <c r="QD55" s="206"/>
      <c r="QE55" s="206"/>
      <c r="QF55" s="206"/>
      <c r="QG55" s="206"/>
      <c r="QH55" s="206"/>
      <c r="QI55" s="206"/>
      <c r="QJ55" s="206"/>
      <c r="QK55" s="206"/>
      <c r="QL55" s="206"/>
      <c r="QM55" s="206"/>
      <c r="QN55" s="206"/>
      <c r="QO55" s="206"/>
      <c r="QP55" s="206"/>
      <c r="QQ55" s="206"/>
      <c r="QR55" s="206"/>
      <c r="QS55" s="206"/>
      <c r="QT55" s="206"/>
      <c r="QU55" s="206"/>
      <c r="QV55" s="206"/>
      <c r="QW55" s="206"/>
      <c r="QX55" s="206"/>
      <c r="QY55" s="206"/>
      <c r="QZ55" s="206"/>
      <c r="RA55" s="206"/>
      <c r="RB55" s="206"/>
      <c r="RC55" s="206"/>
      <c r="RD55" s="206"/>
      <c r="RE55" s="206"/>
      <c r="RF55" s="206"/>
      <c r="RG55" s="206"/>
      <c r="RH55" s="206"/>
      <c r="RI55" s="206"/>
      <c r="RJ55" s="206"/>
      <c r="RK55" s="206"/>
      <c r="RL55" s="206"/>
      <c r="RM55" s="206"/>
      <c r="RN55" s="206"/>
      <c r="RO55" s="206"/>
      <c r="RP55" s="206"/>
      <c r="RQ55" s="206"/>
      <c r="RR55" s="206"/>
      <c r="RS55" s="206"/>
      <c r="RT55" s="206"/>
      <c r="RU55" s="206"/>
      <c r="RV55" s="206"/>
      <c r="RW55" s="206"/>
      <c r="RX55" s="206"/>
      <c r="RY55" s="206"/>
      <c r="RZ55" s="206"/>
      <c r="SA55" s="206"/>
      <c r="SB55" s="206"/>
      <c r="SC55" s="206"/>
      <c r="SD55" s="206"/>
      <c r="SE55" s="206"/>
      <c r="SF55" s="206"/>
      <c r="SG55" s="206"/>
      <c r="SH55" s="206"/>
      <c r="SI55" s="206"/>
      <c r="SJ55" s="206"/>
      <c r="SK55" s="206"/>
      <c r="SL55" s="206"/>
      <c r="SM55" s="206"/>
      <c r="SN55" s="206"/>
      <c r="SO55" s="206"/>
      <c r="SP55" s="206"/>
      <c r="SQ55" s="206"/>
      <c r="SR55" s="206"/>
      <c r="SS55" s="206"/>
      <c r="ST55" s="206"/>
      <c r="SU55" s="206"/>
      <c r="SV55" s="206"/>
      <c r="SW55" s="206"/>
      <c r="SX55" s="206"/>
      <c r="SY55" s="206"/>
      <c r="SZ55" s="206"/>
      <c r="TA55" s="206"/>
      <c r="TB55" s="206"/>
      <c r="TC55" s="206"/>
      <c r="TD55" s="206"/>
      <c r="TE55" s="206"/>
      <c r="TF55" s="206"/>
      <c r="TG55" s="206"/>
      <c r="TH55" s="206"/>
      <c r="TI55" s="206"/>
      <c r="TJ55" s="206"/>
      <c r="TK55" s="206"/>
      <c r="TL55" s="206"/>
      <c r="TM55" s="206"/>
      <c r="TN55" s="206"/>
      <c r="TO55" s="206"/>
      <c r="TP55" s="206"/>
      <c r="TQ55" s="206"/>
      <c r="TR55" s="206"/>
      <c r="TS55" s="206"/>
      <c r="TT55" s="206"/>
      <c r="TU55" s="206"/>
      <c r="TV55" s="206"/>
      <c r="TW55" s="206"/>
      <c r="TX55" s="206"/>
      <c r="TY55" s="206"/>
      <c r="TZ55" s="206"/>
      <c r="UA55" s="206"/>
      <c r="UB55" s="206"/>
      <c r="UC55" s="206"/>
      <c r="UD55" s="206"/>
      <c r="UE55" s="206"/>
      <c r="UF55" s="206"/>
      <c r="UG55" s="206"/>
      <c r="UH55" s="206"/>
      <c r="UI55" s="206"/>
      <c r="UJ55" s="206"/>
      <c r="UK55" s="206"/>
      <c r="UL55" s="206"/>
      <c r="UM55" s="206"/>
      <c r="UN55" s="206"/>
      <c r="UO55" s="206"/>
      <c r="UP55" s="206"/>
      <c r="UQ55" s="206"/>
      <c r="UR55" s="206"/>
      <c r="US55" s="206"/>
      <c r="UT55" s="206"/>
      <c r="UU55" s="206"/>
      <c r="UV55" s="206"/>
      <c r="UW55" s="206"/>
      <c r="UX55" s="206"/>
      <c r="UY55" s="206"/>
      <c r="UZ55" s="206"/>
      <c r="VA55" s="206"/>
      <c r="VB55" s="206"/>
      <c r="VC55" s="206"/>
      <c r="VD55" s="206"/>
      <c r="VE55" s="206"/>
      <c r="VF55" s="206"/>
      <c r="VG55" s="206"/>
      <c r="VH55" s="206"/>
      <c r="VI55" s="206"/>
      <c r="VJ55" s="206"/>
      <c r="VK55" s="206"/>
      <c r="VL55" s="206"/>
      <c r="VM55" s="206"/>
      <c r="VN55" s="206"/>
      <c r="VO55" s="206"/>
      <c r="VP55" s="206"/>
      <c r="VQ55" s="206"/>
      <c r="VR55" s="206"/>
      <c r="VS55" s="206"/>
      <c r="VT55" s="206"/>
      <c r="VU55" s="206"/>
      <c r="VV55" s="206"/>
      <c r="VW55" s="206"/>
      <c r="VX55" s="206"/>
      <c r="VY55" s="206"/>
      <c r="VZ55" s="206"/>
      <c r="WA55" s="206"/>
      <c r="WB55" s="206"/>
      <c r="WC55" s="206"/>
      <c r="WD55" s="206"/>
      <c r="WE55" s="206"/>
      <c r="WF55" s="206"/>
      <c r="WG55" s="206"/>
      <c r="WH55" s="206"/>
      <c r="WI55" s="206"/>
      <c r="WJ55" s="206"/>
      <c r="WK55" s="206"/>
      <c r="WL55" s="206"/>
      <c r="WM55" s="206"/>
      <c r="WN55" s="206"/>
      <c r="WO55" s="206"/>
      <c r="WP55" s="206"/>
      <c r="WQ55" s="206"/>
      <c r="WR55" s="206"/>
      <c r="WS55" s="206"/>
      <c r="WT55" s="206"/>
      <c r="WU55" s="206"/>
      <c r="WV55" s="206"/>
      <c r="WW55" s="206"/>
      <c r="WX55" s="206"/>
      <c r="WY55" s="206"/>
      <c r="WZ55" s="206"/>
      <c r="XA55" s="206"/>
      <c r="XB55" s="206"/>
      <c r="XC55" s="206"/>
      <c r="XD55" s="206"/>
      <c r="XE55" s="206"/>
      <c r="XF55" s="206"/>
      <c r="XG55" s="206"/>
      <c r="XH55" s="206"/>
      <c r="XI55" s="206"/>
      <c r="XJ55" s="206"/>
      <c r="XK55" s="206"/>
      <c r="XL55" s="206"/>
      <c r="XM55" s="206"/>
      <c r="XN55" s="206"/>
      <c r="XO55" s="206"/>
      <c r="XP55" s="206"/>
      <c r="XQ55" s="206"/>
      <c r="XR55" s="206"/>
      <c r="XS55" s="206"/>
      <c r="XT55" s="206"/>
      <c r="XU55" s="206"/>
      <c r="XV55" s="206"/>
      <c r="XW55" s="206"/>
      <c r="XX55" s="206"/>
      <c r="XY55" s="206"/>
      <c r="XZ55" s="206"/>
      <c r="YA55" s="206"/>
      <c r="YB55" s="206"/>
      <c r="YC55" s="206"/>
      <c r="YD55" s="206"/>
      <c r="YE55" s="206"/>
      <c r="YF55" s="206"/>
      <c r="YG55" s="206"/>
      <c r="YH55" s="206"/>
      <c r="YI55" s="206"/>
      <c r="YJ55" s="206"/>
      <c r="YK55" s="206"/>
      <c r="YL55" s="206"/>
      <c r="YM55" s="206"/>
      <c r="YN55" s="206"/>
      <c r="YO55" s="206"/>
      <c r="YP55" s="206"/>
      <c r="YQ55" s="206"/>
      <c r="YR55" s="206"/>
      <c r="YS55" s="206"/>
      <c r="YT55" s="206"/>
      <c r="YU55" s="206"/>
      <c r="YV55" s="206"/>
      <c r="YW55" s="206"/>
      <c r="YX55" s="206"/>
      <c r="YY55" s="206"/>
      <c r="YZ55" s="206"/>
      <c r="ZA55" s="206"/>
      <c r="ZB55" s="206"/>
      <c r="ZC55" s="206"/>
      <c r="ZD55" s="206"/>
      <c r="ZE55" s="206"/>
      <c r="ZF55" s="206"/>
      <c r="ZG55" s="206"/>
      <c r="ZH55" s="206"/>
      <c r="ZI55" s="206"/>
      <c r="ZJ55" s="206"/>
      <c r="ZK55" s="206"/>
      <c r="ZL55" s="206"/>
      <c r="ZM55" s="206"/>
      <c r="ZN55" s="206"/>
      <c r="ZO55" s="206"/>
      <c r="ZP55" s="206"/>
      <c r="ZQ55" s="206"/>
      <c r="ZR55" s="206"/>
      <c r="ZS55" s="206"/>
      <c r="ZT55" s="206"/>
      <c r="ZU55" s="206"/>
      <c r="ZV55" s="206"/>
      <c r="ZW55" s="206"/>
      <c r="ZX55" s="206"/>
      <c r="ZY55" s="206"/>
      <c r="ZZ55" s="206"/>
      <c r="AAA55" s="206"/>
      <c r="AAB55" s="206"/>
      <c r="AAC55" s="206"/>
      <c r="AAD55" s="206"/>
      <c r="AAE55" s="206"/>
      <c r="AAF55" s="206"/>
      <c r="AAG55" s="206"/>
      <c r="AAH55" s="206"/>
      <c r="AAI55" s="206"/>
      <c r="AAJ55" s="206"/>
      <c r="AAK55" s="206"/>
      <c r="AAL55" s="206"/>
      <c r="AAM55" s="206"/>
      <c r="AAN55" s="206"/>
      <c r="AAO55" s="206"/>
      <c r="AAP55" s="206"/>
      <c r="AAQ55" s="206"/>
      <c r="AAR55" s="206"/>
      <c r="AAS55" s="206"/>
      <c r="AAT55" s="206"/>
      <c r="AAU55" s="206"/>
      <c r="AAV55" s="206"/>
      <c r="AAW55" s="206"/>
      <c r="AAX55" s="206"/>
      <c r="AAY55" s="206"/>
      <c r="AAZ55" s="206"/>
      <c r="ABA55" s="206"/>
      <c r="ABB55" s="206"/>
      <c r="ABC55" s="206"/>
      <c r="ABD55" s="206"/>
      <c r="ABE55" s="206"/>
      <c r="ABF55" s="206"/>
      <c r="ABG55" s="206"/>
      <c r="ABH55" s="206"/>
      <c r="ABI55" s="206"/>
      <c r="ABJ55" s="206"/>
      <c r="ABK55" s="206"/>
      <c r="ABL55" s="206"/>
      <c r="ABM55" s="206"/>
      <c r="ABN55" s="206"/>
      <c r="ABO55" s="206"/>
      <c r="ABP55" s="206"/>
      <c r="ABQ55" s="206"/>
      <c r="ABR55" s="206"/>
      <c r="ABS55" s="206"/>
      <c r="ABT55" s="206"/>
      <c r="ABU55" s="206"/>
      <c r="ABV55" s="206"/>
      <c r="ABW55" s="206"/>
      <c r="ABX55" s="206"/>
      <c r="ABY55" s="206"/>
      <c r="ABZ55" s="206"/>
      <c r="ACA55" s="206"/>
      <c r="ACB55" s="206"/>
      <c r="ACC55" s="206"/>
      <c r="ACD55" s="206"/>
      <c r="ACE55" s="206"/>
      <c r="ACF55" s="206"/>
      <c r="ACG55" s="206"/>
      <c r="ACH55" s="206"/>
      <c r="ACI55" s="206"/>
      <c r="ACJ55" s="206"/>
      <c r="ACK55" s="206"/>
      <c r="ACL55" s="206"/>
      <c r="ACM55" s="206"/>
      <c r="ACN55" s="206"/>
      <c r="ACO55" s="206"/>
      <c r="ACP55" s="206"/>
      <c r="ACQ55" s="206"/>
      <c r="ACR55" s="206"/>
      <c r="ACS55" s="206"/>
      <c r="ACT55" s="206"/>
      <c r="ACU55" s="206"/>
      <c r="ACV55" s="206"/>
      <c r="ACW55" s="206"/>
      <c r="ACX55" s="206"/>
      <c r="ACY55" s="206"/>
      <c r="ACZ55" s="206"/>
      <c r="ADA55" s="206"/>
      <c r="ADB55" s="206"/>
      <c r="ADC55" s="206"/>
      <c r="ADD55" s="206"/>
      <c r="ADE55" s="206"/>
      <c r="ADF55" s="206"/>
      <c r="ADG55" s="206"/>
      <c r="ADH55" s="206"/>
      <c r="ADI55" s="206"/>
      <c r="ADJ55" s="206"/>
      <c r="ADK55" s="206"/>
      <c r="ADL55" s="206"/>
      <c r="ADM55" s="206"/>
      <c r="ADN55" s="206"/>
      <c r="ADO55" s="206"/>
      <c r="ADP55" s="206"/>
      <c r="ADQ55" s="206"/>
      <c r="ADR55" s="206"/>
      <c r="ADS55" s="206"/>
      <c r="ADT55" s="206"/>
      <c r="ADU55" s="206"/>
      <c r="ADV55" s="206"/>
      <c r="ADW55" s="206"/>
      <c r="ADX55" s="206"/>
      <c r="ADY55" s="206"/>
      <c r="ADZ55" s="206"/>
      <c r="AEA55" s="206"/>
      <c r="AEB55" s="206"/>
      <c r="AEC55" s="206"/>
      <c r="AED55" s="206"/>
      <c r="AEE55" s="206"/>
      <c r="AEF55" s="206"/>
      <c r="AEG55" s="206"/>
      <c r="AEH55" s="206"/>
      <c r="AEI55" s="206"/>
      <c r="AEJ55" s="206"/>
      <c r="AEK55" s="206"/>
      <c r="AEL55" s="206"/>
      <c r="AEM55" s="206"/>
      <c r="AEN55" s="206"/>
      <c r="AEO55" s="206"/>
      <c r="AEP55" s="206"/>
      <c r="AEQ55" s="206"/>
      <c r="AER55" s="206"/>
      <c r="AES55" s="206"/>
      <c r="AET55" s="206"/>
      <c r="AEU55" s="206"/>
      <c r="AEV55" s="206"/>
      <c r="AEW55" s="206"/>
      <c r="AEX55" s="206"/>
      <c r="AEY55" s="206"/>
      <c r="AEZ55" s="206"/>
      <c r="AFA55" s="206"/>
      <c r="AFB55" s="206"/>
      <c r="AFC55" s="206"/>
      <c r="AFD55" s="206"/>
      <c r="AFE55" s="206"/>
      <c r="AFF55" s="206"/>
      <c r="AFG55" s="206"/>
      <c r="AFH55" s="206"/>
      <c r="AFI55" s="206"/>
      <c r="AFJ55" s="206"/>
      <c r="AFK55" s="206"/>
      <c r="AFL55" s="206"/>
      <c r="AFM55" s="206"/>
      <c r="AFN55" s="206"/>
      <c r="AFO55" s="206"/>
      <c r="AFP55" s="206"/>
      <c r="AFQ55" s="206"/>
      <c r="AFR55" s="206"/>
      <c r="AFS55" s="206"/>
      <c r="AFT55" s="206"/>
      <c r="AFU55" s="206"/>
      <c r="AFV55" s="206"/>
      <c r="AFW55" s="206"/>
      <c r="AFX55" s="206"/>
      <c r="AFY55" s="206"/>
      <c r="AFZ55" s="206"/>
      <c r="AGA55" s="206"/>
      <c r="AGB55" s="206"/>
      <c r="AGC55" s="206"/>
      <c r="AGD55" s="206"/>
      <c r="AGE55" s="206"/>
      <c r="AGF55" s="206"/>
      <c r="AGG55" s="206"/>
      <c r="AGH55" s="206"/>
      <c r="AGI55" s="206"/>
      <c r="AGJ55" s="206"/>
      <c r="AGK55" s="206"/>
      <c r="AGL55" s="206"/>
      <c r="AGM55" s="206"/>
      <c r="AGN55" s="206"/>
      <c r="AGO55" s="206"/>
      <c r="AGP55" s="206"/>
      <c r="AGQ55" s="206"/>
      <c r="AGR55" s="206"/>
      <c r="AGS55" s="206"/>
      <c r="AGT55" s="206"/>
      <c r="AGU55" s="206"/>
      <c r="AGV55" s="206"/>
      <c r="AGW55" s="206"/>
      <c r="AGX55" s="206"/>
      <c r="AGY55" s="206"/>
      <c r="AGZ55" s="206"/>
      <c r="AHA55" s="206"/>
      <c r="AHB55" s="206"/>
      <c r="AHC55" s="206"/>
      <c r="AHD55" s="206"/>
      <c r="AHE55" s="206"/>
      <c r="AHF55" s="206"/>
      <c r="AHG55" s="206"/>
      <c r="AHH55" s="206"/>
      <c r="AHI55" s="206"/>
      <c r="AHJ55" s="206"/>
      <c r="AHK55" s="206"/>
      <c r="AHL55" s="206"/>
      <c r="AHM55" s="206"/>
      <c r="AHN55" s="206"/>
      <c r="AHO55" s="206"/>
      <c r="AHP55" s="206"/>
      <c r="AHQ55" s="206"/>
      <c r="AHR55" s="206"/>
      <c r="AHS55" s="206"/>
      <c r="AHT55" s="206"/>
      <c r="AHU55" s="206"/>
      <c r="AHV55" s="206"/>
      <c r="AHW55" s="206"/>
      <c r="AHX55" s="206"/>
      <c r="AHY55" s="206"/>
      <c r="AHZ55" s="206"/>
      <c r="AIA55" s="206"/>
      <c r="AIB55" s="206"/>
      <c r="AIC55" s="206"/>
      <c r="AID55" s="206"/>
      <c r="AIE55" s="206"/>
      <c r="AIF55" s="206"/>
      <c r="AIG55" s="206"/>
      <c r="AIH55" s="206"/>
      <c r="AII55" s="206"/>
      <c r="AIJ55" s="206"/>
      <c r="AIK55" s="206"/>
      <c r="AIL55" s="206"/>
      <c r="AIM55" s="206"/>
      <c r="AIN55" s="206"/>
      <c r="AIO55" s="206"/>
      <c r="AIP55" s="206"/>
      <c r="AIQ55" s="206"/>
      <c r="AIR55" s="206"/>
      <c r="AIS55" s="206"/>
      <c r="AIT55" s="206"/>
      <c r="AIU55" s="206"/>
      <c r="AIV55" s="206"/>
      <c r="AIW55" s="206"/>
      <c r="AIX55" s="206"/>
      <c r="AIY55" s="206"/>
      <c r="AIZ55" s="206"/>
      <c r="AJA55" s="206"/>
      <c r="AJB55" s="206"/>
      <c r="AJC55" s="206"/>
      <c r="AJD55" s="206"/>
      <c r="AJE55" s="206"/>
      <c r="AJF55" s="206"/>
      <c r="AJG55" s="206"/>
      <c r="AJH55" s="206"/>
      <c r="AJI55" s="206"/>
      <c r="AJJ55" s="206"/>
      <c r="AJK55" s="206"/>
      <c r="AJL55" s="206"/>
      <c r="AJM55" s="206"/>
      <c r="AJN55" s="206"/>
      <c r="AJO55" s="206"/>
      <c r="AJP55" s="206"/>
      <c r="AJQ55" s="206"/>
      <c r="AJR55" s="206"/>
      <c r="AJS55" s="206"/>
      <c r="AJT55" s="206"/>
      <c r="AJU55" s="206"/>
      <c r="AJV55" s="206"/>
      <c r="AJW55" s="206"/>
      <c r="AJX55" s="206"/>
      <c r="AJY55" s="206"/>
      <c r="AJZ55" s="206"/>
      <c r="AKA55" s="206"/>
      <c r="AKB55" s="206"/>
      <c r="AKC55" s="206"/>
      <c r="AKD55" s="206"/>
    </row>
    <row r="56" spans="1:966" s="199" customFormat="1" ht="27.6">
      <c r="A56" s="196"/>
      <c r="C56" s="707"/>
      <c r="I56" s="207"/>
      <c r="K56" s="207"/>
      <c r="L56" s="207"/>
      <c r="M56" s="730" t="s">
        <v>339</v>
      </c>
      <c r="N56" s="730" t="s">
        <v>339</v>
      </c>
      <c r="O56" s="730" t="s">
        <v>339</v>
      </c>
      <c r="P56" s="730" t="s">
        <v>339</v>
      </c>
      <c r="S56" s="196"/>
      <c r="T56" s="19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6"/>
      <c r="BT56" s="206"/>
      <c r="BU56" s="206"/>
      <c r="BV56" s="206"/>
      <c r="BW56" s="206"/>
      <c r="BX56" s="206"/>
      <c r="BY56" s="206"/>
      <c r="BZ56" s="206"/>
      <c r="CA56" s="206"/>
      <c r="CB56" s="206"/>
      <c r="CC56" s="206"/>
      <c r="CD56" s="206"/>
      <c r="CE56" s="206"/>
      <c r="CF56" s="206"/>
      <c r="CG56" s="206"/>
      <c r="CH56" s="206"/>
      <c r="CI56" s="206"/>
      <c r="CJ56" s="206"/>
      <c r="CK56" s="206"/>
      <c r="CL56" s="206"/>
      <c r="CM56" s="206"/>
      <c r="CN56" s="206"/>
      <c r="CO56" s="206"/>
      <c r="CP56" s="206"/>
      <c r="CQ56" s="206"/>
      <c r="CR56" s="206"/>
      <c r="CS56" s="206"/>
      <c r="CT56" s="206"/>
      <c r="CU56" s="206"/>
      <c r="CV56" s="206"/>
      <c r="CW56" s="206"/>
      <c r="CX56" s="206"/>
      <c r="CY56" s="206"/>
      <c r="CZ56" s="206"/>
      <c r="DA56" s="206"/>
      <c r="DB56" s="206"/>
      <c r="DC56" s="206"/>
      <c r="DD56" s="206"/>
      <c r="DE56" s="206"/>
      <c r="DF56" s="206"/>
      <c r="DG56" s="206"/>
      <c r="DH56" s="206"/>
      <c r="DI56" s="206"/>
      <c r="DJ56" s="206"/>
      <c r="DK56" s="206"/>
      <c r="DL56" s="206"/>
      <c r="DM56" s="206"/>
      <c r="DN56" s="206"/>
      <c r="DO56" s="206"/>
      <c r="DP56" s="206"/>
      <c r="DQ56" s="206"/>
      <c r="DR56" s="206"/>
      <c r="DS56" s="206"/>
      <c r="DT56" s="206"/>
      <c r="DU56" s="206"/>
      <c r="DV56" s="206"/>
      <c r="DW56" s="206"/>
      <c r="DX56" s="206"/>
      <c r="DY56" s="206"/>
      <c r="DZ56" s="206"/>
      <c r="EA56" s="206"/>
      <c r="EB56" s="206"/>
      <c r="EC56" s="206"/>
      <c r="ED56" s="206"/>
      <c r="EE56" s="206"/>
      <c r="EF56" s="206"/>
      <c r="EG56" s="206"/>
      <c r="EH56" s="206"/>
      <c r="EI56" s="206"/>
      <c r="EJ56" s="206"/>
      <c r="EK56" s="206"/>
      <c r="EL56" s="206"/>
      <c r="EM56" s="206"/>
      <c r="EN56" s="206"/>
      <c r="EO56" s="206"/>
      <c r="EP56" s="206"/>
      <c r="EQ56" s="206"/>
      <c r="ER56" s="206"/>
      <c r="ES56" s="206"/>
      <c r="ET56" s="206"/>
      <c r="EU56" s="206"/>
      <c r="EV56" s="206"/>
      <c r="EW56" s="206"/>
      <c r="EX56" s="206"/>
      <c r="EY56" s="206"/>
      <c r="EZ56" s="206"/>
      <c r="FA56" s="206"/>
      <c r="FB56" s="206"/>
      <c r="FC56" s="206"/>
      <c r="FD56" s="206"/>
      <c r="FE56" s="206"/>
      <c r="FF56" s="206"/>
      <c r="FG56" s="206"/>
      <c r="FH56" s="206"/>
      <c r="FI56" s="206"/>
      <c r="FJ56" s="206"/>
      <c r="FK56" s="206"/>
      <c r="FL56" s="206"/>
      <c r="FM56" s="206"/>
      <c r="FN56" s="206"/>
      <c r="FO56" s="206"/>
      <c r="FP56" s="206"/>
      <c r="FQ56" s="206"/>
      <c r="FR56" s="206"/>
      <c r="FS56" s="206"/>
      <c r="FT56" s="206"/>
      <c r="FU56" s="206"/>
      <c r="FV56" s="206"/>
      <c r="FW56" s="206"/>
      <c r="FX56" s="206"/>
      <c r="FY56" s="206"/>
      <c r="FZ56" s="206"/>
      <c r="GA56" s="206"/>
      <c r="GB56" s="206"/>
      <c r="GC56" s="206"/>
      <c r="GD56" s="206"/>
      <c r="GE56" s="206"/>
      <c r="GF56" s="206"/>
      <c r="GG56" s="206"/>
      <c r="GH56" s="206"/>
      <c r="GI56" s="206"/>
      <c r="GJ56" s="206"/>
      <c r="GK56" s="206"/>
      <c r="GL56" s="206"/>
      <c r="GM56" s="206"/>
      <c r="GN56" s="206"/>
      <c r="GO56" s="206"/>
      <c r="GP56" s="206"/>
      <c r="GQ56" s="206"/>
      <c r="GR56" s="206"/>
      <c r="GS56" s="206"/>
      <c r="GT56" s="206"/>
      <c r="GU56" s="206"/>
      <c r="GV56" s="206"/>
      <c r="GW56" s="206"/>
      <c r="GX56" s="206"/>
      <c r="GY56" s="206"/>
      <c r="GZ56" s="206"/>
      <c r="HA56" s="206"/>
      <c r="HB56" s="206"/>
      <c r="HC56" s="206"/>
      <c r="HD56" s="206"/>
      <c r="HE56" s="206"/>
      <c r="HF56" s="206"/>
      <c r="HG56" s="206"/>
      <c r="HH56" s="206"/>
      <c r="HI56" s="206"/>
      <c r="HJ56" s="206"/>
      <c r="HK56" s="206"/>
      <c r="HL56" s="206"/>
      <c r="HM56" s="206"/>
      <c r="HN56" s="206"/>
      <c r="HO56" s="206"/>
      <c r="HP56" s="206"/>
      <c r="HQ56" s="206"/>
      <c r="HR56" s="206"/>
      <c r="HS56" s="206"/>
      <c r="HT56" s="206"/>
      <c r="HU56" s="206"/>
      <c r="HV56" s="206"/>
      <c r="HW56" s="206"/>
      <c r="HX56" s="206"/>
      <c r="HY56" s="206"/>
      <c r="HZ56" s="206"/>
      <c r="IA56" s="206"/>
      <c r="IB56" s="206"/>
      <c r="IC56" s="206"/>
      <c r="ID56" s="206"/>
      <c r="IE56" s="206"/>
      <c r="IF56" s="206"/>
      <c r="IG56" s="206"/>
      <c r="IH56" s="206"/>
      <c r="II56" s="206"/>
      <c r="IJ56" s="206"/>
      <c r="IK56" s="206"/>
      <c r="IL56" s="206"/>
      <c r="IM56" s="206"/>
      <c r="IN56" s="206"/>
      <c r="IO56" s="206"/>
      <c r="IP56" s="206"/>
      <c r="IQ56" s="206"/>
      <c r="IR56" s="206"/>
      <c r="IS56" s="206"/>
      <c r="IT56" s="206"/>
      <c r="IU56" s="206"/>
      <c r="IV56" s="206"/>
      <c r="IW56" s="206"/>
      <c r="IX56" s="206"/>
      <c r="IY56" s="206"/>
      <c r="IZ56" s="206"/>
      <c r="JA56" s="206"/>
      <c r="JB56" s="206"/>
      <c r="JC56" s="206"/>
      <c r="JD56" s="206"/>
      <c r="JE56" s="206"/>
      <c r="JF56" s="206"/>
      <c r="JG56" s="206"/>
      <c r="JH56" s="206"/>
      <c r="JI56" s="206"/>
      <c r="JJ56" s="206"/>
      <c r="JK56" s="206"/>
      <c r="JL56" s="206"/>
      <c r="JM56" s="206"/>
      <c r="JN56" s="206"/>
      <c r="JO56" s="206"/>
      <c r="JP56" s="206"/>
      <c r="JQ56" s="206"/>
      <c r="JR56" s="206"/>
      <c r="JS56" s="206"/>
      <c r="JT56" s="206"/>
      <c r="JU56" s="206"/>
      <c r="JV56" s="206"/>
      <c r="JW56" s="206"/>
      <c r="JX56" s="206"/>
      <c r="JY56" s="206"/>
      <c r="JZ56" s="206"/>
      <c r="KA56" s="206"/>
      <c r="KB56" s="206"/>
      <c r="KC56" s="206"/>
      <c r="KD56" s="206"/>
      <c r="KE56" s="206"/>
      <c r="KF56" s="206"/>
      <c r="KG56" s="206"/>
      <c r="KH56" s="206"/>
      <c r="KI56" s="206"/>
      <c r="KJ56" s="206"/>
      <c r="KK56" s="206"/>
      <c r="KL56" s="206"/>
      <c r="KM56" s="206"/>
      <c r="KN56" s="206"/>
      <c r="KO56" s="206"/>
      <c r="KP56" s="206"/>
      <c r="KQ56" s="206"/>
      <c r="KR56" s="206"/>
      <c r="KS56" s="206"/>
      <c r="KT56" s="206"/>
      <c r="KU56" s="206"/>
      <c r="KV56" s="206"/>
      <c r="KW56" s="206"/>
      <c r="KX56" s="206"/>
      <c r="KY56" s="206"/>
      <c r="KZ56" s="206"/>
      <c r="LA56" s="206"/>
      <c r="LB56" s="206"/>
      <c r="LC56" s="206"/>
      <c r="LD56" s="206"/>
      <c r="LE56" s="206"/>
      <c r="LF56" s="206"/>
      <c r="LG56" s="206"/>
      <c r="LH56" s="206"/>
      <c r="LI56" s="206"/>
      <c r="LJ56" s="206"/>
      <c r="LK56" s="206"/>
      <c r="LL56" s="206"/>
      <c r="LM56" s="206"/>
      <c r="LN56" s="206"/>
      <c r="LO56" s="206"/>
      <c r="LP56" s="206"/>
      <c r="LQ56" s="206"/>
      <c r="LR56" s="206"/>
      <c r="LS56" s="206"/>
      <c r="LT56" s="206"/>
      <c r="LU56" s="206"/>
      <c r="LV56" s="206"/>
      <c r="LW56" s="206"/>
      <c r="LX56" s="206"/>
      <c r="LY56" s="206"/>
      <c r="LZ56" s="206"/>
      <c r="MA56" s="206"/>
      <c r="MB56" s="206"/>
      <c r="MC56" s="206"/>
      <c r="MD56" s="206"/>
      <c r="ME56" s="206"/>
      <c r="MF56" s="206"/>
      <c r="MG56" s="206"/>
      <c r="MH56" s="206"/>
      <c r="MI56" s="206"/>
      <c r="MJ56" s="206"/>
      <c r="MK56" s="206"/>
      <c r="ML56" s="206"/>
      <c r="MM56" s="206"/>
      <c r="MN56" s="206"/>
      <c r="MO56" s="206"/>
      <c r="MP56" s="206"/>
      <c r="MQ56" s="206"/>
      <c r="MR56" s="206"/>
      <c r="MS56" s="206"/>
      <c r="MT56" s="206"/>
      <c r="MU56" s="206"/>
      <c r="MV56" s="206"/>
      <c r="MW56" s="206"/>
      <c r="MX56" s="206"/>
      <c r="MY56" s="206"/>
      <c r="MZ56" s="206"/>
      <c r="NA56" s="206"/>
      <c r="NB56" s="206"/>
      <c r="NC56" s="206"/>
      <c r="ND56" s="206"/>
      <c r="NE56" s="206"/>
      <c r="NF56" s="206"/>
      <c r="NG56" s="206"/>
      <c r="NH56" s="206"/>
      <c r="NI56" s="206"/>
      <c r="NJ56" s="206"/>
      <c r="NK56" s="206"/>
      <c r="NL56" s="206"/>
      <c r="NM56" s="206"/>
      <c r="NN56" s="206"/>
      <c r="NO56" s="206"/>
      <c r="NP56" s="206"/>
      <c r="NQ56" s="206"/>
      <c r="NR56" s="206"/>
      <c r="NS56" s="206"/>
      <c r="NT56" s="206"/>
      <c r="NU56" s="206"/>
      <c r="NV56" s="206"/>
      <c r="NW56" s="206"/>
      <c r="NX56" s="206"/>
      <c r="NY56" s="206"/>
      <c r="NZ56" s="206"/>
      <c r="OA56" s="206"/>
      <c r="OB56" s="206"/>
      <c r="OC56" s="206"/>
      <c r="OD56" s="206"/>
      <c r="OE56" s="206"/>
      <c r="OF56" s="206"/>
      <c r="OG56" s="206"/>
      <c r="OH56" s="206"/>
      <c r="OI56" s="206"/>
      <c r="OJ56" s="206"/>
      <c r="OK56" s="206"/>
      <c r="OL56" s="206"/>
      <c r="OM56" s="206"/>
      <c r="ON56" s="206"/>
      <c r="OO56" s="206"/>
      <c r="OP56" s="206"/>
      <c r="OQ56" s="206"/>
      <c r="OR56" s="206"/>
      <c r="OS56" s="206"/>
      <c r="OT56" s="206"/>
      <c r="OU56" s="206"/>
      <c r="OV56" s="206"/>
      <c r="OW56" s="206"/>
      <c r="OX56" s="206"/>
      <c r="OY56" s="206"/>
      <c r="OZ56" s="206"/>
      <c r="PA56" s="206"/>
      <c r="PB56" s="206"/>
      <c r="PC56" s="206"/>
      <c r="PD56" s="206"/>
      <c r="PE56" s="206"/>
      <c r="PF56" s="206"/>
      <c r="PG56" s="206"/>
      <c r="PH56" s="206"/>
      <c r="PI56" s="206"/>
      <c r="PJ56" s="206"/>
      <c r="PK56" s="206"/>
      <c r="PL56" s="206"/>
      <c r="PM56" s="206"/>
      <c r="PN56" s="206"/>
      <c r="PO56" s="206"/>
      <c r="PP56" s="206"/>
      <c r="PQ56" s="206"/>
      <c r="PR56" s="206"/>
      <c r="PS56" s="206"/>
      <c r="PT56" s="206"/>
      <c r="PU56" s="206"/>
      <c r="PV56" s="206"/>
      <c r="PW56" s="206"/>
      <c r="PX56" s="206"/>
      <c r="PY56" s="206"/>
      <c r="PZ56" s="206"/>
      <c r="QA56" s="206"/>
      <c r="QB56" s="206"/>
      <c r="QC56" s="206"/>
      <c r="QD56" s="206"/>
      <c r="QE56" s="206"/>
      <c r="QF56" s="206"/>
      <c r="QG56" s="206"/>
      <c r="QH56" s="206"/>
      <c r="QI56" s="206"/>
      <c r="QJ56" s="206"/>
      <c r="QK56" s="206"/>
      <c r="QL56" s="206"/>
      <c r="QM56" s="206"/>
      <c r="QN56" s="206"/>
      <c r="QO56" s="206"/>
      <c r="QP56" s="206"/>
      <c r="QQ56" s="206"/>
      <c r="QR56" s="206"/>
      <c r="QS56" s="206"/>
      <c r="QT56" s="206"/>
      <c r="QU56" s="206"/>
      <c r="QV56" s="206"/>
      <c r="QW56" s="206"/>
      <c r="QX56" s="206"/>
      <c r="QY56" s="206"/>
      <c r="QZ56" s="206"/>
      <c r="RA56" s="206"/>
      <c r="RB56" s="206"/>
      <c r="RC56" s="206"/>
      <c r="RD56" s="206"/>
      <c r="RE56" s="206"/>
      <c r="RF56" s="206"/>
      <c r="RG56" s="206"/>
      <c r="RH56" s="206"/>
      <c r="RI56" s="206"/>
      <c r="RJ56" s="206"/>
      <c r="RK56" s="206"/>
      <c r="RL56" s="206"/>
      <c r="RM56" s="206"/>
      <c r="RN56" s="206"/>
      <c r="RO56" s="206"/>
      <c r="RP56" s="206"/>
      <c r="RQ56" s="206"/>
      <c r="RR56" s="206"/>
      <c r="RS56" s="206"/>
      <c r="RT56" s="206"/>
      <c r="RU56" s="206"/>
      <c r="RV56" s="206"/>
      <c r="RW56" s="206"/>
      <c r="RX56" s="206"/>
      <c r="RY56" s="206"/>
      <c r="RZ56" s="206"/>
      <c r="SA56" s="206"/>
      <c r="SB56" s="206"/>
      <c r="SC56" s="206"/>
      <c r="SD56" s="206"/>
      <c r="SE56" s="206"/>
      <c r="SF56" s="206"/>
      <c r="SG56" s="206"/>
      <c r="SH56" s="206"/>
      <c r="SI56" s="206"/>
      <c r="SJ56" s="206"/>
      <c r="SK56" s="206"/>
      <c r="SL56" s="206"/>
      <c r="SM56" s="206"/>
      <c r="SN56" s="206"/>
      <c r="SO56" s="206"/>
      <c r="SP56" s="206"/>
      <c r="SQ56" s="206"/>
      <c r="SR56" s="206"/>
      <c r="SS56" s="206"/>
      <c r="ST56" s="206"/>
      <c r="SU56" s="206"/>
      <c r="SV56" s="206"/>
      <c r="SW56" s="206"/>
      <c r="SX56" s="206"/>
      <c r="SY56" s="206"/>
      <c r="SZ56" s="206"/>
      <c r="TA56" s="206"/>
      <c r="TB56" s="206"/>
      <c r="TC56" s="206"/>
      <c r="TD56" s="206"/>
      <c r="TE56" s="206"/>
      <c r="TF56" s="206"/>
      <c r="TG56" s="206"/>
      <c r="TH56" s="206"/>
      <c r="TI56" s="206"/>
      <c r="TJ56" s="206"/>
      <c r="TK56" s="206"/>
      <c r="TL56" s="206"/>
      <c r="TM56" s="206"/>
      <c r="TN56" s="206"/>
      <c r="TO56" s="206"/>
      <c r="TP56" s="206"/>
      <c r="TQ56" s="206"/>
      <c r="TR56" s="206"/>
      <c r="TS56" s="206"/>
      <c r="TT56" s="206"/>
      <c r="TU56" s="206"/>
      <c r="TV56" s="206"/>
      <c r="TW56" s="206"/>
      <c r="TX56" s="206"/>
      <c r="TY56" s="206"/>
      <c r="TZ56" s="206"/>
      <c r="UA56" s="206"/>
      <c r="UB56" s="206"/>
      <c r="UC56" s="206"/>
      <c r="UD56" s="206"/>
      <c r="UE56" s="206"/>
      <c r="UF56" s="206"/>
      <c r="UG56" s="206"/>
      <c r="UH56" s="206"/>
      <c r="UI56" s="206"/>
      <c r="UJ56" s="206"/>
      <c r="UK56" s="206"/>
      <c r="UL56" s="206"/>
      <c r="UM56" s="206"/>
      <c r="UN56" s="206"/>
      <c r="UO56" s="206"/>
      <c r="UP56" s="206"/>
      <c r="UQ56" s="206"/>
      <c r="UR56" s="206"/>
      <c r="US56" s="206"/>
      <c r="UT56" s="206"/>
      <c r="UU56" s="206"/>
      <c r="UV56" s="206"/>
      <c r="UW56" s="206"/>
      <c r="UX56" s="206"/>
      <c r="UY56" s="206"/>
      <c r="UZ56" s="206"/>
      <c r="VA56" s="206"/>
      <c r="VB56" s="206"/>
      <c r="VC56" s="206"/>
      <c r="VD56" s="206"/>
      <c r="VE56" s="206"/>
      <c r="VF56" s="206"/>
      <c r="VG56" s="206"/>
      <c r="VH56" s="206"/>
      <c r="VI56" s="206"/>
      <c r="VJ56" s="206"/>
      <c r="VK56" s="206"/>
      <c r="VL56" s="206"/>
      <c r="VM56" s="206"/>
      <c r="VN56" s="206"/>
      <c r="VO56" s="206"/>
      <c r="VP56" s="206"/>
      <c r="VQ56" s="206"/>
      <c r="VR56" s="206"/>
      <c r="VS56" s="206"/>
      <c r="VT56" s="206"/>
      <c r="VU56" s="206"/>
      <c r="VV56" s="206"/>
      <c r="VW56" s="206"/>
      <c r="VX56" s="206"/>
      <c r="VY56" s="206"/>
      <c r="VZ56" s="206"/>
      <c r="WA56" s="206"/>
      <c r="WB56" s="206"/>
      <c r="WC56" s="206"/>
      <c r="WD56" s="206"/>
      <c r="WE56" s="206"/>
      <c r="WF56" s="206"/>
      <c r="WG56" s="206"/>
      <c r="WH56" s="206"/>
      <c r="WI56" s="206"/>
      <c r="WJ56" s="206"/>
      <c r="WK56" s="206"/>
      <c r="WL56" s="206"/>
      <c r="WM56" s="206"/>
      <c r="WN56" s="206"/>
      <c r="WO56" s="206"/>
      <c r="WP56" s="206"/>
      <c r="WQ56" s="206"/>
      <c r="WR56" s="206"/>
      <c r="WS56" s="206"/>
      <c r="WT56" s="206"/>
      <c r="WU56" s="206"/>
      <c r="WV56" s="206"/>
      <c r="WW56" s="206"/>
      <c r="WX56" s="206"/>
      <c r="WY56" s="206"/>
      <c r="WZ56" s="206"/>
      <c r="XA56" s="206"/>
      <c r="XB56" s="206"/>
      <c r="XC56" s="206"/>
      <c r="XD56" s="206"/>
      <c r="XE56" s="206"/>
      <c r="XF56" s="206"/>
      <c r="XG56" s="206"/>
      <c r="XH56" s="206"/>
      <c r="XI56" s="206"/>
      <c r="XJ56" s="206"/>
      <c r="XK56" s="206"/>
      <c r="XL56" s="206"/>
      <c r="XM56" s="206"/>
      <c r="XN56" s="206"/>
      <c r="XO56" s="206"/>
      <c r="XP56" s="206"/>
      <c r="XQ56" s="206"/>
      <c r="XR56" s="206"/>
      <c r="XS56" s="206"/>
      <c r="XT56" s="206"/>
      <c r="XU56" s="206"/>
      <c r="XV56" s="206"/>
      <c r="XW56" s="206"/>
      <c r="XX56" s="206"/>
      <c r="XY56" s="206"/>
      <c r="XZ56" s="206"/>
      <c r="YA56" s="206"/>
      <c r="YB56" s="206"/>
      <c r="YC56" s="206"/>
      <c r="YD56" s="206"/>
      <c r="YE56" s="206"/>
      <c r="YF56" s="206"/>
      <c r="YG56" s="206"/>
      <c r="YH56" s="206"/>
      <c r="YI56" s="206"/>
      <c r="YJ56" s="206"/>
      <c r="YK56" s="206"/>
      <c r="YL56" s="206"/>
      <c r="YM56" s="206"/>
      <c r="YN56" s="206"/>
      <c r="YO56" s="206"/>
      <c r="YP56" s="206"/>
      <c r="YQ56" s="206"/>
      <c r="YR56" s="206"/>
      <c r="YS56" s="206"/>
      <c r="YT56" s="206"/>
      <c r="YU56" s="206"/>
      <c r="YV56" s="206"/>
      <c r="YW56" s="206"/>
      <c r="YX56" s="206"/>
      <c r="YY56" s="206"/>
      <c r="YZ56" s="206"/>
      <c r="ZA56" s="206"/>
      <c r="ZB56" s="206"/>
      <c r="ZC56" s="206"/>
      <c r="ZD56" s="206"/>
      <c r="ZE56" s="206"/>
      <c r="ZF56" s="206"/>
      <c r="ZG56" s="206"/>
      <c r="ZH56" s="206"/>
      <c r="ZI56" s="206"/>
      <c r="ZJ56" s="206"/>
      <c r="ZK56" s="206"/>
      <c r="ZL56" s="206"/>
      <c r="ZM56" s="206"/>
      <c r="ZN56" s="206"/>
      <c r="ZO56" s="206"/>
      <c r="ZP56" s="206"/>
      <c r="ZQ56" s="206"/>
      <c r="ZR56" s="206"/>
      <c r="ZS56" s="206"/>
      <c r="ZT56" s="206"/>
      <c r="ZU56" s="206"/>
      <c r="ZV56" s="206"/>
      <c r="ZW56" s="206"/>
      <c r="ZX56" s="206"/>
      <c r="ZY56" s="206"/>
      <c r="ZZ56" s="206"/>
      <c r="AAA56" s="206"/>
      <c r="AAB56" s="206"/>
      <c r="AAC56" s="206"/>
      <c r="AAD56" s="206"/>
      <c r="AAE56" s="206"/>
      <c r="AAF56" s="206"/>
      <c r="AAG56" s="206"/>
      <c r="AAH56" s="206"/>
      <c r="AAI56" s="206"/>
      <c r="AAJ56" s="206"/>
      <c r="AAK56" s="206"/>
      <c r="AAL56" s="206"/>
      <c r="AAM56" s="206"/>
      <c r="AAN56" s="206"/>
      <c r="AAO56" s="206"/>
      <c r="AAP56" s="206"/>
      <c r="AAQ56" s="206"/>
      <c r="AAR56" s="206"/>
      <c r="AAS56" s="206"/>
      <c r="AAT56" s="206"/>
      <c r="AAU56" s="206"/>
      <c r="AAV56" s="206"/>
      <c r="AAW56" s="206"/>
      <c r="AAX56" s="206"/>
      <c r="AAY56" s="206"/>
      <c r="AAZ56" s="206"/>
      <c r="ABA56" s="206"/>
      <c r="ABB56" s="206"/>
      <c r="ABC56" s="206"/>
      <c r="ABD56" s="206"/>
      <c r="ABE56" s="206"/>
      <c r="ABF56" s="206"/>
      <c r="ABG56" s="206"/>
      <c r="ABH56" s="206"/>
      <c r="ABI56" s="206"/>
      <c r="ABJ56" s="206"/>
      <c r="ABK56" s="206"/>
      <c r="ABL56" s="206"/>
      <c r="ABM56" s="206"/>
      <c r="ABN56" s="206"/>
      <c r="ABO56" s="206"/>
      <c r="ABP56" s="206"/>
      <c r="ABQ56" s="206"/>
      <c r="ABR56" s="206"/>
      <c r="ABS56" s="206"/>
      <c r="ABT56" s="206"/>
      <c r="ABU56" s="206"/>
      <c r="ABV56" s="206"/>
      <c r="ABW56" s="206"/>
      <c r="ABX56" s="206"/>
      <c r="ABY56" s="206"/>
      <c r="ABZ56" s="206"/>
      <c r="ACA56" s="206"/>
      <c r="ACB56" s="206"/>
      <c r="ACC56" s="206"/>
      <c r="ACD56" s="206"/>
      <c r="ACE56" s="206"/>
      <c r="ACF56" s="206"/>
      <c r="ACG56" s="206"/>
      <c r="ACH56" s="206"/>
      <c r="ACI56" s="206"/>
      <c r="ACJ56" s="206"/>
      <c r="ACK56" s="206"/>
      <c r="ACL56" s="206"/>
      <c r="ACM56" s="206"/>
      <c r="ACN56" s="206"/>
      <c r="ACO56" s="206"/>
      <c r="ACP56" s="206"/>
      <c r="ACQ56" s="206"/>
      <c r="ACR56" s="206"/>
      <c r="ACS56" s="206"/>
      <c r="ACT56" s="206"/>
      <c r="ACU56" s="206"/>
      <c r="ACV56" s="206"/>
      <c r="ACW56" s="206"/>
      <c r="ACX56" s="206"/>
      <c r="ACY56" s="206"/>
      <c r="ACZ56" s="206"/>
      <c r="ADA56" s="206"/>
      <c r="ADB56" s="206"/>
      <c r="ADC56" s="206"/>
      <c r="ADD56" s="206"/>
      <c r="ADE56" s="206"/>
      <c r="ADF56" s="206"/>
      <c r="ADG56" s="206"/>
      <c r="ADH56" s="206"/>
      <c r="ADI56" s="206"/>
      <c r="ADJ56" s="206"/>
      <c r="ADK56" s="206"/>
      <c r="ADL56" s="206"/>
      <c r="ADM56" s="206"/>
      <c r="ADN56" s="206"/>
      <c r="ADO56" s="206"/>
      <c r="ADP56" s="206"/>
      <c r="ADQ56" s="206"/>
      <c r="ADR56" s="206"/>
      <c r="ADS56" s="206"/>
      <c r="ADT56" s="206"/>
      <c r="ADU56" s="206"/>
      <c r="ADV56" s="206"/>
      <c r="ADW56" s="206"/>
      <c r="ADX56" s="206"/>
      <c r="ADY56" s="206"/>
      <c r="ADZ56" s="206"/>
      <c r="AEA56" s="206"/>
      <c r="AEB56" s="206"/>
      <c r="AEC56" s="206"/>
      <c r="AED56" s="206"/>
      <c r="AEE56" s="206"/>
      <c r="AEF56" s="206"/>
      <c r="AEG56" s="206"/>
      <c r="AEH56" s="206"/>
      <c r="AEI56" s="206"/>
      <c r="AEJ56" s="206"/>
      <c r="AEK56" s="206"/>
      <c r="AEL56" s="206"/>
      <c r="AEM56" s="206"/>
      <c r="AEN56" s="206"/>
      <c r="AEO56" s="206"/>
      <c r="AEP56" s="206"/>
      <c r="AEQ56" s="206"/>
      <c r="AER56" s="206"/>
      <c r="AES56" s="206"/>
      <c r="AET56" s="206"/>
      <c r="AEU56" s="206"/>
      <c r="AEV56" s="206"/>
      <c r="AEW56" s="206"/>
      <c r="AEX56" s="206"/>
      <c r="AEY56" s="206"/>
      <c r="AEZ56" s="206"/>
      <c r="AFA56" s="206"/>
      <c r="AFB56" s="206"/>
      <c r="AFC56" s="206"/>
      <c r="AFD56" s="206"/>
      <c r="AFE56" s="206"/>
      <c r="AFF56" s="206"/>
      <c r="AFG56" s="206"/>
      <c r="AFH56" s="206"/>
      <c r="AFI56" s="206"/>
      <c r="AFJ56" s="206"/>
      <c r="AFK56" s="206"/>
      <c r="AFL56" s="206"/>
      <c r="AFM56" s="206"/>
      <c r="AFN56" s="206"/>
      <c r="AFO56" s="206"/>
      <c r="AFP56" s="206"/>
      <c r="AFQ56" s="206"/>
      <c r="AFR56" s="206"/>
      <c r="AFS56" s="206"/>
      <c r="AFT56" s="206"/>
      <c r="AFU56" s="206"/>
      <c r="AFV56" s="206"/>
      <c r="AFW56" s="206"/>
      <c r="AFX56" s="206"/>
      <c r="AFY56" s="206"/>
      <c r="AFZ56" s="206"/>
      <c r="AGA56" s="206"/>
      <c r="AGB56" s="206"/>
      <c r="AGC56" s="206"/>
      <c r="AGD56" s="206"/>
      <c r="AGE56" s="206"/>
      <c r="AGF56" s="206"/>
      <c r="AGG56" s="206"/>
      <c r="AGH56" s="206"/>
      <c r="AGI56" s="206"/>
      <c r="AGJ56" s="206"/>
      <c r="AGK56" s="206"/>
      <c r="AGL56" s="206"/>
      <c r="AGM56" s="206"/>
      <c r="AGN56" s="206"/>
      <c r="AGO56" s="206"/>
      <c r="AGP56" s="206"/>
      <c r="AGQ56" s="206"/>
      <c r="AGR56" s="206"/>
      <c r="AGS56" s="206"/>
      <c r="AGT56" s="206"/>
      <c r="AGU56" s="206"/>
      <c r="AGV56" s="206"/>
      <c r="AGW56" s="206"/>
      <c r="AGX56" s="206"/>
      <c r="AGY56" s="206"/>
      <c r="AGZ56" s="206"/>
      <c r="AHA56" s="206"/>
      <c r="AHB56" s="206"/>
      <c r="AHC56" s="206"/>
      <c r="AHD56" s="206"/>
      <c r="AHE56" s="206"/>
      <c r="AHF56" s="206"/>
      <c r="AHG56" s="206"/>
      <c r="AHH56" s="206"/>
      <c r="AHI56" s="206"/>
      <c r="AHJ56" s="206"/>
      <c r="AHK56" s="206"/>
      <c r="AHL56" s="206"/>
      <c r="AHM56" s="206"/>
      <c r="AHN56" s="206"/>
      <c r="AHO56" s="206"/>
      <c r="AHP56" s="206"/>
      <c r="AHQ56" s="206"/>
      <c r="AHR56" s="206"/>
      <c r="AHS56" s="206"/>
      <c r="AHT56" s="206"/>
      <c r="AHU56" s="206"/>
      <c r="AHV56" s="206"/>
      <c r="AHW56" s="206"/>
      <c r="AHX56" s="206"/>
      <c r="AHY56" s="206"/>
      <c r="AHZ56" s="206"/>
      <c r="AIA56" s="206"/>
      <c r="AIB56" s="206"/>
      <c r="AIC56" s="206"/>
      <c r="AID56" s="206"/>
      <c r="AIE56" s="206"/>
      <c r="AIF56" s="206"/>
      <c r="AIG56" s="206"/>
      <c r="AIH56" s="206"/>
      <c r="AII56" s="206"/>
      <c r="AIJ56" s="206"/>
      <c r="AIK56" s="206"/>
      <c r="AIL56" s="206"/>
      <c r="AIM56" s="206"/>
      <c r="AIN56" s="206"/>
      <c r="AIO56" s="206"/>
      <c r="AIP56" s="206"/>
      <c r="AIQ56" s="206"/>
      <c r="AIR56" s="206"/>
      <c r="AIS56" s="206"/>
      <c r="AIT56" s="206"/>
      <c r="AIU56" s="206"/>
      <c r="AIV56" s="206"/>
      <c r="AIW56" s="206"/>
      <c r="AIX56" s="206"/>
      <c r="AIY56" s="206"/>
      <c r="AIZ56" s="206"/>
      <c r="AJA56" s="206"/>
      <c r="AJB56" s="206"/>
      <c r="AJC56" s="206"/>
      <c r="AJD56" s="206"/>
      <c r="AJE56" s="206"/>
      <c r="AJF56" s="206"/>
      <c r="AJG56" s="206"/>
      <c r="AJH56" s="206"/>
      <c r="AJI56" s="206"/>
      <c r="AJJ56" s="206"/>
      <c r="AJK56" s="206"/>
      <c r="AJL56" s="206"/>
      <c r="AJM56" s="206"/>
      <c r="AJN56" s="206"/>
      <c r="AJO56" s="206"/>
      <c r="AJP56" s="206"/>
      <c r="AJQ56" s="206"/>
      <c r="AJR56" s="206"/>
      <c r="AJS56" s="206"/>
      <c r="AJT56" s="206"/>
      <c r="AJU56" s="206"/>
      <c r="AJV56" s="206"/>
      <c r="AJW56" s="206"/>
      <c r="AJX56" s="206"/>
      <c r="AJY56" s="206"/>
      <c r="AJZ56" s="206"/>
      <c r="AKA56" s="206"/>
      <c r="AKB56" s="206"/>
      <c r="AKC56" s="206"/>
      <c r="AKD56" s="206"/>
    </row>
    <row r="57" spans="1:966">
      <c r="C57" s="49"/>
      <c r="I57" s="188"/>
      <c r="K57" s="188"/>
      <c r="L57" s="188"/>
    </row>
    <row r="58" spans="1:966">
      <c r="C58" s="49"/>
      <c r="I58" s="188"/>
      <c r="K58" s="188"/>
      <c r="L58" s="188"/>
    </row>
    <row r="59" spans="1:966">
      <c r="G59" s="188"/>
      <c r="H59" s="188"/>
      <c r="I59" s="188"/>
      <c r="L59" s="188"/>
    </row>
    <row r="60" spans="1:966" s="160" customFormat="1">
      <c r="A60" s="23"/>
      <c r="B60" s="165"/>
      <c r="E60" s="125"/>
      <c r="F60" s="104"/>
      <c r="G60" s="23"/>
      <c r="M60" s="157"/>
      <c r="N60" s="70"/>
      <c r="O60" s="23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</row>
    <row r="61" spans="1:966" s="160" customFormat="1">
      <c r="A61" s="23"/>
      <c r="E61" s="125"/>
      <c r="F61" s="104"/>
      <c r="G61" s="23"/>
      <c r="M61" s="23"/>
      <c r="N61" s="70"/>
      <c r="O61" s="23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</row>
    <row r="62" spans="1:966" s="160" customFormat="1">
      <c r="A62" s="23"/>
      <c r="B62" s="165"/>
      <c r="E62" s="125"/>
      <c r="F62" s="104"/>
      <c r="G62" s="23"/>
      <c r="K62" s="188"/>
      <c r="M62" s="23"/>
      <c r="N62" s="23"/>
      <c r="O62" s="23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</row>
    <row r="63" spans="1:966" s="160" customFormat="1">
      <c r="A63" s="23"/>
      <c r="B63" s="165"/>
      <c r="E63" s="125"/>
      <c r="F63" s="104"/>
      <c r="G63" s="23"/>
      <c r="K63" s="188"/>
      <c r="L63" s="188"/>
      <c r="M63" s="23"/>
      <c r="N63" s="70"/>
      <c r="O63" s="23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</row>
    <row r="64" spans="1:966" s="160" customFormat="1">
      <c r="A64" s="23"/>
      <c r="B64" s="165"/>
      <c r="E64" s="125"/>
      <c r="F64" s="104"/>
      <c r="G64" s="23"/>
      <c r="K64" s="188"/>
      <c r="M64" s="23"/>
      <c r="N64" s="23"/>
      <c r="O64" s="23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</row>
  </sheetData>
  <sheetProtection password="C61B" sheet="1" objects="1" scenarios="1"/>
  <customSheetViews>
    <customSheetView guid="{9B4B0DAB-FAB9-4E24-9A0E-9A6ECAA72FED}" topLeftCell="I1">
      <selection activeCell="AR1" sqref="AR1:AR1048576"/>
      <pageMargins left="0.7" right="0.7" top="0.75" bottom="0.75" header="0.3" footer="0.3"/>
      <pageSetup paperSize="3" scale="55" orientation="landscape" r:id="rId1"/>
    </customSheetView>
    <customSheetView guid="{F8CBED13-6556-4784-BBB1-9BE8F83E1036}" showPageBreaks="1">
      <pane xSplit="2" ySplit="3" topLeftCell="C4" activePane="bottomRight" state="frozen"/>
      <selection pane="bottomRight" activeCell="B13" sqref="B13"/>
      <pageMargins left="0.7" right="0.7" top="0.75" bottom="0.75" header="0.3" footer="0.3"/>
      <pageSetup paperSize="3" scale="55" orientation="landscape" r:id="rId2"/>
    </customSheetView>
  </customSheetViews>
  <mergeCells count="1">
    <mergeCell ref="A5:A6"/>
  </mergeCells>
  <hyperlinks>
    <hyperlink ref="C6" location="'G201 LIW'!A1" display="Low Income WX"/>
    <hyperlink ref="C7" location="'G214 ResSpaceHeat'!A1" display="Residential Space Heat"/>
    <hyperlink ref="C8" location="'G214 Appliances'!A1" display="Residential Appliances"/>
    <hyperlink ref="C9" location="'G214 Showerheads'!A1" display="Residential Showerheads"/>
    <hyperlink ref="C11" location="'G214 Weatherization'!A1" display="Single Family Retrofit-Wx"/>
    <hyperlink ref="C12" location="'G214 HER'!A1" display="Home Energy Reports"/>
    <hyperlink ref="C15" location="'G217 MFExisting'!A1" display="Multifamily Existing"/>
    <hyperlink ref="C16" location="'G218 MFNC'!A1" display="Multifamily New Construction"/>
    <hyperlink ref="C18" location="'G250 CI Retrofit'!A1" display="Commercial / Industrial Retrofit"/>
    <hyperlink ref="C19" location="'G251 CI NC'!A1" display="Commercial/Industrial New Construction"/>
    <hyperlink ref="C20" location="'G253 RCM'!A1" display="Resource Conservation Manager"/>
    <hyperlink ref="B5" location="'Electric CE'!A1" display="Go to Electric Summary Page"/>
    <hyperlink ref="T3" location="GasAvoidedCosts!A1" display="Go to gas avoided costs table"/>
    <hyperlink ref="A5" location="Summary!A1" display="Go to Summary page"/>
    <hyperlink ref="C10" location="'G214 Web Tstats'!A1" display="Web Enabled Thermostats"/>
    <hyperlink ref="C13" location="'Energy Star Manufactured Home'!A1" display="EnergyStar Manufactured Home"/>
    <hyperlink ref="C14" location="'SFNC Gas'!A1" display="Single Family New Construction"/>
    <hyperlink ref="C22" location="'G262 Rebates'!A1" display="Commercial Rebates"/>
    <hyperlink ref="C27" location="'G249 HER Expans'!A1" display="Residential Home Energy Report Expansion "/>
  </hyperlinks>
  <pageMargins left="0.7" right="0.31" top="0.75" bottom="0.75" header="0.3" footer="0.3"/>
  <pageSetup paperSize="17" scale="50" orientation="landscape" r:id="rId3"/>
  <ignoredErrors>
    <ignoredError sqref="K23 H16 L16" formula="1"/>
    <ignoredError sqref="K40 K34:L34" formulaRange="1"/>
    <ignoredError sqref="M40:N40" formula="1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RG119"/>
  <sheetViews>
    <sheetView topLeftCell="M1" zoomScale="115" zoomScaleNormal="115" workbookViewId="0">
      <pane ySplit="4" topLeftCell="A94" activePane="bottomLeft" state="frozen"/>
      <selection activeCell="J19" sqref="J19"/>
      <selection pane="bottomLeft" activeCell="J19" sqref="J19"/>
    </sheetView>
  </sheetViews>
  <sheetFormatPr defaultColWidth="9.109375" defaultRowHeight="13.2"/>
  <cols>
    <col min="1" max="1" width="9.109375" style="195"/>
    <col min="2" max="2" width="12.88671875" style="165" customWidth="1"/>
    <col min="3" max="3" width="12.88671875" style="165" hidden="1" customWidth="1"/>
    <col min="4" max="4" width="17.33203125" style="165" hidden="1" customWidth="1"/>
    <col min="5" max="5" width="50.88671875" style="165" bestFit="1" customWidth="1"/>
    <col min="6" max="6" width="10.5546875" style="360" customWidth="1"/>
    <col min="7" max="7" width="12.5546875" style="165" hidden="1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20.109375" style="361" bestFit="1" customWidth="1"/>
    <col min="14" max="14" width="17.33203125" style="595" bestFit="1" customWidth="1"/>
    <col min="15" max="15" width="11.1093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26.4">
      <c r="A1" s="318" t="s">
        <v>206</v>
      </c>
      <c r="B1" s="243" t="s">
        <v>591</v>
      </c>
      <c r="C1" s="243"/>
      <c r="D1" s="243"/>
    </row>
    <row r="2" spans="1:475">
      <c r="B2" s="343" t="s">
        <v>176</v>
      </c>
      <c r="C2" s="343"/>
      <c r="D2" s="343"/>
      <c r="E2" s="344">
        <f>'Elec. CE'!C2</f>
        <v>7.8E-2</v>
      </c>
    </row>
    <row r="3" spans="1:475" ht="19.5" customHeight="1" thickBot="1">
      <c r="F3" s="165"/>
      <c r="I3" s="706"/>
      <c r="K3" s="469"/>
      <c r="L3" s="469"/>
      <c r="M3" s="469"/>
      <c r="N3" s="360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469"/>
      <c r="AA3" s="469"/>
      <c r="AB3" s="469"/>
      <c r="AE3" s="243"/>
      <c r="BK3" s="195"/>
      <c r="BL3" s="195"/>
      <c r="BM3" s="195"/>
      <c r="BN3" s="195"/>
      <c r="BO3" s="195"/>
      <c r="BP3" s="195"/>
      <c r="BQ3" s="195"/>
      <c r="BR3" s="195"/>
      <c r="BS3" s="195"/>
      <c r="BT3" s="195"/>
    </row>
    <row r="4" spans="1:475" ht="39.6">
      <c r="A4" s="957"/>
      <c r="B4" s="456" t="s">
        <v>173</v>
      </c>
      <c r="C4" s="509" t="s">
        <v>215</v>
      </c>
      <c r="D4" s="509" t="s">
        <v>216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7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5" s="602" customFormat="1">
      <c r="A5" s="319"/>
      <c r="B5" s="837" t="s">
        <v>77</v>
      </c>
      <c r="C5" s="837"/>
      <c r="D5" s="838"/>
      <c r="E5" s="812" t="s">
        <v>434</v>
      </c>
      <c r="F5" s="812">
        <v>5</v>
      </c>
      <c r="G5" s="839">
        <f t="shared" ref="G5:G36" si="0">(N5/$N$113)*F5</f>
        <v>1.5458451092005148E-2</v>
      </c>
      <c r="H5" s="811" t="s">
        <v>37</v>
      </c>
      <c r="I5" s="840">
        <v>115</v>
      </c>
      <c r="J5" s="814">
        <v>168</v>
      </c>
      <c r="K5" s="815">
        <v>15</v>
      </c>
      <c r="L5" s="815">
        <v>0</v>
      </c>
      <c r="M5" s="841">
        <f>IF((ABS(L5))&gt;(ABS(K5)),L5-K5,0)</f>
        <v>0</v>
      </c>
      <c r="N5" s="842">
        <f>I5*J5</f>
        <v>19320</v>
      </c>
      <c r="O5" s="375"/>
      <c r="P5" s="843"/>
      <c r="Q5" s="844"/>
      <c r="R5" s="844">
        <f>M5*I5</f>
        <v>0</v>
      </c>
      <c r="S5" s="844">
        <f>L5*I5</f>
        <v>0</v>
      </c>
      <c r="T5" s="844">
        <v>0</v>
      </c>
      <c r="U5" s="844"/>
      <c r="V5" s="844"/>
      <c r="W5" s="844">
        <v>0</v>
      </c>
      <c r="X5" s="844"/>
      <c r="Y5" s="844"/>
      <c r="Z5" s="844">
        <f>W5/(1+$E$2)^1</f>
        <v>0</v>
      </c>
      <c r="AA5" s="845">
        <f>IF(J5=0,0,(HLOOKUP(H5,ElectricAvoidedCosts!$C$7:$P$37,F5+1,FALSE)))</f>
        <v>0.3175879546338175</v>
      </c>
      <c r="AB5" s="844">
        <f>AA5*N5</f>
        <v>6135.7992835253544</v>
      </c>
      <c r="AC5" s="846" t="str">
        <f>IFERROR(AB5/X5,"")</f>
        <v/>
      </c>
      <c r="AD5" s="846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>
      <c r="A6" s="319"/>
      <c r="B6" s="837" t="s">
        <v>77</v>
      </c>
      <c r="C6" s="837"/>
      <c r="D6" s="838"/>
      <c r="E6" s="812" t="s">
        <v>404</v>
      </c>
      <c r="F6" s="812">
        <v>3</v>
      </c>
      <c r="G6" s="839">
        <f t="shared" si="0"/>
        <v>1.6735453573518619E-3</v>
      </c>
      <c r="H6" s="811" t="s">
        <v>37</v>
      </c>
      <c r="I6" s="840">
        <v>21</v>
      </c>
      <c r="J6" s="814">
        <v>166</v>
      </c>
      <c r="K6" s="815">
        <v>5</v>
      </c>
      <c r="L6" s="815">
        <v>22</v>
      </c>
      <c r="M6" s="841">
        <f t="shared" ref="M6:M69" si="1">IF((ABS(L6))&gt;(ABS(K6)),L6-K6,0)</f>
        <v>17</v>
      </c>
      <c r="N6" s="842">
        <f>I6*J6</f>
        <v>3486</v>
      </c>
      <c r="O6" s="375"/>
      <c r="P6" s="843"/>
      <c r="Q6" s="844"/>
      <c r="R6" s="844">
        <f t="shared" ref="R6:R69" si="2">M6*I6</f>
        <v>357</v>
      </c>
      <c r="S6" s="844">
        <f t="shared" ref="S6:S50" si="3">L6*I6</f>
        <v>462</v>
      </c>
      <c r="T6" s="844">
        <v>0</v>
      </c>
      <c r="U6" s="844"/>
      <c r="V6" s="844"/>
      <c r="W6" s="844">
        <v>0</v>
      </c>
      <c r="X6" s="844"/>
      <c r="Y6" s="844"/>
      <c r="Z6" s="844">
        <f t="shared" ref="Z6:Z21" si="4">W6/(1+$E$2)^1</f>
        <v>0</v>
      </c>
      <c r="AA6" s="845">
        <f>IF(J6=0,0,(HLOOKUP(H6,ElectricAvoidedCosts!$C$7:$P$37,F6+1,FALSE)))</f>
        <v>0.19548753686510606</v>
      </c>
      <c r="AB6" s="844">
        <f t="shared" ref="AB6:AB50" si="5">AA6*N6</f>
        <v>681.46955351175973</v>
      </c>
      <c r="AC6" s="846" t="str">
        <f t="shared" ref="AC6:AC50" si="6">IFERROR(AB6/X6,"")</f>
        <v/>
      </c>
      <c r="AD6" s="846" t="str">
        <f t="shared" ref="AD6:AD50" si="7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>
      <c r="A7" s="319"/>
      <c r="B7" s="837" t="s">
        <v>77</v>
      </c>
      <c r="C7" s="837"/>
      <c r="D7" s="838"/>
      <c r="E7" s="812" t="s">
        <v>405</v>
      </c>
      <c r="F7" s="812">
        <v>3</v>
      </c>
      <c r="G7" s="839">
        <f t="shared" si="0"/>
        <v>1.6937085544283901E-3</v>
      </c>
      <c r="H7" s="811" t="s">
        <v>37</v>
      </c>
      <c r="I7" s="840">
        <v>98</v>
      </c>
      <c r="J7" s="814">
        <v>36</v>
      </c>
      <c r="K7" s="815">
        <v>5</v>
      </c>
      <c r="L7" s="815">
        <v>22</v>
      </c>
      <c r="M7" s="841">
        <f t="shared" si="1"/>
        <v>17</v>
      </c>
      <c r="N7" s="842">
        <f t="shared" ref="N7:N70" si="8">I7*J7</f>
        <v>3528</v>
      </c>
      <c r="O7" s="375"/>
      <c r="P7" s="843"/>
      <c r="Q7" s="844"/>
      <c r="R7" s="844">
        <f t="shared" si="2"/>
        <v>1666</v>
      </c>
      <c r="S7" s="844">
        <f t="shared" si="3"/>
        <v>2156</v>
      </c>
      <c r="T7" s="844">
        <v>0</v>
      </c>
      <c r="U7" s="844"/>
      <c r="V7" s="844"/>
      <c r="W7" s="844">
        <v>0</v>
      </c>
      <c r="X7" s="844"/>
      <c r="Y7" s="844"/>
      <c r="Z7" s="844">
        <f t="shared" si="4"/>
        <v>0</v>
      </c>
      <c r="AA7" s="845">
        <f>IF(J7=0,0,(HLOOKUP(H7,ElectricAvoidedCosts!$C$7:$P$37,F7+1,FALSE)))</f>
        <v>0.19548753686510606</v>
      </c>
      <c r="AB7" s="844">
        <f t="shared" si="5"/>
        <v>689.68003006009417</v>
      </c>
      <c r="AC7" s="846" t="str">
        <f t="shared" si="6"/>
        <v/>
      </c>
      <c r="AD7" s="846" t="str">
        <f t="shared" si="7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>
      <c r="A8" s="319"/>
      <c r="B8" s="837" t="s">
        <v>77</v>
      </c>
      <c r="C8" s="837"/>
      <c r="D8" s="838"/>
      <c r="E8" s="812" t="s">
        <v>406</v>
      </c>
      <c r="F8" s="812">
        <v>3</v>
      </c>
      <c r="G8" s="839">
        <f t="shared" si="0"/>
        <v>1.2861239278099935E-2</v>
      </c>
      <c r="H8" s="811" t="s">
        <v>37</v>
      </c>
      <c r="I8" s="840">
        <v>235</v>
      </c>
      <c r="J8" s="814">
        <v>114</v>
      </c>
      <c r="K8" s="815">
        <v>5</v>
      </c>
      <c r="L8" s="815">
        <v>22</v>
      </c>
      <c r="M8" s="841">
        <f t="shared" si="1"/>
        <v>17</v>
      </c>
      <c r="N8" s="842">
        <f t="shared" si="8"/>
        <v>26790</v>
      </c>
      <c r="O8" s="375"/>
      <c r="P8" s="843"/>
      <c r="Q8" s="844"/>
      <c r="R8" s="844">
        <f t="shared" si="2"/>
        <v>3995</v>
      </c>
      <c r="S8" s="844">
        <f t="shared" si="3"/>
        <v>5170</v>
      </c>
      <c r="T8" s="844">
        <v>0</v>
      </c>
      <c r="U8" s="844"/>
      <c r="V8" s="844"/>
      <c r="W8" s="844">
        <v>0</v>
      </c>
      <c r="X8" s="844"/>
      <c r="Y8" s="844"/>
      <c r="Z8" s="844">
        <f t="shared" si="4"/>
        <v>0</v>
      </c>
      <c r="AA8" s="845">
        <f>IF(J8=0,0,(HLOOKUP(H8,ElectricAvoidedCosts!$C$7:$P$37,F8+1,FALSE)))</f>
        <v>0.19548753686510606</v>
      </c>
      <c r="AB8" s="844">
        <f t="shared" si="5"/>
        <v>5237.1111126161913</v>
      </c>
      <c r="AC8" s="846" t="str">
        <f t="shared" si="6"/>
        <v/>
      </c>
      <c r="AD8" s="846" t="str">
        <f t="shared" si="7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>
      <c r="A9" s="319"/>
      <c r="B9" s="837" t="s">
        <v>77</v>
      </c>
      <c r="C9" s="837"/>
      <c r="D9" s="838"/>
      <c r="E9" s="812" t="s">
        <v>407</v>
      </c>
      <c r="F9" s="812">
        <v>3</v>
      </c>
      <c r="G9" s="839">
        <f t="shared" si="0"/>
        <v>2.3043653801746805E-4</v>
      </c>
      <c r="H9" s="811" t="s">
        <v>37</v>
      </c>
      <c r="I9" s="840">
        <v>4</v>
      </c>
      <c r="J9" s="814">
        <v>120</v>
      </c>
      <c r="K9" s="815">
        <v>5</v>
      </c>
      <c r="L9" s="815">
        <v>22</v>
      </c>
      <c r="M9" s="841">
        <f t="shared" si="1"/>
        <v>17</v>
      </c>
      <c r="N9" s="842">
        <f t="shared" si="8"/>
        <v>480</v>
      </c>
      <c r="O9" s="375"/>
      <c r="P9" s="843"/>
      <c r="Q9" s="844"/>
      <c r="R9" s="844">
        <f t="shared" si="2"/>
        <v>68</v>
      </c>
      <c r="S9" s="844">
        <f t="shared" si="3"/>
        <v>88</v>
      </c>
      <c r="T9" s="844">
        <v>0</v>
      </c>
      <c r="U9" s="844"/>
      <c r="V9" s="844"/>
      <c r="W9" s="844">
        <v>0</v>
      </c>
      <c r="X9" s="844"/>
      <c r="Y9" s="844"/>
      <c r="Z9" s="844">
        <f t="shared" si="4"/>
        <v>0</v>
      </c>
      <c r="AA9" s="845">
        <f>IF(J9=0,0,(HLOOKUP(H9,ElectricAvoidedCosts!$C$7:$P$37,F9+1,FALSE)))</f>
        <v>0.19548753686510606</v>
      </c>
      <c r="AB9" s="844">
        <f t="shared" si="5"/>
        <v>93.834017695250907</v>
      </c>
      <c r="AC9" s="846" t="str">
        <f t="shared" si="6"/>
        <v/>
      </c>
      <c r="AD9" s="846" t="str">
        <f t="shared" si="7"/>
        <v/>
      </c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>
      <c r="A10" s="319"/>
      <c r="B10" s="837" t="s">
        <v>77</v>
      </c>
      <c r="C10" s="837"/>
      <c r="D10" s="838"/>
      <c r="E10" s="812" t="s">
        <v>408</v>
      </c>
      <c r="F10" s="812">
        <v>3</v>
      </c>
      <c r="G10" s="839">
        <f t="shared" si="0"/>
        <v>2.2082541407765617E-2</v>
      </c>
      <c r="H10" s="811" t="s">
        <v>37</v>
      </c>
      <c r="I10" s="840">
        <v>211</v>
      </c>
      <c r="J10" s="814">
        <v>218</v>
      </c>
      <c r="K10" s="815">
        <v>5</v>
      </c>
      <c r="L10" s="815">
        <v>22</v>
      </c>
      <c r="M10" s="841">
        <f t="shared" si="1"/>
        <v>17</v>
      </c>
      <c r="N10" s="842">
        <f t="shared" si="8"/>
        <v>45998</v>
      </c>
      <c r="O10" s="375"/>
      <c r="P10" s="843"/>
      <c r="Q10" s="844"/>
      <c r="R10" s="844">
        <f t="shared" si="2"/>
        <v>3587</v>
      </c>
      <c r="S10" s="844">
        <f t="shared" si="3"/>
        <v>4642</v>
      </c>
      <c r="T10" s="844">
        <v>0</v>
      </c>
      <c r="U10" s="844"/>
      <c r="V10" s="844"/>
      <c r="W10" s="844">
        <v>0</v>
      </c>
      <c r="X10" s="844"/>
      <c r="Y10" s="844"/>
      <c r="Z10" s="844">
        <f t="shared" si="4"/>
        <v>0</v>
      </c>
      <c r="AA10" s="845">
        <f>IF(J10=0,0,(HLOOKUP(H10,ElectricAvoidedCosts!$C$7:$P$37,F10+1,FALSE)))</f>
        <v>0.19548753686510606</v>
      </c>
      <c r="AB10" s="844">
        <f t="shared" si="5"/>
        <v>8992.0357207211491</v>
      </c>
      <c r="AC10" s="846" t="str">
        <f t="shared" si="6"/>
        <v/>
      </c>
      <c r="AD10" s="846" t="str">
        <f t="shared" si="7"/>
        <v/>
      </c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602" customFormat="1">
      <c r="A11" s="319"/>
      <c r="B11" s="837" t="s">
        <v>77</v>
      </c>
      <c r="C11" s="837"/>
      <c r="D11" s="838"/>
      <c r="E11" s="812" t="s">
        <v>409</v>
      </c>
      <c r="F11" s="812">
        <v>3</v>
      </c>
      <c r="G11" s="839">
        <f t="shared" si="0"/>
        <v>1.5362435867831203E-4</v>
      </c>
      <c r="H11" s="811" t="s">
        <v>37</v>
      </c>
      <c r="I11" s="840">
        <v>4</v>
      </c>
      <c r="J11" s="814">
        <v>80</v>
      </c>
      <c r="K11" s="815">
        <v>5</v>
      </c>
      <c r="L11" s="815">
        <v>22</v>
      </c>
      <c r="M11" s="841">
        <f t="shared" si="1"/>
        <v>17</v>
      </c>
      <c r="N11" s="842">
        <f t="shared" si="8"/>
        <v>320</v>
      </c>
      <c r="O11" s="375"/>
      <c r="P11" s="843"/>
      <c r="Q11" s="844"/>
      <c r="R11" s="844">
        <f t="shared" si="2"/>
        <v>68</v>
      </c>
      <c r="S11" s="844">
        <f t="shared" si="3"/>
        <v>88</v>
      </c>
      <c r="T11" s="844">
        <v>0</v>
      </c>
      <c r="U11" s="844"/>
      <c r="V11" s="844"/>
      <c r="W11" s="844">
        <v>0</v>
      </c>
      <c r="X11" s="844"/>
      <c r="Y11" s="844"/>
      <c r="Z11" s="844">
        <f t="shared" si="4"/>
        <v>0</v>
      </c>
      <c r="AA11" s="845">
        <f>IF(J11=0,0,(HLOOKUP(H11,ElectricAvoidedCosts!$C$7:$P$37,F11+1,FALSE)))</f>
        <v>0.19548753686510606</v>
      </c>
      <c r="AB11" s="844">
        <f t="shared" si="5"/>
        <v>62.556011796833943</v>
      </c>
      <c r="AC11" s="846" t="str">
        <f t="shared" si="6"/>
        <v/>
      </c>
      <c r="AD11" s="846" t="str">
        <f t="shared" si="7"/>
        <v/>
      </c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</row>
    <row r="12" spans="1:475" s="602" customFormat="1">
      <c r="A12" s="319"/>
      <c r="B12" s="837" t="s">
        <v>77</v>
      </c>
      <c r="C12" s="837"/>
      <c r="D12" s="838"/>
      <c r="E12" s="812" t="s">
        <v>410</v>
      </c>
      <c r="F12" s="812">
        <v>3</v>
      </c>
      <c r="G12" s="839">
        <f t="shared" si="0"/>
        <v>4.8775733880364065E-3</v>
      </c>
      <c r="H12" s="811" t="s">
        <v>37</v>
      </c>
      <c r="I12" s="840">
        <v>80</v>
      </c>
      <c r="J12" s="814">
        <v>127</v>
      </c>
      <c r="K12" s="815">
        <v>5</v>
      </c>
      <c r="L12" s="815">
        <v>22</v>
      </c>
      <c r="M12" s="841">
        <f t="shared" si="1"/>
        <v>17</v>
      </c>
      <c r="N12" s="842">
        <f t="shared" si="8"/>
        <v>10160</v>
      </c>
      <c r="O12" s="375"/>
      <c r="P12" s="843"/>
      <c r="Q12" s="844"/>
      <c r="R12" s="844">
        <f t="shared" si="2"/>
        <v>1360</v>
      </c>
      <c r="S12" s="844">
        <f t="shared" si="3"/>
        <v>1760</v>
      </c>
      <c r="T12" s="844">
        <v>0</v>
      </c>
      <c r="U12" s="844"/>
      <c r="V12" s="844"/>
      <c r="W12" s="844">
        <v>0</v>
      </c>
      <c r="X12" s="844"/>
      <c r="Y12" s="844"/>
      <c r="Z12" s="844">
        <f t="shared" si="4"/>
        <v>0</v>
      </c>
      <c r="AA12" s="845">
        <f>IF(J12=0,0,(HLOOKUP(H12,ElectricAvoidedCosts!$C$7:$P$37,F12+1,FALSE)))</f>
        <v>0.19548753686510606</v>
      </c>
      <c r="AB12" s="844">
        <f t="shared" si="5"/>
        <v>1986.1533745494776</v>
      </c>
      <c r="AC12" s="846" t="str">
        <f t="shared" si="6"/>
        <v/>
      </c>
      <c r="AD12" s="846" t="str">
        <f t="shared" si="7"/>
        <v/>
      </c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</row>
    <row r="13" spans="1:475" s="602" customFormat="1">
      <c r="A13" s="319"/>
      <c r="B13" s="837" t="s">
        <v>77</v>
      </c>
      <c r="C13" s="837"/>
      <c r="D13" s="838"/>
      <c r="E13" s="812" t="s">
        <v>411</v>
      </c>
      <c r="F13" s="812">
        <v>3</v>
      </c>
      <c r="G13" s="839">
        <f t="shared" si="0"/>
        <v>2.4714318702373449E-3</v>
      </c>
      <c r="H13" s="811" t="s">
        <v>37</v>
      </c>
      <c r="I13" s="840">
        <v>52</v>
      </c>
      <c r="J13" s="814">
        <v>99</v>
      </c>
      <c r="K13" s="815">
        <v>5</v>
      </c>
      <c r="L13" s="815">
        <v>22</v>
      </c>
      <c r="M13" s="841">
        <f t="shared" si="1"/>
        <v>17</v>
      </c>
      <c r="N13" s="842">
        <f t="shared" si="8"/>
        <v>5148</v>
      </c>
      <c r="O13" s="375"/>
      <c r="P13" s="843"/>
      <c r="Q13" s="844"/>
      <c r="R13" s="844">
        <f t="shared" si="2"/>
        <v>884</v>
      </c>
      <c r="S13" s="844">
        <f t="shared" si="3"/>
        <v>1144</v>
      </c>
      <c r="T13" s="844">
        <v>0</v>
      </c>
      <c r="U13" s="844"/>
      <c r="V13" s="844"/>
      <c r="W13" s="844">
        <v>0</v>
      </c>
      <c r="X13" s="844"/>
      <c r="Y13" s="844"/>
      <c r="Z13" s="844">
        <f t="shared" si="4"/>
        <v>0</v>
      </c>
      <c r="AA13" s="845">
        <f>IF(J13=0,0,(HLOOKUP(H13,ElectricAvoidedCosts!$C$7:$P$37,F13+1,FALSE)))</f>
        <v>0.19548753686510606</v>
      </c>
      <c r="AB13" s="844">
        <f t="shared" si="5"/>
        <v>1006.369839781566</v>
      </c>
      <c r="AC13" s="846" t="str">
        <f t="shared" si="6"/>
        <v/>
      </c>
      <c r="AD13" s="846" t="str">
        <f t="shared" si="7"/>
        <v/>
      </c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</row>
    <row r="14" spans="1:475" s="602" customFormat="1">
      <c r="A14" s="319"/>
      <c r="B14" s="837" t="s">
        <v>77</v>
      </c>
      <c r="C14" s="837"/>
      <c r="D14" s="838"/>
      <c r="E14" s="812" t="s">
        <v>412</v>
      </c>
      <c r="F14" s="812">
        <v>12</v>
      </c>
      <c r="G14" s="839">
        <f t="shared" si="0"/>
        <v>0.15842511988700927</v>
      </c>
      <c r="H14" s="811" t="s">
        <v>37</v>
      </c>
      <c r="I14" s="840">
        <v>300</v>
      </c>
      <c r="J14" s="814">
        <v>275</v>
      </c>
      <c r="K14" s="815">
        <v>25</v>
      </c>
      <c r="L14" s="815">
        <v>50</v>
      </c>
      <c r="M14" s="841">
        <f t="shared" si="1"/>
        <v>25</v>
      </c>
      <c r="N14" s="842">
        <f t="shared" si="8"/>
        <v>82500</v>
      </c>
      <c r="O14" s="375"/>
      <c r="P14" s="843"/>
      <c r="Q14" s="844"/>
      <c r="R14" s="844">
        <f t="shared" si="2"/>
        <v>7500</v>
      </c>
      <c r="S14" s="844">
        <f t="shared" si="3"/>
        <v>15000</v>
      </c>
      <c r="T14" s="844">
        <v>0</v>
      </c>
      <c r="U14" s="844"/>
      <c r="V14" s="844"/>
      <c r="W14" s="844">
        <v>0</v>
      </c>
      <c r="X14" s="844"/>
      <c r="Y14" s="844"/>
      <c r="Z14" s="844">
        <f t="shared" si="4"/>
        <v>0</v>
      </c>
      <c r="AA14" s="845">
        <f>IF(J14=0,0,(HLOOKUP(H14,ElectricAvoidedCosts!$C$7:$P$37,F14+1,FALSE)))</f>
        <v>0.67084969084451451</v>
      </c>
      <c r="AB14" s="844">
        <f t="shared" si="5"/>
        <v>55345.099494672446</v>
      </c>
      <c r="AC14" s="846" t="str">
        <f t="shared" si="6"/>
        <v/>
      </c>
      <c r="AD14" s="846" t="str">
        <f t="shared" si="7"/>
        <v/>
      </c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</row>
    <row r="15" spans="1:475" s="602" customFormat="1">
      <c r="A15" s="319"/>
      <c r="B15" s="837" t="s">
        <v>77</v>
      </c>
      <c r="C15" s="837"/>
      <c r="D15" s="838"/>
      <c r="E15" s="812" t="s">
        <v>413</v>
      </c>
      <c r="F15" s="812">
        <v>12</v>
      </c>
      <c r="G15" s="839">
        <f t="shared" si="0"/>
        <v>5.1009047994650031E-2</v>
      </c>
      <c r="H15" s="811" t="s">
        <v>37</v>
      </c>
      <c r="I15" s="840">
        <v>263</v>
      </c>
      <c r="J15" s="814">
        <v>101</v>
      </c>
      <c r="K15" s="815">
        <v>25</v>
      </c>
      <c r="L15" s="815">
        <v>50</v>
      </c>
      <c r="M15" s="841">
        <f t="shared" si="1"/>
        <v>25</v>
      </c>
      <c r="N15" s="842">
        <f t="shared" si="8"/>
        <v>26563</v>
      </c>
      <c r="O15" s="375"/>
      <c r="P15" s="843"/>
      <c r="Q15" s="844"/>
      <c r="R15" s="844">
        <f t="shared" si="2"/>
        <v>6575</v>
      </c>
      <c r="S15" s="844">
        <f t="shared" si="3"/>
        <v>13150</v>
      </c>
      <c r="T15" s="844">
        <v>0</v>
      </c>
      <c r="U15" s="844"/>
      <c r="V15" s="844"/>
      <c r="W15" s="844">
        <v>0</v>
      </c>
      <c r="X15" s="844"/>
      <c r="Y15" s="844"/>
      <c r="Z15" s="844">
        <f t="shared" si="4"/>
        <v>0</v>
      </c>
      <c r="AA15" s="845">
        <f>IF(J15=0,0,(HLOOKUP(H15,ElectricAvoidedCosts!$C$7:$P$37,F15+1,FALSE)))</f>
        <v>0.67084969084451451</v>
      </c>
      <c r="AB15" s="844">
        <f t="shared" si="5"/>
        <v>17819.780337902837</v>
      </c>
      <c r="AC15" s="846" t="str">
        <f t="shared" si="6"/>
        <v/>
      </c>
      <c r="AD15" s="846" t="str">
        <f t="shared" si="7"/>
        <v/>
      </c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</row>
    <row r="16" spans="1:475" s="602" customFormat="1">
      <c r="A16" s="319"/>
      <c r="B16" s="837" t="s">
        <v>77</v>
      </c>
      <c r="C16" s="837"/>
      <c r="D16" s="838"/>
      <c r="E16" s="812" t="s">
        <v>414</v>
      </c>
      <c r="F16" s="812">
        <v>12</v>
      </c>
      <c r="G16" s="839">
        <f t="shared" si="0"/>
        <v>0.21043464651755181</v>
      </c>
      <c r="H16" s="811" t="s">
        <v>37</v>
      </c>
      <c r="I16" s="840">
        <v>761</v>
      </c>
      <c r="J16" s="814">
        <v>144</v>
      </c>
      <c r="K16" s="815">
        <v>25</v>
      </c>
      <c r="L16" s="815">
        <v>50</v>
      </c>
      <c r="M16" s="841">
        <f t="shared" si="1"/>
        <v>25</v>
      </c>
      <c r="N16" s="842">
        <f t="shared" si="8"/>
        <v>109584</v>
      </c>
      <c r="O16" s="375"/>
      <c r="P16" s="843"/>
      <c r="Q16" s="844"/>
      <c r="R16" s="844">
        <f t="shared" si="2"/>
        <v>19025</v>
      </c>
      <c r="S16" s="844">
        <f t="shared" si="3"/>
        <v>38050</v>
      </c>
      <c r="T16" s="844">
        <v>0</v>
      </c>
      <c r="U16" s="844"/>
      <c r="V16" s="844"/>
      <c r="W16" s="844">
        <v>0</v>
      </c>
      <c r="X16" s="844"/>
      <c r="Y16" s="844"/>
      <c r="Z16" s="844">
        <f t="shared" si="4"/>
        <v>0</v>
      </c>
      <c r="AA16" s="845">
        <f>IF(J16=0,0,(HLOOKUP(H16,ElectricAvoidedCosts!$C$7:$P$37,F16+1,FALSE)))</f>
        <v>0.67084969084451451</v>
      </c>
      <c r="AB16" s="844">
        <f t="shared" si="5"/>
        <v>73514.392521505273</v>
      </c>
      <c r="AC16" s="846" t="str">
        <f t="shared" si="6"/>
        <v/>
      </c>
      <c r="AD16" s="846" t="str">
        <f t="shared" si="7"/>
        <v/>
      </c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</row>
    <row r="17" spans="1:475" s="602" customFormat="1">
      <c r="A17" s="319"/>
      <c r="B17" s="837" t="s">
        <v>77</v>
      </c>
      <c r="C17" s="837"/>
      <c r="D17" s="838"/>
      <c r="E17" s="812" t="s">
        <v>415</v>
      </c>
      <c r="F17" s="812">
        <v>12</v>
      </c>
      <c r="G17" s="839">
        <f t="shared" si="0"/>
        <v>3.7405611033685504E-2</v>
      </c>
      <c r="H17" s="811" t="s">
        <v>37</v>
      </c>
      <c r="I17" s="840">
        <v>129</v>
      </c>
      <c r="J17" s="814">
        <v>151</v>
      </c>
      <c r="K17" s="815">
        <v>25</v>
      </c>
      <c r="L17" s="815">
        <v>50</v>
      </c>
      <c r="M17" s="841">
        <f t="shared" si="1"/>
        <v>25</v>
      </c>
      <c r="N17" s="842">
        <f t="shared" si="8"/>
        <v>19479</v>
      </c>
      <c r="O17" s="375"/>
      <c r="P17" s="843"/>
      <c r="Q17" s="844"/>
      <c r="R17" s="844">
        <f t="shared" si="2"/>
        <v>3225</v>
      </c>
      <c r="S17" s="844">
        <f t="shared" si="3"/>
        <v>6450</v>
      </c>
      <c r="T17" s="844">
        <v>0</v>
      </c>
      <c r="U17" s="844"/>
      <c r="V17" s="844"/>
      <c r="W17" s="844">
        <v>0</v>
      </c>
      <c r="X17" s="844"/>
      <c r="Y17" s="844"/>
      <c r="Z17" s="844">
        <f t="shared" si="4"/>
        <v>0</v>
      </c>
      <c r="AA17" s="845">
        <f>IF(J17=0,0,(HLOOKUP(H17,ElectricAvoidedCosts!$C$7:$P$37,F17+1,FALSE)))</f>
        <v>0.67084969084451451</v>
      </c>
      <c r="AB17" s="844">
        <f t="shared" si="5"/>
        <v>13067.481127960298</v>
      </c>
      <c r="AC17" s="846" t="str">
        <f t="shared" si="6"/>
        <v/>
      </c>
      <c r="AD17" s="846" t="str">
        <f t="shared" si="7"/>
        <v/>
      </c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</row>
    <row r="18" spans="1:475" s="602" customFormat="1">
      <c r="A18" s="319"/>
      <c r="B18" s="837" t="s">
        <v>77</v>
      </c>
      <c r="C18" s="837"/>
      <c r="D18" s="838"/>
      <c r="E18" s="812" t="s">
        <v>416</v>
      </c>
      <c r="F18" s="812">
        <v>12</v>
      </c>
      <c r="G18" s="839">
        <f t="shared" si="0"/>
        <v>5.4690271689479084E-2</v>
      </c>
      <c r="H18" s="811" t="s">
        <v>37</v>
      </c>
      <c r="I18" s="840">
        <v>178</v>
      </c>
      <c r="J18" s="814">
        <v>160</v>
      </c>
      <c r="K18" s="815">
        <v>25</v>
      </c>
      <c r="L18" s="815">
        <v>50</v>
      </c>
      <c r="M18" s="841">
        <f t="shared" si="1"/>
        <v>25</v>
      </c>
      <c r="N18" s="842">
        <f t="shared" si="8"/>
        <v>28480</v>
      </c>
      <c r="O18" s="375"/>
      <c r="P18" s="843"/>
      <c r="Q18" s="844"/>
      <c r="R18" s="844">
        <f t="shared" si="2"/>
        <v>4450</v>
      </c>
      <c r="S18" s="844">
        <f t="shared" si="3"/>
        <v>8900</v>
      </c>
      <c r="T18" s="844">
        <v>0</v>
      </c>
      <c r="U18" s="844"/>
      <c r="V18" s="844"/>
      <c r="W18" s="844">
        <v>0</v>
      </c>
      <c r="X18" s="844"/>
      <c r="Y18" s="844"/>
      <c r="Z18" s="844">
        <f t="shared" si="4"/>
        <v>0</v>
      </c>
      <c r="AA18" s="845">
        <f>IF(J18=0,0,(HLOOKUP(H18,ElectricAvoidedCosts!$C$7:$P$37,F18+1,FALSE)))</f>
        <v>0.67084969084451451</v>
      </c>
      <c r="AB18" s="844">
        <f t="shared" si="5"/>
        <v>19105.799195251773</v>
      </c>
      <c r="AC18" s="846" t="str">
        <f t="shared" si="6"/>
        <v/>
      </c>
      <c r="AD18" s="846" t="str">
        <f t="shared" si="7"/>
        <v/>
      </c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</row>
    <row r="19" spans="1:475" s="602" customFormat="1">
      <c r="A19" s="319"/>
      <c r="B19" s="837" t="s">
        <v>77</v>
      </c>
      <c r="C19" s="837"/>
      <c r="D19" s="838"/>
      <c r="E19" s="812" t="s">
        <v>417</v>
      </c>
      <c r="F19" s="812">
        <v>12</v>
      </c>
      <c r="G19" s="839">
        <f t="shared" si="0"/>
        <v>0.10273628986612118</v>
      </c>
      <c r="H19" s="811" t="s">
        <v>37</v>
      </c>
      <c r="I19" s="840">
        <v>428</v>
      </c>
      <c r="J19" s="814">
        <v>125</v>
      </c>
      <c r="K19" s="815">
        <v>25</v>
      </c>
      <c r="L19" s="815">
        <v>50</v>
      </c>
      <c r="M19" s="841">
        <f t="shared" si="1"/>
        <v>25</v>
      </c>
      <c r="N19" s="842">
        <f t="shared" si="8"/>
        <v>53500</v>
      </c>
      <c r="O19" s="375"/>
      <c r="P19" s="843"/>
      <c r="Q19" s="844"/>
      <c r="R19" s="844">
        <f t="shared" si="2"/>
        <v>10700</v>
      </c>
      <c r="S19" s="844">
        <f t="shared" si="3"/>
        <v>21400</v>
      </c>
      <c r="T19" s="844">
        <v>0</v>
      </c>
      <c r="U19" s="844"/>
      <c r="V19" s="844"/>
      <c r="W19" s="844">
        <v>0</v>
      </c>
      <c r="X19" s="844"/>
      <c r="Y19" s="844"/>
      <c r="Z19" s="844">
        <f t="shared" si="4"/>
        <v>0</v>
      </c>
      <c r="AA19" s="845">
        <f>IF(J19=0,0,(HLOOKUP(H19,ElectricAvoidedCosts!$C$7:$P$37,F19+1,FALSE)))</f>
        <v>0.67084969084451451</v>
      </c>
      <c r="AB19" s="844">
        <f t="shared" si="5"/>
        <v>35890.45846018153</v>
      </c>
      <c r="AC19" s="846" t="str">
        <f t="shared" si="6"/>
        <v/>
      </c>
      <c r="AD19" s="846" t="str">
        <f t="shared" si="7"/>
        <v/>
      </c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</row>
    <row r="20" spans="1:475" s="602" customFormat="1">
      <c r="A20" s="319"/>
      <c r="B20" s="837" t="s">
        <v>77</v>
      </c>
      <c r="C20" s="837"/>
      <c r="D20" s="838"/>
      <c r="E20" s="812" t="s">
        <v>418</v>
      </c>
      <c r="F20" s="812">
        <v>12</v>
      </c>
      <c r="G20" s="839">
        <f t="shared" si="0"/>
        <v>1.0734502062647052E-2</v>
      </c>
      <c r="H20" s="811" t="s">
        <v>37</v>
      </c>
      <c r="I20" s="840">
        <v>43</v>
      </c>
      <c r="J20" s="814">
        <v>130</v>
      </c>
      <c r="K20" s="815">
        <v>25</v>
      </c>
      <c r="L20" s="815">
        <v>50</v>
      </c>
      <c r="M20" s="841">
        <f t="shared" si="1"/>
        <v>25</v>
      </c>
      <c r="N20" s="842">
        <f t="shared" si="8"/>
        <v>5590</v>
      </c>
      <c r="O20" s="375"/>
      <c r="P20" s="843"/>
      <c r="Q20" s="844"/>
      <c r="R20" s="844">
        <f t="shared" si="2"/>
        <v>1075</v>
      </c>
      <c r="S20" s="844">
        <f t="shared" si="3"/>
        <v>2150</v>
      </c>
      <c r="T20" s="844">
        <v>0</v>
      </c>
      <c r="U20" s="844"/>
      <c r="V20" s="844"/>
      <c r="W20" s="844">
        <v>0</v>
      </c>
      <c r="X20" s="844"/>
      <c r="Y20" s="844"/>
      <c r="Z20" s="844">
        <f t="shared" si="4"/>
        <v>0</v>
      </c>
      <c r="AA20" s="845">
        <f>IF(J20=0,0,(HLOOKUP(H20,ElectricAvoidedCosts!$C$7:$P$37,F20+1,FALSE)))</f>
        <v>0.67084969084451451</v>
      </c>
      <c r="AB20" s="844">
        <f t="shared" si="5"/>
        <v>3750.0497718208362</v>
      </c>
      <c r="AC20" s="846" t="str">
        <f t="shared" si="6"/>
        <v/>
      </c>
      <c r="AD20" s="846" t="str">
        <f t="shared" si="7"/>
        <v/>
      </c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  <c r="RG20" s="319"/>
    </row>
    <row r="21" spans="1:475" s="602" customFormat="1">
      <c r="A21" s="319"/>
      <c r="B21" s="837" t="s">
        <v>77</v>
      </c>
      <c r="C21" s="837"/>
      <c r="D21" s="838"/>
      <c r="E21" s="812" t="s">
        <v>419</v>
      </c>
      <c r="F21" s="812">
        <v>5</v>
      </c>
      <c r="G21" s="839">
        <f t="shared" si="0"/>
        <v>2.3684555423107888E-2</v>
      </c>
      <c r="H21" s="811" t="s">
        <v>37</v>
      </c>
      <c r="I21" s="840">
        <v>117</v>
      </c>
      <c r="J21" s="814">
        <v>253</v>
      </c>
      <c r="K21" s="815">
        <v>15</v>
      </c>
      <c r="L21" s="815">
        <v>28</v>
      </c>
      <c r="M21" s="841">
        <f t="shared" si="1"/>
        <v>13</v>
      </c>
      <c r="N21" s="842">
        <f t="shared" si="8"/>
        <v>29601</v>
      </c>
      <c r="O21" s="375"/>
      <c r="P21" s="843"/>
      <c r="Q21" s="844"/>
      <c r="R21" s="844">
        <f t="shared" si="2"/>
        <v>1521</v>
      </c>
      <c r="S21" s="844">
        <f t="shared" si="3"/>
        <v>3276</v>
      </c>
      <c r="T21" s="844">
        <v>0</v>
      </c>
      <c r="U21" s="844"/>
      <c r="V21" s="844"/>
      <c r="W21" s="844">
        <v>0</v>
      </c>
      <c r="X21" s="844"/>
      <c r="Y21" s="844"/>
      <c r="Z21" s="844">
        <f t="shared" si="4"/>
        <v>0</v>
      </c>
      <c r="AA21" s="845">
        <f>IF(J21=0,0,(HLOOKUP(H21,ElectricAvoidedCosts!$C$7:$P$37,F21+1,FALSE)))</f>
        <v>0.3175879546338175</v>
      </c>
      <c r="AB21" s="844">
        <f t="shared" si="5"/>
        <v>9400.9210451156323</v>
      </c>
      <c r="AC21" s="846" t="str">
        <f t="shared" si="6"/>
        <v/>
      </c>
      <c r="AD21" s="846" t="str">
        <f t="shared" si="7"/>
        <v/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  <c r="RG21" s="319"/>
    </row>
    <row r="22" spans="1:475" s="602" customFormat="1">
      <c r="A22" s="319"/>
      <c r="B22" s="837" t="s">
        <v>77</v>
      </c>
      <c r="C22" s="837"/>
      <c r="D22" s="838"/>
      <c r="E22" s="812" t="s">
        <v>420</v>
      </c>
      <c r="F22" s="812">
        <v>5</v>
      </c>
      <c r="G22" s="839">
        <f t="shared" si="0"/>
        <v>1.1457816751424106E-2</v>
      </c>
      <c r="H22" s="811" t="s">
        <v>37</v>
      </c>
      <c r="I22" s="840">
        <v>40</v>
      </c>
      <c r="J22" s="814">
        <v>358</v>
      </c>
      <c r="K22" s="815">
        <v>15</v>
      </c>
      <c r="L22" s="815">
        <v>28</v>
      </c>
      <c r="M22" s="841">
        <f t="shared" si="1"/>
        <v>13</v>
      </c>
      <c r="N22" s="842">
        <f t="shared" si="8"/>
        <v>14320</v>
      </c>
      <c r="O22" s="375"/>
      <c r="P22" s="843"/>
      <c r="Q22" s="844"/>
      <c r="R22" s="844">
        <f t="shared" si="2"/>
        <v>520</v>
      </c>
      <c r="S22" s="844">
        <f t="shared" si="3"/>
        <v>1120</v>
      </c>
      <c r="T22" s="844">
        <v>0</v>
      </c>
      <c r="U22" s="844"/>
      <c r="V22" s="844"/>
      <c r="W22" s="844">
        <v>0</v>
      </c>
      <c r="X22" s="844"/>
      <c r="Y22" s="844"/>
      <c r="Z22" s="844">
        <f t="shared" ref="Z22:Z51" si="9">W22/(1+$E$2)^1</f>
        <v>0</v>
      </c>
      <c r="AA22" s="845">
        <f>IF(J22=0,0,(HLOOKUP(H22,ElectricAvoidedCosts!$C$7:$P$37,F22+1,FALSE)))</f>
        <v>0.3175879546338175</v>
      </c>
      <c r="AB22" s="844">
        <f t="shared" si="5"/>
        <v>4547.8595103562666</v>
      </c>
      <c r="AC22" s="846" t="str">
        <f t="shared" si="6"/>
        <v/>
      </c>
      <c r="AD22" s="846" t="str">
        <f t="shared" si="7"/>
        <v/>
      </c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  <c r="RG22" s="319"/>
    </row>
    <row r="23" spans="1:475" s="602" customFormat="1">
      <c r="A23" s="319"/>
      <c r="B23" s="837" t="s">
        <v>77</v>
      </c>
      <c r="C23" s="837"/>
      <c r="D23" s="838"/>
      <c r="E23" s="847" t="s">
        <v>421</v>
      </c>
      <c r="F23" s="812">
        <v>5</v>
      </c>
      <c r="G23" s="839">
        <f t="shared" si="0"/>
        <v>2.8324491131313779E-4</v>
      </c>
      <c r="H23" s="811" t="s">
        <v>37</v>
      </c>
      <c r="I23" s="840">
        <v>6</v>
      </c>
      <c r="J23" s="814">
        <v>59</v>
      </c>
      <c r="K23" s="815">
        <v>15</v>
      </c>
      <c r="L23" s="815">
        <v>28</v>
      </c>
      <c r="M23" s="841">
        <f t="shared" si="1"/>
        <v>13</v>
      </c>
      <c r="N23" s="842">
        <f t="shared" si="8"/>
        <v>354</v>
      </c>
      <c r="O23" s="375"/>
      <c r="P23" s="843"/>
      <c r="Q23" s="844"/>
      <c r="R23" s="844">
        <f t="shared" si="2"/>
        <v>78</v>
      </c>
      <c r="S23" s="844">
        <f t="shared" si="3"/>
        <v>168</v>
      </c>
      <c r="T23" s="844">
        <v>0</v>
      </c>
      <c r="U23" s="844"/>
      <c r="V23" s="844"/>
      <c r="W23" s="844">
        <v>0</v>
      </c>
      <c r="X23" s="844"/>
      <c r="Y23" s="844"/>
      <c r="Z23" s="844">
        <f t="shared" si="9"/>
        <v>0</v>
      </c>
      <c r="AA23" s="845">
        <f>IF(J23=0,0,(HLOOKUP(H23,ElectricAvoidedCosts!$C$7:$P$37,F23+1,FALSE)))</f>
        <v>0.3175879546338175</v>
      </c>
      <c r="AB23" s="844">
        <f t="shared" si="5"/>
        <v>112.4261359403714</v>
      </c>
      <c r="AC23" s="846" t="str">
        <f t="shared" si="6"/>
        <v/>
      </c>
      <c r="AD23" s="846" t="str">
        <f t="shared" si="7"/>
        <v/>
      </c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  <c r="MF23" s="319"/>
      <c r="MG23" s="319"/>
      <c r="MH23" s="319"/>
      <c r="MI23" s="319"/>
      <c r="MJ23" s="319"/>
      <c r="MK23" s="319"/>
      <c r="ML23" s="319"/>
      <c r="MM23" s="319"/>
      <c r="MN23" s="319"/>
      <c r="MO23" s="319"/>
      <c r="MP23" s="319"/>
      <c r="MQ23" s="319"/>
      <c r="MR23" s="319"/>
      <c r="MS23" s="319"/>
      <c r="MT23" s="319"/>
      <c r="MU23" s="319"/>
      <c r="MV23" s="319"/>
      <c r="MW23" s="319"/>
      <c r="MX23" s="319"/>
      <c r="MY23" s="319"/>
      <c r="MZ23" s="319"/>
      <c r="NA23" s="319"/>
      <c r="NB23" s="319"/>
      <c r="NC23" s="319"/>
      <c r="ND23" s="319"/>
      <c r="NE23" s="319"/>
      <c r="NF23" s="319"/>
      <c r="NG23" s="319"/>
      <c r="NH23" s="319"/>
      <c r="NI23" s="319"/>
      <c r="NJ23" s="319"/>
      <c r="NK23" s="319"/>
      <c r="NL23" s="319"/>
      <c r="NM23" s="319"/>
      <c r="NN23" s="319"/>
      <c r="NO23" s="319"/>
      <c r="NP23" s="319"/>
      <c r="NQ23" s="319"/>
      <c r="NR23" s="319"/>
      <c r="NS23" s="319"/>
      <c r="NT23" s="319"/>
      <c r="NU23" s="319"/>
      <c r="NV23" s="319"/>
      <c r="NW23" s="319"/>
      <c r="NX23" s="319"/>
      <c r="NY23" s="319"/>
      <c r="NZ23" s="319"/>
      <c r="OA23" s="319"/>
      <c r="OB23" s="319"/>
      <c r="OC23" s="319"/>
      <c r="OD23" s="319"/>
      <c r="OE23" s="319"/>
      <c r="OF23" s="319"/>
      <c r="OG23" s="319"/>
      <c r="OH23" s="319"/>
      <c r="OI23" s="319"/>
      <c r="OJ23" s="319"/>
      <c r="OK23" s="319"/>
      <c r="OL23" s="319"/>
      <c r="OM23" s="319"/>
      <c r="ON23" s="319"/>
      <c r="OO23" s="319"/>
      <c r="OP23" s="319"/>
      <c r="OQ23" s="319"/>
      <c r="OR23" s="319"/>
      <c r="OS23" s="319"/>
      <c r="OT23" s="319"/>
      <c r="OU23" s="319"/>
      <c r="OV23" s="319"/>
      <c r="OW23" s="319"/>
      <c r="OX23" s="319"/>
      <c r="OY23" s="319"/>
      <c r="OZ23" s="319"/>
      <c r="PA23" s="319"/>
      <c r="PB23" s="319"/>
      <c r="PC23" s="319"/>
      <c r="PD23" s="319"/>
      <c r="PE23" s="319"/>
      <c r="PF23" s="319"/>
      <c r="PG23" s="319"/>
      <c r="PH23" s="319"/>
      <c r="PI23" s="319"/>
      <c r="PJ23" s="319"/>
      <c r="PK23" s="319"/>
      <c r="PL23" s="319"/>
      <c r="PM23" s="319"/>
      <c r="PN23" s="319"/>
      <c r="PO23" s="319"/>
      <c r="PP23" s="319"/>
      <c r="PQ23" s="319"/>
      <c r="PR23" s="319"/>
      <c r="PS23" s="319"/>
      <c r="PT23" s="319"/>
      <c r="PU23" s="319"/>
      <c r="PV23" s="319"/>
      <c r="PW23" s="319"/>
      <c r="PX23" s="319"/>
      <c r="PY23" s="319"/>
      <c r="PZ23" s="319"/>
      <c r="QA23" s="319"/>
      <c r="QB23" s="319"/>
      <c r="QC23" s="319"/>
      <c r="QD23" s="319"/>
      <c r="QE23" s="319"/>
      <c r="QF23" s="319"/>
      <c r="QG23" s="319"/>
      <c r="QH23" s="319"/>
      <c r="QI23" s="319"/>
      <c r="QJ23" s="319"/>
      <c r="QK23" s="319"/>
      <c r="QL23" s="319"/>
      <c r="QM23" s="319"/>
      <c r="QN23" s="319"/>
      <c r="QO23" s="319"/>
      <c r="QP23" s="319"/>
      <c r="QQ23" s="319"/>
      <c r="QR23" s="319"/>
      <c r="QS23" s="319"/>
      <c r="QT23" s="319"/>
      <c r="QU23" s="319"/>
      <c r="QV23" s="319"/>
      <c r="QW23" s="319"/>
      <c r="QX23" s="319"/>
      <c r="QY23" s="319"/>
      <c r="QZ23" s="319"/>
      <c r="RA23" s="319"/>
      <c r="RB23" s="319"/>
      <c r="RC23" s="319"/>
      <c r="RD23" s="319"/>
      <c r="RE23" s="319"/>
      <c r="RF23" s="319"/>
      <c r="RG23" s="319"/>
    </row>
    <row r="24" spans="1:475" s="602" customFormat="1">
      <c r="A24" s="319"/>
      <c r="B24" s="837" t="s">
        <v>77</v>
      </c>
      <c r="C24" s="837"/>
      <c r="D24" s="838"/>
      <c r="E24" s="812" t="s">
        <v>422</v>
      </c>
      <c r="F24" s="812">
        <v>5</v>
      </c>
      <c r="G24" s="839">
        <f t="shared" si="0"/>
        <v>2.7565970860339614E-2</v>
      </c>
      <c r="H24" s="811" t="s">
        <v>37</v>
      </c>
      <c r="I24" s="840">
        <v>261</v>
      </c>
      <c r="J24" s="814">
        <v>132</v>
      </c>
      <c r="K24" s="815">
        <v>15</v>
      </c>
      <c r="L24" s="815">
        <v>28</v>
      </c>
      <c r="M24" s="841">
        <f t="shared" si="1"/>
        <v>13</v>
      </c>
      <c r="N24" s="842">
        <f t="shared" si="8"/>
        <v>34452</v>
      </c>
      <c r="O24" s="375"/>
      <c r="P24" s="843"/>
      <c r="Q24" s="844"/>
      <c r="R24" s="844">
        <f t="shared" si="2"/>
        <v>3393</v>
      </c>
      <c r="S24" s="844">
        <f t="shared" si="3"/>
        <v>7308</v>
      </c>
      <c r="T24" s="844">
        <v>0</v>
      </c>
      <c r="U24" s="844"/>
      <c r="V24" s="844"/>
      <c r="W24" s="844">
        <v>0</v>
      </c>
      <c r="X24" s="844"/>
      <c r="Y24" s="844"/>
      <c r="Z24" s="844">
        <f t="shared" si="9"/>
        <v>0</v>
      </c>
      <c r="AA24" s="845">
        <f>IF(J24=0,0,(HLOOKUP(H24,ElectricAvoidedCosts!$C$7:$P$37,F24+1,FALSE)))</f>
        <v>0.3175879546338175</v>
      </c>
      <c r="AB24" s="844">
        <f t="shared" si="5"/>
        <v>10941.54021304428</v>
      </c>
      <c r="AC24" s="846" t="str">
        <f t="shared" si="6"/>
        <v/>
      </c>
      <c r="AD24" s="846" t="str">
        <f t="shared" si="7"/>
        <v/>
      </c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  <c r="KO24" s="319"/>
      <c r="KP24" s="319"/>
      <c r="KQ24" s="319"/>
      <c r="KR24" s="319"/>
      <c r="KS24" s="319"/>
      <c r="KT24" s="319"/>
      <c r="KU24" s="319"/>
      <c r="KV24" s="319"/>
      <c r="KW24" s="319"/>
      <c r="KX24" s="319"/>
      <c r="KY24" s="319"/>
      <c r="KZ24" s="319"/>
      <c r="LA24" s="319"/>
      <c r="LB24" s="319"/>
      <c r="LC24" s="319"/>
      <c r="LD24" s="319"/>
      <c r="LE24" s="319"/>
      <c r="LF24" s="319"/>
      <c r="LG24" s="319"/>
      <c r="LH24" s="319"/>
      <c r="LI24" s="319"/>
      <c r="LJ24" s="319"/>
      <c r="LK24" s="319"/>
      <c r="LL24" s="319"/>
      <c r="LM24" s="319"/>
      <c r="LN24" s="319"/>
      <c r="LO24" s="319"/>
      <c r="LP24" s="319"/>
      <c r="LQ24" s="319"/>
      <c r="LR24" s="319"/>
      <c r="LS24" s="319"/>
      <c r="LT24" s="319"/>
      <c r="LU24" s="319"/>
      <c r="LV24" s="319"/>
      <c r="LW24" s="319"/>
      <c r="LX24" s="319"/>
      <c r="LY24" s="319"/>
      <c r="LZ24" s="319"/>
      <c r="MA24" s="319"/>
      <c r="MB24" s="319"/>
      <c r="MC24" s="319"/>
      <c r="MD24" s="319"/>
      <c r="ME24" s="319"/>
      <c r="MF24" s="319"/>
      <c r="MG24" s="319"/>
      <c r="MH24" s="319"/>
      <c r="MI24" s="319"/>
      <c r="MJ24" s="319"/>
      <c r="MK24" s="319"/>
      <c r="ML24" s="319"/>
      <c r="MM24" s="319"/>
      <c r="MN24" s="319"/>
      <c r="MO24" s="319"/>
      <c r="MP24" s="319"/>
      <c r="MQ24" s="319"/>
      <c r="MR24" s="319"/>
      <c r="MS24" s="319"/>
      <c r="MT24" s="319"/>
      <c r="MU24" s="319"/>
      <c r="MV24" s="319"/>
      <c r="MW24" s="319"/>
      <c r="MX24" s="319"/>
      <c r="MY24" s="319"/>
      <c r="MZ24" s="319"/>
      <c r="NA24" s="319"/>
      <c r="NB24" s="319"/>
      <c r="NC24" s="319"/>
      <c r="ND24" s="319"/>
      <c r="NE24" s="319"/>
      <c r="NF24" s="319"/>
      <c r="NG24" s="319"/>
      <c r="NH24" s="319"/>
      <c r="NI24" s="319"/>
      <c r="NJ24" s="319"/>
      <c r="NK24" s="319"/>
      <c r="NL24" s="319"/>
      <c r="NM24" s="319"/>
      <c r="NN24" s="319"/>
      <c r="NO24" s="319"/>
      <c r="NP24" s="319"/>
      <c r="NQ24" s="319"/>
      <c r="NR24" s="319"/>
      <c r="NS24" s="319"/>
      <c r="NT24" s="319"/>
      <c r="NU24" s="319"/>
      <c r="NV24" s="319"/>
      <c r="NW24" s="319"/>
      <c r="NX24" s="319"/>
      <c r="NY24" s="319"/>
      <c r="NZ24" s="319"/>
      <c r="OA24" s="319"/>
      <c r="OB24" s="319"/>
      <c r="OC24" s="319"/>
      <c r="OD24" s="319"/>
      <c r="OE24" s="319"/>
      <c r="OF24" s="319"/>
      <c r="OG24" s="319"/>
      <c r="OH24" s="319"/>
      <c r="OI24" s="319"/>
      <c r="OJ24" s="319"/>
      <c r="OK24" s="319"/>
      <c r="OL24" s="319"/>
      <c r="OM24" s="319"/>
      <c r="ON24" s="319"/>
      <c r="OO24" s="319"/>
      <c r="OP24" s="319"/>
      <c r="OQ24" s="319"/>
      <c r="OR24" s="319"/>
      <c r="OS24" s="319"/>
      <c r="OT24" s="319"/>
      <c r="OU24" s="319"/>
      <c r="OV24" s="319"/>
      <c r="OW24" s="319"/>
      <c r="OX24" s="319"/>
      <c r="OY24" s="319"/>
      <c r="OZ24" s="319"/>
      <c r="PA24" s="319"/>
      <c r="PB24" s="319"/>
      <c r="PC24" s="319"/>
      <c r="PD24" s="319"/>
      <c r="PE24" s="319"/>
      <c r="PF24" s="319"/>
      <c r="PG24" s="319"/>
      <c r="PH24" s="319"/>
      <c r="PI24" s="319"/>
      <c r="PJ24" s="319"/>
      <c r="PK24" s="319"/>
      <c r="PL24" s="319"/>
      <c r="PM24" s="319"/>
      <c r="PN24" s="319"/>
      <c r="PO24" s="319"/>
      <c r="PP24" s="319"/>
      <c r="PQ24" s="319"/>
      <c r="PR24" s="319"/>
      <c r="PS24" s="319"/>
      <c r="PT24" s="319"/>
      <c r="PU24" s="319"/>
      <c r="PV24" s="319"/>
      <c r="PW24" s="319"/>
      <c r="PX24" s="319"/>
      <c r="PY24" s="319"/>
      <c r="PZ24" s="319"/>
      <c r="QA24" s="319"/>
      <c r="QB24" s="319"/>
      <c r="QC24" s="319"/>
      <c r="QD24" s="319"/>
      <c r="QE24" s="319"/>
      <c r="QF24" s="319"/>
      <c r="QG24" s="319"/>
      <c r="QH24" s="319"/>
      <c r="QI24" s="319"/>
      <c r="QJ24" s="319"/>
      <c r="QK24" s="319"/>
      <c r="QL24" s="319"/>
      <c r="QM24" s="319"/>
      <c r="QN24" s="319"/>
      <c r="QO24" s="319"/>
      <c r="QP24" s="319"/>
      <c r="QQ24" s="319"/>
      <c r="QR24" s="319"/>
      <c r="QS24" s="319"/>
      <c r="QT24" s="319"/>
      <c r="QU24" s="319"/>
      <c r="QV24" s="319"/>
      <c r="QW24" s="319"/>
      <c r="QX24" s="319"/>
      <c r="QY24" s="319"/>
      <c r="QZ24" s="319"/>
      <c r="RA24" s="319"/>
      <c r="RB24" s="319"/>
      <c r="RC24" s="319"/>
      <c r="RD24" s="319"/>
      <c r="RE24" s="319"/>
      <c r="RF24" s="319"/>
      <c r="RG24" s="319"/>
    </row>
    <row r="25" spans="1:475" s="602" customFormat="1">
      <c r="A25" s="319"/>
      <c r="B25" s="837" t="s">
        <v>77</v>
      </c>
      <c r="C25" s="837"/>
      <c r="D25" s="838"/>
      <c r="E25" s="812" t="s">
        <v>423</v>
      </c>
      <c r="F25" s="812">
        <v>5</v>
      </c>
      <c r="G25" s="839">
        <f t="shared" si="0"/>
        <v>5.7762758863045327E-2</v>
      </c>
      <c r="H25" s="811" t="s">
        <v>37</v>
      </c>
      <c r="I25" s="840">
        <v>384</v>
      </c>
      <c r="J25" s="814">
        <v>188</v>
      </c>
      <c r="K25" s="815">
        <v>15</v>
      </c>
      <c r="L25" s="815">
        <v>28</v>
      </c>
      <c r="M25" s="841">
        <f t="shared" si="1"/>
        <v>13</v>
      </c>
      <c r="N25" s="842">
        <f t="shared" si="8"/>
        <v>72192</v>
      </c>
      <c r="O25" s="375"/>
      <c r="P25" s="843"/>
      <c r="Q25" s="844"/>
      <c r="R25" s="844">
        <f t="shared" si="2"/>
        <v>4992</v>
      </c>
      <c r="S25" s="844">
        <f t="shared" si="3"/>
        <v>10752</v>
      </c>
      <c r="T25" s="844">
        <v>0</v>
      </c>
      <c r="U25" s="844"/>
      <c r="V25" s="844"/>
      <c r="W25" s="844">
        <v>0</v>
      </c>
      <c r="X25" s="844"/>
      <c r="Y25" s="844"/>
      <c r="Z25" s="844">
        <f t="shared" si="9"/>
        <v>0</v>
      </c>
      <c r="AA25" s="845">
        <f>IF(J25=0,0,(HLOOKUP(H25,ElectricAvoidedCosts!$C$7:$P$37,F25+1,FALSE)))</f>
        <v>0.3175879546338175</v>
      </c>
      <c r="AB25" s="844">
        <f t="shared" si="5"/>
        <v>22927.309620924552</v>
      </c>
      <c r="AC25" s="846" t="str">
        <f t="shared" si="6"/>
        <v/>
      </c>
      <c r="AD25" s="846" t="str">
        <f t="shared" si="7"/>
        <v/>
      </c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  <c r="KO25" s="319"/>
      <c r="KP25" s="319"/>
      <c r="KQ25" s="319"/>
      <c r="KR25" s="319"/>
      <c r="KS25" s="319"/>
      <c r="KT25" s="319"/>
      <c r="KU25" s="319"/>
      <c r="KV25" s="319"/>
      <c r="KW25" s="319"/>
      <c r="KX25" s="319"/>
      <c r="KY25" s="319"/>
      <c r="KZ25" s="319"/>
      <c r="LA25" s="319"/>
      <c r="LB25" s="319"/>
      <c r="LC25" s="319"/>
      <c r="LD25" s="319"/>
      <c r="LE25" s="319"/>
      <c r="LF25" s="319"/>
      <c r="LG25" s="319"/>
      <c r="LH25" s="319"/>
      <c r="LI25" s="319"/>
      <c r="LJ25" s="319"/>
      <c r="LK25" s="319"/>
      <c r="LL25" s="319"/>
      <c r="LM25" s="319"/>
      <c r="LN25" s="319"/>
      <c r="LO25" s="319"/>
      <c r="LP25" s="319"/>
      <c r="LQ25" s="319"/>
      <c r="LR25" s="319"/>
      <c r="LS25" s="319"/>
      <c r="LT25" s="319"/>
      <c r="LU25" s="319"/>
      <c r="LV25" s="319"/>
      <c r="LW25" s="319"/>
      <c r="LX25" s="319"/>
      <c r="LY25" s="319"/>
      <c r="LZ25" s="319"/>
      <c r="MA25" s="319"/>
      <c r="MB25" s="319"/>
      <c r="MC25" s="319"/>
      <c r="MD25" s="319"/>
      <c r="ME25" s="319"/>
      <c r="MF25" s="319"/>
      <c r="MG25" s="319"/>
      <c r="MH25" s="319"/>
      <c r="MI25" s="319"/>
      <c r="MJ25" s="319"/>
      <c r="MK25" s="319"/>
      <c r="ML25" s="319"/>
      <c r="MM25" s="319"/>
      <c r="MN25" s="319"/>
      <c r="MO25" s="319"/>
      <c r="MP25" s="319"/>
      <c r="MQ25" s="319"/>
      <c r="MR25" s="319"/>
      <c r="MS25" s="319"/>
      <c r="MT25" s="319"/>
      <c r="MU25" s="319"/>
      <c r="MV25" s="319"/>
      <c r="MW25" s="319"/>
      <c r="MX25" s="319"/>
      <c r="MY25" s="319"/>
      <c r="MZ25" s="319"/>
      <c r="NA25" s="319"/>
      <c r="NB25" s="319"/>
      <c r="NC25" s="319"/>
      <c r="ND25" s="319"/>
      <c r="NE25" s="319"/>
      <c r="NF25" s="319"/>
      <c r="NG25" s="319"/>
      <c r="NH25" s="319"/>
      <c r="NI25" s="319"/>
      <c r="NJ25" s="319"/>
      <c r="NK25" s="319"/>
      <c r="NL25" s="319"/>
      <c r="NM25" s="319"/>
      <c r="NN25" s="319"/>
      <c r="NO25" s="319"/>
      <c r="NP25" s="319"/>
      <c r="NQ25" s="319"/>
      <c r="NR25" s="319"/>
      <c r="NS25" s="319"/>
      <c r="NT25" s="319"/>
      <c r="NU25" s="319"/>
      <c r="NV25" s="319"/>
      <c r="NW25" s="319"/>
      <c r="NX25" s="319"/>
      <c r="NY25" s="319"/>
      <c r="NZ25" s="319"/>
      <c r="OA25" s="319"/>
      <c r="OB25" s="319"/>
      <c r="OC25" s="319"/>
      <c r="OD25" s="319"/>
      <c r="OE25" s="319"/>
      <c r="OF25" s="319"/>
      <c r="OG25" s="319"/>
      <c r="OH25" s="319"/>
      <c r="OI25" s="319"/>
      <c r="OJ25" s="319"/>
      <c r="OK25" s="319"/>
      <c r="OL25" s="319"/>
      <c r="OM25" s="319"/>
      <c r="ON25" s="319"/>
      <c r="OO25" s="319"/>
      <c r="OP25" s="319"/>
      <c r="OQ25" s="319"/>
      <c r="OR25" s="319"/>
      <c r="OS25" s="319"/>
      <c r="OT25" s="319"/>
      <c r="OU25" s="319"/>
      <c r="OV25" s="319"/>
      <c r="OW25" s="319"/>
      <c r="OX25" s="319"/>
      <c r="OY25" s="319"/>
      <c r="OZ25" s="319"/>
      <c r="PA25" s="319"/>
      <c r="PB25" s="319"/>
      <c r="PC25" s="319"/>
      <c r="PD25" s="319"/>
      <c r="PE25" s="319"/>
      <c r="PF25" s="319"/>
      <c r="PG25" s="319"/>
      <c r="PH25" s="319"/>
      <c r="PI25" s="319"/>
      <c r="PJ25" s="319"/>
      <c r="PK25" s="319"/>
      <c r="PL25" s="319"/>
      <c r="PM25" s="319"/>
      <c r="PN25" s="319"/>
      <c r="PO25" s="319"/>
      <c r="PP25" s="319"/>
      <c r="PQ25" s="319"/>
      <c r="PR25" s="319"/>
      <c r="PS25" s="319"/>
      <c r="PT25" s="319"/>
      <c r="PU25" s="319"/>
      <c r="PV25" s="319"/>
      <c r="PW25" s="319"/>
      <c r="PX25" s="319"/>
      <c r="PY25" s="319"/>
      <c r="PZ25" s="319"/>
      <c r="QA25" s="319"/>
      <c r="QB25" s="319"/>
      <c r="QC25" s="319"/>
      <c r="QD25" s="319"/>
      <c r="QE25" s="319"/>
      <c r="QF25" s="319"/>
      <c r="QG25" s="319"/>
      <c r="QH25" s="319"/>
      <c r="QI25" s="319"/>
      <c r="QJ25" s="319"/>
      <c r="QK25" s="319"/>
      <c r="QL25" s="319"/>
      <c r="QM25" s="319"/>
      <c r="QN25" s="319"/>
      <c r="QO25" s="319"/>
      <c r="QP25" s="319"/>
      <c r="QQ25" s="319"/>
      <c r="QR25" s="319"/>
      <c r="QS25" s="319"/>
      <c r="QT25" s="319"/>
      <c r="QU25" s="319"/>
      <c r="QV25" s="319"/>
      <c r="QW25" s="319"/>
      <c r="QX25" s="319"/>
      <c r="QY25" s="319"/>
      <c r="QZ25" s="319"/>
      <c r="RA25" s="319"/>
      <c r="RB25" s="319"/>
      <c r="RC25" s="319"/>
      <c r="RD25" s="319"/>
      <c r="RE25" s="319"/>
      <c r="RF25" s="319"/>
      <c r="RG25" s="319"/>
    </row>
    <row r="26" spans="1:475" s="602" customFormat="1">
      <c r="A26" s="319"/>
      <c r="B26" s="837" t="s">
        <v>77</v>
      </c>
      <c r="C26" s="837"/>
      <c r="D26" s="838"/>
      <c r="E26" s="812" t="s">
        <v>424</v>
      </c>
      <c r="F26" s="812">
        <v>5</v>
      </c>
      <c r="G26" s="839">
        <f t="shared" si="0"/>
        <v>4.7287497905667923E-4</v>
      </c>
      <c r="H26" s="811" t="s">
        <v>37</v>
      </c>
      <c r="I26" s="840">
        <v>3</v>
      </c>
      <c r="J26" s="814">
        <v>197</v>
      </c>
      <c r="K26" s="815">
        <v>15</v>
      </c>
      <c r="L26" s="815">
        <v>28</v>
      </c>
      <c r="M26" s="841">
        <f t="shared" si="1"/>
        <v>13</v>
      </c>
      <c r="N26" s="842">
        <f t="shared" si="8"/>
        <v>591</v>
      </c>
      <c r="O26" s="375"/>
      <c r="P26" s="843"/>
      <c r="Q26" s="844"/>
      <c r="R26" s="844">
        <f t="shared" si="2"/>
        <v>39</v>
      </c>
      <c r="S26" s="844">
        <f t="shared" si="3"/>
        <v>84</v>
      </c>
      <c r="T26" s="844">
        <v>0</v>
      </c>
      <c r="U26" s="844"/>
      <c r="V26" s="844"/>
      <c r="W26" s="844">
        <v>0</v>
      </c>
      <c r="X26" s="844"/>
      <c r="Y26" s="844"/>
      <c r="Z26" s="844">
        <f t="shared" si="9"/>
        <v>0</v>
      </c>
      <c r="AA26" s="845">
        <f>IF(J26=0,0,(HLOOKUP(H26,ElectricAvoidedCosts!$C$7:$P$37,F26+1,FALSE)))</f>
        <v>0.3175879546338175</v>
      </c>
      <c r="AB26" s="844">
        <f t="shared" si="5"/>
        <v>187.69448118858614</v>
      </c>
      <c r="AC26" s="846" t="str">
        <f t="shared" si="6"/>
        <v/>
      </c>
      <c r="AD26" s="846" t="str">
        <f t="shared" si="7"/>
        <v/>
      </c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  <c r="KO26" s="319"/>
      <c r="KP26" s="319"/>
      <c r="KQ26" s="319"/>
      <c r="KR26" s="319"/>
      <c r="KS26" s="319"/>
      <c r="KT26" s="319"/>
      <c r="KU26" s="319"/>
      <c r="KV26" s="319"/>
      <c r="KW26" s="319"/>
      <c r="KX26" s="319"/>
      <c r="KY26" s="319"/>
      <c r="KZ26" s="319"/>
      <c r="LA26" s="319"/>
      <c r="LB26" s="319"/>
      <c r="LC26" s="319"/>
      <c r="LD26" s="319"/>
      <c r="LE26" s="319"/>
      <c r="LF26" s="319"/>
      <c r="LG26" s="319"/>
      <c r="LH26" s="319"/>
      <c r="LI26" s="319"/>
      <c r="LJ26" s="319"/>
      <c r="LK26" s="319"/>
      <c r="LL26" s="319"/>
      <c r="LM26" s="319"/>
      <c r="LN26" s="319"/>
      <c r="LO26" s="319"/>
      <c r="LP26" s="319"/>
      <c r="LQ26" s="319"/>
      <c r="LR26" s="319"/>
      <c r="LS26" s="319"/>
      <c r="LT26" s="319"/>
      <c r="LU26" s="319"/>
      <c r="LV26" s="319"/>
      <c r="LW26" s="319"/>
      <c r="LX26" s="319"/>
      <c r="LY26" s="319"/>
      <c r="LZ26" s="319"/>
      <c r="MA26" s="319"/>
      <c r="MB26" s="319"/>
      <c r="MC26" s="319"/>
      <c r="MD26" s="319"/>
      <c r="ME26" s="319"/>
      <c r="MF26" s="319"/>
      <c r="MG26" s="319"/>
      <c r="MH26" s="319"/>
      <c r="MI26" s="319"/>
      <c r="MJ26" s="319"/>
      <c r="MK26" s="319"/>
      <c r="ML26" s="319"/>
      <c r="MM26" s="319"/>
      <c r="MN26" s="319"/>
      <c r="MO26" s="319"/>
      <c r="MP26" s="319"/>
      <c r="MQ26" s="319"/>
      <c r="MR26" s="319"/>
      <c r="MS26" s="319"/>
      <c r="MT26" s="319"/>
      <c r="MU26" s="319"/>
      <c r="MV26" s="319"/>
      <c r="MW26" s="319"/>
      <c r="MX26" s="319"/>
      <c r="MY26" s="319"/>
      <c r="MZ26" s="319"/>
      <c r="NA26" s="319"/>
      <c r="NB26" s="319"/>
      <c r="NC26" s="319"/>
      <c r="ND26" s="319"/>
      <c r="NE26" s="319"/>
      <c r="NF26" s="319"/>
      <c r="NG26" s="319"/>
      <c r="NH26" s="319"/>
      <c r="NI26" s="319"/>
      <c r="NJ26" s="319"/>
      <c r="NK26" s="319"/>
      <c r="NL26" s="319"/>
      <c r="NM26" s="319"/>
      <c r="NN26" s="319"/>
      <c r="NO26" s="319"/>
      <c r="NP26" s="319"/>
      <c r="NQ26" s="319"/>
      <c r="NR26" s="319"/>
      <c r="NS26" s="319"/>
      <c r="NT26" s="319"/>
      <c r="NU26" s="319"/>
      <c r="NV26" s="319"/>
      <c r="NW26" s="319"/>
      <c r="NX26" s="319"/>
      <c r="NY26" s="319"/>
      <c r="NZ26" s="319"/>
      <c r="OA26" s="319"/>
      <c r="OB26" s="319"/>
      <c r="OC26" s="319"/>
      <c r="OD26" s="319"/>
      <c r="OE26" s="319"/>
      <c r="OF26" s="319"/>
      <c r="OG26" s="319"/>
      <c r="OH26" s="319"/>
      <c r="OI26" s="319"/>
      <c r="OJ26" s="319"/>
      <c r="OK26" s="319"/>
      <c r="OL26" s="319"/>
      <c r="OM26" s="319"/>
      <c r="ON26" s="319"/>
      <c r="OO26" s="319"/>
      <c r="OP26" s="319"/>
      <c r="OQ26" s="319"/>
      <c r="OR26" s="319"/>
      <c r="OS26" s="319"/>
      <c r="OT26" s="319"/>
      <c r="OU26" s="319"/>
      <c r="OV26" s="319"/>
      <c r="OW26" s="319"/>
      <c r="OX26" s="319"/>
      <c r="OY26" s="319"/>
      <c r="OZ26" s="319"/>
      <c r="PA26" s="319"/>
      <c r="PB26" s="319"/>
      <c r="PC26" s="319"/>
      <c r="PD26" s="319"/>
      <c r="PE26" s="319"/>
      <c r="PF26" s="319"/>
      <c r="PG26" s="319"/>
      <c r="PH26" s="319"/>
      <c r="PI26" s="319"/>
      <c r="PJ26" s="319"/>
      <c r="PK26" s="319"/>
      <c r="PL26" s="319"/>
      <c r="PM26" s="319"/>
      <c r="PN26" s="319"/>
      <c r="PO26" s="319"/>
      <c r="PP26" s="319"/>
      <c r="PQ26" s="319"/>
      <c r="PR26" s="319"/>
      <c r="PS26" s="319"/>
      <c r="PT26" s="319"/>
      <c r="PU26" s="319"/>
      <c r="PV26" s="319"/>
      <c r="PW26" s="319"/>
      <c r="PX26" s="319"/>
      <c r="PY26" s="319"/>
      <c r="PZ26" s="319"/>
      <c r="QA26" s="319"/>
      <c r="QB26" s="319"/>
      <c r="QC26" s="319"/>
      <c r="QD26" s="319"/>
      <c r="QE26" s="319"/>
      <c r="QF26" s="319"/>
      <c r="QG26" s="319"/>
      <c r="QH26" s="319"/>
      <c r="QI26" s="319"/>
      <c r="QJ26" s="319"/>
      <c r="QK26" s="319"/>
      <c r="QL26" s="319"/>
      <c r="QM26" s="319"/>
      <c r="QN26" s="319"/>
      <c r="QO26" s="319"/>
      <c r="QP26" s="319"/>
      <c r="QQ26" s="319"/>
      <c r="QR26" s="319"/>
      <c r="QS26" s="319"/>
      <c r="QT26" s="319"/>
      <c r="QU26" s="319"/>
      <c r="QV26" s="319"/>
      <c r="QW26" s="319"/>
      <c r="QX26" s="319"/>
      <c r="QY26" s="319"/>
      <c r="QZ26" s="319"/>
      <c r="RA26" s="319"/>
      <c r="RB26" s="319"/>
      <c r="RC26" s="319"/>
      <c r="RD26" s="319"/>
      <c r="RE26" s="319"/>
      <c r="RF26" s="319"/>
      <c r="RG26" s="319"/>
    </row>
    <row r="27" spans="1:475" s="602" customFormat="1">
      <c r="A27" s="319"/>
      <c r="B27" s="837" t="s">
        <v>77</v>
      </c>
      <c r="C27" s="837"/>
      <c r="D27" s="838"/>
      <c r="E27" s="812" t="s">
        <v>425</v>
      </c>
      <c r="F27" s="812">
        <v>5</v>
      </c>
      <c r="G27" s="839">
        <f t="shared" si="0"/>
        <v>1.9139034685339708E-2</v>
      </c>
      <c r="H27" s="811" t="s">
        <v>37</v>
      </c>
      <c r="I27" s="840">
        <v>115</v>
      </c>
      <c r="J27" s="814">
        <v>208</v>
      </c>
      <c r="K27" s="815">
        <v>15</v>
      </c>
      <c r="L27" s="815">
        <v>28</v>
      </c>
      <c r="M27" s="841">
        <f t="shared" si="1"/>
        <v>13</v>
      </c>
      <c r="N27" s="842">
        <f t="shared" si="8"/>
        <v>23920</v>
      </c>
      <c r="O27" s="375"/>
      <c r="P27" s="843"/>
      <c r="Q27" s="844"/>
      <c r="R27" s="844">
        <f t="shared" si="2"/>
        <v>1495</v>
      </c>
      <c r="S27" s="844">
        <f t="shared" si="3"/>
        <v>3220</v>
      </c>
      <c r="T27" s="844">
        <v>0</v>
      </c>
      <c r="U27" s="844"/>
      <c r="V27" s="844"/>
      <c r="W27" s="844">
        <v>0</v>
      </c>
      <c r="X27" s="844"/>
      <c r="Y27" s="844"/>
      <c r="Z27" s="844">
        <f t="shared" si="9"/>
        <v>0</v>
      </c>
      <c r="AA27" s="845">
        <f>IF(J27=0,0,(HLOOKUP(H27,ElectricAvoidedCosts!$C$7:$P$37,F27+1,FALSE)))</f>
        <v>0.3175879546338175</v>
      </c>
      <c r="AB27" s="844">
        <f>AA27*N27</f>
        <v>7596.703874840915</v>
      </c>
      <c r="AC27" s="846" t="str">
        <f t="shared" si="6"/>
        <v/>
      </c>
      <c r="AD27" s="846" t="str">
        <f t="shared" si="7"/>
        <v/>
      </c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  <c r="KO27" s="319"/>
      <c r="KP27" s="319"/>
      <c r="KQ27" s="319"/>
      <c r="KR27" s="319"/>
      <c r="KS27" s="319"/>
      <c r="KT27" s="319"/>
      <c r="KU27" s="319"/>
      <c r="KV27" s="319"/>
      <c r="KW27" s="319"/>
      <c r="KX27" s="319"/>
      <c r="KY27" s="319"/>
      <c r="KZ27" s="319"/>
      <c r="LA27" s="319"/>
      <c r="LB27" s="319"/>
      <c r="LC27" s="319"/>
      <c r="LD27" s="319"/>
      <c r="LE27" s="319"/>
      <c r="LF27" s="319"/>
      <c r="LG27" s="319"/>
      <c r="LH27" s="319"/>
      <c r="LI27" s="319"/>
      <c r="LJ27" s="319"/>
      <c r="LK27" s="319"/>
      <c r="LL27" s="319"/>
      <c r="LM27" s="319"/>
      <c r="LN27" s="319"/>
      <c r="LO27" s="319"/>
      <c r="LP27" s="319"/>
      <c r="LQ27" s="319"/>
      <c r="LR27" s="319"/>
      <c r="LS27" s="319"/>
      <c r="LT27" s="319"/>
      <c r="LU27" s="319"/>
      <c r="LV27" s="319"/>
      <c r="LW27" s="319"/>
      <c r="LX27" s="319"/>
      <c r="LY27" s="319"/>
      <c r="LZ27" s="319"/>
      <c r="MA27" s="319"/>
      <c r="MB27" s="319"/>
      <c r="MC27" s="319"/>
      <c r="MD27" s="319"/>
      <c r="ME27" s="319"/>
      <c r="MF27" s="319"/>
      <c r="MG27" s="319"/>
      <c r="MH27" s="319"/>
      <c r="MI27" s="319"/>
      <c r="MJ27" s="319"/>
      <c r="MK27" s="319"/>
      <c r="ML27" s="319"/>
      <c r="MM27" s="319"/>
      <c r="MN27" s="319"/>
      <c r="MO27" s="319"/>
      <c r="MP27" s="319"/>
      <c r="MQ27" s="319"/>
      <c r="MR27" s="319"/>
      <c r="MS27" s="319"/>
      <c r="MT27" s="319"/>
      <c r="MU27" s="319"/>
      <c r="MV27" s="319"/>
      <c r="MW27" s="319"/>
      <c r="MX27" s="319"/>
      <c r="MY27" s="319"/>
      <c r="MZ27" s="319"/>
      <c r="NA27" s="319"/>
      <c r="NB27" s="319"/>
      <c r="NC27" s="319"/>
      <c r="ND27" s="319"/>
      <c r="NE27" s="319"/>
      <c r="NF27" s="319"/>
      <c r="NG27" s="319"/>
      <c r="NH27" s="319"/>
      <c r="NI27" s="319"/>
      <c r="NJ27" s="319"/>
      <c r="NK27" s="319"/>
      <c r="NL27" s="319"/>
      <c r="NM27" s="319"/>
      <c r="NN27" s="319"/>
      <c r="NO27" s="319"/>
      <c r="NP27" s="319"/>
      <c r="NQ27" s="319"/>
      <c r="NR27" s="319"/>
      <c r="NS27" s="319"/>
      <c r="NT27" s="319"/>
      <c r="NU27" s="319"/>
      <c r="NV27" s="319"/>
      <c r="NW27" s="319"/>
      <c r="NX27" s="319"/>
      <c r="NY27" s="319"/>
      <c r="NZ27" s="319"/>
      <c r="OA27" s="319"/>
      <c r="OB27" s="319"/>
      <c r="OC27" s="319"/>
      <c r="OD27" s="319"/>
      <c r="OE27" s="319"/>
      <c r="OF27" s="319"/>
      <c r="OG27" s="319"/>
      <c r="OH27" s="319"/>
      <c r="OI27" s="319"/>
      <c r="OJ27" s="319"/>
      <c r="OK27" s="319"/>
      <c r="OL27" s="319"/>
      <c r="OM27" s="319"/>
      <c r="ON27" s="319"/>
      <c r="OO27" s="319"/>
      <c r="OP27" s="319"/>
      <c r="OQ27" s="319"/>
      <c r="OR27" s="319"/>
      <c r="OS27" s="319"/>
      <c r="OT27" s="319"/>
      <c r="OU27" s="319"/>
      <c r="OV27" s="319"/>
      <c r="OW27" s="319"/>
      <c r="OX27" s="319"/>
      <c r="OY27" s="319"/>
      <c r="OZ27" s="319"/>
      <c r="PA27" s="319"/>
      <c r="PB27" s="319"/>
      <c r="PC27" s="319"/>
      <c r="PD27" s="319"/>
      <c r="PE27" s="319"/>
      <c r="PF27" s="319"/>
      <c r="PG27" s="319"/>
      <c r="PH27" s="319"/>
      <c r="PI27" s="319"/>
      <c r="PJ27" s="319"/>
      <c r="PK27" s="319"/>
      <c r="PL27" s="319"/>
      <c r="PM27" s="319"/>
      <c r="PN27" s="319"/>
      <c r="PO27" s="319"/>
      <c r="PP27" s="319"/>
      <c r="PQ27" s="319"/>
      <c r="PR27" s="319"/>
      <c r="PS27" s="319"/>
      <c r="PT27" s="319"/>
      <c r="PU27" s="319"/>
      <c r="PV27" s="319"/>
      <c r="PW27" s="319"/>
      <c r="PX27" s="319"/>
      <c r="PY27" s="319"/>
      <c r="PZ27" s="319"/>
      <c r="QA27" s="319"/>
      <c r="QB27" s="319"/>
      <c r="QC27" s="319"/>
      <c r="QD27" s="319"/>
      <c r="QE27" s="319"/>
      <c r="QF27" s="319"/>
      <c r="QG27" s="319"/>
      <c r="QH27" s="319"/>
      <c r="QI27" s="319"/>
      <c r="QJ27" s="319"/>
      <c r="QK27" s="319"/>
      <c r="QL27" s="319"/>
      <c r="QM27" s="319"/>
      <c r="QN27" s="319"/>
      <c r="QO27" s="319"/>
      <c r="QP27" s="319"/>
      <c r="QQ27" s="319"/>
      <c r="QR27" s="319"/>
      <c r="QS27" s="319"/>
      <c r="QT27" s="319"/>
      <c r="QU27" s="319"/>
      <c r="QV27" s="319"/>
      <c r="QW27" s="319"/>
      <c r="QX27" s="319"/>
      <c r="QY27" s="319"/>
      <c r="QZ27" s="319"/>
      <c r="RA27" s="319"/>
      <c r="RB27" s="319"/>
      <c r="RC27" s="319"/>
      <c r="RD27" s="319"/>
      <c r="RE27" s="319"/>
      <c r="RF27" s="319"/>
      <c r="RG27" s="319"/>
    </row>
    <row r="28" spans="1:475" s="602" customFormat="1">
      <c r="A28" s="319"/>
      <c r="B28" s="837" t="s">
        <v>77</v>
      </c>
      <c r="C28" s="837"/>
      <c r="D28" s="838"/>
      <c r="E28" s="812" t="s">
        <v>426</v>
      </c>
      <c r="F28" s="812">
        <v>5</v>
      </c>
      <c r="G28" s="839">
        <f t="shared" si="0"/>
        <v>1.9823943284447181E-2</v>
      </c>
      <c r="H28" s="811" t="s">
        <v>37</v>
      </c>
      <c r="I28" s="840">
        <v>152</v>
      </c>
      <c r="J28" s="814">
        <v>163</v>
      </c>
      <c r="K28" s="815">
        <v>15</v>
      </c>
      <c r="L28" s="815">
        <v>28</v>
      </c>
      <c r="M28" s="841">
        <f t="shared" si="1"/>
        <v>13</v>
      </c>
      <c r="N28" s="842">
        <f t="shared" si="8"/>
        <v>24776</v>
      </c>
      <c r="O28" s="375"/>
      <c r="P28" s="843"/>
      <c r="Q28" s="844"/>
      <c r="R28" s="844">
        <f t="shared" si="2"/>
        <v>1976</v>
      </c>
      <c r="S28" s="844">
        <f t="shared" si="3"/>
        <v>4256</v>
      </c>
      <c r="T28" s="844">
        <v>0</v>
      </c>
      <c r="U28" s="844"/>
      <c r="V28" s="844"/>
      <c r="W28" s="844">
        <v>0</v>
      </c>
      <c r="X28" s="844"/>
      <c r="Y28" s="844"/>
      <c r="Z28" s="844">
        <f t="shared" si="9"/>
        <v>0</v>
      </c>
      <c r="AA28" s="845">
        <f>IF(J28=0,0,(HLOOKUP(H28,ElectricAvoidedCosts!$C$7:$P$37,F28+1,FALSE)))</f>
        <v>0.3175879546338175</v>
      </c>
      <c r="AB28" s="844">
        <f t="shared" si="5"/>
        <v>7868.5591640074626</v>
      </c>
      <c r="AC28" s="846" t="str">
        <f t="shared" si="6"/>
        <v/>
      </c>
      <c r="AD28" s="846" t="str">
        <f t="shared" si="7"/>
        <v/>
      </c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  <c r="KO28" s="319"/>
      <c r="KP28" s="319"/>
      <c r="KQ28" s="319"/>
      <c r="KR28" s="319"/>
      <c r="KS28" s="319"/>
      <c r="KT28" s="319"/>
      <c r="KU28" s="319"/>
      <c r="KV28" s="319"/>
      <c r="KW28" s="319"/>
      <c r="KX28" s="319"/>
      <c r="KY28" s="319"/>
      <c r="KZ28" s="319"/>
      <c r="LA28" s="319"/>
      <c r="LB28" s="319"/>
      <c r="LC28" s="319"/>
      <c r="LD28" s="319"/>
      <c r="LE28" s="319"/>
      <c r="LF28" s="319"/>
      <c r="LG28" s="319"/>
      <c r="LH28" s="319"/>
      <c r="LI28" s="319"/>
      <c r="LJ28" s="319"/>
      <c r="LK28" s="319"/>
      <c r="LL28" s="319"/>
      <c r="LM28" s="319"/>
      <c r="LN28" s="319"/>
      <c r="LO28" s="319"/>
      <c r="LP28" s="319"/>
      <c r="LQ28" s="319"/>
      <c r="LR28" s="319"/>
      <c r="LS28" s="319"/>
      <c r="LT28" s="319"/>
      <c r="LU28" s="319"/>
      <c r="LV28" s="319"/>
      <c r="LW28" s="319"/>
      <c r="LX28" s="319"/>
      <c r="LY28" s="319"/>
      <c r="LZ28" s="319"/>
      <c r="MA28" s="319"/>
      <c r="MB28" s="319"/>
      <c r="MC28" s="319"/>
      <c r="MD28" s="319"/>
      <c r="ME28" s="319"/>
      <c r="MF28" s="319"/>
      <c r="MG28" s="319"/>
      <c r="MH28" s="319"/>
      <c r="MI28" s="319"/>
      <c r="MJ28" s="319"/>
      <c r="MK28" s="319"/>
      <c r="ML28" s="319"/>
      <c r="MM28" s="319"/>
      <c r="MN28" s="319"/>
      <c r="MO28" s="319"/>
      <c r="MP28" s="319"/>
      <c r="MQ28" s="319"/>
      <c r="MR28" s="319"/>
      <c r="MS28" s="319"/>
      <c r="MT28" s="319"/>
      <c r="MU28" s="319"/>
      <c r="MV28" s="319"/>
      <c r="MW28" s="319"/>
      <c r="MX28" s="319"/>
      <c r="MY28" s="319"/>
      <c r="MZ28" s="319"/>
      <c r="NA28" s="319"/>
      <c r="NB28" s="319"/>
      <c r="NC28" s="319"/>
      <c r="ND28" s="319"/>
      <c r="NE28" s="319"/>
      <c r="NF28" s="319"/>
      <c r="NG28" s="319"/>
      <c r="NH28" s="319"/>
      <c r="NI28" s="319"/>
      <c r="NJ28" s="319"/>
      <c r="NK28" s="319"/>
      <c r="NL28" s="319"/>
      <c r="NM28" s="319"/>
      <c r="NN28" s="319"/>
      <c r="NO28" s="319"/>
      <c r="NP28" s="319"/>
      <c r="NQ28" s="319"/>
      <c r="NR28" s="319"/>
      <c r="NS28" s="319"/>
      <c r="NT28" s="319"/>
      <c r="NU28" s="319"/>
      <c r="NV28" s="319"/>
      <c r="NW28" s="319"/>
      <c r="NX28" s="319"/>
      <c r="NY28" s="319"/>
      <c r="NZ28" s="319"/>
      <c r="OA28" s="319"/>
      <c r="OB28" s="319"/>
      <c r="OC28" s="319"/>
      <c r="OD28" s="319"/>
      <c r="OE28" s="319"/>
      <c r="OF28" s="319"/>
      <c r="OG28" s="319"/>
      <c r="OH28" s="319"/>
      <c r="OI28" s="319"/>
      <c r="OJ28" s="319"/>
      <c r="OK28" s="319"/>
      <c r="OL28" s="319"/>
      <c r="OM28" s="319"/>
      <c r="ON28" s="319"/>
      <c r="OO28" s="319"/>
      <c r="OP28" s="319"/>
      <c r="OQ28" s="319"/>
      <c r="OR28" s="319"/>
      <c r="OS28" s="319"/>
      <c r="OT28" s="319"/>
      <c r="OU28" s="319"/>
      <c r="OV28" s="319"/>
      <c r="OW28" s="319"/>
      <c r="OX28" s="319"/>
      <c r="OY28" s="319"/>
      <c r="OZ28" s="319"/>
      <c r="PA28" s="319"/>
      <c r="PB28" s="319"/>
      <c r="PC28" s="319"/>
      <c r="PD28" s="319"/>
      <c r="PE28" s="319"/>
      <c r="PF28" s="319"/>
      <c r="PG28" s="319"/>
      <c r="PH28" s="319"/>
      <c r="PI28" s="319"/>
      <c r="PJ28" s="319"/>
      <c r="PK28" s="319"/>
      <c r="PL28" s="319"/>
      <c r="PM28" s="319"/>
      <c r="PN28" s="319"/>
      <c r="PO28" s="319"/>
      <c r="PP28" s="319"/>
      <c r="PQ28" s="319"/>
      <c r="PR28" s="319"/>
      <c r="PS28" s="319"/>
      <c r="PT28" s="319"/>
      <c r="PU28" s="319"/>
      <c r="PV28" s="319"/>
      <c r="PW28" s="319"/>
      <c r="PX28" s="319"/>
      <c r="PY28" s="319"/>
      <c r="PZ28" s="319"/>
      <c r="QA28" s="319"/>
      <c r="QB28" s="319"/>
      <c r="QC28" s="319"/>
      <c r="QD28" s="319"/>
      <c r="QE28" s="319"/>
      <c r="QF28" s="319"/>
      <c r="QG28" s="319"/>
      <c r="QH28" s="319"/>
      <c r="QI28" s="319"/>
      <c r="QJ28" s="319"/>
      <c r="QK28" s="319"/>
      <c r="QL28" s="319"/>
      <c r="QM28" s="319"/>
      <c r="QN28" s="319"/>
      <c r="QO28" s="319"/>
      <c r="QP28" s="319"/>
      <c r="QQ28" s="319"/>
      <c r="QR28" s="319"/>
      <c r="QS28" s="319"/>
      <c r="QT28" s="319"/>
      <c r="QU28" s="319"/>
      <c r="QV28" s="319"/>
      <c r="QW28" s="319"/>
      <c r="QX28" s="319"/>
      <c r="QY28" s="319"/>
      <c r="QZ28" s="319"/>
      <c r="RA28" s="319"/>
      <c r="RB28" s="319"/>
      <c r="RC28" s="319"/>
      <c r="RD28" s="319"/>
      <c r="RE28" s="319"/>
      <c r="RF28" s="319"/>
      <c r="RG28" s="319"/>
    </row>
    <row r="29" spans="1:475" s="602" customFormat="1">
      <c r="A29" s="319"/>
      <c r="B29" s="837" t="s">
        <v>77</v>
      </c>
      <c r="C29" s="837"/>
      <c r="D29" s="838"/>
      <c r="E29" s="812" t="s">
        <v>427</v>
      </c>
      <c r="F29" s="812">
        <v>5</v>
      </c>
      <c r="G29" s="839">
        <f t="shared" si="0"/>
        <v>7.4811862168865494E-3</v>
      </c>
      <c r="H29" s="811" t="s">
        <v>37</v>
      </c>
      <c r="I29" s="840">
        <v>34</v>
      </c>
      <c r="J29" s="814">
        <v>275</v>
      </c>
      <c r="K29" s="815">
        <v>15</v>
      </c>
      <c r="L29" s="815">
        <v>28</v>
      </c>
      <c r="M29" s="841">
        <f t="shared" si="1"/>
        <v>13</v>
      </c>
      <c r="N29" s="842">
        <f t="shared" si="8"/>
        <v>9350</v>
      </c>
      <c r="O29" s="375"/>
      <c r="P29" s="843"/>
      <c r="Q29" s="844"/>
      <c r="R29" s="844">
        <f t="shared" si="2"/>
        <v>442</v>
      </c>
      <c r="S29" s="844">
        <f t="shared" si="3"/>
        <v>952</v>
      </c>
      <c r="T29" s="844">
        <v>0</v>
      </c>
      <c r="U29" s="844"/>
      <c r="V29" s="844"/>
      <c r="W29" s="844">
        <v>0</v>
      </c>
      <c r="X29" s="844"/>
      <c r="Y29" s="844"/>
      <c r="Z29" s="844">
        <f t="shared" si="9"/>
        <v>0</v>
      </c>
      <c r="AA29" s="845">
        <f>IF(J29=0,0,(HLOOKUP(H29,ElectricAvoidedCosts!$C$7:$P$37,F29+1,FALSE)))</f>
        <v>0.3175879546338175</v>
      </c>
      <c r="AB29" s="844">
        <f t="shared" si="5"/>
        <v>2969.4473758261938</v>
      </c>
      <c r="AC29" s="846" t="str">
        <f t="shared" si="6"/>
        <v/>
      </c>
      <c r="AD29" s="846" t="str">
        <f t="shared" si="7"/>
        <v/>
      </c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  <c r="KO29" s="319"/>
      <c r="KP29" s="319"/>
      <c r="KQ29" s="319"/>
      <c r="KR29" s="319"/>
      <c r="KS29" s="319"/>
      <c r="KT29" s="319"/>
      <c r="KU29" s="319"/>
      <c r="KV29" s="319"/>
      <c r="KW29" s="319"/>
      <c r="KX29" s="319"/>
      <c r="KY29" s="319"/>
      <c r="KZ29" s="319"/>
      <c r="LA29" s="319"/>
      <c r="LB29" s="319"/>
      <c r="LC29" s="319"/>
      <c r="LD29" s="319"/>
      <c r="LE29" s="319"/>
      <c r="LF29" s="319"/>
      <c r="LG29" s="319"/>
      <c r="LH29" s="319"/>
      <c r="LI29" s="319"/>
      <c r="LJ29" s="319"/>
      <c r="LK29" s="319"/>
      <c r="LL29" s="319"/>
      <c r="LM29" s="319"/>
      <c r="LN29" s="319"/>
      <c r="LO29" s="319"/>
      <c r="LP29" s="319"/>
      <c r="LQ29" s="319"/>
      <c r="LR29" s="319"/>
      <c r="LS29" s="319"/>
      <c r="LT29" s="319"/>
      <c r="LU29" s="319"/>
      <c r="LV29" s="319"/>
      <c r="LW29" s="319"/>
      <c r="LX29" s="319"/>
      <c r="LY29" s="319"/>
      <c r="LZ29" s="319"/>
      <c r="MA29" s="319"/>
      <c r="MB29" s="319"/>
      <c r="MC29" s="319"/>
      <c r="MD29" s="319"/>
      <c r="ME29" s="319"/>
      <c r="MF29" s="319"/>
      <c r="MG29" s="319"/>
      <c r="MH29" s="319"/>
      <c r="MI29" s="319"/>
      <c r="MJ29" s="319"/>
      <c r="MK29" s="319"/>
      <c r="ML29" s="319"/>
      <c r="MM29" s="319"/>
      <c r="MN29" s="319"/>
      <c r="MO29" s="319"/>
      <c r="MP29" s="319"/>
      <c r="MQ29" s="319"/>
      <c r="MR29" s="319"/>
      <c r="MS29" s="319"/>
      <c r="MT29" s="319"/>
      <c r="MU29" s="319"/>
      <c r="MV29" s="319"/>
      <c r="MW29" s="319"/>
      <c r="MX29" s="319"/>
      <c r="MY29" s="319"/>
      <c r="MZ29" s="319"/>
      <c r="NA29" s="319"/>
      <c r="NB29" s="319"/>
      <c r="NC29" s="319"/>
      <c r="ND29" s="319"/>
      <c r="NE29" s="319"/>
      <c r="NF29" s="319"/>
      <c r="NG29" s="319"/>
      <c r="NH29" s="319"/>
      <c r="NI29" s="319"/>
      <c r="NJ29" s="319"/>
      <c r="NK29" s="319"/>
      <c r="NL29" s="319"/>
      <c r="NM29" s="319"/>
      <c r="NN29" s="319"/>
      <c r="NO29" s="319"/>
      <c r="NP29" s="319"/>
      <c r="NQ29" s="319"/>
      <c r="NR29" s="319"/>
      <c r="NS29" s="319"/>
      <c r="NT29" s="319"/>
      <c r="NU29" s="319"/>
      <c r="NV29" s="319"/>
      <c r="NW29" s="319"/>
      <c r="NX29" s="319"/>
      <c r="NY29" s="319"/>
      <c r="NZ29" s="319"/>
      <c r="OA29" s="319"/>
      <c r="OB29" s="319"/>
      <c r="OC29" s="319"/>
      <c r="OD29" s="319"/>
      <c r="OE29" s="319"/>
      <c r="OF29" s="319"/>
      <c r="OG29" s="319"/>
      <c r="OH29" s="319"/>
      <c r="OI29" s="319"/>
      <c r="OJ29" s="319"/>
      <c r="OK29" s="319"/>
      <c r="OL29" s="319"/>
      <c r="OM29" s="319"/>
      <c r="ON29" s="319"/>
      <c r="OO29" s="319"/>
      <c r="OP29" s="319"/>
      <c r="OQ29" s="319"/>
      <c r="OR29" s="319"/>
      <c r="OS29" s="319"/>
      <c r="OT29" s="319"/>
      <c r="OU29" s="319"/>
      <c r="OV29" s="319"/>
      <c r="OW29" s="319"/>
      <c r="OX29" s="319"/>
      <c r="OY29" s="319"/>
      <c r="OZ29" s="319"/>
      <c r="PA29" s="319"/>
      <c r="PB29" s="319"/>
      <c r="PC29" s="319"/>
      <c r="PD29" s="319"/>
      <c r="PE29" s="319"/>
      <c r="PF29" s="319"/>
      <c r="PG29" s="319"/>
      <c r="PH29" s="319"/>
      <c r="PI29" s="319"/>
      <c r="PJ29" s="319"/>
      <c r="PK29" s="319"/>
      <c r="PL29" s="319"/>
      <c r="PM29" s="319"/>
      <c r="PN29" s="319"/>
      <c r="PO29" s="319"/>
      <c r="PP29" s="319"/>
      <c r="PQ29" s="319"/>
      <c r="PR29" s="319"/>
      <c r="PS29" s="319"/>
      <c r="PT29" s="319"/>
      <c r="PU29" s="319"/>
      <c r="PV29" s="319"/>
      <c r="PW29" s="319"/>
      <c r="PX29" s="319"/>
      <c r="PY29" s="319"/>
      <c r="PZ29" s="319"/>
      <c r="QA29" s="319"/>
      <c r="QB29" s="319"/>
      <c r="QC29" s="319"/>
      <c r="QD29" s="319"/>
      <c r="QE29" s="319"/>
      <c r="QF29" s="319"/>
      <c r="QG29" s="319"/>
      <c r="QH29" s="319"/>
      <c r="QI29" s="319"/>
      <c r="QJ29" s="319"/>
      <c r="QK29" s="319"/>
      <c r="QL29" s="319"/>
      <c r="QM29" s="319"/>
      <c r="QN29" s="319"/>
      <c r="QO29" s="319"/>
      <c r="QP29" s="319"/>
      <c r="QQ29" s="319"/>
      <c r="QR29" s="319"/>
      <c r="QS29" s="319"/>
      <c r="QT29" s="319"/>
      <c r="QU29" s="319"/>
      <c r="QV29" s="319"/>
      <c r="QW29" s="319"/>
      <c r="QX29" s="319"/>
      <c r="QY29" s="319"/>
      <c r="QZ29" s="319"/>
      <c r="RA29" s="319"/>
      <c r="RB29" s="319"/>
      <c r="RC29" s="319"/>
      <c r="RD29" s="319"/>
      <c r="RE29" s="319"/>
      <c r="RF29" s="319"/>
      <c r="RG29" s="319"/>
    </row>
    <row r="30" spans="1:475" s="602" customFormat="1">
      <c r="A30" s="319"/>
      <c r="B30" s="837" t="s">
        <v>77</v>
      </c>
      <c r="C30" s="837"/>
      <c r="D30" s="838"/>
      <c r="E30" s="812" t="s">
        <v>428</v>
      </c>
      <c r="F30" s="812">
        <v>5</v>
      </c>
      <c r="G30" s="839">
        <f t="shared" si="0"/>
        <v>1.1561833244279212E-2</v>
      </c>
      <c r="H30" s="811" t="s">
        <v>37</v>
      </c>
      <c r="I30" s="840">
        <v>85</v>
      </c>
      <c r="J30" s="814">
        <v>170</v>
      </c>
      <c r="K30" s="815">
        <v>15</v>
      </c>
      <c r="L30" s="815">
        <v>28</v>
      </c>
      <c r="M30" s="841">
        <f t="shared" si="1"/>
        <v>13</v>
      </c>
      <c r="N30" s="842">
        <f t="shared" si="8"/>
        <v>14450</v>
      </c>
      <c r="O30" s="375"/>
      <c r="P30" s="843"/>
      <c r="Q30" s="844"/>
      <c r="R30" s="844">
        <f t="shared" si="2"/>
        <v>1105</v>
      </c>
      <c r="S30" s="844">
        <f t="shared" si="3"/>
        <v>2380</v>
      </c>
      <c r="T30" s="844">
        <v>0</v>
      </c>
      <c r="U30" s="844"/>
      <c r="V30" s="844"/>
      <c r="W30" s="844">
        <v>0</v>
      </c>
      <c r="X30" s="844"/>
      <c r="Y30" s="844"/>
      <c r="Z30" s="844">
        <f t="shared" si="9"/>
        <v>0</v>
      </c>
      <c r="AA30" s="845">
        <f>IF(J30=0,0,(HLOOKUP(H30,ElectricAvoidedCosts!$C$7:$P$37,F30+1,FALSE)))</f>
        <v>0.3175879546338175</v>
      </c>
      <c r="AB30" s="844">
        <f t="shared" si="5"/>
        <v>4589.1459444586626</v>
      </c>
      <c r="AC30" s="846" t="str">
        <f t="shared" si="6"/>
        <v/>
      </c>
      <c r="AD30" s="846" t="str">
        <f t="shared" si="7"/>
        <v/>
      </c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  <c r="KO30" s="319"/>
      <c r="KP30" s="319"/>
      <c r="KQ30" s="319"/>
      <c r="KR30" s="319"/>
      <c r="KS30" s="319"/>
      <c r="KT30" s="319"/>
      <c r="KU30" s="319"/>
      <c r="KV30" s="319"/>
      <c r="KW30" s="319"/>
      <c r="KX30" s="319"/>
      <c r="KY30" s="319"/>
      <c r="KZ30" s="319"/>
      <c r="LA30" s="319"/>
      <c r="LB30" s="319"/>
      <c r="LC30" s="319"/>
      <c r="LD30" s="319"/>
      <c r="LE30" s="319"/>
      <c r="LF30" s="319"/>
      <c r="LG30" s="319"/>
      <c r="LH30" s="319"/>
      <c r="LI30" s="319"/>
      <c r="LJ30" s="319"/>
      <c r="LK30" s="319"/>
      <c r="LL30" s="319"/>
      <c r="LM30" s="319"/>
      <c r="LN30" s="319"/>
      <c r="LO30" s="319"/>
      <c r="LP30" s="319"/>
      <c r="LQ30" s="319"/>
      <c r="LR30" s="319"/>
      <c r="LS30" s="319"/>
      <c r="LT30" s="319"/>
      <c r="LU30" s="319"/>
      <c r="LV30" s="319"/>
      <c r="LW30" s="319"/>
      <c r="LX30" s="319"/>
      <c r="LY30" s="319"/>
      <c r="LZ30" s="319"/>
      <c r="MA30" s="319"/>
      <c r="MB30" s="319"/>
      <c r="MC30" s="319"/>
      <c r="MD30" s="319"/>
      <c r="ME30" s="319"/>
      <c r="MF30" s="319"/>
      <c r="MG30" s="319"/>
      <c r="MH30" s="319"/>
      <c r="MI30" s="319"/>
      <c r="MJ30" s="319"/>
      <c r="MK30" s="319"/>
      <c r="ML30" s="319"/>
      <c r="MM30" s="319"/>
      <c r="MN30" s="319"/>
      <c r="MO30" s="319"/>
      <c r="MP30" s="319"/>
      <c r="MQ30" s="319"/>
      <c r="MR30" s="319"/>
      <c r="MS30" s="319"/>
      <c r="MT30" s="319"/>
      <c r="MU30" s="319"/>
      <c r="MV30" s="319"/>
      <c r="MW30" s="319"/>
      <c r="MX30" s="319"/>
      <c r="MY30" s="319"/>
      <c r="MZ30" s="319"/>
      <c r="NA30" s="319"/>
      <c r="NB30" s="319"/>
      <c r="NC30" s="319"/>
      <c r="ND30" s="319"/>
      <c r="NE30" s="319"/>
      <c r="NF30" s="319"/>
      <c r="NG30" s="319"/>
      <c r="NH30" s="319"/>
      <c r="NI30" s="319"/>
      <c r="NJ30" s="319"/>
      <c r="NK30" s="319"/>
      <c r="NL30" s="319"/>
      <c r="NM30" s="319"/>
      <c r="NN30" s="319"/>
      <c r="NO30" s="319"/>
      <c r="NP30" s="319"/>
      <c r="NQ30" s="319"/>
      <c r="NR30" s="319"/>
      <c r="NS30" s="319"/>
      <c r="NT30" s="319"/>
      <c r="NU30" s="319"/>
      <c r="NV30" s="319"/>
      <c r="NW30" s="319"/>
      <c r="NX30" s="319"/>
      <c r="NY30" s="319"/>
      <c r="NZ30" s="319"/>
      <c r="OA30" s="319"/>
      <c r="OB30" s="319"/>
      <c r="OC30" s="319"/>
      <c r="OD30" s="319"/>
      <c r="OE30" s="319"/>
      <c r="OF30" s="319"/>
      <c r="OG30" s="319"/>
      <c r="OH30" s="319"/>
      <c r="OI30" s="319"/>
      <c r="OJ30" s="319"/>
      <c r="OK30" s="319"/>
      <c r="OL30" s="319"/>
      <c r="OM30" s="319"/>
      <c r="ON30" s="319"/>
      <c r="OO30" s="319"/>
      <c r="OP30" s="319"/>
      <c r="OQ30" s="319"/>
      <c r="OR30" s="319"/>
      <c r="OS30" s="319"/>
      <c r="OT30" s="319"/>
      <c r="OU30" s="319"/>
      <c r="OV30" s="319"/>
      <c r="OW30" s="319"/>
      <c r="OX30" s="319"/>
      <c r="OY30" s="319"/>
      <c r="OZ30" s="319"/>
      <c r="PA30" s="319"/>
      <c r="PB30" s="319"/>
      <c r="PC30" s="319"/>
      <c r="PD30" s="319"/>
      <c r="PE30" s="319"/>
      <c r="PF30" s="319"/>
      <c r="PG30" s="319"/>
      <c r="PH30" s="319"/>
      <c r="PI30" s="319"/>
      <c r="PJ30" s="319"/>
      <c r="PK30" s="319"/>
      <c r="PL30" s="319"/>
      <c r="PM30" s="319"/>
      <c r="PN30" s="319"/>
      <c r="PO30" s="319"/>
      <c r="PP30" s="319"/>
      <c r="PQ30" s="319"/>
      <c r="PR30" s="319"/>
      <c r="PS30" s="319"/>
      <c r="PT30" s="319"/>
      <c r="PU30" s="319"/>
      <c r="PV30" s="319"/>
      <c r="PW30" s="319"/>
      <c r="PX30" s="319"/>
      <c r="PY30" s="319"/>
      <c r="PZ30" s="319"/>
      <c r="QA30" s="319"/>
      <c r="QB30" s="319"/>
      <c r="QC30" s="319"/>
      <c r="QD30" s="319"/>
      <c r="QE30" s="319"/>
      <c r="QF30" s="319"/>
      <c r="QG30" s="319"/>
      <c r="QH30" s="319"/>
      <c r="QI30" s="319"/>
      <c r="QJ30" s="319"/>
      <c r="QK30" s="319"/>
      <c r="QL30" s="319"/>
      <c r="QM30" s="319"/>
      <c r="QN30" s="319"/>
      <c r="QO30" s="319"/>
      <c r="QP30" s="319"/>
      <c r="QQ30" s="319"/>
      <c r="QR30" s="319"/>
      <c r="QS30" s="319"/>
      <c r="QT30" s="319"/>
      <c r="QU30" s="319"/>
      <c r="QV30" s="319"/>
      <c r="QW30" s="319"/>
      <c r="QX30" s="319"/>
      <c r="QY30" s="319"/>
      <c r="QZ30" s="319"/>
      <c r="RA30" s="319"/>
      <c r="RB30" s="319"/>
      <c r="RC30" s="319"/>
      <c r="RD30" s="319"/>
      <c r="RE30" s="319"/>
      <c r="RF30" s="319"/>
      <c r="RG30" s="319"/>
    </row>
    <row r="31" spans="1:475" s="602" customFormat="1">
      <c r="A31" s="319"/>
      <c r="B31" s="837" t="s">
        <v>77</v>
      </c>
      <c r="C31" s="837"/>
      <c r="D31" s="838"/>
      <c r="E31" s="812" t="s">
        <v>429</v>
      </c>
      <c r="F31" s="812">
        <v>5</v>
      </c>
      <c r="G31" s="839">
        <f t="shared" si="0"/>
        <v>2.7513962613912063E-2</v>
      </c>
      <c r="H31" s="811" t="s">
        <v>37</v>
      </c>
      <c r="I31" s="840">
        <v>137</v>
      </c>
      <c r="J31" s="814">
        <v>251</v>
      </c>
      <c r="K31" s="815">
        <v>10</v>
      </c>
      <c r="L31" s="815">
        <v>32</v>
      </c>
      <c r="M31" s="841">
        <f t="shared" si="1"/>
        <v>22</v>
      </c>
      <c r="N31" s="842">
        <f t="shared" si="8"/>
        <v>34387</v>
      </c>
      <c r="O31" s="375"/>
      <c r="P31" s="843"/>
      <c r="Q31" s="844"/>
      <c r="R31" s="844">
        <f t="shared" si="2"/>
        <v>3014</v>
      </c>
      <c r="S31" s="844">
        <f t="shared" si="3"/>
        <v>4384</v>
      </c>
      <c r="T31" s="844">
        <v>0</v>
      </c>
      <c r="U31" s="844"/>
      <c r="V31" s="844"/>
      <c r="W31" s="844">
        <v>0</v>
      </c>
      <c r="X31" s="844"/>
      <c r="Y31" s="844"/>
      <c r="Z31" s="844">
        <f t="shared" si="9"/>
        <v>0</v>
      </c>
      <c r="AA31" s="845">
        <f>IF(J31=0,0,(HLOOKUP(H31,ElectricAvoidedCosts!$C$7:$P$37,F31+1,FALSE)))</f>
        <v>0.3175879546338175</v>
      </c>
      <c r="AB31" s="844">
        <f t="shared" si="5"/>
        <v>10920.896995993082</v>
      </c>
      <c r="AC31" s="846" t="str">
        <f t="shared" si="6"/>
        <v/>
      </c>
      <c r="AD31" s="846" t="str">
        <f t="shared" si="7"/>
        <v/>
      </c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  <c r="KO31" s="319"/>
      <c r="KP31" s="319"/>
      <c r="KQ31" s="319"/>
      <c r="KR31" s="319"/>
      <c r="KS31" s="319"/>
      <c r="KT31" s="319"/>
      <c r="KU31" s="319"/>
      <c r="KV31" s="319"/>
      <c r="KW31" s="319"/>
      <c r="KX31" s="319"/>
      <c r="KY31" s="319"/>
      <c r="KZ31" s="319"/>
      <c r="LA31" s="319"/>
      <c r="LB31" s="319"/>
      <c r="LC31" s="319"/>
      <c r="LD31" s="319"/>
      <c r="LE31" s="319"/>
      <c r="LF31" s="319"/>
      <c r="LG31" s="319"/>
      <c r="LH31" s="319"/>
      <c r="LI31" s="319"/>
      <c r="LJ31" s="319"/>
      <c r="LK31" s="319"/>
      <c r="LL31" s="319"/>
      <c r="LM31" s="319"/>
      <c r="LN31" s="319"/>
      <c r="LO31" s="319"/>
      <c r="LP31" s="319"/>
      <c r="LQ31" s="319"/>
      <c r="LR31" s="319"/>
      <c r="LS31" s="319"/>
      <c r="LT31" s="319"/>
      <c r="LU31" s="319"/>
      <c r="LV31" s="319"/>
      <c r="LW31" s="319"/>
      <c r="LX31" s="319"/>
      <c r="LY31" s="319"/>
      <c r="LZ31" s="319"/>
      <c r="MA31" s="319"/>
      <c r="MB31" s="319"/>
      <c r="MC31" s="319"/>
      <c r="MD31" s="319"/>
      <c r="ME31" s="319"/>
      <c r="MF31" s="319"/>
      <c r="MG31" s="319"/>
      <c r="MH31" s="319"/>
      <c r="MI31" s="319"/>
      <c r="MJ31" s="319"/>
      <c r="MK31" s="319"/>
      <c r="ML31" s="319"/>
      <c r="MM31" s="319"/>
      <c r="MN31" s="319"/>
      <c r="MO31" s="319"/>
      <c r="MP31" s="319"/>
      <c r="MQ31" s="319"/>
      <c r="MR31" s="319"/>
      <c r="MS31" s="319"/>
      <c r="MT31" s="319"/>
      <c r="MU31" s="319"/>
      <c r="MV31" s="319"/>
      <c r="MW31" s="319"/>
      <c r="MX31" s="319"/>
      <c r="MY31" s="319"/>
      <c r="MZ31" s="319"/>
      <c r="NA31" s="319"/>
      <c r="NB31" s="319"/>
      <c r="NC31" s="319"/>
      <c r="ND31" s="319"/>
      <c r="NE31" s="319"/>
      <c r="NF31" s="319"/>
      <c r="NG31" s="319"/>
      <c r="NH31" s="319"/>
      <c r="NI31" s="319"/>
      <c r="NJ31" s="319"/>
      <c r="NK31" s="319"/>
      <c r="NL31" s="319"/>
      <c r="NM31" s="319"/>
      <c r="NN31" s="319"/>
      <c r="NO31" s="319"/>
      <c r="NP31" s="319"/>
      <c r="NQ31" s="319"/>
      <c r="NR31" s="319"/>
      <c r="NS31" s="319"/>
      <c r="NT31" s="319"/>
      <c r="NU31" s="319"/>
      <c r="NV31" s="319"/>
      <c r="NW31" s="319"/>
      <c r="NX31" s="319"/>
      <c r="NY31" s="319"/>
      <c r="NZ31" s="319"/>
      <c r="OA31" s="319"/>
      <c r="OB31" s="319"/>
      <c r="OC31" s="319"/>
      <c r="OD31" s="319"/>
      <c r="OE31" s="319"/>
      <c r="OF31" s="319"/>
      <c r="OG31" s="319"/>
      <c r="OH31" s="319"/>
      <c r="OI31" s="319"/>
      <c r="OJ31" s="319"/>
      <c r="OK31" s="319"/>
      <c r="OL31" s="319"/>
      <c r="OM31" s="319"/>
      <c r="ON31" s="319"/>
      <c r="OO31" s="319"/>
      <c r="OP31" s="319"/>
      <c r="OQ31" s="319"/>
      <c r="OR31" s="319"/>
      <c r="OS31" s="319"/>
      <c r="OT31" s="319"/>
      <c r="OU31" s="319"/>
      <c r="OV31" s="319"/>
      <c r="OW31" s="319"/>
      <c r="OX31" s="319"/>
      <c r="OY31" s="319"/>
      <c r="OZ31" s="319"/>
      <c r="PA31" s="319"/>
      <c r="PB31" s="319"/>
      <c r="PC31" s="319"/>
      <c r="PD31" s="319"/>
      <c r="PE31" s="319"/>
      <c r="PF31" s="319"/>
      <c r="PG31" s="319"/>
      <c r="PH31" s="319"/>
      <c r="PI31" s="319"/>
      <c r="PJ31" s="319"/>
      <c r="PK31" s="319"/>
      <c r="PL31" s="319"/>
      <c r="PM31" s="319"/>
      <c r="PN31" s="319"/>
      <c r="PO31" s="319"/>
      <c r="PP31" s="319"/>
      <c r="PQ31" s="319"/>
      <c r="PR31" s="319"/>
      <c r="PS31" s="319"/>
      <c r="PT31" s="319"/>
      <c r="PU31" s="319"/>
      <c r="PV31" s="319"/>
      <c r="PW31" s="319"/>
      <c r="PX31" s="319"/>
      <c r="PY31" s="319"/>
      <c r="PZ31" s="319"/>
      <c r="QA31" s="319"/>
      <c r="QB31" s="319"/>
      <c r="QC31" s="319"/>
      <c r="QD31" s="319"/>
      <c r="QE31" s="319"/>
      <c r="QF31" s="319"/>
      <c r="QG31" s="319"/>
      <c r="QH31" s="319"/>
      <c r="QI31" s="319"/>
      <c r="QJ31" s="319"/>
      <c r="QK31" s="319"/>
      <c r="QL31" s="319"/>
      <c r="QM31" s="319"/>
      <c r="QN31" s="319"/>
      <c r="QO31" s="319"/>
      <c r="QP31" s="319"/>
      <c r="QQ31" s="319"/>
      <c r="QR31" s="319"/>
      <c r="QS31" s="319"/>
      <c r="QT31" s="319"/>
      <c r="QU31" s="319"/>
      <c r="QV31" s="319"/>
      <c r="QW31" s="319"/>
      <c r="QX31" s="319"/>
      <c r="QY31" s="319"/>
      <c r="QZ31" s="319"/>
      <c r="RA31" s="319"/>
      <c r="RB31" s="319"/>
      <c r="RC31" s="319"/>
      <c r="RD31" s="319"/>
      <c r="RE31" s="319"/>
      <c r="RF31" s="319"/>
      <c r="RG31" s="319"/>
    </row>
    <row r="32" spans="1:475" s="602" customFormat="1">
      <c r="A32" s="319"/>
      <c r="B32" s="837" t="s">
        <v>77</v>
      </c>
      <c r="C32" s="837"/>
      <c r="D32" s="838"/>
      <c r="E32" s="812" t="s">
        <v>430</v>
      </c>
      <c r="F32" s="812">
        <v>5</v>
      </c>
      <c r="G32" s="839">
        <f t="shared" si="0"/>
        <v>4.401737939567698E-2</v>
      </c>
      <c r="H32" s="811" t="s">
        <v>37</v>
      </c>
      <c r="I32" s="840">
        <v>203</v>
      </c>
      <c r="J32" s="814">
        <v>271</v>
      </c>
      <c r="K32" s="815">
        <v>10</v>
      </c>
      <c r="L32" s="815">
        <v>32</v>
      </c>
      <c r="M32" s="841">
        <f t="shared" si="1"/>
        <v>22</v>
      </c>
      <c r="N32" s="842">
        <f t="shared" si="8"/>
        <v>55013</v>
      </c>
      <c r="O32" s="375"/>
      <c r="P32" s="843"/>
      <c r="Q32" s="844"/>
      <c r="R32" s="844">
        <f t="shared" si="2"/>
        <v>4466</v>
      </c>
      <c r="S32" s="844">
        <f t="shared" si="3"/>
        <v>6496</v>
      </c>
      <c r="T32" s="844">
        <v>0</v>
      </c>
      <c r="U32" s="844"/>
      <c r="V32" s="844"/>
      <c r="W32" s="844">
        <v>0</v>
      </c>
      <c r="X32" s="844"/>
      <c r="Y32" s="844"/>
      <c r="Z32" s="844">
        <f t="shared" si="9"/>
        <v>0</v>
      </c>
      <c r="AA32" s="845">
        <f>IF(J32=0,0,(HLOOKUP(H32,ElectricAvoidedCosts!$C$7:$P$37,F32+1,FALSE)))</f>
        <v>0.3175879546338175</v>
      </c>
      <c r="AB32" s="844">
        <f t="shared" si="5"/>
        <v>17471.466148270203</v>
      </c>
      <c r="AC32" s="846" t="str">
        <f t="shared" si="6"/>
        <v/>
      </c>
      <c r="AD32" s="846" t="str">
        <f t="shared" si="7"/>
        <v/>
      </c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  <c r="KO32" s="319"/>
      <c r="KP32" s="319"/>
      <c r="KQ32" s="319"/>
      <c r="KR32" s="319"/>
      <c r="KS32" s="319"/>
      <c r="KT32" s="319"/>
      <c r="KU32" s="319"/>
      <c r="KV32" s="319"/>
      <c r="KW32" s="319"/>
      <c r="KX32" s="319"/>
      <c r="KY32" s="319"/>
      <c r="KZ32" s="319"/>
      <c r="LA32" s="319"/>
      <c r="LB32" s="319"/>
      <c r="LC32" s="319"/>
      <c r="LD32" s="319"/>
      <c r="LE32" s="319"/>
      <c r="LF32" s="319"/>
      <c r="LG32" s="319"/>
      <c r="LH32" s="319"/>
      <c r="LI32" s="319"/>
      <c r="LJ32" s="319"/>
      <c r="LK32" s="319"/>
      <c r="LL32" s="319"/>
      <c r="LM32" s="319"/>
      <c r="LN32" s="319"/>
      <c r="LO32" s="319"/>
      <c r="LP32" s="319"/>
      <c r="LQ32" s="319"/>
      <c r="LR32" s="319"/>
      <c r="LS32" s="319"/>
      <c r="LT32" s="319"/>
      <c r="LU32" s="319"/>
      <c r="LV32" s="319"/>
      <c r="LW32" s="319"/>
      <c r="LX32" s="319"/>
      <c r="LY32" s="319"/>
      <c r="LZ32" s="319"/>
      <c r="MA32" s="319"/>
      <c r="MB32" s="319"/>
      <c r="MC32" s="319"/>
      <c r="MD32" s="319"/>
      <c r="ME32" s="319"/>
      <c r="MF32" s="319"/>
      <c r="MG32" s="319"/>
      <c r="MH32" s="319"/>
      <c r="MI32" s="319"/>
      <c r="MJ32" s="319"/>
      <c r="MK32" s="319"/>
      <c r="ML32" s="319"/>
      <c r="MM32" s="319"/>
      <c r="MN32" s="319"/>
      <c r="MO32" s="319"/>
      <c r="MP32" s="319"/>
      <c r="MQ32" s="319"/>
      <c r="MR32" s="319"/>
      <c r="MS32" s="319"/>
      <c r="MT32" s="319"/>
      <c r="MU32" s="319"/>
      <c r="MV32" s="319"/>
      <c r="MW32" s="319"/>
      <c r="MX32" s="319"/>
      <c r="MY32" s="319"/>
      <c r="MZ32" s="319"/>
      <c r="NA32" s="319"/>
      <c r="NB32" s="319"/>
      <c r="NC32" s="319"/>
      <c r="ND32" s="319"/>
      <c r="NE32" s="319"/>
      <c r="NF32" s="319"/>
      <c r="NG32" s="319"/>
      <c r="NH32" s="319"/>
      <c r="NI32" s="319"/>
      <c r="NJ32" s="319"/>
      <c r="NK32" s="319"/>
      <c r="NL32" s="319"/>
      <c r="NM32" s="319"/>
      <c r="NN32" s="319"/>
      <c r="NO32" s="319"/>
      <c r="NP32" s="319"/>
      <c r="NQ32" s="319"/>
      <c r="NR32" s="319"/>
      <c r="NS32" s="319"/>
      <c r="NT32" s="319"/>
      <c r="NU32" s="319"/>
      <c r="NV32" s="319"/>
      <c r="NW32" s="319"/>
      <c r="NX32" s="319"/>
      <c r="NY32" s="319"/>
      <c r="NZ32" s="319"/>
      <c r="OA32" s="319"/>
      <c r="OB32" s="319"/>
      <c r="OC32" s="319"/>
      <c r="OD32" s="319"/>
      <c r="OE32" s="319"/>
      <c r="OF32" s="319"/>
      <c r="OG32" s="319"/>
      <c r="OH32" s="319"/>
      <c r="OI32" s="319"/>
      <c r="OJ32" s="319"/>
      <c r="OK32" s="319"/>
      <c r="OL32" s="319"/>
      <c r="OM32" s="319"/>
      <c r="ON32" s="319"/>
      <c r="OO32" s="319"/>
      <c r="OP32" s="319"/>
      <c r="OQ32" s="319"/>
      <c r="OR32" s="319"/>
      <c r="OS32" s="319"/>
      <c r="OT32" s="319"/>
      <c r="OU32" s="319"/>
      <c r="OV32" s="319"/>
      <c r="OW32" s="319"/>
      <c r="OX32" s="319"/>
      <c r="OY32" s="319"/>
      <c r="OZ32" s="319"/>
      <c r="PA32" s="319"/>
      <c r="PB32" s="319"/>
      <c r="PC32" s="319"/>
      <c r="PD32" s="319"/>
      <c r="PE32" s="319"/>
      <c r="PF32" s="319"/>
      <c r="PG32" s="319"/>
      <c r="PH32" s="319"/>
      <c r="PI32" s="319"/>
      <c r="PJ32" s="319"/>
      <c r="PK32" s="319"/>
      <c r="PL32" s="319"/>
      <c r="PM32" s="319"/>
      <c r="PN32" s="319"/>
      <c r="PO32" s="319"/>
      <c r="PP32" s="319"/>
      <c r="PQ32" s="319"/>
      <c r="PR32" s="319"/>
      <c r="PS32" s="319"/>
      <c r="PT32" s="319"/>
      <c r="PU32" s="319"/>
      <c r="PV32" s="319"/>
      <c r="PW32" s="319"/>
      <c r="PX32" s="319"/>
      <c r="PY32" s="319"/>
      <c r="PZ32" s="319"/>
      <c r="QA32" s="319"/>
      <c r="QB32" s="319"/>
      <c r="QC32" s="319"/>
      <c r="QD32" s="319"/>
      <c r="QE32" s="319"/>
      <c r="QF32" s="319"/>
      <c r="QG32" s="319"/>
      <c r="QH32" s="319"/>
      <c r="QI32" s="319"/>
      <c r="QJ32" s="319"/>
      <c r="QK32" s="319"/>
      <c r="QL32" s="319"/>
      <c r="QM32" s="319"/>
      <c r="QN32" s="319"/>
      <c r="QO32" s="319"/>
      <c r="QP32" s="319"/>
      <c r="QQ32" s="319"/>
      <c r="QR32" s="319"/>
      <c r="QS32" s="319"/>
      <c r="QT32" s="319"/>
      <c r="QU32" s="319"/>
      <c r="QV32" s="319"/>
      <c r="QW32" s="319"/>
      <c r="QX32" s="319"/>
      <c r="QY32" s="319"/>
      <c r="QZ32" s="319"/>
      <c r="RA32" s="319"/>
      <c r="RB32" s="319"/>
      <c r="RC32" s="319"/>
      <c r="RD32" s="319"/>
      <c r="RE32" s="319"/>
      <c r="RF32" s="319"/>
      <c r="RG32" s="319"/>
    </row>
    <row r="33" spans="1:475" s="602" customFormat="1">
      <c r="A33" s="319"/>
      <c r="B33" s="837" t="s">
        <v>77</v>
      </c>
      <c r="C33" s="837"/>
      <c r="D33" s="838"/>
      <c r="E33" s="812" t="s">
        <v>431</v>
      </c>
      <c r="F33" s="812">
        <v>5</v>
      </c>
      <c r="G33" s="839">
        <f t="shared" si="0"/>
        <v>1.1387365580686473</v>
      </c>
      <c r="H33" s="7" t="s">
        <v>37</v>
      </c>
      <c r="I33" s="840">
        <v>4009</v>
      </c>
      <c r="J33" s="814">
        <v>355</v>
      </c>
      <c r="K33" s="815">
        <v>10</v>
      </c>
      <c r="L33" s="815">
        <v>32</v>
      </c>
      <c r="M33" s="841">
        <f t="shared" si="1"/>
        <v>22</v>
      </c>
      <c r="N33" s="842">
        <f t="shared" si="8"/>
        <v>1423195</v>
      </c>
      <c r="O33" s="375"/>
      <c r="P33" s="843"/>
      <c r="Q33" s="844"/>
      <c r="R33" s="844">
        <f t="shared" si="2"/>
        <v>88198</v>
      </c>
      <c r="S33" s="844">
        <f t="shared" si="3"/>
        <v>128288</v>
      </c>
      <c r="T33" s="844">
        <v>0</v>
      </c>
      <c r="U33" s="844"/>
      <c r="V33" s="844"/>
      <c r="W33" s="844">
        <v>0</v>
      </c>
      <c r="X33" s="844"/>
      <c r="Y33" s="844"/>
      <c r="Z33" s="844">
        <f t="shared" si="9"/>
        <v>0</v>
      </c>
      <c r="AA33" s="845">
        <f>IF(J33=0,0,(HLOOKUP(H33,ElectricAvoidedCosts!$C$7:$P$37,F33+1,FALSE)))</f>
        <v>0.3175879546338175</v>
      </c>
      <c r="AB33" s="844">
        <f t="shared" si="5"/>
        <v>451989.58909507591</v>
      </c>
      <c r="AC33" s="846" t="str">
        <f t="shared" si="6"/>
        <v/>
      </c>
      <c r="AD33" s="846" t="str">
        <f t="shared" si="7"/>
        <v/>
      </c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  <c r="KO33" s="319"/>
      <c r="KP33" s="319"/>
      <c r="KQ33" s="319"/>
      <c r="KR33" s="319"/>
      <c r="KS33" s="319"/>
      <c r="KT33" s="319"/>
      <c r="KU33" s="319"/>
      <c r="KV33" s="319"/>
      <c r="KW33" s="319"/>
      <c r="KX33" s="319"/>
      <c r="KY33" s="319"/>
      <c r="KZ33" s="319"/>
      <c r="LA33" s="319"/>
      <c r="LB33" s="319"/>
      <c r="LC33" s="319"/>
      <c r="LD33" s="319"/>
      <c r="LE33" s="319"/>
      <c r="LF33" s="319"/>
      <c r="LG33" s="319"/>
      <c r="LH33" s="319"/>
      <c r="LI33" s="319"/>
      <c r="LJ33" s="319"/>
      <c r="LK33" s="319"/>
      <c r="LL33" s="319"/>
      <c r="LM33" s="319"/>
      <c r="LN33" s="319"/>
      <c r="LO33" s="319"/>
      <c r="LP33" s="319"/>
      <c r="LQ33" s="319"/>
      <c r="LR33" s="319"/>
      <c r="LS33" s="319"/>
      <c r="LT33" s="319"/>
      <c r="LU33" s="319"/>
      <c r="LV33" s="319"/>
      <c r="LW33" s="319"/>
      <c r="LX33" s="319"/>
      <c r="LY33" s="319"/>
      <c r="LZ33" s="319"/>
      <c r="MA33" s="319"/>
      <c r="MB33" s="319"/>
      <c r="MC33" s="319"/>
      <c r="MD33" s="319"/>
      <c r="ME33" s="319"/>
      <c r="MF33" s="319"/>
      <c r="MG33" s="319"/>
      <c r="MH33" s="319"/>
      <c r="MI33" s="319"/>
      <c r="MJ33" s="319"/>
      <c r="MK33" s="319"/>
      <c r="ML33" s="319"/>
      <c r="MM33" s="319"/>
      <c r="MN33" s="319"/>
      <c r="MO33" s="319"/>
      <c r="MP33" s="319"/>
      <c r="MQ33" s="319"/>
      <c r="MR33" s="319"/>
      <c r="MS33" s="319"/>
      <c r="MT33" s="319"/>
      <c r="MU33" s="319"/>
      <c r="MV33" s="319"/>
      <c r="MW33" s="319"/>
      <c r="MX33" s="319"/>
      <c r="MY33" s="319"/>
      <c r="MZ33" s="319"/>
      <c r="NA33" s="319"/>
      <c r="NB33" s="319"/>
      <c r="NC33" s="319"/>
      <c r="ND33" s="319"/>
      <c r="NE33" s="319"/>
      <c r="NF33" s="319"/>
      <c r="NG33" s="319"/>
      <c r="NH33" s="319"/>
      <c r="NI33" s="319"/>
      <c r="NJ33" s="319"/>
      <c r="NK33" s="319"/>
      <c r="NL33" s="319"/>
      <c r="NM33" s="319"/>
      <c r="NN33" s="319"/>
      <c r="NO33" s="319"/>
      <c r="NP33" s="319"/>
      <c r="NQ33" s="319"/>
      <c r="NR33" s="319"/>
      <c r="NS33" s="319"/>
      <c r="NT33" s="319"/>
      <c r="NU33" s="319"/>
      <c r="NV33" s="319"/>
      <c r="NW33" s="319"/>
      <c r="NX33" s="319"/>
      <c r="NY33" s="319"/>
      <c r="NZ33" s="319"/>
      <c r="OA33" s="319"/>
      <c r="OB33" s="319"/>
      <c r="OC33" s="319"/>
      <c r="OD33" s="319"/>
      <c r="OE33" s="319"/>
      <c r="OF33" s="319"/>
      <c r="OG33" s="319"/>
      <c r="OH33" s="319"/>
      <c r="OI33" s="319"/>
      <c r="OJ33" s="319"/>
      <c r="OK33" s="319"/>
      <c r="OL33" s="319"/>
      <c r="OM33" s="319"/>
      <c r="ON33" s="319"/>
      <c r="OO33" s="319"/>
      <c r="OP33" s="319"/>
      <c r="OQ33" s="319"/>
      <c r="OR33" s="319"/>
      <c r="OS33" s="319"/>
      <c r="OT33" s="319"/>
      <c r="OU33" s="319"/>
      <c r="OV33" s="319"/>
      <c r="OW33" s="319"/>
      <c r="OX33" s="319"/>
      <c r="OY33" s="319"/>
      <c r="OZ33" s="319"/>
      <c r="PA33" s="319"/>
      <c r="PB33" s="319"/>
      <c r="PC33" s="319"/>
      <c r="PD33" s="319"/>
      <c r="PE33" s="319"/>
      <c r="PF33" s="319"/>
      <c r="PG33" s="319"/>
      <c r="PH33" s="319"/>
      <c r="PI33" s="319"/>
      <c r="PJ33" s="319"/>
      <c r="PK33" s="319"/>
      <c r="PL33" s="319"/>
      <c r="PM33" s="319"/>
      <c r="PN33" s="319"/>
      <c r="PO33" s="319"/>
      <c r="PP33" s="319"/>
      <c r="PQ33" s="319"/>
      <c r="PR33" s="319"/>
      <c r="PS33" s="319"/>
      <c r="PT33" s="319"/>
      <c r="PU33" s="319"/>
      <c r="PV33" s="319"/>
      <c r="PW33" s="319"/>
      <c r="PX33" s="319"/>
      <c r="PY33" s="319"/>
      <c r="PZ33" s="319"/>
      <c r="QA33" s="319"/>
      <c r="QB33" s="319"/>
      <c r="QC33" s="319"/>
      <c r="QD33" s="319"/>
      <c r="QE33" s="319"/>
      <c r="QF33" s="319"/>
      <c r="QG33" s="319"/>
      <c r="QH33" s="319"/>
      <c r="QI33" s="319"/>
      <c r="QJ33" s="319"/>
      <c r="QK33" s="319"/>
      <c r="QL33" s="319"/>
      <c r="QM33" s="319"/>
      <c r="QN33" s="319"/>
      <c r="QO33" s="319"/>
      <c r="QP33" s="319"/>
      <c r="QQ33" s="319"/>
      <c r="QR33" s="319"/>
      <c r="QS33" s="319"/>
      <c r="QT33" s="319"/>
      <c r="QU33" s="319"/>
      <c r="QV33" s="319"/>
      <c r="QW33" s="319"/>
      <c r="QX33" s="319"/>
      <c r="QY33" s="319"/>
      <c r="QZ33" s="319"/>
      <c r="RA33" s="319"/>
      <c r="RB33" s="319"/>
      <c r="RC33" s="319"/>
      <c r="RD33" s="319"/>
      <c r="RE33" s="319"/>
      <c r="RF33" s="319"/>
      <c r="RG33" s="319"/>
    </row>
    <row r="34" spans="1:475" s="602" customFormat="1">
      <c r="A34" s="319"/>
      <c r="B34" s="837" t="s">
        <v>77</v>
      </c>
      <c r="C34" s="837"/>
      <c r="D34" s="838"/>
      <c r="E34" s="812" t="s">
        <v>432</v>
      </c>
      <c r="F34" s="812">
        <v>5</v>
      </c>
      <c r="G34" s="839">
        <f t="shared" si="0"/>
        <v>0.42170446546004331</v>
      </c>
      <c r="H34" s="7" t="s">
        <v>37</v>
      </c>
      <c r="I34" s="840">
        <v>8933</v>
      </c>
      <c r="J34" s="814">
        <v>59</v>
      </c>
      <c r="K34" s="815">
        <v>10</v>
      </c>
      <c r="L34" s="815">
        <v>32</v>
      </c>
      <c r="M34" s="841">
        <f t="shared" si="1"/>
        <v>22</v>
      </c>
      <c r="N34" s="842">
        <f t="shared" si="8"/>
        <v>527047</v>
      </c>
      <c r="O34" s="375"/>
      <c r="P34" s="843"/>
      <c r="Q34" s="844"/>
      <c r="R34" s="844">
        <f t="shared" si="2"/>
        <v>196526</v>
      </c>
      <c r="S34" s="844">
        <f t="shared" si="3"/>
        <v>285856</v>
      </c>
      <c r="T34" s="844">
        <v>0</v>
      </c>
      <c r="U34" s="844"/>
      <c r="V34" s="844"/>
      <c r="W34" s="844">
        <v>0</v>
      </c>
      <c r="X34" s="844"/>
      <c r="Y34" s="844"/>
      <c r="Z34" s="844">
        <f t="shared" si="9"/>
        <v>0</v>
      </c>
      <c r="AA34" s="845">
        <f>IF(J34=0,0,(HLOOKUP(H34,ElectricAvoidedCosts!$C$7:$P$37,F34+1,FALSE)))</f>
        <v>0.3175879546338175</v>
      </c>
      <c r="AB34" s="844">
        <f t="shared" si="5"/>
        <v>167383.77872588963</v>
      </c>
      <c r="AC34" s="846" t="str">
        <f t="shared" si="6"/>
        <v/>
      </c>
      <c r="AD34" s="846" t="str">
        <f t="shared" si="7"/>
        <v/>
      </c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  <c r="KO34" s="319"/>
      <c r="KP34" s="319"/>
      <c r="KQ34" s="319"/>
      <c r="KR34" s="319"/>
      <c r="KS34" s="319"/>
      <c r="KT34" s="319"/>
      <c r="KU34" s="319"/>
      <c r="KV34" s="319"/>
      <c r="KW34" s="319"/>
      <c r="KX34" s="319"/>
      <c r="KY34" s="319"/>
      <c r="KZ34" s="319"/>
      <c r="LA34" s="319"/>
      <c r="LB34" s="319"/>
      <c r="LC34" s="319"/>
      <c r="LD34" s="319"/>
      <c r="LE34" s="319"/>
      <c r="LF34" s="319"/>
      <c r="LG34" s="319"/>
      <c r="LH34" s="319"/>
      <c r="LI34" s="319"/>
      <c r="LJ34" s="319"/>
      <c r="LK34" s="319"/>
      <c r="LL34" s="319"/>
      <c r="LM34" s="319"/>
      <c r="LN34" s="319"/>
      <c r="LO34" s="319"/>
      <c r="LP34" s="319"/>
      <c r="LQ34" s="319"/>
      <c r="LR34" s="319"/>
      <c r="LS34" s="319"/>
      <c r="LT34" s="319"/>
      <c r="LU34" s="319"/>
      <c r="LV34" s="319"/>
      <c r="LW34" s="319"/>
      <c r="LX34" s="319"/>
      <c r="LY34" s="319"/>
      <c r="LZ34" s="319"/>
      <c r="MA34" s="319"/>
      <c r="MB34" s="319"/>
      <c r="MC34" s="319"/>
      <c r="MD34" s="319"/>
      <c r="ME34" s="319"/>
      <c r="MF34" s="319"/>
      <c r="MG34" s="319"/>
      <c r="MH34" s="319"/>
      <c r="MI34" s="319"/>
      <c r="MJ34" s="319"/>
      <c r="MK34" s="319"/>
      <c r="ML34" s="319"/>
      <c r="MM34" s="319"/>
      <c r="MN34" s="319"/>
      <c r="MO34" s="319"/>
      <c r="MP34" s="319"/>
      <c r="MQ34" s="319"/>
      <c r="MR34" s="319"/>
      <c r="MS34" s="319"/>
      <c r="MT34" s="319"/>
      <c r="MU34" s="319"/>
      <c r="MV34" s="319"/>
      <c r="MW34" s="319"/>
      <c r="MX34" s="319"/>
      <c r="MY34" s="319"/>
      <c r="MZ34" s="319"/>
      <c r="NA34" s="319"/>
      <c r="NB34" s="319"/>
      <c r="NC34" s="319"/>
      <c r="ND34" s="319"/>
      <c r="NE34" s="319"/>
      <c r="NF34" s="319"/>
      <c r="NG34" s="319"/>
      <c r="NH34" s="319"/>
      <c r="NI34" s="319"/>
      <c r="NJ34" s="319"/>
      <c r="NK34" s="319"/>
      <c r="NL34" s="319"/>
      <c r="NM34" s="319"/>
      <c r="NN34" s="319"/>
      <c r="NO34" s="319"/>
      <c r="NP34" s="319"/>
      <c r="NQ34" s="319"/>
      <c r="NR34" s="319"/>
      <c r="NS34" s="319"/>
      <c r="NT34" s="319"/>
      <c r="NU34" s="319"/>
      <c r="NV34" s="319"/>
      <c r="NW34" s="319"/>
      <c r="NX34" s="319"/>
      <c r="NY34" s="319"/>
      <c r="NZ34" s="319"/>
      <c r="OA34" s="319"/>
      <c r="OB34" s="319"/>
      <c r="OC34" s="319"/>
      <c r="OD34" s="319"/>
      <c r="OE34" s="319"/>
      <c r="OF34" s="319"/>
      <c r="OG34" s="319"/>
      <c r="OH34" s="319"/>
      <c r="OI34" s="319"/>
      <c r="OJ34" s="319"/>
      <c r="OK34" s="319"/>
      <c r="OL34" s="319"/>
      <c r="OM34" s="319"/>
      <c r="ON34" s="319"/>
      <c r="OO34" s="319"/>
      <c r="OP34" s="319"/>
      <c r="OQ34" s="319"/>
      <c r="OR34" s="319"/>
      <c r="OS34" s="319"/>
      <c r="OT34" s="319"/>
      <c r="OU34" s="319"/>
      <c r="OV34" s="319"/>
      <c r="OW34" s="319"/>
      <c r="OX34" s="319"/>
      <c r="OY34" s="319"/>
      <c r="OZ34" s="319"/>
      <c r="PA34" s="319"/>
      <c r="PB34" s="319"/>
      <c r="PC34" s="319"/>
      <c r="PD34" s="319"/>
      <c r="PE34" s="319"/>
      <c r="PF34" s="319"/>
      <c r="PG34" s="319"/>
      <c r="PH34" s="319"/>
      <c r="PI34" s="319"/>
      <c r="PJ34" s="319"/>
      <c r="PK34" s="319"/>
      <c r="PL34" s="319"/>
      <c r="PM34" s="319"/>
      <c r="PN34" s="319"/>
      <c r="PO34" s="319"/>
      <c r="PP34" s="319"/>
      <c r="PQ34" s="319"/>
      <c r="PR34" s="319"/>
      <c r="PS34" s="319"/>
      <c r="PT34" s="319"/>
      <c r="PU34" s="319"/>
      <c r="PV34" s="319"/>
      <c r="PW34" s="319"/>
      <c r="PX34" s="319"/>
      <c r="PY34" s="319"/>
      <c r="PZ34" s="319"/>
      <c r="QA34" s="319"/>
      <c r="QB34" s="319"/>
      <c r="QC34" s="319"/>
      <c r="QD34" s="319"/>
      <c r="QE34" s="319"/>
      <c r="QF34" s="319"/>
      <c r="QG34" s="319"/>
      <c r="QH34" s="319"/>
      <c r="QI34" s="319"/>
      <c r="QJ34" s="319"/>
      <c r="QK34" s="319"/>
      <c r="QL34" s="319"/>
      <c r="QM34" s="319"/>
      <c r="QN34" s="319"/>
      <c r="QO34" s="319"/>
      <c r="QP34" s="319"/>
      <c r="QQ34" s="319"/>
      <c r="QR34" s="319"/>
      <c r="QS34" s="319"/>
      <c r="QT34" s="319"/>
      <c r="QU34" s="319"/>
      <c r="QV34" s="319"/>
      <c r="QW34" s="319"/>
      <c r="QX34" s="319"/>
      <c r="QY34" s="319"/>
      <c r="QZ34" s="319"/>
      <c r="RA34" s="319"/>
      <c r="RB34" s="319"/>
      <c r="RC34" s="319"/>
      <c r="RD34" s="319"/>
      <c r="RE34" s="319"/>
      <c r="RF34" s="319"/>
      <c r="RG34" s="319"/>
    </row>
    <row r="35" spans="1:475" s="602" customFormat="1">
      <c r="A35" s="319"/>
      <c r="B35" s="837" t="s">
        <v>77</v>
      </c>
      <c r="C35" s="837"/>
      <c r="D35" s="838"/>
      <c r="E35" s="812" t="s">
        <v>433</v>
      </c>
      <c r="F35" s="812">
        <v>5</v>
      </c>
      <c r="G35" s="839">
        <f t="shared" si="0"/>
        <v>6.3833321411442989E-2</v>
      </c>
      <c r="H35" s="7" t="s">
        <v>37</v>
      </c>
      <c r="I35" s="840">
        <v>609</v>
      </c>
      <c r="J35" s="814">
        <v>131</v>
      </c>
      <c r="K35" s="815">
        <v>10</v>
      </c>
      <c r="L35" s="815">
        <v>32</v>
      </c>
      <c r="M35" s="841">
        <f t="shared" si="1"/>
        <v>22</v>
      </c>
      <c r="N35" s="842">
        <f t="shared" si="8"/>
        <v>79779</v>
      </c>
      <c r="O35" s="375"/>
      <c r="P35" s="843"/>
      <c r="Q35" s="844"/>
      <c r="R35" s="844">
        <f t="shared" si="2"/>
        <v>13398</v>
      </c>
      <c r="S35" s="844">
        <f t="shared" si="3"/>
        <v>19488</v>
      </c>
      <c r="T35" s="844">
        <v>0</v>
      </c>
      <c r="U35" s="844"/>
      <c r="V35" s="844"/>
      <c r="W35" s="844">
        <v>0</v>
      </c>
      <c r="X35" s="844"/>
      <c r="Y35" s="844"/>
      <c r="Z35" s="844">
        <f t="shared" si="9"/>
        <v>0</v>
      </c>
      <c r="AA35" s="845">
        <f>IF(J35=0,0,(HLOOKUP(H35,ElectricAvoidedCosts!$C$7:$P$37,F35+1,FALSE)))</f>
        <v>0.3175879546338175</v>
      </c>
      <c r="AB35" s="844">
        <f t="shared" si="5"/>
        <v>25336.849432731327</v>
      </c>
      <c r="AC35" s="846" t="str">
        <f t="shared" si="6"/>
        <v/>
      </c>
      <c r="AD35" s="846" t="str">
        <f t="shared" si="7"/>
        <v/>
      </c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  <c r="KO35" s="319"/>
      <c r="KP35" s="319"/>
      <c r="KQ35" s="319"/>
      <c r="KR35" s="319"/>
      <c r="KS35" s="319"/>
      <c r="KT35" s="319"/>
      <c r="KU35" s="319"/>
      <c r="KV35" s="319"/>
      <c r="KW35" s="319"/>
      <c r="KX35" s="319"/>
      <c r="KY35" s="319"/>
      <c r="KZ35" s="319"/>
      <c r="LA35" s="319"/>
      <c r="LB35" s="319"/>
      <c r="LC35" s="319"/>
      <c r="LD35" s="319"/>
      <c r="LE35" s="319"/>
      <c r="LF35" s="319"/>
      <c r="LG35" s="319"/>
      <c r="LH35" s="319"/>
      <c r="LI35" s="319"/>
      <c r="LJ35" s="319"/>
      <c r="LK35" s="319"/>
      <c r="LL35" s="319"/>
      <c r="LM35" s="319"/>
      <c r="LN35" s="319"/>
      <c r="LO35" s="319"/>
      <c r="LP35" s="319"/>
      <c r="LQ35" s="319"/>
      <c r="LR35" s="319"/>
      <c r="LS35" s="319"/>
      <c r="LT35" s="319"/>
      <c r="LU35" s="319"/>
      <c r="LV35" s="319"/>
      <c r="LW35" s="319"/>
      <c r="LX35" s="319"/>
      <c r="LY35" s="319"/>
      <c r="LZ35" s="319"/>
      <c r="MA35" s="319"/>
      <c r="MB35" s="319"/>
      <c r="MC35" s="319"/>
      <c r="MD35" s="319"/>
      <c r="ME35" s="319"/>
      <c r="MF35" s="319"/>
      <c r="MG35" s="319"/>
      <c r="MH35" s="319"/>
      <c r="MI35" s="319"/>
      <c r="MJ35" s="319"/>
      <c r="MK35" s="319"/>
      <c r="ML35" s="319"/>
      <c r="MM35" s="319"/>
      <c r="MN35" s="319"/>
      <c r="MO35" s="319"/>
      <c r="MP35" s="319"/>
      <c r="MQ35" s="319"/>
      <c r="MR35" s="319"/>
      <c r="MS35" s="319"/>
      <c r="MT35" s="319"/>
      <c r="MU35" s="319"/>
      <c r="MV35" s="319"/>
      <c r="MW35" s="319"/>
      <c r="MX35" s="319"/>
      <c r="MY35" s="319"/>
      <c r="MZ35" s="319"/>
      <c r="NA35" s="319"/>
      <c r="NB35" s="319"/>
      <c r="NC35" s="319"/>
      <c r="ND35" s="319"/>
      <c r="NE35" s="319"/>
      <c r="NF35" s="319"/>
      <c r="NG35" s="319"/>
      <c r="NH35" s="319"/>
      <c r="NI35" s="319"/>
      <c r="NJ35" s="319"/>
      <c r="NK35" s="319"/>
      <c r="NL35" s="319"/>
      <c r="NM35" s="319"/>
      <c r="NN35" s="319"/>
      <c r="NO35" s="319"/>
      <c r="NP35" s="319"/>
      <c r="NQ35" s="319"/>
      <c r="NR35" s="319"/>
      <c r="NS35" s="319"/>
      <c r="NT35" s="319"/>
      <c r="NU35" s="319"/>
      <c r="NV35" s="319"/>
      <c r="NW35" s="319"/>
      <c r="NX35" s="319"/>
      <c r="NY35" s="319"/>
      <c r="NZ35" s="319"/>
      <c r="OA35" s="319"/>
      <c r="OB35" s="319"/>
      <c r="OC35" s="319"/>
      <c r="OD35" s="319"/>
      <c r="OE35" s="319"/>
      <c r="OF35" s="319"/>
      <c r="OG35" s="319"/>
      <c r="OH35" s="319"/>
      <c r="OI35" s="319"/>
      <c r="OJ35" s="319"/>
      <c r="OK35" s="319"/>
      <c r="OL35" s="319"/>
      <c r="OM35" s="319"/>
      <c r="ON35" s="319"/>
      <c r="OO35" s="319"/>
      <c r="OP35" s="319"/>
      <c r="OQ35" s="319"/>
      <c r="OR35" s="319"/>
      <c r="OS35" s="319"/>
      <c r="OT35" s="319"/>
      <c r="OU35" s="319"/>
      <c r="OV35" s="319"/>
      <c r="OW35" s="319"/>
      <c r="OX35" s="319"/>
      <c r="OY35" s="319"/>
      <c r="OZ35" s="319"/>
      <c r="PA35" s="319"/>
      <c r="PB35" s="319"/>
      <c r="PC35" s="319"/>
      <c r="PD35" s="319"/>
      <c r="PE35" s="319"/>
      <c r="PF35" s="319"/>
      <c r="PG35" s="319"/>
      <c r="PH35" s="319"/>
      <c r="PI35" s="319"/>
      <c r="PJ35" s="319"/>
      <c r="PK35" s="319"/>
      <c r="PL35" s="319"/>
      <c r="PM35" s="319"/>
      <c r="PN35" s="319"/>
      <c r="PO35" s="319"/>
      <c r="PP35" s="319"/>
      <c r="PQ35" s="319"/>
      <c r="PR35" s="319"/>
      <c r="PS35" s="319"/>
      <c r="PT35" s="319"/>
      <c r="PU35" s="319"/>
      <c r="PV35" s="319"/>
      <c r="PW35" s="319"/>
      <c r="PX35" s="319"/>
      <c r="PY35" s="319"/>
      <c r="PZ35" s="319"/>
      <c r="QA35" s="319"/>
      <c r="QB35" s="319"/>
      <c r="QC35" s="319"/>
      <c r="QD35" s="319"/>
      <c r="QE35" s="319"/>
      <c r="QF35" s="319"/>
      <c r="QG35" s="319"/>
      <c r="QH35" s="319"/>
      <c r="QI35" s="319"/>
      <c r="QJ35" s="319"/>
      <c r="QK35" s="319"/>
      <c r="QL35" s="319"/>
      <c r="QM35" s="319"/>
      <c r="QN35" s="319"/>
      <c r="QO35" s="319"/>
      <c r="QP35" s="319"/>
      <c r="QQ35" s="319"/>
      <c r="QR35" s="319"/>
      <c r="QS35" s="319"/>
      <c r="QT35" s="319"/>
      <c r="QU35" s="319"/>
      <c r="QV35" s="319"/>
      <c r="QW35" s="319"/>
      <c r="QX35" s="319"/>
      <c r="QY35" s="319"/>
      <c r="QZ35" s="319"/>
      <c r="RA35" s="319"/>
      <c r="RB35" s="319"/>
      <c r="RC35" s="319"/>
      <c r="RD35" s="319"/>
      <c r="RE35" s="319"/>
      <c r="RF35" s="319"/>
      <c r="RG35" s="319"/>
    </row>
    <row r="36" spans="1:475" s="602" customFormat="1">
      <c r="A36" s="319"/>
      <c r="B36" s="837" t="s">
        <v>77</v>
      </c>
      <c r="C36" s="837"/>
      <c r="D36" s="838"/>
      <c r="E36" s="812" t="s">
        <v>434</v>
      </c>
      <c r="F36" s="812">
        <v>5</v>
      </c>
      <c r="G36" s="839">
        <f t="shared" si="0"/>
        <v>0.32827445119698179</v>
      </c>
      <c r="H36" s="7" t="s">
        <v>37</v>
      </c>
      <c r="I36" s="840">
        <v>2194</v>
      </c>
      <c r="J36" s="814">
        <v>187</v>
      </c>
      <c r="K36" s="815">
        <v>10</v>
      </c>
      <c r="L36" s="815">
        <v>32</v>
      </c>
      <c r="M36" s="841">
        <f t="shared" si="1"/>
        <v>22</v>
      </c>
      <c r="N36" s="842">
        <f t="shared" si="8"/>
        <v>410278</v>
      </c>
      <c r="O36" s="375"/>
      <c r="P36" s="843"/>
      <c r="Q36" s="844"/>
      <c r="R36" s="844">
        <f t="shared" si="2"/>
        <v>48268</v>
      </c>
      <c r="S36" s="844">
        <f t="shared" si="3"/>
        <v>70208</v>
      </c>
      <c r="T36" s="844">
        <v>0</v>
      </c>
      <c r="U36" s="844"/>
      <c r="V36" s="844"/>
      <c r="W36" s="844">
        <v>0</v>
      </c>
      <c r="X36" s="844"/>
      <c r="Y36" s="844"/>
      <c r="Z36" s="844">
        <f t="shared" si="9"/>
        <v>0</v>
      </c>
      <c r="AA36" s="845">
        <f>IF(J36=0,0,(HLOOKUP(H36,ElectricAvoidedCosts!$C$7:$P$37,F36+1,FALSE)))</f>
        <v>0.3175879546338175</v>
      </c>
      <c r="AB36" s="844">
        <f t="shared" si="5"/>
        <v>130299.35085125337</v>
      </c>
      <c r="AC36" s="846" t="str">
        <f t="shared" si="6"/>
        <v/>
      </c>
      <c r="AD36" s="846" t="str">
        <f t="shared" si="7"/>
        <v/>
      </c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  <c r="GQ36" s="319"/>
      <c r="GR36" s="319"/>
      <c r="GS36" s="319"/>
      <c r="GT36" s="319"/>
      <c r="GU36" s="319"/>
      <c r="GV36" s="319"/>
      <c r="GW36" s="319"/>
      <c r="GX36" s="319"/>
      <c r="GY36" s="319"/>
      <c r="GZ36" s="319"/>
      <c r="HA36" s="319"/>
      <c r="HB36" s="319"/>
      <c r="HC36" s="319"/>
      <c r="HD36" s="319"/>
      <c r="HE36" s="319"/>
      <c r="HF36" s="319"/>
      <c r="HG36" s="319"/>
      <c r="HH36" s="319"/>
      <c r="HI36" s="319"/>
      <c r="HJ36" s="319"/>
      <c r="HK36" s="319"/>
      <c r="HL36" s="319"/>
      <c r="HM36" s="319"/>
      <c r="HN36" s="319"/>
      <c r="HO36" s="319"/>
      <c r="HP36" s="319"/>
      <c r="HQ36" s="319"/>
      <c r="HR36" s="319"/>
      <c r="HS36" s="319"/>
      <c r="HT36" s="319"/>
      <c r="HU36" s="319"/>
      <c r="HV36" s="319"/>
      <c r="HW36" s="319"/>
      <c r="HX36" s="319"/>
      <c r="HY36" s="319"/>
      <c r="HZ36" s="319"/>
      <c r="IA36" s="319"/>
      <c r="IB36" s="319"/>
      <c r="IC36" s="319"/>
      <c r="ID36" s="319"/>
      <c r="IE36" s="319"/>
      <c r="IF36" s="319"/>
      <c r="IG36" s="319"/>
      <c r="IH36" s="319"/>
      <c r="II36" s="319"/>
      <c r="IJ36" s="319"/>
      <c r="IK36" s="319"/>
      <c r="IL36" s="319"/>
      <c r="IM36" s="319"/>
      <c r="IN36" s="319"/>
      <c r="IO36" s="319"/>
      <c r="IP36" s="319"/>
      <c r="IQ36" s="319"/>
      <c r="IR36" s="319"/>
      <c r="IS36" s="319"/>
      <c r="IT36" s="319"/>
      <c r="IU36" s="319"/>
      <c r="IV36" s="319"/>
      <c r="IW36" s="319"/>
      <c r="IX36" s="319"/>
      <c r="IY36" s="319"/>
      <c r="IZ36" s="319"/>
      <c r="JA36" s="319"/>
      <c r="JB36" s="319"/>
      <c r="JC36" s="319"/>
      <c r="JD36" s="319"/>
      <c r="JE36" s="319"/>
      <c r="JF36" s="319"/>
      <c r="JG36" s="319"/>
      <c r="JH36" s="319"/>
      <c r="JI36" s="319"/>
      <c r="JJ36" s="319"/>
      <c r="JK36" s="319"/>
      <c r="JL36" s="319"/>
      <c r="JM36" s="319"/>
      <c r="JN36" s="319"/>
      <c r="JO36" s="319"/>
      <c r="JP36" s="319"/>
      <c r="JQ36" s="319"/>
      <c r="JR36" s="319"/>
      <c r="JS36" s="319"/>
      <c r="JT36" s="319"/>
      <c r="JU36" s="319"/>
      <c r="JV36" s="319"/>
      <c r="JW36" s="319"/>
      <c r="JX36" s="319"/>
      <c r="JY36" s="319"/>
      <c r="JZ36" s="319"/>
      <c r="KA36" s="319"/>
      <c r="KB36" s="319"/>
      <c r="KC36" s="319"/>
      <c r="KD36" s="319"/>
      <c r="KE36" s="319"/>
      <c r="KF36" s="319"/>
      <c r="KG36" s="319"/>
      <c r="KH36" s="319"/>
      <c r="KI36" s="319"/>
      <c r="KJ36" s="319"/>
      <c r="KK36" s="319"/>
      <c r="KL36" s="319"/>
      <c r="KM36" s="319"/>
      <c r="KN36" s="319"/>
      <c r="KO36" s="319"/>
      <c r="KP36" s="319"/>
      <c r="KQ36" s="319"/>
      <c r="KR36" s="319"/>
      <c r="KS36" s="319"/>
      <c r="KT36" s="319"/>
      <c r="KU36" s="319"/>
      <c r="KV36" s="319"/>
      <c r="KW36" s="319"/>
      <c r="KX36" s="319"/>
      <c r="KY36" s="319"/>
      <c r="KZ36" s="319"/>
      <c r="LA36" s="319"/>
      <c r="LB36" s="319"/>
      <c r="LC36" s="319"/>
      <c r="LD36" s="319"/>
      <c r="LE36" s="319"/>
      <c r="LF36" s="319"/>
      <c r="LG36" s="319"/>
      <c r="LH36" s="319"/>
      <c r="LI36" s="319"/>
      <c r="LJ36" s="319"/>
      <c r="LK36" s="319"/>
      <c r="LL36" s="319"/>
      <c r="LM36" s="319"/>
      <c r="LN36" s="319"/>
      <c r="LO36" s="319"/>
      <c r="LP36" s="319"/>
      <c r="LQ36" s="319"/>
      <c r="LR36" s="319"/>
      <c r="LS36" s="319"/>
      <c r="LT36" s="319"/>
      <c r="LU36" s="319"/>
      <c r="LV36" s="319"/>
      <c r="LW36" s="319"/>
      <c r="LX36" s="319"/>
      <c r="LY36" s="319"/>
      <c r="LZ36" s="319"/>
      <c r="MA36" s="319"/>
      <c r="MB36" s="319"/>
      <c r="MC36" s="319"/>
      <c r="MD36" s="319"/>
      <c r="ME36" s="319"/>
      <c r="MF36" s="319"/>
      <c r="MG36" s="319"/>
      <c r="MH36" s="319"/>
      <c r="MI36" s="319"/>
      <c r="MJ36" s="319"/>
      <c r="MK36" s="319"/>
      <c r="ML36" s="319"/>
      <c r="MM36" s="319"/>
      <c r="MN36" s="319"/>
      <c r="MO36" s="319"/>
      <c r="MP36" s="319"/>
      <c r="MQ36" s="319"/>
      <c r="MR36" s="319"/>
      <c r="MS36" s="319"/>
      <c r="MT36" s="319"/>
      <c r="MU36" s="319"/>
      <c r="MV36" s="319"/>
      <c r="MW36" s="319"/>
      <c r="MX36" s="319"/>
      <c r="MY36" s="319"/>
      <c r="MZ36" s="319"/>
      <c r="NA36" s="319"/>
      <c r="NB36" s="319"/>
      <c r="NC36" s="319"/>
      <c r="ND36" s="319"/>
      <c r="NE36" s="319"/>
      <c r="NF36" s="319"/>
      <c r="NG36" s="319"/>
      <c r="NH36" s="319"/>
      <c r="NI36" s="319"/>
      <c r="NJ36" s="319"/>
      <c r="NK36" s="319"/>
      <c r="NL36" s="319"/>
      <c r="NM36" s="319"/>
      <c r="NN36" s="319"/>
      <c r="NO36" s="319"/>
      <c r="NP36" s="319"/>
      <c r="NQ36" s="319"/>
      <c r="NR36" s="319"/>
      <c r="NS36" s="319"/>
      <c r="NT36" s="319"/>
      <c r="NU36" s="319"/>
      <c r="NV36" s="319"/>
      <c r="NW36" s="319"/>
      <c r="NX36" s="319"/>
      <c r="NY36" s="319"/>
      <c r="NZ36" s="319"/>
      <c r="OA36" s="319"/>
      <c r="OB36" s="319"/>
      <c r="OC36" s="319"/>
      <c r="OD36" s="319"/>
      <c r="OE36" s="319"/>
      <c r="OF36" s="319"/>
      <c r="OG36" s="319"/>
      <c r="OH36" s="319"/>
      <c r="OI36" s="319"/>
      <c r="OJ36" s="319"/>
      <c r="OK36" s="319"/>
      <c r="OL36" s="319"/>
      <c r="OM36" s="319"/>
      <c r="ON36" s="319"/>
      <c r="OO36" s="319"/>
      <c r="OP36" s="319"/>
      <c r="OQ36" s="319"/>
      <c r="OR36" s="319"/>
      <c r="OS36" s="319"/>
      <c r="OT36" s="319"/>
      <c r="OU36" s="319"/>
      <c r="OV36" s="319"/>
      <c r="OW36" s="319"/>
      <c r="OX36" s="319"/>
      <c r="OY36" s="319"/>
      <c r="OZ36" s="319"/>
      <c r="PA36" s="319"/>
      <c r="PB36" s="319"/>
      <c r="PC36" s="319"/>
      <c r="PD36" s="319"/>
      <c r="PE36" s="319"/>
      <c r="PF36" s="319"/>
      <c r="PG36" s="319"/>
      <c r="PH36" s="319"/>
      <c r="PI36" s="319"/>
      <c r="PJ36" s="319"/>
      <c r="PK36" s="319"/>
      <c r="PL36" s="319"/>
      <c r="PM36" s="319"/>
      <c r="PN36" s="319"/>
      <c r="PO36" s="319"/>
      <c r="PP36" s="319"/>
      <c r="PQ36" s="319"/>
      <c r="PR36" s="319"/>
      <c r="PS36" s="319"/>
      <c r="PT36" s="319"/>
      <c r="PU36" s="319"/>
      <c r="PV36" s="319"/>
      <c r="PW36" s="319"/>
      <c r="PX36" s="319"/>
      <c r="PY36" s="319"/>
      <c r="PZ36" s="319"/>
      <c r="QA36" s="319"/>
      <c r="QB36" s="319"/>
      <c r="QC36" s="319"/>
      <c r="QD36" s="319"/>
      <c r="QE36" s="319"/>
      <c r="QF36" s="319"/>
      <c r="QG36" s="319"/>
      <c r="QH36" s="319"/>
      <c r="QI36" s="319"/>
      <c r="QJ36" s="319"/>
      <c r="QK36" s="319"/>
      <c r="QL36" s="319"/>
      <c r="QM36" s="319"/>
      <c r="QN36" s="319"/>
      <c r="QO36" s="319"/>
      <c r="QP36" s="319"/>
      <c r="QQ36" s="319"/>
      <c r="QR36" s="319"/>
      <c r="QS36" s="319"/>
      <c r="QT36" s="319"/>
      <c r="QU36" s="319"/>
      <c r="QV36" s="319"/>
      <c r="QW36" s="319"/>
      <c r="QX36" s="319"/>
      <c r="QY36" s="319"/>
      <c r="QZ36" s="319"/>
      <c r="RA36" s="319"/>
      <c r="RB36" s="319"/>
      <c r="RC36" s="319"/>
      <c r="RD36" s="319"/>
      <c r="RE36" s="319"/>
      <c r="RF36" s="319"/>
      <c r="RG36" s="319"/>
    </row>
    <row r="37" spans="1:475" s="602" customFormat="1">
      <c r="A37" s="319"/>
      <c r="B37" s="837" t="s">
        <v>77</v>
      </c>
      <c r="C37" s="837"/>
      <c r="D37" s="838"/>
      <c r="E37" s="812" t="s">
        <v>435</v>
      </c>
      <c r="F37" s="812">
        <v>5</v>
      </c>
      <c r="G37" s="839">
        <f t="shared" ref="G37:G66" si="10">(N37/$N$113)*F37</f>
        <v>0.18083267282860371</v>
      </c>
      <c r="H37" s="7" t="s">
        <v>37</v>
      </c>
      <c r="I37" s="840">
        <v>1159</v>
      </c>
      <c r="J37" s="814">
        <v>195</v>
      </c>
      <c r="K37" s="815">
        <v>10</v>
      </c>
      <c r="L37" s="815">
        <v>32</v>
      </c>
      <c r="M37" s="841">
        <f t="shared" si="1"/>
        <v>22</v>
      </c>
      <c r="N37" s="842">
        <f t="shared" si="8"/>
        <v>226005</v>
      </c>
      <c r="O37" s="375"/>
      <c r="P37" s="843"/>
      <c r="Q37" s="844"/>
      <c r="R37" s="844">
        <f t="shared" si="2"/>
        <v>25498</v>
      </c>
      <c r="S37" s="844">
        <f t="shared" si="3"/>
        <v>37088</v>
      </c>
      <c r="T37" s="844">
        <v>0</v>
      </c>
      <c r="U37" s="844"/>
      <c r="V37" s="844"/>
      <c r="W37" s="844">
        <v>0</v>
      </c>
      <c r="X37" s="844"/>
      <c r="Y37" s="844"/>
      <c r="Z37" s="844">
        <f t="shared" si="9"/>
        <v>0</v>
      </c>
      <c r="AA37" s="845">
        <f>IF(J37=0,0,(HLOOKUP(H37,ElectricAvoidedCosts!$C$7:$P$37,F37+1,FALSE)))</f>
        <v>0.3175879546338175</v>
      </c>
      <c r="AB37" s="844">
        <f t="shared" si="5"/>
        <v>71776.465687015923</v>
      </c>
      <c r="AC37" s="846" t="str">
        <f t="shared" si="6"/>
        <v/>
      </c>
      <c r="AD37" s="846" t="str">
        <f t="shared" si="7"/>
        <v/>
      </c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  <c r="GQ37" s="319"/>
      <c r="GR37" s="319"/>
      <c r="GS37" s="319"/>
      <c r="GT37" s="319"/>
      <c r="GU37" s="319"/>
      <c r="GV37" s="319"/>
      <c r="GW37" s="319"/>
      <c r="GX37" s="319"/>
      <c r="GY37" s="319"/>
      <c r="GZ37" s="319"/>
      <c r="HA37" s="319"/>
      <c r="HB37" s="319"/>
      <c r="HC37" s="319"/>
      <c r="HD37" s="319"/>
      <c r="HE37" s="319"/>
      <c r="HF37" s="319"/>
      <c r="HG37" s="319"/>
      <c r="HH37" s="319"/>
      <c r="HI37" s="319"/>
      <c r="HJ37" s="319"/>
      <c r="HK37" s="319"/>
      <c r="HL37" s="319"/>
      <c r="HM37" s="319"/>
      <c r="HN37" s="319"/>
      <c r="HO37" s="319"/>
      <c r="HP37" s="319"/>
      <c r="HQ37" s="319"/>
      <c r="HR37" s="319"/>
      <c r="HS37" s="319"/>
      <c r="HT37" s="319"/>
      <c r="HU37" s="319"/>
      <c r="HV37" s="319"/>
      <c r="HW37" s="319"/>
      <c r="HX37" s="319"/>
      <c r="HY37" s="319"/>
      <c r="HZ37" s="319"/>
      <c r="IA37" s="319"/>
      <c r="IB37" s="319"/>
      <c r="IC37" s="319"/>
      <c r="ID37" s="319"/>
      <c r="IE37" s="319"/>
      <c r="IF37" s="319"/>
      <c r="IG37" s="319"/>
      <c r="IH37" s="319"/>
      <c r="II37" s="319"/>
      <c r="IJ37" s="319"/>
      <c r="IK37" s="319"/>
      <c r="IL37" s="319"/>
      <c r="IM37" s="319"/>
      <c r="IN37" s="319"/>
      <c r="IO37" s="319"/>
      <c r="IP37" s="319"/>
      <c r="IQ37" s="319"/>
      <c r="IR37" s="319"/>
      <c r="IS37" s="319"/>
      <c r="IT37" s="319"/>
      <c r="IU37" s="319"/>
      <c r="IV37" s="319"/>
      <c r="IW37" s="319"/>
      <c r="IX37" s="319"/>
      <c r="IY37" s="319"/>
      <c r="IZ37" s="319"/>
      <c r="JA37" s="319"/>
      <c r="JB37" s="319"/>
      <c r="JC37" s="319"/>
      <c r="JD37" s="319"/>
      <c r="JE37" s="319"/>
      <c r="JF37" s="319"/>
      <c r="JG37" s="319"/>
      <c r="JH37" s="319"/>
      <c r="JI37" s="319"/>
      <c r="JJ37" s="319"/>
      <c r="JK37" s="319"/>
      <c r="JL37" s="319"/>
      <c r="JM37" s="319"/>
      <c r="JN37" s="319"/>
      <c r="JO37" s="319"/>
      <c r="JP37" s="319"/>
      <c r="JQ37" s="319"/>
      <c r="JR37" s="319"/>
      <c r="JS37" s="319"/>
      <c r="JT37" s="319"/>
      <c r="JU37" s="319"/>
      <c r="JV37" s="319"/>
      <c r="JW37" s="319"/>
      <c r="JX37" s="319"/>
      <c r="JY37" s="319"/>
      <c r="JZ37" s="319"/>
      <c r="KA37" s="319"/>
      <c r="KB37" s="319"/>
      <c r="KC37" s="319"/>
      <c r="KD37" s="319"/>
      <c r="KE37" s="319"/>
      <c r="KF37" s="319"/>
      <c r="KG37" s="319"/>
      <c r="KH37" s="319"/>
      <c r="KI37" s="319"/>
      <c r="KJ37" s="319"/>
      <c r="KK37" s="319"/>
      <c r="KL37" s="319"/>
      <c r="KM37" s="319"/>
      <c r="KN37" s="319"/>
      <c r="KO37" s="319"/>
      <c r="KP37" s="319"/>
      <c r="KQ37" s="319"/>
      <c r="KR37" s="319"/>
      <c r="KS37" s="319"/>
      <c r="KT37" s="319"/>
      <c r="KU37" s="319"/>
      <c r="KV37" s="319"/>
      <c r="KW37" s="319"/>
      <c r="KX37" s="319"/>
      <c r="KY37" s="319"/>
      <c r="KZ37" s="319"/>
      <c r="LA37" s="319"/>
      <c r="LB37" s="319"/>
      <c r="LC37" s="319"/>
      <c r="LD37" s="319"/>
      <c r="LE37" s="319"/>
      <c r="LF37" s="319"/>
      <c r="LG37" s="319"/>
      <c r="LH37" s="319"/>
      <c r="LI37" s="319"/>
      <c r="LJ37" s="319"/>
      <c r="LK37" s="319"/>
      <c r="LL37" s="319"/>
      <c r="LM37" s="319"/>
      <c r="LN37" s="319"/>
      <c r="LO37" s="319"/>
      <c r="LP37" s="319"/>
      <c r="LQ37" s="319"/>
      <c r="LR37" s="319"/>
      <c r="LS37" s="319"/>
      <c r="LT37" s="319"/>
      <c r="LU37" s="319"/>
      <c r="LV37" s="319"/>
      <c r="LW37" s="319"/>
      <c r="LX37" s="319"/>
      <c r="LY37" s="319"/>
      <c r="LZ37" s="319"/>
      <c r="MA37" s="319"/>
      <c r="MB37" s="319"/>
      <c r="MC37" s="319"/>
      <c r="MD37" s="319"/>
      <c r="ME37" s="319"/>
      <c r="MF37" s="319"/>
      <c r="MG37" s="319"/>
      <c r="MH37" s="319"/>
      <c r="MI37" s="319"/>
      <c r="MJ37" s="319"/>
      <c r="MK37" s="319"/>
      <c r="ML37" s="319"/>
      <c r="MM37" s="319"/>
      <c r="MN37" s="319"/>
      <c r="MO37" s="319"/>
      <c r="MP37" s="319"/>
      <c r="MQ37" s="319"/>
      <c r="MR37" s="319"/>
      <c r="MS37" s="319"/>
      <c r="MT37" s="319"/>
      <c r="MU37" s="319"/>
      <c r="MV37" s="319"/>
      <c r="MW37" s="319"/>
      <c r="MX37" s="319"/>
      <c r="MY37" s="319"/>
      <c r="MZ37" s="319"/>
      <c r="NA37" s="319"/>
      <c r="NB37" s="319"/>
      <c r="NC37" s="319"/>
      <c r="ND37" s="319"/>
      <c r="NE37" s="319"/>
      <c r="NF37" s="319"/>
      <c r="NG37" s="319"/>
      <c r="NH37" s="319"/>
      <c r="NI37" s="319"/>
      <c r="NJ37" s="319"/>
      <c r="NK37" s="319"/>
      <c r="NL37" s="319"/>
      <c r="NM37" s="319"/>
      <c r="NN37" s="319"/>
      <c r="NO37" s="319"/>
      <c r="NP37" s="319"/>
      <c r="NQ37" s="319"/>
      <c r="NR37" s="319"/>
      <c r="NS37" s="319"/>
      <c r="NT37" s="319"/>
      <c r="NU37" s="319"/>
      <c r="NV37" s="319"/>
      <c r="NW37" s="319"/>
      <c r="NX37" s="319"/>
      <c r="NY37" s="319"/>
      <c r="NZ37" s="319"/>
      <c r="OA37" s="319"/>
      <c r="OB37" s="319"/>
      <c r="OC37" s="319"/>
      <c r="OD37" s="319"/>
      <c r="OE37" s="319"/>
      <c r="OF37" s="319"/>
      <c r="OG37" s="319"/>
      <c r="OH37" s="319"/>
      <c r="OI37" s="319"/>
      <c r="OJ37" s="319"/>
      <c r="OK37" s="319"/>
      <c r="OL37" s="319"/>
      <c r="OM37" s="319"/>
      <c r="ON37" s="319"/>
      <c r="OO37" s="319"/>
      <c r="OP37" s="319"/>
      <c r="OQ37" s="319"/>
      <c r="OR37" s="319"/>
      <c r="OS37" s="319"/>
      <c r="OT37" s="319"/>
      <c r="OU37" s="319"/>
      <c r="OV37" s="319"/>
      <c r="OW37" s="319"/>
      <c r="OX37" s="319"/>
      <c r="OY37" s="319"/>
      <c r="OZ37" s="319"/>
      <c r="PA37" s="319"/>
      <c r="PB37" s="319"/>
      <c r="PC37" s="319"/>
      <c r="PD37" s="319"/>
      <c r="PE37" s="319"/>
      <c r="PF37" s="319"/>
      <c r="PG37" s="319"/>
      <c r="PH37" s="319"/>
      <c r="PI37" s="319"/>
      <c r="PJ37" s="319"/>
      <c r="PK37" s="319"/>
      <c r="PL37" s="319"/>
      <c r="PM37" s="319"/>
      <c r="PN37" s="319"/>
      <c r="PO37" s="319"/>
      <c r="PP37" s="319"/>
      <c r="PQ37" s="319"/>
      <c r="PR37" s="319"/>
      <c r="PS37" s="319"/>
      <c r="PT37" s="319"/>
      <c r="PU37" s="319"/>
      <c r="PV37" s="319"/>
      <c r="PW37" s="319"/>
      <c r="PX37" s="319"/>
      <c r="PY37" s="319"/>
      <c r="PZ37" s="319"/>
      <c r="QA37" s="319"/>
      <c r="QB37" s="319"/>
      <c r="QC37" s="319"/>
      <c r="QD37" s="319"/>
      <c r="QE37" s="319"/>
      <c r="QF37" s="319"/>
      <c r="QG37" s="319"/>
      <c r="QH37" s="319"/>
      <c r="QI37" s="319"/>
      <c r="QJ37" s="319"/>
      <c r="QK37" s="319"/>
      <c r="QL37" s="319"/>
      <c r="QM37" s="319"/>
      <c r="QN37" s="319"/>
      <c r="QO37" s="319"/>
      <c r="QP37" s="319"/>
      <c r="QQ37" s="319"/>
      <c r="QR37" s="319"/>
      <c r="QS37" s="319"/>
      <c r="QT37" s="319"/>
      <c r="QU37" s="319"/>
      <c r="QV37" s="319"/>
      <c r="QW37" s="319"/>
      <c r="QX37" s="319"/>
      <c r="QY37" s="319"/>
      <c r="QZ37" s="319"/>
      <c r="RA37" s="319"/>
      <c r="RB37" s="319"/>
      <c r="RC37" s="319"/>
      <c r="RD37" s="319"/>
      <c r="RE37" s="319"/>
      <c r="RF37" s="319"/>
      <c r="RG37" s="319"/>
    </row>
    <row r="38" spans="1:475" s="602" customFormat="1">
      <c r="A38" s="319"/>
      <c r="B38" s="837" t="s">
        <v>77</v>
      </c>
      <c r="C38" s="837"/>
      <c r="D38" s="838"/>
      <c r="E38" s="812" t="s">
        <v>436</v>
      </c>
      <c r="F38" s="812">
        <v>5</v>
      </c>
      <c r="G38" s="839">
        <f t="shared" si="10"/>
        <v>0.12114720910147514</v>
      </c>
      <c r="H38" s="7" t="s">
        <v>37</v>
      </c>
      <c r="I38" s="840">
        <v>735</v>
      </c>
      <c r="J38" s="814">
        <v>206</v>
      </c>
      <c r="K38" s="815">
        <v>10</v>
      </c>
      <c r="L38" s="815">
        <v>32</v>
      </c>
      <c r="M38" s="841">
        <f t="shared" si="1"/>
        <v>22</v>
      </c>
      <c r="N38" s="842">
        <f t="shared" si="8"/>
        <v>151410</v>
      </c>
      <c r="O38" s="375"/>
      <c r="P38" s="843"/>
      <c r="Q38" s="844"/>
      <c r="R38" s="844">
        <f t="shared" si="2"/>
        <v>16170</v>
      </c>
      <c r="S38" s="844">
        <f t="shared" si="3"/>
        <v>23520</v>
      </c>
      <c r="T38" s="844">
        <v>0</v>
      </c>
      <c r="U38" s="844"/>
      <c r="V38" s="844"/>
      <c r="W38" s="844">
        <v>0</v>
      </c>
      <c r="X38" s="844"/>
      <c r="Y38" s="844"/>
      <c r="Z38" s="844">
        <f t="shared" si="9"/>
        <v>0</v>
      </c>
      <c r="AA38" s="845">
        <f>IF(J38=0,0,(HLOOKUP(H38,ElectricAvoidedCosts!$C$7:$P$37,F38+1,FALSE)))</f>
        <v>0.3175879546338175</v>
      </c>
      <c r="AB38" s="844">
        <f t="shared" si="5"/>
        <v>48085.992211106306</v>
      </c>
      <c r="AC38" s="846" t="str">
        <f t="shared" si="6"/>
        <v/>
      </c>
      <c r="AD38" s="846" t="str">
        <f t="shared" si="7"/>
        <v/>
      </c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  <c r="GQ38" s="319"/>
      <c r="GR38" s="319"/>
      <c r="GS38" s="319"/>
      <c r="GT38" s="319"/>
      <c r="GU38" s="319"/>
      <c r="GV38" s="319"/>
      <c r="GW38" s="319"/>
      <c r="GX38" s="319"/>
      <c r="GY38" s="319"/>
      <c r="GZ38" s="319"/>
      <c r="HA38" s="319"/>
      <c r="HB38" s="319"/>
      <c r="HC38" s="319"/>
      <c r="HD38" s="319"/>
      <c r="HE38" s="319"/>
      <c r="HF38" s="319"/>
      <c r="HG38" s="319"/>
      <c r="HH38" s="319"/>
      <c r="HI38" s="319"/>
      <c r="HJ38" s="319"/>
      <c r="HK38" s="319"/>
      <c r="HL38" s="319"/>
      <c r="HM38" s="319"/>
      <c r="HN38" s="319"/>
      <c r="HO38" s="319"/>
      <c r="HP38" s="319"/>
      <c r="HQ38" s="319"/>
      <c r="HR38" s="319"/>
      <c r="HS38" s="319"/>
      <c r="HT38" s="319"/>
      <c r="HU38" s="319"/>
      <c r="HV38" s="319"/>
      <c r="HW38" s="319"/>
      <c r="HX38" s="319"/>
      <c r="HY38" s="319"/>
      <c r="HZ38" s="319"/>
      <c r="IA38" s="319"/>
      <c r="IB38" s="319"/>
      <c r="IC38" s="319"/>
      <c r="ID38" s="319"/>
      <c r="IE38" s="319"/>
      <c r="IF38" s="319"/>
      <c r="IG38" s="319"/>
      <c r="IH38" s="319"/>
      <c r="II38" s="319"/>
      <c r="IJ38" s="319"/>
      <c r="IK38" s="319"/>
      <c r="IL38" s="319"/>
      <c r="IM38" s="319"/>
      <c r="IN38" s="319"/>
      <c r="IO38" s="319"/>
      <c r="IP38" s="319"/>
      <c r="IQ38" s="319"/>
      <c r="IR38" s="319"/>
      <c r="IS38" s="319"/>
      <c r="IT38" s="319"/>
      <c r="IU38" s="319"/>
      <c r="IV38" s="319"/>
      <c r="IW38" s="319"/>
      <c r="IX38" s="319"/>
      <c r="IY38" s="319"/>
      <c r="IZ38" s="319"/>
      <c r="JA38" s="319"/>
      <c r="JB38" s="319"/>
      <c r="JC38" s="319"/>
      <c r="JD38" s="319"/>
      <c r="JE38" s="319"/>
      <c r="JF38" s="319"/>
      <c r="JG38" s="319"/>
      <c r="JH38" s="319"/>
      <c r="JI38" s="319"/>
      <c r="JJ38" s="319"/>
      <c r="JK38" s="319"/>
      <c r="JL38" s="319"/>
      <c r="JM38" s="319"/>
      <c r="JN38" s="319"/>
      <c r="JO38" s="319"/>
      <c r="JP38" s="319"/>
      <c r="JQ38" s="319"/>
      <c r="JR38" s="319"/>
      <c r="JS38" s="319"/>
      <c r="JT38" s="319"/>
      <c r="JU38" s="319"/>
      <c r="JV38" s="319"/>
      <c r="JW38" s="319"/>
      <c r="JX38" s="319"/>
      <c r="JY38" s="319"/>
      <c r="JZ38" s="319"/>
      <c r="KA38" s="319"/>
      <c r="KB38" s="319"/>
      <c r="KC38" s="319"/>
      <c r="KD38" s="319"/>
      <c r="KE38" s="319"/>
      <c r="KF38" s="319"/>
      <c r="KG38" s="319"/>
      <c r="KH38" s="319"/>
      <c r="KI38" s="319"/>
      <c r="KJ38" s="319"/>
      <c r="KK38" s="319"/>
      <c r="KL38" s="319"/>
      <c r="KM38" s="319"/>
      <c r="KN38" s="319"/>
      <c r="KO38" s="319"/>
      <c r="KP38" s="319"/>
      <c r="KQ38" s="319"/>
      <c r="KR38" s="319"/>
      <c r="KS38" s="319"/>
      <c r="KT38" s="319"/>
      <c r="KU38" s="319"/>
      <c r="KV38" s="319"/>
      <c r="KW38" s="319"/>
      <c r="KX38" s="319"/>
      <c r="KY38" s="319"/>
      <c r="KZ38" s="319"/>
      <c r="LA38" s="319"/>
      <c r="LB38" s="319"/>
      <c r="LC38" s="319"/>
      <c r="LD38" s="319"/>
      <c r="LE38" s="319"/>
      <c r="LF38" s="319"/>
      <c r="LG38" s="319"/>
      <c r="LH38" s="319"/>
      <c r="LI38" s="319"/>
      <c r="LJ38" s="319"/>
      <c r="LK38" s="319"/>
      <c r="LL38" s="319"/>
      <c r="LM38" s="319"/>
      <c r="LN38" s="319"/>
      <c r="LO38" s="319"/>
      <c r="LP38" s="319"/>
      <c r="LQ38" s="319"/>
      <c r="LR38" s="319"/>
      <c r="LS38" s="319"/>
      <c r="LT38" s="319"/>
      <c r="LU38" s="319"/>
      <c r="LV38" s="319"/>
      <c r="LW38" s="319"/>
      <c r="LX38" s="319"/>
      <c r="LY38" s="319"/>
      <c r="LZ38" s="319"/>
      <c r="MA38" s="319"/>
      <c r="MB38" s="319"/>
      <c r="MC38" s="319"/>
      <c r="MD38" s="319"/>
      <c r="ME38" s="319"/>
      <c r="MF38" s="319"/>
      <c r="MG38" s="319"/>
      <c r="MH38" s="319"/>
      <c r="MI38" s="319"/>
      <c r="MJ38" s="319"/>
      <c r="MK38" s="319"/>
      <c r="ML38" s="319"/>
      <c r="MM38" s="319"/>
      <c r="MN38" s="319"/>
      <c r="MO38" s="319"/>
      <c r="MP38" s="319"/>
      <c r="MQ38" s="319"/>
      <c r="MR38" s="319"/>
      <c r="MS38" s="319"/>
      <c r="MT38" s="319"/>
      <c r="MU38" s="319"/>
      <c r="MV38" s="319"/>
      <c r="MW38" s="319"/>
      <c r="MX38" s="319"/>
      <c r="MY38" s="319"/>
      <c r="MZ38" s="319"/>
      <c r="NA38" s="319"/>
      <c r="NB38" s="319"/>
      <c r="NC38" s="319"/>
      <c r="ND38" s="319"/>
      <c r="NE38" s="319"/>
      <c r="NF38" s="319"/>
      <c r="NG38" s="319"/>
      <c r="NH38" s="319"/>
      <c r="NI38" s="319"/>
      <c r="NJ38" s="319"/>
      <c r="NK38" s="319"/>
      <c r="NL38" s="319"/>
      <c r="NM38" s="319"/>
      <c r="NN38" s="319"/>
      <c r="NO38" s="319"/>
      <c r="NP38" s="319"/>
      <c r="NQ38" s="319"/>
      <c r="NR38" s="319"/>
      <c r="NS38" s="319"/>
      <c r="NT38" s="319"/>
      <c r="NU38" s="319"/>
      <c r="NV38" s="319"/>
      <c r="NW38" s="319"/>
      <c r="NX38" s="319"/>
      <c r="NY38" s="319"/>
      <c r="NZ38" s="319"/>
      <c r="OA38" s="319"/>
      <c r="OB38" s="319"/>
      <c r="OC38" s="319"/>
      <c r="OD38" s="319"/>
      <c r="OE38" s="319"/>
      <c r="OF38" s="319"/>
      <c r="OG38" s="319"/>
      <c r="OH38" s="319"/>
      <c r="OI38" s="319"/>
      <c r="OJ38" s="319"/>
      <c r="OK38" s="319"/>
      <c r="OL38" s="319"/>
      <c r="OM38" s="319"/>
      <c r="ON38" s="319"/>
      <c r="OO38" s="319"/>
      <c r="OP38" s="319"/>
      <c r="OQ38" s="319"/>
      <c r="OR38" s="319"/>
      <c r="OS38" s="319"/>
      <c r="OT38" s="319"/>
      <c r="OU38" s="319"/>
      <c r="OV38" s="319"/>
      <c r="OW38" s="319"/>
      <c r="OX38" s="319"/>
      <c r="OY38" s="319"/>
      <c r="OZ38" s="319"/>
      <c r="PA38" s="319"/>
      <c r="PB38" s="319"/>
      <c r="PC38" s="319"/>
      <c r="PD38" s="319"/>
      <c r="PE38" s="319"/>
      <c r="PF38" s="319"/>
      <c r="PG38" s="319"/>
      <c r="PH38" s="319"/>
      <c r="PI38" s="319"/>
      <c r="PJ38" s="319"/>
      <c r="PK38" s="319"/>
      <c r="PL38" s="319"/>
      <c r="PM38" s="319"/>
      <c r="PN38" s="319"/>
      <c r="PO38" s="319"/>
      <c r="PP38" s="319"/>
      <c r="PQ38" s="319"/>
      <c r="PR38" s="319"/>
      <c r="PS38" s="319"/>
      <c r="PT38" s="319"/>
      <c r="PU38" s="319"/>
      <c r="PV38" s="319"/>
      <c r="PW38" s="319"/>
      <c r="PX38" s="319"/>
      <c r="PY38" s="319"/>
      <c r="PZ38" s="319"/>
      <c r="QA38" s="319"/>
      <c r="QB38" s="319"/>
      <c r="QC38" s="319"/>
      <c r="QD38" s="319"/>
      <c r="QE38" s="319"/>
      <c r="QF38" s="319"/>
      <c r="QG38" s="319"/>
      <c r="QH38" s="319"/>
      <c r="QI38" s="319"/>
      <c r="QJ38" s="319"/>
      <c r="QK38" s="319"/>
      <c r="QL38" s="319"/>
      <c r="QM38" s="319"/>
      <c r="QN38" s="319"/>
      <c r="QO38" s="319"/>
      <c r="QP38" s="319"/>
      <c r="QQ38" s="319"/>
      <c r="QR38" s="319"/>
      <c r="QS38" s="319"/>
      <c r="QT38" s="319"/>
      <c r="QU38" s="319"/>
      <c r="QV38" s="319"/>
      <c r="QW38" s="319"/>
      <c r="QX38" s="319"/>
      <c r="QY38" s="319"/>
      <c r="QZ38" s="319"/>
      <c r="RA38" s="319"/>
      <c r="RB38" s="319"/>
      <c r="RC38" s="319"/>
      <c r="RD38" s="319"/>
      <c r="RE38" s="319"/>
      <c r="RF38" s="319"/>
      <c r="RG38" s="319"/>
    </row>
    <row r="39" spans="1:475" s="602" customFormat="1">
      <c r="A39" s="319"/>
      <c r="B39" s="837" t="s">
        <v>77</v>
      </c>
      <c r="C39" s="837"/>
      <c r="D39" s="838"/>
      <c r="E39" s="812" t="s">
        <v>437</v>
      </c>
      <c r="F39" s="812">
        <v>5</v>
      </c>
      <c r="G39" s="839">
        <f t="shared" si="10"/>
        <v>0.13765702689818496</v>
      </c>
      <c r="H39" s="7" t="s">
        <v>37</v>
      </c>
      <c r="I39" s="840">
        <v>1062</v>
      </c>
      <c r="J39" s="814">
        <v>162</v>
      </c>
      <c r="K39" s="815">
        <v>10</v>
      </c>
      <c r="L39" s="815">
        <v>32</v>
      </c>
      <c r="M39" s="841">
        <f t="shared" si="1"/>
        <v>22</v>
      </c>
      <c r="N39" s="842">
        <f t="shared" si="8"/>
        <v>172044</v>
      </c>
      <c r="O39" s="375"/>
      <c r="P39" s="843"/>
      <c r="Q39" s="844"/>
      <c r="R39" s="844">
        <f t="shared" si="2"/>
        <v>23364</v>
      </c>
      <c r="S39" s="844">
        <f t="shared" si="3"/>
        <v>33984</v>
      </c>
      <c r="T39" s="844">
        <v>0</v>
      </c>
      <c r="U39" s="844"/>
      <c r="V39" s="844"/>
      <c r="W39" s="844">
        <v>0</v>
      </c>
      <c r="X39" s="844"/>
      <c r="Y39" s="844"/>
      <c r="Z39" s="844">
        <f t="shared" si="9"/>
        <v>0</v>
      </c>
      <c r="AA39" s="845">
        <f>IF(J39=0,0,(HLOOKUP(H39,ElectricAvoidedCosts!$C$7:$P$37,F39+1,FALSE)))</f>
        <v>0.3175879546338175</v>
      </c>
      <c r="AB39" s="844">
        <f t="shared" si="5"/>
        <v>54639.102067020496</v>
      </c>
      <c r="AC39" s="846" t="str">
        <f t="shared" si="6"/>
        <v/>
      </c>
      <c r="AD39" s="846" t="str">
        <f t="shared" si="7"/>
        <v/>
      </c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  <c r="GP39" s="319"/>
      <c r="GQ39" s="319"/>
      <c r="GR39" s="319"/>
      <c r="GS39" s="319"/>
      <c r="GT39" s="319"/>
      <c r="GU39" s="319"/>
      <c r="GV39" s="319"/>
      <c r="GW39" s="319"/>
      <c r="GX39" s="319"/>
      <c r="GY39" s="319"/>
      <c r="GZ39" s="319"/>
      <c r="HA39" s="319"/>
      <c r="HB39" s="319"/>
      <c r="HC39" s="319"/>
      <c r="HD39" s="319"/>
      <c r="HE39" s="319"/>
      <c r="HF39" s="319"/>
      <c r="HG39" s="319"/>
      <c r="HH39" s="319"/>
      <c r="HI39" s="319"/>
      <c r="HJ39" s="319"/>
      <c r="HK39" s="319"/>
      <c r="HL39" s="319"/>
      <c r="HM39" s="319"/>
      <c r="HN39" s="319"/>
      <c r="HO39" s="319"/>
      <c r="HP39" s="319"/>
      <c r="HQ39" s="319"/>
      <c r="HR39" s="319"/>
      <c r="HS39" s="319"/>
      <c r="HT39" s="319"/>
      <c r="HU39" s="319"/>
      <c r="HV39" s="319"/>
      <c r="HW39" s="319"/>
      <c r="HX39" s="319"/>
      <c r="HY39" s="319"/>
      <c r="HZ39" s="319"/>
      <c r="IA39" s="319"/>
      <c r="IB39" s="319"/>
      <c r="IC39" s="319"/>
      <c r="ID39" s="319"/>
      <c r="IE39" s="319"/>
      <c r="IF39" s="319"/>
      <c r="IG39" s="319"/>
      <c r="IH39" s="319"/>
      <c r="II39" s="319"/>
      <c r="IJ39" s="319"/>
      <c r="IK39" s="319"/>
      <c r="IL39" s="319"/>
      <c r="IM39" s="319"/>
      <c r="IN39" s="319"/>
      <c r="IO39" s="319"/>
      <c r="IP39" s="319"/>
      <c r="IQ39" s="319"/>
      <c r="IR39" s="319"/>
      <c r="IS39" s="319"/>
      <c r="IT39" s="319"/>
      <c r="IU39" s="319"/>
      <c r="IV39" s="319"/>
      <c r="IW39" s="319"/>
      <c r="IX39" s="319"/>
      <c r="IY39" s="319"/>
      <c r="IZ39" s="319"/>
      <c r="JA39" s="319"/>
      <c r="JB39" s="319"/>
      <c r="JC39" s="319"/>
      <c r="JD39" s="319"/>
      <c r="JE39" s="319"/>
      <c r="JF39" s="319"/>
      <c r="JG39" s="319"/>
      <c r="JH39" s="319"/>
      <c r="JI39" s="319"/>
      <c r="JJ39" s="319"/>
      <c r="JK39" s="319"/>
      <c r="JL39" s="319"/>
      <c r="JM39" s="319"/>
      <c r="JN39" s="319"/>
      <c r="JO39" s="319"/>
      <c r="JP39" s="319"/>
      <c r="JQ39" s="319"/>
      <c r="JR39" s="319"/>
      <c r="JS39" s="319"/>
      <c r="JT39" s="319"/>
      <c r="JU39" s="319"/>
      <c r="JV39" s="319"/>
      <c r="JW39" s="319"/>
      <c r="JX39" s="319"/>
      <c r="JY39" s="319"/>
      <c r="JZ39" s="319"/>
      <c r="KA39" s="319"/>
      <c r="KB39" s="319"/>
      <c r="KC39" s="319"/>
      <c r="KD39" s="319"/>
      <c r="KE39" s="319"/>
      <c r="KF39" s="319"/>
      <c r="KG39" s="319"/>
      <c r="KH39" s="319"/>
      <c r="KI39" s="319"/>
      <c r="KJ39" s="319"/>
      <c r="KK39" s="319"/>
      <c r="KL39" s="319"/>
      <c r="KM39" s="319"/>
      <c r="KN39" s="319"/>
      <c r="KO39" s="319"/>
      <c r="KP39" s="319"/>
      <c r="KQ39" s="319"/>
      <c r="KR39" s="319"/>
      <c r="KS39" s="319"/>
      <c r="KT39" s="319"/>
      <c r="KU39" s="319"/>
      <c r="KV39" s="319"/>
      <c r="KW39" s="319"/>
      <c r="KX39" s="319"/>
      <c r="KY39" s="319"/>
      <c r="KZ39" s="319"/>
      <c r="LA39" s="319"/>
      <c r="LB39" s="319"/>
      <c r="LC39" s="319"/>
      <c r="LD39" s="319"/>
      <c r="LE39" s="319"/>
      <c r="LF39" s="319"/>
      <c r="LG39" s="319"/>
      <c r="LH39" s="319"/>
      <c r="LI39" s="319"/>
      <c r="LJ39" s="319"/>
      <c r="LK39" s="319"/>
      <c r="LL39" s="319"/>
      <c r="LM39" s="319"/>
      <c r="LN39" s="319"/>
      <c r="LO39" s="319"/>
      <c r="LP39" s="319"/>
      <c r="LQ39" s="319"/>
      <c r="LR39" s="319"/>
      <c r="LS39" s="319"/>
      <c r="LT39" s="319"/>
      <c r="LU39" s="319"/>
      <c r="LV39" s="319"/>
      <c r="LW39" s="319"/>
      <c r="LX39" s="319"/>
      <c r="LY39" s="319"/>
      <c r="LZ39" s="319"/>
      <c r="MA39" s="319"/>
      <c r="MB39" s="319"/>
      <c r="MC39" s="319"/>
      <c r="MD39" s="319"/>
      <c r="ME39" s="319"/>
      <c r="MF39" s="319"/>
      <c r="MG39" s="319"/>
      <c r="MH39" s="319"/>
      <c r="MI39" s="319"/>
      <c r="MJ39" s="319"/>
      <c r="MK39" s="319"/>
      <c r="ML39" s="319"/>
      <c r="MM39" s="319"/>
      <c r="MN39" s="319"/>
      <c r="MO39" s="319"/>
      <c r="MP39" s="319"/>
      <c r="MQ39" s="319"/>
      <c r="MR39" s="319"/>
      <c r="MS39" s="319"/>
      <c r="MT39" s="319"/>
      <c r="MU39" s="319"/>
      <c r="MV39" s="319"/>
      <c r="MW39" s="319"/>
      <c r="MX39" s="319"/>
      <c r="MY39" s="319"/>
      <c r="MZ39" s="319"/>
      <c r="NA39" s="319"/>
      <c r="NB39" s="319"/>
      <c r="NC39" s="319"/>
      <c r="ND39" s="319"/>
      <c r="NE39" s="319"/>
      <c r="NF39" s="319"/>
      <c r="NG39" s="319"/>
      <c r="NH39" s="319"/>
      <c r="NI39" s="319"/>
      <c r="NJ39" s="319"/>
      <c r="NK39" s="319"/>
      <c r="NL39" s="319"/>
      <c r="NM39" s="319"/>
      <c r="NN39" s="319"/>
      <c r="NO39" s="319"/>
      <c r="NP39" s="319"/>
      <c r="NQ39" s="319"/>
      <c r="NR39" s="319"/>
      <c r="NS39" s="319"/>
      <c r="NT39" s="319"/>
      <c r="NU39" s="319"/>
      <c r="NV39" s="319"/>
      <c r="NW39" s="319"/>
      <c r="NX39" s="319"/>
      <c r="NY39" s="319"/>
      <c r="NZ39" s="319"/>
      <c r="OA39" s="319"/>
      <c r="OB39" s="319"/>
      <c r="OC39" s="319"/>
      <c r="OD39" s="319"/>
      <c r="OE39" s="319"/>
      <c r="OF39" s="319"/>
      <c r="OG39" s="319"/>
      <c r="OH39" s="319"/>
      <c r="OI39" s="319"/>
      <c r="OJ39" s="319"/>
      <c r="OK39" s="319"/>
      <c r="OL39" s="319"/>
      <c r="OM39" s="319"/>
      <c r="ON39" s="319"/>
      <c r="OO39" s="319"/>
      <c r="OP39" s="319"/>
      <c r="OQ39" s="319"/>
      <c r="OR39" s="319"/>
      <c r="OS39" s="319"/>
      <c r="OT39" s="319"/>
      <c r="OU39" s="319"/>
      <c r="OV39" s="319"/>
      <c r="OW39" s="319"/>
      <c r="OX39" s="319"/>
      <c r="OY39" s="319"/>
      <c r="OZ39" s="319"/>
      <c r="PA39" s="319"/>
      <c r="PB39" s="319"/>
      <c r="PC39" s="319"/>
      <c r="PD39" s="319"/>
      <c r="PE39" s="319"/>
      <c r="PF39" s="319"/>
      <c r="PG39" s="319"/>
      <c r="PH39" s="319"/>
      <c r="PI39" s="319"/>
      <c r="PJ39" s="319"/>
      <c r="PK39" s="319"/>
      <c r="PL39" s="319"/>
      <c r="PM39" s="319"/>
      <c r="PN39" s="319"/>
      <c r="PO39" s="319"/>
      <c r="PP39" s="319"/>
      <c r="PQ39" s="319"/>
      <c r="PR39" s="319"/>
      <c r="PS39" s="319"/>
      <c r="PT39" s="319"/>
      <c r="PU39" s="319"/>
      <c r="PV39" s="319"/>
      <c r="PW39" s="319"/>
      <c r="PX39" s="319"/>
      <c r="PY39" s="319"/>
      <c r="PZ39" s="319"/>
      <c r="QA39" s="319"/>
      <c r="QB39" s="319"/>
      <c r="QC39" s="319"/>
      <c r="QD39" s="319"/>
      <c r="QE39" s="319"/>
      <c r="QF39" s="319"/>
      <c r="QG39" s="319"/>
      <c r="QH39" s="319"/>
      <c r="QI39" s="319"/>
      <c r="QJ39" s="319"/>
      <c r="QK39" s="319"/>
      <c r="QL39" s="319"/>
      <c r="QM39" s="319"/>
      <c r="QN39" s="319"/>
      <c r="QO39" s="319"/>
      <c r="QP39" s="319"/>
      <c r="QQ39" s="319"/>
      <c r="QR39" s="319"/>
      <c r="QS39" s="319"/>
      <c r="QT39" s="319"/>
      <c r="QU39" s="319"/>
      <c r="QV39" s="319"/>
      <c r="QW39" s="319"/>
      <c r="QX39" s="319"/>
      <c r="QY39" s="319"/>
      <c r="QZ39" s="319"/>
      <c r="RA39" s="319"/>
      <c r="RB39" s="319"/>
      <c r="RC39" s="319"/>
      <c r="RD39" s="319"/>
      <c r="RE39" s="319"/>
      <c r="RF39" s="319"/>
      <c r="RG39" s="319"/>
    </row>
    <row r="40" spans="1:475" s="602" customFormat="1">
      <c r="A40" s="319"/>
      <c r="B40" s="837" t="s">
        <v>77</v>
      </c>
      <c r="C40" s="837"/>
      <c r="D40" s="838"/>
      <c r="E40" s="812" t="s">
        <v>438</v>
      </c>
      <c r="F40" s="812">
        <v>5</v>
      </c>
      <c r="G40" s="839">
        <f t="shared" si="10"/>
        <v>2.6684231051675553E-3</v>
      </c>
      <c r="H40" s="7" t="s">
        <v>37</v>
      </c>
      <c r="I40" s="840">
        <v>29</v>
      </c>
      <c r="J40" s="814">
        <v>115</v>
      </c>
      <c r="K40" s="815">
        <v>10</v>
      </c>
      <c r="L40" s="815">
        <v>32</v>
      </c>
      <c r="M40" s="841">
        <f t="shared" si="1"/>
        <v>22</v>
      </c>
      <c r="N40" s="842">
        <f t="shared" si="8"/>
        <v>3335</v>
      </c>
      <c r="O40" s="375"/>
      <c r="P40" s="843"/>
      <c r="Q40" s="844"/>
      <c r="R40" s="844">
        <f t="shared" si="2"/>
        <v>638</v>
      </c>
      <c r="S40" s="844">
        <f t="shared" si="3"/>
        <v>928</v>
      </c>
      <c r="T40" s="844">
        <v>0</v>
      </c>
      <c r="U40" s="844"/>
      <c r="V40" s="844"/>
      <c r="W40" s="844">
        <v>0</v>
      </c>
      <c r="X40" s="844"/>
      <c r="Y40" s="844"/>
      <c r="Z40" s="844">
        <f t="shared" si="9"/>
        <v>0</v>
      </c>
      <c r="AA40" s="845">
        <f>IF(J40=0,0,(HLOOKUP(H40,ElectricAvoidedCosts!$C$7:$P$37,F40+1,FALSE)))</f>
        <v>0.3175879546338175</v>
      </c>
      <c r="AB40" s="844">
        <f t="shared" si="5"/>
        <v>1059.1558287037815</v>
      </c>
      <c r="AC40" s="846" t="str">
        <f t="shared" si="6"/>
        <v/>
      </c>
      <c r="AD40" s="846" t="str">
        <f t="shared" si="7"/>
        <v/>
      </c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19"/>
      <c r="IB40" s="319"/>
      <c r="IC40" s="319"/>
      <c r="ID40" s="319"/>
      <c r="IE40" s="319"/>
      <c r="IF40" s="319"/>
      <c r="IG40" s="319"/>
      <c r="IH40" s="319"/>
      <c r="II40" s="319"/>
      <c r="IJ40" s="319"/>
      <c r="IK40" s="319"/>
      <c r="IL40" s="319"/>
      <c r="IM40" s="319"/>
      <c r="IN40" s="319"/>
      <c r="IO40" s="319"/>
      <c r="IP40" s="319"/>
      <c r="IQ40" s="319"/>
      <c r="IR40" s="319"/>
      <c r="IS40" s="319"/>
      <c r="IT40" s="319"/>
      <c r="IU40" s="319"/>
      <c r="IV40" s="319"/>
      <c r="IW40" s="319"/>
      <c r="IX40" s="319"/>
      <c r="IY40" s="319"/>
      <c r="IZ40" s="319"/>
      <c r="JA40" s="319"/>
      <c r="JB40" s="319"/>
      <c r="JC40" s="319"/>
      <c r="JD40" s="319"/>
      <c r="JE40" s="319"/>
      <c r="JF40" s="319"/>
      <c r="JG40" s="319"/>
      <c r="JH40" s="319"/>
      <c r="JI40" s="319"/>
      <c r="JJ40" s="319"/>
      <c r="JK40" s="319"/>
      <c r="JL40" s="319"/>
      <c r="JM40" s="319"/>
      <c r="JN40" s="319"/>
      <c r="JO40" s="319"/>
      <c r="JP40" s="319"/>
      <c r="JQ40" s="319"/>
      <c r="JR40" s="319"/>
      <c r="JS40" s="319"/>
      <c r="JT40" s="319"/>
      <c r="JU40" s="319"/>
      <c r="JV40" s="319"/>
      <c r="JW40" s="319"/>
      <c r="JX40" s="319"/>
      <c r="JY40" s="319"/>
      <c r="JZ40" s="319"/>
      <c r="KA40" s="319"/>
      <c r="KB40" s="319"/>
      <c r="KC40" s="319"/>
      <c r="KD40" s="319"/>
      <c r="KE40" s="319"/>
      <c r="KF40" s="319"/>
      <c r="KG40" s="319"/>
      <c r="KH40" s="319"/>
      <c r="KI40" s="319"/>
      <c r="KJ40" s="319"/>
      <c r="KK40" s="319"/>
      <c r="KL40" s="319"/>
      <c r="KM40" s="319"/>
      <c r="KN40" s="319"/>
      <c r="KO40" s="319"/>
      <c r="KP40" s="319"/>
      <c r="KQ40" s="319"/>
      <c r="KR40" s="319"/>
      <c r="KS40" s="319"/>
      <c r="KT40" s="319"/>
      <c r="KU40" s="319"/>
      <c r="KV40" s="319"/>
      <c r="KW40" s="319"/>
      <c r="KX40" s="319"/>
      <c r="KY40" s="319"/>
      <c r="KZ40" s="319"/>
      <c r="LA40" s="319"/>
      <c r="LB40" s="319"/>
      <c r="LC40" s="319"/>
      <c r="LD40" s="319"/>
      <c r="LE40" s="319"/>
      <c r="LF40" s="319"/>
      <c r="LG40" s="319"/>
      <c r="LH40" s="319"/>
      <c r="LI40" s="319"/>
      <c r="LJ40" s="319"/>
      <c r="LK40" s="319"/>
      <c r="LL40" s="319"/>
      <c r="LM40" s="319"/>
      <c r="LN40" s="319"/>
      <c r="LO40" s="319"/>
      <c r="LP40" s="319"/>
      <c r="LQ40" s="319"/>
      <c r="LR40" s="319"/>
      <c r="LS40" s="319"/>
      <c r="LT40" s="319"/>
      <c r="LU40" s="319"/>
      <c r="LV40" s="319"/>
      <c r="LW40" s="319"/>
      <c r="LX40" s="319"/>
      <c r="LY40" s="319"/>
      <c r="LZ40" s="319"/>
      <c r="MA40" s="319"/>
      <c r="MB40" s="319"/>
      <c r="MC40" s="319"/>
      <c r="MD40" s="319"/>
      <c r="ME40" s="319"/>
      <c r="MF40" s="319"/>
      <c r="MG40" s="319"/>
      <c r="MH40" s="319"/>
      <c r="MI40" s="319"/>
      <c r="MJ40" s="319"/>
      <c r="MK40" s="319"/>
      <c r="ML40" s="319"/>
      <c r="MM40" s="319"/>
      <c r="MN40" s="319"/>
      <c r="MO40" s="319"/>
      <c r="MP40" s="319"/>
      <c r="MQ40" s="319"/>
      <c r="MR40" s="319"/>
      <c r="MS40" s="319"/>
      <c r="MT40" s="319"/>
      <c r="MU40" s="319"/>
      <c r="MV40" s="319"/>
      <c r="MW40" s="319"/>
      <c r="MX40" s="319"/>
      <c r="MY40" s="319"/>
      <c r="MZ40" s="319"/>
      <c r="NA40" s="319"/>
      <c r="NB40" s="319"/>
      <c r="NC40" s="319"/>
      <c r="ND40" s="319"/>
      <c r="NE40" s="319"/>
      <c r="NF40" s="319"/>
      <c r="NG40" s="319"/>
      <c r="NH40" s="319"/>
      <c r="NI40" s="319"/>
      <c r="NJ40" s="319"/>
      <c r="NK40" s="319"/>
      <c r="NL40" s="319"/>
      <c r="NM40" s="319"/>
      <c r="NN40" s="319"/>
      <c r="NO40" s="319"/>
      <c r="NP40" s="319"/>
      <c r="NQ40" s="319"/>
      <c r="NR40" s="319"/>
      <c r="NS40" s="319"/>
      <c r="NT40" s="319"/>
      <c r="NU40" s="319"/>
      <c r="NV40" s="319"/>
      <c r="NW40" s="319"/>
      <c r="NX40" s="319"/>
      <c r="NY40" s="319"/>
      <c r="NZ40" s="319"/>
      <c r="OA40" s="319"/>
      <c r="OB40" s="319"/>
      <c r="OC40" s="319"/>
      <c r="OD40" s="319"/>
      <c r="OE40" s="319"/>
      <c r="OF40" s="319"/>
      <c r="OG40" s="319"/>
      <c r="OH40" s="319"/>
      <c r="OI40" s="319"/>
      <c r="OJ40" s="319"/>
      <c r="OK40" s="319"/>
      <c r="OL40" s="319"/>
      <c r="OM40" s="319"/>
      <c r="ON40" s="319"/>
      <c r="OO40" s="319"/>
      <c r="OP40" s="319"/>
      <c r="OQ40" s="319"/>
      <c r="OR40" s="319"/>
      <c r="OS40" s="319"/>
      <c r="OT40" s="319"/>
      <c r="OU40" s="319"/>
      <c r="OV40" s="319"/>
      <c r="OW40" s="319"/>
      <c r="OX40" s="319"/>
      <c r="OY40" s="319"/>
      <c r="OZ40" s="319"/>
      <c r="PA40" s="319"/>
      <c r="PB40" s="319"/>
      <c r="PC40" s="319"/>
      <c r="PD40" s="319"/>
      <c r="PE40" s="319"/>
      <c r="PF40" s="319"/>
      <c r="PG40" s="319"/>
      <c r="PH40" s="319"/>
      <c r="PI40" s="319"/>
      <c r="PJ40" s="319"/>
      <c r="PK40" s="319"/>
      <c r="PL40" s="319"/>
      <c r="PM40" s="319"/>
      <c r="PN40" s="319"/>
      <c r="PO40" s="319"/>
      <c r="PP40" s="319"/>
      <c r="PQ40" s="319"/>
      <c r="PR40" s="319"/>
      <c r="PS40" s="319"/>
      <c r="PT40" s="319"/>
      <c r="PU40" s="319"/>
      <c r="PV40" s="319"/>
      <c r="PW40" s="319"/>
      <c r="PX40" s="319"/>
      <c r="PY40" s="319"/>
      <c r="PZ40" s="319"/>
      <c r="QA40" s="319"/>
      <c r="QB40" s="319"/>
      <c r="QC40" s="319"/>
      <c r="QD40" s="319"/>
      <c r="QE40" s="319"/>
      <c r="QF40" s="319"/>
      <c r="QG40" s="319"/>
      <c r="QH40" s="319"/>
      <c r="QI40" s="319"/>
      <c r="QJ40" s="319"/>
      <c r="QK40" s="319"/>
      <c r="QL40" s="319"/>
      <c r="QM40" s="319"/>
      <c r="QN40" s="319"/>
      <c r="QO40" s="319"/>
      <c r="QP40" s="319"/>
      <c r="QQ40" s="319"/>
      <c r="QR40" s="319"/>
      <c r="QS40" s="319"/>
      <c r="QT40" s="319"/>
      <c r="QU40" s="319"/>
      <c r="QV40" s="319"/>
      <c r="QW40" s="319"/>
      <c r="QX40" s="319"/>
      <c r="QY40" s="319"/>
      <c r="QZ40" s="319"/>
      <c r="RA40" s="319"/>
      <c r="RB40" s="319"/>
      <c r="RC40" s="319"/>
      <c r="RD40" s="319"/>
      <c r="RE40" s="319"/>
      <c r="RF40" s="319"/>
      <c r="RG40" s="319"/>
    </row>
    <row r="41" spans="1:475" s="602" customFormat="1">
      <c r="A41" s="319"/>
      <c r="B41" s="837" t="s">
        <v>77</v>
      </c>
      <c r="C41" s="837"/>
      <c r="D41" s="838"/>
      <c r="E41" s="812" t="s">
        <v>439</v>
      </c>
      <c r="F41" s="812">
        <v>5</v>
      </c>
      <c r="G41" s="839">
        <f t="shared" si="10"/>
        <v>1.5290424449700744E-2</v>
      </c>
      <c r="H41" s="7" t="s">
        <v>37</v>
      </c>
      <c r="I41" s="840">
        <v>70</v>
      </c>
      <c r="J41" s="814">
        <v>273</v>
      </c>
      <c r="K41" s="815">
        <v>10</v>
      </c>
      <c r="L41" s="815">
        <v>32</v>
      </c>
      <c r="M41" s="841">
        <f t="shared" si="1"/>
        <v>22</v>
      </c>
      <c r="N41" s="842">
        <f t="shared" si="8"/>
        <v>19110</v>
      </c>
      <c r="O41" s="375"/>
      <c r="P41" s="843"/>
      <c r="Q41" s="844"/>
      <c r="R41" s="844">
        <f t="shared" si="2"/>
        <v>1540</v>
      </c>
      <c r="S41" s="844">
        <f t="shared" si="3"/>
        <v>2240</v>
      </c>
      <c r="T41" s="844">
        <v>0</v>
      </c>
      <c r="U41" s="844"/>
      <c r="V41" s="844"/>
      <c r="W41" s="844">
        <v>0</v>
      </c>
      <c r="X41" s="844"/>
      <c r="Y41" s="844"/>
      <c r="Z41" s="844">
        <f t="shared" si="9"/>
        <v>0</v>
      </c>
      <c r="AA41" s="845">
        <f>IF(J41=0,0,(HLOOKUP(H41,ElectricAvoidedCosts!$C$7:$P$37,F41+1,FALSE)))</f>
        <v>0.3175879546338175</v>
      </c>
      <c r="AB41" s="844">
        <f t="shared" si="5"/>
        <v>6069.1058130522524</v>
      </c>
      <c r="AC41" s="846" t="str">
        <f t="shared" si="6"/>
        <v/>
      </c>
      <c r="AD41" s="846" t="str">
        <f t="shared" si="7"/>
        <v/>
      </c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  <c r="GQ41" s="319"/>
      <c r="GR41" s="319"/>
      <c r="GS41" s="319"/>
      <c r="GT41" s="319"/>
      <c r="GU41" s="319"/>
      <c r="GV41" s="319"/>
      <c r="GW41" s="319"/>
      <c r="GX41" s="319"/>
      <c r="GY41" s="319"/>
      <c r="GZ41" s="319"/>
      <c r="HA41" s="319"/>
      <c r="HB41" s="319"/>
      <c r="HC41" s="319"/>
      <c r="HD41" s="319"/>
      <c r="HE41" s="319"/>
      <c r="HF41" s="319"/>
      <c r="HG41" s="319"/>
      <c r="HH41" s="319"/>
      <c r="HI41" s="319"/>
      <c r="HJ41" s="319"/>
      <c r="HK41" s="319"/>
      <c r="HL41" s="319"/>
      <c r="HM41" s="319"/>
      <c r="HN41" s="319"/>
      <c r="HO41" s="319"/>
      <c r="HP41" s="319"/>
      <c r="HQ41" s="319"/>
      <c r="HR41" s="319"/>
      <c r="HS41" s="319"/>
      <c r="HT41" s="319"/>
      <c r="HU41" s="319"/>
      <c r="HV41" s="319"/>
      <c r="HW41" s="319"/>
      <c r="HX41" s="319"/>
      <c r="HY41" s="319"/>
      <c r="HZ41" s="319"/>
      <c r="IA41" s="319"/>
      <c r="IB41" s="319"/>
      <c r="IC41" s="319"/>
      <c r="ID41" s="319"/>
      <c r="IE41" s="319"/>
      <c r="IF41" s="319"/>
      <c r="IG41" s="319"/>
      <c r="IH41" s="319"/>
      <c r="II41" s="319"/>
      <c r="IJ41" s="319"/>
      <c r="IK41" s="319"/>
      <c r="IL41" s="319"/>
      <c r="IM41" s="319"/>
      <c r="IN41" s="319"/>
      <c r="IO41" s="319"/>
      <c r="IP41" s="319"/>
      <c r="IQ41" s="319"/>
      <c r="IR41" s="319"/>
      <c r="IS41" s="319"/>
      <c r="IT41" s="319"/>
      <c r="IU41" s="319"/>
      <c r="IV41" s="319"/>
      <c r="IW41" s="319"/>
      <c r="IX41" s="319"/>
      <c r="IY41" s="319"/>
      <c r="IZ41" s="319"/>
      <c r="JA41" s="319"/>
      <c r="JB41" s="319"/>
      <c r="JC41" s="319"/>
      <c r="JD41" s="319"/>
      <c r="JE41" s="319"/>
      <c r="JF41" s="319"/>
      <c r="JG41" s="319"/>
      <c r="JH41" s="319"/>
      <c r="JI41" s="319"/>
      <c r="JJ41" s="319"/>
      <c r="JK41" s="319"/>
      <c r="JL41" s="319"/>
      <c r="JM41" s="319"/>
      <c r="JN41" s="319"/>
      <c r="JO41" s="319"/>
      <c r="JP41" s="319"/>
      <c r="JQ41" s="319"/>
      <c r="JR41" s="319"/>
      <c r="JS41" s="319"/>
      <c r="JT41" s="319"/>
      <c r="JU41" s="319"/>
      <c r="JV41" s="319"/>
      <c r="JW41" s="319"/>
      <c r="JX41" s="319"/>
      <c r="JY41" s="319"/>
      <c r="JZ41" s="319"/>
      <c r="KA41" s="319"/>
      <c r="KB41" s="319"/>
      <c r="KC41" s="319"/>
      <c r="KD41" s="319"/>
      <c r="KE41" s="319"/>
      <c r="KF41" s="319"/>
      <c r="KG41" s="319"/>
      <c r="KH41" s="319"/>
      <c r="KI41" s="319"/>
      <c r="KJ41" s="319"/>
      <c r="KK41" s="319"/>
      <c r="KL41" s="319"/>
      <c r="KM41" s="319"/>
      <c r="KN41" s="319"/>
      <c r="KO41" s="319"/>
      <c r="KP41" s="319"/>
      <c r="KQ41" s="319"/>
      <c r="KR41" s="319"/>
      <c r="KS41" s="319"/>
      <c r="KT41" s="319"/>
      <c r="KU41" s="319"/>
      <c r="KV41" s="319"/>
      <c r="KW41" s="319"/>
      <c r="KX41" s="319"/>
      <c r="KY41" s="319"/>
      <c r="KZ41" s="319"/>
      <c r="LA41" s="319"/>
      <c r="LB41" s="319"/>
      <c r="LC41" s="319"/>
      <c r="LD41" s="319"/>
      <c r="LE41" s="319"/>
      <c r="LF41" s="319"/>
      <c r="LG41" s="319"/>
      <c r="LH41" s="319"/>
      <c r="LI41" s="319"/>
      <c r="LJ41" s="319"/>
      <c r="LK41" s="319"/>
      <c r="LL41" s="319"/>
      <c r="LM41" s="319"/>
      <c r="LN41" s="319"/>
      <c r="LO41" s="319"/>
      <c r="LP41" s="319"/>
      <c r="LQ41" s="319"/>
      <c r="LR41" s="319"/>
      <c r="LS41" s="319"/>
      <c r="LT41" s="319"/>
      <c r="LU41" s="319"/>
      <c r="LV41" s="319"/>
      <c r="LW41" s="319"/>
      <c r="LX41" s="319"/>
      <c r="LY41" s="319"/>
      <c r="LZ41" s="319"/>
      <c r="MA41" s="319"/>
      <c r="MB41" s="319"/>
      <c r="MC41" s="319"/>
      <c r="MD41" s="319"/>
      <c r="ME41" s="319"/>
      <c r="MF41" s="319"/>
      <c r="MG41" s="319"/>
      <c r="MH41" s="319"/>
      <c r="MI41" s="319"/>
      <c r="MJ41" s="319"/>
      <c r="MK41" s="319"/>
      <c r="ML41" s="319"/>
      <c r="MM41" s="319"/>
      <c r="MN41" s="319"/>
      <c r="MO41" s="319"/>
      <c r="MP41" s="319"/>
      <c r="MQ41" s="319"/>
      <c r="MR41" s="319"/>
      <c r="MS41" s="319"/>
      <c r="MT41" s="319"/>
      <c r="MU41" s="319"/>
      <c r="MV41" s="319"/>
      <c r="MW41" s="319"/>
      <c r="MX41" s="319"/>
      <c r="MY41" s="319"/>
      <c r="MZ41" s="319"/>
      <c r="NA41" s="319"/>
      <c r="NB41" s="319"/>
      <c r="NC41" s="319"/>
      <c r="ND41" s="319"/>
      <c r="NE41" s="319"/>
      <c r="NF41" s="319"/>
      <c r="NG41" s="319"/>
      <c r="NH41" s="319"/>
      <c r="NI41" s="319"/>
      <c r="NJ41" s="319"/>
      <c r="NK41" s="319"/>
      <c r="NL41" s="319"/>
      <c r="NM41" s="319"/>
      <c r="NN41" s="319"/>
      <c r="NO41" s="319"/>
      <c r="NP41" s="319"/>
      <c r="NQ41" s="319"/>
      <c r="NR41" s="319"/>
      <c r="NS41" s="319"/>
      <c r="NT41" s="319"/>
      <c r="NU41" s="319"/>
      <c r="NV41" s="319"/>
      <c r="NW41" s="319"/>
      <c r="NX41" s="319"/>
      <c r="NY41" s="319"/>
      <c r="NZ41" s="319"/>
      <c r="OA41" s="319"/>
      <c r="OB41" s="319"/>
      <c r="OC41" s="319"/>
      <c r="OD41" s="319"/>
      <c r="OE41" s="319"/>
      <c r="OF41" s="319"/>
      <c r="OG41" s="319"/>
      <c r="OH41" s="319"/>
      <c r="OI41" s="319"/>
      <c r="OJ41" s="319"/>
      <c r="OK41" s="319"/>
      <c r="OL41" s="319"/>
      <c r="OM41" s="319"/>
      <c r="ON41" s="319"/>
      <c r="OO41" s="319"/>
      <c r="OP41" s="319"/>
      <c r="OQ41" s="319"/>
      <c r="OR41" s="319"/>
      <c r="OS41" s="319"/>
      <c r="OT41" s="319"/>
      <c r="OU41" s="319"/>
      <c r="OV41" s="319"/>
      <c r="OW41" s="319"/>
      <c r="OX41" s="319"/>
      <c r="OY41" s="319"/>
      <c r="OZ41" s="319"/>
      <c r="PA41" s="319"/>
      <c r="PB41" s="319"/>
      <c r="PC41" s="319"/>
      <c r="PD41" s="319"/>
      <c r="PE41" s="319"/>
      <c r="PF41" s="319"/>
      <c r="PG41" s="319"/>
      <c r="PH41" s="319"/>
      <c r="PI41" s="319"/>
      <c r="PJ41" s="319"/>
      <c r="PK41" s="319"/>
      <c r="PL41" s="319"/>
      <c r="PM41" s="319"/>
      <c r="PN41" s="319"/>
      <c r="PO41" s="319"/>
      <c r="PP41" s="319"/>
      <c r="PQ41" s="319"/>
      <c r="PR41" s="319"/>
      <c r="PS41" s="319"/>
      <c r="PT41" s="319"/>
      <c r="PU41" s="319"/>
      <c r="PV41" s="319"/>
      <c r="PW41" s="319"/>
      <c r="PX41" s="319"/>
      <c r="PY41" s="319"/>
      <c r="PZ41" s="319"/>
      <c r="QA41" s="319"/>
      <c r="QB41" s="319"/>
      <c r="QC41" s="319"/>
      <c r="QD41" s="319"/>
      <c r="QE41" s="319"/>
      <c r="QF41" s="319"/>
      <c r="QG41" s="319"/>
      <c r="QH41" s="319"/>
      <c r="QI41" s="319"/>
      <c r="QJ41" s="319"/>
      <c r="QK41" s="319"/>
      <c r="QL41" s="319"/>
      <c r="QM41" s="319"/>
      <c r="QN41" s="319"/>
      <c r="QO41" s="319"/>
      <c r="QP41" s="319"/>
      <c r="QQ41" s="319"/>
      <c r="QR41" s="319"/>
      <c r="QS41" s="319"/>
      <c r="QT41" s="319"/>
      <c r="QU41" s="319"/>
      <c r="QV41" s="319"/>
      <c r="QW41" s="319"/>
      <c r="QX41" s="319"/>
      <c r="QY41" s="319"/>
      <c r="QZ41" s="319"/>
      <c r="RA41" s="319"/>
      <c r="RB41" s="319"/>
      <c r="RC41" s="319"/>
      <c r="RD41" s="319"/>
      <c r="RE41" s="319"/>
      <c r="RF41" s="319"/>
      <c r="RG41" s="319"/>
    </row>
    <row r="42" spans="1:475" s="602" customFormat="1">
      <c r="A42" s="319"/>
      <c r="B42" s="837" t="s">
        <v>77</v>
      </c>
      <c r="C42" s="837"/>
      <c r="D42" s="838"/>
      <c r="E42" s="812" t="s">
        <v>440</v>
      </c>
      <c r="F42" s="812">
        <v>5</v>
      </c>
      <c r="G42" s="839">
        <f t="shared" si="10"/>
        <v>4.5791260662290612E-2</v>
      </c>
      <c r="H42" s="7" t="s">
        <v>37</v>
      </c>
      <c r="I42" s="840">
        <v>295</v>
      </c>
      <c r="J42" s="814">
        <v>194</v>
      </c>
      <c r="K42" s="815">
        <v>20</v>
      </c>
      <c r="L42" s="815">
        <v>50</v>
      </c>
      <c r="M42" s="841">
        <f t="shared" si="1"/>
        <v>30</v>
      </c>
      <c r="N42" s="842">
        <f t="shared" si="8"/>
        <v>57230</v>
      </c>
      <c r="O42" s="375"/>
      <c r="P42" s="843"/>
      <c r="Q42" s="844"/>
      <c r="R42" s="844">
        <f t="shared" si="2"/>
        <v>8850</v>
      </c>
      <c r="S42" s="844">
        <f t="shared" si="3"/>
        <v>14750</v>
      </c>
      <c r="T42" s="844">
        <v>0</v>
      </c>
      <c r="U42" s="844"/>
      <c r="V42" s="844"/>
      <c r="W42" s="844">
        <v>0</v>
      </c>
      <c r="X42" s="844"/>
      <c r="Y42" s="844"/>
      <c r="Z42" s="844">
        <f t="shared" si="9"/>
        <v>0</v>
      </c>
      <c r="AA42" s="845">
        <f>IF(J42=0,0,(HLOOKUP(H42,ElectricAvoidedCosts!$C$7:$P$37,F42+1,FALSE)))</f>
        <v>0.3175879546338175</v>
      </c>
      <c r="AB42" s="844">
        <f t="shared" si="5"/>
        <v>18175.558643693377</v>
      </c>
      <c r="AC42" s="846" t="str">
        <f t="shared" si="6"/>
        <v/>
      </c>
      <c r="AD42" s="846" t="str">
        <f t="shared" si="7"/>
        <v/>
      </c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  <c r="GQ42" s="319"/>
      <c r="GR42" s="319"/>
      <c r="GS42" s="319"/>
      <c r="GT42" s="319"/>
      <c r="GU42" s="319"/>
      <c r="GV42" s="319"/>
      <c r="GW42" s="319"/>
      <c r="GX42" s="319"/>
      <c r="GY42" s="319"/>
      <c r="GZ42" s="319"/>
      <c r="HA42" s="319"/>
      <c r="HB42" s="319"/>
      <c r="HC42" s="319"/>
      <c r="HD42" s="319"/>
      <c r="HE42" s="319"/>
      <c r="HF42" s="319"/>
      <c r="HG42" s="319"/>
      <c r="HH42" s="319"/>
      <c r="HI42" s="319"/>
      <c r="HJ42" s="319"/>
      <c r="HK42" s="319"/>
      <c r="HL42" s="319"/>
      <c r="HM42" s="319"/>
      <c r="HN42" s="319"/>
      <c r="HO42" s="319"/>
      <c r="HP42" s="319"/>
      <c r="HQ42" s="319"/>
      <c r="HR42" s="319"/>
      <c r="HS42" s="319"/>
      <c r="HT42" s="319"/>
      <c r="HU42" s="319"/>
      <c r="HV42" s="319"/>
      <c r="HW42" s="319"/>
      <c r="HX42" s="319"/>
      <c r="HY42" s="319"/>
      <c r="HZ42" s="319"/>
      <c r="IA42" s="319"/>
      <c r="IB42" s="319"/>
      <c r="IC42" s="319"/>
      <c r="ID42" s="319"/>
      <c r="IE42" s="319"/>
      <c r="IF42" s="319"/>
      <c r="IG42" s="319"/>
      <c r="IH42" s="319"/>
      <c r="II42" s="319"/>
      <c r="IJ42" s="319"/>
      <c r="IK42" s="319"/>
      <c r="IL42" s="319"/>
      <c r="IM42" s="319"/>
      <c r="IN42" s="319"/>
      <c r="IO42" s="319"/>
      <c r="IP42" s="319"/>
      <c r="IQ42" s="319"/>
      <c r="IR42" s="319"/>
      <c r="IS42" s="319"/>
      <c r="IT42" s="319"/>
      <c r="IU42" s="319"/>
      <c r="IV42" s="319"/>
      <c r="IW42" s="319"/>
      <c r="IX42" s="319"/>
      <c r="IY42" s="319"/>
      <c r="IZ42" s="319"/>
      <c r="JA42" s="319"/>
      <c r="JB42" s="319"/>
      <c r="JC42" s="319"/>
      <c r="JD42" s="319"/>
      <c r="JE42" s="319"/>
      <c r="JF42" s="319"/>
      <c r="JG42" s="319"/>
      <c r="JH42" s="319"/>
      <c r="JI42" s="319"/>
      <c r="JJ42" s="319"/>
      <c r="JK42" s="319"/>
      <c r="JL42" s="319"/>
      <c r="JM42" s="319"/>
      <c r="JN42" s="319"/>
      <c r="JO42" s="319"/>
      <c r="JP42" s="319"/>
      <c r="JQ42" s="319"/>
      <c r="JR42" s="319"/>
      <c r="JS42" s="319"/>
      <c r="JT42" s="319"/>
      <c r="JU42" s="319"/>
      <c r="JV42" s="319"/>
      <c r="JW42" s="319"/>
      <c r="JX42" s="319"/>
      <c r="JY42" s="319"/>
      <c r="JZ42" s="319"/>
      <c r="KA42" s="319"/>
      <c r="KB42" s="319"/>
      <c r="KC42" s="319"/>
      <c r="KD42" s="319"/>
      <c r="KE42" s="319"/>
      <c r="KF42" s="319"/>
      <c r="KG42" s="319"/>
      <c r="KH42" s="319"/>
      <c r="KI42" s="319"/>
      <c r="KJ42" s="319"/>
      <c r="KK42" s="319"/>
      <c r="KL42" s="319"/>
      <c r="KM42" s="319"/>
      <c r="KN42" s="319"/>
      <c r="KO42" s="319"/>
      <c r="KP42" s="319"/>
      <c r="KQ42" s="319"/>
      <c r="KR42" s="319"/>
      <c r="KS42" s="319"/>
      <c r="KT42" s="319"/>
      <c r="KU42" s="319"/>
      <c r="KV42" s="319"/>
      <c r="KW42" s="319"/>
      <c r="KX42" s="319"/>
      <c r="KY42" s="319"/>
      <c r="KZ42" s="319"/>
      <c r="LA42" s="319"/>
      <c r="LB42" s="319"/>
      <c r="LC42" s="319"/>
      <c r="LD42" s="319"/>
      <c r="LE42" s="319"/>
      <c r="LF42" s="319"/>
      <c r="LG42" s="319"/>
      <c r="LH42" s="319"/>
      <c r="LI42" s="319"/>
      <c r="LJ42" s="319"/>
      <c r="LK42" s="319"/>
      <c r="LL42" s="319"/>
      <c r="LM42" s="319"/>
      <c r="LN42" s="319"/>
      <c r="LO42" s="319"/>
      <c r="LP42" s="319"/>
      <c r="LQ42" s="319"/>
      <c r="LR42" s="319"/>
      <c r="LS42" s="319"/>
      <c r="LT42" s="319"/>
      <c r="LU42" s="319"/>
      <c r="LV42" s="319"/>
      <c r="LW42" s="319"/>
      <c r="LX42" s="319"/>
      <c r="LY42" s="319"/>
      <c r="LZ42" s="319"/>
      <c r="MA42" s="319"/>
      <c r="MB42" s="319"/>
      <c r="MC42" s="319"/>
      <c r="MD42" s="319"/>
      <c r="ME42" s="319"/>
      <c r="MF42" s="319"/>
      <c r="MG42" s="319"/>
      <c r="MH42" s="319"/>
      <c r="MI42" s="319"/>
      <c r="MJ42" s="319"/>
      <c r="MK42" s="319"/>
      <c r="ML42" s="319"/>
      <c r="MM42" s="319"/>
      <c r="MN42" s="319"/>
      <c r="MO42" s="319"/>
      <c r="MP42" s="319"/>
      <c r="MQ42" s="319"/>
      <c r="MR42" s="319"/>
      <c r="MS42" s="319"/>
      <c r="MT42" s="319"/>
      <c r="MU42" s="319"/>
      <c r="MV42" s="319"/>
      <c r="MW42" s="319"/>
      <c r="MX42" s="319"/>
      <c r="MY42" s="319"/>
      <c r="MZ42" s="319"/>
      <c r="NA42" s="319"/>
      <c r="NB42" s="319"/>
      <c r="NC42" s="319"/>
      <c r="ND42" s="319"/>
      <c r="NE42" s="319"/>
      <c r="NF42" s="319"/>
      <c r="NG42" s="319"/>
      <c r="NH42" s="319"/>
      <c r="NI42" s="319"/>
      <c r="NJ42" s="319"/>
      <c r="NK42" s="319"/>
      <c r="NL42" s="319"/>
      <c r="NM42" s="319"/>
      <c r="NN42" s="319"/>
      <c r="NO42" s="319"/>
      <c r="NP42" s="319"/>
      <c r="NQ42" s="319"/>
      <c r="NR42" s="319"/>
      <c r="NS42" s="319"/>
      <c r="NT42" s="319"/>
      <c r="NU42" s="319"/>
      <c r="NV42" s="319"/>
      <c r="NW42" s="319"/>
      <c r="NX42" s="319"/>
      <c r="NY42" s="319"/>
      <c r="NZ42" s="319"/>
      <c r="OA42" s="319"/>
      <c r="OB42" s="319"/>
      <c r="OC42" s="319"/>
      <c r="OD42" s="319"/>
      <c r="OE42" s="319"/>
      <c r="OF42" s="319"/>
      <c r="OG42" s="319"/>
      <c r="OH42" s="319"/>
      <c r="OI42" s="319"/>
      <c r="OJ42" s="319"/>
      <c r="OK42" s="319"/>
      <c r="OL42" s="319"/>
      <c r="OM42" s="319"/>
      <c r="ON42" s="319"/>
      <c r="OO42" s="319"/>
      <c r="OP42" s="319"/>
      <c r="OQ42" s="319"/>
      <c r="OR42" s="319"/>
      <c r="OS42" s="319"/>
      <c r="OT42" s="319"/>
      <c r="OU42" s="319"/>
      <c r="OV42" s="319"/>
      <c r="OW42" s="319"/>
      <c r="OX42" s="319"/>
      <c r="OY42" s="319"/>
      <c r="OZ42" s="319"/>
      <c r="PA42" s="319"/>
      <c r="PB42" s="319"/>
      <c r="PC42" s="319"/>
      <c r="PD42" s="319"/>
      <c r="PE42" s="319"/>
      <c r="PF42" s="319"/>
      <c r="PG42" s="319"/>
      <c r="PH42" s="319"/>
      <c r="PI42" s="319"/>
      <c r="PJ42" s="319"/>
      <c r="PK42" s="319"/>
      <c r="PL42" s="319"/>
      <c r="PM42" s="319"/>
      <c r="PN42" s="319"/>
      <c r="PO42" s="319"/>
      <c r="PP42" s="319"/>
      <c r="PQ42" s="319"/>
      <c r="PR42" s="319"/>
      <c r="PS42" s="319"/>
      <c r="PT42" s="319"/>
      <c r="PU42" s="319"/>
      <c r="PV42" s="319"/>
      <c r="PW42" s="319"/>
      <c r="PX42" s="319"/>
      <c r="PY42" s="319"/>
      <c r="PZ42" s="319"/>
      <c r="QA42" s="319"/>
      <c r="QB42" s="319"/>
      <c r="QC42" s="319"/>
      <c r="QD42" s="319"/>
      <c r="QE42" s="319"/>
      <c r="QF42" s="319"/>
      <c r="QG42" s="319"/>
      <c r="QH42" s="319"/>
      <c r="QI42" s="319"/>
      <c r="QJ42" s="319"/>
      <c r="QK42" s="319"/>
      <c r="QL42" s="319"/>
      <c r="QM42" s="319"/>
      <c r="QN42" s="319"/>
      <c r="QO42" s="319"/>
      <c r="QP42" s="319"/>
      <c r="QQ42" s="319"/>
      <c r="QR42" s="319"/>
      <c r="QS42" s="319"/>
      <c r="QT42" s="319"/>
      <c r="QU42" s="319"/>
      <c r="QV42" s="319"/>
      <c r="QW42" s="319"/>
      <c r="QX42" s="319"/>
      <c r="QY42" s="319"/>
      <c r="QZ42" s="319"/>
      <c r="RA42" s="319"/>
      <c r="RB42" s="319"/>
      <c r="RC42" s="319"/>
      <c r="RD42" s="319"/>
      <c r="RE42" s="319"/>
      <c r="RF42" s="319"/>
      <c r="RG42" s="319"/>
    </row>
    <row r="43" spans="1:475" s="602" customFormat="1">
      <c r="A43" s="319"/>
      <c r="B43" s="837" t="s">
        <v>77</v>
      </c>
      <c r="C43" s="837"/>
      <c r="D43" s="838"/>
      <c r="E43" s="812" t="s">
        <v>441</v>
      </c>
      <c r="F43" s="812">
        <v>5</v>
      </c>
      <c r="G43" s="839">
        <f t="shared" si="10"/>
        <v>6.6670571285783076E-2</v>
      </c>
      <c r="H43" s="7" t="s">
        <v>37</v>
      </c>
      <c r="I43" s="840">
        <v>303</v>
      </c>
      <c r="J43" s="814">
        <v>275</v>
      </c>
      <c r="K43" s="815">
        <v>20</v>
      </c>
      <c r="L43" s="815">
        <v>50</v>
      </c>
      <c r="M43" s="841">
        <f t="shared" si="1"/>
        <v>30</v>
      </c>
      <c r="N43" s="842">
        <f t="shared" si="8"/>
        <v>83325</v>
      </c>
      <c r="O43" s="375"/>
      <c r="P43" s="843"/>
      <c r="Q43" s="844"/>
      <c r="R43" s="844">
        <f t="shared" si="2"/>
        <v>9090</v>
      </c>
      <c r="S43" s="844">
        <f t="shared" si="3"/>
        <v>15150</v>
      </c>
      <c r="T43" s="844">
        <v>0</v>
      </c>
      <c r="U43" s="844"/>
      <c r="V43" s="844"/>
      <c r="W43" s="844">
        <v>0</v>
      </c>
      <c r="X43" s="844"/>
      <c r="Y43" s="844"/>
      <c r="Z43" s="844">
        <f t="shared" si="9"/>
        <v>0</v>
      </c>
      <c r="AA43" s="845">
        <f>IF(J43=0,0,(HLOOKUP(H43,ElectricAvoidedCosts!$C$7:$P$37,F43+1,FALSE)))</f>
        <v>0.3175879546338175</v>
      </c>
      <c r="AB43" s="844">
        <f t="shared" si="5"/>
        <v>26463.016319862843</v>
      </c>
      <c r="AC43" s="846" t="str">
        <f t="shared" si="6"/>
        <v/>
      </c>
      <c r="AD43" s="846" t="str">
        <f t="shared" si="7"/>
        <v/>
      </c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  <c r="GQ43" s="319"/>
      <c r="GR43" s="319"/>
      <c r="GS43" s="319"/>
      <c r="GT43" s="319"/>
      <c r="GU43" s="319"/>
      <c r="GV43" s="319"/>
      <c r="GW43" s="319"/>
      <c r="GX43" s="319"/>
      <c r="GY43" s="319"/>
      <c r="GZ43" s="319"/>
      <c r="HA43" s="319"/>
      <c r="HB43" s="319"/>
      <c r="HC43" s="319"/>
      <c r="HD43" s="319"/>
      <c r="HE43" s="319"/>
      <c r="HF43" s="319"/>
      <c r="HG43" s="319"/>
      <c r="HH43" s="319"/>
      <c r="HI43" s="319"/>
      <c r="HJ43" s="319"/>
      <c r="HK43" s="319"/>
      <c r="HL43" s="319"/>
      <c r="HM43" s="319"/>
      <c r="HN43" s="319"/>
      <c r="HO43" s="319"/>
      <c r="HP43" s="319"/>
      <c r="HQ43" s="319"/>
      <c r="HR43" s="319"/>
      <c r="HS43" s="319"/>
      <c r="HT43" s="319"/>
      <c r="HU43" s="319"/>
      <c r="HV43" s="319"/>
      <c r="HW43" s="319"/>
      <c r="HX43" s="319"/>
      <c r="HY43" s="319"/>
      <c r="HZ43" s="319"/>
      <c r="IA43" s="319"/>
      <c r="IB43" s="319"/>
      <c r="IC43" s="319"/>
      <c r="ID43" s="319"/>
      <c r="IE43" s="319"/>
      <c r="IF43" s="319"/>
      <c r="IG43" s="319"/>
      <c r="IH43" s="319"/>
      <c r="II43" s="319"/>
      <c r="IJ43" s="319"/>
      <c r="IK43" s="319"/>
      <c r="IL43" s="319"/>
      <c r="IM43" s="319"/>
      <c r="IN43" s="319"/>
      <c r="IO43" s="319"/>
      <c r="IP43" s="319"/>
      <c r="IQ43" s="319"/>
      <c r="IR43" s="319"/>
      <c r="IS43" s="319"/>
      <c r="IT43" s="319"/>
      <c r="IU43" s="319"/>
      <c r="IV43" s="319"/>
      <c r="IW43" s="319"/>
      <c r="IX43" s="319"/>
      <c r="IY43" s="319"/>
      <c r="IZ43" s="319"/>
      <c r="JA43" s="319"/>
      <c r="JB43" s="319"/>
      <c r="JC43" s="319"/>
      <c r="JD43" s="319"/>
      <c r="JE43" s="319"/>
      <c r="JF43" s="319"/>
      <c r="JG43" s="319"/>
      <c r="JH43" s="319"/>
      <c r="JI43" s="319"/>
      <c r="JJ43" s="319"/>
      <c r="JK43" s="319"/>
      <c r="JL43" s="319"/>
      <c r="JM43" s="319"/>
      <c r="JN43" s="319"/>
      <c r="JO43" s="319"/>
      <c r="JP43" s="319"/>
      <c r="JQ43" s="319"/>
      <c r="JR43" s="319"/>
      <c r="JS43" s="319"/>
      <c r="JT43" s="319"/>
      <c r="JU43" s="319"/>
      <c r="JV43" s="319"/>
      <c r="JW43" s="319"/>
      <c r="JX43" s="319"/>
      <c r="JY43" s="319"/>
      <c r="JZ43" s="319"/>
      <c r="KA43" s="319"/>
      <c r="KB43" s="319"/>
      <c r="KC43" s="319"/>
      <c r="KD43" s="319"/>
      <c r="KE43" s="319"/>
      <c r="KF43" s="319"/>
      <c r="KG43" s="319"/>
      <c r="KH43" s="319"/>
      <c r="KI43" s="319"/>
      <c r="KJ43" s="319"/>
      <c r="KK43" s="319"/>
      <c r="KL43" s="319"/>
      <c r="KM43" s="319"/>
      <c r="KN43" s="319"/>
      <c r="KO43" s="319"/>
      <c r="KP43" s="319"/>
      <c r="KQ43" s="319"/>
      <c r="KR43" s="319"/>
      <c r="KS43" s="319"/>
      <c r="KT43" s="319"/>
      <c r="KU43" s="319"/>
      <c r="KV43" s="319"/>
      <c r="KW43" s="319"/>
      <c r="KX43" s="319"/>
      <c r="KY43" s="319"/>
      <c r="KZ43" s="319"/>
      <c r="LA43" s="319"/>
      <c r="LB43" s="319"/>
      <c r="LC43" s="319"/>
      <c r="LD43" s="319"/>
      <c r="LE43" s="319"/>
      <c r="LF43" s="319"/>
      <c r="LG43" s="319"/>
      <c r="LH43" s="319"/>
      <c r="LI43" s="319"/>
      <c r="LJ43" s="319"/>
      <c r="LK43" s="319"/>
      <c r="LL43" s="319"/>
      <c r="LM43" s="319"/>
      <c r="LN43" s="319"/>
      <c r="LO43" s="319"/>
      <c r="LP43" s="319"/>
      <c r="LQ43" s="319"/>
      <c r="LR43" s="319"/>
      <c r="LS43" s="319"/>
      <c r="LT43" s="319"/>
      <c r="LU43" s="319"/>
      <c r="LV43" s="319"/>
      <c r="LW43" s="319"/>
      <c r="LX43" s="319"/>
      <c r="LY43" s="319"/>
      <c r="LZ43" s="319"/>
      <c r="MA43" s="319"/>
      <c r="MB43" s="319"/>
      <c r="MC43" s="319"/>
      <c r="MD43" s="319"/>
      <c r="ME43" s="319"/>
      <c r="MF43" s="319"/>
      <c r="MG43" s="319"/>
      <c r="MH43" s="319"/>
      <c r="MI43" s="319"/>
      <c r="MJ43" s="319"/>
      <c r="MK43" s="319"/>
      <c r="ML43" s="319"/>
      <c r="MM43" s="319"/>
      <c r="MN43" s="319"/>
      <c r="MO43" s="319"/>
      <c r="MP43" s="319"/>
      <c r="MQ43" s="319"/>
      <c r="MR43" s="319"/>
      <c r="MS43" s="319"/>
      <c r="MT43" s="319"/>
      <c r="MU43" s="319"/>
      <c r="MV43" s="319"/>
      <c r="MW43" s="319"/>
      <c r="MX43" s="319"/>
      <c r="MY43" s="319"/>
      <c r="MZ43" s="319"/>
      <c r="NA43" s="319"/>
      <c r="NB43" s="319"/>
      <c r="NC43" s="319"/>
      <c r="ND43" s="319"/>
      <c r="NE43" s="319"/>
      <c r="NF43" s="319"/>
      <c r="NG43" s="319"/>
      <c r="NH43" s="319"/>
      <c r="NI43" s="319"/>
      <c r="NJ43" s="319"/>
      <c r="NK43" s="319"/>
      <c r="NL43" s="319"/>
      <c r="NM43" s="319"/>
      <c r="NN43" s="319"/>
      <c r="NO43" s="319"/>
      <c r="NP43" s="319"/>
      <c r="NQ43" s="319"/>
      <c r="NR43" s="319"/>
      <c r="NS43" s="319"/>
      <c r="NT43" s="319"/>
      <c r="NU43" s="319"/>
      <c r="NV43" s="319"/>
      <c r="NW43" s="319"/>
      <c r="NX43" s="319"/>
      <c r="NY43" s="319"/>
      <c r="NZ43" s="319"/>
      <c r="OA43" s="319"/>
      <c r="OB43" s="319"/>
      <c r="OC43" s="319"/>
      <c r="OD43" s="319"/>
      <c r="OE43" s="319"/>
      <c r="OF43" s="319"/>
      <c r="OG43" s="319"/>
      <c r="OH43" s="319"/>
      <c r="OI43" s="319"/>
      <c r="OJ43" s="319"/>
      <c r="OK43" s="319"/>
      <c r="OL43" s="319"/>
      <c r="OM43" s="319"/>
      <c r="ON43" s="319"/>
      <c r="OO43" s="319"/>
      <c r="OP43" s="319"/>
      <c r="OQ43" s="319"/>
      <c r="OR43" s="319"/>
      <c r="OS43" s="319"/>
      <c r="OT43" s="319"/>
      <c r="OU43" s="319"/>
      <c r="OV43" s="319"/>
      <c r="OW43" s="319"/>
      <c r="OX43" s="319"/>
      <c r="OY43" s="319"/>
      <c r="OZ43" s="319"/>
      <c r="PA43" s="319"/>
      <c r="PB43" s="319"/>
      <c r="PC43" s="319"/>
      <c r="PD43" s="319"/>
      <c r="PE43" s="319"/>
      <c r="PF43" s="319"/>
      <c r="PG43" s="319"/>
      <c r="PH43" s="319"/>
      <c r="PI43" s="319"/>
      <c r="PJ43" s="319"/>
      <c r="PK43" s="319"/>
      <c r="PL43" s="319"/>
      <c r="PM43" s="319"/>
      <c r="PN43" s="319"/>
      <c r="PO43" s="319"/>
      <c r="PP43" s="319"/>
      <c r="PQ43" s="319"/>
      <c r="PR43" s="319"/>
      <c r="PS43" s="319"/>
      <c r="PT43" s="319"/>
      <c r="PU43" s="319"/>
      <c r="PV43" s="319"/>
      <c r="PW43" s="319"/>
      <c r="PX43" s="319"/>
      <c r="PY43" s="319"/>
      <c r="PZ43" s="319"/>
      <c r="QA43" s="319"/>
      <c r="QB43" s="319"/>
      <c r="QC43" s="319"/>
      <c r="QD43" s="319"/>
      <c r="QE43" s="319"/>
      <c r="QF43" s="319"/>
      <c r="QG43" s="319"/>
      <c r="QH43" s="319"/>
      <c r="QI43" s="319"/>
      <c r="QJ43" s="319"/>
      <c r="QK43" s="319"/>
      <c r="QL43" s="319"/>
      <c r="QM43" s="319"/>
      <c r="QN43" s="319"/>
      <c r="QO43" s="319"/>
      <c r="QP43" s="319"/>
      <c r="QQ43" s="319"/>
      <c r="QR43" s="319"/>
      <c r="QS43" s="319"/>
      <c r="QT43" s="319"/>
      <c r="QU43" s="319"/>
      <c r="QV43" s="319"/>
      <c r="QW43" s="319"/>
      <c r="QX43" s="319"/>
      <c r="QY43" s="319"/>
      <c r="QZ43" s="319"/>
      <c r="RA43" s="319"/>
      <c r="RB43" s="319"/>
      <c r="RC43" s="319"/>
      <c r="RD43" s="319"/>
      <c r="RE43" s="319"/>
      <c r="RF43" s="319"/>
      <c r="RG43" s="319"/>
    </row>
    <row r="44" spans="1:475" s="602" customFormat="1">
      <c r="A44" s="319"/>
      <c r="B44" s="837" t="s">
        <v>77</v>
      </c>
      <c r="C44" s="837"/>
      <c r="D44" s="838"/>
      <c r="E44" s="812" t="s">
        <v>442</v>
      </c>
      <c r="F44" s="812">
        <v>5</v>
      </c>
      <c r="G44" s="839">
        <f t="shared" si="10"/>
        <v>1.0225621374525144E-2</v>
      </c>
      <c r="H44" s="7" t="s">
        <v>37</v>
      </c>
      <c r="I44" s="840">
        <v>284</v>
      </c>
      <c r="J44" s="814">
        <v>45</v>
      </c>
      <c r="K44" s="815">
        <v>20</v>
      </c>
      <c r="L44" s="815">
        <v>50</v>
      </c>
      <c r="M44" s="841">
        <f t="shared" si="1"/>
        <v>30</v>
      </c>
      <c r="N44" s="842">
        <f t="shared" si="8"/>
        <v>12780</v>
      </c>
      <c r="O44" s="375"/>
      <c r="P44" s="843"/>
      <c r="Q44" s="844"/>
      <c r="R44" s="844">
        <f t="shared" si="2"/>
        <v>8520</v>
      </c>
      <c r="S44" s="844">
        <f t="shared" si="3"/>
        <v>14200</v>
      </c>
      <c r="T44" s="844">
        <v>0</v>
      </c>
      <c r="U44" s="844"/>
      <c r="V44" s="844"/>
      <c r="W44" s="844">
        <v>0</v>
      </c>
      <c r="X44" s="844"/>
      <c r="Y44" s="844"/>
      <c r="Z44" s="844">
        <f t="shared" si="9"/>
        <v>0</v>
      </c>
      <c r="AA44" s="845">
        <f>IF(J44=0,0,(HLOOKUP(H44,ElectricAvoidedCosts!$C$7:$P$37,F44+1,FALSE)))</f>
        <v>0.3175879546338175</v>
      </c>
      <c r="AB44" s="844">
        <f t="shared" si="5"/>
        <v>4058.7740602201875</v>
      </c>
      <c r="AC44" s="846" t="str">
        <f t="shared" si="6"/>
        <v/>
      </c>
      <c r="AD44" s="846" t="str">
        <f t="shared" si="7"/>
        <v/>
      </c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  <c r="GQ44" s="319"/>
      <c r="GR44" s="319"/>
      <c r="GS44" s="319"/>
      <c r="GT44" s="319"/>
      <c r="GU44" s="319"/>
      <c r="GV44" s="319"/>
      <c r="GW44" s="319"/>
      <c r="GX44" s="319"/>
      <c r="GY44" s="319"/>
      <c r="GZ44" s="319"/>
      <c r="HA44" s="319"/>
      <c r="HB44" s="319"/>
      <c r="HC44" s="319"/>
      <c r="HD44" s="319"/>
      <c r="HE44" s="319"/>
      <c r="HF44" s="319"/>
      <c r="HG44" s="319"/>
      <c r="HH44" s="319"/>
      <c r="HI44" s="319"/>
      <c r="HJ44" s="319"/>
      <c r="HK44" s="319"/>
      <c r="HL44" s="319"/>
      <c r="HM44" s="319"/>
      <c r="HN44" s="319"/>
      <c r="HO44" s="319"/>
      <c r="HP44" s="319"/>
      <c r="HQ44" s="319"/>
      <c r="HR44" s="319"/>
      <c r="HS44" s="319"/>
      <c r="HT44" s="319"/>
      <c r="HU44" s="319"/>
      <c r="HV44" s="319"/>
      <c r="HW44" s="319"/>
      <c r="HX44" s="319"/>
      <c r="HY44" s="319"/>
      <c r="HZ44" s="319"/>
      <c r="IA44" s="319"/>
      <c r="IB44" s="319"/>
      <c r="IC44" s="319"/>
      <c r="ID44" s="319"/>
      <c r="IE44" s="319"/>
      <c r="IF44" s="319"/>
      <c r="IG44" s="319"/>
      <c r="IH44" s="319"/>
      <c r="II44" s="319"/>
      <c r="IJ44" s="319"/>
      <c r="IK44" s="319"/>
      <c r="IL44" s="319"/>
      <c r="IM44" s="319"/>
      <c r="IN44" s="319"/>
      <c r="IO44" s="319"/>
      <c r="IP44" s="319"/>
      <c r="IQ44" s="319"/>
      <c r="IR44" s="319"/>
      <c r="IS44" s="319"/>
      <c r="IT44" s="319"/>
      <c r="IU44" s="319"/>
      <c r="IV44" s="319"/>
      <c r="IW44" s="319"/>
      <c r="IX44" s="319"/>
      <c r="IY44" s="319"/>
      <c r="IZ44" s="319"/>
      <c r="JA44" s="319"/>
      <c r="JB44" s="319"/>
      <c r="JC44" s="319"/>
      <c r="JD44" s="319"/>
      <c r="JE44" s="319"/>
      <c r="JF44" s="319"/>
      <c r="JG44" s="319"/>
      <c r="JH44" s="319"/>
      <c r="JI44" s="319"/>
      <c r="JJ44" s="319"/>
      <c r="JK44" s="319"/>
      <c r="JL44" s="319"/>
      <c r="JM44" s="319"/>
      <c r="JN44" s="319"/>
      <c r="JO44" s="319"/>
      <c r="JP44" s="319"/>
      <c r="JQ44" s="319"/>
      <c r="JR44" s="319"/>
      <c r="JS44" s="319"/>
      <c r="JT44" s="319"/>
      <c r="JU44" s="319"/>
      <c r="JV44" s="319"/>
      <c r="JW44" s="319"/>
      <c r="JX44" s="319"/>
      <c r="JY44" s="319"/>
      <c r="JZ44" s="319"/>
      <c r="KA44" s="319"/>
      <c r="KB44" s="319"/>
      <c r="KC44" s="319"/>
      <c r="KD44" s="319"/>
      <c r="KE44" s="319"/>
      <c r="KF44" s="319"/>
      <c r="KG44" s="319"/>
      <c r="KH44" s="319"/>
      <c r="KI44" s="319"/>
      <c r="KJ44" s="319"/>
      <c r="KK44" s="319"/>
      <c r="KL44" s="319"/>
      <c r="KM44" s="319"/>
      <c r="KN44" s="319"/>
      <c r="KO44" s="319"/>
      <c r="KP44" s="319"/>
      <c r="KQ44" s="319"/>
      <c r="KR44" s="319"/>
      <c r="KS44" s="319"/>
      <c r="KT44" s="319"/>
      <c r="KU44" s="319"/>
      <c r="KV44" s="319"/>
      <c r="KW44" s="319"/>
      <c r="KX44" s="319"/>
      <c r="KY44" s="319"/>
      <c r="KZ44" s="319"/>
      <c r="LA44" s="319"/>
      <c r="LB44" s="319"/>
      <c r="LC44" s="319"/>
      <c r="LD44" s="319"/>
      <c r="LE44" s="319"/>
      <c r="LF44" s="319"/>
      <c r="LG44" s="319"/>
      <c r="LH44" s="319"/>
      <c r="LI44" s="319"/>
      <c r="LJ44" s="319"/>
      <c r="LK44" s="319"/>
      <c r="LL44" s="319"/>
      <c r="LM44" s="319"/>
      <c r="LN44" s="319"/>
      <c r="LO44" s="319"/>
      <c r="LP44" s="319"/>
      <c r="LQ44" s="319"/>
      <c r="LR44" s="319"/>
      <c r="LS44" s="319"/>
      <c r="LT44" s="319"/>
      <c r="LU44" s="319"/>
      <c r="LV44" s="319"/>
      <c r="LW44" s="319"/>
      <c r="LX44" s="319"/>
      <c r="LY44" s="319"/>
      <c r="LZ44" s="319"/>
      <c r="MA44" s="319"/>
      <c r="MB44" s="319"/>
      <c r="MC44" s="319"/>
      <c r="MD44" s="319"/>
      <c r="ME44" s="319"/>
      <c r="MF44" s="319"/>
      <c r="MG44" s="319"/>
      <c r="MH44" s="319"/>
      <c r="MI44" s="319"/>
      <c r="MJ44" s="319"/>
      <c r="MK44" s="319"/>
      <c r="ML44" s="319"/>
      <c r="MM44" s="319"/>
      <c r="MN44" s="319"/>
      <c r="MO44" s="319"/>
      <c r="MP44" s="319"/>
      <c r="MQ44" s="319"/>
      <c r="MR44" s="319"/>
      <c r="MS44" s="319"/>
      <c r="MT44" s="319"/>
      <c r="MU44" s="319"/>
      <c r="MV44" s="319"/>
      <c r="MW44" s="319"/>
      <c r="MX44" s="319"/>
      <c r="MY44" s="319"/>
      <c r="MZ44" s="319"/>
      <c r="NA44" s="319"/>
      <c r="NB44" s="319"/>
      <c r="NC44" s="319"/>
      <c r="ND44" s="319"/>
      <c r="NE44" s="319"/>
      <c r="NF44" s="319"/>
      <c r="NG44" s="319"/>
      <c r="NH44" s="319"/>
      <c r="NI44" s="319"/>
      <c r="NJ44" s="319"/>
      <c r="NK44" s="319"/>
      <c r="NL44" s="319"/>
      <c r="NM44" s="319"/>
      <c r="NN44" s="319"/>
      <c r="NO44" s="319"/>
      <c r="NP44" s="319"/>
      <c r="NQ44" s="319"/>
      <c r="NR44" s="319"/>
      <c r="NS44" s="319"/>
      <c r="NT44" s="319"/>
      <c r="NU44" s="319"/>
      <c r="NV44" s="319"/>
      <c r="NW44" s="319"/>
      <c r="NX44" s="319"/>
      <c r="NY44" s="319"/>
      <c r="NZ44" s="319"/>
      <c r="OA44" s="319"/>
      <c r="OB44" s="319"/>
      <c r="OC44" s="319"/>
      <c r="OD44" s="319"/>
      <c r="OE44" s="319"/>
      <c r="OF44" s="319"/>
      <c r="OG44" s="319"/>
      <c r="OH44" s="319"/>
      <c r="OI44" s="319"/>
      <c r="OJ44" s="319"/>
      <c r="OK44" s="319"/>
      <c r="OL44" s="319"/>
      <c r="OM44" s="319"/>
      <c r="ON44" s="319"/>
      <c r="OO44" s="319"/>
      <c r="OP44" s="319"/>
      <c r="OQ44" s="319"/>
      <c r="OR44" s="319"/>
      <c r="OS44" s="319"/>
      <c r="OT44" s="319"/>
      <c r="OU44" s="319"/>
      <c r="OV44" s="319"/>
      <c r="OW44" s="319"/>
      <c r="OX44" s="319"/>
      <c r="OY44" s="319"/>
      <c r="OZ44" s="319"/>
      <c r="PA44" s="319"/>
      <c r="PB44" s="319"/>
      <c r="PC44" s="319"/>
      <c r="PD44" s="319"/>
      <c r="PE44" s="319"/>
      <c r="PF44" s="319"/>
      <c r="PG44" s="319"/>
      <c r="PH44" s="319"/>
      <c r="PI44" s="319"/>
      <c r="PJ44" s="319"/>
      <c r="PK44" s="319"/>
      <c r="PL44" s="319"/>
      <c r="PM44" s="319"/>
      <c r="PN44" s="319"/>
      <c r="PO44" s="319"/>
      <c r="PP44" s="319"/>
      <c r="PQ44" s="319"/>
      <c r="PR44" s="319"/>
      <c r="PS44" s="319"/>
      <c r="PT44" s="319"/>
      <c r="PU44" s="319"/>
      <c r="PV44" s="319"/>
      <c r="PW44" s="319"/>
      <c r="PX44" s="319"/>
      <c r="PY44" s="319"/>
      <c r="PZ44" s="319"/>
      <c r="QA44" s="319"/>
      <c r="QB44" s="319"/>
      <c r="QC44" s="319"/>
      <c r="QD44" s="319"/>
      <c r="QE44" s="319"/>
      <c r="QF44" s="319"/>
      <c r="QG44" s="319"/>
      <c r="QH44" s="319"/>
      <c r="QI44" s="319"/>
      <c r="QJ44" s="319"/>
      <c r="QK44" s="319"/>
      <c r="QL44" s="319"/>
      <c r="QM44" s="319"/>
      <c r="QN44" s="319"/>
      <c r="QO44" s="319"/>
      <c r="QP44" s="319"/>
      <c r="QQ44" s="319"/>
      <c r="QR44" s="319"/>
      <c r="QS44" s="319"/>
      <c r="QT44" s="319"/>
      <c r="QU44" s="319"/>
      <c r="QV44" s="319"/>
      <c r="QW44" s="319"/>
      <c r="QX44" s="319"/>
      <c r="QY44" s="319"/>
      <c r="QZ44" s="319"/>
      <c r="RA44" s="319"/>
      <c r="RB44" s="319"/>
      <c r="RC44" s="319"/>
      <c r="RD44" s="319"/>
      <c r="RE44" s="319"/>
      <c r="RF44" s="319"/>
      <c r="RG44" s="319"/>
    </row>
    <row r="45" spans="1:475" s="602" customFormat="1">
      <c r="A45" s="319"/>
      <c r="B45" s="837" t="s">
        <v>77</v>
      </c>
      <c r="C45" s="837"/>
      <c r="D45" s="838"/>
      <c r="E45" s="812" t="s">
        <v>443</v>
      </c>
      <c r="F45" s="812">
        <v>5</v>
      </c>
      <c r="G45" s="839">
        <f t="shared" si="10"/>
        <v>1.8829385587378733E-2</v>
      </c>
      <c r="H45" s="7" t="s">
        <v>37</v>
      </c>
      <c r="I45" s="840">
        <v>233</v>
      </c>
      <c r="J45" s="814">
        <v>101</v>
      </c>
      <c r="K45" s="815">
        <v>20</v>
      </c>
      <c r="L45" s="815">
        <v>50</v>
      </c>
      <c r="M45" s="841">
        <f t="shared" si="1"/>
        <v>30</v>
      </c>
      <c r="N45" s="842">
        <f t="shared" si="8"/>
        <v>23533</v>
      </c>
      <c r="O45" s="375"/>
      <c r="P45" s="843"/>
      <c r="Q45" s="844"/>
      <c r="R45" s="844">
        <f t="shared" si="2"/>
        <v>6990</v>
      </c>
      <c r="S45" s="844">
        <f t="shared" si="3"/>
        <v>11650</v>
      </c>
      <c r="T45" s="844">
        <v>0</v>
      </c>
      <c r="U45" s="844"/>
      <c r="V45" s="844"/>
      <c r="W45" s="844">
        <v>0</v>
      </c>
      <c r="X45" s="844"/>
      <c r="Y45" s="844"/>
      <c r="Z45" s="844">
        <f t="shared" si="9"/>
        <v>0</v>
      </c>
      <c r="AA45" s="845">
        <f>IF(J45=0,0,(HLOOKUP(H45,ElectricAvoidedCosts!$C$7:$P$37,F45+1,FALSE)))</f>
        <v>0.3175879546338175</v>
      </c>
      <c r="AB45" s="844">
        <f t="shared" si="5"/>
        <v>7473.7973363976271</v>
      </c>
      <c r="AC45" s="846" t="str">
        <f t="shared" si="6"/>
        <v/>
      </c>
      <c r="AD45" s="846" t="str">
        <f t="shared" si="7"/>
        <v/>
      </c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19"/>
      <c r="CV45" s="319"/>
      <c r="CW45" s="319"/>
      <c r="CX45" s="319"/>
      <c r="CY45" s="319"/>
      <c r="CZ45" s="319"/>
      <c r="DA45" s="319"/>
      <c r="DB45" s="319"/>
      <c r="DC45" s="319"/>
      <c r="DD45" s="319"/>
      <c r="DE45" s="319"/>
      <c r="DF45" s="319"/>
      <c r="DG45" s="319"/>
      <c r="DH45" s="319"/>
      <c r="DI45" s="319"/>
      <c r="DJ45" s="319"/>
      <c r="DK45" s="319"/>
      <c r="DL45" s="319"/>
      <c r="DM45" s="319"/>
      <c r="DN45" s="319"/>
      <c r="DO45" s="319"/>
      <c r="DP45" s="319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  <c r="EE45" s="319"/>
      <c r="EF45" s="319"/>
      <c r="EG45" s="319"/>
      <c r="EH45" s="319"/>
      <c r="EI45" s="319"/>
      <c r="EJ45" s="319"/>
      <c r="EK45" s="319"/>
      <c r="EL45" s="319"/>
      <c r="EM45" s="319"/>
      <c r="EN45" s="319"/>
      <c r="EO45" s="319"/>
      <c r="EP45" s="319"/>
      <c r="EQ45" s="319"/>
      <c r="ER45" s="319"/>
      <c r="ES45" s="319"/>
      <c r="ET45" s="319"/>
      <c r="EU45" s="319"/>
      <c r="EV45" s="319"/>
      <c r="EW45" s="319"/>
      <c r="EX45" s="319"/>
      <c r="EY45" s="319"/>
      <c r="EZ45" s="319"/>
      <c r="FA45" s="319"/>
      <c r="FB45" s="319"/>
      <c r="FC45" s="319"/>
      <c r="FD45" s="319"/>
      <c r="FE45" s="319"/>
      <c r="FF45" s="319"/>
      <c r="FG45" s="319"/>
      <c r="FH45" s="319"/>
      <c r="FI45" s="319"/>
      <c r="FJ45" s="319"/>
      <c r="FK45" s="319"/>
      <c r="FL45" s="319"/>
      <c r="FM45" s="319"/>
      <c r="FN45" s="319"/>
      <c r="FO45" s="319"/>
      <c r="FP45" s="319"/>
      <c r="FQ45" s="319"/>
      <c r="FR45" s="319"/>
      <c r="FS45" s="319"/>
      <c r="FT45" s="319"/>
      <c r="FU45" s="319"/>
      <c r="FV45" s="319"/>
      <c r="FW45" s="319"/>
      <c r="FX45" s="319"/>
      <c r="FY45" s="319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19"/>
      <c r="IB45" s="319"/>
      <c r="IC45" s="319"/>
      <c r="ID45" s="319"/>
      <c r="IE45" s="319"/>
      <c r="IF45" s="319"/>
      <c r="IG45" s="319"/>
      <c r="IH45" s="319"/>
      <c r="II45" s="319"/>
      <c r="IJ45" s="319"/>
      <c r="IK45" s="319"/>
      <c r="IL45" s="319"/>
      <c r="IM45" s="319"/>
      <c r="IN45" s="319"/>
      <c r="IO45" s="319"/>
      <c r="IP45" s="319"/>
      <c r="IQ45" s="319"/>
      <c r="IR45" s="319"/>
      <c r="IS45" s="319"/>
      <c r="IT45" s="319"/>
      <c r="IU45" s="319"/>
      <c r="IV45" s="319"/>
      <c r="IW45" s="319"/>
      <c r="IX45" s="319"/>
      <c r="IY45" s="319"/>
      <c r="IZ45" s="319"/>
      <c r="JA45" s="319"/>
      <c r="JB45" s="319"/>
      <c r="JC45" s="319"/>
      <c r="JD45" s="319"/>
      <c r="JE45" s="319"/>
      <c r="JF45" s="319"/>
      <c r="JG45" s="319"/>
      <c r="JH45" s="319"/>
      <c r="JI45" s="319"/>
      <c r="JJ45" s="319"/>
      <c r="JK45" s="319"/>
      <c r="JL45" s="319"/>
      <c r="JM45" s="319"/>
      <c r="JN45" s="319"/>
      <c r="JO45" s="319"/>
      <c r="JP45" s="319"/>
      <c r="JQ45" s="319"/>
      <c r="JR45" s="319"/>
      <c r="JS45" s="319"/>
      <c r="JT45" s="319"/>
      <c r="JU45" s="319"/>
      <c r="JV45" s="319"/>
      <c r="JW45" s="319"/>
      <c r="JX45" s="319"/>
      <c r="JY45" s="319"/>
      <c r="JZ45" s="319"/>
      <c r="KA45" s="319"/>
      <c r="KB45" s="319"/>
      <c r="KC45" s="319"/>
      <c r="KD45" s="319"/>
      <c r="KE45" s="319"/>
      <c r="KF45" s="319"/>
      <c r="KG45" s="319"/>
      <c r="KH45" s="319"/>
      <c r="KI45" s="319"/>
      <c r="KJ45" s="319"/>
      <c r="KK45" s="319"/>
      <c r="KL45" s="319"/>
      <c r="KM45" s="319"/>
      <c r="KN45" s="319"/>
      <c r="KO45" s="319"/>
      <c r="KP45" s="319"/>
      <c r="KQ45" s="319"/>
      <c r="KR45" s="319"/>
      <c r="KS45" s="319"/>
      <c r="KT45" s="319"/>
      <c r="KU45" s="319"/>
      <c r="KV45" s="319"/>
      <c r="KW45" s="319"/>
      <c r="KX45" s="319"/>
      <c r="KY45" s="319"/>
      <c r="KZ45" s="319"/>
      <c r="LA45" s="319"/>
      <c r="LB45" s="319"/>
      <c r="LC45" s="319"/>
      <c r="LD45" s="319"/>
      <c r="LE45" s="319"/>
      <c r="LF45" s="319"/>
      <c r="LG45" s="319"/>
      <c r="LH45" s="319"/>
      <c r="LI45" s="319"/>
      <c r="LJ45" s="319"/>
      <c r="LK45" s="319"/>
      <c r="LL45" s="319"/>
      <c r="LM45" s="319"/>
      <c r="LN45" s="319"/>
      <c r="LO45" s="319"/>
      <c r="LP45" s="319"/>
      <c r="LQ45" s="319"/>
      <c r="LR45" s="319"/>
      <c r="LS45" s="319"/>
      <c r="LT45" s="319"/>
      <c r="LU45" s="319"/>
      <c r="LV45" s="319"/>
      <c r="LW45" s="319"/>
      <c r="LX45" s="319"/>
      <c r="LY45" s="319"/>
      <c r="LZ45" s="319"/>
      <c r="MA45" s="319"/>
      <c r="MB45" s="319"/>
      <c r="MC45" s="319"/>
      <c r="MD45" s="319"/>
      <c r="ME45" s="319"/>
      <c r="MF45" s="319"/>
      <c r="MG45" s="319"/>
      <c r="MH45" s="319"/>
      <c r="MI45" s="319"/>
      <c r="MJ45" s="319"/>
      <c r="MK45" s="319"/>
      <c r="ML45" s="319"/>
      <c r="MM45" s="319"/>
      <c r="MN45" s="319"/>
      <c r="MO45" s="319"/>
      <c r="MP45" s="319"/>
      <c r="MQ45" s="319"/>
      <c r="MR45" s="319"/>
      <c r="MS45" s="319"/>
      <c r="MT45" s="319"/>
      <c r="MU45" s="319"/>
      <c r="MV45" s="319"/>
      <c r="MW45" s="319"/>
      <c r="MX45" s="319"/>
      <c r="MY45" s="319"/>
      <c r="MZ45" s="319"/>
      <c r="NA45" s="319"/>
      <c r="NB45" s="319"/>
      <c r="NC45" s="319"/>
      <c r="ND45" s="319"/>
      <c r="NE45" s="319"/>
      <c r="NF45" s="319"/>
      <c r="NG45" s="319"/>
      <c r="NH45" s="319"/>
      <c r="NI45" s="319"/>
      <c r="NJ45" s="319"/>
      <c r="NK45" s="319"/>
      <c r="NL45" s="319"/>
      <c r="NM45" s="319"/>
      <c r="NN45" s="319"/>
      <c r="NO45" s="319"/>
      <c r="NP45" s="319"/>
      <c r="NQ45" s="319"/>
      <c r="NR45" s="319"/>
      <c r="NS45" s="319"/>
      <c r="NT45" s="319"/>
      <c r="NU45" s="319"/>
      <c r="NV45" s="319"/>
      <c r="NW45" s="319"/>
      <c r="NX45" s="319"/>
      <c r="NY45" s="319"/>
      <c r="NZ45" s="319"/>
      <c r="OA45" s="319"/>
      <c r="OB45" s="319"/>
      <c r="OC45" s="319"/>
      <c r="OD45" s="319"/>
      <c r="OE45" s="319"/>
      <c r="OF45" s="319"/>
      <c r="OG45" s="319"/>
      <c r="OH45" s="319"/>
      <c r="OI45" s="319"/>
      <c r="OJ45" s="319"/>
      <c r="OK45" s="319"/>
      <c r="OL45" s="319"/>
      <c r="OM45" s="319"/>
      <c r="ON45" s="319"/>
      <c r="OO45" s="319"/>
      <c r="OP45" s="319"/>
      <c r="OQ45" s="319"/>
      <c r="OR45" s="319"/>
      <c r="OS45" s="319"/>
      <c r="OT45" s="319"/>
      <c r="OU45" s="319"/>
      <c r="OV45" s="319"/>
      <c r="OW45" s="319"/>
      <c r="OX45" s="319"/>
      <c r="OY45" s="319"/>
      <c r="OZ45" s="319"/>
      <c r="PA45" s="319"/>
      <c r="PB45" s="319"/>
      <c r="PC45" s="319"/>
      <c r="PD45" s="319"/>
      <c r="PE45" s="319"/>
      <c r="PF45" s="319"/>
      <c r="PG45" s="319"/>
      <c r="PH45" s="319"/>
      <c r="PI45" s="319"/>
      <c r="PJ45" s="319"/>
      <c r="PK45" s="319"/>
      <c r="PL45" s="319"/>
      <c r="PM45" s="319"/>
      <c r="PN45" s="319"/>
      <c r="PO45" s="319"/>
      <c r="PP45" s="319"/>
      <c r="PQ45" s="319"/>
      <c r="PR45" s="319"/>
      <c r="PS45" s="319"/>
      <c r="PT45" s="319"/>
      <c r="PU45" s="319"/>
      <c r="PV45" s="319"/>
      <c r="PW45" s="319"/>
      <c r="PX45" s="319"/>
      <c r="PY45" s="319"/>
      <c r="PZ45" s="319"/>
      <c r="QA45" s="319"/>
      <c r="QB45" s="319"/>
      <c r="QC45" s="319"/>
      <c r="QD45" s="319"/>
      <c r="QE45" s="319"/>
      <c r="QF45" s="319"/>
      <c r="QG45" s="319"/>
      <c r="QH45" s="319"/>
      <c r="QI45" s="319"/>
      <c r="QJ45" s="319"/>
      <c r="QK45" s="319"/>
      <c r="QL45" s="319"/>
      <c r="QM45" s="319"/>
      <c r="QN45" s="319"/>
      <c r="QO45" s="319"/>
      <c r="QP45" s="319"/>
      <c r="QQ45" s="319"/>
      <c r="QR45" s="319"/>
      <c r="QS45" s="319"/>
      <c r="QT45" s="319"/>
      <c r="QU45" s="319"/>
      <c r="QV45" s="319"/>
      <c r="QW45" s="319"/>
      <c r="QX45" s="319"/>
      <c r="QY45" s="319"/>
      <c r="QZ45" s="319"/>
      <c r="RA45" s="319"/>
      <c r="RB45" s="319"/>
      <c r="RC45" s="319"/>
      <c r="RD45" s="319"/>
      <c r="RE45" s="319"/>
      <c r="RF45" s="319"/>
      <c r="RG45" s="319"/>
    </row>
    <row r="46" spans="1:475" s="602" customFormat="1">
      <c r="A46" s="319"/>
      <c r="B46" s="837" t="s">
        <v>77</v>
      </c>
      <c r="C46" s="837"/>
      <c r="D46" s="838"/>
      <c r="E46" s="812" t="s">
        <v>444</v>
      </c>
      <c r="F46" s="812">
        <v>5</v>
      </c>
      <c r="G46" s="839">
        <f t="shared" si="10"/>
        <v>7.6620148890808121E-2</v>
      </c>
      <c r="H46" s="7" t="s">
        <v>37</v>
      </c>
      <c r="I46" s="840">
        <v>665</v>
      </c>
      <c r="J46" s="814">
        <v>144</v>
      </c>
      <c r="K46" s="815">
        <v>20</v>
      </c>
      <c r="L46" s="815">
        <v>50</v>
      </c>
      <c r="M46" s="841">
        <f t="shared" si="1"/>
        <v>30</v>
      </c>
      <c r="N46" s="842">
        <f t="shared" si="8"/>
        <v>95760</v>
      </c>
      <c r="O46" s="375"/>
      <c r="P46" s="843"/>
      <c r="Q46" s="844"/>
      <c r="R46" s="844">
        <f t="shared" si="2"/>
        <v>19950</v>
      </c>
      <c r="S46" s="844">
        <f t="shared" si="3"/>
        <v>33250</v>
      </c>
      <c r="T46" s="844">
        <v>0</v>
      </c>
      <c r="U46" s="844"/>
      <c r="V46" s="844"/>
      <c r="W46" s="844">
        <v>0</v>
      </c>
      <c r="X46" s="844"/>
      <c r="Y46" s="844"/>
      <c r="Z46" s="844">
        <f t="shared" si="9"/>
        <v>0</v>
      </c>
      <c r="AA46" s="845">
        <f>IF(J46=0,0,(HLOOKUP(H46,ElectricAvoidedCosts!$C$7:$P$37,F46+1,FALSE)))</f>
        <v>0.3175879546338175</v>
      </c>
      <c r="AB46" s="844">
        <f t="shared" si="5"/>
        <v>30412.222535734363</v>
      </c>
      <c r="AC46" s="846" t="str">
        <f t="shared" si="6"/>
        <v/>
      </c>
      <c r="AD46" s="846" t="str">
        <f t="shared" si="7"/>
        <v/>
      </c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  <c r="GQ46" s="319"/>
      <c r="GR46" s="319"/>
      <c r="GS46" s="319"/>
      <c r="GT46" s="319"/>
      <c r="GU46" s="319"/>
      <c r="GV46" s="319"/>
      <c r="GW46" s="319"/>
      <c r="GX46" s="319"/>
      <c r="GY46" s="319"/>
      <c r="GZ46" s="319"/>
      <c r="HA46" s="319"/>
      <c r="HB46" s="319"/>
      <c r="HC46" s="319"/>
      <c r="HD46" s="319"/>
      <c r="HE46" s="319"/>
      <c r="HF46" s="319"/>
      <c r="HG46" s="319"/>
      <c r="HH46" s="319"/>
      <c r="HI46" s="319"/>
      <c r="HJ46" s="319"/>
      <c r="HK46" s="319"/>
      <c r="HL46" s="319"/>
      <c r="HM46" s="319"/>
      <c r="HN46" s="319"/>
      <c r="HO46" s="319"/>
      <c r="HP46" s="319"/>
      <c r="HQ46" s="319"/>
      <c r="HR46" s="319"/>
      <c r="HS46" s="319"/>
      <c r="HT46" s="319"/>
      <c r="HU46" s="319"/>
      <c r="HV46" s="319"/>
      <c r="HW46" s="319"/>
      <c r="HX46" s="319"/>
      <c r="HY46" s="319"/>
      <c r="HZ46" s="319"/>
      <c r="IA46" s="319"/>
      <c r="IB46" s="319"/>
      <c r="IC46" s="319"/>
      <c r="ID46" s="319"/>
      <c r="IE46" s="319"/>
      <c r="IF46" s="319"/>
      <c r="IG46" s="319"/>
      <c r="IH46" s="319"/>
      <c r="II46" s="319"/>
      <c r="IJ46" s="319"/>
      <c r="IK46" s="319"/>
      <c r="IL46" s="319"/>
      <c r="IM46" s="319"/>
      <c r="IN46" s="319"/>
      <c r="IO46" s="319"/>
      <c r="IP46" s="319"/>
      <c r="IQ46" s="319"/>
      <c r="IR46" s="319"/>
      <c r="IS46" s="319"/>
      <c r="IT46" s="319"/>
      <c r="IU46" s="319"/>
      <c r="IV46" s="319"/>
      <c r="IW46" s="319"/>
      <c r="IX46" s="319"/>
      <c r="IY46" s="319"/>
      <c r="IZ46" s="319"/>
      <c r="JA46" s="319"/>
      <c r="JB46" s="319"/>
      <c r="JC46" s="319"/>
      <c r="JD46" s="319"/>
      <c r="JE46" s="319"/>
      <c r="JF46" s="319"/>
      <c r="JG46" s="319"/>
      <c r="JH46" s="319"/>
      <c r="JI46" s="319"/>
      <c r="JJ46" s="319"/>
      <c r="JK46" s="319"/>
      <c r="JL46" s="319"/>
      <c r="JM46" s="319"/>
      <c r="JN46" s="319"/>
      <c r="JO46" s="319"/>
      <c r="JP46" s="319"/>
      <c r="JQ46" s="319"/>
      <c r="JR46" s="319"/>
      <c r="JS46" s="319"/>
      <c r="JT46" s="319"/>
      <c r="JU46" s="319"/>
      <c r="JV46" s="319"/>
      <c r="JW46" s="319"/>
      <c r="JX46" s="319"/>
      <c r="JY46" s="319"/>
      <c r="JZ46" s="319"/>
      <c r="KA46" s="319"/>
      <c r="KB46" s="319"/>
      <c r="KC46" s="319"/>
      <c r="KD46" s="319"/>
      <c r="KE46" s="319"/>
      <c r="KF46" s="319"/>
      <c r="KG46" s="319"/>
      <c r="KH46" s="319"/>
      <c r="KI46" s="319"/>
      <c r="KJ46" s="319"/>
      <c r="KK46" s="319"/>
      <c r="KL46" s="319"/>
      <c r="KM46" s="319"/>
      <c r="KN46" s="319"/>
      <c r="KO46" s="319"/>
      <c r="KP46" s="319"/>
      <c r="KQ46" s="319"/>
      <c r="KR46" s="319"/>
      <c r="KS46" s="319"/>
      <c r="KT46" s="319"/>
      <c r="KU46" s="319"/>
      <c r="KV46" s="319"/>
      <c r="KW46" s="319"/>
      <c r="KX46" s="319"/>
      <c r="KY46" s="319"/>
      <c r="KZ46" s="319"/>
      <c r="LA46" s="319"/>
      <c r="LB46" s="319"/>
      <c r="LC46" s="319"/>
      <c r="LD46" s="319"/>
      <c r="LE46" s="319"/>
      <c r="LF46" s="319"/>
      <c r="LG46" s="319"/>
      <c r="LH46" s="319"/>
      <c r="LI46" s="319"/>
      <c r="LJ46" s="319"/>
      <c r="LK46" s="319"/>
      <c r="LL46" s="319"/>
      <c r="LM46" s="319"/>
      <c r="LN46" s="319"/>
      <c r="LO46" s="319"/>
      <c r="LP46" s="319"/>
      <c r="LQ46" s="319"/>
      <c r="LR46" s="319"/>
      <c r="LS46" s="319"/>
      <c r="LT46" s="319"/>
      <c r="LU46" s="319"/>
      <c r="LV46" s="319"/>
      <c r="LW46" s="319"/>
      <c r="LX46" s="319"/>
      <c r="LY46" s="319"/>
      <c r="LZ46" s="319"/>
      <c r="MA46" s="319"/>
      <c r="MB46" s="319"/>
      <c r="MC46" s="319"/>
      <c r="MD46" s="319"/>
      <c r="ME46" s="319"/>
      <c r="MF46" s="319"/>
      <c r="MG46" s="319"/>
      <c r="MH46" s="319"/>
      <c r="MI46" s="319"/>
      <c r="MJ46" s="319"/>
      <c r="MK46" s="319"/>
      <c r="ML46" s="319"/>
      <c r="MM46" s="319"/>
      <c r="MN46" s="319"/>
      <c r="MO46" s="319"/>
      <c r="MP46" s="319"/>
      <c r="MQ46" s="319"/>
      <c r="MR46" s="319"/>
      <c r="MS46" s="319"/>
      <c r="MT46" s="319"/>
      <c r="MU46" s="319"/>
      <c r="MV46" s="319"/>
      <c r="MW46" s="319"/>
      <c r="MX46" s="319"/>
      <c r="MY46" s="319"/>
      <c r="MZ46" s="319"/>
      <c r="NA46" s="319"/>
      <c r="NB46" s="319"/>
      <c r="NC46" s="319"/>
      <c r="ND46" s="319"/>
      <c r="NE46" s="319"/>
      <c r="NF46" s="319"/>
      <c r="NG46" s="319"/>
      <c r="NH46" s="319"/>
      <c r="NI46" s="319"/>
      <c r="NJ46" s="319"/>
      <c r="NK46" s="319"/>
      <c r="NL46" s="319"/>
      <c r="NM46" s="319"/>
      <c r="NN46" s="319"/>
      <c r="NO46" s="319"/>
      <c r="NP46" s="319"/>
      <c r="NQ46" s="319"/>
      <c r="NR46" s="319"/>
      <c r="NS46" s="319"/>
      <c r="NT46" s="319"/>
      <c r="NU46" s="319"/>
      <c r="NV46" s="319"/>
      <c r="NW46" s="319"/>
      <c r="NX46" s="319"/>
      <c r="NY46" s="319"/>
      <c r="NZ46" s="319"/>
      <c r="OA46" s="319"/>
      <c r="OB46" s="319"/>
      <c r="OC46" s="319"/>
      <c r="OD46" s="319"/>
      <c r="OE46" s="319"/>
      <c r="OF46" s="319"/>
      <c r="OG46" s="319"/>
      <c r="OH46" s="319"/>
      <c r="OI46" s="319"/>
      <c r="OJ46" s="319"/>
      <c r="OK46" s="319"/>
      <c r="OL46" s="319"/>
      <c r="OM46" s="319"/>
      <c r="ON46" s="319"/>
      <c r="OO46" s="319"/>
      <c r="OP46" s="319"/>
      <c r="OQ46" s="319"/>
      <c r="OR46" s="319"/>
      <c r="OS46" s="319"/>
      <c r="OT46" s="319"/>
      <c r="OU46" s="319"/>
      <c r="OV46" s="319"/>
      <c r="OW46" s="319"/>
      <c r="OX46" s="319"/>
      <c r="OY46" s="319"/>
      <c r="OZ46" s="319"/>
      <c r="PA46" s="319"/>
      <c r="PB46" s="319"/>
      <c r="PC46" s="319"/>
      <c r="PD46" s="319"/>
      <c r="PE46" s="319"/>
      <c r="PF46" s="319"/>
      <c r="PG46" s="319"/>
      <c r="PH46" s="319"/>
      <c r="PI46" s="319"/>
      <c r="PJ46" s="319"/>
      <c r="PK46" s="319"/>
      <c r="PL46" s="319"/>
      <c r="PM46" s="319"/>
      <c r="PN46" s="319"/>
      <c r="PO46" s="319"/>
      <c r="PP46" s="319"/>
      <c r="PQ46" s="319"/>
      <c r="PR46" s="319"/>
      <c r="PS46" s="319"/>
      <c r="PT46" s="319"/>
      <c r="PU46" s="319"/>
      <c r="PV46" s="319"/>
      <c r="PW46" s="319"/>
      <c r="PX46" s="319"/>
      <c r="PY46" s="319"/>
      <c r="PZ46" s="319"/>
      <c r="QA46" s="319"/>
      <c r="QB46" s="319"/>
      <c r="QC46" s="319"/>
      <c r="QD46" s="319"/>
      <c r="QE46" s="319"/>
      <c r="QF46" s="319"/>
      <c r="QG46" s="319"/>
      <c r="QH46" s="319"/>
      <c r="QI46" s="319"/>
      <c r="QJ46" s="319"/>
      <c r="QK46" s="319"/>
      <c r="QL46" s="319"/>
      <c r="QM46" s="319"/>
      <c r="QN46" s="319"/>
      <c r="QO46" s="319"/>
      <c r="QP46" s="319"/>
      <c r="QQ46" s="319"/>
      <c r="QR46" s="319"/>
      <c r="QS46" s="319"/>
      <c r="QT46" s="319"/>
      <c r="QU46" s="319"/>
      <c r="QV46" s="319"/>
      <c r="QW46" s="319"/>
      <c r="QX46" s="319"/>
      <c r="QY46" s="319"/>
      <c r="QZ46" s="319"/>
      <c r="RA46" s="319"/>
      <c r="RB46" s="319"/>
      <c r="RC46" s="319"/>
      <c r="RD46" s="319"/>
      <c r="RE46" s="319"/>
      <c r="RF46" s="319"/>
      <c r="RG46" s="319"/>
    </row>
    <row r="47" spans="1:475" s="602" customFormat="1">
      <c r="A47" s="319"/>
      <c r="B47" s="837" t="s">
        <v>77</v>
      </c>
      <c r="C47" s="837"/>
      <c r="D47" s="838"/>
      <c r="E47" s="812" t="s">
        <v>445</v>
      </c>
      <c r="F47" s="812">
        <v>5</v>
      </c>
      <c r="G47" s="839">
        <f t="shared" si="10"/>
        <v>1.6914681991976648E-2</v>
      </c>
      <c r="H47" s="7" t="s">
        <v>37</v>
      </c>
      <c r="I47" s="840">
        <v>140</v>
      </c>
      <c r="J47" s="814">
        <v>151</v>
      </c>
      <c r="K47" s="815">
        <v>20</v>
      </c>
      <c r="L47" s="815">
        <v>50</v>
      </c>
      <c r="M47" s="841">
        <f t="shared" si="1"/>
        <v>30</v>
      </c>
      <c r="N47" s="842">
        <f t="shared" si="8"/>
        <v>21140</v>
      </c>
      <c r="O47" s="375"/>
      <c r="P47" s="843"/>
      <c r="Q47" s="844"/>
      <c r="R47" s="844">
        <f t="shared" si="2"/>
        <v>4200</v>
      </c>
      <c r="S47" s="844">
        <f t="shared" si="3"/>
        <v>7000</v>
      </c>
      <c r="T47" s="844">
        <v>0</v>
      </c>
      <c r="U47" s="844"/>
      <c r="V47" s="844"/>
      <c r="W47" s="844">
        <v>0</v>
      </c>
      <c r="X47" s="844"/>
      <c r="Y47" s="844"/>
      <c r="Z47" s="844">
        <f t="shared" si="9"/>
        <v>0</v>
      </c>
      <c r="AA47" s="845">
        <f>IF(J47=0,0,(HLOOKUP(H47,ElectricAvoidedCosts!$C$7:$P$37,F47+1,FALSE)))</f>
        <v>0.3175879546338175</v>
      </c>
      <c r="AB47" s="844">
        <f t="shared" si="5"/>
        <v>6713.8093609589023</v>
      </c>
      <c r="AC47" s="846" t="str">
        <f t="shared" si="6"/>
        <v/>
      </c>
      <c r="AD47" s="846" t="str">
        <f t="shared" si="7"/>
        <v/>
      </c>
      <c r="AE47" s="319"/>
      <c r="AF47" s="319"/>
      <c r="AG47" s="319"/>
      <c r="AH47" s="319"/>
      <c r="AI47" s="319"/>
      <c r="AJ47" s="319"/>
      <c r="AK47" s="319"/>
      <c r="AL47" s="319"/>
      <c r="AM47" s="319"/>
      <c r="AN47" s="319"/>
      <c r="AO47" s="319"/>
      <c r="AP47" s="319"/>
      <c r="AQ47" s="319"/>
      <c r="AR47" s="319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L47" s="319"/>
      <c r="DM47" s="319"/>
      <c r="DN47" s="319"/>
      <c r="DO47" s="319"/>
      <c r="DP47" s="319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  <c r="EE47" s="319"/>
      <c r="EF47" s="319"/>
      <c r="EG47" s="319"/>
      <c r="EH47" s="319"/>
      <c r="EI47" s="319"/>
      <c r="EJ47" s="319"/>
      <c r="EK47" s="319"/>
      <c r="EL47" s="319"/>
      <c r="EM47" s="319"/>
      <c r="EN47" s="319"/>
      <c r="EO47" s="319"/>
      <c r="EP47" s="319"/>
      <c r="EQ47" s="319"/>
      <c r="ER47" s="319"/>
      <c r="ES47" s="319"/>
      <c r="ET47" s="319"/>
      <c r="EU47" s="319"/>
      <c r="EV47" s="319"/>
      <c r="EW47" s="319"/>
      <c r="EX47" s="319"/>
      <c r="EY47" s="319"/>
      <c r="EZ47" s="319"/>
      <c r="FA47" s="319"/>
      <c r="FB47" s="319"/>
      <c r="FC47" s="319"/>
      <c r="FD47" s="319"/>
      <c r="FE47" s="319"/>
      <c r="FF47" s="319"/>
      <c r="FG47" s="319"/>
      <c r="FH47" s="319"/>
      <c r="FI47" s="319"/>
      <c r="FJ47" s="319"/>
      <c r="FK47" s="319"/>
      <c r="FL47" s="319"/>
      <c r="FM47" s="319"/>
      <c r="FN47" s="319"/>
      <c r="FO47" s="319"/>
      <c r="FP47" s="319"/>
      <c r="FQ47" s="319"/>
      <c r="FR47" s="319"/>
      <c r="FS47" s="319"/>
      <c r="FT47" s="319"/>
      <c r="FU47" s="319"/>
      <c r="FV47" s="319"/>
      <c r="FW47" s="319"/>
      <c r="FX47" s="319"/>
      <c r="FY47" s="319"/>
      <c r="FZ47" s="319"/>
      <c r="GA47" s="319"/>
      <c r="GB47" s="319"/>
      <c r="GC47" s="319"/>
      <c r="GD47" s="319"/>
      <c r="GE47" s="319"/>
      <c r="GF47" s="319"/>
      <c r="GG47" s="319"/>
      <c r="GH47" s="319"/>
      <c r="GI47" s="319"/>
      <c r="GJ47" s="319"/>
      <c r="GK47" s="319"/>
      <c r="GL47" s="319"/>
      <c r="GM47" s="319"/>
      <c r="GN47" s="319"/>
      <c r="GO47" s="319"/>
      <c r="GP47" s="319"/>
      <c r="GQ47" s="319"/>
      <c r="GR47" s="319"/>
      <c r="GS47" s="319"/>
      <c r="GT47" s="319"/>
      <c r="GU47" s="319"/>
      <c r="GV47" s="319"/>
      <c r="GW47" s="319"/>
      <c r="GX47" s="319"/>
      <c r="GY47" s="319"/>
      <c r="GZ47" s="319"/>
      <c r="HA47" s="319"/>
      <c r="HB47" s="319"/>
      <c r="HC47" s="319"/>
      <c r="HD47" s="319"/>
      <c r="HE47" s="319"/>
      <c r="HF47" s="319"/>
      <c r="HG47" s="319"/>
      <c r="HH47" s="319"/>
      <c r="HI47" s="319"/>
      <c r="HJ47" s="319"/>
      <c r="HK47" s="319"/>
      <c r="HL47" s="319"/>
      <c r="HM47" s="319"/>
      <c r="HN47" s="319"/>
      <c r="HO47" s="319"/>
      <c r="HP47" s="319"/>
      <c r="HQ47" s="319"/>
      <c r="HR47" s="319"/>
      <c r="HS47" s="319"/>
      <c r="HT47" s="319"/>
      <c r="HU47" s="319"/>
      <c r="HV47" s="319"/>
      <c r="HW47" s="319"/>
      <c r="HX47" s="319"/>
      <c r="HY47" s="319"/>
      <c r="HZ47" s="319"/>
      <c r="IA47" s="319"/>
      <c r="IB47" s="319"/>
      <c r="IC47" s="319"/>
      <c r="ID47" s="319"/>
      <c r="IE47" s="319"/>
      <c r="IF47" s="319"/>
      <c r="IG47" s="319"/>
      <c r="IH47" s="319"/>
      <c r="II47" s="319"/>
      <c r="IJ47" s="319"/>
      <c r="IK47" s="319"/>
      <c r="IL47" s="319"/>
      <c r="IM47" s="319"/>
      <c r="IN47" s="319"/>
      <c r="IO47" s="319"/>
      <c r="IP47" s="319"/>
      <c r="IQ47" s="319"/>
      <c r="IR47" s="319"/>
      <c r="IS47" s="319"/>
      <c r="IT47" s="319"/>
      <c r="IU47" s="319"/>
      <c r="IV47" s="319"/>
      <c r="IW47" s="319"/>
      <c r="IX47" s="319"/>
      <c r="IY47" s="319"/>
      <c r="IZ47" s="319"/>
      <c r="JA47" s="319"/>
      <c r="JB47" s="319"/>
      <c r="JC47" s="319"/>
      <c r="JD47" s="319"/>
      <c r="JE47" s="319"/>
      <c r="JF47" s="319"/>
      <c r="JG47" s="319"/>
      <c r="JH47" s="319"/>
      <c r="JI47" s="319"/>
      <c r="JJ47" s="319"/>
      <c r="JK47" s="319"/>
      <c r="JL47" s="319"/>
      <c r="JM47" s="319"/>
      <c r="JN47" s="319"/>
      <c r="JO47" s="319"/>
      <c r="JP47" s="319"/>
      <c r="JQ47" s="319"/>
      <c r="JR47" s="319"/>
      <c r="JS47" s="319"/>
      <c r="JT47" s="319"/>
      <c r="JU47" s="319"/>
      <c r="JV47" s="319"/>
      <c r="JW47" s="319"/>
      <c r="JX47" s="319"/>
      <c r="JY47" s="319"/>
      <c r="JZ47" s="319"/>
      <c r="KA47" s="319"/>
      <c r="KB47" s="319"/>
      <c r="KC47" s="319"/>
      <c r="KD47" s="319"/>
      <c r="KE47" s="319"/>
      <c r="KF47" s="319"/>
      <c r="KG47" s="319"/>
      <c r="KH47" s="319"/>
      <c r="KI47" s="319"/>
      <c r="KJ47" s="319"/>
      <c r="KK47" s="319"/>
      <c r="KL47" s="319"/>
      <c r="KM47" s="319"/>
      <c r="KN47" s="319"/>
      <c r="KO47" s="319"/>
      <c r="KP47" s="319"/>
      <c r="KQ47" s="319"/>
      <c r="KR47" s="319"/>
      <c r="KS47" s="319"/>
      <c r="KT47" s="319"/>
      <c r="KU47" s="319"/>
      <c r="KV47" s="319"/>
      <c r="KW47" s="319"/>
      <c r="KX47" s="319"/>
      <c r="KY47" s="319"/>
      <c r="KZ47" s="319"/>
      <c r="LA47" s="319"/>
      <c r="LB47" s="319"/>
      <c r="LC47" s="319"/>
      <c r="LD47" s="319"/>
      <c r="LE47" s="319"/>
      <c r="LF47" s="319"/>
      <c r="LG47" s="319"/>
      <c r="LH47" s="319"/>
      <c r="LI47" s="319"/>
      <c r="LJ47" s="319"/>
      <c r="LK47" s="319"/>
      <c r="LL47" s="319"/>
      <c r="LM47" s="319"/>
      <c r="LN47" s="319"/>
      <c r="LO47" s="319"/>
      <c r="LP47" s="319"/>
      <c r="LQ47" s="319"/>
      <c r="LR47" s="319"/>
      <c r="LS47" s="319"/>
      <c r="LT47" s="319"/>
      <c r="LU47" s="319"/>
      <c r="LV47" s="319"/>
      <c r="LW47" s="319"/>
      <c r="LX47" s="319"/>
      <c r="LY47" s="319"/>
      <c r="LZ47" s="319"/>
      <c r="MA47" s="319"/>
      <c r="MB47" s="319"/>
      <c r="MC47" s="319"/>
      <c r="MD47" s="319"/>
      <c r="ME47" s="319"/>
      <c r="MF47" s="319"/>
      <c r="MG47" s="319"/>
      <c r="MH47" s="319"/>
      <c r="MI47" s="319"/>
      <c r="MJ47" s="319"/>
      <c r="MK47" s="319"/>
      <c r="ML47" s="319"/>
      <c r="MM47" s="319"/>
      <c r="MN47" s="319"/>
      <c r="MO47" s="319"/>
      <c r="MP47" s="319"/>
      <c r="MQ47" s="319"/>
      <c r="MR47" s="319"/>
      <c r="MS47" s="319"/>
      <c r="MT47" s="319"/>
      <c r="MU47" s="319"/>
      <c r="MV47" s="319"/>
      <c r="MW47" s="319"/>
      <c r="MX47" s="319"/>
      <c r="MY47" s="319"/>
      <c r="MZ47" s="319"/>
      <c r="NA47" s="319"/>
      <c r="NB47" s="319"/>
      <c r="NC47" s="319"/>
      <c r="ND47" s="319"/>
      <c r="NE47" s="319"/>
      <c r="NF47" s="319"/>
      <c r="NG47" s="319"/>
      <c r="NH47" s="319"/>
      <c r="NI47" s="319"/>
      <c r="NJ47" s="319"/>
      <c r="NK47" s="319"/>
      <c r="NL47" s="319"/>
      <c r="NM47" s="319"/>
      <c r="NN47" s="319"/>
      <c r="NO47" s="319"/>
      <c r="NP47" s="319"/>
      <c r="NQ47" s="319"/>
      <c r="NR47" s="319"/>
      <c r="NS47" s="319"/>
      <c r="NT47" s="319"/>
      <c r="NU47" s="319"/>
      <c r="NV47" s="319"/>
      <c r="NW47" s="319"/>
      <c r="NX47" s="319"/>
      <c r="NY47" s="319"/>
      <c r="NZ47" s="319"/>
      <c r="OA47" s="319"/>
      <c r="OB47" s="319"/>
      <c r="OC47" s="319"/>
      <c r="OD47" s="319"/>
      <c r="OE47" s="319"/>
      <c r="OF47" s="319"/>
      <c r="OG47" s="319"/>
      <c r="OH47" s="319"/>
      <c r="OI47" s="319"/>
      <c r="OJ47" s="319"/>
      <c r="OK47" s="319"/>
      <c r="OL47" s="319"/>
      <c r="OM47" s="319"/>
      <c r="ON47" s="319"/>
      <c r="OO47" s="319"/>
      <c r="OP47" s="319"/>
      <c r="OQ47" s="319"/>
      <c r="OR47" s="319"/>
      <c r="OS47" s="319"/>
      <c r="OT47" s="319"/>
      <c r="OU47" s="319"/>
      <c r="OV47" s="319"/>
      <c r="OW47" s="319"/>
      <c r="OX47" s="319"/>
      <c r="OY47" s="319"/>
      <c r="OZ47" s="319"/>
      <c r="PA47" s="319"/>
      <c r="PB47" s="319"/>
      <c r="PC47" s="319"/>
      <c r="PD47" s="319"/>
      <c r="PE47" s="319"/>
      <c r="PF47" s="319"/>
      <c r="PG47" s="319"/>
      <c r="PH47" s="319"/>
      <c r="PI47" s="319"/>
      <c r="PJ47" s="319"/>
      <c r="PK47" s="319"/>
      <c r="PL47" s="319"/>
      <c r="PM47" s="319"/>
      <c r="PN47" s="319"/>
      <c r="PO47" s="319"/>
      <c r="PP47" s="319"/>
      <c r="PQ47" s="319"/>
      <c r="PR47" s="319"/>
      <c r="PS47" s="319"/>
      <c r="PT47" s="319"/>
      <c r="PU47" s="319"/>
      <c r="PV47" s="319"/>
      <c r="PW47" s="319"/>
      <c r="PX47" s="319"/>
      <c r="PY47" s="319"/>
      <c r="PZ47" s="319"/>
      <c r="QA47" s="319"/>
      <c r="QB47" s="319"/>
      <c r="QC47" s="319"/>
      <c r="QD47" s="319"/>
      <c r="QE47" s="319"/>
      <c r="QF47" s="319"/>
      <c r="QG47" s="319"/>
      <c r="QH47" s="319"/>
      <c r="QI47" s="319"/>
      <c r="QJ47" s="319"/>
      <c r="QK47" s="319"/>
      <c r="QL47" s="319"/>
      <c r="QM47" s="319"/>
      <c r="QN47" s="319"/>
      <c r="QO47" s="319"/>
      <c r="QP47" s="319"/>
      <c r="QQ47" s="319"/>
      <c r="QR47" s="319"/>
      <c r="QS47" s="319"/>
      <c r="QT47" s="319"/>
      <c r="QU47" s="319"/>
      <c r="QV47" s="319"/>
      <c r="QW47" s="319"/>
      <c r="QX47" s="319"/>
      <c r="QY47" s="319"/>
      <c r="QZ47" s="319"/>
      <c r="RA47" s="319"/>
      <c r="RB47" s="319"/>
      <c r="RC47" s="319"/>
      <c r="RD47" s="319"/>
      <c r="RE47" s="319"/>
      <c r="RF47" s="319"/>
      <c r="RG47" s="319"/>
    </row>
    <row r="48" spans="1:475" s="602" customFormat="1">
      <c r="A48" s="319"/>
      <c r="B48" s="837" t="s">
        <v>77</v>
      </c>
      <c r="C48" s="837"/>
      <c r="D48" s="838"/>
      <c r="E48" s="812" t="s">
        <v>446</v>
      </c>
      <c r="F48" s="812">
        <v>5</v>
      </c>
      <c r="G48" s="839">
        <f t="shared" si="10"/>
        <v>1.2033908096467774E-2</v>
      </c>
      <c r="H48" s="7" t="s">
        <v>37</v>
      </c>
      <c r="I48" s="840">
        <v>94</v>
      </c>
      <c r="J48" s="814">
        <v>160</v>
      </c>
      <c r="K48" s="815">
        <v>20</v>
      </c>
      <c r="L48" s="815">
        <v>50</v>
      </c>
      <c r="M48" s="841">
        <f t="shared" si="1"/>
        <v>30</v>
      </c>
      <c r="N48" s="842">
        <f t="shared" si="8"/>
        <v>15040</v>
      </c>
      <c r="O48" s="375"/>
      <c r="P48" s="843"/>
      <c r="Q48" s="844"/>
      <c r="R48" s="844">
        <f t="shared" si="2"/>
        <v>2820</v>
      </c>
      <c r="S48" s="844">
        <f t="shared" si="3"/>
        <v>4700</v>
      </c>
      <c r="T48" s="844">
        <v>0</v>
      </c>
      <c r="U48" s="844"/>
      <c r="V48" s="844"/>
      <c r="W48" s="844">
        <v>0</v>
      </c>
      <c r="X48" s="844"/>
      <c r="Y48" s="844"/>
      <c r="Z48" s="844">
        <f t="shared" si="9"/>
        <v>0</v>
      </c>
      <c r="AA48" s="845">
        <f>IF(J48=0,0,(HLOOKUP(H48,ElectricAvoidedCosts!$C$7:$P$37,F48+1,FALSE)))</f>
        <v>0.3175879546338175</v>
      </c>
      <c r="AB48" s="844">
        <f t="shared" si="5"/>
        <v>4776.5228376926152</v>
      </c>
      <c r="AC48" s="846" t="str">
        <f t="shared" si="6"/>
        <v/>
      </c>
      <c r="AD48" s="846" t="str">
        <f t="shared" si="7"/>
        <v/>
      </c>
      <c r="AE48" s="319"/>
      <c r="AF48" s="319"/>
      <c r="AG48" s="319"/>
      <c r="AH48" s="319"/>
      <c r="AI48" s="319"/>
      <c r="AJ48" s="319"/>
      <c r="AK48" s="319"/>
      <c r="AL48" s="319"/>
      <c r="AM48" s="319"/>
      <c r="AN48" s="319"/>
      <c r="AO48" s="319"/>
      <c r="AP48" s="319"/>
      <c r="AQ48" s="319"/>
      <c r="AR48" s="319"/>
      <c r="AS48" s="319"/>
      <c r="AT48" s="319"/>
      <c r="AU48" s="319"/>
      <c r="AV48" s="319"/>
      <c r="AW48" s="319"/>
      <c r="AX48" s="319"/>
      <c r="AY48" s="319"/>
      <c r="AZ48" s="319"/>
      <c r="BA48" s="319"/>
      <c r="BB48" s="319"/>
      <c r="BC48" s="319"/>
      <c r="BD48" s="319"/>
      <c r="BE48" s="319"/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19"/>
      <c r="CV48" s="319"/>
      <c r="CW48" s="319"/>
      <c r="CX48" s="319"/>
      <c r="CY48" s="319"/>
      <c r="CZ48" s="319"/>
      <c r="DA48" s="319"/>
      <c r="DB48" s="319"/>
      <c r="DC48" s="319"/>
      <c r="DD48" s="319"/>
      <c r="DE48" s="319"/>
      <c r="DF48" s="319"/>
      <c r="DG48" s="319"/>
      <c r="DH48" s="319"/>
      <c r="DI48" s="319"/>
      <c r="DJ48" s="319"/>
      <c r="DK48" s="319"/>
      <c r="DL48" s="319"/>
      <c r="DM48" s="319"/>
      <c r="DN48" s="319"/>
      <c r="DO48" s="319"/>
      <c r="DP48" s="319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  <c r="EE48" s="319"/>
      <c r="EF48" s="319"/>
      <c r="EG48" s="319"/>
      <c r="EH48" s="319"/>
      <c r="EI48" s="319"/>
      <c r="EJ48" s="319"/>
      <c r="EK48" s="319"/>
      <c r="EL48" s="319"/>
      <c r="EM48" s="319"/>
      <c r="EN48" s="319"/>
      <c r="EO48" s="319"/>
      <c r="EP48" s="319"/>
      <c r="EQ48" s="319"/>
      <c r="ER48" s="319"/>
      <c r="ES48" s="319"/>
      <c r="ET48" s="319"/>
      <c r="EU48" s="319"/>
      <c r="EV48" s="319"/>
      <c r="EW48" s="319"/>
      <c r="EX48" s="319"/>
      <c r="EY48" s="319"/>
      <c r="EZ48" s="319"/>
      <c r="FA48" s="319"/>
      <c r="FB48" s="319"/>
      <c r="FC48" s="319"/>
      <c r="FD48" s="319"/>
      <c r="FE48" s="319"/>
      <c r="FF48" s="319"/>
      <c r="FG48" s="319"/>
      <c r="FH48" s="319"/>
      <c r="FI48" s="319"/>
      <c r="FJ48" s="319"/>
      <c r="FK48" s="319"/>
      <c r="FL48" s="319"/>
      <c r="FM48" s="319"/>
      <c r="FN48" s="319"/>
      <c r="FO48" s="319"/>
      <c r="FP48" s="319"/>
      <c r="FQ48" s="319"/>
      <c r="FR48" s="319"/>
      <c r="FS48" s="319"/>
      <c r="FT48" s="319"/>
      <c r="FU48" s="319"/>
      <c r="FV48" s="319"/>
      <c r="FW48" s="319"/>
      <c r="FX48" s="319"/>
      <c r="FY48" s="319"/>
      <c r="FZ48" s="319"/>
      <c r="GA48" s="319"/>
      <c r="GB48" s="319"/>
      <c r="GC48" s="319"/>
      <c r="GD48" s="319"/>
      <c r="GE48" s="319"/>
      <c r="GF48" s="319"/>
      <c r="GG48" s="319"/>
      <c r="GH48" s="319"/>
      <c r="GI48" s="319"/>
      <c r="GJ48" s="319"/>
      <c r="GK48" s="319"/>
      <c r="GL48" s="319"/>
      <c r="GM48" s="319"/>
      <c r="GN48" s="319"/>
      <c r="GO48" s="319"/>
      <c r="GP48" s="319"/>
      <c r="GQ48" s="319"/>
      <c r="GR48" s="319"/>
      <c r="GS48" s="319"/>
      <c r="GT48" s="319"/>
      <c r="GU48" s="319"/>
      <c r="GV48" s="319"/>
      <c r="GW48" s="319"/>
      <c r="GX48" s="319"/>
      <c r="GY48" s="319"/>
      <c r="GZ48" s="319"/>
      <c r="HA48" s="319"/>
      <c r="HB48" s="319"/>
      <c r="HC48" s="319"/>
      <c r="HD48" s="319"/>
      <c r="HE48" s="319"/>
      <c r="HF48" s="319"/>
      <c r="HG48" s="319"/>
      <c r="HH48" s="319"/>
      <c r="HI48" s="319"/>
      <c r="HJ48" s="319"/>
      <c r="HK48" s="319"/>
      <c r="HL48" s="319"/>
      <c r="HM48" s="319"/>
      <c r="HN48" s="319"/>
      <c r="HO48" s="319"/>
      <c r="HP48" s="319"/>
      <c r="HQ48" s="319"/>
      <c r="HR48" s="319"/>
      <c r="HS48" s="319"/>
      <c r="HT48" s="319"/>
      <c r="HU48" s="319"/>
      <c r="HV48" s="319"/>
      <c r="HW48" s="319"/>
      <c r="HX48" s="319"/>
      <c r="HY48" s="319"/>
      <c r="HZ48" s="319"/>
      <c r="IA48" s="319"/>
      <c r="IB48" s="319"/>
      <c r="IC48" s="319"/>
      <c r="ID48" s="319"/>
      <c r="IE48" s="319"/>
      <c r="IF48" s="319"/>
      <c r="IG48" s="319"/>
      <c r="IH48" s="319"/>
      <c r="II48" s="319"/>
      <c r="IJ48" s="319"/>
      <c r="IK48" s="319"/>
      <c r="IL48" s="319"/>
      <c r="IM48" s="319"/>
      <c r="IN48" s="319"/>
      <c r="IO48" s="319"/>
      <c r="IP48" s="319"/>
      <c r="IQ48" s="319"/>
      <c r="IR48" s="319"/>
      <c r="IS48" s="319"/>
      <c r="IT48" s="319"/>
      <c r="IU48" s="319"/>
      <c r="IV48" s="319"/>
      <c r="IW48" s="319"/>
      <c r="IX48" s="319"/>
      <c r="IY48" s="319"/>
      <c r="IZ48" s="319"/>
      <c r="JA48" s="319"/>
      <c r="JB48" s="319"/>
      <c r="JC48" s="319"/>
      <c r="JD48" s="319"/>
      <c r="JE48" s="319"/>
      <c r="JF48" s="319"/>
      <c r="JG48" s="319"/>
      <c r="JH48" s="319"/>
      <c r="JI48" s="319"/>
      <c r="JJ48" s="319"/>
      <c r="JK48" s="319"/>
      <c r="JL48" s="319"/>
      <c r="JM48" s="319"/>
      <c r="JN48" s="319"/>
      <c r="JO48" s="319"/>
      <c r="JP48" s="319"/>
      <c r="JQ48" s="319"/>
      <c r="JR48" s="319"/>
      <c r="JS48" s="319"/>
      <c r="JT48" s="319"/>
      <c r="JU48" s="319"/>
      <c r="JV48" s="319"/>
      <c r="JW48" s="319"/>
      <c r="JX48" s="319"/>
      <c r="JY48" s="319"/>
      <c r="JZ48" s="319"/>
      <c r="KA48" s="319"/>
      <c r="KB48" s="319"/>
      <c r="KC48" s="319"/>
      <c r="KD48" s="319"/>
      <c r="KE48" s="319"/>
      <c r="KF48" s="319"/>
      <c r="KG48" s="319"/>
      <c r="KH48" s="319"/>
      <c r="KI48" s="319"/>
      <c r="KJ48" s="319"/>
      <c r="KK48" s="319"/>
      <c r="KL48" s="319"/>
      <c r="KM48" s="319"/>
      <c r="KN48" s="319"/>
      <c r="KO48" s="319"/>
      <c r="KP48" s="319"/>
      <c r="KQ48" s="319"/>
      <c r="KR48" s="319"/>
      <c r="KS48" s="319"/>
      <c r="KT48" s="319"/>
      <c r="KU48" s="319"/>
      <c r="KV48" s="319"/>
      <c r="KW48" s="319"/>
      <c r="KX48" s="319"/>
      <c r="KY48" s="319"/>
      <c r="KZ48" s="319"/>
      <c r="LA48" s="319"/>
      <c r="LB48" s="319"/>
      <c r="LC48" s="319"/>
      <c r="LD48" s="319"/>
      <c r="LE48" s="319"/>
      <c r="LF48" s="319"/>
      <c r="LG48" s="319"/>
      <c r="LH48" s="319"/>
      <c r="LI48" s="319"/>
      <c r="LJ48" s="319"/>
      <c r="LK48" s="319"/>
      <c r="LL48" s="319"/>
      <c r="LM48" s="319"/>
      <c r="LN48" s="319"/>
      <c r="LO48" s="319"/>
      <c r="LP48" s="319"/>
      <c r="LQ48" s="319"/>
      <c r="LR48" s="319"/>
      <c r="LS48" s="319"/>
      <c r="LT48" s="319"/>
      <c r="LU48" s="319"/>
      <c r="LV48" s="319"/>
      <c r="LW48" s="319"/>
      <c r="LX48" s="319"/>
      <c r="LY48" s="319"/>
      <c r="LZ48" s="319"/>
      <c r="MA48" s="319"/>
      <c r="MB48" s="319"/>
      <c r="MC48" s="319"/>
      <c r="MD48" s="319"/>
      <c r="ME48" s="319"/>
      <c r="MF48" s="319"/>
      <c r="MG48" s="319"/>
      <c r="MH48" s="319"/>
      <c r="MI48" s="319"/>
      <c r="MJ48" s="319"/>
      <c r="MK48" s="319"/>
      <c r="ML48" s="319"/>
      <c r="MM48" s="319"/>
      <c r="MN48" s="319"/>
      <c r="MO48" s="319"/>
      <c r="MP48" s="319"/>
      <c r="MQ48" s="319"/>
      <c r="MR48" s="319"/>
      <c r="MS48" s="319"/>
      <c r="MT48" s="319"/>
      <c r="MU48" s="319"/>
      <c r="MV48" s="319"/>
      <c r="MW48" s="319"/>
      <c r="MX48" s="319"/>
      <c r="MY48" s="319"/>
      <c r="MZ48" s="319"/>
      <c r="NA48" s="319"/>
      <c r="NB48" s="319"/>
      <c r="NC48" s="319"/>
      <c r="ND48" s="319"/>
      <c r="NE48" s="319"/>
      <c r="NF48" s="319"/>
      <c r="NG48" s="319"/>
      <c r="NH48" s="319"/>
      <c r="NI48" s="319"/>
      <c r="NJ48" s="319"/>
      <c r="NK48" s="319"/>
      <c r="NL48" s="319"/>
      <c r="NM48" s="319"/>
      <c r="NN48" s="319"/>
      <c r="NO48" s="319"/>
      <c r="NP48" s="319"/>
      <c r="NQ48" s="319"/>
      <c r="NR48" s="319"/>
      <c r="NS48" s="319"/>
      <c r="NT48" s="319"/>
      <c r="NU48" s="319"/>
      <c r="NV48" s="319"/>
      <c r="NW48" s="319"/>
      <c r="NX48" s="319"/>
      <c r="NY48" s="319"/>
      <c r="NZ48" s="319"/>
      <c r="OA48" s="319"/>
      <c r="OB48" s="319"/>
      <c r="OC48" s="319"/>
      <c r="OD48" s="319"/>
      <c r="OE48" s="319"/>
      <c r="OF48" s="319"/>
      <c r="OG48" s="319"/>
      <c r="OH48" s="319"/>
      <c r="OI48" s="319"/>
      <c r="OJ48" s="319"/>
      <c r="OK48" s="319"/>
      <c r="OL48" s="319"/>
      <c r="OM48" s="319"/>
      <c r="ON48" s="319"/>
      <c r="OO48" s="319"/>
      <c r="OP48" s="319"/>
      <c r="OQ48" s="319"/>
      <c r="OR48" s="319"/>
      <c r="OS48" s="319"/>
      <c r="OT48" s="319"/>
      <c r="OU48" s="319"/>
      <c r="OV48" s="319"/>
      <c r="OW48" s="319"/>
      <c r="OX48" s="319"/>
      <c r="OY48" s="319"/>
      <c r="OZ48" s="319"/>
      <c r="PA48" s="319"/>
      <c r="PB48" s="319"/>
      <c r="PC48" s="319"/>
      <c r="PD48" s="319"/>
      <c r="PE48" s="319"/>
      <c r="PF48" s="319"/>
      <c r="PG48" s="319"/>
      <c r="PH48" s="319"/>
      <c r="PI48" s="319"/>
      <c r="PJ48" s="319"/>
      <c r="PK48" s="319"/>
      <c r="PL48" s="319"/>
      <c r="PM48" s="319"/>
      <c r="PN48" s="319"/>
      <c r="PO48" s="319"/>
      <c r="PP48" s="319"/>
      <c r="PQ48" s="319"/>
      <c r="PR48" s="319"/>
      <c r="PS48" s="319"/>
      <c r="PT48" s="319"/>
      <c r="PU48" s="319"/>
      <c r="PV48" s="319"/>
      <c r="PW48" s="319"/>
      <c r="PX48" s="319"/>
      <c r="PY48" s="319"/>
      <c r="PZ48" s="319"/>
      <c r="QA48" s="319"/>
      <c r="QB48" s="319"/>
      <c r="QC48" s="319"/>
      <c r="QD48" s="319"/>
      <c r="QE48" s="319"/>
      <c r="QF48" s="319"/>
      <c r="QG48" s="319"/>
      <c r="QH48" s="319"/>
      <c r="QI48" s="319"/>
      <c r="QJ48" s="319"/>
      <c r="QK48" s="319"/>
      <c r="QL48" s="319"/>
      <c r="QM48" s="319"/>
      <c r="QN48" s="319"/>
      <c r="QO48" s="319"/>
      <c r="QP48" s="319"/>
      <c r="QQ48" s="319"/>
      <c r="QR48" s="319"/>
      <c r="QS48" s="319"/>
      <c r="QT48" s="319"/>
      <c r="QU48" s="319"/>
      <c r="QV48" s="319"/>
      <c r="QW48" s="319"/>
      <c r="QX48" s="319"/>
      <c r="QY48" s="319"/>
      <c r="QZ48" s="319"/>
      <c r="RA48" s="319"/>
      <c r="RB48" s="319"/>
      <c r="RC48" s="319"/>
      <c r="RD48" s="319"/>
      <c r="RE48" s="319"/>
      <c r="RF48" s="319"/>
      <c r="RG48" s="319"/>
    </row>
    <row r="49" spans="1:475" s="602" customFormat="1">
      <c r="A49" s="319"/>
      <c r="B49" s="837" t="s">
        <v>77</v>
      </c>
      <c r="C49" s="837"/>
      <c r="D49" s="838"/>
      <c r="E49" s="812" t="s">
        <v>447</v>
      </c>
      <c r="F49" s="812">
        <v>5</v>
      </c>
      <c r="G49" s="839">
        <f t="shared" si="10"/>
        <v>1.1701855446199548E-2</v>
      </c>
      <c r="H49" s="7" t="s">
        <v>37</v>
      </c>
      <c r="I49" s="840">
        <v>117</v>
      </c>
      <c r="J49" s="814">
        <v>125</v>
      </c>
      <c r="K49" s="815">
        <v>20</v>
      </c>
      <c r="L49" s="815">
        <v>50</v>
      </c>
      <c r="M49" s="841">
        <f t="shared" si="1"/>
        <v>30</v>
      </c>
      <c r="N49" s="842">
        <f t="shared" si="8"/>
        <v>14625</v>
      </c>
      <c r="O49" s="375"/>
      <c r="P49" s="843"/>
      <c r="Q49" s="844"/>
      <c r="R49" s="844">
        <f t="shared" si="2"/>
        <v>3510</v>
      </c>
      <c r="S49" s="844">
        <f t="shared" si="3"/>
        <v>5850</v>
      </c>
      <c r="T49" s="844">
        <v>0</v>
      </c>
      <c r="U49" s="844"/>
      <c r="V49" s="844"/>
      <c r="W49" s="844">
        <v>0</v>
      </c>
      <c r="X49" s="844"/>
      <c r="Y49" s="844"/>
      <c r="Z49" s="844">
        <f t="shared" si="9"/>
        <v>0</v>
      </c>
      <c r="AA49" s="845">
        <f>IF(J49=0,0,(HLOOKUP(H49,ElectricAvoidedCosts!$C$7:$P$37,F49+1,FALSE)))</f>
        <v>0.3175879546338175</v>
      </c>
      <c r="AB49" s="844">
        <f t="shared" si="5"/>
        <v>4644.7238365195808</v>
      </c>
      <c r="AC49" s="846" t="str">
        <f t="shared" si="6"/>
        <v/>
      </c>
      <c r="AD49" s="846" t="str">
        <f t="shared" si="7"/>
        <v/>
      </c>
      <c r="AE49" s="319"/>
      <c r="AF49" s="319"/>
      <c r="AG49" s="319"/>
      <c r="AH49" s="319"/>
      <c r="AI49" s="319"/>
      <c r="AJ49" s="319"/>
      <c r="AK49" s="319"/>
      <c r="AL49" s="319"/>
      <c r="AM49" s="319"/>
      <c r="AN49" s="319"/>
      <c r="AO49" s="319"/>
      <c r="AP49" s="319"/>
      <c r="AQ49" s="319"/>
      <c r="AR49" s="319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  <c r="EE49" s="319"/>
      <c r="EF49" s="319"/>
      <c r="EG49" s="319"/>
      <c r="EH49" s="319"/>
      <c r="EI49" s="319"/>
      <c r="EJ49" s="319"/>
      <c r="EK49" s="319"/>
      <c r="EL49" s="319"/>
      <c r="EM49" s="319"/>
      <c r="EN49" s="319"/>
      <c r="EO49" s="319"/>
      <c r="EP49" s="319"/>
      <c r="EQ49" s="319"/>
      <c r="ER49" s="319"/>
      <c r="ES49" s="319"/>
      <c r="ET49" s="319"/>
      <c r="EU49" s="319"/>
      <c r="EV49" s="319"/>
      <c r="EW49" s="319"/>
      <c r="EX49" s="319"/>
      <c r="EY49" s="319"/>
      <c r="EZ49" s="319"/>
      <c r="FA49" s="319"/>
      <c r="FB49" s="319"/>
      <c r="FC49" s="319"/>
      <c r="FD49" s="319"/>
      <c r="FE49" s="319"/>
      <c r="FF49" s="319"/>
      <c r="FG49" s="319"/>
      <c r="FH49" s="319"/>
      <c r="FI49" s="319"/>
      <c r="FJ49" s="319"/>
      <c r="FK49" s="319"/>
      <c r="FL49" s="319"/>
      <c r="FM49" s="319"/>
      <c r="FN49" s="319"/>
      <c r="FO49" s="319"/>
      <c r="FP49" s="319"/>
      <c r="FQ49" s="319"/>
      <c r="FR49" s="319"/>
      <c r="FS49" s="319"/>
      <c r="FT49" s="319"/>
      <c r="FU49" s="319"/>
      <c r="FV49" s="319"/>
      <c r="FW49" s="319"/>
      <c r="FX49" s="319"/>
      <c r="FY49" s="319"/>
      <c r="FZ49" s="319"/>
      <c r="GA49" s="319"/>
      <c r="GB49" s="319"/>
      <c r="GC49" s="319"/>
      <c r="GD49" s="319"/>
      <c r="GE49" s="319"/>
      <c r="GF49" s="319"/>
      <c r="GG49" s="319"/>
      <c r="GH49" s="319"/>
      <c r="GI49" s="319"/>
      <c r="GJ49" s="319"/>
      <c r="GK49" s="319"/>
      <c r="GL49" s="319"/>
      <c r="GM49" s="319"/>
      <c r="GN49" s="319"/>
      <c r="GO49" s="319"/>
      <c r="GP49" s="319"/>
      <c r="GQ49" s="319"/>
      <c r="GR49" s="319"/>
      <c r="GS49" s="319"/>
      <c r="GT49" s="319"/>
      <c r="GU49" s="319"/>
      <c r="GV49" s="319"/>
      <c r="GW49" s="319"/>
      <c r="GX49" s="319"/>
      <c r="GY49" s="319"/>
      <c r="GZ49" s="319"/>
      <c r="HA49" s="319"/>
      <c r="HB49" s="319"/>
      <c r="HC49" s="319"/>
      <c r="HD49" s="319"/>
      <c r="HE49" s="319"/>
      <c r="HF49" s="319"/>
      <c r="HG49" s="319"/>
      <c r="HH49" s="319"/>
      <c r="HI49" s="319"/>
      <c r="HJ49" s="319"/>
      <c r="HK49" s="319"/>
      <c r="HL49" s="319"/>
      <c r="HM49" s="319"/>
      <c r="HN49" s="319"/>
      <c r="HO49" s="319"/>
      <c r="HP49" s="319"/>
      <c r="HQ49" s="319"/>
      <c r="HR49" s="319"/>
      <c r="HS49" s="319"/>
      <c r="HT49" s="319"/>
      <c r="HU49" s="319"/>
      <c r="HV49" s="319"/>
      <c r="HW49" s="319"/>
      <c r="HX49" s="319"/>
      <c r="HY49" s="319"/>
      <c r="HZ49" s="319"/>
      <c r="IA49" s="319"/>
      <c r="IB49" s="319"/>
      <c r="IC49" s="319"/>
      <c r="ID49" s="319"/>
      <c r="IE49" s="319"/>
      <c r="IF49" s="319"/>
      <c r="IG49" s="319"/>
      <c r="IH49" s="319"/>
      <c r="II49" s="319"/>
      <c r="IJ49" s="319"/>
      <c r="IK49" s="319"/>
      <c r="IL49" s="319"/>
      <c r="IM49" s="319"/>
      <c r="IN49" s="319"/>
      <c r="IO49" s="319"/>
      <c r="IP49" s="319"/>
      <c r="IQ49" s="319"/>
      <c r="IR49" s="319"/>
      <c r="IS49" s="319"/>
      <c r="IT49" s="319"/>
      <c r="IU49" s="319"/>
      <c r="IV49" s="319"/>
      <c r="IW49" s="319"/>
      <c r="IX49" s="319"/>
      <c r="IY49" s="319"/>
      <c r="IZ49" s="319"/>
      <c r="JA49" s="319"/>
      <c r="JB49" s="319"/>
      <c r="JC49" s="319"/>
      <c r="JD49" s="319"/>
      <c r="JE49" s="319"/>
      <c r="JF49" s="319"/>
      <c r="JG49" s="319"/>
      <c r="JH49" s="319"/>
      <c r="JI49" s="319"/>
      <c r="JJ49" s="319"/>
      <c r="JK49" s="319"/>
      <c r="JL49" s="319"/>
      <c r="JM49" s="319"/>
      <c r="JN49" s="319"/>
      <c r="JO49" s="319"/>
      <c r="JP49" s="319"/>
      <c r="JQ49" s="319"/>
      <c r="JR49" s="319"/>
      <c r="JS49" s="319"/>
      <c r="JT49" s="319"/>
      <c r="JU49" s="319"/>
      <c r="JV49" s="319"/>
      <c r="JW49" s="319"/>
      <c r="JX49" s="319"/>
      <c r="JY49" s="319"/>
      <c r="JZ49" s="319"/>
      <c r="KA49" s="319"/>
      <c r="KB49" s="319"/>
      <c r="KC49" s="319"/>
      <c r="KD49" s="319"/>
      <c r="KE49" s="319"/>
      <c r="KF49" s="319"/>
      <c r="KG49" s="319"/>
      <c r="KH49" s="319"/>
      <c r="KI49" s="319"/>
      <c r="KJ49" s="319"/>
      <c r="KK49" s="319"/>
      <c r="KL49" s="319"/>
      <c r="KM49" s="319"/>
      <c r="KN49" s="319"/>
      <c r="KO49" s="319"/>
      <c r="KP49" s="319"/>
      <c r="KQ49" s="319"/>
      <c r="KR49" s="319"/>
      <c r="KS49" s="319"/>
      <c r="KT49" s="319"/>
      <c r="KU49" s="319"/>
      <c r="KV49" s="319"/>
      <c r="KW49" s="319"/>
      <c r="KX49" s="319"/>
      <c r="KY49" s="319"/>
      <c r="KZ49" s="319"/>
      <c r="LA49" s="319"/>
      <c r="LB49" s="319"/>
      <c r="LC49" s="319"/>
      <c r="LD49" s="319"/>
      <c r="LE49" s="319"/>
      <c r="LF49" s="319"/>
      <c r="LG49" s="319"/>
      <c r="LH49" s="319"/>
      <c r="LI49" s="319"/>
      <c r="LJ49" s="319"/>
      <c r="LK49" s="319"/>
      <c r="LL49" s="319"/>
      <c r="LM49" s="319"/>
      <c r="LN49" s="319"/>
      <c r="LO49" s="319"/>
      <c r="LP49" s="319"/>
      <c r="LQ49" s="319"/>
      <c r="LR49" s="319"/>
      <c r="LS49" s="319"/>
      <c r="LT49" s="319"/>
      <c r="LU49" s="319"/>
      <c r="LV49" s="319"/>
      <c r="LW49" s="319"/>
      <c r="LX49" s="319"/>
      <c r="LY49" s="319"/>
      <c r="LZ49" s="319"/>
      <c r="MA49" s="319"/>
      <c r="MB49" s="319"/>
      <c r="MC49" s="319"/>
      <c r="MD49" s="319"/>
      <c r="ME49" s="319"/>
      <c r="MF49" s="319"/>
      <c r="MG49" s="319"/>
      <c r="MH49" s="319"/>
      <c r="MI49" s="319"/>
      <c r="MJ49" s="319"/>
      <c r="MK49" s="319"/>
      <c r="ML49" s="319"/>
      <c r="MM49" s="319"/>
      <c r="MN49" s="319"/>
      <c r="MO49" s="319"/>
      <c r="MP49" s="319"/>
      <c r="MQ49" s="319"/>
      <c r="MR49" s="319"/>
      <c r="MS49" s="319"/>
      <c r="MT49" s="319"/>
      <c r="MU49" s="319"/>
      <c r="MV49" s="319"/>
      <c r="MW49" s="319"/>
      <c r="MX49" s="319"/>
      <c r="MY49" s="319"/>
      <c r="MZ49" s="319"/>
      <c r="NA49" s="319"/>
      <c r="NB49" s="319"/>
      <c r="NC49" s="319"/>
      <c r="ND49" s="319"/>
      <c r="NE49" s="319"/>
      <c r="NF49" s="319"/>
      <c r="NG49" s="319"/>
      <c r="NH49" s="319"/>
      <c r="NI49" s="319"/>
      <c r="NJ49" s="319"/>
      <c r="NK49" s="319"/>
      <c r="NL49" s="319"/>
      <c r="NM49" s="319"/>
      <c r="NN49" s="319"/>
      <c r="NO49" s="319"/>
      <c r="NP49" s="319"/>
      <c r="NQ49" s="319"/>
      <c r="NR49" s="319"/>
      <c r="NS49" s="319"/>
      <c r="NT49" s="319"/>
      <c r="NU49" s="319"/>
      <c r="NV49" s="319"/>
      <c r="NW49" s="319"/>
      <c r="NX49" s="319"/>
      <c r="NY49" s="319"/>
      <c r="NZ49" s="319"/>
      <c r="OA49" s="319"/>
      <c r="OB49" s="319"/>
      <c r="OC49" s="319"/>
      <c r="OD49" s="319"/>
      <c r="OE49" s="319"/>
      <c r="OF49" s="319"/>
      <c r="OG49" s="319"/>
      <c r="OH49" s="319"/>
      <c r="OI49" s="319"/>
      <c r="OJ49" s="319"/>
      <c r="OK49" s="319"/>
      <c r="OL49" s="319"/>
      <c r="OM49" s="319"/>
      <c r="ON49" s="319"/>
      <c r="OO49" s="319"/>
      <c r="OP49" s="319"/>
      <c r="OQ49" s="319"/>
      <c r="OR49" s="319"/>
      <c r="OS49" s="319"/>
      <c r="OT49" s="319"/>
      <c r="OU49" s="319"/>
      <c r="OV49" s="319"/>
      <c r="OW49" s="319"/>
      <c r="OX49" s="319"/>
      <c r="OY49" s="319"/>
      <c r="OZ49" s="319"/>
      <c r="PA49" s="319"/>
      <c r="PB49" s="319"/>
      <c r="PC49" s="319"/>
      <c r="PD49" s="319"/>
      <c r="PE49" s="319"/>
      <c r="PF49" s="319"/>
      <c r="PG49" s="319"/>
      <c r="PH49" s="319"/>
      <c r="PI49" s="319"/>
      <c r="PJ49" s="319"/>
      <c r="PK49" s="319"/>
      <c r="PL49" s="319"/>
      <c r="PM49" s="319"/>
      <c r="PN49" s="319"/>
      <c r="PO49" s="319"/>
      <c r="PP49" s="319"/>
      <c r="PQ49" s="319"/>
      <c r="PR49" s="319"/>
      <c r="PS49" s="319"/>
      <c r="PT49" s="319"/>
      <c r="PU49" s="319"/>
      <c r="PV49" s="319"/>
      <c r="PW49" s="319"/>
      <c r="PX49" s="319"/>
      <c r="PY49" s="319"/>
      <c r="PZ49" s="319"/>
      <c r="QA49" s="319"/>
      <c r="QB49" s="319"/>
      <c r="QC49" s="319"/>
      <c r="QD49" s="319"/>
      <c r="QE49" s="319"/>
      <c r="QF49" s="319"/>
      <c r="QG49" s="319"/>
      <c r="QH49" s="319"/>
      <c r="QI49" s="319"/>
      <c r="QJ49" s="319"/>
      <c r="QK49" s="319"/>
      <c r="QL49" s="319"/>
      <c r="QM49" s="319"/>
      <c r="QN49" s="319"/>
      <c r="QO49" s="319"/>
      <c r="QP49" s="319"/>
      <c r="QQ49" s="319"/>
      <c r="QR49" s="319"/>
      <c r="QS49" s="319"/>
      <c r="QT49" s="319"/>
      <c r="QU49" s="319"/>
      <c r="QV49" s="319"/>
      <c r="QW49" s="319"/>
      <c r="QX49" s="319"/>
      <c r="QY49" s="319"/>
      <c r="QZ49" s="319"/>
      <c r="RA49" s="319"/>
      <c r="RB49" s="319"/>
      <c r="RC49" s="319"/>
      <c r="RD49" s="319"/>
      <c r="RE49" s="319"/>
      <c r="RF49" s="319"/>
      <c r="RG49" s="319"/>
    </row>
    <row r="50" spans="1:475" s="602" customFormat="1">
      <c r="A50" s="319"/>
      <c r="B50" s="837" t="s">
        <v>77</v>
      </c>
      <c r="C50" s="837"/>
      <c r="D50" s="838"/>
      <c r="E50" s="812" t="s">
        <v>448</v>
      </c>
      <c r="F50" s="812">
        <v>5</v>
      </c>
      <c r="G50" s="839">
        <f t="shared" si="10"/>
        <v>1.0752904980613726E-2</v>
      </c>
      <c r="H50" s="7" t="s">
        <v>37</v>
      </c>
      <c r="I50" s="840">
        <v>151</v>
      </c>
      <c r="J50" s="814">
        <v>89</v>
      </c>
      <c r="K50" s="815">
        <v>20</v>
      </c>
      <c r="L50" s="815">
        <v>50</v>
      </c>
      <c r="M50" s="841">
        <f t="shared" si="1"/>
        <v>30</v>
      </c>
      <c r="N50" s="842">
        <f t="shared" si="8"/>
        <v>13439</v>
      </c>
      <c r="O50" s="375"/>
      <c r="P50" s="843"/>
      <c r="Q50" s="844"/>
      <c r="R50" s="844">
        <f t="shared" si="2"/>
        <v>4530</v>
      </c>
      <c r="S50" s="844">
        <f t="shared" si="3"/>
        <v>7550</v>
      </c>
      <c r="T50" s="844">
        <v>0</v>
      </c>
      <c r="U50" s="844"/>
      <c r="V50" s="844"/>
      <c r="W50" s="844">
        <v>0</v>
      </c>
      <c r="X50" s="844"/>
      <c r="Y50" s="844"/>
      <c r="Z50" s="844">
        <f t="shared" si="9"/>
        <v>0</v>
      </c>
      <c r="AA50" s="845">
        <f>IF(J50=0,0,(HLOOKUP(H50,ElectricAvoidedCosts!$C$7:$P$37,F50+1,FALSE)))</f>
        <v>0.3175879546338175</v>
      </c>
      <c r="AB50" s="844">
        <f t="shared" si="5"/>
        <v>4268.0645223238735</v>
      </c>
      <c r="AC50" s="846" t="str">
        <f t="shared" si="6"/>
        <v/>
      </c>
      <c r="AD50" s="846" t="str">
        <f t="shared" si="7"/>
        <v/>
      </c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  <c r="EE50" s="319"/>
      <c r="EF50" s="319"/>
      <c r="EG50" s="319"/>
      <c r="EH50" s="319"/>
      <c r="EI50" s="319"/>
      <c r="EJ50" s="319"/>
      <c r="EK50" s="319"/>
      <c r="EL50" s="319"/>
      <c r="EM50" s="319"/>
      <c r="EN50" s="319"/>
      <c r="EO50" s="319"/>
      <c r="EP50" s="319"/>
      <c r="EQ50" s="319"/>
      <c r="ER50" s="319"/>
      <c r="ES50" s="319"/>
      <c r="ET50" s="319"/>
      <c r="EU50" s="319"/>
      <c r="EV50" s="319"/>
      <c r="EW50" s="319"/>
      <c r="EX50" s="319"/>
      <c r="EY50" s="319"/>
      <c r="EZ50" s="319"/>
      <c r="FA50" s="319"/>
      <c r="FB50" s="319"/>
      <c r="FC50" s="319"/>
      <c r="FD50" s="319"/>
      <c r="FE50" s="319"/>
      <c r="FF50" s="319"/>
      <c r="FG50" s="319"/>
      <c r="FH50" s="319"/>
      <c r="FI50" s="319"/>
      <c r="FJ50" s="319"/>
      <c r="FK50" s="319"/>
      <c r="FL50" s="319"/>
      <c r="FM50" s="319"/>
      <c r="FN50" s="319"/>
      <c r="FO50" s="319"/>
      <c r="FP50" s="319"/>
      <c r="FQ50" s="319"/>
      <c r="FR50" s="319"/>
      <c r="FS50" s="319"/>
      <c r="FT50" s="319"/>
      <c r="FU50" s="319"/>
      <c r="FV50" s="319"/>
      <c r="FW50" s="319"/>
      <c r="FX50" s="319"/>
      <c r="FY50" s="319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19"/>
      <c r="IB50" s="319"/>
      <c r="IC50" s="319"/>
      <c r="ID50" s="319"/>
      <c r="IE50" s="319"/>
      <c r="IF50" s="319"/>
      <c r="IG50" s="319"/>
      <c r="IH50" s="319"/>
      <c r="II50" s="319"/>
      <c r="IJ50" s="319"/>
      <c r="IK50" s="319"/>
      <c r="IL50" s="319"/>
      <c r="IM50" s="319"/>
      <c r="IN50" s="319"/>
      <c r="IO50" s="319"/>
      <c r="IP50" s="319"/>
      <c r="IQ50" s="319"/>
      <c r="IR50" s="319"/>
      <c r="IS50" s="319"/>
      <c r="IT50" s="319"/>
      <c r="IU50" s="319"/>
      <c r="IV50" s="319"/>
      <c r="IW50" s="319"/>
      <c r="IX50" s="319"/>
      <c r="IY50" s="319"/>
      <c r="IZ50" s="319"/>
      <c r="JA50" s="319"/>
      <c r="JB50" s="319"/>
      <c r="JC50" s="319"/>
      <c r="JD50" s="319"/>
      <c r="JE50" s="319"/>
      <c r="JF50" s="319"/>
      <c r="JG50" s="319"/>
      <c r="JH50" s="319"/>
      <c r="JI50" s="319"/>
      <c r="JJ50" s="319"/>
      <c r="JK50" s="319"/>
      <c r="JL50" s="319"/>
      <c r="JM50" s="319"/>
      <c r="JN50" s="319"/>
      <c r="JO50" s="319"/>
      <c r="JP50" s="319"/>
      <c r="JQ50" s="319"/>
      <c r="JR50" s="319"/>
      <c r="JS50" s="319"/>
      <c r="JT50" s="319"/>
      <c r="JU50" s="319"/>
      <c r="JV50" s="319"/>
      <c r="JW50" s="319"/>
      <c r="JX50" s="319"/>
      <c r="JY50" s="319"/>
      <c r="JZ50" s="319"/>
      <c r="KA50" s="319"/>
      <c r="KB50" s="319"/>
      <c r="KC50" s="319"/>
      <c r="KD50" s="319"/>
      <c r="KE50" s="319"/>
      <c r="KF50" s="319"/>
      <c r="KG50" s="319"/>
      <c r="KH50" s="319"/>
      <c r="KI50" s="319"/>
      <c r="KJ50" s="319"/>
      <c r="KK50" s="319"/>
      <c r="KL50" s="319"/>
      <c r="KM50" s="319"/>
      <c r="KN50" s="319"/>
      <c r="KO50" s="319"/>
      <c r="KP50" s="319"/>
      <c r="KQ50" s="319"/>
      <c r="KR50" s="319"/>
      <c r="KS50" s="319"/>
      <c r="KT50" s="319"/>
      <c r="KU50" s="319"/>
      <c r="KV50" s="319"/>
      <c r="KW50" s="319"/>
      <c r="KX50" s="319"/>
      <c r="KY50" s="319"/>
      <c r="KZ50" s="319"/>
      <c r="LA50" s="319"/>
      <c r="LB50" s="319"/>
      <c r="LC50" s="319"/>
      <c r="LD50" s="319"/>
      <c r="LE50" s="319"/>
      <c r="LF50" s="319"/>
      <c r="LG50" s="319"/>
      <c r="LH50" s="319"/>
      <c r="LI50" s="319"/>
      <c r="LJ50" s="319"/>
      <c r="LK50" s="319"/>
      <c r="LL50" s="319"/>
      <c r="LM50" s="319"/>
      <c r="LN50" s="319"/>
      <c r="LO50" s="319"/>
      <c r="LP50" s="319"/>
      <c r="LQ50" s="319"/>
      <c r="LR50" s="319"/>
      <c r="LS50" s="319"/>
      <c r="LT50" s="319"/>
      <c r="LU50" s="319"/>
      <c r="LV50" s="319"/>
      <c r="LW50" s="319"/>
      <c r="LX50" s="319"/>
      <c r="LY50" s="319"/>
      <c r="LZ50" s="319"/>
      <c r="MA50" s="319"/>
      <c r="MB50" s="319"/>
      <c r="MC50" s="319"/>
      <c r="MD50" s="319"/>
      <c r="ME50" s="319"/>
      <c r="MF50" s="319"/>
      <c r="MG50" s="319"/>
      <c r="MH50" s="319"/>
      <c r="MI50" s="319"/>
      <c r="MJ50" s="319"/>
      <c r="MK50" s="319"/>
      <c r="ML50" s="319"/>
      <c r="MM50" s="319"/>
      <c r="MN50" s="319"/>
      <c r="MO50" s="319"/>
      <c r="MP50" s="319"/>
      <c r="MQ50" s="319"/>
      <c r="MR50" s="319"/>
      <c r="MS50" s="319"/>
      <c r="MT50" s="319"/>
      <c r="MU50" s="319"/>
      <c r="MV50" s="319"/>
      <c r="MW50" s="319"/>
      <c r="MX50" s="319"/>
      <c r="MY50" s="319"/>
      <c r="MZ50" s="319"/>
      <c r="NA50" s="319"/>
      <c r="NB50" s="319"/>
      <c r="NC50" s="319"/>
      <c r="ND50" s="319"/>
      <c r="NE50" s="319"/>
      <c r="NF50" s="319"/>
      <c r="NG50" s="319"/>
      <c r="NH50" s="319"/>
      <c r="NI50" s="319"/>
      <c r="NJ50" s="319"/>
      <c r="NK50" s="319"/>
      <c r="NL50" s="319"/>
      <c r="NM50" s="319"/>
      <c r="NN50" s="319"/>
      <c r="NO50" s="319"/>
      <c r="NP50" s="319"/>
      <c r="NQ50" s="319"/>
      <c r="NR50" s="319"/>
      <c r="NS50" s="319"/>
      <c r="NT50" s="319"/>
      <c r="NU50" s="319"/>
      <c r="NV50" s="319"/>
      <c r="NW50" s="319"/>
      <c r="NX50" s="319"/>
      <c r="NY50" s="319"/>
      <c r="NZ50" s="319"/>
      <c r="OA50" s="319"/>
      <c r="OB50" s="319"/>
      <c r="OC50" s="319"/>
      <c r="OD50" s="319"/>
      <c r="OE50" s="319"/>
      <c r="OF50" s="319"/>
      <c r="OG50" s="319"/>
      <c r="OH50" s="319"/>
      <c r="OI50" s="319"/>
      <c r="OJ50" s="319"/>
      <c r="OK50" s="319"/>
      <c r="OL50" s="319"/>
      <c r="OM50" s="319"/>
      <c r="ON50" s="319"/>
      <c r="OO50" s="319"/>
      <c r="OP50" s="319"/>
      <c r="OQ50" s="319"/>
      <c r="OR50" s="319"/>
      <c r="OS50" s="319"/>
      <c r="OT50" s="319"/>
      <c r="OU50" s="319"/>
      <c r="OV50" s="319"/>
      <c r="OW50" s="319"/>
      <c r="OX50" s="319"/>
      <c r="OY50" s="319"/>
      <c r="OZ50" s="319"/>
      <c r="PA50" s="319"/>
      <c r="PB50" s="319"/>
      <c r="PC50" s="319"/>
      <c r="PD50" s="319"/>
      <c r="PE50" s="319"/>
      <c r="PF50" s="319"/>
      <c r="PG50" s="319"/>
      <c r="PH50" s="319"/>
      <c r="PI50" s="319"/>
      <c r="PJ50" s="319"/>
      <c r="PK50" s="319"/>
      <c r="PL50" s="319"/>
      <c r="PM50" s="319"/>
      <c r="PN50" s="319"/>
      <c r="PO50" s="319"/>
      <c r="PP50" s="319"/>
      <c r="PQ50" s="319"/>
      <c r="PR50" s="319"/>
      <c r="PS50" s="319"/>
      <c r="PT50" s="319"/>
      <c r="PU50" s="319"/>
      <c r="PV50" s="319"/>
      <c r="PW50" s="319"/>
      <c r="PX50" s="319"/>
      <c r="PY50" s="319"/>
      <c r="PZ50" s="319"/>
      <c r="QA50" s="319"/>
      <c r="QB50" s="319"/>
      <c r="QC50" s="319"/>
      <c r="QD50" s="319"/>
      <c r="QE50" s="319"/>
      <c r="QF50" s="319"/>
      <c r="QG50" s="319"/>
      <c r="QH50" s="319"/>
      <c r="QI50" s="319"/>
      <c r="QJ50" s="319"/>
      <c r="QK50" s="319"/>
      <c r="QL50" s="319"/>
      <c r="QM50" s="319"/>
      <c r="QN50" s="319"/>
      <c r="QO50" s="319"/>
      <c r="QP50" s="319"/>
      <c r="QQ50" s="319"/>
      <c r="QR50" s="319"/>
      <c r="QS50" s="319"/>
      <c r="QT50" s="319"/>
      <c r="QU50" s="319"/>
      <c r="QV50" s="319"/>
      <c r="QW50" s="319"/>
      <c r="QX50" s="319"/>
      <c r="QY50" s="319"/>
      <c r="QZ50" s="319"/>
      <c r="RA50" s="319"/>
      <c r="RB50" s="319"/>
      <c r="RC50" s="319"/>
      <c r="RD50" s="319"/>
      <c r="RE50" s="319"/>
      <c r="RF50" s="319"/>
      <c r="RG50" s="319"/>
    </row>
    <row r="51" spans="1:475" s="746" customFormat="1">
      <c r="A51" s="319"/>
      <c r="B51" s="837" t="s">
        <v>77</v>
      </c>
      <c r="C51" s="848"/>
      <c r="D51" s="849"/>
      <c r="E51" s="812" t="s">
        <v>449</v>
      </c>
      <c r="F51" s="812">
        <v>5</v>
      </c>
      <c r="G51" s="839">
        <f t="shared" si="10"/>
        <v>4.4232613523200244E-2</v>
      </c>
      <c r="H51" s="7" t="s">
        <v>37</v>
      </c>
      <c r="I51" s="840">
        <v>262</v>
      </c>
      <c r="J51" s="814">
        <v>211</v>
      </c>
      <c r="K51" s="815">
        <v>20</v>
      </c>
      <c r="L51" s="815">
        <v>50</v>
      </c>
      <c r="M51" s="841">
        <f t="shared" si="1"/>
        <v>30</v>
      </c>
      <c r="N51" s="842">
        <f t="shared" si="8"/>
        <v>55282</v>
      </c>
      <c r="O51" s="745"/>
      <c r="P51" s="843"/>
      <c r="Q51" s="844"/>
      <c r="R51" s="844">
        <f t="shared" si="2"/>
        <v>7860</v>
      </c>
      <c r="S51" s="844">
        <f t="shared" ref="S51:S112" si="11">L51*I51</f>
        <v>13100</v>
      </c>
      <c r="T51" s="844">
        <v>0</v>
      </c>
      <c r="U51" s="844"/>
      <c r="V51" s="844"/>
      <c r="W51" s="844">
        <v>0</v>
      </c>
      <c r="X51" s="844"/>
      <c r="Y51" s="844"/>
      <c r="Z51" s="844">
        <f t="shared" si="9"/>
        <v>0</v>
      </c>
      <c r="AA51" s="845">
        <f>IF(J51=0,0,(HLOOKUP(H51,ElectricAvoidedCosts!$C$7:$P$37,F51+1,FALSE)))</f>
        <v>0.3175879546338175</v>
      </c>
      <c r="AB51" s="844">
        <f t="shared" ref="AB51:AB112" si="12">AA51*N51</f>
        <v>17556.897308066698</v>
      </c>
      <c r="AC51" s="846" t="str">
        <f t="shared" ref="AC51:AC66" si="13">IFERROR(AB51/X51,"")</f>
        <v/>
      </c>
      <c r="AD51" s="846" t="str">
        <f t="shared" ref="AD51:AD66" si="14">IFERROR(((AB51*1.1)+Z51)/Y51,"")</f>
        <v/>
      </c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L51" s="319"/>
      <c r="DM51" s="319"/>
      <c r="DN51" s="319"/>
      <c r="DO51" s="319"/>
      <c r="DP51" s="319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  <c r="EE51" s="319"/>
      <c r="EF51" s="319"/>
      <c r="EG51" s="319"/>
      <c r="EH51" s="319"/>
      <c r="EI51" s="319"/>
      <c r="EJ51" s="319"/>
      <c r="EK51" s="319"/>
      <c r="EL51" s="319"/>
      <c r="EM51" s="319"/>
      <c r="EN51" s="319"/>
      <c r="EO51" s="319"/>
      <c r="EP51" s="319"/>
      <c r="EQ51" s="319"/>
      <c r="ER51" s="319"/>
      <c r="ES51" s="319"/>
      <c r="ET51" s="319"/>
      <c r="EU51" s="319"/>
      <c r="EV51" s="319"/>
      <c r="EW51" s="319"/>
      <c r="EX51" s="319"/>
      <c r="EY51" s="319"/>
      <c r="EZ51" s="319"/>
      <c r="FA51" s="319"/>
      <c r="FB51" s="319"/>
      <c r="FC51" s="319"/>
      <c r="FD51" s="319"/>
      <c r="FE51" s="319"/>
      <c r="FF51" s="319"/>
      <c r="FG51" s="319"/>
      <c r="FH51" s="319"/>
      <c r="FI51" s="319"/>
      <c r="FJ51" s="319"/>
      <c r="FK51" s="319"/>
      <c r="FL51" s="319"/>
      <c r="FM51" s="319"/>
      <c r="FN51" s="319"/>
      <c r="FO51" s="319"/>
      <c r="FP51" s="319"/>
      <c r="FQ51" s="319"/>
      <c r="FR51" s="319"/>
      <c r="FS51" s="319"/>
      <c r="FT51" s="319"/>
      <c r="FU51" s="319"/>
      <c r="FV51" s="319"/>
      <c r="FW51" s="319"/>
      <c r="FX51" s="319"/>
      <c r="FY51" s="319"/>
      <c r="FZ51" s="319"/>
      <c r="GA51" s="319"/>
      <c r="GB51" s="319"/>
      <c r="GC51" s="319"/>
      <c r="GD51" s="319"/>
      <c r="GE51" s="319"/>
      <c r="GF51" s="319"/>
      <c r="GG51" s="319"/>
      <c r="GH51" s="319"/>
      <c r="GI51" s="319"/>
      <c r="GJ51" s="319"/>
      <c r="GK51" s="319"/>
      <c r="GL51" s="319"/>
      <c r="GM51" s="319"/>
      <c r="GN51" s="319"/>
      <c r="GO51" s="319"/>
      <c r="GP51" s="319"/>
      <c r="GQ51" s="319"/>
      <c r="GR51" s="319"/>
      <c r="GS51" s="319"/>
      <c r="GT51" s="319"/>
      <c r="GU51" s="319"/>
      <c r="GV51" s="319"/>
      <c r="GW51" s="319"/>
      <c r="GX51" s="319"/>
      <c r="GY51" s="319"/>
      <c r="GZ51" s="319"/>
      <c r="HA51" s="319"/>
      <c r="HB51" s="319"/>
      <c r="HC51" s="319"/>
      <c r="HD51" s="319"/>
      <c r="HE51" s="319"/>
      <c r="HF51" s="319"/>
      <c r="HG51" s="319"/>
      <c r="HH51" s="319"/>
      <c r="HI51" s="319"/>
      <c r="HJ51" s="319"/>
      <c r="HK51" s="319"/>
      <c r="HL51" s="319"/>
      <c r="HM51" s="319"/>
      <c r="HN51" s="319"/>
      <c r="HO51" s="319"/>
      <c r="HP51" s="319"/>
      <c r="HQ51" s="319"/>
      <c r="HR51" s="319"/>
      <c r="HS51" s="319"/>
      <c r="HT51" s="319"/>
      <c r="HU51" s="319"/>
      <c r="HV51" s="319"/>
      <c r="HW51" s="319"/>
      <c r="HX51" s="319"/>
      <c r="HY51" s="319"/>
      <c r="HZ51" s="319"/>
      <c r="IA51" s="319"/>
      <c r="IB51" s="319"/>
      <c r="IC51" s="319"/>
      <c r="ID51" s="319"/>
      <c r="IE51" s="319"/>
      <c r="IF51" s="319"/>
      <c r="IG51" s="319"/>
      <c r="IH51" s="319"/>
      <c r="II51" s="319"/>
      <c r="IJ51" s="319"/>
      <c r="IK51" s="319"/>
      <c r="IL51" s="319"/>
      <c r="IM51" s="319"/>
      <c r="IN51" s="319"/>
      <c r="IO51" s="319"/>
      <c r="IP51" s="319"/>
      <c r="IQ51" s="319"/>
      <c r="IR51" s="319"/>
      <c r="IS51" s="319"/>
      <c r="IT51" s="319"/>
      <c r="IU51" s="319"/>
      <c r="IV51" s="319"/>
      <c r="IW51" s="319"/>
      <c r="IX51" s="319"/>
      <c r="IY51" s="319"/>
      <c r="IZ51" s="319"/>
      <c r="JA51" s="319"/>
      <c r="JB51" s="319"/>
      <c r="JC51" s="319"/>
      <c r="JD51" s="319"/>
      <c r="JE51" s="319"/>
      <c r="JF51" s="319"/>
      <c r="JG51" s="319"/>
      <c r="JH51" s="319"/>
      <c r="JI51" s="319"/>
      <c r="JJ51" s="319"/>
      <c r="JK51" s="319"/>
      <c r="JL51" s="319"/>
      <c r="JM51" s="319"/>
      <c r="JN51" s="319"/>
      <c r="JO51" s="319"/>
      <c r="JP51" s="319"/>
      <c r="JQ51" s="319"/>
      <c r="JR51" s="319"/>
      <c r="JS51" s="319"/>
      <c r="JT51" s="319"/>
      <c r="JU51" s="319"/>
      <c r="JV51" s="319"/>
      <c r="JW51" s="319"/>
      <c r="JX51" s="319"/>
      <c r="JY51" s="319"/>
      <c r="JZ51" s="319"/>
      <c r="KA51" s="319"/>
      <c r="KB51" s="319"/>
      <c r="KC51" s="319"/>
      <c r="KD51" s="319"/>
      <c r="KE51" s="319"/>
      <c r="KF51" s="319"/>
      <c r="KG51" s="319"/>
      <c r="KH51" s="319"/>
      <c r="KI51" s="319"/>
      <c r="KJ51" s="319"/>
      <c r="KK51" s="319"/>
      <c r="KL51" s="319"/>
      <c r="KM51" s="319"/>
      <c r="KN51" s="319"/>
      <c r="KO51" s="319"/>
      <c r="KP51" s="319"/>
      <c r="KQ51" s="319"/>
      <c r="KR51" s="319"/>
      <c r="KS51" s="319"/>
      <c r="KT51" s="319"/>
      <c r="KU51" s="319"/>
      <c r="KV51" s="319"/>
      <c r="KW51" s="319"/>
      <c r="KX51" s="319"/>
      <c r="KY51" s="319"/>
      <c r="KZ51" s="319"/>
      <c r="LA51" s="319"/>
      <c r="LB51" s="319"/>
      <c r="LC51" s="319"/>
      <c r="LD51" s="319"/>
      <c r="LE51" s="319"/>
      <c r="LF51" s="319"/>
      <c r="LG51" s="319"/>
      <c r="LH51" s="319"/>
      <c r="LI51" s="319"/>
      <c r="LJ51" s="319"/>
      <c r="LK51" s="319"/>
      <c r="LL51" s="319"/>
      <c r="LM51" s="319"/>
      <c r="LN51" s="319"/>
      <c r="LO51" s="319"/>
      <c r="LP51" s="319"/>
      <c r="LQ51" s="319"/>
      <c r="LR51" s="319"/>
      <c r="LS51" s="319"/>
      <c r="LT51" s="319"/>
      <c r="LU51" s="319"/>
      <c r="LV51" s="319"/>
      <c r="LW51" s="319"/>
      <c r="LX51" s="319"/>
      <c r="LY51" s="319"/>
      <c r="LZ51" s="319"/>
      <c r="MA51" s="319"/>
      <c r="MB51" s="319"/>
      <c r="MC51" s="319"/>
      <c r="MD51" s="319"/>
      <c r="ME51" s="319"/>
      <c r="MF51" s="319"/>
      <c r="MG51" s="319"/>
      <c r="MH51" s="319"/>
      <c r="MI51" s="319"/>
      <c r="MJ51" s="319"/>
      <c r="MK51" s="319"/>
      <c r="ML51" s="319"/>
      <c r="MM51" s="319"/>
      <c r="MN51" s="319"/>
      <c r="MO51" s="319"/>
      <c r="MP51" s="319"/>
      <c r="MQ51" s="319"/>
      <c r="MR51" s="319"/>
      <c r="MS51" s="319"/>
      <c r="MT51" s="319"/>
      <c r="MU51" s="319"/>
      <c r="MV51" s="319"/>
      <c r="MW51" s="319"/>
      <c r="MX51" s="319"/>
      <c r="MY51" s="319"/>
      <c r="MZ51" s="319"/>
      <c r="NA51" s="319"/>
      <c r="NB51" s="319"/>
      <c r="NC51" s="319"/>
      <c r="ND51" s="319"/>
      <c r="NE51" s="319"/>
      <c r="NF51" s="319"/>
      <c r="NG51" s="319"/>
      <c r="NH51" s="319"/>
      <c r="NI51" s="319"/>
      <c r="NJ51" s="319"/>
      <c r="NK51" s="319"/>
      <c r="NL51" s="319"/>
      <c r="NM51" s="319"/>
      <c r="NN51" s="319"/>
      <c r="NO51" s="319"/>
      <c r="NP51" s="319"/>
      <c r="NQ51" s="319"/>
      <c r="NR51" s="319"/>
      <c r="NS51" s="319"/>
      <c r="NT51" s="319"/>
      <c r="NU51" s="319"/>
      <c r="NV51" s="319"/>
      <c r="NW51" s="319"/>
      <c r="NX51" s="319"/>
      <c r="NY51" s="319"/>
      <c r="NZ51" s="319"/>
      <c r="OA51" s="319"/>
      <c r="OB51" s="319"/>
      <c r="OC51" s="319"/>
      <c r="OD51" s="319"/>
      <c r="OE51" s="319"/>
      <c r="OF51" s="319"/>
      <c r="OG51" s="319"/>
      <c r="OH51" s="319"/>
      <c r="OI51" s="319"/>
      <c r="OJ51" s="319"/>
      <c r="OK51" s="319"/>
      <c r="OL51" s="319"/>
      <c r="OM51" s="319"/>
      <c r="ON51" s="319"/>
      <c r="OO51" s="319"/>
      <c r="OP51" s="319"/>
      <c r="OQ51" s="319"/>
      <c r="OR51" s="319"/>
      <c r="OS51" s="319"/>
      <c r="OT51" s="319"/>
      <c r="OU51" s="319"/>
      <c r="OV51" s="319"/>
      <c r="OW51" s="319"/>
      <c r="OX51" s="319"/>
      <c r="OY51" s="319"/>
      <c r="OZ51" s="319"/>
      <c r="PA51" s="319"/>
      <c r="PB51" s="319"/>
      <c r="PC51" s="319"/>
      <c r="PD51" s="319"/>
      <c r="PE51" s="319"/>
      <c r="PF51" s="319"/>
      <c r="PG51" s="319"/>
      <c r="PH51" s="319"/>
      <c r="PI51" s="319"/>
      <c r="PJ51" s="319"/>
      <c r="PK51" s="319"/>
      <c r="PL51" s="319"/>
      <c r="PM51" s="319"/>
      <c r="PN51" s="319"/>
      <c r="PO51" s="319"/>
      <c r="PP51" s="319"/>
      <c r="PQ51" s="319"/>
      <c r="PR51" s="319"/>
      <c r="PS51" s="319"/>
      <c r="PT51" s="319"/>
      <c r="PU51" s="319"/>
      <c r="PV51" s="319"/>
      <c r="PW51" s="319"/>
      <c r="PX51" s="319"/>
      <c r="PY51" s="319"/>
      <c r="PZ51" s="319"/>
      <c r="QA51" s="319"/>
      <c r="QB51" s="319"/>
      <c r="QC51" s="319"/>
      <c r="QD51" s="319"/>
      <c r="QE51" s="319"/>
      <c r="QF51" s="319"/>
      <c r="QG51" s="319"/>
      <c r="QH51" s="319"/>
      <c r="QI51" s="319"/>
      <c r="QJ51" s="319"/>
      <c r="QK51" s="319"/>
      <c r="QL51" s="319"/>
      <c r="QM51" s="319"/>
      <c r="QN51" s="319"/>
      <c r="QO51" s="319"/>
      <c r="QP51" s="319"/>
      <c r="QQ51" s="319"/>
      <c r="QR51" s="319"/>
      <c r="QS51" s="319"/>
      <c r="QT51" s="319"/>
      <c r="QU51" s="319"/>
      <c r="QV51" s="319"/>
      <c r="QW51" s="319"/>
      <c r="QX51" s="319"/>
      <c r="QY51" s="319"/>
      <c r="QZ51" s="319"/>
      <c r="RA51" s="319"/>
      <c r="RB51" s="319"/>
      <c r="RC51" s="319"/>
      <c r="RD51" s="319"/>
      <c r="RE51" s="319"/>
      <c r="RF51" s="319"/>
      <c r="RG51" s="319"/>
    </row>
    <row r="52" spans="1:475" s="746" customFormat="1">
      <c r="A52" s="319"/>
      <c r="B52" s="837" t="s">
        <v>77</v>
      </c>
      <c r="C52" s="848"/>
      <c r="D52" s="849"/>
      <c r="E52" s="812" t="s">
        <v>450</v>
      </c>
      <c r="F52" s="812">
        <v>5</v>
      </c>
      <c r="G52" s="839">
        <f t="shared" si="10"/>
        <v>4.3854953641449387E-3</v>
      </c>
      <c r="H52" s="7" t="s">
        <v>37</v>
      </c>
      <c r="I52" s="840">
        <v>27</v>
      </c>
      <c r="J52" s="814">
        <v>203</v>
      </c>
      <c r="K52" s="815">
        <v>20</v>
      </c>
      <c r="L52" s="815">
        <v>28</v>
      </c>
      <c r="M52" s="841">
        <f t="shared" si="1"/>
        <v>8</v>
      </c>
      <c r="N52" s="842">
        <f t="shared" si="8"/>
        <v>5481</v>
      </c>
      <c r="O52" s="745"/>
      <c r="P52" s="843"/>
      <c r="Q52" s="844"/>
      <c r="R52" s="844">
        <f t="shared" si="2"/>
        <v>216</v>
      </c>
      <c r="S52" s="844">
        <f t="shared" si="11"/>
        <v>756</v>
      </c>
      <c r="T52" s="844">
        <v>0</v>
      </c>
      <c r="U52" s="844"/>
      <c r="V52" s="844"/>
      <c r="W52" s="844">
        <v>0</v>
      </c>
      <c r="X52" s="844"/>
      <c r="Y52" s="844"/>
      <c r="Z52" s="844">
        <f t="shared" ref="Z52:Z67" si="15">W52/(1+$E$2)^1</f>
        <v>0</v>
      </c>
      <c r="AA52" s="845">
        <f>IF(J52=0,0,(HLOOKUP(H52,ElectricAvoidedCosts!$C$7:$P$37,F52+1,FALSE)))</f>
        <v>0.3175879546338175</v>
      </c>
      <c r="AB52" s="844">
        <f t="shared" si="12"/>
        <v>1740.6995793479537</v>
      </c>
      <c r="AC52" s="846" t="str">
        <f t="shared" si="13"/>
        <v/>
      </c>
      <c r="AD52" s="846" t="str">
        <f t="shared" si="14"/>
        <v/>
      </c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19"/>
      <c r="CV52" s="319"/>
      <c r="CW52" s="319"/>
      <c r="CX52" s="319"/>
      <c r="CY52" s="319"/>
      <c r="CZ52" s="319"/>
      <c r="DA52" s="319"/>
      <c r="DB52" s="319"/>
      <c r="DC52" s="319"/>
      <c r="DD52" s="319"/>
      <c r="DE52" s="319"/>
      <c r="DF52" s="319"/>
      <c r="DG52" s="319"/>
      <c r="DH52" s="319"/>
      <c r="DI52" s="319"/>
      <c r="DJ52" s="319"/>
      <c r="DK52" s="319"/>
      <c r="DL52" s="319"/>
      <c r="DM52" s="319"/>
      <c r="DN52" s="319"/>
      <c r="DO52" s="319"/>
      <c r="DP52" s="319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  <c r="EE52" s="319"/>
      <c r="EF52" s="319"/>
      <c r="EG52" s="319"/>
      <c r="EH52" s="319"/>
      <c r="EI52" s="319"/>
      <c r="EJ52" s="319"/>
      <c r="EK52" s="319"/>
      <c r="EL52" s="319"/>
      <c r="EM52" s="319"/>
      <c r="EN52" s="319"/>
      <c r="EO52" s="319"/>
      <c r="EP52" s="319"/>
      <c r="EQ52" s="319"/>
      <c r="ER52" s="319"/>
      <c r="ES52" s="319"/>
      <c r="ET52" s="319"/>
      <c r="EU52" s="319"/>
      <c r="EV52" s="319"/>
      <c r="EW52" s="319"/>
      <c r="EX52" s="319"/>
      <c r="EY52" s="319"/>
      <c r="EZ52" s="319"/>
      <c r="FA52" s="319"/>
      <c r="FB52" s="319"/>
      <c r="FC52" s="319"/>
      <c r="FD52" s="319"/>
      <c r="FE52" s="319"/>
      <c r="FF52" s="319"/>
      <c r="FG52" s="319"/>
      <c r="FH52" s="319"/>
      <c r="FI52" s="319"/>
      <c r="FJ52" s="319"/>
      <c r="FK52" s="319"/>
      <c r="FL52" s="319"/>
      <c r="FM52" s="319"/>
      <c r="FN52" s="319"/>
      <c r="FO52" s="319"/>
      <c r="FP52" s="319"/>
      <c r="FQ52" s="319"/>
      <c r="FR52" s="319"/>
      <c r="FS52" s="319"/>
      <c r="FT52" s="319"/>
      <c r="FU52" s="319"/>
      <c r="FV52" s="319"/>
      <c r="FW52" s="319"/>
      <c r="FX52" s="319"/>
      <c r="FY52" s="319"/>
      <c r="FZ52" s="319"/>
      <c r="GA52" s="319"/>
      <c r="GB52" s="319"/>
      <c r="GC52" s="319"/>
      <c r="GD52" s="319"/>
      <c r="GE52" s="319"/>
      <c r="GF52" s="319"/>
      <c r="GG52" s="319"/>
      <c r="GH52" s="319"/>
      <c r="GI52" s="319"/>
      <c r="GJ52" s="319"/>
      <c r="GK52" s="319"/>
      <c r="GL52" s="319"/>
      <c r="GM52" s="319"/>
      <c r="GN52" s="319"/>
      <c r="GO52" s="319"/>
      <c r="GP52" s="319"/>
      <c r="GQ52" s="319"/>
      <c r="GR52" s="319"/>
      <c r="GS52" s="319"/>
      <c r="GT52" s="319"/>
      <c r="GU52" s="319"/>
      <c r="GV52" s="319"/>
      <c r="GW52" s="319"/>
      <c r="GX52" s="319"/>
      <c r="GY52" s="319"/>
      <c r="GZ52" s="319"/>
      <c r="HA52" s="319"/>
      <c r="HB52" s="319"/>
      <c r="HC52" s="319"/>
      <c r="HD52" s="319"/>
      <c r="HE52" s="319"/>
      <c r="HF52" s="319"/>
      <c r="HG52" s="319"/>
      <c r="HH52" s="319"/>
      <c r="HI52" s="319"/>
      <c r="HJ52" s="319"/>
      <c r="HK52" s="319"/>
      <c r="HL52" s="319"/>
      <c r="HM52" s="319"/>
      <c r="HN52" s="319"/>
      <c r="HO52" s="319"/>
      <c r="HP52" s="319"/>
      <c r="HQ52" s="319"/>
      <c r="HR52" s="319"/>
      <c r="HS52" s="319"/>
      <c r="HT52" s="319"/>
      <c r="HU52" s="319"/>
      <c r="HV52" s="319"/>
      <c r="HW52" s="319"/>
      <c r="HX52" s="319"/>
      <c r="HY52" s="319"/>
      <c r="HZ52" s="319"/>
      <c r="IA52" s="319"/>
      <c r="IB52" s="319"/>
      <c r="IC52" s="319"/>
      <c r="ID52" s="319"/>
      <c r="IE52" s="319"/>
      <c r="IF52" s="319"/>
      <c r="IG52" s="319"/>
      <c r="IH52" s="319"/>
      <c r="II52" s="319"/>
      <c r="IJ52" s="319"/>
      <c r="IK52" s="319"/>
      <c r="IL52" s="319"/>
      <c r="IM52" s="319"/>
      <c r="IN52" s="319"/>
      <c r="IO52" s="319"/>
      <c r="IP52" s="319"/>
      <c r="IQ52" s="319"/>
      <c r="IR52" s="319"/>
      <c r="IS52" s="319"/>
      <c r="IT52" s="319"/>
      <c r="IU52" s="319"/>
      <c r="IV52" s="319"/>
      <c r="IW52" s="319"/>
      <c r="IX52" s="319"/>
      <c r="IY52" s="319"/>
      <c r="IZ52" s="319"/>
      <c r="JA52" s="319"/>
      <c r="JB52" s="319"/>
      <c r="JC52" s="319"/>
      <c r="JD52" s="319"/>
      <c r="JE52" s="319"/>
      <c r="JF52" s="319"/>
      <c r="JG52" s="319"/>
      <c r="JH52" s="319"/>
      <c r="JI52" s="319"/>
      <c r="JJ52" s="319"/>
      <c r="JK52" s="319"/>
      <c r="JL52" s="319"/>
      <c r="JM52" s="319"/>
      <c r="JN52" s="319"/>
      <c r="JO52" s="319"/>
      <c r="JP52" s="319"/>
      <c r="JQ52" s="319"/>
      <c r="JR52" s="319"/>
      <c r="JS52" s="319"/>
      <c r="JT52" s="319"/>
      <c r="JU52" s="319"/>
      <c r="JV52" s="319"/>
      <c r="JW52" s="319"/>
      <c r="JX52" s="319"/>
      <c r="JY52" s="319"/>
      <c r="JZ52" s="319"/>
      <c r="KA52" s="319"/>
      <c r="KB52" s="319"/>
      <c r="KC52" s="319"/>
      <c r="KD52" s="319"/>
      <c r="KE52" s="319"/>
      <c r="KF52" s="319"/>
      <c r="KG52" s="319"/>
      <c r="KH52" s="319"/>
      <c r="KI52" s="319"/>
      <c r="KJ52" s="319"/>
      <c r="KK52" s="319"/>
      <c r="KL52" s="319"/>
      <c r="KM52" s="319"/>
      <c r="KN52" s="319"/>
      <c r="KO52" s="319"/>
      <c r="KP52" s="319"/>
      <c r="KQ52" s="319"/>
      <c r="KR52" s="319"/>
      <c r="KS52" s="319"/>
      <c r="KT52" s="319"/>
      <c r="KU52" s="319"/>
      <c r="KV52" s="319"/>
      <c r="KW52" s="319"/>
      <c r="KX52" s="319"/>
      <c r="KY52" s="319"/>
      <c r="KZ52" s="319"/>
      <c r="LA52" s="319"/>
      <c r="LB52" s="319"/>
      <c r="LC52" s="319"/>
      <c r="LD52" s="319"/>
      <c r="LE52" s="319"/>
      <c r="LF52" s="319"/>
      <c r="LG52" s="319"/>
      <c r="LH52" s="319"/>
      <c r="LI52" s="319"/>
      <c r="LJ52" s="319"/>
      <c r="LK52" s="319"/>
      <c r="LL52" s="319"/>
      <c r="LM52" s="319"/>
      <c r="LN52" s="319"/>
      <c r="LO52" s="319"/>
      <c r="LP52" s="319"/>
      <c r="LQ52" s="319"/>
      <c r="LR52" s="319"/>
      <c r="LS52" s="319"/>
      <c r="LT52" s="319"/>
      <c r="LU52" s="319"/>
      <c r="LV52" s="319"/>
      <c r="LW52" s="319"/>
      <c r="LX52" s="319"/>
      <c r="LY52" s="319"/>
      <c r="LZ52" s="319"/>
      <c r="MA52" s="319"/>
      <c r="MB52" s="319"/>
      <c r="MC52" s="319"/>
      <c r="MD52" s="319"/>
      <c r="ME52" s="319"/>
      <c r="MF52" s="319"/>
      <c r="MG52" s="319"/>
      <c r="MH52" s="319"/>
      <c r="MI52" s="319"/>
      <c r="MJ52" s="319"/>
      <c r="MK52" s="319"/>
      <c r="ML52" s="319"/>
      <c r="MM52" s="319"/>
      <c r="MN52" s="319"/>
      <c r="MO52" s="319"/>
      <c r="MP52" s="319"/>
      <c r="MQ52" s="319"/>
      <c r="MR52" s="319"/>
      <c r="MS52" s="319"/>
      <c r="MT52" s="319"/>
      <c r="MU52" s="319"/>
      <c r="MV52" s="319"/>
      <c r="MW52" s="319"/>
      <c r="MX52" s="319"/>
      <c r="MY52" s="319"/>
      <c r="MZ52" s="319"/>
      <c r="NA52" s="319"/>
      <c r="NB52" s="319"/>
      <c r="NC52" s="319"/>
      <c r="ND52" s="319"/>
      <c r="NE52" s="319"/>
      <c r="NF52" s="319"/>
      <c r="NG52" s="319"/>
      <c r="NH52" s="319"/>
      <c r="NI52" s="319"/>
      <c r="NJ52" s="319"/>
      <c r="NK52" s="319"/>
      <c r="NL52" s="319"/>
      <c r="NM52" s="319"/>
      <c r="NN52" s="319"/>
      <c r="NO52" s="319"/>
      <c r="NP52" s="319"/>
      <c r="NQ52" s="319"/>
      <c r="NR52" s="319"/>
      <c r="NS52" s="319"/>
      <c r="NT52" s="319"/>
      <c r="NU52" s="319"/>
      <c r="NV52" s="319"/>
      <c r="NW52" s="319"/>
      <c r="NX52" s="319"/>
      <c r="NY52" s="319"/>
      <c r="NZ52" s="319"/>
      <c r="OA52" s="319"/>
      <c r="OB52" s="319"/>
      <c r="OC52" s="319"/>
      <c r="OD52" s="319"/>
      <c r="OE52" s="319"/>
      <c r="OF52" s="319"/>
      <c r="OG52" s="319"/>
      <c r="OH52" s="319"/>
      <c r="OI52" s="319"/>
      <c r="OJ52" s="319"/>
      <c r="OK52" s="319"/>
      <c r="OL52" s="319"/>
      <c r="OM52" s="319"/>
      <c r="ON52" s="319"/>
      <c r="OO52" s="319"/>
      <c r="OP52" s="319"/>
      <c r="OQ52" s="319"/>
      <c r="OR52" s="319"/>
      <c r="OS52" s="319"/>
      <c r="OT52" s="319"/>
      <c r="OU52" s="319"/>
      <c r="OV52" s="319"/>
      <c r="OW52" s="319"/>
      <c r="OX52" s="319"/>
      <c r="OY52" s="319"/>
      <c r="OZ52" s="319"/>
      <c r="PA52" s="319"/>
      <c r="PB52" s="319"/>
      <c r="PC52" s="319"/>
      <c r="PD52" s="319"/>
      <c r="PE52" s="319"/>
      <c r="PF52" s="319"/>
      <c r="PG52" s="319"/>
      <c r="PH52" s="319"/>
      <c r="PI52" s="319"/>
      <c r="PJ52" s="319"/>
      <c r="PK52" s="319"/>
      <c r="PL52" s="319"/>
      <c r="PM52" s="319"/>
      <c r="PN52" s="319"/>
      <c r="PO52" s="319"/>
      <c r="PP52" s="319"/>
      <c r="PQ52" s="319"/>
      <c r="PR52" s="319"/>
      <c r="PS52" s="319"/>
      <c r="PT52" s="319"/>
      <c r="PU52" s="319"/>
      <c r="PV52" s="319"/>
      <c r="PW52" s="319"/>
      <c r="PX52" s="319"/>
      <c r="PY52" s="319"/>
      <c r="PZ52" s="319"/>
      <c r="QA52" s="319"/>
      <c r="QB52" s="319"/>
      <c r="QC52" s="319"/>
      <c r="QD52" s="319"/>
      <c r="QE52" s="319"/>
      <c r="QF52" s="319"/>
      <c r="QG52" s="319"/>
      <c r="QH52" s="319"/>
      <c r="QI52" s="319"/>
      <c r="QJ52" s="319"/>
      <c r="QK52" s="319"/>
      <c r="QL52" s="319"/>
      <c r="QM52" s="319"/>
      <c r="QN52" s="319"/>
      <c r="QO52" s="319"/>
      <c r="QP52" s="319"/>
      <c r="QQ52" s="319"/>
      <c r="QR52" s="319"/>
      <c r="QS52" s="319"/>
      <c r="QT52" s="319"/>
      <c r="QU52" s="319"/>
      <c r="QV52" s="319"/>
      <c r="QW52" s="319"/>
      <c r="QX52" s="319"/>
      <c r="QY52" s="319"/>
      <c r="QZ52" s="319"/>
      <c r="RA52" s="319"/>
      <c r="RB52" s="319"/>
      <c r="RC52" s="319"/>
      <c r="RD52" s="319"/>
      <c r="RE52" s="319"/>
      <c r="RF52" s="319"/>
      <c r="RG52" s="319"/>
    </row>
    <row r="53" spans="1:475" s="746" customFormat="1">
      <c r="A53" s="319"/>
      <c r="B53" s="837" t="s">
        <v>77</v>
      </c>
      <c r="C53" s="848"/>
      <c r="D53" s="849"/>
      <c r="E53" s="812" t="s">
        <v>451</v>
      </c>
      <c r="F53" s="812">
        <v>5</v>
      </c>
      <c r="G53" s="839">
        <f t="shared" si="10"/>
        <v>3.696586130696883E-3</v>
      </c>
      <c r="H53" s="7" t="s">
        <v>37</v>
      </c>
      <c r="I53" s="840">
        <v>21</v>
      </c>
      <c r="J53" s="814">
        <v>220</v>
      </c>
      <c r="K53" s="815">
        <v>20</v>
      </c>
      <c r="L53" s="815">
        <v>28</v>
      </c>
      <c r="M53" s="841">
        <f t="shared" si="1"/>
        <v>8</v>
      </c>
      <c r="N53" s="842">
        <f t="shared" si="8"/>
        <v>4620</v>
      </c>
      <c r="O53" s="745"/>
      <c r="P53" s="843"/>
      <c r="Q53" s="844"/>
      <c r="R53" s="844">
        <f t="shared" si="2"/>
        <v>168</v>
      </c>
      <c r="S53" s="844">
        <f t="shared" si="11"/>
        <v>588</v>
      </c>
      <c r="T53" s="844">
        <v>0</v>
      </c>
      <c r="U53" s="844"/>
      <c r="V53" s="844"/>
      <c r="W53" s="844">
        <v>0</v>
      </c>
      <c r="X53" s="844"/>
      <c r="Y53" s="844"/>
      <c r="Z53" s="844">
        <f t="shared" si="15"/>
        <v>0</v>
      </c>
      <c r="AA53" s="845">
        <f>IF(J53=0,0,(HLOOKUP(H53,ElectricAvoidedCosts!$C$7:$P$37,F53+1,FALSE)))</f>
        <v>0.3175879546338175</v>
      </c>
      <c r="AB53" s="844">
        <f t="shared" si="12"/>
        <v>1467.2563504082368</v>
      </c>
      <c r="AC53" s="846" t="str">
        <f t="shared" si="13"/>
        <v/>
      </c>
      <c r="AD53" s="846" t="str">
        <f t="shared" si="14"/>
        <v/>
      </c>
      <c r="AE53" s="319"/>
      <c r="AF53" s="319"/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19"/>
      <c r="CV53" s="319"/>
      <c r="CW53" s="319"/>
      <c r="CX53" s="319"/>
      <c r="CY53" s="319"/>
      <c r="CZ53" s="319"/>
      <c r="DA53" s="319"/>
      <c r="DB53" s="319"/>
      <c r="DC53" s="319"/>
      <c r="DD53" s="319"/>
      <c r="DE53" s="319"/>
      <c r="DF53" s="319"/>
      <c r="DG53" s="319"/>
      <c r="DH53" s="319"/>
      <c r="DI53" s="319"/>
      <c r="DJ53" s="319"/>
      <c r="DK53" s="319"/>
      <c r="DL53" s="319"/>
      <c r="DM53" s="319"/>
      <c r="DN53" s="319"/>
      <c r="DO53" s="319"/>
      <c r="DP53" s="319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  <c r="EE53" s="319"/>
      <c r="EF53" s="319"/>
      <c r="EG53" s="319"/>
      <c r="EH53" s="319"/>
      <c r="EI53" s="319"/>
      <c r="EJ53" s="319"/>
      <c r="EK53" s="319"/>
      <c r="EL53" s="319"/>
      <c r="EM53" s="319"/>
      <c r="EN53" s="319"/>
      <c r="EO53" s="319"/>
      <c r="EP53" s="319"/>
      <c r="EQ53" s="319"/>
      <c r="ER53" s="319"/>
      <c r="ES53" s="319"/>
      <c r="ET53" s="319"/>
      <c r="EU53" s="319"/>
      <c r="EV53" s="319"/>
      <c r="EW53" s="319"/>
      <c r="EX53" s="319"/>
      <c r="EY53" s="319"/>
      <c r="EZ53" s="319"/>
      <c r="FA53" s="319"/>
      <c r="FB53" s="319"/>
      <c r="FC53" s="319"/>
      <c r="FD53" s="319"/>
      <c r="FE53" s="319"/>
      <c r="FF53" s="319"/>
      <c r="FG53" s="319"/>
      <c r="FH53" s="319"/>
      <c r="FI53" s="319"/>
      <c r="FJ53" s="319"/>
      <c r="FK53" s="319"/>
      <c r="FL53" s="319"/>
      <c r="FM53" s="319"/>
      <c r="FN53" s="319"/>
      <c r="FO53" s="319"/>
      <c r="FP53" s="319"/>
      <c r="FQ53" s="319"/>
      <c r="FR53" s="319"/>
      <c r="FS53" s="319"/>
      <c r="FT53" s="319"/>
      <c r="FU53" s="319"/>
      <c r="FV53" s="319"/>
      <c r="FW53" s="319"/>
      <c r="FX53" s="319"/>
      <c r="FY53" s="319"/>
      <c r="FZ53" s="319"/>
      <c r="GA53" s="319"/>
      <c r="GB53" s="319"/>
      <c r="GC53" s="319"/>
      <c r="GD53" s="319"/>
      <c r="GE53" s="319"/>
      <c r="GF53" s="319"/>
      <c r="GG53" s="319"/>
      <c r="GH53" s="319"/>
      <c r="GI53" s="319"/>
      <c r="GJ53" s="319"/>
      <c r="GK53" s="319"/>
      <c r="GL53" s="319"/>
      <c r="GM53" s="319"/>
      <c r="GN53" s="319"/>
      <c r="GO53" s="319"/>
      <c r="GP53" s="319"/>
      <c r="GQ53" s="319"/>
      <c r="GR53" s="319"/>
      <c r="GS53" s="319"/>
      <c r="GT53" s="319"/>
      <c r="GU53" s="319"/>
      <c r="GV53" s="319"/>
      <c r="GW53" s="319"/>
      <c r="GX53" s="319"/>
      <c r="GY53" s="319"/>
      <c r="GZ53" s="319"/>
      <c r="HA53" s="319"/>
      <c r="HB53" s="319"/>
      <c r="HC53" s="319"/>
      <c r="HD53" s="319"/>
      <c r="HE53" s="319"/>
      <c r="HF53" s="319"/>
      <c r="HG53" s="319"/>
      <c r="HH53" s="319"/>
      <c r="HI53" s="319"/>
      <c r="HJ53" s="319"/>
      <c r="HK53" s="319"/>
      <c r="HL53" s="319"/>
      <c r="HM53" s="319"/>
      <c r="HN53" s="319"/>
      <c r="HO53" s="319"/>
      <c r="HP53" s="319"/>
      <c r="HQ53" s="319"/>
      <c r="HR53" s="319"/>
      <c r="HS53" s="319"/>
      <c r="HT53" s="319"/>
      <c r="HU53" s="319"/>
      <c r="HV53" s="319"/>
      <c r="HW53" s="319"/>
      <c r="HX53" s="319"/>
      <c r="HY53" s="319"/>
      <c r="HZ53" s="319"/>
      <c r="IA53" s="319"/>
      <c r="IB53" s="319"/>
      <c r="IC53" s="319"/>
      <c r="ID53" s="319"/>
      <c r="IE53" s="319"/>
      <c r="IF53" s="319"/>
      <c r="IG53" s="319"/>
      <c r="IH53" s="319"/>
      <c r="II53" s="319"/>
      <c r="IJ53" s="319"/>
      <c r="IK53" s="319"/>
      <c r="IL53" s="319"/>
      <c r="IM53" s="319"/>
      <c r="IN53" s="319"/>
      <c r="IO53" s="319"/>
      <c r="IP53" s="319"/>
      <c r="IQ53" s="319"/>
      <c r="IR53" s="319"/>
      <c r="IS53" s="319"/>
      <c r="IT53" s="319"/>
      <c r="IU53" s="319"/>
      <c r="IV53" s="319"/>
      <c r="IW53" s="319"/>
      <c r="IX53" s="319"/>
      <c r="IY53" s="319"/>
      <c r="IZ53" s="319"/>
      <c r="JA53" s="319"/>
      <c r="JB53" s="319"/>
      <c r="JC53" s="319"/>
      <c r="JD53" s="319"/>
      <c r="JE53" s="319"/>
      <c r="JF53" s="319"/>
      <c r="JG53" s="319"/>
      <c r="JH53" s="319"/>
      <c r="JI53" s="319"/>
      <c r="JJ53" s="319"/>
      <c r="JK53" s="319"/>
      <c r="JL53" s="319"/>
      <c r="JM53" s="319"/>
      <c r="JN53" s="319"/>
      <c r="JO53" s="319"/>
      <c r="JP53" s="319"/>
      <c r="JQ53" s="319"/>
      <c r="JR53" s="319"/>
      <c r="JS53" s="319"/>
      <c r="JT53" s="319"/>
      <c r="JU53" s="319"/>
      <c r="JV53" s="319"/>
      <c r="JW53" s="319"/>
      <c r="JX53" s="319"/>
      <c r="JY53" s="319"/>
      <c r="JZ53" s="319"/>
      <c r="KA53" s="319"/>
      <c r="KB53" s="319"/>
      <c r="KC53" s="319"/>
      <c r="KD53" s="319"/>
      <c r="KE53" s="319"/>
      <c r="KF53" s="319"/>
      <c r="KG53" s="319"/>
      <c r="KH53" s="319"/>
      <c r="KI53" s="319"/>
      <c r="KJ53" s="319"/>
      <c r="KK53" s="319"/>
      <c r="KL53" s="319"/>
      <c r="KM53" s="319"/>
      <c r="KN53" s="319"/>
      <c r="KO53" s="319"/>
      <c r="KP53" s="319"/>
      <c r="KQ53" s="319"/>
      <c r="KR53" s="319"/>
      <c r="KS53" s="319"/>
      <c r="KT53" s="319"/>
      <c r="KU53" s="319"/>
      <c r="KV53" s="319"/>
      <c r="KW53" s="319"/>
      <c r="KX53" s="319"/>
      <c r="KY53" s="319"/>
      <c r="KZ53" s="319"/>
      <c r="LA53" s="319"/>
      <c r="LB53" s="319"/>
      <c r="LC53" s="319"/>
      <c r="LD53" s="319"/>
      <c r="LE53" s="319"/>
      <c r="LF53" s="319"/>
      <c r="LG53" s="319"/>
      <c r="LH53" s="319"/>
      <c r="LI53" s="319"/>
      <c r="LJ53" s="319"/>
      <c r="LK53" s="319"/>
      <c r="LL53" s="319"/>
      <c r="LM53" s="319"/>
      <c r="LN53" s="319"/>
      <c r="LO53" s="319"/>
      <c r="LP53" s="319"/>
      <c r="LQ53" s="319"/>
      <c r="LR53" s="319"/>
      <c r="LS53" s="319"/>
      <c r="LT53" s="319"/>
      <c r="LU53" s="319"/>
      <c r="LV53" s="319"/>
      <c r="LW53" s="319"/>
      <c r="LX53" s="319"/>
      <c r="LY53" s="319"/>
      <c r="LZ53" s="319"/>
      <c r="MA53" s="319"/>
      <c r="MB53" s="319"/>
      <c r="MC53" s="319"/>
      <c r="MD53" s="319"/>
      <c r="ME53" s="319"/>
      <c r="MF53" s="319"/>
      <c r="MG53" s="319"/>
      <c r="MH53" s="319"/>
      <c r="MI53" s="319"/>
      <c r="MJ53" s="319"/>
      <c r="MK53" s="319"/>
      <c r="ML53" s="319"/>
      <c r="MM53" s="319"/>
      <c r="MN53" s="319"/>
      <c r="MO53" s="319"/>
      <c r="MP53" s="319"/>
      <c r="MQ53" s="319"/>
      <c r="MR53" s="319"/>
      <c r="MS53" s="319"/>
      <c r="MT53" s="319"/>
      <c r="MU53" s="319"/>
      <c r="MV53" s="319"/>
      <c r="MW53" s="319"/>
      <c r="MX53" s="319"/>
      <c r="MY53" s="319"/>
      <c r="MZ53" s="319"/>
      <c r="NA53" s="319"/>
      <c r="NB53" s="319"/>
      <c r="NC53" s="319"/>
      <c r="ND53" s="319"/>
      <c r="NE53" s="319"/>
      <c r="NF53" s="319"/>
      <c r="NG53" s="319"/>
      <c r="NH53" s="319"/>
      <c r="NI53" s="319"/>
      <c r="NJ53" s="319"/>
      <c r="NK53" s="319"/>
      <c r="NL53" s="319"/>
      <c r="NM53" s="319"/>
      <c r="NN53" s="319"/>
      <c r="NO53" s="319"/>
      <c r="NP53" s="319"/>
      <c r="NQ53" s="319"/>
      <c r="NR53" s="319"/>
      <c r="NS53" s="319"/>
      <c r="NT53" s="319"/>
      <c r="NU53" s="319"/>
      <c r="NV53" s="319"/>
      <c r="NW53" s="319"/>
      <c r="NX53" s="319"/>
      <c r="NY53" s="319"/>
      <c r="NZ53" s="319"/>
      <c r="OA53" s="319"/>
      <c r="OB53" s="319"/>
      <c r="OC53" s="319"/>
      <c r="OD53" s="319"/>
      <c r="OE53" s="319"/>
      <c r="OF53" s="319"/>
      <c r="OG53" s="319"/>
      <c r="OH53" s="319"/>
      <c r="OI53" s="319"/>
      <c r="OJ53" s="319"/>
      <c r="OK53" s="319"/>
      <c r="OL53" s="319"/>
      <c r="OM53" s="319"/>
      <c r="ON53" s="319"/>
      <c r="OO53" s="319"/>
      <c r="OP53" s="319"/>
      <c r="OQ53" s="319"/>
      <c r="OR53" s="319"/>
      <c r="OS53" s="319"/>
      <c r="OT53" s="319"/>
      <c r="OU53" s="319"/>
      <c r="OV53" s="319"/>
      <c r="OW53" s="319"/>
      <c r="OX53" s="319"/>
      <c r="OY53" s="319"/>
      <c r="OZ53" s="319"/>
      <c r="PA53" s="319"/>
      <c r="PB53" s="319"/>
      <c r="PC53" s="319"/>
      <c r="PD53" s="319"/>
      <c r="PE53" s="319"/>
      <c r="PF53" s="319"/>
      <c r="PG53" s="319"/>
      <c r="PH53" s="319"/>
      <c r="PI53" s="319"/>
      <c r="PJ53" s="319"/>
      <c r="PK53" s="319"/>
      <c r="PL53" s="319"/>
      <c r="PM53" s="319"/>
      <c r="PN53" s="319"/>
      <c r="PO53" s="319"/>
      <c r="PP53" s="319"/>
      <c r="PQ53" s="319"/>
      <c r="PR53" s="319"/>
      <c r="PS53" s="319"/>
      <c r="PT53" s="319"/>
      <c r="PU53" s="319"/>
      <c r="PV53" s="319"/>
      <c r="PW53" s="319"/>
      <c r="PX53" s="319"/>
      <c r="PY53" s="319"/>
      <c r="PZ53" s="319"/>
      <c r="QA53" s="319"/>
      <c r="QB53" s="319"/>
      <c r="QC53" s="319"/>
      <c r="QD53" s="319"/>
      <c r="QE53" s="319"/>
      <c r="QF53" s="319"/>
      <c r="QG53" s="319"/>
      <c r="QH53" s="319"/>
      <c r="QI53" s="319"/>
      <c r="QJ53" s="319"/>
      <c r="QK53" s="319"/>
      <c r="QL53" s="319"/>
      <c r="QM53" s="319"/>
      <c r="QN53" s="319"/>
      <c r="QO53" s="319"/>
      <c r="QP53" s="319"/>
      <c r="QQ53" s="319"/>
      <c r="QR53" s="319"/>
      <c r="QS53" s="319"/>
      <c r="QT53" s="319"/>
      <c r="QU53" s="319"/>
      <c r="QV53" s="319"/>
      <c r="QW53" s="319"/>
      <c r="QX53" s="319"/>
      <c r="QY53" s="319"/>
      <c r="QZ53" s="319"/>
      <c r="RA53" s="319"/>
      <c r="RB53" s="319"/>
      <c r="RC53" s="319"/>
      <c r="RD53" s="319"/>
      <c r="RE53" s="319"/>
      <c r="RF53" s="319"/>
      <c r="RG53" s="319"/>
    </row>
    <row r="54" spans="1:475" s="746" customFormat="1">
      <c r="A54" s="319"/>
      <c r="B54" s="837" t="s">
        <v>77</v>
      </c>
      <c r="C54" s="848"/>
      <c r="D54" s="849"/>
      <c r="E54" s="812" t="s">
        <v>452</v>
      </c>
      <c r="F54" s="812">
        <v>5</v>
      </c>
      <c r="G54" s="839">
        <f t="shared" si="10"/>
        <v>2.4426273029851613E-2</v>
      </c>
      <c r="H54" s="7" t="s">
        <v>37</v>
      </c>
      <c r="I54" s="840">
        <v>106</v>
      </c>
      <c r="J54" s="814">
        <v>288</v>
      </c>
      <c r="K54" s="815">
        <v>20</v>
      </c>
      <c r="L54" s="815">
        <v>28</v>
      </c>
      <c r="M54" s="841">
        <f t="shared" si="1"/>
        <v>8</v>
      </c>
      <c r="N54" s="842">
        <f t="shared" si="8"/>
        <v>30528</v>
      </c>
      <c r="O54" s="745"/>
      <c r="P54" s="843"/>
      <c r="Q54" s="844"/>
      <c r="R54" s="844">
        <f t="shared" si="2"/>
        <v>848</v>
      </c>
      <c r="S54" s="844">
        <f t="shared" si="11"/>
        <v>2968</v>
      </c>
      <c r="T54" s="844">
        <v>0</v>
      </c>
      <c r="U54" s="844"/>
      <c r="V54" s="844"/>
      <c r="W54" s="844">
        <v>0</v>
      </c>
      <c r="X54" s="844"/>
      <c r="Y54" s="844"/>
      <c r="Z54" s="844">
        <f t="shared" si="15"/>
        <v>0</v>
      </c>
      <c r="AA54" s="845">
        <f>IF(J54=0,0,(HLOOKUP(H54,ElectricAvoidedCosts!$C$7:$P$37,F54+1,FALSE)))</f>
        <v>0.3175879546338175</v>
      </c>
      <c r="AB54" s="844">
        <f t="shared" si="12"/>
        <v>9695.3250790611801</v>
      </c>
      <c r="AC54" s="846" t="str">
        <f t="shared" si="13"/>
        <v/>
      </c>
      <c r="AD54" s="846" t="str">
        <f t="shared" si="14"/>
        <v/>
      </c>
      <c r="AE54" s="319"/>
      <c r="AF54" s="319"/>
      <c r="AG54" s="319"/>
      <c r="AH54" s="319"/>
      <c r="AI54" s="319"/>
      <c r="AJ54" s="319"/>
      <c r="AK54" s="319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19"/>
      <c r="CV54" s="319"/>
      <c r="CW54" s="319"/>
      <c r="CX54" s="319"/>
      <c r="CY54" s="319"/>
      <c r="CZ54" s="319"/>
      <c r="DA54" s="319"/>
      <c r="DB54" s="319"/>
      <c r="DC54" s="319"/>
      <c r="DD54" s="319"/>
      <c r="DE54" s="319"/>
      <c r="DF54" s="319"/>
      <c r="DG54" s="319"/>
      <c r="DH54" s="319"/>
      <c r="DI54" s="319"/>
      <c r="DJ54" s="319"/>
      <c r="DK54" s="319"/>
      <c r="DL54" s="319"/>
      <c r="DM54" s="319"/>
      <c r="DN54" s="319"/>
      <c r="DO54" s="319"/>
      <c r="DP54" s="319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  <c r="EE54" s="319"/>
      <c r="EF54" s="319"/>
      <c r="EG54" s="319"/>
      <c r="EH54" s="319"/>
      <c r="EI54" s="319"/>
      <c r="EJ54" s="319"/>
      <c r="EK54" s="319"/>
      <c r="EL54" s="319"/>
      <c r="EM54" s="319"/>
      <c r="EN54" s="319"/>
      <c r="EO54" s="319"/>
      <c r="EP54" s="319"/>
      <c r="EQ54" s="319"/>
      <c r="ER54" s="319"/>
      <c r="ES54" s="319"/>
      <c r="ET54" s="319"/>
      <c r="EU54" s="319"/>
      <c r="EV54" s="319"/>
      <c r="EW54" s="319"/>
      <c r="EX54" s="319"/>
      <c r="EY54" s="319"/>
      <c r="EZ54" s="319"/>
      <c r="FA54" s="319"/>
      <c r="FB54" s="319"/>
      <c r="FC54" s="319"/>
      <c r="FD54" s="319"/>
      <c r="FE54" s="319"/>
      <c r="FF54" s="319"/>
      <c r="FG54" s="319"/>
      <c r="FH54" s="319"/>
      <c r="FI54" s="319"/>
      <c r="FJ54" s="319"/>
      <c r="FK54" s="319"/>
      <c r="FL54" s="319"/>
      <c r="FM54" s="319"/>
      <c r="FN54" s="319"/>
      <c r="FO54" s="319"/>
      <c r="FP54" s="319"/>
      <c r="FQ54" s="319"/>
      <c r="FR54" s="319"/>
      <c r="FS54" s="319"/>
      <c r="FT54" s="319"/>
      <c r="FU54" s="319"/>
      <c r="FV54" s="319"/>
      <c r="FW54" s="319"/>
      <c r="FX54" s="319"/>
      <c r="FY54" s="319"/>
      <c r="FZ54" s="319"/>
      <c r="GA54" s="319"/>
      <c r="GB54" s="319"/>
      <c r="GC54" s="319"/>
      <c r="GD54" s="319"/>
      <c r="GE54" s="319"/>
      <c r="GF54" s="319"/>
      <c r="GG54" s="319"/>
      <c r="GH54" s="319"/>
      <c r="GI54" s="319"/>
      <c r="GJ54" s="319"/>
      <c r="GK54" s="319"/>
      <c r="GL54" s="319"/>
      <c r="GM54" s="319"/>
      <c r="GN54" s="319"/>
      <c r="GO54" s="319"/>
      <c r="GP54" s="319"/>
      <c r="GQ54" s="319"/>
      <c r="GR54" s="319"/>
      <c r="GS54" s="319"/>
      <c r="GT54" s="319"/>
      <c r="GU54" s="319"/>
      <c r="GV54" s="319"/>
      <c r="GW54" s="319"/>
      <c r="GX54" s="319"/>
      <c r="GY54" s="319"/>
      <c r="GZ54" s="319"/>
      <c r="HA54" s="319"/>
      <c r="HB54" s="319"/>
      <c r="HC54" s="319"/>
      <c r="HD54" s="319"/>
      <c r="HE54" s="319"/>
      <c r="HF54" s="319"/>
      <c r="HG54" s="319"/>
      <c r="HH54" s="319"/>
      <c r="HI54" s="319"/>
      <c r="HJ54" s="319"/>
      <c r="HK54" s="319"/>
      <c r="HL54" s="319"/>
      <c r="HM54" s="319"/>
      <c r="HN54" s="319"/>
      <c r="HO54" s="319"/>
      <c r="HP54" s="319"/>
      <c r="HQ54" s="319"/>
      <c r="HR54" s="319"/>
      <c r="HS54" s="319"/>
      <c r="HT54" s="319"/>
      <c r="HU54" s="319"/>
      <c r="HV54" s="319"/>
      <c r="HW54" s="319"/>
      <c r="HX54" s="319"/>
      <c r="HY54" s="319"/>
      <c r="HZ54" s="319"/>
      <c r="IA54" s="319"/>
      <c r="IB54" s="319"/>
      <c r="IC54" s="319"/>
      <c r="ID54" s="319"/>
      <c r="IE54" s="319"/>
      <c r="IF54" s="319"/>
      <c r="IG54" s="319"/>
      <c r="IH54" s="319"/>
      <c r="II54" s="319"/>
      <c r="IJ54" s="319"/>
      <c r="IK54" s="319"/>
      <c r="IL54" s="319"/>
      <c r="IM54" s="319"/>
      <c r="IN54" s="319"/>
      <c r="IO54" s="319"/>
      <c r="IP54" s="319"/>
      <c r="IQ54" s="319"/>
      <c r="IR54" s="319"/>
      <c r="IS54" s="319"/>
      <c r="IT54" s="319"/>
      <c r="IU54" s="319"/>
      <c r="IV54" s="319"/>
      <c r="IW54" s="319"/>
      <c r="IX54" s="319"/>
      <c r="IY54" s="319"/>
      <c r="IZ54" s="319"/>
      <c r="JA54" s="319"/>
      <c r="JB54" s="319"/>
      <c r="JC54" s="319"/>
      <c r="JD54" s="319"/>
      <c r="JE54" s="319"/>
      <c r="JF54" s="319"/>
      <c r="JG54" s="319"/>
      <c r="JH54" s="319"/>
      <c r="JI54" s="319"/>
      <c r="JJ54" s="319"/>
      <c r="JK54" s="319"/>
      <c r="JL54" s="319"/>
      <c r="JM54" s="319"/>
      <c r="JN54" s="319"/>
      <c r="JO54" s="319"/>
      <c r="JP54" s="319"/>
      <c r="JQ54" s="319"/>
      <c r="JR54" s="319"/>
      <c r="JS54" s="319"/>
      <c r="JT54" s="319"/>
      <c r="JU54" s="319"/>
      <c r="JV54" s="319"/>
      <c r="JW54" s="319"/>
      <c r="JX54" s="319"/>
      <c r="JY54" s="319"/>
      <c r="JZ54" s="319"/>
      <c r="KA54" s="319"/>
      <c r="KB54" s="319"/>
      <c r="KC54" s="319"/>
      <c r="KD54" s="319"/>
      <c r="KE54" s="319"/>
      <c r="KF54" s="319"/>
      <c r="KG54" s="319"/>
      <c r="KH54" s="319"/>
      <c r="KI54" s="319"/>
      <c r="KJ54" s="319"/>
      <c r="KK54" s="319"/>
      <c r="KL54" s="319"/>
      <c r="KM54" s="319"/>
      <c r="KN54" s="319"/>
      <c r="KO54" s="319"/>
      <c r="KP54" s="319"/>
      <c r="KQ54" s="319"/>
      <c r="KR54" s="319"/>
      <c r="KS54" s="319"/>
      <c r="KT54" s="319"/>
      <c r="KU54" s="319"/>
      <c r="KV54" s="319"/>
      <c r="KW54" s="319"/>
      <c r="KX54" s="319"/>
      <c r="KY54" s="319"/>
      <c r="KZ54" s="319"/>
      <c r="LA54" s="319"/>
      <c r="LB54" s="319"/>
      <c r="LC54" s="319"/>
      <c r="LD54" s="319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19"/>
      <c r="LQ54" s="319"/>
      <c r="LR54" s="319"/>
      <c r="LS54" s="319"/>
      <c r="LT54" s="319"/>
      <c r="LU54" s="319"/>
      <c r="LV54" s="319"/>
      <c r="LW54" s="319"/>
      <c r="LX54" s="319"/>
      <c r="LY54" s="319"/>
      <c r="LZ54" s="319"/>
      <c r="MA54" s="319"/>
      <c r="MB54" s="319"/>
      <c r="MC54" s="319"/>
      <c r="MD54" s="319"/>
      <c r="ME54" s="319"/>
      <c r="MF54" s="319"/>
      <c r="MG54" s="319"/>
      <c r="MH54" s="319"/>
      <c r="MI54" s="319"/>
      <c r="MJ54" s="319"/>
      <c r="MK54" s="319"/>
      <c r="ML54" s="319"/>
      <c r="MM54" s="319"/>
      <c r="MN54" s="319"/>
      <c r="MO54" s="319"/>
      <c r="MP54" s="319"/>
      <c r="MQ54" s="319"/>
      <c r="MR54" s="319"/>
      <c r="MS54" s="319"/>
      <c r="MT54" s="319"/>
      <c r="MU54" s="319"/>
      <c r="MV54" s="319"/>
      <c r="MW54" s="319"/>
      <c r="MX54" s="319"/>
      <c r="MY54" s="319"/>
      <c r="MZ54" s="319"/>
      <c r="NA54" s="319"/>
      <c r="NB54" s="319"/>
      <c r="NC54" s="319"/>
      <c r="ND54" s="319"/>
      <c r="NE54" s="319"/>
      <c r="NF54" s="319"/>
      <c r="NG54" s="319"/>
      <c r="NH54" s="319"/>
      <c r="NI54" s="319"/>
      <c r="NJ54" s="319"/>
      <c r="NK54" s="319"/>
      <c r="NL54" s="319"/>
      <c r="NM54" s="319"/>
      <c r="NN54" s="319"/>
      <c r="NO54" s="319"/>
      <c r="NP54" s="319"/>
      <c r="NQ54" s="319"/>
      <c r="NR54" s="319"/>
      <c r="NS54" s="319"/>
      <c r="NT54" s="319"/>
      <c r="NU54" s="319"/>
      <c r="NV54" s="319"/>
      <c r="NW54" s="319"/>
      <c r="NX54" s="319"/>
      <c r="NY54" s="319"/>
      <c r="NZ54" s="319"/>
      <c r="OA54" s="319"/>
      <c r="OB54" s="319"/>
      <c r="OC54" s="319"/>
      <c r="OD54" s="319"/>
      <c r="OE54" s="319"/>
      <c r="OF54" s="319"/>
      <c r="OG54" s="319"/>
      <c r="OH54" s="319"/>
      <c r="OI54" s="319"/>
      <c r="OJ54" s="319"/>
      <c r="OK54" s="319"/>
      <c r="OL54" s="319"/>
      <c r="OM54" s="319"/>
      <c r="ON54" s="319"/>
      <c r="OO54" s="319"/>
      <c r="OP54" s="319"/>
      <c r="OQ54" s="319"/>
      <c r="OR54" s="319"/>
      <c r="OS54" s="319"/>
      <c r="OT54" s="319"/>
      <c r="OU54" s="319"/>
      <c r="OV54" s="319"/>
      <c r="OW54" s="319"/>
      <c r="OX54" s="319"/>
      <c r="OY54" s="319"/>
      <c r="OZ54" s="319"/>
      <c r="PA54" s="319"/>
      <c r="PB54" s="319"/>
      <c r="PC54" s="319"/>
      <c r="PD54" s="319"/>
      <c r="PE54" s="319"/>
      <c r="PF54" s="319"/>
      <c r="PG54" s="319"/>
      <c r="PH54" s="319"/>
      <c r="PI54" s="319"/>
      <c r="PJ54" s="319"/>
      <c r="PK54" s="319"/>
      <c r="PL54" s="319"/>
      <c r="PM54" s="319"/>
      <c r="PN54" s="319"/>
      <c r="PO54" s="319"/>
      <c r="PP54" s="319"/>
      <c r="PQ54" s="319"/>
      <c r="PR54" s="319"/>
      <c r="PS54" s="319"/>
      <c r="PT54" s="319"/>
      <c r="PU54" s="319"/>
      <c r="PV54" s="319"/>
      <c r="PW54" s="319"/>
      <c r="PX54" s="319"/>
      <c r="PY54" s="319"/>
      <c r="PZ54" s="319"/>
      <c r="QA54" s="319"/>
      <c r="QB54" s="319"/>
      <c r="QC54" s="319"/>
      <c r="QD54" s="319"/>
      <c r="QE54" s="319"/>
      <c r="QF54" s="319"/>
      <c r="QG54" s="319"/>
      <c r="QH54" s="319"/>
      <c r="QI54" s="319"/>
      <c r="QJ54" s="319"/>
      <c r="QK54" s="319"/>
      <c r="QL54" s="319"/>
      <c r="QM54" s="319"/>
      <c r="QN54" s="319"/>
      <c r="QO54" s="319"/>
      <c r="QP54" s="319"/>
      <c r="QQ54" s="319"/>
      <c r="QR54" s="319"/>
      <c r="QS54" s="319"/>
      <c r="QT54" s="319"/>
      <c r="QU54" s="319"/>
      <c r="QV54" s="319"/>
      <c r="QW54" s="319"/>
      <c r="QX54" s="319"/>
      <c r="QY54" s="319"/>
      <c r="QZ54" s="319"/>
      <c r="RA54" s="319"/>
      <c r="RB54" s="319"/>
      <c r="RC54" s="319"/>
      <c r="RD54" s="319"/>
      <c r="RE54" s="319"/>
      <c r="RF54" s="319"/>
      <c r="RG54" s="319"/>
    </row>
    <row r="55" spans="1:475" s="746" customFormat="1">
      <c r="A55" s="319"/>
      <c r="B55" s="837" t="s">
        <v>77</v>
      </c>
      <c r="C55" s="848"/>
      <c r="D55" s="849"/>
      <c r="E55" s="812" t="s">
        <v>453</v>
      </c>
      <c r="F55" s="812">
        <v>5</v>
      </c>
      <c r="G55" s="839">
        <f t="shared" si="10"/>
        <v>1.5944928227819802E-2</v>
      </c>
      <c r="H55" s="7" t="s">
        <v>37</v>
      </c>
      <c r="I55" s="840">
        <v>188</v>
      </c>
      <c r="J55" s="814">
        <v>106</v>
      </c>
      <c r="K55" s="815">
        <v>20</v>
      </c>
      <c r="L55" s="815">
        <v>28</v>
      </c>
      <c r="M55" s="841">
        <f t="shared" si="1"/>
        <v>8</v>
      </c>
      <c r="N55" s="842">
        <f t="shared" si="8"/>
        <v>19928</v>
      </c>
      <c r="O55" s="745"/>
      <c r="P55" s="843"/>
      <c r="Q55" s="844"/>
      <c r="R55" s="844">
        <f t="shared" si="2"/>
        <v>1504</v>
      </c>
      <c r="S55" s="844">
        <f t="shared" si="11"/>
        <v>5264</v>
      </c>
      <c r="T55" s="844">
        <v>0</v>
      </c>
      <c r="U55" s="844"/>
      <c r="V55" s="844"/>
      <c r="W55" s="844">
        <v>0</v>
      </c>
      <c r="X55" s="844"/>
      <c r="Y55" s="844"/>
      <c r="Z55" s="844">
        <f t="shared" si="15"/>
        <v>0</v>
      </c>
      <c r="AA55" s="845">
        <f>IF(J55=0,0,(HLOOKUP(H55,ElectricAvoidedCosts!$C$7:$P$37,F55+1,FALSE)))</f>
        <v>0.3175879546338175</v>
      </c>
      <c r="AB55" s="844">
        <f t="shared" si="12"/>
        <v>6328.8927599427152</v>
      </c>
      <c r="AC55" s="846" t="str">
        <f t="shared" si="13"/>
        <v/>
      </c>
      <c r="AD55" s="846" t="str">
        <f t="shared" si="14"/>
        <v/>
      </c>
      <c r="AE55" s="319"/>
      <c r="AF55" s="319"/>
      <c r="AG55" s="319"/>
      <c r="AH55" s="319"/>
      <c r="AI55" s="319"/>
      <c r="AJ55" s="319"/>
      <c r="AK55" s="319"/>
      <c r="AL55" s="319"/>
      <c r="AM55" s="319"/>
      <c r="AN55" s="319"/>
      <c r="AO55" s="319"/>
      <c r="AP55" s="319"/>
      <c r="AQ55" s="319"/>
      <c r="AR55" s="319"/>
      <c r="AS55" s="319"/>
      <c r="AT55" s="319"/>
      <c r="AU55" s="319"/>
      <c r="AV55" s="319"/>
      <c r="AW55" s="319"/>
      <c r="AX55" s="319"/>
      <c r="AY55" s="319"/>
      <c r="AZ55" s="319"/>
      <c r="BA55" s="319"/>
      <c r="BB55" s="319"/>
      <c r="BC55" s="319"/>
      <c r="BD55" s="319"/>
      <c r="BE55" s="319"/>
      <c r="BF55" s="319"/>
      <c r="BG55" s="319"/>
      <c r="BH55" s="319"/>
      <c r="BI55" s="319"/>
      <c r="BJ55" s="319"/>
      <c r="BK55" s="319"/>
      <c r="BL55" s="319"/>
      <c r="BM55" s="319"/>
      <c r="BN55" s="319"/>
      <c r="BO55" s="319"/>
      <c r="BP55" s="319"/>
      <c r="BQ55" s="319"/>
      <c r="BR55" s="319"/>
      <c r="BS55" s="319"/>
      <c r="BT55" s="319"/>
      <c r="BU55" s="319"/>
      <c r="BV55" s="319"/>
      <c r="BW55" s="319"/>
      <c r="BX55" s="319"/>
      <c r="BY55" s="319"/>
      <c r="BZ55" s="319"/>
      <c r="CA55" s="319"/>
      <c r="CB55" s="319"/>
      <c r="CC55" s="319"/>
      <c r="CD55" s="319"/>
      <c r="CE55" s="319"/>
      <c r="CF55" s="319"/>
      <c r="CG55" s="319"/>
      <c r="CH55" s="319"/>
      <c r="CI55" s="319"/>
      <c r="CJ55" s="319"/>
      <c r="CK55" s="319"/>
      <c r="CL55" s="319"/>
      <c r="CM55" s="319"/>
      <c r="CN55" s="319"/>
      <c r="CO55" s="319"/>
      <c r="CP55" s="319"/>
      <c r="CQ55" s="319"/>
      <c r="CR55" s="319"/>
      <c r="CS55" s="319"/>
      <c r="CT55" s="319"/>
      <c r="CU55" s="319"/>
      <c r="CV55" s="319"/>
      <c r="CW55" s="319"/>
      <c r="CX55" s="319"/>
      <c r="CY55" s="319"/>
      <c r="CZ55" s="319"/>
      <c r="DA55" s="319"/>
      <c r="DB55" s="319"/>
      <c r="DC55" s="319"/>
      <c r="DD55" s="319"/>
      <c r="DE55" s="319"/>
      <c r="DF55" s="319"/>
      <c r="DG55" s="319"/>
      <c r="DH55" s="319"/>
      <c r="DI55" s="319"/>
      <c r="DJ55" s="319"/>
      <c r="DK55" s="319"/>
      <c r="DL55" s="319"/>
      <c r="DM55" s="319"/>
      <c r="DN55" s="319"/>
      <c r="DO55" s="319"/>
      <c r="DP55" s="319"/>
      <c r="DQ55" s="319"/>
      <c r="DR55" s="319"/>
      <c r="DS55" s="319"/>
      <c r="DT55" s="319"/>
      <c r="DU55" s="319"/>
      <c r="DV55" s="319"/>
      <c r="DW55" s="319"/>
      <c r="DX55" s="319"/>
      <c r="DY55" s="319"/>
      <c r="DZ55" s="319"/>
      <c r="EA55" s="319"/>
      <c r="EB55" s="319"/>
      <c r="EC55" s="319"/>
      <c r="ED55" s="319"/>
      <c r="EE55" s="319"/>
      <c r="EF55" s="319"/>
      <c r="EG55" s="319"/>
      <c r="EH55" s="319"/>
      <c r="EI55" s="319"/>
      <c r="EJ55" s="319"/>
      <c r="EK55" s="319"/>
      <c r="EL55" s="319"/>
      <c r="EM55" s="319"/>
      <c r="EN55" s="319"/>
      <c r="EO55" s="319"/>
      <c r="EP55" s="319"/>
      <c r="EQ55" s="319"/>
      <c r="ER55" s="319"/>
      <c r="ES55" s="319"/>
      <c r="ET55" s="319"/>
      <c r="EU55" s="319"/>
      <c r="EV55" s="319"/>
      <c r="EW55" s="319"/>
      <c r="EX55" s="319"/>
      <c r="EY55" s="319"/>
      <c r="EZ55" s="319"/>
      <c r="FA55" s="319"/>
      <c r="FB55" s="319"/>
      <c r="FC55" s="319"/>
      <c r="FD55" s="319"/>
      <c r="FE55" s="319"/>
      <c r="FF55" s="319"/>
      <c r="FG55" s="319"/>
      <c r="FH55" s="319"/>
      <c r="FI55" s="319"/>
      <c r="FJ55" s="319"/>
      <c r="FK55" s="319"/>
      <c r="FL55" s="319"/>
      <c r="FM55" s="319"/>
      <c r="FN55" s="319"/>
      <c r="FO55" s="319"/>
      <c r="FP55" s="319"/>
      <c r="FQ55" s="319"/>
      <c r="FR55" s="319"/>
      <c r="FS55" s="319"/>
      <c r="FT55" s="319"/>
      <c r="FU55" s="319"/>
      <c r="FV55" s="319"/>
      <c r="FW55" s="319"/>
      <c r="FX55" s="319"/>
      <c r="FY55" s="319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19"/>
      <c r="IB55" s="319"/>
      <c r="IC55" s="319"/>
      <c r="ID55" s="319"/>
      <c r="IE55" s="319"/>
      <c r="IF55" s="319"/>
      <c r="IG55" s="319"/>
      <c r="IH55" s="319"/>
      <c r="II55" s="319"/>
      <c r="IJ55" s="319"/>
      <c r="IK55" s="319"/>
      <c r="IL55" s="319"/>
      <c r="IM55" s="319"/>
      <c r="IN55" s="319"/>
      <c r="IO55" s="319"/>
      <c r="IP55" s="319"/>
      <c r="IQ55" s="319"/>
      <c r="IR55" s="319"/>
      <c r="IS55" s="319"/>
      <c r="IT55" s="319"/>
      <c r="IU55" s="319"/>
      <c r="IV55" s="319"/>
      <c r="IW55" s="319"/>
      <c r="IX55" s="319"/>
      <c r="IY55" s="319"/>
      <c r="IZ55" s="319"/>
      <c r="JA55" s="319"/>
      <c r="JB55" s="319"/>
      <c r="JC55" s="319"/>
      <c r="JD55" s="319"/>
      <c r="JE55" s="319"/>
      <c r="JF55" s="319"/>
      <c r="JG55" s="319"/>
      <c r="JH55" s="319"/>
      <c r="JI55" s="319"/>
      <c r="JJ55" s="319"/>
      <c r="JK55" s="319"/>
      <c r="JL55" s="319"/>
      <c r="JM55" s="319"/>
      <c r="JN55" s="319"/>
      <c r="JO55" s="319"/>
      <c r="JP55" s="319"/>
      <c r="JQ55" s="319"/>
      <c r="JR55" s="319"/>
      <c r="JS55" s="319"/>
      <c r="JT55" s="319"/>
      <c r="JU55" s="319"/>
      <c r="JV55" s="319"/>
      <c r="JW55" s="319"/>
      <c r="JX55" s="319"/>
      <c r="JY55" s="319"/>
      <c r="JZ55" s="319"/>
      <c r="KA55" s="319"/>
      <c r="KB55" s="319"/>
      <c r="KC55" s="319"/>
      <c r="KD55" s="319"/>
      <c r="KE55" s="319"/>
      <c r="KF55" s="319"/>
      <c r="KG55" s="319"/>
      <c r="KH55" s="319"/>
      <c r="KI55" s="319"/>
      <c r="KJ55" s="319"/>
      <c r="KK55" s="319"/>
      <c r="KL55" s="319"/>
      <c r="KM55" s="319"/>
      <c r="KN55" s="319"/>
      <c r="KO55" s="319"/>
      <c r="KP55" s="319"/>
      <c r="KQ55" s="319"/>
      <c r="KR55" s="319"/>
      <c r="KS55" s="319"/>
      <c r="KT55" s="319"/>
      <c r="KU55" s="319"/>
      <c r="KV55" s="319"/>
      <c r="KW55" s="319"/>
      <c r="KX55" s="319"/>
      <c r="KY55" s="319"/>
      <c r="KZ55" s="319"/>
      <c r="LA55" s="319"/>
      <c r="LB55" s="319"/>
      <c r="LC55" s="319"/>
      <c r="LD55" s="319"/>
      <c r="LE55" s="319"/>
      <c r="LF55" s="319"/>
      <c r="LG55" s="319"/>
      <c r="LH55" s="319"/>
      <c r="LI55" s="319"/>
      <c r="LJ55" s="319"/>
      <c r="LK55" s="319"/>
      <c r="LL55" s="319"/>
      <c r="LM55" s="319"/>
      <c r="LN55" s="319"/>
      <c r="LO55" s="319"/>
      <c r="LP55" s="319"/>
      <c r="LQ55" s="319"/>
      <c r="LR55" s="319"/>
      <c r="LS55" s="319"/>
      <c r="LT55" s="319"/>
      <c r="LU55" s="319"/>
      <c r="LV55" s="319"/>
      <c r="LW55" s="319"/>
      <c r="LX55" s="319"/>
      <c r="LY55" s="319"/>
      <c r="LZ55" s="319"/>
      <c r="MA55" s="319"/>
      <c r="MB55" s="319"/>
      <c r="MC55" s="319"/>
      <c r="MD55" s="319"/>
      <c r="ME55" s="319"/>
      <c r="MF55" s="319"/>
      <c r="MG55" s="319"/>
      <c r="MH55" s="319"/>
      <c r="MI55" s="319"/>
      <c r="MJ55" s="319"/>
      <c r="MK55" s="319"/>
      <c r="ML55" s="319"/>
      <c r="MM55" s="319"/>
      <c r="MN55" s="319"/>
      <c r="MO55" s="319"/>
      <c r="MP55" s="319"/>
      <c r="MQ55" s="319"/>
      <c r="MR55" s="319"/>
      <c r="MS55" s="319"/>
      <c r="MT55" s="319"/>
      <c r="MU55" s="319"/>
      <c r="MV55" s="319"/>
      <c r="MW55" s="319"/>
      <c r="MX55" s="319"/>
      <c r="MY55" s="319"/>
      <c r="MZ55" s="319"/>
      <c r="NA55" s="319"/>
      <c r="NB55" s="319"/>
      <c r="NC55" s="319"/>
      <c r="ND55" s="319"/>
      <c r="NE55" s="319"/>
      <c r="NF55" s="319"/>
      <c r="NG55" s="319"/>
      <c r="NH55" s="319"/>
      <c r="NI55" s="319"/>
      <c r="NJ55" s="319"/>
      <c r="NK55" s="319"/>
      <c r="NL55" s="319"/>
      <c r="NM55" s="319"/>
      <c r="NN55" s="319"/>
      <c r="NO55" s="319"/>
      <c r="NP55" s="319"/>
      <c r="NQ55" s="319"/>
      <c r="NR55" s="319"/>
      <c r="NS55" s="319"/>
      <c r="NT55" s="319"/>
      <c r="NU55" s="319"/>
      <c r="NV55" s="319"/>
      <c r="NW55" s="319"/>
      <c r="NX55" s="319"/>
      <c r="NY55" s="319"/>
      <c r="NZ55" s="319"/>
      <c r="OA55" s="319"/>
      <c r="OB55" s="319"/>
      <c r="OC55" s="319"/>
      <c r="OD55" s="319"/>
      <c r="OE55" s="319"/>
      <c r="OF55" s="319"/>
      <c r="OG55" s="319"/>
      <c r="OH55" s="319"/>
      <c r="OI55" s="319"/>
      <c r="OJ55" s="319"/>
      <c r="OK55" s="319"/>
      <c r="OL55" s="319"/>
      <c r="OM55" s="319"/>
      <c r="ON55" s="319"/>
      <c r="OO55" s="319"/>
      <c r="OP55" s="319"/>
      <c r="OQ55" s="319"/>
      <c r="OR55" s="319"/>
      <c r="OS55" s="319"/>
      <c r="OT55" s="319"/>
      <c r="OU55" s="319"/>
      <c r="OV55" s="319"/>
      <c r="OW55" s="319"/>
      <c r="OX55" s="319"/>
      <c r="OY55" s="319"/>
      <c r="OZ55" s="319"/>
      <c r="PA55" s="319"/>
      <c r="PB55" s="319"/>
      <c r="PC55" s="319"/>
      <c r="PD55" s="319"/>
      <c r="PE55" s="319"/>
      <c r="PF55" s="319"/>
      <c r="PG55" s="319"/>
      <c r="PH55" s="319"/>
      <c r="PI55" s="319"/>
      <c r="PJ55" s="319"/>
      <c r="PK55" s="319"/>
      <c r="PL55" s="319"/>
      <c r="PM55" s="319"/>
      <c r="PN55" s="319"/>
      <c r="PO55" s="319"/>
      <c r="PP55" s="319"/>
      <c r="PQ55" s="319"/>
      <c r="PR55" s="319"/>
      <c r="PS55" s="319"/>
      <c r="PT55" s="319"/>
      <c r="PU55" s="319"/>
      <c r="PV55" s="319"/>
      <c r="PW55" s="319"/>
      <c r="PX55" s="319"/>
      <c r="PY55" s="319"/>
      <c r="PZ55" s="319"/>
      <c r="QA55" s="319"/>
      <c r="QB55" s="319"/>
      <c r="QC55" s="319"/>
      <c r="QD55" s="319"/>
      <c r="QE55" s="319"/>
      <c r="QF55" s="319"/>
      <c r="QG55" s="319"/>
      <c r="QH55" s="319"/>
      <c r="QI55" s="319"/>
      <c r="QJ55" s="319"/>
      <c r="QK55" s="319"/>
      <c r="QL55" s="319"/>
      <c r="QM55" s="319"/>
      <c r="QN55" s="319"/>
      <c r="QO55" s="319"/>
      <c r="QP55" s="319"/>
      <c r="QQ55" s="319"/>
      <c r="QR55" s="319"/>
      <c r="QS55" s="319"/>
      <c r="QT55" s="319"/>
      <c r="QU55" s="319"/>
      <c r="QV55" s="319"/>
      <c r="QW55" s="319"/>
      <c r="QX55" s="319"/>
      <c r="QY55" s="319"/>
      <c r="QZ55" s="319"/>
      <c r="RA55" s="319"/>
      <c r="RB55" s="319"/>
      <c r="RC55" s="319"/>
      <c r="RD55" s="319"/>
      <c r="RE55" s="319"/>
      <c r="RF55" s="319"/>
      <c r="RG55" s="319"/>
    </row>
    <row r="56" spans="1:475" s="746" customFormat="1">
      <c r="A56" s="319"/>
      <c r="B56" s="837" t="s">
        <v>77</v>
      </c>
      <c r="C56" s="848"/>
      <c r="D56" s="849"/>
      <c r="E56" s="812" t="s">
        <v>454</v>
      </c>
      <c r="F56" s="812">
        <v>5</v>
      </c>
      <c r="G56" s="839">
        <f t="shared" si="10"/>
        <v>8.3365218389027773E-2</v>
      </c>
      <c r="H56" s="7" t="s">
        <v>37</v>
      </c>
      <c r="I56" s="840">
        <v>690</v>
      </c>
      <c r="J56" s="814">
        <v>151</v>
      </c>
      <c r="K56" s="815">
        <v>20</v>
      </c>
      <c r="L56" s="815">
        <v>28</v>
      </c>
      <c r="M56" s="841">
        <f t="shared" si="1"/>
        <v>8</v>
      </c>
      <c r="N56" s="842">
        <f t="shared" si="8"/>
        <v>104190</v>
      </c>
      <c r="O56" s="745"/>
      <c r="P56" s="843"/>
      <c r="Q56" s="844"/>
      <c r="R56" s="844">
        <f t="shared" si="2"/>
        <v>5520</v>
      </c>
      <c r="S56" s="844">
        <f t="shared" si="11"/>
        <v>19320</v>
      </c>
      <c r="T56" s="844">
        <v>0</v>
      </c>
      <c r="U56" s="844"/>
      <c r="V56" s="844"/>
      <c r="W56" s="844">
        <v>0</v>
      </c>
      <c r="X56" s="844"/>
      <c r="Y56" s="844"/>
      <c r="Z56" s="844">
        <f t="shared" si="15"/>
        <v>0</v>
      </c>
      <c r="AA56" s="845">
        <f>IF(J56=0,0,(HLOOKUP(H56,ElectricAvoidedCosts!$C$7:$P$37,F56+1,FALSE)))</f>
        <v>0.3175879546338175</v>
      </c>
      <c r="AB56" s="844">
        <f t="shared" si="12"/>
        <v>33089.488993297447</v>
      </c>
      <c r="AC56" s="846" t="str">
        <f t="shared" si="13"/>
        <v/>
      </c>
      <c r="AD56" s="846" t="str">
        <f t="shared" si="14"/>
        <v/>
      </c>
      <c r="AE56" s="319"/>
      <c r="AF56" s="319"/>
      <c r="AG56" s="319"/>
      <c r="AH56" s="319"/>
      <c r="AI56" s="319"/>
      <c r="AJ56" s="319"/>
      <c r="AK56" s="319"/>
      <c r="AL56" s="319"/>
      <c r="AM56" s="319"/>
      <c r="AN56" s="319"/>
      <c r="AO56" s="319"/>
      <c r="AP56" s="319"/>
      <c r="AQ56" s="319"/>
      <c r="AR56" s="319"/>
      <c r="AS56" s="319"/>
      <c r="AT56" s="319"/>
      <c r="AU56" s="319"/>
      <c r="AV56" s="319"/>
      <c r="AW56" s="319"/>
      <c r="AX56" s="319"/>
      <c r="AY56" s="319"/>
      <c r="AZ56" s="319"/>
      <c r="BA56" s="319"/>
      <c r="BB56" s="319"/>
      <c r="BC56" s="319"/>
      <c r="BD56" s="319"/>
      <c r="BE56" s="319"/>
      <c r="BF56" s="319"/>
      <c r="BG56" s="319"/>
      <c r="BH56" s="319"/>
      <c r="BI56" s="319"/>
      <c r="BJ56" s="319"/>
      <c r="BK56" s="319"/>
      <c r="BL56" s="319"/>
      <c r="BM56" s="319"/>
      <c r="BN56" s="319"/>
      <c r="BO56" s="319"/>
      <c r="BP56" s="319"/>
      <c r="BQ56" s="319"/>
      <c r="BR56" s="319"/>
      <c r="BS56" s="319"/>
      <c r="BT56" s="319"/>
      <c r="BU56" s="319"/>
      <c r="BV56" s="319"/>
      <c r="BW56" s="319"/>
      <c r="BX56" s="319"/>
      <c r="BY56" s="319"/>
      <c r="BZ56" s="319"/>
      <c r="CA56" s="319"/>
      <c r="CB56" s="319"/>
      <c r="CC56" s="319"/>
      <c r="CD56" s="319"/>
      <c r="CE56" s="319"/>
      <c r="CF56" s="319"/>
      <c r="CG56" s="319"/>
      <c r="CH56" s="319"/>
      <c r="CI56" s="319"/>
      <c r="CJ56" s="319"/>
      <c r="CK56" s="319"/>
      <c r="CL56" s="319"/>
      <c r="CM56" s="319"/>
      <c r="CN56" s="319"/>
      <c r="CO56" s="319"/>
      <c r="CP56" s="319"/>
      <c r="CQ56" s="319"/>
      <c r="CR56" s="319"/>
      <c r="CS56" s="319"/>
      <c r="CT56" s="319"/>
      <c r="CU56" s="319"/>
      <c r="CV56" s="319"/>
      <c r="CW56" s="319"/>
      <c r="CX56" s="319"/>
      <c r="CY56" s="319"/>
      <c r="CZ56" s="319"/>
      <c r="DA56" s="319"/>
      <c r="DB56" s="319"/>
      <c r="DC56" s="319"/>
      <c r="DD56" s="319"/>
      <c r="DE56" s="319"/>
      <c r="DF56" s="319"/>
      <c r="DG56" s="319"/>
      <c r="DH56" s="319"/>
      <c r="DI56" s="319"/>
      <c r="DJ56" s="319"/>
      <c r="DK56" s="319"/>
      <c r="DL56" s="319"/>
      <c r="DM56" s="319"/>
      <c r="DN56" s="319"/>
      <c r="DO56" s="319"/>
      <c r="DP56" s="319"/>
      <c r="DQ56" s="319"/>
      <c r="DR56" s="319"/>
      <c r="DS56" s="319"/>
      <c r="DT56" s="319"/>
      <c r="DU56" s="319"/>
      <c r="DV56" s="319"/>
      <c r="DW56" s="319"/>
      <c r="DX56" s="319"/>
      <c r="DY56" s="319"/>
      <c r="DZ56" s="319"/>
      <c r="EA56" s="319"/>
      <c r="EB56" s="319"/>
      <c r="EC56" s="319"/>
      <c r="ED56" s="319"/>
      <c r="EE56" s="319"/>
      <c r="EF56" s="319"/>
      <c r="EG56" s="319"/>
      <c r="EH56" s="319"/>
      <c r="EI56" s="319"/>
      <c r="EJ56" s="319"/>
      <c r="EK56" s="319"/>
      <c r="EL56" s="319"/>
      <c r="EM56" s="319"/>
      <c r="EN56" s="319"/>
      <c r="EO56" s="319"/>
      <c r="EP56" s="319"/>
      <c r="EQ56" s="319"/>
      <c r="ER56" s="319"/>
      <c r="ES56" s="319"/>
      <c r="ET56" s="319"/>
      <c r="EU56" s="319"/>
      <c r="EV56" s="319"/>
      <c r="EW56" s="319"/>
      <c r="EX56" s="319"/>
      <c r="EY56" s="319"/>
      <c r="EZ56" s="319"/>
      <c r="FA56" s="319"/>
      <c r="FB56" s="319"/>
      <c r="FC56" s="319"/>
      <c r="FD56" s="319"/>
      <c r="FE56" s="319"/>
      <c r="FF56" s="319"/>
      <c r="FG56" s="319"/>
      <c r="FH56" s="319"/>
      <c r="FI56" s="319"/>
      <c r="FJ56" s="319"/>
      <c r="FK56" s="319"/>
      <c r="FL56" s="319"/>
      <c r="FM56" s="319"/>
      <c r="FN56" s="319"/>
      <c r="FO56" s="319"/>
      <c r="FP56" s="319"/>
      <c r="FQ56" s="319"/>
      <c r="FR56" s="319"/>
      <c r="FS56" s="319"/>
      <c r="FT56" s="319"/>
      <c r="FU56" s="319"/>
      <c r="FV56" s="319"/>
      <c r="FW56" s="319"/>
      <c r="FX56" s="319"/>
      <c r="FY56" s="319"/>
      <c r="FZ56" s="319"/>
      <c r="GA56" s="319"/>
      <c r="GB56" s="319"/>
      <c r="GC56" s="319"/>
      <c r="GD56" s="319"/>
      <c r="GE56" s="319"/>
      <c r="GF56" s="319"/>
      <c r="GG56" s="319"/>
      <c r="GH56" s="319"/>
      <c r="GI56" s="319"/>
      <c r="GJ56" s="319"/>
      <c r="GK56" s="319"/>
      <c r="GL56" s="319"/>
      <c r="GM56" s="319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  <c r="IV56" s="319"/>
      <c r="IW56" s="319"/>
      <c r="IX56" s="319"/>
      <c r="IY56" s="319"/>
      <c r="IZ56" s="319"/>
      <c r="JA56" s="319"/>
      <c r="JB56" s="319"/>
      <c r="JC56" s="319"/>
      <c r="JD56" s="319"/>
      <c r="JE56" s="319"/>
      <c r="JF56" s="319"/>
      <c r="JG56" s="319"/>
      <c r="JH56" s="319"/>
      <c r="JI56" s="319"/>
      <c r="JJ56" s="319"/>
      <c r="JK56" s="319"/>
      <c r="JL56" s="319"/>
      <c r="JM56" s="319"/>
      <c r="JN56" s="319"/>
      <c r="JO56" s="319"/>
      <c r="JP56" s="319"/>
      <c r="JQ56" s="319"/>
      <c r="JR56" s="319"/>
      <c r="JS56" s="319"/>
      <c r="JT56" s="319"/>
      <c r="JU56" s="319"/>
      <c r="JV56" s="319"/>
      <c r="JW56" s="319"/>
      <c r="JX56" s="319"/>
      <c r="JY56" s="319"/>
      <c r="JZ56" s="319"/>
      <c r="KA56" s="319"/>
      <c r="KB56" s="319"/>
      <c r="KC56" s="319"/>
      <c r="KD56" s="319"/>
      <c r="KE56" s="319"/>
      <c r="KF56" s="319"/>
      <c r="KG56" s="319"/>
      <c r="KH56" s="319"/>
      <c r="KI56" s="319"/>
      <c r="KJ56" s="319"/>
      <c r="KK56" s="319"/>
      <c r="KL56" s="319"/>
      <c r="KM56" s="319"/>
      <c r="KN56" s="319"/>
      <c r="KO56" s="319"/>
      <c r="KP56" s="319"/>
      <c r="KQ56" s="319"/>
      <c r="KR56" s="319"/>
      <c r="KS56" s="319"/>
      <c r="KT56" s="319"/>
      <c r="KU56" s="319"/>
      <c r="KV56" s="319"/>
      <c r="KW56" s="319"/>
      <c r="KX56" s="319"/>
      <c r="KY56" s="319"/>
      <c r="KZ56" s="319"/>
      <c r="LA56" s="319"/>
      <c r="LB56" s="319"/>
      <c r="LC56" s="319"/>
      <c r="LD56" s="319"/>
      <c r="LE56" s="319"/>
      <c r="LF56" s="319"/>
      <c r="LG56" s="319"/>
      <c r="LH56" s="319"/>
      <c r="LI56" s="319"/>
      <c r="LJ56" s="319"/>
      <c r="LK56" s="319"/>
      <c r="LL56" s="319"/>
      <c r="LM56" s="319"/>
      <c r="LN56" s="319"/>
      <c r="LO56" s="319"/>
      <c r="LP56" s="319"/>
      <c r="LQ56" s="319"/>
      <c r="LR56" s="319"/>
      <c r="LS56" s="319"/>
      <c r="LT56" s="319"/>
      <c r="LU56" s="319"/>
      <c r="LV56" s="319"/>
      <c r="LW56" s="319"/>
      <c r="LX56" s="319"/>
      <c r="LY56" s="319"/>
      <c r="LZ56" s="319"/>
      <c r="MA56" s="319"/>
      <c r="MB56" s="319"/>
      <c r="MC56" s="319"/>
      <c r="MD56" s="319"/>
      <c r="ME56" s="319"/>
      <c r="MF56" s="319"/>
      <c r="MG56" s="319"/>
      <c r="MH56" s="319"/>
      <c r="MI56" s="319"/>
      <c r="MJ56" s="319"/>
      <c r="MK56" s="319"/>
      <c r="ML56" s="319"/>
      <c r="MM56" s="319"/>
      <c r="MN56" s="319"/>
      <c r="MO56" s="319"/>
      <c r="MP56" s="319"/>
      <c r="MQ56" s="319"/>
      <c r="MR56" s="319"/>
      <c r="MS56" s="319"/>
      <c r="MT56" s="319"/>
      <c r="MU56" s="319"/>
      <c r="MV56" s="319"/>
      <c r="MW56" s="319"/>
      <c r="MX56" s="319"/>
      <c r="MY56" s="319"/>
      <c r="MZ56" s="319"/>
      <c r="NA56" s="319"/>
      <c r="NB56" s="319"/>
      <c r="NC56" s="319"/>
      <c r="ND56" s="319"/>
      <c r="NE56" s="319"/>
      <c r="NF56" s="319"/>
      <c r="NG56" s="319"/>
      <c r="NH56" s="319"/>
      <c r="NI56" s="319"/>
      <c r="NJ56" s="319"/>
      <c r="NK56" s="319"/>
      <c r="NL56" s="319"/>
      <c r="NM56" s="319"/>
      <c r="NN56" s="319"/>
      <c r="NO56" s="319"/>
      <c r="NP56" s="319"/>
      <c r="NQ56" s="319"/>
      <c r="NR56" s="319"/>
      <c r="NS56" s="319"/>
      <c r="NT56" s="319"/>
      <c r="NU56" s="319"/>
      <c r="NV56" s="319"/>
      <c r="NW56" s="319"/>
      <c r="NX56" s="319"/>
      <c r="NY56" s="319"/>
      <c r="NZ56" s="319"/>
      <c r="OA56" s="319"/>
      <c r="OB56" s="319"/>
      <c r="OC56" s="319"/>
      <c r="OD56" s="319"/>
      <c r="OE56" s="319"/>
      <c r="OF56" s="319"/>
      <c r="OG56" s="319"/>
      <c r="OH56" s="319"/>
      <c r="OI56" s="319"/>
      <c r="OJ56" s="319"/>
      <c r="OK56" s="319"/>
      <c r="OL56" s="319"/>
      <c r="OM56" s="319"/>
      <c r="ON56" s="319"/>
      <c r="OO56" s="319"/>
      <c r="OP56" s="319"/>
      <c r="OQ56" s="319"/>
      <c r="OR56" s="319"/>
      <c r="OS56" s="319"/>
      <c r="OT56" s="319"/>
      <c r="OU56" s="319"/>
      <c r="OV56" s="319"/>
      <c r="OW56" s="319"/>
      <c r="OX56" s="319"/>
      <c r="OY56" s="319"/>
      <c r="OZ56" s="319"/>
      <c r="PA56" s="319"/>
      <c r="PB56" s="319"/>
      <c r="PC56" s="319"/>
      <c r="PD56" s="319"/>
      <c r="PE56" s="319"/>
      <c r="PF56" s="319"/>
      <c r="PG56" s="319"/>
      <c r="PH56" s="319"/>
      <c r="PI56" s="319"/>
      <c r="PJ56" s="319"/>
      <c r="PK56" s="319"/>
      <c r="PL56" s="319"/>
      <c r="PM56" s="319"/>
      <c r="PN56" s="319"/>
      <c r="PO56" s="319"/>
      <c r="PP56" s="319"/>
      <c r="PQ56" s="319"/>
      <c r="PR56" s="319"/>
      <c r="PS56" s="319"/>
      <c r="PT56" s="319"/>
      <c r="PU56" s="319"/>
      <c r="PV56" s="319"/>
      <c r="PW56" s="319"/>
      <c r="PX56" s="319"/>
      <c r="PY56" s="319"/>
      <c r="PZ56" s="319"/>
      <c r="QA56" s="319"/>
      <c r="QB56" s="319"/>
      <c r="QC56" s="319"/>
      <c r="QD56" s="319"/>
      <c r="QE56" s="319"/>
      <c r="QF56" s="319"/>
      <c r="QG56" s="319"/>
      <c r="QH56" s="319"/>
      <c r="QI56" s="319"/>
      <c r="QJ56" s="319"/>
      <c r="QK56" s="319"/>
      <c r="QL56" s="319"/>
      <c r="QM56" s="319"/>
      <c r="QN56" s="319"/>
      <c r="QO56" s="319"/>
      <c r="QP56" s="319"/>
      <c r="QQ56" s="319"/>
      <c r="QR56" s="319"/>
      <c r="QS56" s="319"/>
      <c r="QT56" s="319"/>
      <c r="QU56" s="319"/>
      <c r="QV56" s="319"/>
      <c r="QW56" s="319"/>
      <c r="QX56" s="319"/>
      <c r="QY56" s="319"/>
      <c r="QZ56" s="319"/>
      <c r="RA56" s="319"/>
      <c r="RB56" s="319"/>
      <c r="RC56" s="319"/>
      <c r="RD56" s="319"/>
      <c r="RE56" s="319"/>
      <c r="RF56" s="319"/>
      <c r="RG56" s="319"/>
    </row>
    <row r="57" spans="1:475" s="746" customFormat="1">
      <c r="A57" s="319"/>
      <c r="B57" s="837" t="s">
        <v>77</v>
      </c>
      <c r="C57" s="848"/>
      <c r="D57" s="849"/>
      <c r="E57" s="812" t="s">
        <v>455</v>
      </c>
      <c r="F57" s="812">
        <v>5</v>
      </c>
      <c r="G57" s="839">
        <f t="shared" si="10"/>
        <v>1.8706966176556955E-2</v>
      </c>
      <c r="H57" s="7" t="s">
        <v>37</v>
      </c>
      <c r="I57" s="840">
        <v>140</v>
      </c>
      <c r="J57" s="814">
        <v>167</v>
      </c>
      <c r="K57" s="815">
        <v>20</v>
      </c>
      <c r="L57" s="815">
        <v>28</v>
      </c>
      <c r="M57" s="841">
        <f t="shared" si="1"/>
        <v>8</v>
      </c>
      <c r="N57" s="842">
        <f t="shared" si="8"/>
        <v>23380</v>
      </c>
      <c r="O57" s="745"/>
      <c r="P57" s="843"/>
      <c r="Q57" s="844"/>
      <c r="R57" s="844">
        <f t="shared" si="2"/>
        <v>1120</v>
      </c>
      <c r="S57" s="844">
        <f t="shared" si="11"/>
        <v>3920</v>
      </c>
      <c r="T57" s="844">
        <v>0</v>
      </c>
      <c r="U57" s="844"/>
      <c r="V57" s="844"/>
      <c r="W57" s="844">
        <v>0</v>
      </c>
      <c r="X57" s="844"/>
      <c r="Y57" s="844"/>
      <c r="Z57" s="844">
        <f t="shared" si="15"/>
        <v>0</v>
      </c>
      <c r="AA57" s="845">
        <f>IF(J57=0,0,(HLOOKUP(H57,ElectricAvoidedCosts!$C$7:$P$37,F57+1,FALSE)))</f>
        <v>0.3175879546338175</v>
      </c>
      <c r="AB57" s="844">
        <f t="shared" si="12"/>
        <v>7425.2063793386533</v>
      </c>
      <c r="AC57" s="846" t="str">
        <f t="shared" si="13"/>
        <v/>
      </c>
      <c r="AD57" s="846" t="str">
        <f t="shared" si="14"/>
        <v/>
      </c>
      <c r="AE57" s="319"/>
      <c r="AF57" s="319"/>
      <c r="AG57" s="319"/>
      <c r="AH57" s="319"/>
      <c r="AI57" s="319"/>
      <c r="AJ57" s="319"/>
      <c r="AK57" s="319"/>
      <c r="AL57" s="319"/>
      <c r="AM57" s="319"/>
      <c r="AN57" s="319"/>
      <c r="AO57" s="319"/>
      <c r="AP57" s="319"/>
      <c r="AQ57" s="319"/>
      <c r="AR57" s="319"/>
      <c r="AS57" s="319"/>
      <c r="AT57" s="319"/>
      <c r="AU57" s="319"/>
      <c r="AV57" s="319"/>
      <c r="AW57" s="319"/>
      <c r="AX57" s="319"/>
      <c r="AY57" s="319"/>
      <c r="AZ57" s="319"/>
      <c r="BA57" s="319"/>
      <c r="BB57" s="319"/>
      <c r="BC57" s="319"/>
      <c r="BD57" s="319"/>
      <c r="BE57" s="319"/>
      <c r="BF57" s="319"/>
      <c r="BG57" s="319"/>
      <c r="BH57" s="319"/>
      <c r="BI57" s="319"/>
      <c r="BJ57" s="319"/>
      <c r="BK57" s="319"/>
      <c r="BL57" s="319"/>
      <c r="BM57" s="319"/>
      <c r="BN57" s="319"/>
      <c r="BO57" s="319"/>
      <c r="BP57" s="319"/>
      <c r="BQ57" s="319"/>
      <c r="BR57" s="319"/>
      <c r="BS57" s="319"/>
      <c r="BT57" s="319"/>
      <c r="BU57" s="319"/>
      <c r="BV57" s="319"/>
      <c r="BW57" s="319"/>
      <c r="BX57" s="319"/>
      <c r="BY57" s="319"/>
      <c r="BZ57" s="319"/>
      <c r="CA57" s="319"/>
      <c r="CB57" s="319"/>
      <c r="CC57" s="319"/>
      <c r="CD57" s="319"/>
      <c r="CE57" s="319"/>
      <c r="CF57" s="319"/>
      <c r="CG57" s="319"/>
      <c r="CH57" s="319"/>
      <c r="CI57" s="319"/>
      <c r="CJ57" s="319"/>
      <c r="CK57" s="319"/>
      <c r="CL57" s="319"/>
      <c r="CM57" s="319"/>
      <c r="CN57" s="319"/>
      <c r="CO57" s="319"/>
      <c r="CP57" s="319"/>
      <c r="CQ57" s="319"/>
      <c r="CR57" s="319"/>
      <c r="CS57" s="319"/>
      <c r="CT57" s="319"/>
      <c r="CU57" s="319"/>
      <c r="CV57" s="319"/>
      <c r="CW57" s="319"/>
      <c r="CX57" s="319"/>
      <c r="CY57" s="319"/>
      <c r="CZ57" s="319"/>
      <c r="DA57" s="319"/>
      <c r="DB57" s="319"/>
      <c r="DC57" s="319"/>
      <c r="DD57" s="319"/>
      <c r="DE57" s="319"/>
      <c r="DF57" s="319"/>
      <c r="DG57" s="319"/>
      <c r="DH57" s="319"/>
      <c r="DI57" s="319"/>
      <c r="DJ57" s="319"/>
      <c r="DK57" s="319"/>
      <c r="DL57" s="319"/>
      <c r="DM57" s="319"/>
      <c r="DN57" s="319"/>
      <c r="DO57" s="319"/>
      <c r="DP57" s="319"/>
      <c r="DQ57" s="319"/>
      <c r="DR57" s="319"/>
      <c r="DS57" s="319"/>
      <c r="DT57" s="319"/>
      <c r="DU57" s="319"/>
      <c r="DV57" s="319"/>
      <c r="DW57" s="319"/>
      <c r="DX57" s="319"/>
      <c r="DY57" s="319"/>
      <c r="DZ57" s="319"/>
      <c r="EA57" s="319"/>
      <c r="EB57" s="319"/>
      <c r="EC57" s="319"/>
      <c r="ED57" s="319"/>
      <c r="EE57" s="319"/>
      <c r="EF57" s="319"/>
      <c r="EG57" s="319"/>
      <c r="EH57" s="319"/>
      <c r="EI57" s="319"/>
      <c r="EJ57" s="319"/>
      <c r="EK57" s="319"/>
      <c r="EL57" s="319"/>
      <c r="EM57" s="319"/>
      <c r="EN57" s="319"/>
      <c r="EO57" s="319"/>
      <c r="EP57" s="319"/>
      <c r="EQ57" s="319"/>
      <c r="ER57" s="319"/>
      <c r="ES57" s="319"/>
      <c r="ET57" s="319"/>
      <c r="EU57" s="319"/>
      <c r="EV57" s="319"/>
      <c r="EW57" s="319"/>
      <c r="EX57" s="319"/>
      <c r="EY57" s="319"/>
      <c r="EZ57" s="319"/>
      <c r="FA57" s="319"/>
      <c r="FB57" s="319"/>
      <c r="FC57" s="319"/>
      <c r="FD57" s="319"/>
      <c r="FE57" s="319"/>
      <c r="FF57" s="319"/>
      <c r="FG57" s="319"/>
      <c r="FH57" s="319"/>
      <c r="FI57" s="319"/>
      <c r="FJ57" s="319"/>
      <c r="FK57" s="319"/>
      <c r="FL57" s="319"/>
      <c r="FM57" s="319"/>
      <c r="FN57" s="319"/>
      <c r="FO57" s="319"/>
      <c r="FP57" s="319"/>
      <c r="FQ57" s="319"/>
      <c r="FR57" s="319"/>
      <c r="FS57" s="319"/>
      <c r="FT57" s="319"/>
      <c r="FU57" s="319"/>
      <c r="FV57" s="319"/>
      <c r="FW57" s="319"/>
      <c r="FX57" s="319"/>
      <c r="FY57" s="319"/>
      <c r="FZ57" s="319"/>
      <c r="GA57" s="319"/>
      <c r="GB57" s="319"/>
      <c r="GC57" s="319"/>
      <c r="GD57" s="319"/>
      <c r="GE57" s="319"/>
      <c r="GF57" s="319"/>
      <c r="GG57" s="319"/>
      <c r="GH57" s="319"/>
      <c r="GI57" s="319"/>
      <c r="GJ57" s="319"/>
      <c r="GK57" s="319"/>
      <c r="GL57" s="319"/>
      <c r="GM57" s="319"/>
      <c r="GN57" s="319"/>
      <c r="GO57" s="319"/>
      <c r="GP57" s="319"/>
      <c r="GQ57" s="319"/>
      <c r="GR57" s="319"/>
      <c r="GS57" s="319"/>
      <c r="GT57" s="319"/>
      <c r="GU57" s="319"/>
      <c r="GV57" s="319"/>
      <c r="GW57" s="319"/>
      <c r="GX57" s="319"/>
      <c r="GY57" s="319"/>
      <c r="GZ57" s="319"/>
      <c r="HA57" s="319"/>
      <c r="HB57" s="319"/>
      <c r="HC57" s="319"/>
      <c r="HD57" s="319"/>
      <c r="HE57" s="319"/>
      <c r="HF57" s="319"/>
      <c r="HG57" s="319"/>
      <c r="HH57" s="319"/>
      <c r="HI57" s="319"/>
      <c r="HJ57" s="319"/>
      <c r="HK57" s="319"/>
      <c r="HL57" s="319"/>
      <c r="HM57" s="319"/>
      <c r="HN57" s="319"/>
      <c r="HO57" s="319"/>
      <c r="HP57" s="319"/>
      <c r="HQ57" s="319"/>
      <c r="HR57" s="319"/>
      <c r="HS57" s="319"/>
      <c r="HT57" s="319"/>
      <c r="HU57" s="319"/>
      <c r="HV57" s="319"/>
      <c r="HW57" s="319"/>
      <c r="HX57" s="319"/>
      <c r="HY57" s="319"/>
      <c r="HZ57" s="319"/>
      <c r="IA57" s="319"/>
      <c r="IB57" s="319"/>
      <c r="IC57" s="319"/>
      <c r="ID57" s="319"/>
      <c r="IE57" s="319"/>
      <c r="IF57" s="319"/>
      <c r="IG57" s="319"/>
      <c r="IH57" s="319"/>
      <c r="II57" s="319"/>
      <c r="IJ57" s="319"/>
      <c r="IK57" s="319"/>
      <c r="IL57" s="319"/>
      <c r="IM57" s="319"/>
      <c r="IN57" s="319"/>
      <c r="IO57" s="319"/>
      <c r="IP57" s="319"/>
      <c r="IQ57" s="319"/>
      <c r="IR57" s="319"/>
      <c r="IS57" s="319"/>
      <c r="IT57" s="319"/>
      <c r="IU57" s="319"/>
      <c r="IV57" s="319"/>
      <c r="IW57" s="319"/>
      <c r="IX57" s="319"/>
      <c r="IY57" s="319"/>
      <c r="IZ57" s="319"/>
      <c r="JA57" s="319"/>
      <c r="JB57" s="319"/>
      <c r="JC57" s="319"/>
      <c r="JD57" s="319"/>
      <c r="JE57" s="319"/>
      <c r="JF57" s="319"/>
      <c r="JG57" s="319"/>
      <c r="JH57" s="319"/>
      <c r="JI57" s="319"/>
      <c r="JJ57" s="319"/>
      <c r="JK57" s="319"/>
      <c r="JL57" s="319"/>
      <c r="JM57" s="319"/>
      <c r="JN57" s="319"/>
      <c r="JO57" s="319"/>
      <c r="JP57" s="319"/>
      <c r="JQ57" s="319"/>
      <c r="JR57" s="319"/>
      <c r="JS57" s="319"/>
      <c r="JT57" s="319"/>
      <c r="JU57" s="319"/>
      <c r="JV57" s="319"/>
      <c r="JW57" s="319"/>
      <c r="JX57" s="319"/>
      <c r="JY57" s="319"/>
      <c r="JZ57" s="319"/>
      <c r="KA57" s="319"/>
      <c r="KB57" s="319"/>
      <c r="KC57" s="319"/>
      <c r="KD57" s="319"/>
      <c r="KE57" s="319"/>
      <c r="KF57" s="319"/>
      <c r="KG57" s="319"/>
      <c r="KH57" s="319"/>
      <c r="KI57" s="319"/>
      <c r="KJ57" s="319"/>
      <c r="KK57" s="319"/>
      <c r="KL57" s="319"/>
      <c r="KM57" s="319"/>
      <c r="KN57" s="319"/>
      <c r="KO57" s="319"/>
      <c r="KP57" s="319"/>
      <c r="KQ57" s="319"/>
      <c r="KR57" s="319"/>
      <c r="KS57" s="319"/>
      <c r="KT57" s="319"/>
      <c r="KU57" s="319"/>
      <c r="KV57" s="319"/>
      <c r="KW57" s="319"/>
      <c r="KX57" s="319"/>
      <c r="KY57" s="319"/>
      <c r="KZ57" s="319"/>
      <c r="LA57" s="319"/>
      <c r="LB57" s="319"/>
      <c r="LC57" s="319"/>
      <c r="LD57" s="319"/>
      <c r="LE57" s="319"/>
      <c r="LF57" s="319"/>
      <c r="LG57" s="319"/>
      <c r="LH57" s="319"/>
      <c r="LI57" s="319"/>
      <c r="LJ57" s="319"/>
      <c r="LK57" s="319"/>
      <c r="LL57" s="319"/>
      <c r="LM57" s="319"/>
      <c r="LN57" s="319"/>
      <c r="LO57" s="319"/>
      <c r="LP57" s="319"/>
      <c r="LQ57" s="319"/>
      <c r="LR57" s="319"/>
      <c r="LS57" s="319"/>
      <c r="LT57" s="319"/>
      <c r="LU57" s="319"/>
      <c r="LV57" s="319"/>
      <c r="LW57" s="319"/>
      <c r="LX57" s="319"/>
      <c r="LY57" s="319"/>
      <c r="LZ57" s="319"/>
      <c r="MA57" s="319"/>
      <c r="MB57" s="319"/>
      <c r="MC57" s="319"/>
      <c r="MD57" s="319"/>
      <c r="ME57" s="319"/>
      <c r="MF57" s="319"/>
      <c r="MG57" s="319"/>
      <c r="MH57" s="319"/>
      <c r="MI57" s="319"/>
      <c r="MJ57" s="319"/>
      <c r="MK57" s="319"/>
      <c r="ML57" s="319"/>
      <c r="MM57" s="319"/>
      <c r="MN57" s="319"/>
      <c r="MO57" s="319"/>
      <c r="MP57" s="319"/>
      <c r="MQ57" s="319"/>
      <c r="MR57" s="319"/>
      <c r="MS57" s="319"/>
      <c r="MT57" s="319"/>
      <c r="MU57" s="319"/>
      <c r="MV57" s="319"/>
      <c r="MW57" s="319"/>
      <c r="MX57" s="319"/>
      <c r="MY57" s="319"/>
      <c r="MZ57" s="319"/>
      <c r="NA57" s="319"/>
      <c r="NB57" s="319"/>
      <c r="NC57" s="319"/>
      <c r="ND57" s="319"/>
      <c r="NE57" s="319"/>
      <c r="NF57" s="319"/>
      <c r="NG57" s="319"/>
      <c r="NH57" s="319"/>
      <c r="NI57" s="319"/>
      <c r="NJ57" s="319"/>
      <c r="NK57" s="319"/>
      <c r="NL57" s="319"/>
      <c r="NM57" s="319"/>
      <c r="NN57" s="319"/>
      <c r="NO57" s="319"/>
      <c r="NP57" s="319"/>
      <c r="NQ57" s="319"/>
      <c r="NR57" s="319"/>
      <c r="NS57" s="319"/>
      <c r="NT57" s="319"/>
      <c r="NU57" s="319"/>
      <c r="NV57" s="319"/>
      <c r="NW57" s="319"/>
      <c r="NX57" s="319"/>
      <c r="NY57" s="319"/>
      <c r="NZ57" s="319"/>
      <c r="OA57" s="319"/>
      <c r="OB57" s="319"/>
      <c r="OC57" s="319"/>
      <c r="OD57" s="319"/>
      <c r="OE57" s="319"/>
      <c r="OF57" s="319"/>
      <c r="OG57" s="319"/>
      <c r="OH57" s="319"/>
      <c r="OI57" s="319"/>
      <c r="OJ57" s="319"/>
      <c r="OK57" s="319"/>
      <c r="OL57" s="319"/>
      <c r="OM57" s="319"/>
      <c r="ON57" s="319"/>
      <c r="OO57" s="319"/>
      <c r="OP57" s="319"/>
      <c r="OQ57" s="319"/>
      <c r="OR57" s="319"/>
      <c r="OS57" s="319"/>
      <c r="OT57" s="319"/>
      <c r="OU57" s="319"/>
      <c r="OV57" s="319"/>
      <c r="OW57" s="319"/>
      <c r="OX57" s="319"/>
      <c r="OY57" s="319"/>
      <c r="OZ57" s="319"/>
      <c r="PA57" s="319"/>
      <c r="PB57" s="319"/>
      <c r="PC57" s="319"/>
      <c r="PD57" s="319"/>
      <c r="PE57" s="319"/>
      <c r="PF57" s="319"/>
      <c r="PG57" s="319"/>
      <c r="PH57" s="319"/>
      <c r="PI57" s="319"/>
      <c r="PJ57" s="319"/>
      <c r="PK57" s="319"/>
      <c r="PL57" s="319"/>
      <c r="PM57" s="319"/>
      <c r="PN57" s="319"/>
      <c r="PO57" s="319"/>
      <c r="PP57" s="319"/>
      <c r="PQ57" s="319"/>
      <c r="PR57" s="319"/>
      <c r="PS57" s="319"/>
      <c r="PT57" s="319"/>
      <c r="PU57" s="319"/>
      <c r="PV57" s="319"/>
      <c r="PW57" s="319"/>
      <c r="PX57" s="319"/>
      <c r="PY57" s="319"/>
      <c r="PZ57" s="319"/>
      <c r="QA57" s="319"/>
      <c r="QB57" s="319"/>
      <c r="QC57" s="319"/>
      <c r="QD57" s="319"/>
      <c r="QE57" s="319"/>
      <c r="QF57" s="319"/>
      <c r="QG57" s="319"/>
      <c r="QH57" s="319"/>
      <c r="QI57" s="319"/>
      <c r="QJ57" s="319"/>
      <c r="QK57" s="319"/>
      <c r="QL57" s="319"/>
      <c r="QM57" s="319"/>
      <c r="QN57" s="319"/>
      <c r="QO57" s="319"/>
      <c r="QP57" s="319"/>
      <c r="QQ57" s="319"/>
      <c r="QR57" s="319"/>
      <c r="QS57" s="319"/>
      <c r="QT57" s="319"/>
      <c r="QU57" s="319"/>
      <c r="QV57" s="319"/>
      <c r="QW57" s="319"/>
      <c r="QX57" s="319"/>
      <c r="QY57" s="319"/>
      <c r="QZ57" s="319"/>
      <c r="RA57" s="319"/>
      <c r="RB57" s="319"/>
      <c r="RC57" s="319"/>
      <c r="RD57" s="319"/>
      <c r="RE57" s="319"/>
      <c r="RF57" s="319"/>
      <c r="RG57" s="319"/>
    </row>
    <row r="58" spans="1:475" s="746" customFormat="1">
      <c r="A58" s="319"/>
      <c r="B58" s="837" t="s">
        <v>77</v>
      </c>
      <c r="C58" s="848"/>
      <c r="D58" s="849"/>
      <c r="E58" s="812" t="s">
        <v>456</v>
      </c>
      <c r="F58" s="812">
        <v>5</v>
      </c>
      <c r="G58" s="839">
        <f t="shared" si="10"/>
        <v>2.5365621973020041E-2</v>
      </c>
      <c r="H58" s="7" t="s">
        <v>37</v>
      </c>
      <c r="I58" s="840">
        <v>242</v>
      </c>
      <c r="J58" s="814">
        <v>131</v>
      </c>
      <c r="K58" s="815">
        <v>20</v>
      </c>
      <c r="L58" s="815">
        <v>28</v>
      </c>
      <c r="M58" s="841">
        <f t="shared" si="1"/>
        <v>8</v>
      </c>
      <c r="N58" s="842">
        <f t="shared" si="8"/>
        <v>31702</v>
      </c>
      <c r="O58" s="745"/>
      <c r="P58" s="843"/>
      <c r="Q58" s="844"/>
      <c r="R58" s="844">
        <f t="shared" si="2"/>
        <v>1936</v>
      </c>
      <c r="S58" s="844">
        <f t="shared" si="11"/>
        <v>6776</v>
      </c>
      <c r="T58" s="844">
        <v>0</v>
      </c>
      <c r="U58" s="844"/>
      <c r="V58" s="844"/>
      <c r="W58" s="844">
        <v>0</v>
      </c>
      <c r="X58" s="844"/>
      <c r="Y58" s="844"/>
      <c r="Z58" s="844">
        <f t="shared" si="15"/>
        <v>0</v>
      </c>
      <c r="AA58" s="845">
        <f>IF(J58=0,0,(HLOOKUP(H58,ElectricAvoidedCosts!$C$7:$P$37,F58+1,FALSE)))</f>
        <v>0.3175879546338175</v>
      </c>
      <c r="AB58" s="844">
        <f t="shared" si="12"/>
        <v>10068.173337801283</v>
      </c>
      <c r="AC58" s="846" t="str">
        <f t="shared" si="13"/>
        <v/>
      </c>
      <c r="AD58" s="846" t="str">
        <f t="shared" si="14"/>
        <v/>
      </c>
      <c r="AE58" s="319"/>
      <c r="AF58" s="319"/>
      <c r="AG58" s="319"/>
      <c r="AH58" s="319"/>
      <c r="AI58" s="319"/>
      <c r="AJ58" s="319"/>
      <c r="AK58" s="319"/>
      <c r="AL58" s="319"/>
      <c r="AM58" s="319"/>
      <c r="AN58" s="319"/>
      <c r="AO58" s="319"/>
      <c r="AP58" s="319"/>
      <c r="AQ58" s="319"/>
      <c r="AR58" s="319"/>
      <c r="AS58" s="319"/>
      <c r="AT58" s="319"/>
      <c r="AU58" s="319"/>
      <c r="AV58" s="319"/>
      <c r="AW58" s="319"/>
      <c r="AX58" s="319"/>
      <c r="AY58" s="319"/>
      <c r="AZ58" s="319"/>
      <c r="BA58" s="319"/>
      <c r="BB58" s="319"/>
      <c r="BC58" s="319"/>
      <c r="BD58" s="319"/>
      <c r="BE58" s="319"/>
      <c r="BF58" s="319"/>
      <c r="BG58" s="319"/>
      <c r="BH58" s="319"/>
      <c r="BI58" s="319"/>
      <c r="BJ58" s="319"/>
      <c r="BK58" s="319"/>
      <c r="BL58" s="319"/>
      <c r="BM58" s="319"/>
      <c r="BN58" s="319"/>
      <c r="BO58" s="319"/>
      <c r="BP58" s="319"/>
      <c r="BQ58" s="319"/>
      <c r="BR58" s="319"/>
      <c r="BS58" s="319"/>
      <c r="BT58" s="319"/>
      <c r="BU58" s="319"/>
      <c r="BV58" s="319"/>
      <c r="BW58" s="319"/>
      <c r="BX58" s="319"/>
      <c r="BY58" s="319"/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19"/>
      <c r="CV58" s="319"/>
      <c r="CW58" s="319"/>
      <c r="CX58" s="319"/>
      <c r="CY58" s="319"/>
      <c r="CZ58" s="319"/>
      <c r="DA58" s="319"/>
      <c r="DB58" s="319"/>
      <c r="DC58" s="319"/>
      <c r="DD58" s="319"/>
      <c r="DE58" s="319"/>
      <c r="DF58" s="319"/>
      <c r="DG58" s="319"/>
      <c r="DH58" s="319"/>
      <c r="DI58" s="319"/>
      <c r="DJ58" s="319"/>
      <c r="DK58" s="319"/>
      <c r="DL58" s="319"/>
      <c r="DM58" s="319"/>
      <c r="DN58" s="319"/>
      <c r="DO58" s="319"/>
      <c r="DP58" s="319"/>
      <c r="DQ58" s="319"/>
      <c r="DR58" s="319"/>
      <c r="DS58" s="319"/>
      <c r="DT58" s="319"/>
      <c r="DU58" s="319"/>
      <c r="DV58" s="319"/>
      <c r="DW58" s="319"/>
      <c r="DX58" s="319"/>
      <c r="DY58" s="319"/>
      <c r="DZ58" s="319"/>
      <c r="EA58" s="319"/>
      <c r="EB58" s="319"/>
      <c r="EC58" s="319"/>
      <c r="ED58" s="319"/>
      <c r="EE58" s="319"/>
      <c r="EF58" s="319"/>
      <c r="EG58" s="319"/>
      <c r="EH58" s="319"/>
      <c r="EI58" s="319"/>
      <c r="EJ58" s="319"/>
      <c r="EK58" s="319"/>
      <c r="EL58" s="319"/>
      <c r="EM58" s="319"/>
      <c r="EN58" s="319"/>
      <c r="EO58" s="319"/>
      <c r="EP58" s="319"/>
      <c r="EQ58" s="319"/>
      <c r="ER58" s="319"/>
      <c r="ES58" s="319"/>
      <c r="ET58" s="319"/>
      <c r="EU58" s="319"/>
      <c r="EV58" s="319"/>
      <c r="EW58" s="319"/>
      <c r="EX58" s="319"/>
      <c r="EY58" s="319"/>
      <c r="EZ58" s="319"/>
      <c r="FA58" s="319"/>
      <c r="FB58" s="319"/>
      <c r="FC58" s="319"/>
      <c r="FD58" s="319"/>
      <c r="FE58" s="319"/>
      <c r="FF58" s="319"/>
      <c r="FG58" s="319"/>
      <c r="FH58" s="319"/>
      <c r="FI58" s="319"/>
      <c r="FJ58" s="319"/>
      <c r="FK58" s="319"/>
      <c r="FL58" s="319"/>
      <c r="FM58" s="319"/>
      <c r="FN58" s="319"/>
      <c r="FO58" s="319"/>
      <c r="FP58" s="319"/>
      <c r="FQ58" s="319"/>
      <c r="FR58" s="319"/>
      <c r="FS58" s="319"/>
      <c r="FT58" s="319"/>
      <c r="FU58" s="319"/>
      <c r="FV58" s="319"/>
      <c r="FW58" s="319"/>
      <c r="FX58" s="319"/>
      <c r="FY58" s="319"/>
      <c r="FZ58" s="319"/>
      <c r="GA58" s="319"/>
      <c r="GB58" s="319"/>
      <c r="GC58" s="319"/>
      <c r="GD58" s="319"/>
      <c r="GE58" s="319"/>
      <c r="GF58" s="319"/>
      <c r="GG58" s="319"/>
      <c r="GH58" s="319"/>
      <c r="GI58" s="319"/>
      <c r="GJ58" s="319"/>
      <c r="GK58" s="319"/>
      <c r="GL58" s="319"/>
      <c r="GM58" s="319"/>
      <c r="GN58" s="319"/>
      <c r="GO58" s="319"/>
      <c r="GP58" s="319"/>
      <c r="GQ58" s="319"/>
      <c r="GR58" s="319"/>
      <c r="GS58" s="319"/>
      <c r="GT58" s="319"/>
      <c r="GU58" s="319"/>
      <c r="GV58" s="319"/>
      <c r="GW58" s="319"/>
      <c r="GX58" s="319"/>
      <c r="GY58" s="319"/>
      <c r="GZ58" s="319"/>
      <c r="HA58" s="319"/>
      <c r="HB58" s="319"/>
      <c r="HC58" s="319"/>
      <c r="HD58" s="319"/>
      <c r="HE58" s="319"/>
      <c r="HF58" s="319"/>
      <c r="HG58" s="319"/>
      <c r="HH58" s="319"/>
      <c r="HI58" s="319"/>
      <c r="HJ58" s="319"/>
      <c r="HK58" s="319"/>
      <c r="HL58" s="319"/>
      <c r="HM58" s="319"/>
      <c r="HN58" s="319"/>
      <c r="HO58" s="319"/>
      <c r="HP58" s="319"/>
      <c r="HQ58" s="319"/>
      <c r="HR58" s="319"/>
      <c r="HS58" s="319"/>
      <c r="HT58" s="319"/>
      <c r="HU58" s="319"/>
      <c r="HV58" s="319"/>
      <c r="HW58" s="319"/>
      <c r="HX58" s="319"/>
      <c r="HY58" s="319"/>
      <c r="HZ58" s="319"/>
      <c r="IA58" s="319"/>
      <c r="IB58" s="319"/>
      <c r="IC58" s="319"/>
      <c r="ID58" s="319"/>
      <c r="IE58" s="319"/>
      <c r="IF58" s="319"/>
      <c r="IG58" s="319"/>
      <c r="IH58" s="319"/>
      <c r="II58" s="319"/>
      <c r="IJ58" s="319"/>
      <c r="IK58" s="319"/>
      <c r="IL58" s="319"/>
      <c r="IM58" s="319"/>
      <c r="IN58" s="319"/>
      <c r="IO58" s="319"/>
      <c r="IP58" s="319"/>
      <c r="IQ58" s="319"/>
      <c r="IR58" s="319"/>
      <c r="IS58" s="319"/>
      <c r="IT58" s="319"/>
      <c r="IU58" s="319"/>
      <c r="IV58" s="319"/>
      <c r="IW58" s="319"/>
      <c r="IX58" s="319"/>
      <c r="IY58" s="319"/>
      <c r="IZ58" s="319"/>
      <c r="JA58" s="319"/>
      <c r="JB58" s="319"/>
      <c r="JC58" s="319"/>
      <c r="JD58" s="319"/>
      <c r="JE58" s="319"/>
      <c r="JF58" s="319"/>
      <c r="JG58" s="319"/>
      <c r="JH58" s="319"/>
      <c r="JI58" s="319"/>
      <c r="JJ58" s="319"/>
      <c r="JK58" s="319"/>
      <c r="JL58" s="319"/>
      <c r="JM58" s="319"/>
      <c r="JN58" s="319"/>
      <c r="JO58" s="319"/>
      <c r="JP58" s="319"/>
      <c r="JQ58" s="319"/>
      <c r="JR58" s="319"/>
      <c r="JS58" s="319"/>
      <c r="JT58" s="319"/>
      <c r="JU58" s="319"/>
      <c r="JV58" s="319"/>
      <c r="JW58" s="319"/>
      <c r="JX58" s="319"/>
      <c r="JY58" s="319"/>
      <c r="JZ58" s="319"/>
      <c r="KA58" s="319"/>
      <c r="KB58" s="319"/>
      <c r="KC58" s="319"/>
      <c r="KD58" s="319"/>
      <c r="KE58" s="319"/>
      <c r="KF58" s="319"/>
      <c r="KG58" s="319"/>
      <c r="KH58" s="319"/>
      <c r="KI58" s="319"/>
      <c r="KJ58" s="319"/>
      <c r="KK58" s="319"/>
      <c r="KL58" s="319"/>
      <c r="KM58" s="319"/>
      <c r="KN58" s="319"/>
      <c r="KO58" s="319"/>
      <c r="KP58" s="319"/>
      <c r="KQ58" s="319"/>
      <c r="KR58" s="319"/>
      <c r="KS58" s="319"/>
      <c r="KT58" s="319"/>
      <c r="KU58" s="319"/>
      <c r="KV58" s="319"/>
      <c r="KW58" s="319"/>
      <c r="KX58" s="319"/>
      <c r="KY58" s="319"/>
      <c r="KZ58" s="319"/>
      <c r="LA58" s="319"/>
      <c r="LB58" s="319"/>
      <c r="LC58" s="319"/>
      <c r="LD58" s="319"/>
      <c r="LE58" s="319"/>
      <c r="LF58" s="319"/>
      <c r="LG58" s="319"/>
      <c r="LH58" s="319"/>
      <c r="LI58" s="319"/>
      <c r="LJ58" s="319"/>
      <c r="LK58" s="319"/>
      <c r="LL58" s="319"/>
      <c r="LM58" s="319"/>
      <c r="LN58" s="319"/>
      <c r="LO58" s="319"/>
      <c r="LP58" s="319"/>
      <c r="LQ58" s="319"/>
      <c r="LR58" s="319"/>
      <c r="LS58" s="319"/>
      <c r="LT58" s="319"/>
      <c r="LU58" s="319"/>
      <c r="LV58" s="319"/>
      <c r="LW58" s="319"/>
      <c r="LX58" s="319"/>
      <c r="LY58" s="319"/>
      <c r="LZ58" s="319"/>
      <c r="MA58" s="319"/>
      <c r="MB58" s="319"/>
      <c r="MC58" s="319"/>
      <c r="MD58" s="319"/>
      <c r="ME58" s="319"/>
      <c r="MF58" s="319"/>
      <c r="MG58" s="319"/>
      <c r="MH58" s="319"/>
      <c r="MI58" s="319"/>
      <c r="MJ58" s="319"/>
      <c r="MK58" s="319"/>
      <c r="ML58" s="319"/>
      <c r="MM58" s="319"/>
      <c r="MN58" s="319"/>
      <c r="MO58" s="319"/>
      <c r="MP58" s="319"/>
      <c r="MQ58" s="319"/>
      <c r="MR58" s="319"/>
      <c r="MS58" s="319"/>
      <c r="MT58" s="319"/>
      <c r="MU58" s="319"/>
      <c r="MV58" s="319"/>
      <c r="MW58" s="319"/>
      <c r="MX58" s="319"/>
      <c r="MY58" s="319"/>
      <c r="MZ58" s="319"/>
      <c r="NA58" s="319"/>
      <c r="NB58" s="319"/>
      <c r="NC58" s="319"/>
      <c r="ND58" s="319"/>
      <c r="NE58" s="319"/>
      <c r="NF58" s="319"/>
      <c r="NG58" s="319"/>
      <c r="NH58" s="319"/>
      <c r="NI58" s="319"/>
      <c r="NJ58" s="319"/>
      <c r="NK58" s="319"/>
      <c r="NL58" s="319"/>
      <c r="NM58" s="319"/>
      <c r="NN58" s="319"/>
      <c r="NO58" s="319"/>
      <c r="NP58" s="319"/>
      <c r="NQ58" s="319"/>
      <c r="NR58" s="319"/>
      <c r="NS58" s="319"/>
      <c r="NT58" s="319"/>
      <c r="NU58" s="319"/>
      <c r="NV58" s="319"/>
      <c r="NW58" s="319"/>
      <c r="NX58" s="319"/>
      <c r="NY58" s="319"/>
      <c r="NZ58" s="319"/>
      <c r="OA58" s="319"/>
      <c r="OB58" s="319"/>
      <c r="OC58" s="319"/>
      <c r="OD58" s="319"/>
      <c r="OE58" s="319"/>
      <c r="OF58" s="319"/>
      <c r="OG58" s="319"/>
      <c r="OH58" s="319"/>
      <c r="OI58" s="319"/>
      <c r="OJ58" s="319"/>
      <c r="OK58" s="319"/>
      <c r="OL58" s="319"/>
      <c r="OM58" s="319"/>
      <c r="ON58" s="319"/>
      <c r="OO58" s="319"/>
      <c r="OP58" s="319"/>
      <c r="OQ58" s="319"/>
      <c r="OR58" s="319"/>
      <c r="OS58" s="319"/>
      <c r="OT58" s="319"/>
      <c r="OU58" s="319"/>
      <c r="OV58" s="319"/>
      <c r="OW58" s="319"/>
      <c r="OX58" s="319"/>
      <c r="OY58" s="319"/>
      <c r="OZ58" s="319"/>
      <c r="PA58" s="319"/>
      <c r="PB58" s="319"/>
      <c r="PC58" s="319"/>
      <c r="PD58" s="319"/>
      <c r="PE58" s="319"/>
      <c r="PF58" s="319"/>
      <c r="PG58" s="319"/>
      <c r="PH58" s="319"/>
      <c r="PI58" s="319"/>
      <c r="PJ58" s="319"/>
      <c r="PK58" s="319"/>
      <c r="PL58" s="319"/>
      <c r="PM58" s="319"/>
      <c r="PN58" s="319"/>
      <c r="PO58" s="319"/>
      <c r="PP58" s="319"/>
      <c r="PQ58" s="319"/>
      <c r="PR58" s="319"/>
      <c r="PS58" s="319"/>
      <c r="PT58" s="319"/>
      <c r="PU58" s="319"/>
      <c r="PV58" s="319"/>
      <c r="PW58" s="319"/>
      <c r="PX58" s="319"/>
      <c r="PY58" s="319"/>
      <c r="PZ58" s="319"/>
      <c r="QA58" s="319"/>
      <c r="QB58" s="319"/>
      <c r="QC58" s="319"/>
      <c r="QD58" s="319"/>
      <c r="QE58" s="319"/>
      <c r="QF58" s="319"/>
      <c r="QG58" s="319"/>
      <c r="QH58" s="319"/>
      <c r="QI58" s="319"/>
      <c r="QJ58" s="319"/>
      <c r="QK58" s="319"/>
      <c r="QL58" s="319"/>
      <c r="QM58" s="319"/>
      <c r="QN58" s="319"/>
      <c r="QO58" s="319"/>
      <c r="QP58" s="319"/>
      <c r="QQ58" s="319"/>
      <c r="QR58" s="319"/>
      <c r="QS58" s="319"/>
      <c r="QT58" s="319"/>
      <c r="QU58" s="319"/>
      <c r="QV58" s="319"/>
      <c r="QW58" s="319"/>
      <c r="QX58" s="319"/>
      <c r="QY58" s="319"/>
      <c r="QZ58" s="319"/>
      <c r="RA58" s="319"/>
      <c r="RB58" s="319"/>
      <c r="RC58" s="319"/>
      <c r="RD58" s="319"/>
      <c r="RE58" s="319"/>
      <c r="RF58" s="319"/>
      <c r="RG58" s="319"/>
    </row>
    <row r="59" spans="1:475" s="746" customFormat="1">
      <c r="A59" s="319"/>
      <c r="B59" s="837" t="s">
        <v>77</v>
      </c>
      <c r="C59" s="848"/>
      <c r="D59" s="849"/>
      <c r="E59" s="812" t="s">
        <v>457</v>
      </c>
      <c r="F59" s="812">
        <v>5</v>
      </c>
      <c r="G59" s="839">
        <f t="shared" si="10"/>
        <v>3.8366083326172194E-3</v>
      </c>
      <c r="H59" s="7" t="s">
        <v>37</v>
      </c>
      <c r="I59" s="840">
        <v>35</v>
      </c>
      <c r="J59" s="814">
        <v>137</v>
      </c>
      <c r="K59" s="815">
        <v>20</v>
      </c>
      <c r="L59" s="815">
        <v>28</v>
      </c>
      <c r="M59" s="841">
        <f t="shared" si="1"/>
        <v>8</v>
      </c>
      <c r="N59" s="842">
        <f t="shared" si="8"/>
        <v>4795</v>
      </c>
      <c r="O59" s="745"/>
      <c r="P59" s="843"/>
      <c r="Q59" s="844"/>
      <c r="R59" s="844">
        <f t="shared" si="2"/>
        <v>280</v>
      </c>
      <c r="S59" s="844">
        <f t="shared" si="11"/>
        <v>980</v>
      </c>
      <c r="T59" s="844">
        <v>0</v>
      </c>
      <c r="U59" s="844"/>
      <c r="V59" s="844"/>
      <c r="W59" s="844">
        <v>0</v>
      </c>
      <c r="X59" s="844"/>
      <c r="Y59" s="844"/>
      <c r="Z59" s="844">
        <f t="shared" si="15"/>
        <v>0</v>
      </c>
      <c r="AA59" s="845">
        <f>IF(J59=0,0,(HLOOKUP(H59,ElectricAvoidedCosts!$C$7:$P$37,F59+1,FALSE)))</f>
        <v>0.3175879546338175</v>
      </c>
      <c r="AB59" s="844">
        <f t="shared" si="12"/>
        <v>1522.834242469155</v>
      </c>
      <c r="AC59" s="846" t="str">
        <f t="shared" si="13"/>
        <v/>
      </c>
      <c r="AD59" s="846" t="str">
        <f t="shared" si="14"/>
        <v/>
      </c>
      <c r="AE59" s="319"/>
      <c r="AF59" s="319"/>
      <c r="AG59" s="319"/>
      <c r="AH59" s="319"/>
      <c r="AI59" s="319"/>
      <c r="AJ59" s="319"/>
      <c r="AK59" s="319"/>
      <c r="AL59" s="319"/>
      <c r="AM59" s="319"/>
      <c r="AN59" s="319"/>
      <c r="AO59" s="319"/>
      <c r="AP59" s="319"/>
      <c r="AQ59" s="319"/>
      <c r="AR59" s="319"/>
      <c r="AS59" s="319"/>
      <c r="AT59" s="319"/>
      <c r="AU59" s="319"/>
      <c r="AV59" s="319"/>
      <c r="AW59" s="319"/>
      <c r="AX59" s="319"/>
      <c r="AY59" s="319"/>
      <c r="AZ59" s="319"/>
      <c r="BA59" s="319"/>
      <c r="BB59" s="319"/>
      <c r="BC59" s="319"/>
      <c r="BD59" s="319"/>
      <c r="BE59" s="319"/>
      <c r="BF59" s="319"/>
      <c r="BG59" s="319"/>
      <c r="BH59" s="319"/>
      <c r="BI59" s="319"/>
      <c r="BJ59" s="319"/>
      <c r="BK59" s="319"/>
      <c r="BL59" s="319"/>
      <c r="BM59" s="319"/>
      <c r="BN59" s="319"/>
      <c r="BO59" s="319"/>
      <c r="BP59" s="319"/>
      <c r="BQ59" s="319"/>
      <c r="BR59" s="319"/>
      <c r="BS59" s="319"/>
      <c r="BT59" s="319"/>
      <c r="BU59" s="319"/>
      <c r="BV59" s="319"/>
      <c r="BW59" s="319"/>
      <c r="BX59" s="319"/>
      <c r="BY59" s="319"/>
      <c r="BZ59" s="319"/>
      <c r="CA59" s="319"/>
      <c r="CB59" s="319"/>
      <c r="CC59" s="319"/>
      <c r="CD59" s="319"/>
      <c r="CE59" s="319"/>
      <c r="CF59" s="319"/>
      <c r="CG59" s="319"/>
      <c r="CH59" s="319"/>
      <c r="CI59" s="319"/>
      <c r="CJ59" s="319"/>
      <c r="CK59" s="319"/>
      <c r="CL59" s="319"/>
      <c r="CM59" s="319"/>
      <c r="CN59" s="319"/>
      <c r="CO59" s="319"/>
      <c r="CP59" s="319"/>
      <c r="CQ59" s="319"/>
      <c r="CR59" s="319"/>
      <c r="CS59" s="319"/>
      <c r="CT59" s="319"/>
      <c r="CU59" s="319"/>
      <c r="CV59" s="319"/>
      <c r="CW59" s="319"/>
      <c r="CX59" s="319"/>
      <c r="CY59" s="319"/>
      <c r="CZ59" s="319"/>
      <c r="DA59" s="319"/>
      <c r="DB59" s="319"/>
      <c r="DC59" s="319"/>
      <c r="DD59" s="319"/>
      <c r="DE59" s="319"/>
      <c r="DF59" s="319"/>
      <c r="DG59" s="319"/>
      <c r="DH59" s="319"/>
      <c r="DI59" s="319"/>
      <c r="DJ59" s="319"/>
      <c r="DK59" s="319"/>
      <c r="DL59" s="319"/>
      <c r="DM59" s="319"/>
      <c r="DN59" s="319"/>
      <c r="DO59" s="319"/>
      <c r="DP59" s="319"/>
      <c r="DQ59" s="319"/>
      <c r="DR59" s="319"/>
      <c r="DS59" s="319"/>
      <c r="DT59" s="319"/>
      <c r="DU59" s="319"/>
      <c r="DV59" s="319"/>
      <c r="DW59" s="319"/>
      <c r="DX59" s="319"/>
      <c r="DY59" s="319"/>
      <c r="DZ59" s="319"/>
      <c r="EA59" s="319"/>
      <c r="EB59" s="319"/>
      <c r="EC59" s="319"/>
      <c r="ED59" s="319"/>
      <c r="EE59" s="319"/>
      <c r="EF59" s="319"/>
      <c r="EG59" s="319"/>
      <c r="EH59" s="319"/>
      <c r="EI59" s="319"/>
      <c r="EJ59" s="319"/>
      <c r="EK59" s="319"/>
      <c r="EL59" s="319"/>
      <c r="EM59" s="319"/>
      <c r="EN59" s="319"/>
      <c r="EO59" s="319"/>
      <c r="EP59" s="319"/>
      <c r="EQ59" s="319"/>
      <c r="ER59" s="319"/>
      <c r="ES59" s="319"/>
      <c r="ET59" s="319"/>
      <c r="EU59" s="319"/>
      <c r="EV59" s="319"/>
      <c r="EW59" s="319"/>
      <c r="EX59" s="319"/>
      <c r="EY59" s="319"/>
      <c r="EZ59" s="319"/>
      <c r="FA59" s="319"/>
      <c r="FB59" s="319"/>
      <c r="FC59" s="319"/>
      <c r="FD59" s="319"/>
      <c r="FE59" s="319"/>
      <c r="FF59" s="319"/>
      <c r="FG59" s="319"/>
      <c r="FH59" s="319"/>
      <c r="FI59" s="319"/>
      <c r="FJ59" s="319"/>
      <c r="FK59" s="319"/>
      <c r="FL59" s="319"/>
      <c r="FM59" s="319"/>
      <c r="FN59" s="319"/>
      <c r="FO59" s="319"/>
      <c r="FP59" s="319"/>
      <c r="FQ59" s="319"/>
      <c r="FR59" s="319"/>
      <c r="FS59" s="319"/>
      <c r="FT59" s="319"/>
      <c r="FU59" s="319"/>
      <c r="FV59" s="319"/>
      <c r="FW59" s="319"/>
      <c r="FX59" s="319"/>
      <c r="FY59" s="319"/>
      <c r="FZ59" s="319"/>
      <c r="GA59" s="319"/>
      <c r="GB59" s="319"/>
      <c r="GC59" s="319"/>
      <c r="GD59" s="319"/>
      <c r="GE59" s="319"/>
      <c r="GF59" s="319"/>
      <c r="GG59" s="319"/>
      <c r="GH59" s="319"/>
      <c r="GI59" s="319"/>
      <c r="GJ59" s="319"/>
      <c r="GK59" s="319"/>
      <c r="GL59" s="319"/>
      <c r="GM59" s="319"/>
      <c r="GN59" s="319"/>
      <c r="GO59" s="319"/>
      <c r="GP59" s="319"/>
      <c r="GQ59" s="319"/>
      <c r="GR59" s="319"/>
      <c r="GS59" s="319"/>
      <c r="GT59" s="319"/>
      <c r="GU59" s="319"/>
      <c r="GV59" s="319"/>
      <c r="GW59" s="319"/>
      <c r="GX59" s="319"/>
      <c r="GY59" s="319"/>
      <c r="GZ59" s="319"/>
      <c r="HA59" s="319"/>
      <c r="HB59" s="319"/>
      <c r="HC59" s="319"/>
      <c r="HD59" s="319"/>
      <c r="HE59" s="319"/>
      <c r="HF59" s="319"/>
      <c r="HG59" s="319"/>
      <c r="HH59" s="319"/>
      <c r="HI59" s="319"/>
      <c r="HJ59" s="319"/>
      <c r="HK59" s="319"/>
      <c r="HL59" s="319"/>
      <c r="HM59" s="319"/>
      <c r="HN59" s="319"/>
      <c r="HO59" s="319"/>
      <c r="HP59" s="319"/>
      <c r="HQ59" s="319"/>
      <c r="HR59" s="319"/>
      <c r="HS59" s="319"/>
      <c r="HT59" s="319"/>
      <c r="HU59" s="319"/>
      <c r="HV59" s="319"/>
      <c r="HW59" s="319"/>
      <c r="HX59" s="319"/>
      <c r="HY59" s="319"/>
      <c r="HZ59" s="319"/>
      <c r="IA59" s="319"/>
      <c r="IB59" s="319"/>
      <c r="IC59" s="319"/>
      <c r="ID59" s="319"/>
      <c r="IE59" s="319"/>
      <c r="IF59" s="319"/>
      <c r="IG59" s="319"/>
      <c r="IH59" s="319"/>
      <c r="II59" s="319"/>
      <c r="IJ59" s="319"/>
      <c r="IK59" s="319"/>
      <c r="IL59" s="319"/>
      <c r="IM59" s="319"/>
      <c r="IN59" s="319"/>
      <c r="IO59" s="319"/>
      <c r="IP59" s="319"/>
      <c r="IQ59" s="319"/>
      <c r="IR59" s="319"/>
      <c r="IS59" s="319"/>
      <c r="IT59" s="319"/>
      <c r="IU59" s="319"/>
      <c r="IV59" s="319"/>
      <c r="IW59" s="319"/>
      <c r="IX59" s="319"/>
      <c r="IY59" s="319"/>
      <c r="IZ59" s="319"/>
      <c r="JA59" s="319"/>
      <c r="JB59" s="319"/>
      <c r="JC59" s="319"/>
      <c r="JD59" s="319"/>
      <c r="JE59" s="319"/>
      <c r="JF59" s="319"/>
      <c r="JG59" s="319"/>
      <c r="JH59" s="319"/>
      <c r="JI59" s="319"/>
      <c r="JJ59" s="319"/>
      <c r="JK59" s="319"/>
      <c r="JL59" s="319"/>
      <c r="JM59" s="319"/>
      <c r="JN59" s="319"/>
      <c r="JO59" s="319"/>
      <c r="JP59" s="319"/>
      <c r="JQ59" s="319"/>
      <c r="JR59" s="319"/>
      <c r="JS59" s="319"/>
      <c r="JT59" s="319"/>
      <c r="JU59" s="319"/>
      <c r="JV59" s="319"/>
      <c r="JW59" s="319"/>
      <c r="JX59" s="319"/>
      <c r="JY59" s="319"/>
      <c r="JZ59" s="319"/>
      <c r="KA59" s="319"/>
      <c r="KB59" s="319"/>
      <c r="KC59" s="319"/>
      <c r="KD59" s="319"/>
      <c r="KE59" s="319"/>
      <c r="KF59" s="319"/>
      <c r="KG59" s="319"/>
      <c r="KH59" s="319"/>
      <c r="KI59" s="319"/>
      <c r="KJ59" s="319"/>
      <c r="KK59" s="319"/>
      <c r="KL59" s="319"/>
      <c r="KM59" s="319"/>
      <c r="KN59" s="319"/>
      <c r="KO59" s="319"/>
      <c r="KP59" s="319"/>
      <c r="KQ59" s="319"/>
      <c r="KR59" s="319"/>
      <c r="KS59" s="319"/>
      <c r="KT59" s="319"/>
      <c r="KU59" s="319"/>
      <c r="KV59" s="319"/>
      <c r="KW59" s="319"/>
      <c r="KX59" s="319"/>
      <c r="KY59" s="319"/>
      <c r="KZ59" s="319"/>
      <c r="LA59" s="319"/>
      <c r="LB59" s="319"/>
      <c r="LC59" s="319"/>
      <c r="LD59" s="319"/>
      <c r="LE59" s="319"/>
      <c r="LF59" s="319"/>
      <c r="LG59" s="319"/>
      <c r="LH59" s="319"/>
      <c r="LI59" s="319"/>
      <c r="LJ59" s="319"/>
      <c r="LK59" s="319"/>
      <c r="LL59" s="319"/>
      <c r="LM59" s="319"/>
      <c r="LN59" s="319"/>
      <c r="LO59" s="319"/>
      <c r="LP59" s="319"/>
      <c r="LQ59" s="319"/>
      <c r="LR59" s="319"/>
      <c r="LS59" s="319"/>
      <c r="LT59" s="319"/>
      <c r="LU59" s="319"/>
      <c r="LV59" s="319"/>
      <c r="LW59" s="319"/>
      <c r="LX59" s="319"/>
      <c r="LY59" s="319"/>
      <c r="LZ59" s="319"/>
      <c r="MA59" s="319"/>
      <c r="MB59" s="319"/>
      <c r="MC59" s="319"/>
      <c r="MD59" s="319"/>
      <c r="ME59" s="319"/>
      <c r="MF59" s="319"/>
      <c r="MG59" s="319"/>
      <c r="MH59" s="319"/>
      <c r="MI59" s="319"/>
      <c r="MJ59" s="319"/>
      <c r="MK59" s="319"/>
      <c r="ML59" s="319"/>
      <c r="MM59" s="319"/>
      <c r="MN59" s="319"/>
      <c r="MO59" s="319"/>
      <c r="MP59" s="319"/>
      <c r="MQ59" s="319"/>
      <c r="MR59" s="319"/>
      <c r="MS59" s="319"/>
      <c r="MT59" s="319"/>
      <c r="MU59" s="319"/>
      <c r="MV59" s="319"/>
      <c r="MW59" s="319"/>
      <c r="MX59" s="319"/>
      <c r="MY59" s="319"/>
      <c r="MZ59" s="319"/>
      <c r="NA59" s="319"/>
      <c r="NB59" s="319"/>
      <c r="NC59" s="319"/>
      <c r="ND59" s="319"/>
      <c r="NE59" s="319"/>
      <c r="NF59" s="319"/>
      <c r="NG59" s="319"/>
      <c r="NH59" s="319"/>
      <c r="NI59" s="319"/>
      <c r="NJ59" s="319"/>
      <c r="NK59" s="319"/>
      <c r="NL59" s="319"/>
      <c r="NM59" s="319"/>
      <c r="NN59" s="319"/>
      <c r="NO59" s="319"/>
      <c r="NP59" s="319"/>
      <c r="NQ59" s="319"/>
      <c r="NR59" s="319"/>
      <c r="NS59" s="319"/>
      <c r="NT59" s="319"/>
      <c r="NU59" s="319"/>
      <c r="NV59" s="319"/>
      <c r="NW59" s="319"/>
      <c r="NX59" s="319"/>
      <c r="NY59" s="319"/>
      <c r="NZ59" s="319"/>
      <c r="OA59" s="319"/>
      <c r="OB59" s="319"/>
      <c r="OC59" s="319"/>
      <c r="OD59" s="319"/>
      <c r="OE59" s="319"/>
      <c r="OF59" s="319"/>
      <c r="OG59" s="319"/>
      <c r="OH59" s="319"/>
      <c r="OI59" s="319"/>
      <c r="OJ59" s="319"/>
      <c r="OK59" s="319"/>
      <c r="OL59" s="319"/>
      <c r="OM59" s="319"/>
      <c r="ON59" s="319"/>
      <c r="OO59" s="319"/>
      <c r="OP59" s="319"/>
      <c r="OQ59" s="319"/>
      <c r="OR59" s="319"/>
      <c r="OS59" s="319"/>
      <c r="OT59" s="319"/>
      <c r="OU59" s="319"/>
      <c r="OV59" s="319"/>
      <c r="OW59" s="319"/>
      <c r="OX59" s="319"/>
      <c r="OY59" s="319"/>
      <c r="OZ59" s="319"/>
      <c r="PA59" s="319"/>
      <c r="PB59" s="319"/>
      <c r="PC59" s="319"/>
      <c r="PD59" s="319"/>
      <c r="PE59" s="319"/>
      <c r="PF59" s="319"/>
      <c r="PG59" s="319"/>
      <c r="PH59" s="319"/>
      <c r="PI59" s="319"/>
      <c r="PJ59" s="319"/>
      <c r="PK59" s="319"/>
      <c r="PL59" s="319"/>
      <c r="PM59" s="319"/>
      <c r="PN59" s="319"/>
      <c r="PO59" s="319"/>
      <c r="PP59" s="319"/>
      <c r="PQ59" s="319"/>
      <c r="PR59" s="319"/>
      <c r="PS59" s="319"/>
      <c r="PT59" s="319"/>
      <c r="PU59" s="319"/>
      <c r="PV59" s="319"/>
      <c r="PW59" s="319"/>
      <c r="PX59" s="319"/>
      <c r="PY59" s="319"/>
      <c r="PZ59" s="319"/>
      <c r="QA59" s="319"/>
      <c r="QB59" s="319"/>
      <c r="QC59" s="319"/>
      <c r="QD59" s="319"/>
      <c r="QE59" s="319"/>
      <c r="QF59" s="319"/>
      <c r="QG59" s="319"/>
      <c r="QH59" s="319"/>
      <c r="QI59" s="319"/>
      <c r="QJ59" s="319"/>
      <c r="QK59" s="319"/>
      <c r="QL59" s="319"/>
      <c r="QM59" s="319"/>
      <c r="QN59" s="319"/>
      <c r="QO59" s="319"/>
      <c r="QP59" s="319"/>
      <c r="QQ59" s="319"/>
      <c r="QR59" s="319"/>
      <c r="QS59" s="319"/>
      <c r="QT59" s="319"/>
      <c r="QU59" s="319"/>
      <c r="QV59" s="319"/>
      <c r="QW59" s="319"/>
      <c r="QX59" s="319"/>
      <c r="QY59" s="319"/>
      <c r="QZ59" s="319"/>
      <c r="RA59" s="319"/>
      <c r="RB59" s="319"/>
      <c r="RC59" s="319"/>
      <c r="RD59" s="319"/>
      <c r="RE59" s="319"/>
      <c r="RF59" s="319"/>
      <c r="RG59" s="319"/>
    </row>
    <row r="60" spans="1:475" s="746" customFormat="1">
      <c r="A60" s="319"/>
      <c r="B60" s="837" t="s">
        <v>77</v>
      </c>
      <c r="C60" s="848"/>
      <c r="D60" s="849"/>
      <c r="E60" s="812" t="s">
        <v>458</v>
      </c>
      <c r="F60" s="812">
        <v>5</v>
      </c>
      <c r="G60" s="839">
        <f t="shared" si="10"/>
        <v>5.5856856663192511E-2</v>
      </c>
      <c r="H60" s="7" t="s">
        <v>37</v>
      </c>
      <c r="I60" s="840">
        <v>390</v>
      </c>
      <c r="J60" s="814">
        <v>179</v>
      </c>
      <c r="K60" s="815">
        <v>20</v>
      </c>
      <c r="L60" s="815">
        <v>46</v>
      </c>
      <c r="M60" s="841">
        <f t="shared" si="1"/>
        <v>26</v>
      </c>
      <c r="N60" s="842">
        <f t="shared" si="8"/>
        <v>69810</v>
      </c>
      <c r="O60" s="745"/>
      <c r="P60" s="843"/>
      <c r="Q60" s="844"/>
      <c r="R60" s="844">
        <f t="shared" si="2"/>
        <v>10140</v>
      </c>
      <c r="S60" s="844">
        <f t="shared" si="11"/>
        <v>17940</v>
      </c>
      <c r="T60" s="844">
        <v>0</v>
      </c>
      <c r="U60" s="844"/>
      <c r="V60" s="844"/>
      <c r="W60" s="844">
        <v>0</v>
      </c>
      <c r="X60" s="844"/>
      <c r="Y60" s="844"/>
      <c r="Z60" s="844">
        <f t="shared" si="15"/>
        <v>0</v>
      </c>
      <c r="AA60" s="845">
        <f>IF(J60=0,0,(HLOOKUP(H60,ElectricAvoidedCosts!$C$7:$P$37,F60+1,FALSE)))</f>
        <v>0.3175879546338175</v>
      </c>
      <c r="AB60" s="844">
        <f t="shared" si="12"/>
        <v>22170.815112986798</v>
      </c>
      <c r="AC60" s="846" t="str">
        <f t="shared" si="13"/>
        <v/>
      </c>
      <c r="AD60" s="846" t="str">
        <f t="shared" si="14"/>
        <v/>
      </c>
      <c r="AE60" s="319"/>
      <c r="AF60" s="319"/>
      <c r="AG60" s="319"/>
      <c r="AH60" s="319"/>
      <c r="AI60" s="319"/>
      <c r="AJ60" s="319"/>
      <c r="AK60" s="319"/>
      <c r="AL60" s="319"/>
      <c r="AM60" s="319"/>
      <c r="AN60" s="319"/>
      <c r="AO60" s="319"/>
      <c r="AP60" s="319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19"/>
      <c r="BH60" s="319"/>
      <c r="BI60" s="319"/>
      <c r="BJ60" s="319"/>
      <c r="BK60" s="319"/>
      <c r="BL60" s="319"/>
      <c r="BM60" s="319"/>
      <c r="BN60" s="319"/>
      <c r="BO60" s="319"/>
      <c r="BP60" s="319"/>
      <c r="BQ60" s="319"/>
      <c r="BR60" s="319"/>
      <c r="BS60" s="319"/>
      <c r="BT60" s="319"/>
      <c r="BU60" s="319"/>
      <c r="BV60" s="319"/>
      <c r="BW60" s="319"/>
      <c r="BX60" s="319"/>
      <c r="BY60" s="319"/>
      <c r="BZ60" s="319"/>
      <c r="CA60" s="319"/>
      <c r="CB60" s="319"/>
      <c r="CC60" s="319"/>
      <c r="CD60" s="319"/>
      <c r="CE60" s="319"/>
      <c r="CF60" s="319"/>
      <c r="CG60" s="319"/>
      <c r="CH60" s="319"/>
      <c r="CI60" s="319"/>
      <c r="CJ60" s="319"/>
      <c r="CK60" s="319"/>
      <c r="CL60" s="319"/>
      <c r="CM60" s="319"/>
      <c r="CN60" s="319"/>
      <c r="CO60" s="319"/>
      <c r="CP60" s="319"/>
      <c r="CQ60" s="319"/>
      <c r="CR60" s="319"/>
      <c r="CS60" s="319"/>
      <c r="CT60" s="319"/>
      <c r="CU60" s="319"/>
      <c r="CV60" s="319"/>
      <c r="CW60" s="319"/>
      <c r="CX60" s="319"/>
      <c r="CY60" s="319"/>
      <c r="CZ60" s="319"/>
      <c r="DA60" s="319"/>
      <c r="DB60" s="319"/>
      <c r="DC60" s="319"/>
      <c r="DD60" s="319"/>
      <c r="DE60" s="319"/>
      <c r="DF60" s="319"/>
      <c r="DG60" s="319"/>
      <c r="DH60" s="319"/>
      <c r="DI60" s="319"/>
      <c r="DJ60" s="319"/>
      <c r="DK60" s="319"/>
      <c r="DL60" s="319"/>
      <c r="DM60" s="319"/>
      <c r="DN60" s="319"/>
      <c r="DO60" s="319"/>
      <c r="DP60" s="319"/>
      <c r="DQ60" s="319"/>
      <c r="DR60" s="319"/>
      <c r="DS60" s="319"/>
      <c r="DT60" s="319"/>
      <c r="DU60" s="319"/>
      <c r="DV60" s="319"/>
      <c r="DW60" s="319"/>
      <c r="DX60" s="319"/>
      <c r="DY60" s="319"/>
      <c r="DZ60" s="319"/>
      <c r="EA60" s="319"/>
      <c r="EB60" s="319"/>
      <c r="EC60" s="319"/>
      <c r="ED60" s="319"/>
      <c r="EE60" s="319"/>
      <c r="EF60" s="319"/>
      <c r="EG60" s="319"/>
      <c r="EH60" s="319"/>
      <c r="EI60" s="319"/>
      <c r="EJ60" s="319"/>
      <c r="EK60" s="319"/>
      <c r="EL60" s="319"/>
      <c r="EM60" s="319"/>
      <c r="EN60" s="319"/>
      <c r="EO60" s="319"/>
      <c r="EP60" s="319"/>
      <c r="EQ60" s="319"/>
      <c r="ER60" s="319"/>
      <c r="ES60" s="319"/>
      <c r="ET60" s="319"/>
      <c r="EU60" s="319"/>
      <c r="EV60" s="319"/>
      <c r="EW60" s="319"/>
      <c r="EX60" s="319"/>
      <c r="EY60" s="319"/>
      <c r="EZ60" s="319"/>
      <c r="FA60" s="319"/>
      <c r="FB60" s="319"/>
      <c r="FC60" s="319"/>
      <c r="FD60" s="319"/>
      <c r="FE60" s="319"/>
      <c r="FF60" s="319"/>
      <c r="FG60" s="319"/>
      <c r="FH60" s="319"/>
      <c r="FI60" s="319"/>
      <c r="FJ60" s="319"/>
      <c r="FK60" s="319"/>
      <c r="FL60" s="319"/>
      <c r="FM60" s="319"/>
      <c r="FN60" s="319"/>
      <c r="FO60" s="319"/>
      <c r="FP60" s="319"/>
      <c r="FQ60" s="319"/>
      <c r="FR60" s="319"/>
      <c r="FS60" s="319"/>
      <c r="FT60" s="319"/>
      <c r="FU60" s="319"/>
      <c r="FV60" s="319"/>
      <c r="FW60" s="319"/>
      <c r="FX60" s="319"/>
      <c r="FY60" s="319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19"/>
      <c r="IB60" s="319"/>
      <c r="IC60" s="319"/>
      <c r="ID60" s="319"/>
      <c r="IE60" s="319"/>
      <c r="IF60" s="319"/>
      <c r="IG60" s="319"/>
      <c r="IH60" s="319"/>
      <c r="II60" s="319"/>
      <c r="IJ60" s="319"/>
      <c r="IK60" s="319"/>
      <c r="IL60" s="319"/>
      <c r="IM60" s="319"/>
      <c r="IN60" s="319"/>
      <c r="IO60" s="319"/>
      <c r="IP60" s="319"/>
      <c r="IQ60" s="319"/>
      <c r="IR60" s="319"/>
      <c r="IS60" s="319"/>
      <c r="IT60" s="319"/>
      <c r="IU60" s="319"/>
      <c r="IV60" s="319"/>
      <c r="IW60" s="319"/>
      <c r="IX60" s="319"/>
      <c r="IY60" s="319"/>
      <c r="IZ60" s="319"/>
      <c r="JA60" s="319"/>
      <c r="JB60" s="319"/>
      <c r="JC60" s="319"/>
      <c r="JD60" s="319"/>
      <c r="JE60" s="319"/>
      <c r="JF60" s="319"/>
      <c r="JG60" s="319"/>
      <c r="JH60" s="319"/>
      <c r="JI60" s="319"/>
      <c r="JJ60" s="319"/>
      <c r="JK60" s="319"/>
      <c r="JL60" s="319"/>
      <c r="JM60" s="319"/>
      <c r="JN60" s="319"/>
      <c r="JO60" s="319"/>
      <c r="JP60" s="319"/>
      <c r="JQ60" s="319"/>
      <c r="JR60" s="319"/>
      <c r="JS60" s="319"/>
      <c r="JT60" s="319"/>
      <c r="JU60" s="319"/>
      <c r="JV60" s="319"/>
      <c r="JW60" s="319"/>
      <c r="JX60" s="319"/>
      <c r="JY60" s="319"/>
      <c r="JZ60" s="319"/>
      <c r="KA60" s="319"/>
      <c r="KB60" s="319"/>
      <c r="KC60" s="319"/>
      <c r="KD60" s="319"/>
      <c r="KE60" s="319"/>
      <c r="KF60" s="319"/>
      <c r="KG60" s="319"/>
      <c r="KH60" s="319"/>
      <c r="KI60" s="319"/>
      <c r="KJ60" s="319"/>
      <c r="KK60" s="319"/>
      <c r="KL60" s="319"/>
      <c r="KM60" s="319"/>
      <c r="KN60" s="319"/>
      <c r="KO60" s="319"/>
      <c r="KP60" s="319"/>
      <c r="KQ60" s="319"/>
      <c r="KR60" s="319"/>
      <c r="KS60" s="319"/>
      <c r="KT60" s="319"/>
      <c r="KU60" s="319"/>
      <c r="KV60" s="319"/>
      <c r="KW60" s="319"/>
      <c r="KX60" s="319"/>
      <c r="KY60" s="319"/>
      <c r="KZ60" s="319"/>
      <c r="LA60" s="319"/>
      <c r="LB60" s="319"/>
      <c r="LC60" s="319"/>
      <c r="LD60" s="319"/>
      <c r="LE60" s="319"/>
      <c r="LF60" s="319"/>
      <c r="LG60" s="319"/>
      <c r="LH60" s="319"/>
      <c r="LI60" s="319"/>
      <c r="LJ60" s="319"/>
      <c r="LK60" s="319"/>
      <c r="LL60" s="319"/>
      <c r="LM60" s="319"/>
      <c r="LN60" s="319"/>
      <c r="LO60" s="319"/>
      <c r="LP60" s="319"/>
      <c r="LQ60" s="319"/>
      <c r="LR60" s="319"/>
      <c r="LS60" s="319"/>
      <c r="LT60" s="319"/>
      <c r="LU60" s="319"/>
      <c r="LV60" s="319"/>
      <c r="LW60" s="319"/>
      <c r="LX60" s="319"/>
      <c r="LY60" s="319"/>
      <c r="LZ60" s="319"/>
      <c r="MA60" s="319"/>
      <c r="MB60" s="319"/>
      <c r="MC60" s="319"/>
      <c r="MD60" s="319"/>
      <c r="ME60" s="319"/>
      <c r="MF60" s="319"/>
      <c r="MG60" s="319"/>
      <c r="MH60" s="319"/>
      <c r="MI60" s="319"/>
      <c r="MJ60" s="319"/>
      <c r="MK60" s="319"/>
      <c r="ML60" s="319"/>
      <c r="MM60" s="319"/>
      <c r="MN60" s="319"/>
      <c r="MO60" s="319"/>
      <c r="MP60" s="319"/>
      <c r="MQ60" s="319"/>
      <c r="MR60" s="319"/>
      <c r="MS60" s="319"/>
      <c r="MT60" s="319"/>
      <c r="MU60" s="319"/>
      <c r="MV60" s="319"/>
      <c r="MW60" s="319"/>
      <c r="MX60" s="319"/>
      <c r="MY60" s="319"/>
      <c r="MZ60" s="319"/>
      <c r="NA60" s="319"/>
      <c r="NB60" s="319"/>
      <c r="NC60" s="319"/>
      <c r="ND60" s="319"/>
      <c r="NE60" s="319"/>
      <c r="NF60" s="319"/>
      <c r="NG60" s="319"/>
      <c r="NH60" s="319"/>
      <c r="NI60" s="319"/>
      <c r="NJ60" s="319"/>
      <c r="NK60" s="319"/>
      <c r="NL60" s="319"/>
      <c r="NM60" s="319"/>
      <c r="NN60" s="319"/>
      <c r="NO60" s="319"/>
      <c r="NP60" s="319"/>
      <c r="NQ60" s="319"/>
      <c r="NR60" s="319"/>
      <c r="NS60" s="319"/>
      <c r="NT60" s="319"/>
      <c r="NU60" s="319"/>
      <c r="NV60" s="319"/>
      <c r="NW60" s="319"/>
      <c r="NX60" s="319"/>
      <c r="NY60" s="319"/>
      <c r="NZ60" s="319"/>
      <c r="OA60" s="319"/>
      <c r="OB60" s="319"/>
      <c r="OC60" s="319"/>
      <c r="OD60" s="319"/>
      <c r="OE60" s="319"/>
      <c r="OF60" s="319"/>
      <c r="OG60" s="319"/>
      <c r="OH60" s="319"/>
      <c r="OI60" s="319"/>
      <c r="OJ60" s="319"/>
      <c r="OK60" s="319"/>
      <c r="OL60" s="319"/>
      <c r="OM60" s="319"/>
      <c r="ON60" s="319"/>
      <c r="OO60" s="319"/>
      <c r="OP60" s="319"/>
      <c r="OQ60" s="319"/>
      <c r="OR60" s="319"/>
      <c r="OS60" s="319"/>
      <c r="OT60" s="319"/>
      <c r="OU60" s="319"/>
      <c r="OV60" s="319"/>
      <c r="OW60" s="319"/>
      <c r="OX60" s="319"/>
      <c r="OY60" s="319"/>
      <c r="OZ60" s="319"/>
      <c r="PA60" s="319"/>
      <c r="PB60" s="319"/>
      <c r="PC60" s="319"/>
      <c r="PD60" s="319"/>
      <c r="PE60" s="319"/>
      <c r="PF60" s="319"/>
      <c r="PG60" s="319"/>
      <c r="PH60" s="319"/>
      <c r="PI60" s="319"/>
      <c r="PJ60" s="319"/>
      <c r="PK60" s="319"/>
      <c r="PL60" s="319"/>
      <c r="PM60" s="319"/>
      <c r="PN60" s="319"/>
      <c r="PO60" s="319"/>
      <c r="PP60" s="319"/>
      <c r="PQ60" s="319"/>
      <c r="PR60" s="319"/>
      <c r="PS60" s="319"/>
      <c r="PT60" s="319"/>
      <c r="PU60" s="319"/>
      <c r="PV60" s="319"/>
      <c r="PW60" s="319"/>
      <c r="PX60" s="319"/>
      <c r="PY60" s="319"/>
      <c r="PZ60" s="319"/>
      <c r="QA60" s="319"/>
      <c r="QB60" s="319"/>
      <c r="QC60" s="319"/>
      <c r="QD60" s="319"/>
      <c r="QE60" s="319"/>
      <c r="QF60" s="319"/>
      <c r="QG60" s="319"/>
      <c r="QH60" s="319"/>
      <c r="QI60" s="319"/>
      <c r="QJ60" s="319"/>
      <c r="QK60" s="319"/>
      <c r="QL60" s="319"/>
      <c r="QM60" s="319"/>
      <c r="QN60" s="319"/>
      <c r="QO60" s="319"/>
      <c r="QP60" s="319"/>
      <c r="QQ60" s="319"/>
      <c r="QR60" s="319"/>
      <c r="QS60" s="319"/>
      <c r="QT60" s="319"/>
      <c r="QU60" s="319"/>
      <c r="QV60" s="319"/>
      <c r="QW60" s="319"/>
      <c r="QX60" s="319"/>
      <c r="QY60" s="319"/>
      <c r="QZ60" s="319"/>
      <c r="RA60" s="319"/>
      <c r="RB60" s="319"/>
      <c r="RC60" s="319"/>
      <c r="RD60" s="319"/>
      <c r="RE60" s="319"/>
      <c r="RF60" s="319"/>
      <c r="RG60" s="319"/>
    </row>
    <row r="61" spans="1:475" s="746" customFormat="1">
      <c r="A61" s="319"/>
      <c r="B61" s="837" t="s">
        <v>77</v>
      </c>
      <c r="C61" s="848"/>
      <c r="D61" s="849"/>
      <c r="E61" s="812" t="s">
        <v>459</v>
      </c>
      <c r="F61" s="812">
        <v>5</v>
      </c>
      <c r="G61" s="839">
        <f t="shared" si="10"/>
        <v>1.9920758635489245E-2</v>
      </c>
      <c r="H61" s="7" t="s">
        <v>37</v>
      </c>
      <c r="I61" s="840">
        <v>129</v>
      </c>
      <c r="J61" s="814">
        <v>193</v>
      </c>
      <c r="K61" s="815">
        <v>20</v>
      </c>
      <c r="L61" s="815">
        <v>46</v>
      </c>
      <c r="M61" s="841">
        <f t="shared" si="1"/>
        <v>26</v>
      </c>
      <c r="N61" s="842">
        <f t="shared" si="8"/>
        <v>24897</v>
      </c>
      <c r="O61" s="745"/>
      <c r="P61" s="843"/>
      <c r="Q61" s="844"/>
      <c r="R61" s="844">
        <f t="shared" si="2"/>
        <v>3354</v>
      </c>
      <c r="S61" s="844">
        <f t="shared" si="11"/>
        <v>5934</v>
      </c>
      <c r="T61" s="844">
        <v>0</v>
      </c>
      <c r="U61" s="844"/>
      <c r="V61" s="844"/>
      <c r="W61" s="844">
        <v>0</v>
      </c>
      <c r="X61" s="844"/>
      <c r="Y61" s="844"/>
      <c r="Z61" s="844">
        <f t="shared" si="15"/>
        <v>0</v>
      </c>
      <c r="AA61" s="845">
        <f>IF(J61=0,0,(HLOOKUP(H61,ElectricAvoidedCosts!$C$7:$P$37,F61+1,FALSE)))</f>
        <v>0.3175879546338175</v>
      </c>
      <c r="AB61" s="844">
        <f t="shared" si="12"/>
        <v>7906.9873065181546</v>
      </c>
      <c r="AC61" s="846" t="str">
        <f t="shared" si="13"/>
        <v/>
      </c>
      <c r="AD61" s="846" t="str">
        <f t="shared" si="14"/>
        <v/>
      </c>
      <c r="AE61" s="319"/>
      <c r="AF61" s="319"/>
      <c r="AG61" s="319"/>
      <c r="AH61" s="319"/>
      <c r="AI61" s="319"/>
      <c r="AJ61" s="319"/>
      <c r="AK61" s="319"/>
      <c r="AL61" s="319"/>
      <c r="AM61" s="319"/>
      <c r="AN61" s="319"/>
      <c r="AO61" s="319"/>
      <c r="AP61" s="319"/>
      <c r="AQ61" s="319"/>
      <c r="AR61" s="319"/>
      <c r="AS61" s="319"/>
      <c r="AT61" s="319"/>
      <c r="AU61" s="319"/>
      <c r="AV61" s="319"/>
      <c r="AW61" s="319"/>
      <c r="AX61" s="319"/>
      <c r="AY61" s="319"/>
      <c r="AZ61" s="319"/>
      <c r="BA61" s="319"/>
      <c r="BB61" s="319"/>
      <c r="BC61" s="319"/>
      <c r="BD61" s="319"/>
      <c r="BE61" s="319"/>
      <c r="BF61" s="319"/>
      <c r="BG61" s="319"/>
      <c r="BH61" s="319"/>
      <c r="BI61" s="319"/>
      <c r="BJ61" s="319"/>
      <c r="BK61" s="319"/>
      <c r="BL61" s="319"/>
      <c r="BM61" s="319"/>
      <c r="BN61" s="319"/>
      <c r="BO61" s="319"/>
      <c r="BP61" s="319"/>
      <c r="BQ61" s="319"/>
      <c r="BR61" s="319"/>
      <c r="BS61" s="319"/>
      <c r="BT61" s="319"/>
      <c r="BU61" s="319"/>
      <c r="BV61" s="319"/>
      <c r="BW61" s="319"/>
      <c r="BX61" s="319"/>
      <c r="BY61" s="319"/>
      <c r="BZ61" s="319"/>
      <c r="CA61" s="319"/>
      <c r="CB61" s="319"/>
      <c r="CC61" s="319"/>
      <c r="CD61" s="319"/>
      <c r="CE61" s="319"/>
      <c r="CF61" s="319"/>
      <c r="CG61" s="319"/>
      <c r="CH61" s="319"/>
      <c r="CI61" s="319"/>
      <c r="CJ61" s="319"/>
      <c r="CK61" s="319"/>
      <c r="CL61" s="319"/>
      <c r="CM61" s="319"/>
      <c r="CN61" s="319"/>
      <c r="CO61" s="319"/>
      <c r="CP61" s="319"/>
      <c r="CQ61" s="319"/>
      <c r="CR61" s="319"/>
      <c r="CS61" s="319"/>
      <c r="CT61" s="319"/>
      <c r="CU61" s="319"/>
      <c r="CV61" s="319"/>
      <c r="CW61" s="319"/>
      <c r="CX61" s="319"/>
      <c r="CY61" s="319"/>
      <c r="CZ61" s="319"/>
      <c r="DA61" s="319"/>
      <c r="DB61" s="319"/>
      <c r="DC61" s="319"/>
      <c r="DD61" s="319"/>
      <c r="DE61" s="319"/>
      <c r="DF61" s="319"/>
      <c r="DG61" s="319"/>
      <c r="DH61" s="319"/>
      <c r="DI61" s="319"/>
      <c r="DJ61" s="319"/>
      <c r="DK61" s="319"/>
      <c r="DL61" s="319"/>
      <c r="DM61" s="319"/>
      <c r="DN61" s="319"/>
      <c r="DO61" s="319"/>
      <c r="DP61" s="319"/>
      <c r="DQ61" s="319"/>
      <c r="DR61" s="319"/>
      <c r="DS61" s="319"/>
      <c r="DT61" s="319"/>
      <c r="DU61" s="319"/>
      <c r="DV61" s="319"/>
      <c r="DW61" s="319"/>
      <c r="DX61" s="319"/>
      <c r="DY61" s="319"/>
      <c r="DZ61" s="319"/>
      <c r="EA61" s="319"/>
      <c r="EB61" s="319"/>
      <c r="EC61" s="319"/>
      <c r="ED61" s="319"/>
      <c r="EE61" s="319"/>
      <c r="EF61" s="319"/>
      <c r="EG61" s="319"/>
      <c r="EH61" s="319"/>
      <c r="EI61" s="319"/>
      <c r="EJ61" s="319"/>
      <c r="EK61" s="319"/>
      <c r="EL61" s="319"/>
      <c r="EM61" s="319"/>
      <c r="EN61" s="319"/>
      <c r="EO61" s="319"/>
      <c r="EP61" s="319"/>
      <c r="EQ61" s="319"/>
      <c r="ER61" s="319"/>
      <c r="ES61" s="319"/>
      <c r="ET61" s="319"/>
      <c r="EU61" s="319"/>
      <c r="EV61" s="319"/>
      <c r="EW61" s="319"/>
      <c r="EX61" s="319"/>
      <c r="EY61" s="319"/>
      <c r="EZ61" s="319"/>
      <c r="FA61" s="319"/>
      <c r="FB61" s="319"/>
      <c r="FC61" s="319"/>
      <c r="FD61" s="319"/>
      <c r="FE61" s="319"/>
      <c r="FF61" s="319"/>
      <c r="FG61" s="319"/>
      <c r="FH61" s="319"/>
      <c r="FI61" s="319"/>
      <c r="FJ61" s="319"/>
      <c r="FK61" s="319"/>
      <c r="FL61" s="319"/>
      <c r="FM61" s="319"/>
      <c r="FN61" s="319"/>
      <c r="FO61" s="319"/>
      <c r="FP61" s="319"/>
      <c r="FQ61" s="319"/>
      <c r="FR61" s="319"/>
      <c r="FS61" s="319"/>
      <c r="FT61" s="319"/>
      <c r="FU61" s="319"/>
      <c r="FV61" s="319"/>
      <c r="FW61" s="319"/>
      <c r="FX61" s="319"/>
      <c r="FY61" s="319"/>
      <c r="FZ61" s="319"/>
      <c r="GA61" s="319"/>
      <c r="GB61" s="319"/>
      <c r="GC61" s="319"/>
      <c r="GD61" s="319"/>
      <c r="GE61" s="319"/>
      <c r="GF61" s="319"/>
      <c r="GG61" s="319"/>
      <c r="GH61" s="319"/>
      <c r="GI61" s="319"/>
      <c r="GJ61" s="319"/>
      <c r="GK61" s="319"/>
      <c r="GL61" s="319"/>
      <c r="GM61" s="319"/>
      <c r="GN61" s="319"/>
      <c r="GO61" s="319"/>
      <c r="GP61" s="319"/>
      <c r="GQ61" s="319"/>
      <c r="GR61" s="319"/>
      <c r="GS61" s="319"/>
      <c r="GT61" s="319"/>
      <c r="GU61" s="319"/>
      <c r="GV61" s="319"/>
      <c r="GW61" s="319"/>
      <c r="GX61" s="319"/>
      <c r="GY61" s="319"/>
      <c r="GZ61" s="319"/>
      <c r="HA61" s="319"/>
      <c r="HB61" s="319"/>
      <c r="HC61" s="319"/>
      <c r="HD61" s="319"/>
      <c r="HE61" s="319"/>
      <c r="HF61" s="319"/>
      <c r="HG61" s="319"/>
      <c r="HH61" s="319"/>
      <c r="HI61" s="319"/>
      <c r="HJ61" s="319"/>
      <c r="HK61" s="319"/>
      <c r="HL61" s="319"/>
      <c r="HM61" s="319"/>
      <c r="HN61" s="319"/>
      <c r="HO61" s="319"/>
      <c r="HP61" s="319"/>
      <c r="HQ61" s="319"/>
      <c r="HR61" s="319"/>
      <c r="HS61" s="319"/>
      <c r="HT61" s="319"/>
      <c r="HU61" s="319"/>
      <c r="HV61" s="319"/>
      <c r="HW61" s="319"/>
      <c r="HX61" s="319"/>
      <c r="HY61" s="319"/>
      <c r="HZ61" s="319"/>
      <c r="IA61" s="319"/>
      <c r="IB61" s="319"/>
      <c r="IC61" s="319"/>
      <c r="ID61" s="319"/>
      <c r="IE61" s="319"/>
      <c r="IF61" s="319"/>
      <c r="IG61" s="319"/>
      <c r="IH61" s="319"/>
      <c r="II61" s="319"/>
      <c r="IJ61" s="319"/>
      <c r="IK61" s="319"/>
      <c r="IL61" s="319"/>
      <c r="IM61" s="319"/>
      <c r="IN61" s="319"/>
      <c r="IO61" s="319"/>
      <c r="IP61" s="319"/>
      <c r="IQ61" s="319"/>
      <c r="IR61" s="319"/>
      <c r="IS61" s="319"/>
      <c r="IT61" s="319"/>
      <c r="IU61" s="319"/>
      <c r="IV61" s="319"/>
      <c r="IW61" s="319"/>
      <c r="IX61" s="319"/>
      <c r="IY61" s="319"/>
      <c r="IZ61" s="319"/>
      <c r="JA61" s="319"/>
      <c r="JB61" s="319"/>
      <c r="JC61" s="319"/>
      <c r="JD61" s="319"/>
      <c r="JE61" s="319"/>
      <c r="JF61" s="319"/>
      <c r="JG61" s="319"/>
      <c r="JH61" s="319"/>
      <c r="JI61" s="319"/>
      <c r="JJ61" s="319"/>
      <c r="JK61" s="319"/>
      <c r="JL61" s="319"/>
      <c r="JM61" s="319"/>
      <c r="JN61" s="319"/>
      <c r="JO61" s="319"/>
      <c r="JP61" s="319"/>
      <c r="JQ61" s="319"/>
      <c r="JR61" s="319"/>
      <c r="JS61" s="319"/>
      <c r="JT61" s="319"/>
      <c r="JU61" s="319"/>
      <c r="JV61" s="319"/>
      <c r="JW61" s="319"/>
      <c r="JX61" s="319"/>
      <c r="JY61" s="319"/>
      <c r="JZ61" s="319"/>
      <c r="KA61" s="319"/>
      <c r="KB61" s="319"/>
      <c r="KC61" s="319"/>
      <c r="KD61" s="319"/>
      <c r="KE61" s="319"/>
      <c r="KF61" s="319"/>
      <c r="KG61" s="319"/>
      <c r="KH61" s="319"/>
      <c r="KI61" s="319"/>
      <c r="KJ61" s="319"/>
      <c r="KK61" s="319"/>
      <c r="KL61" s="319"/>
      <c r="KM61" s="319"/>
      <c r="KN61" s="319"/>
      <c r="KO61" s="319"/>
      <c r="KP61" s="319"/>
      <c r="KQ61" s="319"/>
      <c r="KR61" s="319"/>
      <c r="KS61" s="319"/>
      <c r="KT61" s="319"/>
      <c r="KU61" s="319"/>
      <c r="KV61" s="319"/>
      <c r="KW61" s="319"/>
      <c r="KX61" s="319"/>
      <c r="KY61" s="319"/>
      <c r="KZ61" s="319"/>
      <c r="LA61" s="319"/>
      <c r="LB61" s="319"/>
      <c r="LC61" s="319"/>
      <c r="LD61" s="319"/>
      <c r="LE61" s="319"/>
      <c r="LF61" s="319"/>
      <c r="LG61" s="319"/>
      <c r="LH61" s="319"/>
      <c r="LI61" s="319"/>
      <c r="LJ61" s="319"/>
      <c r="LK61" s="319"/>
      <c r="LL61" s="319"/>
      <c r="LM61" s="319"/>
      <c r="LN61" s="319"/>
      <c r="LO61" s="319"/>
      <c r="LP61" s="319"/>
      <c r="LQ61" s="319"/>
      <c r="LR61" s="319"/>
      <c r="LS61" s="319"/>
      <c r="LT61" s="319"/>
      <c r="LU61" s="319"/>
      <c r="LV61" s="319"/>
      <c r="LW61" s="319"/>
      <c r="LX61" s="319"/>
      <c r="LY61" s="319"/>
      <c r="LZ61" s="319"/>
      <c r="MA61" s="319"/>
      <c r="MB61" s="319"/>
      <c r="MC61" s="319"/>
      <c r="MD61" s="319"/>
      <c r="ME61" s="319"/>
      <c r="MF61" s="319"/>
      <c r="MG61" s="319"/>
      <c r="MH61" s="319"/>
      <c r="MI61" s="319"/>
      <c r="MJ61" s="319"/>
      <c r="MK61" s="319"/>
      <c r="ML61" s="319"/>
      <c r="MM61" s="319"/>
      <c r="MN61" s="319"/>
      <c r="MO61" s="319"/>
      <c r="MP61" s="319"/>
      <c r="MQ61" s="319"/>
      <c r="MR61" s="319"/>
      <c r="MS61" s="319"/>
      <c r="MT61" s="319"/>
      <c r="MU61" s="319"/>
      <c r="MV61" s="319"/>
      <c r="MW61" s="319"/>
      <c r="MX61" s="319"/>
      <c r="MY61" s="319"/>
      <c r="MZ61" s="319"/>
      <c r="NA61" s="319"/>
      <c r="NB61" s="319"/>
      <c r="NC61" s="319"/>
      <c r="ND61" s="319"/>
      <c r="NE61" s="319"/>
      <c r="NF61" s="319"/>
      <c r="NG61" s="319"/>
      <c r="NH61" s="319"/>
      <c r="NI61" s="319"/>
      <c r="NJ61" s="319"/>
      <c r="NK61" s="319"/>
      <c r="NL61" s="319"/>
      <c r="NM61" s="319"/>
      <c r="NN61" s="319"/>
      <c r="NO61" s="319"/>
      <c r="NP61" s="319"/>
      <c r="NQ61" s="319"/>
      <c r="NR61" s="319"/>
      <c r="NS61" s="319"/>
      <c r="NT61" s="319"/>
      <c r="NU61" s="319"/>
      <c r="NV61" s="319"/>
      <c r="NW61" s="319"/>
      <c r="NX61" s="319"/>
      <c r="NY61" s="319"/>
      <c r="NZ61" s="319"/>
      <c r="OA61" s="319"/>
      <c r="OB61" s="319"/>
      <c r="OC61" s="319"/>
      <c r="OD61" s="319"/>
      <c r="OE61" s="319"/>
      <c r="OF61" s="319"/>
      <c r="OG61" s="319"/>
      <c r="OH61" s="319"/>
      <c r="OI61" s="319"/>
      <c r="OJ61" s="319"/>
      <c r="OK61" s="319"/>
      <c r="OL61" s="319"/>
      <c r="OM61" s="319"/>
      <c r="ON61" s="319"/>
      <c r="OO61" s="319"/>
      <c r="OP61" s="319"/>
      <c r="OQ61" s="319"/>
      <c r="OR61" s="319"/>
      <c r="OS61" s="319"/>
      <c r="OT61" s="319"/>
      <c r="OU61" s="319"/>
      <c r="OV61" s="319"/>
      <c r="OW61" s="319"/>
      <c r="OX61" s="319"/>
      <c r="OY61" s="319"/>
      <c r="OZ61" s="319"/>
      <c r="PA61" s="319"/>
      <c r="PB61" s="319"/>
      <c r="PC61" s="319"/>
      <c r="PD61" s="319"/>
      <c r="PE61" s="319"/>
      <c r="PF61" s="319"/>
      <c r="PG61" s="319"/>
      <c r="PH61" s="319"/>
      <c r="PI61" s="319"/>
      <c r="PJ61" s="319"/>
      <c r="PK61" s="319"/>
      <c r="PL61" s="319"/>
      <c r="PM61" s="319"/>
      <c r="PN61" s="319"/>
      <c r="PO61" s="319"/>
      <c r="PP61" s="319"/>
      <c r="PQ61" s="319"/>
      <c r="PR61" s="319"/>
      <c r="PS61" s="319"/>
      <c r="PT61" s="319"/>
      <c r="PU61" s="319"/>
      <c r="PV61" s="319"/>
      <c r="PW61" s="319"/>
      <c r="PX61" s="319"/>
      <c r="PY61" s="319"/>
      <c r="PZ61" s="319"/>
      <c r="QA61" s="319"/>
      <c r="QB61" s="319"/>
      <c r="QC61" s="319"/>
      <c r="QD61" s="319"/>
      <c r="QE61" s="319"/>
      <c r="QF61" s="319"/>
      <c r="QG61" s="319"/>
      <c r="QH61" s="319"/>
      <c r="QI61" s="319"/>
      <c r="QJ61" s="319"/>
      <c r="QK61" s="319"/>
      <c r="QL61" s="319"/>
      <c r="QM61" s="319"/>
      <c r="QN61" s="319"/>
      <c r="QO61" s="319"/>
      <c r="QP61" s="319"/>
      <c r="QQ61" s="319"/>
      <c r="QR61" s="319"/>
      <c r="QS61" s="319"/>
      <c r="QT61" s="319"/>
      <c r="QU61" s="319"/>
      <c r="QV61" s="319"/>
      <c r="QW61" s="319"/>
      <c r="QX61" s="319"/>
      <c r="QY61" s="319"/>
      <c r="QZ61" s="319"/>
      <c r="RA61" s="319"/>
      <c r="RB61" s="319"/>
      <c r="RC61" s="319"/>
      <c r="RD61" s="319"/>
      <c r="RE61" s="319"/>
      <c r="RF61" s="319"/>
      <c r="RG61" s="319"/>
    </row>
    <row r="62" spans="1:475" s="746" customFormat="1">
      <c r="A62" s="319"/>
      <c r="B62" s="837" t="s">
        <v>77</v>
      </c>
      <c r="C62" s="848"/>
      <c r="D62" s="849"/>
      <c r="E62" s="812" t="s">
        <v>460</v>
      </c>
      <c r="F62" s="812">
        <v>5</v>
      </c>
      <c r="G62" s="839">
        <f t="shared" si="10"/>
        <v>0.40361919786001266</v>
      </c>
      <c r="H62" s="7" t="s">
        <v>37</v>
      </c>
      <c r="I62" s="840">
        <v>1986</v>
      </c>
      <c r="J62" s="814">
        <v>254</v>
      </c>
      <c r="K62" s="815">
        <v>20</v>
      </c>
      <c r="L62" s="815">
        <v>46</v>
      </c>
      <c r="M62" s="841">
        <f t="shared" si="1"/>
        <v>26</v>
      </c>
      <c r="N62" s="842">
        <f t="shared" si="8"/>
        <v>504444</v>
      </c>
      <c r="O62" s="745"/>
      <c r="P62" s="843"/>
      <c r="Q62" s="844"/>
      <c r="R62" s="844">
        <f t="shared" si="2"/>
        <v>51636</v>
      </c>
      <c r="S62" s="844">
        <f t="shared" si="11"/>
        <v>91356</v>
      </c>
      <c r="T62" s="844">
        <v>0</v>
      </c>
      <c r="U62" s="844"/>
      <c r="V62" s="844"/>
      <c r="W62" s="844">
        <v>0</v>
      </c>
      <c r="X62" s="844"/>
      <c r="Y62" s="844"/>
      <c r="Z62" s="844">
        <f t="shared" si="15"/>
        <v>0</v>
      </c>
      <c r="AA62" s="845">
        <f>IF(J62=0,0,(HLOOKUP(H62,ElectricAvoidedCosts!$C$7:$P$37,F62+1,FALSE)))</f>
        <v>0.3175879546338175</v>
      </c>
      <c r="AB62" s="844">
        <f t="shared" si="12"/>
        <v>160205.33818730144</v>
      </c>
      <c r="AC62" s="846" t="str">
        <f t="shared" si="13"/>
        <v/>
      </c>
      <c r="AD62" s="846" t="str">
        <f t="shared" si="14"/>
        <v/>
      </c>
      <c r="AE62" s="319"/>
      <c r="AF62" s="319"/>
      <c r="AG62" s="319"/>
      <c r="AH62" s="319"/>
      <c r="AI62" s="319"/>
      <c r="AJ62" s="319"/>
      <c r="AK62" s="319"/>
      <c r="AL62" s="319"/>
      <c r="AM62" s="319"/>
      <c r="AN62" s="319"/>
      <c r="AO62" s="319"/>
      <c r="AP62" s="319"/>
      <c r="AQ62" s="319"/>
      <c r="AR62" s="319"/>
      <c r="AS62" s="319"/>
      <c r="AT62" s="319"/>
      <c r="AU62" s="319"/>
      <c r="AV62" s="319"/>
      <c r="AW62" s="319"/>
      <c r="AX62" s="319"/>
      <c r="AY62" s="319"/>
      <c r="AZ62" s="319"/>
      <c r="BA62" s="319"/>
      <c r="BB62" s="319"/>
      <c r="BC62" s="319"/>
      <c r="BD62" s="319"/>
      <c r="BE62" s="319"/>
      <c r="BF62" s="319"/>
      <c r="BG62" s="319"/>
      <c r="BH62" s="319"/>
      <c r="BI62" s="319"/>
      <c r="BJ62" s="319"/>
      <c r="BK62" s="319"/>
      <c r="BL62" s="319"/>
      <c r="BM62" s="319"/>
      <c r="BN62" s="319"/>
      <c r="BO62" s="319"/>
      <c r="BP62" s="319"/>
      <c r="BQ62" s="319"/>
      <c r="BR62" s="319"/>
      <c r="BS62" s="319"/>
      <c r="BT62" s="319"/>
      <c r="BU62" s="319"/>
      <c r="BV62" s="319"/>
      <c r="BW62" s="319"/>
      <c r="BX62" s="319"/>
      <c r="BY62" s="319"/>
      <c r="BZ62" s="319"/>
      <c r="CA62" s="319"/>
      <c r="CB62" s="319"/>
      <c r="CC62" s="319"/>
      <c r="CD62" s="319"/>
      <c r="CE62" s="319"/>
      <c r="CF62" s="319"/>
      <c r="CG62" s="319"/>
      <c r="CH62" s="319"/>
      <c r="CI62" s="319"/>
      <c r="CJ62" s="319"/>
      <c r="CK62" s="319"/>
      <c r="CL62" s="319"/>
      <c r="CM62" s="319"/>
      <c r="CN62" s="319"/>
      <c r="CO62" s="319"/>
      <c r="CP62" s="319"/>
      <c r="CQ62" s="319"/>
      <c r="CR62" s="319"/>
      <c r="CS62" s="319"/>
      <c r="CT62" s="319"/>
      <c r="CU62" s="319"/>
      <c r="CV62" s="319"/>
      <c r="CW62" s="319"/>
      <c r="CX62" s="319"/>
      <c r="CY62" s="319"/>
      <c r="CZ62" s="319"/>
      <c r="DA62" s="319"/>
      <c r="DB62" s="319"/>
      <c r="DC62" s="319"/>
      <c r="DD62" s="319"/>
      <c r="DE62" s="319"/>
      <c r="DF62" s="319"/>
      <c r="DG62" s="319"/>
      <c r="DH62" s="319"/>
      <c r="DI62" s="319"/>
      <c r="DJ62" s="319"/>
      <c r="DK62" s="319"/>
      <c r="DL62" s="319"/>
      <c r="DM62" s="319"/>
      <c r="DN62" s="319"/>
      <c r="DO62" s="319"/>
      <c r="DP62" s="319"/>
      <c r="DQ62" s="319"/>
      <c r="DR62" s="319"/>
      <c r="DS62" s="319"/>
      <c r="DT62" s="319"/>
      <c r="DU62" s="319"/>
      <c r="DV62" s="319"/>
      <c r="DW62" s="319"/>
      <c r="DX62" s="319"/>
      <c r="DY62" s="319"/>
      <c r="DZ62" s="319"/>
      <c r="EA62" s="319"/>
      <c r="EB62" s="319"/>
      <c r="EC62" s="319"/>
      <c r="ED62" s="319"/>
      <c r="EE62" s="319"/>
      <c r="EF62" s="319"/>
      <c r="EG62" s="319"/>
      <c r="EH62" s="319"/>
      <c r="EI62" s="319"/>
      <c r="EJ62" s="319"/>
      <c r="EK62" s="319"/>
      <c r="EL62" s="319"/>
      <c r="EM62" s="319"/>
      <c r="EN62" s="319"/>
      <c r="EO62" s="319"/>
      <c r="EP62" s="319"/>
      <c r="EQ62" s="319"/>
      <c r="ER62" s="319"/>
      <c r="ES62" s="319"/>
      <c r="ET62" s="319"/>
      <c r="EU62" s="319"/>
      <c r="EV62" s="319"/>
      <c r="EW62" s="319"/>
      <c r="EX62" s="319"/>
      <c r="EY62" s="319"/>
      <c r="EZ62" s="319"/>
      <c r="FA62" s="319"/>
      <c r="FB62" s="319"/>
      <c r="FC62" s="319"/>
      <c r="FD62" s="319"/>
      <c r="FE62" s="319"/>
      <c r="FF62" s="319"/>
      <c r="FG62" s="319"/>
      <c r="FH62" s="319"/>
      <c r="FI62" s="319"/>
      <c r="FJ62" s="319"/>
      <c r="FK62" s="319"/>
      <c r="FL62" s="319"/>
      <c r="FM62" s="319"/>
      <c r="FN62" s="319"/>
      <c r="FO62" s="319"/>
      <c r="FP62" s="319"/>
      <c r="FQ62" s="319"/>
      <c r="FR62" s="319"/>
      <c r="FS62" s="319"/>
      <c r="FT62" s="319"/>
      <c r="FU62" s="319"/>
      <c r="FV62" s="319"/>
      <c r="FW62" s="319"/>
      <c r="FX62" s="319"/>
      <c r="FY62" s="319"/>
      <c r="FZ62" s="319"/>
      <c r="GA62" s="319"/>
      <c r="GB62" s="319"/>
      <c r="GC62" s="319"/>
      <c r="GD62" s="319"/>
      <c r="GE62" s="319"/>
      <c r="GF62" s="319"/>
      <c r="GG62" s="319"/>
      <c r="GH62" s="319"/>
      <c r="GI62" s="319"/>
      <c r="GJ62" s="319"/>
      <c r="GK62" s="319"/>
      <c r="GL62" s="319"/>
      <c r="GM62" s="319"/>
      <c r="GN62" s="319"/>
      <c r="GO62" s="319"/>
      <c r="GP62" s="319"/>
      <c r="GQ62" s="319"/>
      <c r="GR62" s="319"/>
      <c r="GS62" s="319"/>
      <c r="GT62" s="319"/>
      <c r="GU62" s="319"/>
      <c r="GV62" s="319"/>
      <c r="GW62" s="319"/>
      <c r="GX62" s="319"/>
      <c r="GY62" s="319"/>
      <c r="GZ62" s="319"/>
      <c r="HA62" s="319"/>
      <c r="HB62" s="319"/>
      <c r="HC62" s="319"/>
      <c r="HD62" s="319"/>
      <c r="HE62" s="319"/>
      <c r="HF62" s="319"/>
      <c r="HG62" s="319"/>
      <c r="HH62" s="319"/>
      <c r="HI62" s="319"/>
      <c r="HJ62" s="319"/>
      <c r="HK62" s="319"/>
      <c r="HL62" s="319"/>
      <c r="HM62" s="319"/>
      <c r="HN62" s="319"/>
      <c r="HO62" s="319"/>
      <c r="HP62" s="319"/>
      <c r="HQ62" s="319"/>
      <c r="HR62" s="319"/>
      <c r="HS62" s="319"/>
      <c r="HT62" s="319"/>
      <c r="HU62" s="319"/>
      <c r="HV62" s="319"/>
      <c r="HW62" s="319"/>
      <c r="HX62" s="319"/>
      <c r="HY62" s="319"/>
      <c r="HZ62" s="319"/>
      <c r="IA62" s="319"/>
      <c r="IB62" s="319"/>
      <c r="IC62" s="319"/>
      <c r="ID62" s="319"/>
      <c r="IE62" s="319"/>
      <c r="IF62" s="319"/>
      <c r="IG62" s="319"/>
      <c r="IH62" s="319"/>
      <c r="II62" s="319"/>
      <c r="IJ62" s="319"/>
      <c r="IK62" s="319"/>
      <c r="IL62" s="319"/>
      <c r="IM62" s="319"/>
      <c r="IN62" s="319"/>
      <c r="IO62" s="319"/>
      <c r="IP62" s="319"/>
      <c r="IQ62" s="319"/>
      <c r="IR62" s="319"/>
      <c r="IS62" s="319"/>
      <c r="IT62" s="319"/>
      <c r="IU62" s="319"/>
      <c r="IV62" s="319"/>
      <c r="IW62" s="319"/>
      <c r="IX62" s="319"/>
      <c r="IY62" s="319"/>
      <c r="IZ62" s="319"/>
      <c r="JA62" s="319"/>
      <c r="JB62" s="319"/>
      <c r="JC62" s="319"/>
      <c r="JD62" s="319"/>
      <c r="JE62" s="319"/>
      <c r="JF62" s="319"/>
      <c r="JG62" s="319"/>
      <c r="JH62" s="319"/>
      <c r="JI62" s="319"/>
      <c r="JJ62" s="319"/>
      <c r="JK62" s="319"/>
      <c r="JL62" s="319"/>
      <c r="JM62" s="319"/>
      <c r="JN62" s="319"/>
      <c r="JO62" s="319"/>
      <c r="JP62" s="319"/>
      <c r="JQ62" s="319"/>
      <c r="JR62" s="319"/>
      <c r="JS62" s="319"/>
      <c r="JT62" s="319"/>
      <c r="JU62" s="319"/>
      <c r="JV62" s="319"/>
      <c r="JW62" s="319"/>
      <c r="JX62" s="319"/>
      <c r="JY62" s="319"/>
      <c r="JZ62" s="319"/>
      <c r="KA62" s="319"/>
      <c r="KB62" s="319"/>
      <c r="KC62" s="319"/>
      <c r="KD62" s="319"/>
      <c r="KE62" s="319"/>
      <c r="KF62" s="319"/>
      <c r="KG62" s="319"/>
      <c r="KH62" s="319"/>
      <c r="KI62" s="319"/>
      <c r="KJ62" s="319"/>
      <c r="KK62" s="319"/>
      <c r="KL62" s="319"/>
      <c r="KM62" s="319"/>
      <c r="KN62" s="319"/>
      <c r="KO62" s="319"/>
      <c r="KP62" s="319"/>
      <c r="KQ62" s="319"/>
      <c r="KR62" s="319"/>
      <c r="KS62" s="319"/>
      <c r="KT62" s="319"/>
      <c r="KU62" s="319"/>
      <c r="KV62" s="319"/>
      <c r="KW62" s="319"/>
      <c r="KX62" s="319"/>
      <c r="KY62" s="319"/>
      <c r="KZ62" s="319"/>
      <c r="LA62" s="319"/>
      <c r="LB62" s="319"/>
      <c r="LC62" s="319"/>
      <c r="LD62" s="319"/>
      <c r="LE62" s="319"/>
      <c r="LF62" s="319"/>
      <c r="LG62" s="319"/>
      <c r="LH62" s="319"/>
      <c r="LI62" s="319"/>
      <c r="LJ62" s="319"/>
      <c r="LK62" s="319"/>
      <c r="LL62" s="319"/>
      <c r="LM62" s="319"/>
      <c r="LN62" s="319"/>
      <c r="LO62" s="319"/>
      <c r="LP62" s="319"/>
      <c r="LQ62" s="319"/>
      <c r="LR62" s="319"/>
      <c r="LS62" s="319"/>
      <c r="LT62" s="319"/>
      <c r="LU62" s="319"/>
      <c r="LV62" s="319"/>
      <c r="LW62" s="319"/>
      <c r="LX62" s="319"/>
      <c r="LY62" s="319"/>
      <c r="LZ62" s="319"/>
      <c r="MA62" s="319"/>
      <c r="MB62" s="319"/>
      <c r="MC62" s="319"/>
      <c r="MD62" s="319"/>
      <c r="ME62" s="319"/>
      <c r="MF62" s="319"/>
      <c r="MG62" s="319"/>
      <c r="MH62" s="319"/>
      <c r="MI62" s="319"/>
      <c r="MJ62" s="319"/>
      <c r="MK62" s="319"/>
      <c r="ML62" s="319"/>
      <c r="MM62" s="319"/>
      <c r="MN62" s="319"/>
      <c r="MO62" s="319"/>
      <c r="MP62" s="319"/>
      <c r="MQ62" s="319"/>
      <c r="MR62" s="319"/>
      <c r="MS62" s="319"/>
      <c r="MT62" s="319"/>
      <c r="MU62" s="319"/>
      <c r="MV62" s="319"/>
      <c r="MW62" s="319"/>
      <c r="MX62" s="319"/>
      <c r="MY62" s="319"/>
      <c r="MZ62" s="319"/>
      <c r="NA62" s="319"/>
      <c r="NB62" s="319"/>
      <c r="NC62" s="319"/>
      <c r="ND62" s="319"/>
      <c r="NE62" s="319"/>
      <c r="NF62" s="319"/>
      <c r="NG62" s="319"/>
      <c r="NH62" s="319"/>
      <c r="NI62" s="319"/>
      <c r="NJ62" s="319"/>
      <c r="NK62" s="319"/>
      <c r="NL62" s="319"/>
      <c r="NM62" s="319"/>
      <c r="NN62" s="319"/>
      <c r="NO62" s="319"/>
      <c r="NP62" s="319"/>
      <c r="NQ62" s="319"/>
      <c r="NR62" s="319"/>
      <c r="NS62" s="319"/>
      <c r="NT62" s="319"/>
      <c r="NU62" s="319"/>
      <c r="NV62" s="319"/>
      <c r="NW62" s="319"/>
      <c r="NX62" s="319"/>
      <c r="NY62" s="319"/>
      <c r="NZ62" s="319"/>
      <c r="OA62" s="319"/>
      <c r="OB62" s="319"/>
      <c r="OC62" s="319"/>
      <c r="OD62" s="319"/>
      <c r="OE62" s="319"/>
      <c r="OF62" s="319"/>
      <c r="OG62" s="319"/>
      <c r="OH62" s="319"/>
      <c r="OI62" s="319"/>
      <c r="OJ62" s="319"/>
      <c r="OK62" s="319"/>
      <c r="OL62" s="319"/>
      <c r="OM62" s="319"/>
      <c r="ON62" s="319"/>
      <c r="OO62" s="319"/>
      <c r="OP62" s="319"/>
      <c r="OQ62" s="319"/>
      <c r="OR62" s="319"/>
      <c r="OS62" s="319"/>
      <c r="OT62" s="319"/>
      <c r="OU62" s="319"/>
      <c r="OV62" s="319"/>
      <c r="OW62" s="319"/>
      <c r="OX62" s="319"/>
      <c r="OY62" s="319"/>
      <c r="OZ62" s="319"/>
      <c r="PA62" s="319"/>
      <c r="PB62" s="319"/>
      <c r="PC62" s="319"/>
      <c r="PD62" s="319"/>
      <c r="PE62" s="319"/>
      <c r="PF62" s="319"/>
      <c r="PG62" s="319"/>
      <c r="PH62" s="319"/>
      <c r="PI62" s="319"/>
      <c r="PJ62" s="319"/>
      <c r="PK62" s="319"/>
      <c r="PL62" s="319"/>
      <c r="PM62" s="319"/>
      <c r="PN62" s="319"/>
      <c r="PO62" s="319"/>
      <c r="PP62" s="319"/>
      <c r="PQ62" s="319"/>
      <c r="PR62" s="319"/>
      <c r="PS62" s="319"/>
      <c r="PT62" s="319"/>
      <c r="PU62" s="319"/>
      <c r="PV62" s="319"/>
      <c r="PW62" s="319"/>
      <c r="PX62" s="319"/>
      <c r="PY62" s="319"/>
      <c r="PZ62" s="319"/>
      <c r="QA62" s="319"/>
      <c r="QB62" s="319"/>
      <c r="QC62" s="319"/>
      <c r="QD62" s="319"/>
      <c r="QE62" s="319"/>
      <c r="QF62" s="319"/>
      <c r="QG62" s="319"/>
      <c r="QH62" s="319"/>
      <c r="QI62" s="319"/>
      <c r="QJ62" s="319"/>
      <c r="QK62" s="319"/>
      <c r="QL62" s="319"/>
      <c r="QM62" s="319"/>
      <c r="QN62" s="319"/>
      <c r="QO62" s="319"/>
      <c r="QP62" s="319"/>
      <c r="QQ62" s="319"/>
      <c r="QR62" s="319"/>
      <c r="QS62" s="319"/>
      <c r="QT62" s="319"/>
      <c r="QU62" s="319"/>
      <c r="QV62" s="319"/>
      <c r="QW62" s="319"/>
      <c r="QX62" s="319"/>
      <c r="QY62" s="319"/>
      <c r="QZ62" s="319"/>
      <c r="RA62" s="319"/>
      <c r="RB62" s="319"/>
      <c r="RC62" s="319"/>
      <c r="RD62" s="319"/>
      <c r="RE62" s="319"/>
      <c r="RF62" s="319"/>
      <c r="RG62" s="319"/>
    </row>
    <row r="63" spans="1:475" s="746" customFormat="1">
      <c r="A63" s="319"/>
      <c r="B63" s="837" t="s">
        <v>77</v>
      </c>
      <c r="C63" s="848"/>
      <c r="D63" s="849"/>
      <c r="E63" s="812" t="s">
        <v>461</v>
      </c>
      <c r="F63" s="812">
        <v>5</v>
      </c>
      <c r="G63" s="839">
        <f t="shared" si="10"/>
        <v>4.5468009407571668E-2</v>
      </c>
      <c r="H63" s="7" t="s">
        <v>37</v>
      </c>
      <c r="I63" s="840">
        <v>1353</v>
      </c>
      <c r="J63" s="814">
        <v>42</v>
      </c>
      <c r="K63" s="815">
        <v>20</v>
      </c>
      <c r="L63" s="815">
        <v>46</v>
      </c>
      <c r="M63" s="841">
        <f t="shared" si="1"/>
        <v>26</v>
      </c>
      <c r="N63" s="842">
        <f t="shared" si="8"/>
        <v>56826</v>
      </c>
      <c r="O63" s="745"/>
      <c r="P63" s="843"/>
      <c r="Q63" s="844"/>
      <c r="R63" s="844">
        <f t="shared" si="2"/>
        <v>35178</v>
      </c>
      <c r="S63" s="844">
        <f t="shared" si="11"/>
        <v>62238</v>
      </c>
      <c r="T63" s="844">
        <v>0</v>
      </c>
      <c r="U63" s="844"/>
      <c r="V63" s="844"/>
      <c r="W63" s="844">
        <v>0</v>
      </c>
      <c r="X63" s="844"/>
      <c r="Y63" s="844"/>
      <c r="Z63" s="844">
        <f t="shared" si="15"/>
        <v>0</v>
      </c>
      <c r="AA63" s="845">
        <f>IF(J63=0,0,(HLOOKUP(H63,ElectricAvoidedCosts!$C$7:$P$37,F63+1,FALSE)))</f>
        <v>0.3175879546338175</v>
      </c>
      <c r="AB63" s="844">
        <f t="shared" si="12"/>
        <v>18047.253110021313</v>
      </c>
      <c r="AC63" s="846" t="str">
        <f t="shared" si="13"/>
        <v/>
      </c>
      <c r="AD63" s="846" t="str">
        <f t="shared" si="14"/>
        <v/>
      </c>
      <c r="AE63" s="319"/>
      <c r="AF63" s="319"/>
      <c r="AG63" s="319"/>
      <c r="AH63" s="319"/>
      <c r="AI63" s="319"/>
      <c r="AJ63" s="319"/>
      <c r="AK63" s="319"/>
      <c r="AL63" s="319"/>
      <c r="AM63" s="319"/>
      <c r="AN63" s="319"/>
      <c r="AO63" s="319"/>
      <c r="AP63" s="319"/>
      <c r="AQ63" s="319"/>
      <c r="AR63" s="319"/>
      <c r="AS63" s="319"/>
      <c r="AT63" s="319"/>
      <c r="AU63" s="319"/>
      <c r="AV63" s="319"/>
      <c r="AW63" s="319"/>
      <c r="AX63" s="319"/>
      <c r="AY63" s="319"/>
      <c r="AZ63" s="319"/>
      <c r="BA63" s="319"/>
      <c r="BB63" s="319"/>
      <c r="BC63" s="319"/>
      <c r="BD63" s="319"/>
      <c r="BE63" s="319"/>
      <c r="BF63" s="319"/>
      <c r="BG63" s="319"/>
      <c r="BH63" s="319"/>
      <c r="BI63" s="319"/>
      <c r="BJ63" s="319"/>
      <c r="BK63" s="319"/>
      <c r="BL63" s="319"/>
      <c r="BM63" s="319"/>
      <c r="BN63" s="319"/>
      <c r="BO63" s="319"/>
      <c r="BP63" s="319"/>
      <c r="BQ63" s="319"/>
      <c r="BR63" s="319"/>
      <c r="BS63" s="319"/>
      <c r="BT63" s="319"/>
      <c r="BU63" s="319"/>
      <c r="BV63" s="319"/>
      <c r="BW63" s="319"/>
      <c r="BX63" s="319"/>
      <c r="BY63" s="319"/>
      <c r="BZ63" s="319"/>
      <c r="CA63" s="319"/>
      <c r="CB63" s="319"/>
      <c r="CC63" s="319"/>
      <c r="CD63" s="319"/>
      <c r="CE63" s="319"/>
      <c r="CF63" s="319"/>
      <c r="CG63" s="319"/>
      <c r="CH63" s="319"/>
      <c r="CI63" s="319"/>
      <c r="CJ63" s="319"/>
      <c r="CK63" s="319"/>
      <c r="CL63" s="319"/>
      <c r="CM63" s="319"/>
      <c r="CN63" s="319"/>
      <c r="CO63" s="319"/>
      <c r="CP63" s="319"/>
      <c r="CQ63" s="319"/>
      <c r="CR63" s="319"/>
      <c r="CS63" s="319"/>
      <c r="CT63" s="319"/>
      <c r="CU63" s="319"/>
      <c r="CV63" s="319"/>
      <c r="CW63" s="319"/>
      <c r="CX63" s="319"/>
      <c r="CY63" s="319"/>
      <c r="CZ63" s="319"/>
      <c r="DA63" s="319"/>
      <c r="DB63" s="319"/>
      <c r="DC63" s="319"/>
      <c r="DD63" s="319"/>
      <c r="DE63" s="319"/>
      <c r="DF63" s="319"/>
      <c r="DG63" s="319"/>
      <c r="DH63" s="319"/>
      <c r="DI63" s="319"/>
      <c r="DJ63" s="319"/>
      <c r="DK63" s="319"/>
      <c r="DL63" s="319"/>
      <c r="DM63" s="319"/>
      <c r="DN63" s="319"/>
      <c r="DO63" s="319"/>
      <c r="DP63" s="319"/>
      <c r="DQ63" s="319"/>
      <c r="DR63" s="319"/>
      <c r="DS63" s="319"/>
      <c r="DT63" s="319"/>
      <c r="DU63" s="319"/>
      <c r="DV63" s="319"/>
      <c r="DW63" s="319"/>
      <c r="DX63" s="319"/>
      <c r="DY63" s="319"/>
      <c r="DZ63" s="319"/>
      <c r="EA63" s="319"/>
      <c r="EB63" s="319"/>
      <c r="EC63" s="319"/>
      <c r="ED63" s="319"/>
      <c r="EE63" s="319"/>
      <c r="EF63" s="319"/>
      <c r="EG63" s="319"/>
      <c r="EH63" s="319"/>
      <c r="EI63" s="319"/>
      <c r="EJ63" s="319"/>
      <c r="EK63" s="319"/>
      <c r="EL63" s="319"/>
      <c r="EM63" s="319"/>
      <c r="EN63" s="319"/>
      <c r="EO63" s="319"/>
      <c r="EP63" s="319"/>
      <c r="EQ63" s="319"/>
      <c r="ER63" s="319"/>
      <c r="ES63" s="319"/>
      <c r="ET63" s="319"/>
      <c r="EU63" s="319"/>
      <c r="EV63" s="319"/>
      <c r="EW63" s="319"/>
      <c r="EX63" s="319"/>
      <c r="EY63" s="319"/>
      <c r="EZ63" s="319"/>
      <c r="FA63" s="319"/>
      <c r="FB63" s="319"/>
      <c r="FC63" s="319"/>
      <c r="FD63" s="319"/>
      <c r="FE63" s="319"/>
      <c r="FF63" s="319"/>
      <c r="FG63" s="319"/>
      <c r="FH63" s="319"/>
      <c r="FI63" s="319"/>
      <c r="FJ63" s="319"/>
      <c r="FK63" s="319"/>
      <c r="FL63" s="319"/>
      <c r="FM63" s="319"/>
      <c r="FN63" s="319"/>
      <c r="FO63" s="319"/>
      <c r="FP63" s="319"/>
      <c r="FQ63" s="319"/>
      <c r="FR63" s="319"/>
      <c r="FS63" s="319"/>
      <c r="FT63" s="319"/>
      <c r="FU63" s="319"/>
      <c r="FV63" s="319"/>
      <c r="FW63" s="319"/>
      <c r="FX63" s="319"/>
      <c r="FY63" s="319"/>
      <c r="FZ63" s="319"/>
      <c r="GA63" s="319"/>
      <c r="GB63" s="319"/>
      <c r="GC63" s="319"/>
      <c r="GD63" s="319"/>
      <c r="GE63" s="319"/>
      <c r="GF63" s="319"/>
      <c r="GG63" s="319"/>
      <c r="GH63" s="319"/>
      <c r="GI63" s="319"/>
      <c r="GJ63" s="319"/>
      <c r="GK63" s="319"/>
      <c r="GL63" s="319"/>
      <c r="GM63" s="319"/>
      <c r="GN63" s="319"/>
      <c r="GO63" s="319"/>
      <c r="GP63" s="319"/>
      <c r="GQ63" s="319"/>
      <c r="GR63" s="319"/>
      <c r="GS63" s="319"/>
      <c r="GT63" s="319"/>
      <c r="GU63" s="319"/>
      <c r="GV63" s="319"/>
      <c r="GW63" s="319"/>
      <c r="GX63" s="319"/>
      <c r="GY63" s="319"/>
      <c r="GZ63" s="319"/>
      <c r="HA63" s="319"/>
      <c r="HB63" s="319"/>
      <c r="HC63" s="319"/>
      <c r="HD63" s="319"/>
      <c r="HE63" s="319"/>
      <c r="HF63" s="319"/>
      <c r="HG63" s="319"/>
      <c r="HH63" s="319"/>
      <c r="HI63" s="319"/>
      <c r="HJ63" s="319"/>
      <c r="HK63" s="319"/>
      <c r="HL63" s="319"/>
      <c r="HM63" s="319"/>
      <c r="HN63" s="319"/>
      <c r="HO63" s="319"/>
      <c r="HP63" s="319"/>
      <c r="HQ63" s="319"/>
      <c r="HR63" s="319"/>
      <c r="HS63" s="319"/>
      <c r="HT63" s="319"/>
      <c r="HU63" s="319"/>
      <c r="HV63" s="319"/>
      <c r="HW63" s="319"/>
      <c r="HX63" s="319"/>
      <c r="HY63" s="319"/>
      <c r="HZ63" s="319"/>
      <c r="IA63" s="319"/>
      <c r="IB63" s="319"/>
      <c r="IC63" s="319"/>
      <c r="ID63" s="319"/>
      <c r="IE63" s="319"/>
      <c r="IF63" s="319"/>
      <c r="IG63" s="319"/>
      <c r="IH63" s="319"/>
      <c r="II63" s="319"/>
      <c r="IJ63" s="319"/>
      <c r="IK63" s="319"/>
      <c r="IL63" s="319"/>
      <c r="IM63" s="319"/>
      <c r="IN63" s="319"/>
      <c r="IO63" s="319"/>
      <c r="IP63" s="319"/>
      <c r="IQ63" s="319"/>
      <c r="IR63" s="319"/>
      <c r="IS63" s="319"/>
      <c r="IT63" s="319"/>
      <c r="IU63" s="319"/>
      <c r="IV63" s="319"/>
      <c r="IW63" s="319"/>
      <c r="IX63" s="319"/>
      <c r="IY63" s="319"/>
      <c r="IZ63" s="319"/>
      <c r="JA63" s="319"/>
      <c r="JB63" s="319"/>
      <c r="JC63" s="319"/>
      <c r="JD63" s="319"/>
      <c r="JE63" s="319"/>
      <c r="JF63" s="319"/>
      <c r="JG63" s="319"/>
      <c r="JH63" s="319"/>
      <c r="JI63" s="319"/>
      <c r="JJ63" s="319"/>
      <c r="JK63" s="319"/>
      <c r="JL63" s="319"/>
      <c r="JM63" s="319"/>
      <c r="JN63" s="319"/>
      <c r="JO63" s="319"/>
      <c r="JP63" s="319"/>
      <c r="JQ63" s="319"/>
      <c r="JR63" s="319"/>
      <c r="JS63" s="319"/>
      <c r="JT63" s="319"/>
      <c r="JU63" s="319"/>
      <c r="JV63" s="319"/>
      <c r="JW63" s="319"/>
      <c r="JX63" s="319"/>
      <c r="JY63" s="319"/>
      <c r="JZ63" s="319"/>
      <c r="KA63" s="319"/>
      <c r="KB63" s="319"/>
      <c r="KC63" s="319"/>
      <c r="KD63" s="319"/>
      <c r="KE63" s="319"/>
      <c r="KF63" s="319"/>
      <c r="KG63" s="319"/>
      <c r="KH63" s="319"/>
      <c r="KI63" s="319"/>
      <c r="KJ63" s="319"/>
      <c r="KK63" s="319"/>
      <c r="KL63" s="319"/>
      <c r="KM63" s="319"/>
      <c r="KN63" s="319"/>
      <c r="KO63" s="319"/>
      <c r="KP63" s="319"/>
      <c r="KQ63" s="319"/>
      <c r="KR63" s="319"/>
      <c r="KS63" s="319"/>
      <c r="KT63" s="319"/>
      <c r="KU63" s="319"/>
      <c r="KV63" s="319"/>
      <c r="KW63" s="319"/>
      <c r="KX63" s="319"/>
      <c r="KY63" s="319"/>
      <c r="KZ63" s="319"/>
      <c r="LA63" s="319"/>
      <c r="LB63" s="319"/>
      <c r="LC63" s="319"/>
      <c r="LD63" s="319"/>
      <c r="LE63" s="319"/>
      <c r="LF63" s="319"/>
      <c r="LG63" s="319"/>
      <c r="LH63" s="319"/>
      <c r="LI63" s="319"/>
      <c r="LJ63" s="319"/>
      <c r="LK63" s="319"/>
      <c r="LL63" s="319"/>
      <c r="LM63" s="319"/>
      <c r="LN63" s="319"/>
      <c r="LO63" s="319"/>
      <c r="LP63" s="319"/>
      <c r="LQ63" s="319"/>
      <c r="LR63" s="319"/>
      <c r="LS63" s="319"/>
      <c r="LT63" s="319"/>
      <c r="LU63" s="319"/>
      <c r="LV63" s="319"/>
      <c r="LW63" s="319"/>
      <c r="LX63" s="319"/>
      <c r="LY63" s="319"/>
      <c r="LZ63" s="319"/>
      <c r="MA63" s="319"/>
      <c r="MB63" s="319"/>
      <c r="MC63" s="319"/>
      <c r="MD63" s="319"/>
      <c r="ME63" s="319"/>
      <c r="MF63" s="319"/>
      <c r="MG63" s="319"/>
      <c r="MH63" s="319"/>
      <c r="MI63" s="319"/>
      <c r="MJ63" s="319"/>
      <c r="MK63" s="319"/>
      <c r="ML63" s="319"/>
      <c r="MM63" s="319"/>
      <c r="MN63" s="319"/>
      <c r="MO63" s="319"/>
      <c r="MP63" s="319"/>
      <c r="MQ63" s="319"/>
      <c r="MR63" s="319"/>
      <c r="MS63" s="319"/>
      <c r="MT63" s="319"/>
      <c r="MU63" s="319"/>
      <c r="MV63" s="319"/>
      <c r="MW63" s="319"/>
      <c r="MX63" s="319"/>
      <c r="MY63" s="319"/>
      <c r="MZ63" s="319"/>
      <c r="NA63" s="319"/>
      <c r="NB63" s="319"/>
      <c r="NC63" s="319"/>
      <c r="ND63" s="319"/>
      <c r="NE63" s="319"/>
      <c r="NF63" s="319"/>
      <c r="NG63" s="319"/>
      <c r="NH63" s="319"/>
      <c r="NI63" s="319"/>
      <c r="NJ63" s="319"/>
      <c r="NK63" s="319"/>
      <c r="NL63" s="319"/>
      <c r="NM63" s="319"/>
      <c r="NN63" s="319"/>
      <c r="NO63" s="319"/>
      <c r="NP63" s="319"/>
      <c r="NQ63" s="319"/>
      <c r="NR63" s="319"/>
      <c r="NS63" s="319"/>
      <c r="NT63" s="319"/>
      <c r="NU63" s="319"/>
      <c r="NV63" s="319"/>
      <c r="NW63" s="319"/>
      <c r="NX63" s="319"/>
      <c r="NY63" s="319"/>
      <c r="NZ63" s="319"/>
      <c r="OA63" s="319"/>
      <c r="OB63" s="319"/>
      <c r="OC63" s="319"/>
      <c r="OD63" s="319"/>
      <c r="OE63" s="319"/>
      <c r="OF63" s="319"/>
      <c r="OG63" s="319"/>
      <c r="OH63" s="319"/>
      <c r="OI63" s="319"/>
      <c r="OJ63" s="319"/>
      <c r="OK63" s="319"/>
      <c r="OL63" s="319"/>
      <c r="OM63" s="319"/>
      <c r="ON63" s="319"/>
      <c r="OO63" s="319"/>
      <c r="OP63" s="319"/>
      <c r="OQ63" s="319"/>
      <c r="OR63" s="319"/>
      <c r="OS63" s="319"/>
      <c r="OT63" s="319"/>
      <c r="OU63" s="319"/>
      <c r="OV63" s="319"/>
      <c r="OW63" s="319"/>
      <c r="OX63" s="319"/>
      <c r="OY63" s="319"/>
      <c r="OZ63" s="319"/>
      <c r="PA63" s="319"/>
      <c r="PB63" s="319"/>
      <c r="PC63" s="319"/>
      <c r="PD63" s="319"/>
      <c r="PE63" s="319"/>
      <c r="PF63" s="319"/>
      <c r="PG63" s="319"/>
      <c r="PH63" s="319"/>
      <c r="PI63" s="319"/>
      <c r="PJ63" s="319"/>
      <c r="PK63" s="319"/>
      <c r="PL63" s="319"/>
      <c r="PM63" s="319"/>
      <c r="PN63" s="319"/>
      <c r="PO63" s="319"/>
      <c r="PP63" s="319"/>
      <c r="PQ63" s="319"/>
      <c r="PR63" s="319"/>
      <c r="PS63" s="319"/>
      <c r="PT63" s="319"/>
      <c r="PU63" s="319"/>
      <c r="PV63" s="319"/>
      <c r="PW63" s="319"/>
      <c r="PX63" s="319"/>
      <c r="PY63" s="319"/>
      <c r="PZ63" s="319"/>
      <c r="QA63" s="319"/>
      <c r="QB63" s="319"/>
      <c r="QC63" s="319"/>
      <c r="QD63" s="319"/>
      <c r="QE63" s="319"/>
      <c r="QF63" s="319"/>
      <c r="QG63" s="319"/>
      <c r="QH63" s="319"/>
      <c r="QI63" s="319"/>
      <c r="QJ63" s="319"/>
      <c r="QK63" s="319"/>
      <c r="QL63" s="319"/>
      <c r="QM63" s="319"/>
      <c r="QN63" s="319"/>
      <c r="QO63" s="319"/>
      <c r="QP63" s="319"/>
      <c r="QQ63" s="319"/>
      <c r="QR63" s="319"/>
      <c r="QS63" s="319"/>
      <c r="QT63" s="319"/>
      <c r="QU63" s="319"/>
      <c r="QV63" s="319"/>
      <c r="QW63" s="319"/>
      <c r="QX63" s="319"/>
      <c r="QY63" s="319"/>
      <c r="QZ63" s="319"/>
      <c r="RA63" s="319"/>
      <c r="RB63" s="319"/>
      <c r="RC63" s="319"/>
      <c r="RD63" s="319"/>
      <c r="RE63" s="319"/>
      <c r="RF63" s="319"/>
      <c r="RG63" s="319"/>
    </row>
    <row r="64" spans="1:475" s="746" customFormat="1">
      <c r="A64" s="319"/>
      <c r="B64" s="837" t="s">
        <v>77</v>
      </c>
      <c r="C64" s="848"/>
      <c r="D64" s="849"/>
      <c r="E64" s="812" t="s">
        <v>462</v>
      </c>
      <c r="F64" s="812">
        <v>5</v>
      </c>
      <c r="G64" s="839">
        <f t="shared" si="10"/>
        <v>5.5957672648575159E-2</v>
      </c>
      <c r="H64" s="7" t="s">
        <v>37</v>
      </c>
      <c r="I64" s="840">
        <v>744</v>
      </c>
      <c r="J64" s="814">
        <v>94</v>
      </c>
      <c r="K64" s="815">
        <v>20</v>
      </c>
      <c r="L64" s="815">
        <v>46</v>
      </c>
      <c r="M64" s="841">
        <f t="shared" si="1"/>
        <v>26</v>
      </c>
      <c r="N64" s="842">
        <f t="shared" si="8"/>
        <v>69936</v>
      </c>
      <c r="O64" s="745"/>
      <c r="P64" s="843"/>
      <c r="Q64" s="844"/>
      <c r="R64" s="844">
        <f t="shared" si="2"/>
        <v>19344</v>
      </c>
      <c r="S64" s="844">
        <f t="shared" si="11"/>
        <v>34224</v>
      </c>
      <c r="T64" s="844">
        <v>0</v>
      </c>
      <c r="U64" s="844"/>
      <c r="V64" s="844"/>
      <c r="W64" s="844">
        <v>0</v>
      </c>
      <c r="X64" s="844"/>
      <c r="Y64" s="844"/>
      <c r="Z64" s="844">
        <f t="shared" si="15"/>
        <v>0</v>
      </c>
      <c r="AA64" s="845">
        <f>IF(J64=0,0,(HLOOKUP(H64,ElectricAvoidedCosts!$C$7:$P$37,F64+1,FALSE)))</f>
        <v>0.3175879546338175</v>
      </c>
      <c r="AB64" s="844">
        <f t="shared" si="12"/>
        <v>22210.831195270661</v>
      </c>
      <c r="AC64" s="846" t="str">
        <f t="shared" si="13"/>
        <v/>
      </c>
      <c r="AD64" s="846" t="str">
        <f t="shared" si="14"/>
        <v/>
      </c>
      <c r="AE64" s="319"/>
      <c r="AF64" s="319"/>
      <c r="AG64" s="319"/>
      <c r="AH64" s="319"/>
      <c r="AI64" s="319"/>
      <c r="AJ64" s="319"/>
      <c r="AK64" s="319"/>
      <c r="AL64" s="319"/>
      <c r="AM64" s="319"/>
      <c r="AN64" s="319"/>
      <c r="AO64" s="319"/>
      <c r="AP64" s="319"/>
      <c r="AQ64" s="319"/>
      <c r="AR64" s="319"/>
      <c r="AS64" s="319"/>
      <c r="AT64" s="319"/>
      <c r="AU64" s="319"/>
      <c r="AV64" s="319"/>
      <c r="AW64" s="319"/>
      <c r="AX64" s="319"/>
      <c r="AY64" s="319"/>
      <c r="AZ64" s="319"/>
      <c r="BA64" s="319"/>
      <c r="BB64" s="319"/>
      <c r="BC64" s="319"/>
      <c r="BD64" s="319"/>
      <c r="BE64" s="319"/>
      <c r="BF64" s="319"/>
      <c r="BG64" s="319"/>
      <c r="BH64" s="319"/>
      <c r="BI64" s="319"/>
      <c r="BJ64" s="319"/>
      <c r="BK64" s="319"/>
      <c r="BL64" s="319"/>
      <c r="BM64" s="319"/>
      <c r="BN64" s="319"/>
      <c r="BO64" s="319"/>
      <c r="BP64" s="319"/>
      <c r="BQ64" s="319"/>
      <c r="BR64" s="319"/>
      <c r="BS64" s="319"/>
      <c r="BT64" s="319"/>
      <c r="BU64" s="319"/>
      <c r="BV64" s="319"/>
      <c r="BW64" s="319"/>
      <c r="BX64" s="319"/>
      <c r="BY64" s="319"/>
      <c r="BZ64" s="319"/>
      <c r="CA64" s="319"/>
      <c r="CB64" s="319"/>
      <c r="CC64" s="319"/>
      <c r="CD64" s="319"/>
      <c r="CE64" s="319"/>
      <c r="CF64" s="319"/>
      <c r="CG64" s="319"/>
      <c r="CH64" s="319"/>
      <c r="CI64" s="319"/>
      <c r="CJ64" s="319"/>
      <c r="CK64" s="319"/>
      <c r="CL64" s="319"/>
      <c r="CM64" s="319"/>
      <c r="CN64" s="319"/>
      <c r="CO64" s="319"/>
      <c r="CP64" s="319"/>
      <c r="CQ64" s="319"/>
      <c r="CR64" s="319"/>
      <c r="CS64" s="319"/>
      <c r="CT64" s="319"/>
      <c r="CU64" s="319"/>
      <c r="CV64" s="319"/>
      <c r="CW64" s="319"/>
      <c r="CX64" s="319"/>
      <c r="CY64" s="319"/>
      <c r="CZ64" s="319"/>
      <c r="DA64" s="319"/>
      <c r="DB64" s="319"/>
      <c r="DC64" s="319"/>
      <c r="DD64" s="319"/>
      <c r="DE64" s="319"/>
      <c r="DF64" s="319"/>
      <c r="DG64" s="319"/>
      <c r="DH64" s="319"/>
      <c r="DI64" s="319"/>
      <c r="DJ64" s="319"/>
      <c r="DK64" s="319"/>
      <c r="DL64" s="319"/>
      <c r="DM64" s="319"/>
      <c r="DN64" s="319"/>
      <c r="DO64" s="319"/>
      <c r="DP64" s="319"/>
      <c r="DQ64" s="319"/>
      <c r="DR64" s="319"/>
      <c r="DS64" s="319"/>
      <c r="DT64" s="319"/>
      <c r="DU64" s="319"/>
      <c r="DV64" s="319"/>
      <c r="DW64" s="319"/>
      <c r="DX64" s="319"/>
      <c r="DY64" s="319"/>
      <c r="DZ64" s="319"/>
      <c r="EA64" s="319"/>
      <c r="EB64" s="319"/>
      <c r="EC64" s="319"/>
      <c r="ED64" s="319"/>
      <c r="EE64" s="319"/>
      <c r="EF64" s="319"/>
      <c r="EG64" s="319"/>
      <c r="EH64" s="319"/>
      <c r="EI64" s="319"/>
      <c r="EJ64" s="319"/>
      <c r="EK64" s="319"/>
      <c r="EL64" s="319"/>
      <c r="EM64" s="319"/>
      <c r="EN64" s="319"/>
      <c r="EO64" s="319"/>
      <c r="EP64" s="319"/>
      <c r="EQ64" s="319"/>
      <c r="ER64" s="319"/>
      <c r="ES64" s="319"/>
      <c r="ET64" s="319"/>
      <c r="EU64" s="319"/>
      <c r="EV64" s="319"/>
      <c r="EW64" s="319"/>
      <c r="EX64" s="319"/>
      <c r="EY64" s="319"/>
      <c r="EZ64" s="319"/>
      <c r="FA64" s="319"/>
      <c r="FB64" s="319"/>
      <c r="FC64" s="319"/>
      <c r="FD64" s="319"/>
      <c r="FE64" s="319"/>
      <c r="FF64" s="319"/>
      <c r="FG64" s="319"/>
      <c r="FH64" s="319"/>
      <c r="FI64" s="319"/>
      <c r="FJ64" s="319"/>
      <c r="FK64" s="319"/>
      <c r="FL64" s="319"/>
      <c r="FM64" s="319"/>
      <c r="FN64" s="319"/>
      <c r="FO64" s="319"/>
      <c r="FP64" s="319"/>
      <c r="FQ64" s="319"/>
      <c r="FR64" s="319"/>
      <c r="FS64" s="319"/>
      <c r="FT64" s="319"/>
      <c r="FU64" s="319"/>
      <c r="FV64" s="319"/>
      <c r="FW64" s="319"/>
      <c r="FX64" s="319"/>
      <c r="FY64" s="319"/>
      <c r="FZ64" s="319"/>
      <c r="GA64" s="319"/>
      <c r="GB64" s="319"/>
      <c r="GC64" s="319"/>
      <c r="GD64" s="319"/>
      <c r="GE64" s="319"/>
      <c r="GF64" s="319"/>
      <c r="GG64" s="319"/>
      <c r="GH64" s="319"/>
      <c r="GI64" s="319"/>
      <c r="GJ64" s="319"/>
      <c r="GK64" s="319"/>
      <c r="GL64" s="319"/>
      <c r="GM64" s="319"/>
      <c r="GN64" s="319"/>
      <c r="GO64" s="319"/>
      <c r="GP64" s="319"/>
      <c r="GQ64" s="319"/>
      <c r="GR64" s="319"/>
      <c r="GS64" s="319"/>
      <c r="GT64" s="319"/>
      <c r="GU64" s="319"/>
      <c r="GV64" s="319"/>
      <c r="GW64" s="319"/>
      <c r="GX64" s="319"/>
      <c r="GY64" s="319"/>
      <c r="GZ64" s="319"/>
      <c r="HA64" s="319"/>
      <c r="HB64" s="319"/>
      <c r="HC64" s="319"/>
      <c r="HD64" s="319"/>
      <c r="HE64" s="319"/>
      <c r="HF64" s="319"/>
      <c r="HG64" s="319"/>
      <c r="HH64" s="319"/>
      <c r="HI64" s="319"/>
      <c r="HJ64" s="319"/>
      <c r="HK64" s="319"/>
      <c r="HL64" s="319"/>
      <c r="HM64" s="319"/>
      <c r="HN64" s="319"/>
      <c r="HO64" s="319"/>
      <c r="HP64" s="319"/>
      <c r="HQ64" s="319"/>
      <c r="HR64" s="319"/>
      <c r="HS64" s="319"/>
      <c r="HT64" s="319"/>
      <c r="HU64" s="319"/>
      <c r="HV64" s="319"/>
      <c r="HW64" s="319"/>
      <c r="HX64" s="319"/>
      <c r="HY64" s="319"/>
      <c r="HZ64" s="319"/>
      <c r="IA64" s="319"/>
      <c r="IB64" s="319"/>
      <c r="IC64" s="319"/>
      <c r="ID64" s="319"/>
      <c r="IE64" s="319"/>
      <c r="IF64" s="319"/>
      <c r="IG64" s="319"/>
      <c r="IH64" s="319"/>
      <c r="II64" s="319"/>
      <c r="IJ64" s="319"/>
      <c r="IK64" s="319"/>
      <c r="IL64" s="319"/>
      <c r="IM64" s="319"/>
      <c r="IN64" s="319"/>
      <c r="IO64" s="319"/>
      <c r="IP64" s="319"/>
      <c r="IQ64" s="319"/>
      <c r="IR64" s="319"/>
      <c r="IS64" s="319"/>
      <c r="IT64" s="319"/>
      <c r="IU64" s="319"/>
      <c r="IV64" s="319"/>
      <c r="IW64" s="319"/>
      <c r="IX64" s="319"/>
      <c r="IY64" s="319"/>
      <c r="IZ64" s="319"/>
      <c r="JA64" s="319"/>
      <c r="JB64" s="319"/>
      <c r="JC64" s="319"/>
      <c r="JD64" s="319"/>
      <c r="JE64" s="319"/>
      <c r="JF64" s="319"/>
      <c r="JG64" s="319"/>
      <c r="JH64" s="319"/>
      <c r="JI64" s="319"/>
      <c r="JJ64" s="319"/>
      <c r="JK64" s="319"/>
      <c r="JL64" s="319"/>
      <c r="JM64" s="319"/>
      <c r="JN64" s="319"/>
      <c r="JO64" s="319"/>
      <c r="JP64" s="319"/>
      <c r="JQ64" s="319"/>
      <c r="JR64" s="319"/>
      <c r="JS64" s="319"/>
      <c r="JT64" s="319"/>
      <c r="JU64" s="319"/>
      <c r="JV64" s="319"/>
      <c r="JW64" s="319"/>
      <c r="JX64" s="319"/>
      <c r="JY64" s="319"/>
      <c r="JZ64" s="319"/>
      <c r="KA64" s="319"/>
      <c r="KB64" s="319"/>
      <c r="KC64" s="319"/>
      <c r="KD64" s="319"/>
      <c r="KE64" s="319"/>
      <c r="KF64" s="319"/>
      <c r="KG64" s="319"/>
      <c r="KH64" s="319"/>
      <c r="KI64" s="319"/>
      <c r="KJ64" s="319"/>
      <c r="KK64" s="319"/>
      <c r="KL64" s="319"/>
      <c r="KM64" s="319"/>
      <c r="KN64" s="319"/>
      <c r="KO64" s="319"/>
      <c r="KP64" s="319"/>
      <c r="KQ64" s="319"/>
      <c r="KR64" s="319"/>
      <c r="KS64" s="319"/>
      <c r="KT64" s="319"/>
      <c r="KU64" s="319"/>
      <c r="KV64" s="319"/>
      <c r="KW64" s="319"/>
      <c r="KX64" s="319"/>
      <c r="KY64" s="319"/>
      <c r="KZ64" s="319"/>
      <c r="LA64" s="319"/>
      <c r="LB64" s="319"/>
      <c r="LC64" s="319"/>
      <c r="LD64" s="319"/>
      <c r="LE64" s="319"/>
      <c r="LF64" s="319"/>
      <c r="LG64" s="319"/>
      <c r="LH64" s="319"/>
      <c r="LI64" s="319"/>
      <c r="LJ64" s="319"/>
      <c r="LK64" s="319"/>
      <c r="LL64" s="319"/>
      <c r="LM64" s="319"/>
      <c r="LN64" s="319"/>
      <c r="LO64" s="319"/>
      <c r="LP64" s="319"/>
      <c r="LQ64" s="319"/>
      <c r="LR64" s="319"/>
      <c r="LS64" s="319"/>
      <c r="LT64" s="319"/>
      <c r="LU64" s="319"/>
      <c r="LV64" s="319"/>
      <c r="LW64" s="319"/>
      <c r="LX64" s="319"/>
      <c r="LY64" s="319"/>
      <c r="LZ64" s="319"/>
      <c r="MA64" s="319"/>
      <c r="MB64" s="319"/>
      <c r="MC64" s="319"/>
      <c r="MD64" s="319"/>
      <c r="ME64" s="319"/>
      <c r="MF64" s="319"/>
      <c r="MG64" s="319"/>
      <c r="MH64" s="319"/>
      <c r="MI64" s="319"/>
      <c r="MJ64" s="319"/>
      <c r="MK64" s="319"/>
      <c r="ML64" s="319"/>
      <c r="MM64" s="319"/>
      <c r="MN64" s="319"/>
      <c r="MO64" s="319"/>
      <c r="MP64" s="319"/>
      <c r="MQ64" s="319"/>
      <c r="MR64" s="319"/>
      <c r="MS64" s="319"/>
      <c r="MT64" s="319"/>
      <c r="MU64" s="319"/>
      <c r="MV64" s="319"/>
      <c r="MW64" s="319"/>
      <c r="MX64" s="319"/>
      <c r="MY64" s="319"/>
      <c r="MZ64" s="319"/>
      <c r="NA64" s="319"/>
      <c r="NB64" s="319"/>
      <c r="NC64" s="319"/>
      <c r="ND64" s="319"/>
      <c r="NE64" s="319"/>
      <c r="NF64" s="319"/>
      <c r="NG64" s="319"/>
      <c r="NH64" s="319"/>
      <c r="NI64" s="319"/>
      <c r="NJ64" s="319"/>
      <c r="NK64" s="319"/>
      <c r="NL64" s="319"/>
      <c r="NM64" s="319"/>
      <c r="NN64" s="319"/>
      <c r="NO64" s="319"/>
      <c r="NP64" s="319"/>
      <c r="NQ64" s="319"/>
      <c r="NR64" s="319"/>
      <c r="NS64" s="319"/>
      <c r="NT64" s="319"/>
      <c r="NU64" s="319"/>
      <c r="NV64" s="319"/>
      <c r="NW64" s="319"/>
      <c r="NX64" s="319"/>
      <c r="NY64" s="319"/>
      <c r="NZ64" s="319"/>
      <c r="OA64" s="319"/>
      <c r="OB64" s="319"/>
      <c r="OC64" s="319"/>
      <c r="OD64" s="319"/>
      <c r="OE64" s="319"/>
      <c r="OF64" s="319"/>
      <c r="OG64" s="319"/>
      <c r="OH64" s="319"/>
      <c r="OI64" s="319"/>
      <c r="OJ64" s="319"/>
      <c r="OK64" s="319"/>
      <c r="OL64" s="319"/>
      <c r="OM64" s="319"/>
      <c r="ON64" s="319"/>
      <c r="OO64" s="319"/>
      <c r="OP64" s="319"/>
      <c r="OQ64" s="319"/>
      <c r="OR64" s="319"/>
      <c r="OS64" s="319"/>
      <c r="OT64" s="319"/>
      <c r="OU64" s="319"/>
      <c r="OV64" s="319"/>
      <c r="OW64" s="319"/>
      <c r="OX64" s="319"/>
      <c r="OY64" s="319"/>
      <c r="OZ64" s="319"/>
      <c r="PA64" s="319"/>
      <c r="PB64" s="319"/>
      <c r="PC64" s="319"/>
      <c r="PD64" s="319"/>
      <c r="PE64" s="319"/>
      <c r="PF64" s="319"/>
      <c r="PG64" s="319"/>
      <c r="PH64" s="319"/>
      <c r="PI64" s="319"/>
      <c r="PJ64" s="319"/>
      <c r="PK64" s="319"/>
      <c r="PL64" s="319"/>
      <c r="PM64" s="319"/>
      <c r="PN64" s="319"/>
      <c r="PO64" s="319"/>
      <c r="PP64" s="319"/>
      <c r="PQ64" s="319"/>
      <c r="PR64" s="319"/>
      <c r="PS64" s="319"/>
      <c r="PT64" s="319"/>
      <c r="PU64" s="319"/>
      <c r="PV64" s="319"/>
      <c r="PW64" s="319"/>
      <c r="PX64" s="319"/>
      <c r="PY64" s="319"/>
      <c r="PZ64" s="319"/>
      <c r="QA64" s="319"/>
      <c r="QB64" s="319"/>
      <c r="QC64" s="319"/>
      <c r="QD64" s="319"/>
      <c r="QE64" s="319"/>
      <c r="QF64" s="319"/>
      <c r="QG64" s="319"/>
      <c r="QH64" s="319"/>
      <c r="QI64" s="319"/>
      <c r="QJ64" s="319"/>
      <c r="QK64" s="319"/>
      <c r="QL64" s="319"/>
      <c r="QM64" s="319"/>
      <c r="QN64" s="319"/>
      <c r="QO64" s="319"/>
      <c r="QP64" s="319"/>
      <c r="QQ64" s="319"/>
      <c r="QR64" s="319"/>
      <c r="QS64" s="319"/>
      <c r="QT64" s="319"/>
      <c r="QU64" s="319"/>
      <c r="QV64" s="319"/>
      <c r="QW64" s="319"/>
      <c r="QX64" s="319"/>
      <c r="QY64" s="319"/>
      <c r="QZ64" s="319"/>
      <c r="RA64" s="319"/>
      <c r="RB64" s="319"/>
      <c r="RC64" s="319"/>
      <c r="RD64" s="319"/>
      <c r="RE64" s="319"/>
      <c r="RF64" s="319"/>
      <c r="RG64" s="319"/>
    </row>
    <row r="65" spans="1:475" s="746" customFormat="1">
      <c r="A65" s="319"/>
      <c r="B65" s="837" t="s">
        <v>77</v>
      </c>
      <c r="C65" s="848"/>
      <c r="D65" s="849"/>
      <c r="E65" s="812" t="s">
        <v>463</v>
      </c>
      <c r="F65" s="812">
        <v>5</v>
      </c>
      <c r="G65" s="839">
        <f t="shared" si="10"/>
        <v>0.18037660051377746</v>
      </c>
      <c r="H65" s="7" t="s">
        <v>37</v>
      </c>
      <c r="I65" s="840">
        <v>1695</v>
      </c>
      <c r="J65" s="814">
        <v>133</v>
      </c>
      <c r="K65" s="815">
        <v>20</v>
      </c>
      <c r="L65" s="815">
        <v>46</v>
      </c>
      <c r="M65" s="841">
        <f t="shared" si="1"/>
        <v>26</v>
      </c>
      <c r="N65" s="842">
        <f t="shared" si="8"/>
        <v>225435</v>
      </c>
      <c r="O65" s="745"/>
      <c r="P65" s="843"/>
      <c r="Q65" s="844"/>
      <c r="R65" s="844">
        <f t="shared" si="2"/>
        <v>44070</v>
      </c>
      <c r="S65" s="844">
        <f t="shared" si="11"/>
        <v>77970</v>
      </c>
      <c r="T65" s="844">
        <v>0</v>
      </c>
      <c r="U65" s="844"/>
      <c r="V65" s="844"/>
      <c r="W65" s="844">
        <v>0</v>
      </c>
      <c r="X65" s="844"/>
      <c r="Y65" s="844"/>
      <c r="Z65" s="844">
        <f t="shared" si="15"/>
        <v>0</v>
      </c>
      <c r="AA65" s="845">
        <f>IF(J65=0,0,(HLOOKUP(H65,ElectricAvoidedCosts!$C$7:$P$37,F65+1,FALSE)))</f>
        <v>0.3175879546338175</v>
      </c>
      <c r="AB65" s="844">
        <f t="shared" si="12"/>
        <v>71595.440552874643</v>
      </c>
      <c r="AC65" s="846" t="str">
        <f t="shared" si="13"/>
        <v/>
      </c>
      <c r="AD65" s="846" t="str">
        <f t="shared" si="14"/>
        <v/>
      </c>
      <c r="AE65" s="319"/>
      <c r="AF65" s="319"/>
      <c r="AG65" s="319"/>
      <c r="AH65" s="319"/>
      <c r="AI65" s="319"/>
      <c r="AJ65" s="319"/>
      <c r="AK65" s="319"/>
      <c r="AL65" s="319"/>
      <c r="AM65" s="319"/>
      <c r="AN65" s="319"/>
      <c r="AO65" s="319"/>
      <c r="AP65" s="319"/>
      <c r="AQ65" s="319"/>
      <c r="AR65" s="319"/>
      <c r="AS65" s="319"/>
      <c r="AT65" s="319"/>
      <c r="AU65" s="319"/>
      <c r="AV65" s="319"/>
      <c r="AW65" s="319"/>
      <c r="AX65" s="319"/>
      <c r="AY65" s="319"/>
      <c r="AZ65" s="319"/>
      <c r="BA65" s="319"/>
      <c r="BB65" s="319"/>
      <c r="BC65" s="319"/>
      <c r="BD65" s="319"/>
      <c r="BE65" s="319"/>
      <c r="BF65" s="319"/>
      <c r="BG65" s="319"/>
      <c r="BH65" s="319"/>
      <c r="BI65" s="319"/>
      <c r="BJ65" s="319"/>
      <c r="BK65" s="319"/>
      <c r="BL65" s="319"/>
      <c r="BM65" s="319"/>
      <c r="BN65" s="319"/>
      <c r="BO65" s="319"/>
      <c r="BP65" s="319"/>
      <c r="BQ65" s="319"/>
      <c r="BR65" s="319"/>
      <c r="BS65" s="319"/>
      <c r="BT65" s="319"/>
      <c r="BU65" s="319"/>
      <c r="BV65" s="319"/>
      <c r="BW65" s="319"/>
      <c r="BX65" s="319"/>
      <c r="BY65" s="319"/>
      <c r="BZ65" s="319"/>
      <c r="CA65" s="319"/>
      <c r="CB65" s="319"/>
      <c r="CC65" s="319"/>
      <c r="CD65" s="319"/>
      <c r="CE65" s="319"/>
      <c r="CF65" s="319"/>
      <c r="CG65" s="319"/>
      <c r="CH65" s="319"/>
      <c r="CI65" s="319"/>
      <c r="CJ65" s="319"/>
      <c r="CK65" s="319"/>
      <c r="CL65" s="319"/>
      <c r="CM65" s="319"/>
      <c r="CN65" s="319"/>
      <c r="CO65" s="319"/>
      <c r="CP65" s="319"/>
      <c r="CQ65" s="319"/>
      <c r="CR65" s="319"/>
      <c r="CS65" s="319"/>
      <c r="CT65" s="319"/>
      <c r="CU65" s="319"/>
      <c r="CV65" s="319"/>
      <c r="CW65" s="319"/>
      <c r="CX65" s="319"/>
      <c r="CY65" s="319"/>
      <c r="CZ65" s="319"/>
      <c r="DA65" s="319"/>
      <c r="DB65" s="319"/>
      <c r="DC65" s="319"/>
      <c r="DD65" s="319"/>
      <c r="DE65" s="319"/>
      <c r="DF65" s="319"/>
      <c r="DG65" s="319"/>
      <c r="DH65" s="319"/>
      <c r="DI65" s="319"/>
      <c r="DJ65" s="319"/>
      <c r="DK65" s="319"/>
      <c r="DL65" s="319"/>
      <c r="DM65" s="319"/>
      <c r="DN65" s="319"/>
      <c r="DO65" s="319"/>
      <c r="DP65" s="319"/>
      <c r="DQ65" s="319"/>
      <c r="DR65" s="319"/>
      <c r="DS65" s="319"/>
      <c r="DT65" s="319"/>
      <c r="DU65" s="319"/>
      <c r="DV65" s="319"/>
      <c r="DW65" s="319"/>
      <c r="DX65" s="319"/>
      <c r="DY65" s="319"/>
      <c r="DZ65" s="319"/>
      <c r="EA65" s="319"/>
      <c r="EB65" s="319"/>
      <c r="EC65" s="319"/>
      <c r="ED65" s="319"/>
      <c r="EE65" s="319"/>
      <c r="EF65" s="319"/>
      <c r="EG65" s="319"/>
      <c r="EH65" s="319"/>
      <c r="EI65" s="319"/>
      <c r="EJ65" s="319"/>
      <c r="EK65" s="319"/>
      <c r="EL65" s="319"/>
      <c r="EM65" s="319"/>
      <c r="EN65" s="319"/>
      <c r="EO65" s="319"/>
      <c r="EP65" s="319"/>
      <c r="EQ65" s="319"/>
      <c r="ER65" s="319"/>
      <c r="ES65" s="319"/>
      <c r="ET65" s="319"/>
      <c r="EU65" s="319"/>
      <c r="EV65" s="319"/>
      <c r="EW65" s="319"/>
      <c r="EX65" s="319"/>
      <c r="EY65" s="319"/>
      <c r="EZ65" s="319"/>
      <c r="FA65" s="319"/>
      <c r="FB65" s="319"/>
      <c r="FC65" s="319"/>
      <c r="FD65" s="319"/>
      <c r="FE65" s="319"/>
      <c r="FF65" s="319"/>
      <c r="FG65" s="319"/>
      <c r="FH65" s="319"/>
      <c r="FI65" s="319"/>
      <c r="FJ65" s="319"/>
      <c r="FK65" s="319"/>
      <c r="FL65" s="319"/>
      <c r="FM65" s="319"/>
      <c r="FN65" s="319"/>
      <c r="FO65" s="319"/>
      <c r="FP65" s="319"/>
      <c r="FQ65" s="319"/>
      <c r="FR65" s="319"/>
      <c r="FS65" s="319"/>
      <c r="FT65" s="319"/>
      <c r="FU65" s="319"/>
      <c r="FV65" s="319"/>
      <c r="FW65" s="319"/>
      <c r="FX65" s="319"/>
      <c r="FY65" s="319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19"/>
      <c r="IB65" s="319"/>
      <c r="IC65" s="319"/>
      <c r="ID65" s="319"/>
      <c r="IE65" s="319"/>
      <c r="IF65" s="319"/>
      <c r="IG65" s="319"/>
      <c r="IH65" s="319"/>
      <c r="II65" s="319"/>
      <c r="IJ65" s="319"/>
      <c r="IK65" s="319"/>
      <c r="IL65" s="319"/>
      <c r="IM65" s="319"/>
      <c r="IN65" s="319"/>
      <c r="IO65" s="319"/>
      <c r="IP65" s="319"/>
      <c r="IQ65" s="319"/>
      <c r="IR65" s="319"/>
      <c r="IS65" s="319"/>
      <c r="IT65" s="319"/>
      <c r="IU65" s="319"/>
      <c r="IV65" s="319"/>
      <c r="IW65" s="319"/>
      <c r="IX65" s="319"/>
      <c r="IY65" s="319"/>
      <c r="IZ65" s="319"/>
      <c r="JA65" s="319"/>
      <c r="JB65" s="319"/>
      <c r="JC65" s="319"/>
      <c r="JD65" s="319"/>
      <c r="JE65" s="319"/>
      <c r="JF65" s="319"/>
      <c r="JG65" s="319"/>
      <c r="JH65" s="319"/>
      <c r="JI65" s="319"/>
      <c r="JJ65" s="319"/>
      <c r="JK65" s="319"/>
      <c r="JL65" s="319"/>
      <c r="JM65" s="319"/>
      <c r="JN65" s="319"/>
      <c r="JO65" s="319"/>
      <c r="JP65" s="319"/>
      <c r="JQ65" s="319"/>
      <c r="JR65" s="319"/>
      <c r="JS65" s="319"/>
      <c r="JT65" s="319"/>
      <c r="JU65" s="319"/>
      <c r="JV65" s="319"/>
      <c r="JW65" s="319"/>
      <c r="JX65" s="319"/>
      <c r="JY65" s="319"/>
      <c r="JZ65" s="319"/>
      <c r="KA65" s="319"/>
      <c r="KB65" s="319"/>
      <c r="KC65" s="319"/>
      <c r="KD65" s="319"/>
      <c r="KE65" s="319"/>
      <c r="KF65" s="319"/>
      <c r="KG65" s="319"/>
      <c r="KH65" s="319"/>
      <c r="KI65" s="319"/>
      <c r="KJ65" s="319"/>
      <c r="KK65" s="319"/>
      <c r="KL65" s="319"/>
      <c r="KM65" s="319"/>
      <c r="KN65" s="319"/>
      <c r="KO65" s="319"/>
      <c r="KP65" s="319"/>
      <c r="KQ65" s="319"/>
      <c r="KR65" s="319"/>
      <c r="KS65" s="319"/>
      <c r="KT65" s="319"/>
      <c r="KU65" s="319"/>
      <c r="KV65" s="319"/>
      <c r="KW65" s="319"/>
      <c r="KX65" s="319"/>
      <c r="KY65" s="319"/>
      <c r="KZ65" s="319"/>
      <c r="LA65" s="319"/>
      <c r="LB65" s="319"/>
      <c r="LC65" s="319"/>
      <c r="LD65" s="319"/>
      <c r="LE65" s="319"/>
      <c r="LF65" s="319"/>
      <c r="LG65" s="319"/>
      <c r="LH65" s="319"/>
      <c r="LI65" s="319"/>
      <c r="LJ65" s="319"/>
      <c r="LK65" s="319"/>
      <c r="LL65" s="319"/>
      <c r="LM65" s="319"/>
      <c r="LN65" s="319"/>
      <c r="LO65" s="319"/>
      <c r="LP65" s="319"/>
      <c r="LQ65" s="319"/>
      <c r="LR65" s="319"/>
      <c r="LS65" s="319"/>
      <c r="LT65" s="319"/>
      <c r="LU65" s="319"/>
      <c r="LV65" s="319"/>
      <c r="LW65" s="319"/>
      <c r="LX65" s="319"/>
      <c r="LY65" s="319"/>
      <c r="LZ65" s="319"/>
      <c r="MA65" s="319"/>
      <c r="MB65" s="319"/>
      <c r="MC65" s="319"/>
      <c r="MD65" s="319"/>
      <c r="ME65" s="319"/>
      <c r="MF65" s="319"/>
      <c r="MG65" s="319"/>
      <c r="MH65" s="319"/>
      <c r="MI65" s="319"/>
      <c r="MJ65" s="319"/>
      <c r="MK65" s="319"/>
      <c r="ML65" s="319"/>
      <c r="MM65" s="319"/>
      <c r="MN65" s="319"/>
      <c r="MO65" s="319"/>
      <c r="MP65" s="319"/>
      <c r="MQ65" s="319"/>
      <c r="MR65" s="319"/>
      <c r="MS65" s="319"/>
      <c r="MT65" s="319"/>
      <c r="MU65" s="319"/>
      <c r="MV65" s="319"/>
      <c r="MW65" s="319"/>
      <c r="MX65" s="319"/>
      <c r="MY65" s="319"/>
      <c r="MZ65" s="319"/>
      <c r="NA65" s="319"/>
      <c r="NB65" s="319"/>
      <c r="NC65" s="319"/>
      <c r="ND65" s="319"/>
      <c r="NE65" s="319"/>
      <c r="NF65" s="319"/>
      <c r="NG65" s="319"/>
      <c r="NH65" s="319"/>
      <c r="NI65" s="319"/>
      <c r="NJ65" s="319"/>
      <c r="NK65" s="319"/>
      <c r="NL65" s="319"/>
      <c r="NM65" s="319"/>
      <c r="NN65" s="319"/>
      <c r="NO65" s="319"/>
      <c r="NP65" s="319"/>
      <c r="NQ65" s="319"/>
      <c r="NR65" s="319"/>
      <c r="NS65" s="319"/>
      <c r="NT65" s="319"/>
      <c r="NU65" s="319"/>
      <c r="NV65" s="319"/>
      <c r="NW65" s="319"/>
      <c r="NX65" s="319"/>
      <c r="NY65" s="319"/>
      <c r="NZ65" s="319"/>
      <c r="OA65" s="319"/>
      <c r="OB65" s="319"/>
      <c r="OC65" s="319"/>
      <c r="OD65" s="319"/>
      <c r="OE65" s="319"/>
      <c r="OF65" s="319"/>
      <c r="OG65" s="319"/>
      <c r="OH65" s="319"/>
      <c r="OI65" s="319"/>
      <c r="OJ65" s="319"/>
      <c r="OK65" s="319"/>
      <c r="OL65" s="319"/>
      <c r="OM65" s="319"/>
      <c r="ON65" s="319"/>
      <c r="OO65" s="319"/>
      <c r="OP65" s="319"/>
      <c r="OQ65" s="319"/>
      <c r="OR65" s="319"/>
      <c r="OS65" s="319"/>
      <c r="OT65" s="319"/>
      <c r="OU65" s="319"/>
      <c r="OV65" s="319"/>
      <c r="OW65" s="319"/>
      <c r="OX65" s="319"/>
      <c r="OY65" s="319"/>
      <c r="OZ65" s="319"/>
      <c r="PA65" s="319"/>
      <c r="PB65" s="319"/>
      <c r="PC65" s="319"/>
      <c r="PD65" s="319"/>
      <c r="PE65" s="319"/>
      <c r="PF65" s="319"/>
      <c r="PG65" s="319"/>
      <c r="PH65" s="319"/>
      <c r="PI65" s="319"/>
      <c r="PJ65" s="319"/>
      <c r="PK65" s="319"/>
      <c r="PL65" s="319"/>
      <c r="PM65" s="319"/>
      <c r="PN65" s="319"/>
      <c r="PO65" s="319"/>
      <c r="PP65" s="319"/>
      <c r="PQ65" s="319"/>
      <c r="PR65" s="319"/>
      <c r="PS65" s="319"/>
      <c r="PT65" s="319"/>
      <c r="PU65" s="319"/>
      <c r="PV65" s="319"/>
      <c r="PW65" s="319"/>
      <c r="PX65" s="319"/>
      <c r="PY65" s="319"/>
      <c r="PZ65" s="319"/>
      <c r="QA65" s="319"/>
      <c r="QB65" s="319"/>
      <c r="QC65" s="319"/>
      <c r="QD65" s="319"/>
      <c r="QE65" s="319"/>
      <c r="QF65" s="319"/>
      <c r="QG65" s="319"/>
      <c r="QH65" s="319"/>
      <c r="QI65" s="319"/>
      <c r="QJ65" s="319"/>
      <c r="QK65" s="319"/>
      <c r="QL65" s="319"/>
      <c r="QM65" s="319"/>
      <c r="QN65" s="319"/>
      <c r="QO65" s="319"/>
      <c r="QP65" s="319"/>
      <c r="QQ65" s="319"/>
      <c r="QR65" s="319"/>
      <c r="QS65" s="319"/>
      <c r="QT65" s="319"/>
      <c r="QU65" s="319"/>
      <c r="QV65" s="319"/>
      <c r="QW65" s="319"/>
      <c r="QX65" s="319"/>
      <c r="QY65" s="319"/>
      <c r="QZ65" s="319"/>
      <c r="RA65" s="319"/>
      <c r="RB65" s="319"/>
      <c r="RC65" s="319"/>
      <c r="RD65" s="319"/>
      <c r="RE65" s="319"/>
      <c r="RF65" s="319"/>
      <c r="RG65" s="319"/>
    </row>
    <row r="66" spans="1:475" s="746" customFormat="1">
      <c r="A66" s="319"/>
      <c r="B66" s="837" t="s">
        <v>77</v>
      </c>
      <c r="C66" s="848"/>
      <c r="D66" s="849"/>
      <c r="E66" s="812" t="s">
        <v>464</v>
      </c>
      <c r="F66" s="812">
        <v>5</v>
      </c>
      <c r="G66" s="839">
        <f t="shared" si="10"/>
        <v>3.8086038922331526E-3</v>
      </c>
      <c r="H66" s="7" t="s">
        <v>37</v>
      </c>
      <c r="I66" s="840">
        <v>34</v>
      </c>
      <c r="J66" s="814">
        <v>140</v>
      </c>
      <c r="K66" s="815">
        <v>20</v>
      </c>
      <c r="L66" s="815">
        <v>46</v>
      </c>
      <c r="M66" s="841">
        <f t="shared" si="1"/>
        <v>26</v>
      </c>
      <c r="N66" s="842">
        <f t="shared" si="8"/>
        <v>4760</v>
      </c>
      <c r="O66" s="745"/>
      <c r="P66" s="843"/>
      <c r="Q66" s="844"/>
      <c r="R66" s="844">
        <f t="shared" si="2"/>
        <v>884</v>
      </c>
      <c r="S66" s="844">
        <f t="shared" si="11"/>
        <v>1564</v>
      </c>
      <c r="T66" s="844">
        <v>0</v>
      </c>
      <c r="U66" s="844"/>
      <c r="V66" s="844"/>
      <c r="W66" s="844">
        <v>0</v>
      </c>
      <c r="X66" s="844"/>
      <c r="Y66" s="844"/>
      <c r="Z66" s="844">
        <f t="shared" si="15"/>
        <v>0</v>
      </c>
      <c r="AA66" s="845">
        <f>IF(J66=0,0,(HLOOKUP(H66,ElectricAvoidedCosts!$C$7:$P$37,F66+1,FALSE)))</f>
        <v>0.3175879546338175</v>
      </c>
      <c r="AB66" s="844">
        <f t="shared" si="12"/>
        <v>1511.7186640569714</v>
      </c>
      <c r="AC66" s="846" t="str">
        <f t="shared" si="13"/>
        <v/>
      </c>
      <c r="AD66" s="846" t="str">
        <f t="shared" si="14"/>
        <v/>
      </c>
      <c r="AE66" s="319"/>
      <c r="AF66" s="319"/>
      <c r="AG66" s="319"/>
      <c r="AH66" s="319"/>
      <c r="AI66" s="319"/>
      <c r="AJ66" s="319"/>
      <c r="AK66" s="319"/>
      <c r="AL66" s="319"/>
      <c r="AM66" s="319"/>
      <c r="AN66" s="319"/>
      <c r="AO66" s="319"/>
      <c r="AP66" s="319"/>
      <c r="AQ66" s="319"/>
      <c r="AR66" s="319"/>
      <c r="AS66" s="319"/>
      <c r="AT66" s="319"/>
      <c r="AU66" s="319"/>
      <c r="AV66" s="319"/>
      <c r="AW66" s="319"/>
      <c r="AX66" s="319"/>
      <c r="AY66" s="319"/>
      <c r="AZ66" s="319"/>
      <c r="BA66" s="319"/>
      <c r="BB66" s="319"/>
      <c r="BC66" s="319"/>
      <c r="BD66" s="319"/>
      <c r="BE66" s="319"/>
      <c r="BF66" s="319"/>
      <c r="BG66" s="319"/>
      <c r="BH66" s="319"/>
      <c r="BI66" s="319"/>
      <c r="BJ66" s="319"/>
      <c r="BK66" s="319"/>
      <c r="BL66" s="319"/>
      <c r="BM66" s="319"/>
      <c r="BN66" s="319"/>
      <c r="BO66" s="319"/>
      <c r="BP66" s="319"/>
      <c r="BQ66" s="319"/>
      <c r="BR66" s="319"/>
      <c r="BS66" s="319"/>
      <c r="BT66" s="319"/>
      <c r="BU66" s="319"/>
      <c r="BV66" s="319"/>
      <c r="BW66" s="319"/>
      <c r="BX66" s="319"/>
      <c r="BY66" s="319"/>
      <c r="BZ66" s="319"/>
      <c r="CA66" s="319"/>
      <c r="CB66" s="319"/>
      <c r="CC66" s="319"/>
      <c r="CD66" s="319"/>
      <c r="CE66" s="319"/>
      <c r="CF66" s="319"/>
      <c r="CG66" s="319"/>
      <c r="CH66" s="319"/>
      <c r="CI66" s="319"/>
      <c r="CJ66" s="319"/>
      <c r="CK66" s="319"/>
      <c r="CL66" s="319"/>
      <c r="CM66" s="319"/>
      <c r="CN66" s="319"/>
      <c r="CO66" s="319"/>
      <c r="CP66" s="319"/>
      <c r="CQ66" s="319"/>
      <c r="CR66" s="319"/>
      <c r="CS66" s="319"/>
      <c r="CT66" s="319"/>
      <c r="CU66" s="319"/>
      <c r="CV66" s="319"/>
      <c r="CW66" s="319"/>
      <c r="CX66" s="319"/>
      <c r="CY66" s="319"/>
      <c r="CZ66" s="319"/>
      <c r="DA66" s="319"/>
      <c r="DB66" s="319"/>
      <c r="DC66" s="319"/>
      <c r="DD66" s="319"/>
      <c r="DE66" s="319"/>
      <c r="DF66" s="319"/>
      <c r="DG66" s="319"/>
      <c r="DH66" s="319"/>
      <c r="DI66" s="319"/>
      <c r="DJ66" s="319"/>
      <c r="DK66" s="319"/>
      <c r="DL66" s="319"/>
      <c r="DM66" s="319"/>
      <c r="DN66" s="319"/>
      <c r="DO66" s="319"/>
      <c r="DP66" s="319"/>
      <c r="DQ66" s="319"/>
      <c r="DR66" s="319"/>
      <c r="DS66" s="319"/>
      <c r="DT66" s="319"/>
      <c r="DU66" s="319"/>
      <c r="DV66" s="319"/>
      <c r="DW66" s="319"/>
      <c r="DX66" s="319"/>
      <c r="DY66" s="319"/>
      <c r="DZ66" s="319"/>
      <c r="EA66" s="319"/>
      <c r="EB66" s="319"/>
      <c r="EC66" s="319"/>
      <c r="ED66" s="319"/>
      <c r="EE66" s="319"/>
      <c r="EF66" s="319"/>
      <c r="EG66" s="319"/>
      <c r="EH66" s="319"/>
      <c r="EI66" s="319"/>
      <c r="EJ66" s="319"/>
      <c r="EK66" s="319"/>
      <c r="EL66" s="319"/>
      <c r="EM66" s="319"/>
      <c r="EN66" s="319"/>
      <c r="EO66" s="319"/>
      <c r="EP66" s="319"/>
      <c r="EQ66" s="319"/>
      <c r="ER66" s="319"/>
      <c r="ES66" s="319"/>
      <c r="ET66" s="319"/>
      <c r="EU66" s="319"/>
      <c r="EV66" s="319"/>
      <c r="EW66" s="319"/>
      <c r="EX66" s="319"/>
      <c r="EY66" s="319"/>
      <c r="EZ66" s="319"/>
      <c r="FA66" s="319"/>
      <c r="FB66" s="319"/>
      <c r="FC66" s="319"/>
      <c r="FD66" s="319"/>
      <c r="FE66" s="319"/>
      <c r="FF66" s="319"/>
      <c r="FG66" s="319"/>
      <c r="FH66" s="319"/>
      <c r="FI66" s="319"/>
      <c r="FJ66" s="319"/>
      <c r="FK66" s="319"/>
      <c r="FL66" s="319"/>
      <c r="FM66" s="319"/>
      <c r="FN66" s="319"/>
      <c r="FO66" s="319"/>
      <c r="FP66" s="319"/>
      <c r="FQ66" s="319"/>
      <c r="FR66" s="319"/>
      <c r="FS66" s="319"/>
      <c r="FT66" s="319"/>
      <c r="FU66" s="319"/>
      <c r="FV66" s="319"/>
      <c r="FW66" s="319"/>
      <c r="FX66" s="319"/>
      <c r="FY66" s="319"/>
      <c r="FZ66" s="319"/>
      <c r="GA66" s="319"/>
      <c r="GB66" s="319"/>
      <c r="GC66" s="319"/>
      <c r="GD66" s="319"/>
      <c r="GE66" s="319"/>
      <c r="GF66" s="319"/>
      <c r="GG66" s="319"/>
      <c r="GH66" s="319"/>
      <c r="GI66" s="319"/>
      <c r="GJ66" s="319"/>
      <c r="GK66" s="319"/>
      <c r="GL66" s="319"/>
      <c r="GM66" s="319"/>
      <c r="GN66" s="319"/>
      <c r="GO66" s="319"/>
      <c r="GP66" s="319"/>
      <c r="GQ66" s="319"/>
      <c r="GR66" s="319"/>
      <c r="GS66" s="319"/>
      <c r="GT66" s="319"/>
      <c r="GU66" s="319"/>
      <c r="GV66" s="319"/>
      <c r="GW66" s="319"/>
      <c r="GX66" s="319"/>
      <c r="GY66" s="319"/>
      <c r="GZ66" s="319"/>
      <c r="HA66" s="319"/>
      <c r="HB66" s="319"/>
      <c r="HC66" s="319"/>
      <c r="HD66" s="319"/>
      <c r="HE66" s="319"/>
      <c r="HF66" s="319"/>
      <c r="HG66" s="319"/>
      <c r="HH66" s="319"/>
      <c r="HI66" s="319"/>
      <c r="HJ66" s="319"/>
      <c r="HK66" s="319"/>
      <c r="HL66" s="319"/>
      <c r="HM66" s="319"/>
      <c r="HN66" s="319"/>
      <c r="HO66" s="319"/>
      <c r="HP66" s="319"/>
      <c r="HQ66" s="319"/>
      <c r="HR66" s="319"/>
      <c r="HS66" s="319"/>
      <c r="HT66" s="319"/>
      <c r="HU66" s="319"/>
      <c r="HV66" s="319"/>
      <c r="HW66" s="319"/>
      <c r="HX66" s="319"/>
      <c r="HY66" s="319"/>
      <c r="HZ66" s="319"/>
      <c r="IA66" s="319"/>
      <c r="IB66" s="319"/>
      <c r="IC66" s="319"/>
      <c r="ID66" s="319"/>
      <c r="IE66" s="319"/>
      <c r="IF66" s="319"/>
      <c r="IG66" s="319"/>
      <c r="IH66" s="319"/>
      <c r="II66" s="319"/>
      <c r="IJ66" s="319"/>
      <c r="IK66" s="319"/>
      <c r="IL66" s="319"/>
      <c r="IM66" s="319"/>
      <c r="IN66" s="319"/>
      <c r="IO66" s="319"/>
      <c r="IP66" s="319"/>
      <c r="IQ66" s="319"/>
      <c r="IR66" s="319"/>
      <c r="IS66" s="319"/>
      <c r="IT66" s="319"/>
      <c r="IU66" s="319"/>
      <c r="IV66" s="319"/>
      <c r="IW66" s="319"/>
      <c r="IX66" s="319"/>
      <c r="IY66" s="319"/>
      <c r="IZ66" s="319"/>
      <c r="JA66" s="319"/>
      <c r="JB66" s="319"/>
      <c r="JC66" s="319"/>
      <c r="JD66" s="319"/>
      <c r="JE66" s="319"/>
      <c r="JF66" s="319"/>
      <c r="JG66" s="319"/>
      <c r="JH66" s="319"/>
      <c r="JI66" s="319"/>
      <c r="JJ66" s="319"/>
      <c r="JK66" s="319"/>
      <c r="JL66" s="319"/>
      <c r="JM66" s="319"/>
      <c r="JN66" s="319"/>
      <c r="JO66" s="319"/>
      <c r="JP66" s="319"/>
      <c r="JQ66" s="319"/>
      <c r="JR66" s="319"/>
      <c r="JS66" s="319"/>
      <c r="JT66" s="319"/>
      <c r="JU66" s="319"/>
      <c r="JV66" s="319"/>
      <c r="JW66" s="319"/>
      <c r="JX66" s="319"/>
      <c r="JY66" s="319"/>
      <c r="JZ66" s="319"/>
      <c r="KA66" s="319"/>
      <c r="KB66" s="319"/>
      <c r="KC66" s="319"/>
      <c r="KD66" s="319"/>
      <c r="KE66" s="319"/>
      <c r="KF66" s="319"/>
      <c r="KG66" s="319"/>
      <c r="KH66" s="319"/>
      <c r="KI66" s="319"/>
      <c r="KJ66" s="319"/>
      <c r="KK66" s="319"/>
      <c r="KL66" s="319"/>
      <c r="KM66" s="319"/>
      <c r="KN66" s="319"/>
      <c r="KO66" s="319"/>
      <c r="KP66" s="319"/>
      <c r="KQ66" s="319"/>
      <c r="KR66" s="319"/>
      <c r="KS66" s="319"/>
      <c r="KT66" s="319"/>
      <c r="KU66" s="319"/>
      <c r="KV66" s="319"/>
      <c r="KW66" s="319"/>
      <c r="KX66" s="319"/>
      <c r="KY66" s="319"/>
      <c r="KZ66" s="319"/>
      <c r="LA66" s="319"/>
      <c r="LB66" s="319"/>
      <c r="LC66" s="319"/>
      <c r="LD66" s="319"/>
      <c r="LE66" s="319"/>
      <c r="LF66" s="319"/>
      <c r="LG66" s="319"/>
      <c r="LH66" s="319"/>
      <c r="LI66" s="319"/>
      <c r="LJ66" s="319"/>
      <c r="LK66" s="319"/>
      <c r="LL66" s="319"/>
      <c r="LM66" s="319"/>
      <c r="LN66" s="319"/>
      <c r="LO66" s="319"/>
      <c r="LP66" s="319"/>
      <c r="LQ66" s="319"/>
      <c r="LR66" s="319"/>
      <c r="LS66" s="319"/>
      <c r="LT66" s="319"/>
      <c r="LU66" s="319"/>
      <c r="LV66" s="319"/>
      <c r="LW66" s="319"/>
      <c r="LX66" s="319"/>
      <c r="LY66" s="319"/>
      <c r="LZ66" s="319"/>
      <c r="MA66" s="319"/>
      <c r="MB66" s="319"/>
      <c r="MC66" s="319"/>
      <c r="MD66" s="319"/>
      <c r="ME66" s="319"/>
      <c r="MF66" s="319"/>
      <c r="MG66" s="319"/>
      <c r="MH66" s="319"/>
      <c r="MI66" s="319"/>
      <c r="MJ66" s="319"/>
      <c r="MK66" s="319"/>
      <c r="ML66" s="319"/>
      <c r="MM66" s="319"/>
      <c r="MN66" s="319"/>
      <c r="MO66" s="319"/>
      <c r="MP66" s="319"/>
      <c r="MQ66" s="319"/>
      <c r="MR66" s="319"/>
      <c r="MS66" s="319"/>
      <c r="MT66" s="319"/>
      <c r="MU66" s="319"/>
      <c r="MV66" s="319"/>
      <c r="MW66" s="319"/>
      <c r="MX66" s="319"/>
      <c r="MY66" s="319"/>
      <c r="MZ66" s="319"/>
      <c r="NA66" s="319"/>
      <c r="NB66" s="319"/>
      <c r="NC66" s="319"/>
      <c r="ND66" s="319"/>
      <c r="NE66" s="319"/>
      <c r="NF66" s="319"/>
      <c r="NG66" s="319"/>
      <c r="NH66" s="319"/>
      <c r="NI66" s="319"/>
      <c r="NJ66" s="319"/>
      <c r="NK66" s="319"/>
      <c r="NL66" s="319"/>
      <c r="NM66" s="319"/>
      <c r="NN66" s="319"/>
      <c r="NO66" s="319"/>
      <c r="NP66" s="319"/>
      <c r="NQ66" s="319"/>
      <c r="NR66" s="319"/>
      <c r="NS66" s="319"/>
      <c r="NT66" s="319"/>
      <c r="NU66" s="319"/>
      <c r="NV66" s="319"/>
      <c r="NW66" s="319"/>
      <c r="NX66" s="319"/>
      <c r="NY66" s="319"/>
      <c r="NZ66" s="319"/>
      <c r="OA66" s="319"/>
      <c r="OB66" s="319"/>
      <c r="OC66" s="319"/>
      <c r="OD66" s="319"/>
      <c r="OE66" s="319"/>
      <c r="OF66" s="319"/>
      <c r="OG66" s="319"/>
      <c r="OH66" s="319"/>
      <c r="OI66" s="319"/>
      <c r="OJ66" s="319"/>
      <c r="OK66" s="319"/>
      <c r="OL66" s="319"/>
      <c r="OM66" s="319"/>
      <c r="ON66" s="319"/>
      <c r="OO66" s="319"/>
      <c r="OP66" s="319"/>
      <c r="OQ66" s="319"/>
      <c r="OR66" s="319"/>
      <c r="OS66" s="319"/>
      <c r="OT66" s="319"/>
      <c r="OU66" s="319"/>
      <c r="OV66" s="319"/>
      <c r="OW66" s="319"/>
      <c r="OX66" s="319"/>
      <c r="OY66" s="319"/>
      <c r="OZ66" s="319"/>
      <c r="PA66" s="319"/>
      <c r="PB66" s="319"/>
      <c r="PC66" s="319"/>
      <c r="PD66" s="319"/>
      <c r="PE66" s="319"/>
      <c r="PF66" s="319"/>
      <c r="PG66" s="319"/>
      <c r="PH66" s="319"/>
      <c r="PI66" s="319"/>
      <c r="PJ66" s="319"/>
      <c r="PK66" s="319"/>
      <c r="PL66" s="319"/>
      <c r="PM66" s="319"/>
      <c r="PN66" s="319"/>
      <c r="PO66" s="319"/>
      <c r="PP66" s="319"/>
      <c r="PQ66" s="319"/>
      <c r="PR66" s="319"/>
      <c r="PS66" s="319"/>
      <c r="PT66" s="319"/>
      <c r="PU66" s="319"/>
      <c r="PV66" s="319"/>
      <c r="PW66" s="319"/>
      <c r="PX66" s="319"/>
      <c r="PY66" s="319"/>
      <c r="PZ66" s="319"/>
      <c r="QA66" s="319"/>
      <c r="QB66" s="319"/>
      <c r="QC66" s="319"/>
      <c r="QD66" s="319"/>
      <c r="QE66" s="319"/>
      <c r="QF66" s="319"/>
      <c r="QG66" s="319"/>
      <c r="QH66" s="319"/>
      <c r="QI66" s="319"/>
      <c r="QJ66" s="319"/>
      <c r="QK66" s="319"/>
      <c r="QL66" s="319"/>
      <c r="QM66" s="319"/>
      <c r="QN66" s="319"/>
      <c r="QO66" s="319"/>
      <c r="QP66" s="319"/>
      <c r="QQ66" s="319"/>
      <c r="QR66" s="319"/>
      <c r="QS66" s="319"/>
      <c r="QT66" s="319"/>
      <c r="QU66" s="319"/>
      <c r="QV66" s="319"/>
      <c r="QW66" s="319"/>
      <c r="QX66" s="319"/>
      <c r="QY66" s="319"/>
      <c r="QZ66" s="319"/>
      <c r="RA66" s="319"/>
      <c r="RB66" s="319"/>
      <c r="RC66" s="319"/>
      <c r="RD66" s="319"/>
      <c r="RE66" s="319"/>
      <c r="RF66" s="319"/>
      <c r="RG66" s="319"/>
    </row>
    <row r="67" spans="1:475" s="746" customFormat="1">
      <c r="A67" s="319"/>
      <c r="B67" s="837"/>
      <c r="C67" s="848"/>
      <c r="D67" s="849"/>
      <c r="E67" s="812" t="s">
        <v>465</v>
      </c>
      <c r="F67" s="812">
        <v>5</v>
      </c>
      <c r="G67" s="839"/>
      <c r="H67" s="7" t="s">
        <v>37</v>
      </c>
      <c r="I67" s="840">
        <v>389</v>
      </c>
      <c r="J67" s="814">
        <v>147</v>
      </c>
      <c r="K67" s="815">
        <v>20</v>
      </c>
      <c r="L67" s="815">
        <v>46</v>
      </c>
      <c r="M67" s="841">
        <f t="shared" si="1"/>
        <v>26</v>
      </c>
      <c r="N67" s="842">
        <f t="shared" si="8"/>
        <v>57183</v>
      </c>
      <c r="O67" s="745"/>
      <c r="P67" s="843"/>
      <c r="Q67" s="844"/>
      <c r="R67" s="844">
        <f t="shared" si="2"/>
        <v>10114</v>
      </c>
      <c r="S67" s="844">
        <f t="shared" si="11"/>
        <v>17894</v>
      </c>
      <c r="T67" s="844">
        <v>0</v>
      </c>
      <c r="U67" s="844"/>
      <c r="V67" s="844"/>
      <c r="W67" s="844">
        <v>0</v>
      </c>
      <c r="X67" s="844"/>
      <c r="Y67" s="844"/>
      <c r="Z67" s="844">
        <f t="shared" si="15"/>
        <v>0</v>
      </c>
      <c r="AA67" s="845">
        <f>IF(J67=0,0,(HLOOKUP(H67,ElectricAvoidedCosts!$C$7:$P$37,F67+1,FALSE)))</f>
        <v>0.3175879546338175</v>
      </c>
      <c r="AB67" s="844">
        <f t="shared" si="12"/>
        <v>18160.632009825586</v>
      </c>
      <c r="AC67" s="846"/>
      <c r="AD67" s="846"/>
      <c r="AE67" s="319"/>
      <c r="AF67" s="319"/>
      <c r="AG67" s="319"/>
      <c r="AH67" s="319"/>
      <c r="AI67" s="319"/>
      <c r="AJ67" s="319"/>
      <c r="AK67" s="319"/>
      <c r="AL67" s="319"/>
      <c r="AM67" s="319"/>
      <c r="AN67" s="319"/>
      <c r="AO67" s="319"/>
      <c r="AP67" s="319"/>
      <c r="AQ67" s="319"/>
      <c r="AR67" s="319"/>
      <c r="AS67" s="319"/>
      <c r="AT67" s="319"/>
      <c r="AU67" s="319"/>
      <c r="AV67" s="319"/>
      <c r="AW67" s="319"/>
      <c r="AX67" s="319"/>
      <c r="AY67" s="319"/>
      <c r="AZ67" s="319"/>
      <c r="BA67" s="319"/>
      <c r="BB67" s="319"/>
      <c r="BC67" s="319"/>
      <c r="BD67" s="319"/>
      <c r="BE67" s="319"/>
      <c r="BF67" s="319"/>
      <c r="BG67" s="319"/>
      <c r="BH67" s="319"/>
      <c r="BI67" s="319"/>
      <c r="BJ67" s="319"/>
      <c r="BK67" s="319"/>
      <c r="BL67" s="319"/>
      <c r="BM67" s="319"/>
      <c r="BN67" s="319"/>
      <c r="BO67" s="319"/>
      <c r="BP67" s="319"/>
      <c r="BQ67" s="319"/>
      <c r="BR67" s="319"/>
      <c r="BS67" s="319"/>
      <c r="BT67" s="319"/>
      <c r="BU67" s="319"/>
      <c r="BV67" s="319"/>
      <c r="BW67" s="319"/>
      <c r="BX67" s="319"/>
      <c r="BY67" s="319"/>
      <c r="BZ67" s="319"/>
      <c r="CA67" s="319"/>
      <c r="CB67" s="319"/>
      <c r="CC67" s="319"/>
      <c r="CD67" s="319"/>
      <c r="CE67" s="319"/>
      <c r="CF67" s="319"/>
      <c r="CG67" s="319"/>
      <c r="CH67" s="319"/>
      <c r="CI67" s="319"/>
      <c r="CJ67" s="319"/>
      <c r="CK67" s="319"/>
      <c r="CL67" s="319"/>
      <c r="CM67" s="319"/>
      <c r="CN67" s="319"/>
      <c r="CO67" s="319"/>
      <c r="CP67" s="319"/>
      <c r="CQ67" s="319"/>
      <c r="CR67" s="319"/>
      <c r="CS67" s="319"/>
      <c r="CT67" s="319"/>
      <c r="CU67" s="319"/>
      <c r="CV67" s="319"/>
      <c r="CW67" s="319"/>
      <c r="CX67" s="319"/>
      <c r="CY67" s="319"/>
      <c r="CZ67" s="319"/>
      <c r="DA67" s="319"/>
      <c r="DB67" s="319"/>
      <c r="DC67" s="319"/>
      <c r="DD67" s="319"/>
      <c r="DE67" s="319"/>
      <c r="DF67" s="319"/>
      <c r="DG67" s="319"/>
      <c r="DH67" s="319"/>
      <c r="DI67" s="319"/>
      <c r="DJ67" s="319"/>
      <c r="DK67" s="319"/>
      <c r="DL67" s="319"/>
      <c r="DM67" s="319"/>
      <c r="DN67" s="319"/>
      <c r="DO67" s="319"/>
      <c r="DP67" s="319"/>
      <c r="DQ67" s="319"/>
      <c r="DR67" s="319"/>
      <c r="DS67" s="319"/>
      <c r="DT67" s="319"/>
      <c r="DU67" s="319"/>
      <c r="DV67" s="319"/>
      <c r="DW67" s="319"/>
      <c r="DX67" s="319"/>
      <c r="DY67" s="319"/>
      <c r="DZ67" s="319"/>
      <c r="EA67" s="319"/>
      <c r="EB67" s="319"/>
      <c r="EC67" s="319"/>
      <c r="ED67" s="319"/>
      <c r="EE67" s="319"/>
      <c r="EF67" s="319"/>
      <c r="EG67" s="319"/>
      <c r="EH67" s="319"/>
      <c r="EI67" s="319"/>
      <c r="EJ67" s="319"/>
      <c r="EK67" s="319"/>
      <c r="EL67" s="319"/>
      <c r="EM67" s="319"/>
      <c r="EN67" s="319"/>
      <c r="EO67" s="319"/>
      <c r="EP67" s="319"/>
      <c r="EQ67" s="319"/>
      <c r="ER67" s="319"/>
      <c r="ES67" s="319"/>
      <c r="ET67" s="319"/>
      <c r="EU67" s="319"/>
      <c r="EV67" s="319"/>
      <c r="EW67" s="319"/>
      <c r="EX67" s="319"/>
      <c r="EY67" s="319"/>
      <c r="EZ67" s="319"/>
      <c r="FA67" s="319"/>
      <c r="FB67" s="319"/>
      <c r="FC67" s="319"/>
      <c r="FD67" s="319"/>
      <c r="FE67" s="319"/>
      <c r="FF67" s="319"/>
      <c r="FG67" s="319"/>
      <c r="FH67" s="319"/>
      <c r="FI67" s="319"/>
      <c r="FJ67" s="319"/>
      <c r="FK67" s="319"/>
      <c r="FL67" s="319"/>
      <c r="FM67" s="319"/>
      <c r="FN67" s="319"/>
      <c r="FO67" s="319"/>
      <c r="FP67" s="319"/>
      <c r="FQ67" s="319"/>
      <c r="FR67" s="319"/>
      <c r="FS67" s="319"/>
      <c r="FT67" s="319"/>
      <c r="FU67" s="319"/>
      <c r="FV67" s="319"/>
      <c r="FW67" s="319"/>
      <c r="FX67" s="319"/>
      <c r="FY67" s="319"/>
      <c r="FZ67" s="319"/>
      <c r="GA67" s="319"/>
      <c r="GB67" s="319"/>
      <c r="GC67" s="319"/>
      <c r="GD67" s="319"/>
      <c r="GE67" s="319"/>
      <c r="GF67" s="319"/>
      <c r="GG67" s="319"/>
      <c r="GH67" s="319"/>
      <c r="GI67" s="319"/>
      <c r="GJ67" s="319"/>
      <c r="GK67" s="319"/>
      <c r="GL67" s="319"/>
      <c r="GM67" s="319"/>
      <c r="GN67" s="319"/>
      <c r="GO67" s="319"/>
      <c r="GP67" s="319"/>
      <c r="GQ67" s="319"/>
      <c r="GR67" s="319"/>
      <c r="GS67" s="319"/>
      <c r="GT67" s="319"/>
      <c r="GU67" s="319"/>
      <c r="GV67" s="319"/>
      <c r="GW67" s="319"/>
      <c r="GX67" s="319"/>
      <c r="GY67" s="319"/>
      <c r="GZ67" s="319"/>
      <c r="HA67" s="319"/>
      <c r="HB67" s="319"/>
      <c r="HC67" s="319"/>
      <c r="HD67" s="319"/>
      <c r="HE67" s="319"/>
      <c r="HF67" s="319"/>
      <c r="HG67" s="319"/>
      <c r="HH67" s="319"/>
      <c r="HI67" s="319"/>
      <c r="HJ67" s="319"/>
      <c r="HK67" s="319"/>
      <c r="HL67" s="319"/>
      <c r="HM67" s="319"/>
      <c r="HN67" s="319"/>
      <c r="HO67" s="319"/>
      <c r="HP67" s="319"/>
      <c r="HQ67" s="319"/>
      <c r="HR67" s="319"/>
      <c r="HS67" s="319"/>
      <c r="HT67" s="319"/>
      <c r="HU67" s="319"/>
      <c r="HV67" s="319"/>
      <c r="HW67" s="319"/>
      <c r="HX67" s="319"/>
      <c r="HY67" s="319"/>
      <c r="HZ67" s="319"/>
      <c r="IA67" s="319"/>
      <c r="IB67" s="319"/>
      <c r="IC67" s="319"/>
      <c r="ID67" s="319"/>
      <c r="IE67" s="319"/>
      <c r="IF67" s="319"/>
      <c r="IG67" s="319"/>
      <c r="IH67" s="319"/>
      <c r="II67" s="319"/>
      <c r="IJ67" s="319"/>
      <c r="IK67" s="319"/>
      <c r="IL67" s="319"/>
      <c r="IM67" s="319"/>
      <c r="IN67" s="319"/>
      <c r="IO67" s="319"/>
      <c r="IP67" s="319"/>
      <c r="IQ67" s="319"/>
      <c r="IR67" s="319"/>
      <c r="IS67" s="319"/>
      <c r="IT67" s="319"/>
      <c r="IU67" s="319"/>
      <c r="IV67" s="319"/>
      <c r="IW67" s="319"/>
      <c r="IX67" s="319"/>
      <c r="IY67" s="319"/>
      <c r="IZ67" s="319"/>
      <c r="JA67" s="319"/>
      <c r="JB67" s="319"/>
      <c r="JC67" s="319"/>
      <c r="JD67" s="319"/>
      <c r="JE67" s="319"/>
      <c r="JF67" s="319"/>
      <c r="JG67" s="319"/>
      <c r="JH67" s="319"/>
      <c r="JI67" s="319"/>
      <c r="JJ67" s="319"/>
      <c r="JK67" s="319"/>
      <c r="JL67" s="319"/>
      <c r="JM67" s="319"/>
      <c r="JN67" s="319"/>
      <c r="JO67" s="319"/>
      <c r="JP67" s="319"/>
      <c r="JQ67" s="319"/>
      <c r="JR67" s="319"/>
      <c r="JS67" s="319"/>
      <c r="JT67" s="319"/>
      <c r="JU67" s="319"/>
      <c r="JV67" s="319"/>
      <c r="JW67" s="319"/>
      <c r="JX67" s="319"/>
      <c r="JY67" s="319"/>
      <c r="JZ67" s="319"/>
      <c r="KA67" s="319"/>
      <c r="KB67" s="319"/>
      <c r="KC67" s="319"/>
      <c r="KD67" s="319"/>
      <c r="KE67" s="319"/>
      <c r="KF67" s="319"/>
      <c r="KG67" s="319"/>
      <c r="KH67" s="319"/>
      <c r="KI67" s="319"/>
      <c r="KJ67" s="319"/>
      <c r="KK67" s="319"/>
      <c r="KL67" s="319"/>
      <c r="KM67" s="319"/>
      <c r="KN67" s="319"/>
      <c r="KO67" s="319"/>
      <c r="KP67" s="319"/>
      <c r="KQ67" s="319"/>
      <c r="KR67" s="319"/>
      <c r="KS67" s="319"/>
      <c r="KT67" s="319"/>
      <c r="KU67" s="319"/>
      <c r="KV67" s="319"/>
      <c r="KW67" s="319"/>
      <c r="KX67" s="319"/>
      <c r="KY67" s="319"/>
      <c r="KZ67" s="319"/>
      <c r="LA67" s="319"/>
      <c r="LB67" s="319"/>
      <c r="LC67" s="319"/>
      <c r="LD67" s="319"/>
      <c r="LE67" s="319"/>
      <c r="LF67" s="319"/>
      <c r="LG67" s="319"/>
      <c r="LH67" s="319"/>
      <c r="LI67" s="319"/>
      <c r="LJ67" s="319"/>
      <c r="LK67" s="319"/>
      <c r="LL67" s="319"/>
      <c r="LM67" s="319"/>
      <c r="LN67" s="319"/>
      <c r="LO67" s="319"/>
      <c r="LP67" s="319"/>
      <c r="LQ67" s="319"/>
      <c r="LR67" s="319"/>
      <c r="LS67" s="319"/>
      <c r="LT67" s="319"/>
      <c r="LU67" s="319"/>
      <c r="LV67" s="319"/>
      <c r="LW67" s="319"/>
      <c r="LX67" s="319"/>
      <c r="LY67" s="319"/>
      <c r="LZ67" s="319"/>
      <c r="MA67" s="319"/>
      <c r="MB67" s="319"/>
      <c r="MC67" s="319"/>
      <c r="MD67" s="319"/>
      <c r="ME67" s="319"/>
      <c r="MF67" s="319"/>
      <c r="MG67" s="319"/>
      <c r="MH67" s="319"/>
      <c r="MI67" s="319"/>
      <c r="MJ67" s="319"/>
      <c r="MK67" s="319"/>
      <c r="ML67" s="319"/>
      <c r="MM67" s="319"/>
      <c r="MN67" s="319"/>
      <c r="MO67" s="319"/>
      <c r="MP67" s="319"/>
      <c r="MQ67" s="319"/>
      <c r="MR67" s="319"/>
      <c r="MS67" s="319"/>
      <c r="MT67" s="319"/>
      <c r="MU67" s="319"/>
      <c r="MV67" s="319"/>
      <c r="MW67" s="319"/>
      <c r="MX67" s="319"/>
      <c r="MY67" s="319"/>
      <c r="MZ67" s="319"/>
      <c r="NA67" s="319"/>
      <c r="NB67" s="319"/>
      <c r="NC67" s="319"/>
      <c r="ND67" s="319"/>
      <c r="NE67" s="319"/>
      <c r="NF67" s="319"/>
      <c r="NG67" s="319"/>
      <c r="NH67" s="319"/>
      <c r="NI67" s="319"/>
      <c r="NJ67" s="319"/>
      <c r="NK67" s="319"/>
      <c r="NL67" s="319"/>
      <c r="NM67" s="319"/>
      <c r="NN67" s="319"/>
      <c r="NO67" s="319"/>
      <c r="NP67" s="319"/>
      <c r="NQ67" s="319"/>
      <c r="NR67" s="319"/>
      <c r="NS67" s="319"/>
      <c r="NT67" s="319"/>
      <c r="NU67" s="319"/>
      <c r="NV67" s="319"/>
      <c r="NW67" s="319"/>
      <c r="NX67" s="319"/>
      <c r="NY67" s="319"/>
      <c r="NZ67" s="319"/>
      <c r="OA67" s="319"/>
      <c r="OB67" s="319"/>
      <c r="OC67" s="319"/>
      <c r="OD67" s="319"/>
      <c r="OE67" s="319"/>
      <c r="OF67" s="319"/>
      <c r="OG67" s="319"/>
      <c r="OH67" s="319"/>
      <c r="OI67" s="319"/>
      <c r="OJ67" s="319"/>
      <c r="OK67" s="319"/>
      <c r="OL67" s="319"/>
      <c r="OM67" s="319"/>
      <c r="ON67" s="319"/>
      <c r="OO67" s="319"/>
      <c r="OP67" s="319"/>
      <c r="OQ67" s="319"/>
      <c r="OR67" s="319"/>
      <c r="OS67" s="319"/>
      <c r="OT67" s="319"/>
      <c r="OU67" s="319"/>
      <c r="OV67" s="319"/>
      <c r="OW67" s="319"/>
      <c r="OX67" s="319"/>
      <c r="OY67" s="319"/>
      <c r="OZ67" s="319"/>
      <c r="PA67" s="319"/>
      <c r="PB67" s="319"/>
      <c r="PC67" s="319"/>
      <c r="PD67" s="319"/>
      <c r="PE67" s="319"/>
      <c r="PF67" s="319"/>
      <c r="PG67" s="319"/>
      <c r="PH67" s="319"/>
      <c r="PI67" s="319"/>
      <c r="PJ67" s="319"/>
      <c r="PK67" s="319"/>
      <c r="PL67" s="319"/>
      <c r="PM67" s="319"/>
      <c r="PN67" s="319"/>
      <c r="PO67" s="319"/>
      <c r="PP67" s="319"/>
      <c r="PQ67" s="319"/>
      <c r="PR67" s="319"/>
      <c r="PS67" s="319"/>
      <c r="PT67" s="319"/>
      <c r="PU67" s="319"/>
      <c r="PV67" s="319"/>
      <c r="PW67" s="319"/>
      <c r="PX67" s="319"/>
      <c r="PY67" s="319"/>
      <c r="PZ67" s="319"/>
      <c r="QA67" s="319"/>
      <c r="QB67" s="319"/>
      <c r="QC67" s="319"/>
      <c r="QD67" s="319"/>
      <c r="QE67" s="319"/>
      <c r="QF67" s="319"/>
      <c r="QG67" s="319"/>
      <c r="QH67" s="319"/>
      <c r="QI67" s="319"/>
      <c r="QJ67" s="319"/>
      <c r="QK67" s="319"/>
      <c r="QL67" s="319"/>
      <c r="QM67" s="319"/>
      <c r="QN67" s="319"/>
      <c r="QO67" s="319"/>
      <c r="QP67" s="319"/>
      <c r="QQ67" s="319"/>
      <c r="QR67" s="319"/>
      <c r="QS67" s="319"/>
      <c r="QT67" s="319"/>
      <c r="QU67" s="319"/>
      <c r="QV67" s="319"/>
      <c r="QW67" s="319"/>
      <c r="QX67" s="319"/>
      <c r="QY67" s="319"/>
      <c r="QZ67" s="319"/>
      <c r="RA67" s="319"/>
      <c r="RB67" s="319"/>
      <c r="RC67" s="319"/>
      <c r="RD67" s="319"/>
      <c r="RE67" s="319"/>
      <c r="RF67" s="319"/>
      <c r="RG67" s="319"/>
    </row>
    <row r="68" spans="1:475" s="746" customFormat="1">
      <c r="A68" s="319"/>
      <c r="B68" s="837"/>
      <c r="C68" s="848"/>
      <c r="D68" s="849"/>
      <c r="E68" s="812" t="s">
        <v>466</v>
      </c>
      <c r="F68" s="812">
        <v>5</v>
      </c>
      <c r="G68" s="839"/>
      <c r="H68" s="7" t="s">
        <v>37</v>
      </c>
      <c r="I68" s="840">
        <v>1221</v>
      </c>
      <c r="J68" s="814">
        <v>116</v>
      </c>
      <c r="K68" s="815">
        <v>20</v>
      </c>
      <c r="L68" s="815">
        <v>46</v>
      </c>
      <c r="M68" s="841">
        <f t="shared" si="1"/>
        <v>26</v>
      </c>
      <c r="N68" s="842">
        <f t="shared" si="8"/>
        <v>141636</v>
      </c>
      <c r="O68" s="745"/>
      <c r="P68" s="843"/>
      <c r="Q68" s="844"/>
      <c r="R68" s="844">
        <f t="shared" si="2"/>
        <v>31746</v>
      </c>
      <c r="S68" s="844">
        <f t="shared" si="11"/>
        <v>56166</v>
      </c>
      <c r="T68" s="844">
        <v>0</v>
      </c>
      <c r="U68" s="844"/>
      <c r="V68" s="844"/>
      <c r="W68" s="844">
        <v>0</v>
      </c>
      <c r="X68" s="844"/>
      <c r="Y68" s="844"/>
      <c r="Z68" s="844">
        <f t="shared" ref="Z68:Z112" si="16">W68/(1+$E$2)^1</f>
        <v>0</v>
      </c>
      <c r="AA68" s="845">
        <f>IF(J68=0,0,(HLOOKUP(H68,ElectricAvoidedCosts!$C$7:$P$37,F68+1,FALSE)))</f>
        <v>0.3175879546338175</v>
      </c>
      <c r="AB68" s="844">
        <f t="shared" si="12"/>
        <v>44981.887542515375</v>
      </c>
      <c r="AC68" s="846"/>
      <c r="AD68" s="846"/>
      <c r="AE68" s="319"/>
      <c r="AF68" s="319"/>
      <c r="AG68" s="319"/>
      <c r="AH68" s="319"/>
      <c r="AI68" s="319"/>
      <c r="AJ68" s="319"/>
      <c r="AK68" s="319"/>
      <c r="AL68" s="319"/>
      <c r="AM68" s="319"/>
      <c r="AN68" s="319"/>
      <c r="AO68" s="319"/>
      <c r="AP68" s="319"/>
      <c r="AQ68" s="319"/>
      <c r="AR68" s="319"/>
      <c r="AS68" s="319"/>
      <c r="AT68" s="319"/>
      <c r="AU68" s="319"/>
      <c r="AV68" s="319"/>
      <c r="AW68" s="319"/>
      <c r="AX68" s="319"/>
      <c r="AY68" s="319"/>
      <c r="AZ68" s="319"/>
      <c r="BA68" s="319"/>
      <c r="BB68" s="319"/>
      <c r="BC68" s="319"/>
      <c r="BD68" s="319"/>
      <c r="BE68" s="319"/>
      <c r="BF68" s="319"/>
      <c r="BG68" s="319"/>
      <c r="BH68" s="319"/>
      <c r="BI68" s="319"/>
      <c r="BJ68" s="319"/>
      <c r="BK68" s="319"/>
      <c r="BL68" s="319"/>
      <c r="BM68" s="319"/>
      <c r="BN68" s="319"/>
      <c r="BO68" s="319"/>
      <c r="BP68" s="319"/>
      <c r="BQ68" s="319"/>
      <c r="BR68" s="319"/>
      <c r="BS68" s="319"/>
      <c r="BT68" s="319"/>
      <c r="BU68" s="319"/>
      <c r="BV68" s="319"/>
      <c r="BW68" s="319"/>
      <c r="BX68" s="319"/>
      <c r="BY68" s="319"/>
      <c r="BZ68" s="319"/>
      <c r="CA68" s="319"/>
      <c r="CB68" s="319"/>
      <c r="CC68" s="319"/>
      <c r="CD68" s="319"/>
      <c r="CE68" s="319"/>
      <c r="CF68" s="319"/>
      <c r="CG68" s="319"/>
      <c r="CH68" s="319"/>
      <c r="CI68" s="319"/>
      <c r="CJ68" s="319"/>
      <c r="CK68" s="319"/>
      <c r="CL68" s="319"/>
      <c r="CM68" s="319"/>
      <c r="CN68" s="319"/>
      <c r="CO68" s="319"/>
      <c r="CP68" s="319"/>
      <c r="CQ68" s="319"/>
      <c r="CR68" s="319"/>
      <c r="CS68" s="319"/>
      <c r="CT68" s="319"/>
      <c r="CU68" s="319"/>
      <c r="CV68" s="319"/>
      <c r="CW68" s="319"/>
      <c r="CX68" s="319"/>
      <c r="CY68" s="319"/>
      <c r="CZ68" s="319"/>
      <c r="DA68" s="319"/>
      <c r="DB68" s="319"/>
      <c r="DC68" s="319"/>
      <c r="DD68" s="319"/>
      <c r="DE68" s="319"/>
      <c r="DF68" s="319"/>
      <c r="DG68" s="319"/>
      <c r="DH68" s="319"/>
      <c r="DI68" s="319"/>
      <c r="DJ68" s="319"/>
      <c r="DK68" s="319"/>
      <c r="DL68" s="319"/>
      <c r="DM68" s="319"/>
      <c r="DN68" s="319"/>
      <c r="DO68" s="319"/>
      <c r="DP68" s="319"/>
      <c r="DQ68" s="319"/>
      <c r="DR68" s="319"/>
      <c r="DS68" s="319"/>
      <c r="DT68" s="319"/>
      <c r="DU68" s="319"/>
      <c r="DV68" s="319"/>
      <c r="DW68" s="319"/>
      <c r="DX68" s="319"/>
      <c r="DY68" s="319"/>
      <c r="DZ68" s="319"/>
      <c r="EA68" s="319"/>
      <c r="EB68" s="319"/>
      <c r="EC68" s="319"/>
      <c r="ED68" s="319"/>
      <c r="EE68" s="319"/>
      <c r="EF68" s="319"/>
      <c r="EG68" s="319"/>
      <c r="EH68" s="319"/>
      <c r="EI68" s="319"/>
      <c r="EJ68" s="319"/>
      <c r="EK68" s="319"/>
      <c r="EL68" s="319"/>
      <c r="EM68" s="319"/>
      <c r="EN68" s="319"/>
      <c r="EO68" s="319"/>
      <c r="EP68" s="319"/>
      <c r="EQ68" s="319"/>
      <c r="ER68" s="319"/>
      <c r="ES68" s="319"/>
      <c r="ET68" s="319"/>
      <c r="EU68" s="319"/>
      <c r="EV68" s="319"/>
      <c r="EW68" s="319"/>
      <c r="EX68" s="319"/>
      <c r="EY68" s="319"/>
      <c r="EZ68" s="319"/>
      <c r="FA68" s="319"/>
      <c r="FB68" s="319"/>
      <c r="FC68" s="319"/>
      <c r="FD68" s="319"/>
      <c r="FE68" s="319"/>
      <c r="FF68" s="319"/>
      <c r="FG68" s="319"/>
      <c r="FH68" s="319"/>
      <c r="FI68" s="319"/>
      <c r="FJ68" s="319"/>
      <c r="FK68" s="319"/>
      <c r="FL68" s="319"/>
      <c r="FM68" s="319"/>
      <c r="FN68" s="319"/>
      <c r="FO68" s="319"/>
      <c r="FP68" s="319"/>
      <c r="FQ68" s="319"/>
      <c r="FR68" s="319"/>
      <c r="FS68" s="319"/>
      <c r="FT68" s="319"/>
      <c r="FU68" s="319"/>
      <c r="FV68" s="319"/>
      <c r="FW68" s="319"/>
      <c r="FX68" s="319"/>
      <c r="FY68" s="319"/>
      <c r="FZ68" s="319"/>
      <c r="GA68" s="319"/>
      <c r="GB68" s="319"/>
      <c r="GC68" s="319"/>
      <c r="GD68" s="319"/>
      <c r="GE68" s="319"/>
      <c r="GF68" s="319"/>
      <c r="GG68" s="319"/>
      <c r="GH68" s="319"/>
      <c r="GI68" s="319"/>
      <c r="GJ68" s="319"/>
      <c r="GK68" s="319"/>
      <c r="GL68" s="319"/>
      <c r="GM68" s="319"/>
      <c r="GN68" s="319"/>
      <c r="GO68" s="319"/>
      <c r="GP68" s="319"/>
      <c r="GQ68" s="319"/>
      <c r="GR68" s="319"/>
      <c r="GS68" s="319"/>
      <c r="GT68" s="319"/>
      <c r="GU68" s="319"/>
      <c r="GV68" s="319"/>
      <c r="GW68" s="319"/>
      <c r="GX68" s="319"/>
      <c r="GY68" s="319"/>
      <c r="GZ68" s="319"/>
      <c r="HA68" s="319"/>
      <c r="HB68" s="319"/>
      <c r="HC68" s="319"/>
      <c r="HD68" s="319"/>
      <c r="HE68" s="319"/>
      <c r="HF68" s="319"/>
      <c r="HG68" s="319"/>
      <c r="HH68" s="319"/>
      <c r="HI68" s="319"/>
      <c r="HJ68" s="319"/>
      <c r="HK68" s="319"/>
      <c r="HL68" s="319"/>
      <c r="HM68" s="319"/>
      <c r="HN68" s="319"/>
      <c r="HO68" s="319"/>
      <c r="HP68" s="319"/>
      <c r="HQ68" s="319"/>
      <c r="HR68" s="319"/>
      <c r="HS68" s="319"/>
      <c r="HT68" s="319"/>
      <c r="HU68" s="319"/>
      <c r="HV68" s="319"/>
      <c r="HW68" s="319"/>
      <c r="HX68" s="319"/>
      <c r="HY68" s="319"/>
      <c r="HZ68" s="319"/>
      <c r="IA68" s="319"/>
      <c r="IB68" s="319"/>
      <c r="IC68" s="319"/>
      <c r="ID68" s="319"/>
      <c r="IE68" s="319"/>
      <c r="IF68" s="319"/>
      <c r="IG68" s="319"/>
      <c r="IH68" s="319"/>
      <c r="II68" s="319"/>
      <c r="IJ68" s="319"/>
      <c r="IK68" s="319"/>
      <c r="IL68" s="319"/>
      <c r="IM68" s="319"/>
      <c r="IN68" s="319"/>
      <c r="IO68" s="319"/>
      <c r="IP68" s="319"/>
      <c r="IQ68" s="319"/>
      <c r="IR68" s="319"/>
      <c r="IS68" s="319"/>
      <c r="IT68" s="319"/>
      <c r="IU68" s="319"/>
      <c r="IV68" s="319"/>
      <c r="IW68" s="319"/>
      <c r="IX68" s="319"/>
      <c r="IY68" s="319"/>
      <c r="IZ68" s="319"/>
      <c r="JA68" s="319"/>
      <c r="JB68" s="319"/>
      <c r="JC68" s="319"/>
      <c r="JD68" s="319"/>
      <c r="JE68" s="319"/>
      <c r="JF68" s="319"/>
      <c r="JG68" s="319"/>
      <c r="JH68" s="319"/>
      <c r="JI68" s="319"/>
      <c r="JJ68" s="319"/>
      <c r="JK68" s="319"/>
      <c r="JL68" s="319"/>
      <c r="JM68" s="319"/>
      <c r="JN68" s="319"/>
      <c r="JO68" s="319"/>
      <c r="JP68" s="319"/>
      <c r="JQ68" s="319"/>
      <c r="JR68" s="319"/>
      <c r="JS68" s="319"/>
      <c r="JT68" s="319"/>
      <c r="JU68" s="319"/>
      <c r="JV68" s="319"/>
      <c r="JW68" s="319"/>
      <c r="JX68" s="319"/>
      <c r="JY68" s="319"/>
      <c r="JZ68" s="319"/>
      <c r="KA68" s="319"/>
      <c r="KB68" s="319"/>
      <c r="KC68" s="319"/>
      <c r="KD68" s="319"/>
      <c r="KE68" s="319"/>
      <c r="KF68" s="319"/>
      <c r="KG68" s="319"/>
      <c r="KH68" s="319"/>
      <c r="KI68" s="319"/>
      <c r="KJ68" s="319"/>
      <c r="KK68" s="319"/>
      <c r="KL68" s="319"/>
      <c r="KM68" s="319"/>
      <c r="KN68" s="319"/>
      <c r="KO68" s="319"/>
      <c r="KP68" s="319"/>
      <c r="KQ68" s="319"/>
      <c r="KR68" s="319"/>
      <c r="KS68" s="319"/>
      <c r="KT68" s="319"/>
      <c r="KU68" s="319"/>
      <c r="KV68" s="319"/>
      <c r="KW68" s="319"/>
      <c r="KX68" s="319"/>
      <c r="KY68" s="319"/>
      <c r="KZ68" s="319"/>
      <c r="LA68" s="319"/>
      <c r="LB68" s="319"/>
      <c r="LC68" s="319"/>
      <c r="LD68" s="319"/>
      <c r="LE68" s="319"/>
      <c r="LF68" s="319"/>
      <c r="LG68" s="319"/>
      <c r="LH68" s="319"/>
      <c r="LI68" s="319"/>
      <c r="LJ68" s="319"/>
      <c r="LK68" s="319"/>
      <c r="LL68" s="319"/>
      <c r="LM68" s="319"/>
      <c r="LN68" s="319"/>
      <c r="LO68" s="319"/>
      <c r="LP68" s="319"/>
      <c r="LQ68" s="319"/>
      <c r="LR68" s="319"/>
      <c r="LS68" s="319"/>
      <c r="LT68" s="319"/>
      <c r="LU68" s="319"/>
      <c r="LV68" s="319"/>
      <c r="LW68" s="319"/>
      <c r="LX68" s="319"/>
      <c r="LY68" s="319"/>
      <c r="LZ68" s="319"/>
      <c r="MA68" s="319"/>
      <c r="MB68" s="319"/>
      <c r="MC68" s="319"/>
      <c r="MD68" s="319"/>
      <c r="ME68" s="319"/>
      <c r="MF68" s="319"/>
      <c r="MG68" s="319"/>
      <c r="MH68" s="319"/>
      <c r="MI68" s="319"/>
      <c r="MJ68" s="319"/>
      <c r="MK68" s="319"/>
      <c r="ML68" s="319"/>
      <c r="MM68" s="319"/>
      <c r="MN68" s="319"/>
      <c r="MO68" s="319"/>
      <c r="MP68" s="319"/>
      <c r="MQ68" s="319"/>
      <c r="MR68" s="319"/>
      <c r="MS68" s="319"/>
      <c r="MT68" s="319"/>
      <c r="MU68" s="319"/>
      <c r="MV68" s="319"/>
      <c r="MW68" s="319"/>
      <c r="MX68" s="319"/>
      <c r="MY68" s="319"/>
      <c r="MZ68" s="319"/>
      <c r="NA68" s="319"/>
      <c r="NB68" s="319"/>
      <c r="NC68" s="319"/>
      <c r="ND68" s="319"/>
      <c r="NE68" s="319"/>
      <c r="NF68" s="319"/>
      <c r="NG68" s="319"/>
      <c r="NH68" s="319"/>
      <c r="NI68" s="319"/>
      <c r="NJ68" s="319"/>
      <c r="NK68" s="319"/>
      <c r="NL68" s="319"/>
      <c r="NM68" s="319"/>
      <c r="NN68" s="319"/>
      <c r="NO68" s="319"/>
      <c r="NP68" s="319"/>
      <c r="NQ68" s="319"/>
      <c r="NR68" s="319"/>
      <c r="NS68" s="319"/>
      <c r="NT68" s="319"/>
      <c r="NU68" s="319"/>
      <c r="NV68" s="319"/>
      <c r="NW68" s="319"/>
      <c r="NX68" s="319"/>
      <c r="NY68" s="319"/>
      <c r="NZ68" s="319"/>
      <c r="OA68" s="319"/>
      <c r="OB68" s="319"/>
      <c r="OC68" s="319"/>
      <c r="OD68" s="319"/>
      <c r="OE68" s="319"/>
      <c r="OF68" s="319"/>
      <c r="OG68" s="319"/>
      <c r="OH68" s="319"/>
      <c r="OI68" s="319"/>
      <c r="OJ68" s="319"/>
      <c r="OK68" s="319"/>
      <c r="OL68" s="319"/>
      <c r="OM68" s="319"/>
      <c r="ON68" s="319"/>
      <c r="OO68" s="319"/>
      <c r="OP68" s="319"/>
      <c r="OQ68" s="319"/>
      <c r="OR68" s="319"/>
      <c r="OS68" s="319"/>
      <c r="OT68" s="319"/>
      <c r="OU68" s="319"/>
      <c r="OV68" s="319"/>
      <c r="OW68" s="319"/>
      <c r="OX68" s="319"/>
      <c r="OY68" s="319"/>
      <c r="OZ68" s="319"/>
      <c r="PA68" s="319"/>
      <c r="PB68" s="319"/>
      <c r="PC68" s="319"/>
      <c r="PD68" s="319"/>
      <c r="PE68" s="319"/>
      <c r="PF68" s="319"/>
      <c r="PG68" s="319"/>
      <c r="PH68" s="319"/>
      <c r="PI68" s="319"/>
      <c r="PJ68" s="319"/>
      <c r="PK68" s="319"/>
      <c r="PL68" s="319"/>
      <c r="PM68" s="319"/>
      <c r="PN68" s="319"/>
      <c r="PO68" s="319"/>
      <c r="PP68" s="319"/>
      <c r="PQ68" s="319"/>
      <c r="PR68" s="319"/>
      <c r="PS68" s="319"/>
      <c r="PT68" s="319"/>
      <c r="PU68" s="319"/>
      <c r="PV68" s="319"/>
      <c r="PW68" s="319"/>
      <c r="PX68" s="319"/>
      <c r="PY68" s="319"/>
      <c r="PZ68" s="319"/>
      <c r="QA68" s="319"/>
      <c r="QB68" s="319"/>
      <c r="QC68" s="319"/>
      <c r="QD68" s="319"/>
      <c r="QE68" s="319"/>
      <c r="QF68" s="319"/>
      <c r="QG68" s="319"/>
      <c r="QH68" s="319"/>
      <c r="QI68" s="319"/>
      <c r="QJ68" s="319"/>
      <c r="QK68" s="319"/>
      <c r="QL68" s="319"/>
      <c r="QM68" s="319"/>
      <c r="QN68" s="319"/>
      <c r="QO68" s="319"/>
      <c r="QP68" s="319"/>
      <c r="QQ68" s="319"/>
      <c r="QR68" s="319"/>
      <c r="QS68" s="319"/>
      <c r="QT68" s="319"/>
      <c r="QU68" s="319"/>
      <c r="QV68" s="319"/>
      <c r="QW68" s="319"/>
      <c r="QX68" s="319"/>
      <c r="QY68" s="319"/>
      <c r="QZ68" s="319"/>
      <c r="RA68" s="319"/>
      <c r="RB68" s="319"/>
      <c r="RC68" s="319"/>
      <c r="RD68" s="319"/>
      <c r="RE68" s="319"/>
      <c r="RF68" s="319"/>
      <c r="RG68" s="319"/>
    </row>
    <row r="69" spans="1:475" s="746" customFormat="1">
      <c r="A69" s="319"/>
      <c r="B69" s="837"/>
      <c r="C69" s="848"/>
      <c r="D69" s="849"/>
      <c r="E69" s="812" t="s">
        <v>467</v>
      </c>
      <c r="F69" s="812">
        <v>5</v>
      </c>
      <c r="G69" s="839"/>
      <c r="H69" s="7" t="s">
        <v>37</v>
      </c>
      <c r="I69" s="840">
        <v>31</v>
      </c>
      <c r="J69" s="814">
        <v>82</v>
      </c>
      <c r="K69" s="815">
        <v>20</v>
      </c>
      <c r="L69" s="815">
        <v>46</v>
      </c>
      <c r="M69" s="841">
        <f t="shared" si="1"/>
        <v>26</v>
      </c>
      <c r="N69" s="842">
        <f t="shared" si="8"/>
        <v>2542</v>
      </c>
      <c r="O69" s="745"/>
      <c r="P69" s="843"/>
      <c r="Q69" s="844"/>
      <c r="R69" s="844">
        <f t="shared" si="2"/>
        <v>806</v>
      </c>
      <c r="S69" s="844">
        <f t="shared" si="11"/>
        <v>1426</v>
      </c>
      <c r="T69" s="844">
        <v>0</v>
      </c>
      <c r="U69" s="844"/>
      <c r="V69" s="844"/>
      <c r="W69" s="844">
        <v>0</v>
      </c>
      <c r="X69" s="844"/>
      <c r="Y69" s="844"/>
      <c r="Z69" s="844">
        <f t="shared" si="16"/>
        <v>0</v>
      </c>
      <c r="AA69" s="845">
        <f>IF(J69=0,0,(HLOOKUP(H69,ElectricAvoidedCosts!$C$7:$P$37,F69+1,FALSE)))</f>
        <v>0.3175879546338175</v>
      </c>
      <c r="AB69" s="844">
        <f t="shared" si="12"/>
        <v>807.30858067916415</v>
      </c>
      <c r="AC69" s="846"/>
      <c r="AD69" s="846"/>
      <c r="AE69" s="319"/>
      <c r="AF69" s="319"/>
      <c r="AG69" s="319"/>
      <c r="AH69" s="319"/>
      <c r="AI69" s="319"/>
      <c r="AJ69" s="319"/>
      <c r="AK69" s="319"/>
      <c r="AL69" s="319"/>
      <c r="AM69" s="319"/>
      <c r="AN69" s="319"/>
      <c r="AO69" s="319"/>
      <c r="AP69" s="319"/>
      <c r="AQ69" s="319"/>
      <c r="AR69" s="319"/>
      <c r="AS69" s="319"/>
      <c r="AT69" s="319"/>
      <c r="AU69" s="319"/>
      <c r="AV69" s="319"/>
      <c r="AW69" s="319"/>
      <c r="AX69" s="319"/>
      <c r="AY69" s="319"/>
      <c r="AZ69" s="319"/>
      <c r="BA69" s="319"/>
      <c r="BB69" s="319"/>
      <c r="BC69" s="319"/>
      <c r="BD69" s="319"/>
      <c r="BE69" s="319"/>
      <c r="BF69" s="319"/>
      <c r="BG69" s="319"/>
      <c r="BH69" s="319"/>
      <c r="BI69" s="319"/>
      <c r="BJ69" s="319"/>
      <c r="BK69" s="319"/>
      <c r="BL69" s="319"/>
      <c r="BM69" s="319"/>
      <c r="BN69" s="319"/>
      <c r="BO69" s="319"/>
      <c r="BP69" s="319"/>
      <c r="BQ69" s="319"/>
      <c r="BR69" s="319"/>
      <c r="BS69" s="319"/>
      <c r="BT69" s="319"/>
      <c r="BU69" s="319"/>
      <c r="BV69" s="319"/>
      <c r="BW69" s="319"/>
      <c r="BX69" s="319"/>
      <c r="BY69" s="319"/>
      <c r="BZ69" s="319"/>
      <c r="CA69" s="319"/>
      <c r="CB69" s="319"/>
      <c r="CC69" s="319"/>
      <c r="CD69" s="319"/>
      <c r="CE69" s="319"/>
      <c r="CF69" s="319"/>
      <c r="CG69" s="319"/>
      <c r="CH69" s="319"/>
      <c r="CI69" s="319"/>
      <c r="CJ69" s="319"/>
      <c r="CK69" s="319"/>
      <c r="CL69" s="319"/>
      <c r="CM69" s="319"/>
      <c r="CN69" s="319"/>
      <c r="CO69" s="319"/>
      <c r="CP69" s="319"/>
      <c r="CQ69" s="319"/>
      <c r="CR69" s="319"/>
      <c r="CS69" s="319"/>
      <c r="CT69" s="319"/>
      <c r="CU69" s="319"/>
      <c r="CV69" s="319"/>
      <c r="CW69" s="319"/>
      <c r="CX69" s="319"/>
      <c r="CY69" s="319"/>
      <c r="CZ69" s="319"/>
      <c r="DA69" s="319"/>
      <c r="DB69" s="319"/>
      <c r="DC69" s="319"/>
      <c r="DD69" s="319"/>
      <c r="DE69" s="319"/>
      <c r="DF69" s="319"/>
      <c r="DG69" s="319"/>
      <c r="DH69" s="319"/>
      <c r="DI69" s="319"/>
      <c r="DJ69" s="319"/>
      <c r="DK69" s="319"/>
      <c r="DL69" s="319"/>
      <c r="DM69" s="319"/>
      <c r="DN69" s="319"/>
      <c r="DO69" s="319"/>
      <c r="DP69" s="319"/>
      <c r="DQ69" s="319"/>
      <c r="DR69" s="319"/>
      <c r="DS69" s="319"/>
      <c r="DT69" s="319"/>
      <c r="DU69" s="319"/>
      <c r="DV69" s="319"/>
      <c r="DW69" s="319"/>
      <c r="DX69" s="319"/>
      <c r="DY69" s="319"/>
      <c r="DZ69" s="319"/>
      <c r="EA69" s="319"/>
      <c r="EB69" s="319"/>
      <c r="EC69" s="319"/>
      <c r="ED69" s="319"/>
      <c r="EE69" s="319"/>
      <c r="EF69" s="319"/>
      <c r="EG69" s="319"/>
      <c r="EH69" s="319"/>
      <c r="EI69" s="319"/>
      <c r="EJ69" s="319"/>
      <c r="EK69" s="319"/>
      <c r="EL69" s="319"/>
      <c r="EM69" s="319"/>
      <c r="EN69" s="319"/>
      <c r="EO69" s="319"/>
      <c r="EP69" s="319"/>
      <c r="EQ69" s="319"/>
      <c r="ER69" s="319"/>
      <c r="ES69" s="319"/>
      <c r="ET69" s="319"/>
      <c r="EU69" s="319"/>
      <c r="EV69" s="319"/>
      <c r="EW69" s="319"/>
      <c r="EX69" s="319"/>
      <c r="EY69" s="319"/>
      <c r="EZ69" s="319"/>
      <c r="FA69" s="319"/>
      <c r="FB69" s="319"/>
      <c r="FC69" s="319"/>
      <c r="FD69" s="319"/>
      <c r="FE69" s="319"/>
      <c r="FF69" s="319"/>
      <c r="FG69" s="319"/>
      <c r="FH69" s="319"/>
      <c r="FI69" s="319"/>
      <c r="FJ69" s="319"/>
      <c r="FK69" s="319"/>
      <c r="FL69" s="319"/>
      <c r="FM69" s="319"/>
      <c r="FN69" s="319"/>
      <c r="FO69" s="319"/>
      <c r="FP69" s="319"/>
      <c r="FQ69" s="319"/>
      <c r="FR69" s="319"/>
      <c r="FS69" s="319"/>
      <c r="FT69" s="319"/>
      <c r="FU69" s="319"/>
      <c r="FV69" s="319"/>
      <c r="FW69" s="319"/>
      <c r="FX69" s="319"/>
      <c r="FY69" s="319"/>
      <c r="FZ69" s="319"/>
      <c r="GA69" s="319"/>
      <c r="GB69" s="319"/>
      <c r="GC69" s="319"/>
      <c r="GD69" s="319"/>
      <c r="GE69" s="319"/>
      <c r="GF69" s="319"/>
      <c r="GG69" s="319"/>
      <c r="GH69" s="319"/>
      <c r="GI69" s="319"/>
      <c r="GJ69" s="319"/>
      <c r="GK69" s="319"/>
      <c r="GL69" s="319"/>
      <c r="GM69" s="319"/>
      <c r="GN69" s="319"/>
      <c r="GO69" s="319"/>
      <c r="GP69" s="319"/>
      <c r="GQ69" s="319"/>
      <c r="GR69" s="319"/>
      <c r="GS69" s="319"/>
      <c r="GT69" s="319"/>
      <c r="GU69" s="319"/>
      <c r="GV69" s="319"/>
      <c r="GW69" s="319"/>
      <c r="GX69" s="319"/>
      <c r="GY69" s="319"/>
      <c r="GZ69" s="319"/>
      <c r="HA69" s="319"/>
      <c r="HB69" s="319"/>
      <c r="HC69" s="319"/>
      <c r="HD69" s="319"/>
      <c r="HE69" s="319"/>
      <c r="HF69" s="319"/>
      <c r="HG69" s="319"/>
      <c r="HH69" s="319"/>
      <c r="HI69" s="319"/>
      <c r="HJ69" s="319"/>
      <c r="HK69" s="319"/>
      <c r="HL69" s="319"/>
      <c r="HM69" s="319"/>
      <c r="HN69" s="319"/>
      <c r="HO69" s="319"/>
      <c r="HP69" s="319"/>
      <c r="HQ69" s="319"/>
      <c r="HR69" s="319"/>
      <c r="HS69" s="319"/>
      <c r="HT69" s="319"/>
      <c r="HU69" s="319"/>
      <c r="HV69" s="319"/>
      <c r="HW69" s="319"/>
      <c r="HX69" s="319"/>
      <c r="HY69" s="319"/>
      <c r="HZ69" s="319"/>
      <c r="IA69" s="319"/>
      <c r="IB69" s="319"/>
      <c r="IC69" s="319"/>
      <c r="ID69" s="319"/>
      <c r="IE69" s="319"/>
      <c r="IF69" s="319"/>
      <c r="IG69" s="319"/>
      <c r="IH69" s="319"/>
      <c r="II69" s="319"/>
      <c r="IJ69" s="319"/>
      <c r="IK69" s="319"/>
      <c r="IL69" s="319"/>
      <c r="IM69" s="319"/>
      <c r="IN69" s="319"/>
      <c r="IO69" s="319"/>
      <c r="IP69" s="319"/>
      <c r="IQ69" s="319"/>
      <c r="IR69" s="319"/>
      <c r="IS69" s="319"/>
      <c r="IT69" s="319"/>
      <c r="IU69" s="319"/>
      <c r="IV69" s="319"/>
      <c r="IW69" s="319"/>
      <c r="IX69" s="319"/>
      <c r="IY69" s="319"/>
      <c r="IZ69" s="319"/>
      <c r="JA69" s="319"/>
      <c r="JB69" s="319"/>
      <c r="JC69" s="319"/>
      <c r="JD69" s="319"/>
      <c r="JE69" s="319"/>
      <c r="JF69" s="319"/>
      <c r="JG69" s="319"/>
      <c r="JH69" s="319"/>
      <c r="JI69" s="319"/>
      <c r="JJ69" s="319"/>
      <c r="JK69" s="319"/>
      <c r="JL69" s="319"/>
      <c r="JM69" s="319"/>
      <c r="JN69" s="319"/>
      <c r="JO69" s="319"/>
      <c r="JP69" s="319"/>
      <c r="JQ69" s="319"/>
      <c r="JR69" s="319"/>
      <c r="JS69" s="319"/>
      <c r="JT69" s="319"/>
      <c r="JU69" s="319"/>
      <c r="JV69" s="319"/>
      <c r="JW69" s="319"/>
      <c r="JX69" s="319"/>
      <c r="JY69" s="319"/>
      <c r="JZ69" s="319"/>
      <c r="KA69" s="319"/>
      <c r="KB69" s="319"/>
      <c r="KC69" s="319"/>
      <c r="KD69" s="319"/>
      <c r="KE69" s="319"/>
      <c r="KF69" s="319"/>
      <c r="KG69" s="319"/>
      <c r="KH69" s="319"/>
      <c r="KI69" s="319"/>
      <c r="KJ69" s="319"/>
      <c r="KK69" s="319"/>
      <c r="KL69" s="319"/>
      <c r="KM69" s="319"/>
      <c r="KN69" s="319"/>
      <c r="KO69" s="319"/>
      <c r="KP69" s="319"/>
      <c r="KQ69" s="319"/>
      <c r="KR69" s="319"/>
      <c r="KS69" s="319"/>
      <c r="KT69" s="319"/>
      <c r="KU69" s="319"/>
      <c r="KV69" s="319"/>
      <c r="KW69" s="319"/>
      <c r="KX69" s="319"/>
      <c r="KY69" s="319"/>
      <c r="KZ69" s="319"/>
      <c r="LA69" s="319"/>
      <c r="LB69" s="319"/>
      <c r="LC69" s="319"/>
      <c r="LD69" s="319"/>
      <c r="LE69" s="319"/>
      <c r="LF69" s="319"/>
      <c r="LG69" s="319"/>
      <c r="LH69" s="319"/>
      <c r="LI69" s="319"/>
      <c r="LJ69" s="319"/>
      <c r="LK69" s="319"/>
      <c r="LL69" s="319"/>
      <c r="LM69" s="319"/>
      <c r="LN69" s="319"/>
      <c r="LO69" s="319"/>
      <c r="LP69" s="319"/>
      <c r="LQ69" s="319"/>
      <c r="LR69" s="319"/>
      <c r="LS69" s="319"/>
      <c r="LT69" s="319"/>
      <c r="LU69" s="319"/>
      <c r="LV69" s="319"/>
      <c r="LW69" s="319"/>
      <c r="LX69" s="319"/>
      <c r="LY69" s="319"/>
      <c r="LZ69" s="319"/>
      <c r="MA69" s="319"/>
      <c r="MB69" s="319"/>
      <c r="MC69" s="319"/>
      <c r="MD69" s="319"/>
      <c r="ME69" s="319"/>
      <c r="MF69" s="319"/>
      <c r="MG69" s="319"/>
      <c r="MH69" s="319"/>
      <c r="MI69" s="319"/>
      <c r="MJ69" s="319"/>
      <c r="MK69" s="319"/>
      <c r="ML69" s="319"/>
      <c r="MM69" s="319"/>
      <c r="MN69" s="319"/>
      <c r="MO69" s="319"/>
      <c r="MP69" s="319"/>
      <c r="MQ69" s="319"/>
      <c r="MR69" s="319"/>
      <c r="MS69" s="319"/>
      <c r="MT69" s="319"/>
      <c r="MU69" s="319"/>
      <c r="MV69" s="319"/>
      <c r="MW69" s="319"/>
      <c r="MX69" s="319"/>
      <c r="MY69" s="319"/>
      <c r="MZ69" s="319"/>
      <c r="NA69" s="319"/>
      <c r="NB69" s="319"/>
      <c r="NC69" s="319"/>
      <c r="ND69" s="319"/>
      <c r="NE69" s="319"/>
      <c r="NF69" s="319"/>
      <c r="NG69" s="319"/>
      <c r="NH69" s="319"/>
      <c r="NI69" s="319"/>
      <c r="NJ69" s="319"/>
      <c r="NK69" s="319"/>
      <c r="NL69" s="319"/>
      <c r="NM69" s="319"/>
      <c r="NN69" s="319"/>
      <c r="NO69" s="319"/>
      <c r="NP69" s="319"/>
      <c r="NQ69" s="319"/>
      <c r="NR69" s="319"/>
      <c r="NS69" s="319"/>
      <c r="NT69" s="319"/>
      <c r="NU69" s="319"/>
      <c r="NV69" s="319"/>
      <c r="NW69" s="319"/>
      <c r="NX69" s="319"/>
      <c r="NY69" s="319"/>
      <c r="NZ69" s="319"/>
      <c r="OA69" s="319"/>
      <c r="OB69" s="319"/>
      <c r="OC69" s="319"/>
      <c r="OD69" s="319"/>
      <c r="OE69" s="319"/>
      <c r="OF69" s="319"/>
      <c r="OG69" s="319"/>
      <c r="OH69" s="319"/>
      <c r="OI69" s="319"/>
      <c r="OJ69" s="319"/>
      <c r="OK69" s="319"/>
      <c r="OL69" s="319"/>
      <c r="OM69" s="319"/>
      <c r="ON69" s="319"/>
      <c r="OO69" s="319"/>
      <c r="OP69" s="319"/>
      <c r="OQ69" s="319"/>
      <c r="OR69" s="319"/>
      <c r="OS69" s="319"/>
      <c r="OT69" s="319"/>
      <c r="OU69" s="319"/>
      <c r="OV69" s="319"/>
      <c r="OW69" s="319"/>
      <c r="OX69" s="319"/>
      <c r="OY69" s="319"/>
      <c r="OZ69" s="319"/>
      <c r="PA69" s="319"/>
      <c r="PB69" s="319"/>
      <c r="PC69" s="319"/>
      <c r="PD69" s="319"/>
      <c r="PE69" s="319"/>
      <c r="PF69" s="319"/>
      <c r="PG69" s="319"/>
      <c r="PH69" s="319"/>
      <c r="PI69" s="319"/>
      <c r="PJ69" s="319"/>
      <c r="PK69" s="319"/>
      <c r="PL69" s="319"/>
      <c r="PM69" s="319"/>
      <c r="PN69" s="319"/>
      <c r="PO69" s="319"/>
      <c r="PP69" s="319"/>
      <c r="PQ69" s="319"/>
      <c r="PR69" s="319"/>
      <c r="PS69" s="319"/>
      <c r="PT69" s="319"/>
      <c r="PU69" s="319"/>
      <c r="PV69" s="319"/>
      <c r="PW69" s="319"/>
      <c r="PX69" s="319"/>
      <c r="PY69" s="319"/>
      <c r="PZ69" s="319"/>
      <c r="QA69" s="319"/>
      <c r="QB69" s="319"/>
      <c r="QC69" s="319"/>
      <c r="QD69" s="319"/>
      <c r="QE69" s="319"/>
      <c r="QF69" s="319"/>
      <c r="QG69" s="319"/>
      <c r="QH69" s="319"/>
      <c r="QI69" s="319"/>
      <c r="QJ69" s="319"/>
      <c r="QK69" s="319"/>
      <c r="QL69" s="319"/>
      <c r="QM69" s="319"/>
      <c r="QN69" s="319"/>
      <c r="QO69" s="319"/>
      <c r="QP69" s="319"/>
      <c r="QQ69" s="319"/>
      <c r="QR69" s="319"/>
      <c r="QS69" s="319"/>
      <c r="QT69" s="319"/>
      <c r="QU69" s="319"/>
      <c r="QV69" s="319"/>
      <c r="QW69" s="319"/>
      <c r="QX69" s="319"/>
      <c r="QY69" s="319"/>
      <c r="QZ69" s="319"/>
      <c r="RA69" s="319"/>
      <c r="RB69" s="319"/>
      <c r="RC69" s="319"/>
      <c r="RD69" s="319"/>
      <c r="RE69" s="319"/>
      <c r="RF69" s="319"/>
      <c r="RG69" s="319"/>
    </row>
    <row r="70" spans="1:475" s="746" customFormat="1">
      <c r="A70" s="319"/>
      <c r="B70" s="837"/>
      <c r="C70" s="848"/>
      <c r="D70" s="849"/>
      <c r="E70" s="812" t="s">
        <v>468</v>
      </c>
      <c r="F70" s="812">
        <v>5</v>
      </c>
      <c r="G70" s="839"/>
      <c r="H70" s="7" t="s">
        <v>37</v>
      </c>
      <c r="I70" s="840">
        <v>38</v>
      </c>
      <c r="J70" s="814">
        <v>195</v>
      </c>
      <c r="K70" s="815">
        <v>20</v>
      </c>
      <c r="L70" s="815">
        <v>46</v>
      </c>
      <c r="M70" s="841">
        <f t="shared" ref="M70:M112" si="17">IF((ABS(L70))&gt;(ABS(K70)),L70-K70,0)</f>
        <v>26</v>
      </c>
      <c r="N70" s="842">
        <f t="shared" si="8"/>
        <v>7410</v>
      </c>
      <c r="O70" s="745"/>
      <c r="P70" s="843"/>
      <c r="Q70" s="844"/>
      <c r="R70" s="844">
        <f t="shared" ref="R70:R112" si="18">M70*I70</f>
        <v>988</v>
      </c>
      <c r="S70" s="844">
        <f t="shared" si="11"/>
        <v>1748</v>
      </c>
      <c r="T70" s="844">
        <v>0</v>
      </c>
      <c r="U70" s="844"/>
      <c r="V70" s="844"/>
      <c r="W70" s="844">
        <v>0</v>
      </c>
      <c r="X70" s="844"/>
      <c r="Y70" s="844"/>
      <c r="Z70" s="844">
        <f t="shared" si="16"/>
        <v>0</v>
      </c>
      <c r="AA70" s="845">
        <f>IF(J70=0,0,(HLOOKUP(H70,ElectricAvoidedCosts!$C$7:$P$37,F70+1,FALSE)))</f>
        <v>0.3175879546338175</v>
      </c>
      <c r="AB70" s="844">
        <f t="shared" si="12"/>
        <v>2353.3267438365879</v>
      </c>
      <c r="AC70" s="846"/>
      <c r="AD70" s="846"/>
      <c r="AE70" s="319"/>
      <c r="AF70" s="319"/>
      <c r="AG70" s="319"/>
      <c r="AH70" s="319"/>
      <c r="AI70" s="319"/>
      <c r="AJ70" s="319"/>
      <c r="AK70" s="319"/>
      <c r="AL70" s="319"/>
      <c r="AM70" s="319"/>
      <c r="AN70" s="319"/>
      <c r="AO70" s="319"/>
      <c r="AP70" s="319"/>
      <c r="AQ70" s="319"/>
      <c r="AR70" s="319"/>
      <c r="AS70" s="319"/>
      <c r="AT70" s="319"/>
      <c r="AU70" s="319"/>
      <c r="AV70" s="319"/>
      <c r="AW70" s="319"/>
      <c r="AX70" s="319"/>
      <c r="AY70" s="319"/>
      <c r="AZ70" s="319"/>
      <c r="BA70" s="319"/>
      <c r="BB70" s="319"/>
      <c r="BC70" s="319"/>
      <c r="BD70" s="319"/>
      <c r="BE70" s="319"/>
      <c r="BF70" s="319"/>
      <c r="BG70" s="319"/>
      <c r="BH70" s="319"/>
      <c r="BI70" s="319"/>
      <c r="BJ70" s="319"/>
      <c r="BK70" s="319"/>
      <c r="BL70" s="319"/>
      <c r="BM70" s="319"/>
      <c r="BN70" s="319"/>
      <c r="BO70" s="319"/>
      <c r="BP70" s="319"/>
      <c r="BQ70" s="319"/>
      <c r="BR70" s="319"/>
      <c r="BS70" s="319"/>
      <c r="BT70" s="319"/>
      <c r="BU70" s="319"/>
      <c r="BV70" s="319"/>
      <c r="BW70" s="319"/>
      <c r="BX70" s="319"/>
      <c r="BY70" s="319"/>
      <c r="BZ70" s="319"/>
      <c r="CA70" s="319"/>
      <c r="CB70" s="319"/>
      <c r="CC70" s="319"/>
      <c r="CD70" s="319"/>
      <c r="CE70" s="319"/>
      <c r="CF70" s="319"/>
      <c r="CG70" s="319"/>
      <c r="CH70" s="319"/>
      <c r="CI70" s="319"/>
      <c r="CJ70" s="319"/>
      <c r="CK70" s="319"/>
      <c r="CL70" s="319"/>
      <c r="CM70" s="319"/>
      <c r="CN70" s="319"/>
      <c r="CO70" s="319"/>
      <c r="CP70" s="319"/>
      <c r="CQ70" s="319"/>
      <c r="CR70" s="319"/>
      <c r="CS70" s="319"/>
      <c r="CT70" s="319"/>
      <c r="CU70" s="319"/>
      <c r="CV70" s="319"/>
      <c r="CW70" s="319"/>
      <c r="CX70" s="319"/>
      <c r="CY70" s="319"/>
      <c r="CZ70" s="319"/>
      <c r="DA70" s="319"/>
      <c r="DB70" s="319"/>
      <c r="DC70" s="319"/>
      <c r="DD70" s="319"/>
      <c r="DE70" s="319"/>
      <c r="DF70" s="319"/>
      <c r="DG70" s="319"/>
      <c r="DH70" s="319"/>
      <c r="DI70" s="319"/>
      <c r="DJ70" s="319"/>
      <c r="DK70" s="319"/>
      <c r="DL70" s="319"/>
      <c r="DM70" s="319"/>
      <c r="DN70" s="319"/>
      <c r="DO70" s="319"/>
      <c r="DP70" s="319"/>
      <c r="DQ70" s="319"/>
      <c r="DR70" s="319"/>
      <c r="DS70" s="319"/>
      <c r="DT70" s="319"/>
      <c r="DU70" s="319"/>
      <c r="DV70" s="319"/>
      <c r="DW70" s="319"/>
      <c r="DX70" s="319"/>
      <c r="DY70" s="319"/>
      <c r="DZ70" s="319"/>
      <c r="EA70" s="319"/>
      <c r="EB70" s="319"/>
      <c r="EC70" s="319"/>
      <c r="ED70" s="319"/>
      <c r="EE70" s="319"/>
      <c r="EF70" s="319"/>
      <c r="EG70" s="319"/>
      <c r="EH70" s="319"/>
      <c r="EI70" s="319"/>
      <c r="EJ70" s="319"/>
      <c r="EK70" s="319"/>
      <c r="EL70" s="319"/>
      <c r="EM70" s="319"/>
      <c r="EN70" s="319"/>
      <c r="EO70" s="319"/>
      <c r="EP70" s="319"/>
      <c r="EQ70" s="319"/>
      <c r="ER70" s="319"/>
      <c r="ES70" s="319"/>
      <c r="ET70" s="319"/>
      <c r="EU70" s="319"/>
      <c r="EV70" s="319"/>
      <c r="EW70" s="319"/>
      <c r="EX70" s="319"/>
      <c r="EY70" s="319"/>
      <c r="EZ70" s="319"/>
      <c r="FA70" s="319"/>
      <c r="FB70" s="319"/>
      <c r="FC70" s="319"/>
      <c r="FD70" s="319"/>
      <c r="FE70" s="319"/>
      <c r="FF70" s="319"/>
      <c r="FG70" s="319"/>
      <c r="FH70" s="319"/>
      <c r="FI70" s="319"/>
      <c r="FJ70" s="319"/>
      <c r="FK70" s="319"/>
      <c r="FL70" s="319"/>
      <c r="FM70" s="319"/>
      <c r="FN70" s="319"/>
      <c r="FO70" s="319"/>
      <c r="FP70" s="319"/>
      <c r="FQ70" s="319"/>
      <c r="FR70" s="319"/>
      <c r="FS70" s="319"/>
      <c r="FT70" s="319"/>
      <c r="FU70" s="319"/>
      <c r="FV70" s="319"/>
      <c r="FW70" s="319"/>
      <c r="FX70" s="319"/>
      <c r="FY70" s="319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19"/>
      <c r="IB70" s="319"/>
      <c r="IC70" s="319"/>
      <c r="ID70" s="319"/>
      <c r="IE70" s="319"/>
      <c r="IF70" s="319"/>
      <c r="IG70" s="319"/>
      <c r="IH70" s="319"/>
      <c r="II70" s="319"/>
      <c r="IJ70" s="319"/>
      <c r="IK70" s="319"/>
      <c r="IL70" s="319"/>
      <c r="IM70" s="319"/>
      <c r="IN70" s="319"/>
      <c r="IO70" s="319"/>
      <c r="IP70" s="319"/>
      <c r="IQ70" s="319"/>
      <c r="IR70" s="319"/>
      <c r="IS70" s="319"/>
      <c r="IT70" s="319"/>
      <c r="IU70" s="319"/>
      <c r="IV70" s="319"/>
      <c r="IW70" s="319"/>
      <c r="IX70" s="319"/>
      <c r="IY70" s="319"/>
      <c r="IZ70" s="319"/>
      <c r="JA70" s="319"/>
      <c r="JB70" s="319"/>
      <c r="JC70" s="319"/>
      <c r="JD70" s="319"/>
      <c r="JE70" s="319"/>
      <c r="JF70" s="319"/>
      <c r="JG70" s="319"/>
      <c r="JH70" s="319"/>
      <c r="JI70" s="319"/>
      <c r="JJ70" s="319"/>
      <c r="JK70" s="319"/>
      <c r="JL70" s="319"/>
      <c r="JM70" s="319"/>
      <c r="JN70" s="319"/>
      <c r="JO70" s="319"/>
      <c r="JP70" s="319"/>
      <c r="JQ70" s="319"/>
      <c r="JR70" s="319"/>
      <c r="JS70" s="319"/>
      <c r="JT70" s="319"/>
      <c r="JU70" s="319"/>
      <c r="JV70" s="319"/>
      <c r="JW70" s="319"/>
      <c r="JX70" s="319"/>
      <c r="JY70" s="319"/>
      <c r="JZ70" s="319"/>
      <c r="KA70" s="319"/>
      <c r="KB70" s="319"/>
      <c r="KC70" s="319"/>
      <c r="KD70" s="319"/>
      <c r="KE70" s="319"/>
      <c r="KF70" s="319"/>
      <c r="KG70" s="319"/>
      <c r="KH70" s="319"/>
      <c r="KI70" s="319"/>
      <c r="KJ70" s="319"/>
      <c r="KK70" s="319"/>
      <c r="KL70" s="319"/>
      <c r="KM70" s="319"/>
      <c r="KN70" s="319"/>
      <c r="KO70" s="319"/>
      <c r="KP70" s="319"/>
      <c r="KQ70" s="319"/>
      <c r="KR70" s="319"/>
      <c r="KS70" s="319"/>
      <c r="KT70" s="319"/>
      <c r="KU70" s="319"/>
      <c r="KV70" s="319"/>
      <c r="KW70" s="319"/>
      <c r="KX70" s="319"/>
      <c r="KY70" s="319"/>
      <c r="KZ70" s="319"/>
      <c r="LA70" s="319"/>
      <c r="LB70" s="319"/>
      <c r="LC70" s="319"/>
      <c r="LD70" s="319"/>
      <c r="LE70" s="319"/>
      <c r="LF70" s="319"/>
      <c r="LG70" s="319"/>
      <c r="LH70" s="319"/>
      <c r="LI70" s="319"/>
      <c r="LJ70" s="319"/>
      <c r="LK70" s="319"/>
      <c r="LL70" s="319"/>
      <c r="LM70" s="319"/>
      <c r="LN70" s="319"/>
      <c r="LO70" s="319"/>
      <c r="LP70" s="319"/>
      <c r="LQ70" s="319"/>
      <c r="LR70" s="319"/>
      <c r="LS70" s="319"/>
      <c r="LT70" s="319"/>
      <c r="LU70" s="319"/>
      <c r="LV70" s="319"/>
      <c r="LW70" s="319"/>
      <c r="LX70" s="319"/>
      <c r="LY70" s="319"/>
      <c r="LZ70" s="319"/>
      <c r="MA70" s="319"/>
      <c r="MB70" s="319"/>
      <c r="MC70" s="319"/>
      <c r="MD70" s="319"/>
      <c r="ME70" s="319"/>
      <c r="MF70" s="319"/>
      <c r="MG70" s="319"/>
      <c r="MH70" s="319"/>
      <c r="MI70" s="319"/>
      <c r="MJ70" s="319"/>
      <c r="MK70" s="319"/>
      <c r="ML70" s="319"/>
      <c r="MM70" s="319"/>
      <c r="MN70" s="319"/>
      <c r="MO70" s="319"/>
      <c r="MP70" s="319"/>
      <c r="MQ70" s="319"/>
      <c r="MR70" s="319"/>
      <c r="MS70" s="319"/>
      <c r="MT70" s="319"/>
      <c r="MU70" s="319"/>
      <c r="MV70" s="319"/>
      <c r="MW70" s="319"/>
      <c r="MX70" s="319"/>
      <c r="MY70" s="319"/>
      <c r="MZ70" s="319"/>
      <c r="NA70" s="319"/>
      <c r="NB70" s="319"/>
      <c r="NC70" s="319"/>
      <c r="ND70" s="319"/>
      <c r="NE70" s="319"/>
      <c r="NF70" s="319"/>
      <c r="NG70" s="319"/>
      <c r="NH70" s="319"/>
      <c r="NI70" s="319"/>
      <c r="NJ70" s="319"/>
      <c r="NK70" s="319"/>
      <c r="NL70" s="319"/>
      <c r="NM70" s="319"/>
      <c r="NN70" s="319"/>
      <c r="NO70" s="319"/>
      <c r="NP70" s="319"/>
      <c r="NQ70" s="319"/>
      <c r="NR70" s="319"/>
      <c r="NS70" s="319"/>
      <c r="NT70" s="319"/>
      <c r="NU70" s="319"/>
      <c r="NV70" s="319"/>
      <c r="NW70" s="319"/>
      <c r="NX70" s="319"/>
      <c r="NY70" s="319"/>
      <c r="NZ70" s="319"/>
      <c r="OA70" s="319"/>
      <c r="OB70" s="319"/>
      <c r="OC70" s="319"/>
      <c r="OD70" s="319"/>
      <c r="OE70" s="319"/>
      <c r="OF70" s="319"/>
      <c r="OG70" s="319"/>
      <c r="OH70" s="319"/>
      <c r="OI70" s="319"/>
      <c r="OJ70" s="319"/>
      <c r="OK70" s="319"/>
      <c r="OL70" s="319"/>
      <c r="OM70" s="319"/>
      <c r="ON70" s="319"/>
      <c r="OO70" s="319"/>
      <c r="OP70" s="319"/>
      <c r="OQ70" s="319"/>
      <c r="OR70" s="319"/>
      <c r="OS70" s="319"/>
      <c r="OT70" s="319"/>
      <c r="OU70" s="319"/>
      <c r="OV70" s="319"/>
      <c r="OW70" s="319"/>
      <c r="OX70" s="319"/>
      <c r="OY70" s="319"/>
      <c r="OZ70" s="319"/>
      <c r="PA70" s="319"/>
      <c r="PB70" s="319"/>
      <c r="PC70" s="319"/>
      <c r="PD70" s="319"/>
      <c r="PE70" s="319"/>
      <c r="PF70" s="319"/>
      <c r="PG70" s="319"/>
      <c r="PH70" s="319"/>
      <c r="PI70" s="319"/>
      <c r="PJ70" s="319"/>
      <c r="PK70" s="319"/>
      <c r="PL70" s="319"/>
      <c r="PM70" s="319"/>
      <c r="PN70" s="319"/>
      <c r="PO70" s="319"/>
      <c r="PP70" s="319"/>
      <c r="PQ70" s="319"/>
      <c r="PR70" s="319"/>
      <c r="PS70" s="319"/>
      <c r="PT70" s="319"/>
      <c r="PU70" s="319"/>
      <c r="PV70" s="319"/>
      <c r="PW70" s="319"/>
      <c r="PX70" s="319"/>
      <c r="PY70" s="319"/>
      <c r="PZ70" s="319"/>
      <c r="QA70" s="319"/>
      <c r="QB70" s="319"/>
      <c r="QC70" s="319"/>
      <c r="QD70" s="319"/>
      <c r="QE70" s="319"/>
      <c r="QF70" s="319"/>
      <c r="QG70" s="319"/>
      <c r="QH70" s="319"/>
      <c r="QI70" s="319"/>
      <c r="QJ70" s="319"/>
      <c r="QK70" s="319"/>
      <c r="QL70" s="319"/>
      <c r="QM70" s="319"/>
      <c r="QN70" s="319"/>
      <c r="QO70" s="319"/>
      <c r="QP70" s="319"/>
      <c r="QQ70" s="319"/>
      <c r="QR70" s="319"/>
      <c r="QS70" s="319"/>
      <c r="QT70" s="319"/>
      <c r="QU70" s="319"/>
      <c r="QV70" s="319"/>
      <c r="QW70" s="319"/>
      <c r="QX70" s="319"/>
      <c r="QY70" s="319"/>
      <c r="QZ70" s="319"/>
      <c r="RA70" s="319"/>
      <c r="RB70" s="319"/>
      <c r="RC70" s="319"/>
      <c r="RD70" s="319"/>
      <c r="RE70" s="319"/>
      <c r="RF70" s="319"/>
      <c r="RG70" s="319"/>
    </row>
    <row r="71" spans="1:475" s="746" customFormat="1">
      <c r="A71" s="319"/>
      <c r="B71" s="837"/>
      <c r="C71" s="848"/>
      <c r="D71" s="849"/>
      <c r="E71" s="812" t="s">
        <v>469</v>
      </c>
      <c r="F71" s="812">
        <v>5</v>
      </c>
      <c r="G71" s="839"/>
      <c r="H71" s="7" t="s">
        <v>37</v>
      </c>
      <c r="I71" s="840">
        <v>71</v>
      </c>
      <c r="J71" s="814">
        <v>121</v>
      </c>
      <c r="K71" s="815">
        <v>20</v>
      </c>
      <c r="L71" s="815">
        <v>46</v>
      </c>
      <c r="M71" s="841">
        <f t="shared" si="17"/>
        <v>26</v>
      </c>
      <c r="N71" s="842">
        <f t="shared" ref="N71:N112" si="19">I71*J71</f>
        <v>8591</v>
      </c>
      <c r="O71" s="745"/>
      <c r="P71" s="843"/>
      <c r="Q71" s="844"/>
      <c r="R71" s="844">
        <f t="shared" si="18"/>
        <v>1846</v>
      </c>
      <c r="S71" s="844">
        <f t="shared" si="11"/>
        <v>3266</v>
      </c>
      <c r="T71" s="844">
        <v>0</v>
      </c>
      <c r="U71" s="844"/>
      <c r="V71" s="844"/>
      <c r="W71" s="844">
        <v>0</v>
      </c>
      <c r="X71" s="844"/>
      <c r="Y71" s="844"/>
      <c r="Z71" s="844">
        <f t="shared" si="16"/>
        <v>0</v>
      </c>
      <c r="AA71" s="845">
        <f>IF(J71=0,0,(HLOOKUP(H71,ElectricAvoidedCosts!$C$7:$P$37,F71+1,FALSE)))</f>
        <v>0.3175879546338175</v>
      </c>
      <c r="AB71" s="844">
        <f t="shared" si="12"/>
        <v>2728.398118259126</v>
      </c>
      <c r="AC71" s="846"/>
      <c r="AD71" s="846"/>
      <c r="AE71" s="319"/>
      <c r="AF71" s="319"/>
      <c r="AG71" s="319"/>
      <c r="AH71" s="319"/>
      <c r="AI71" s="319"/>
      <c r="AJ71" s="319"/>
      <c r="AK71" s="319"/>
      <c r="AL71" s="319"/>
      <c r="AM71" s="319"/>
      <c r="AN71" s="319"/>
      <c r="AO71" s="319"/>
      <c r="AP71" s="319"/>
      <c r="AQ71" s="319"/>
      <c r="AR71" s="319"/>
      <c r="AS71" s="319"/>
      <c r="AT71" s="319"/>
      <c r="AU71" s="319"/>
      <c r="AV71" s="319"/>
      <c r="AW71" s="319"/>
      <c r="AX71" s="319"/>
      <c r="AY71" s="319"/>
      <c r="AZ71" s="319"/>
      <c r="BA71" s="319"/>
      <c r="BB71" s="319"/>
      <c r="BC71" s="319"/>
      <c r="BD71" s="319"/>
      <c r="BE71" s="319"/>
      <c r="BF71" s="319"/>
      <c r="BG71" s="319"/>
      <c r="BH71" s="319"/>
      <c r="BI71" s="319"/>
      <c r="BJ71" s="319"/>
      <c r="BK71" s="319"/>
      <c r="BL71" s="319"/>
      <c r="BM71" s="319"/>
      <c r="BN71" s="319"/>
      <c r="BO71" s="319"/>
      <c r="BP71" s="319"/>
      <c r="BQ71" s="319"/>
      <c r="BR71" s="319"/>
      <c r="BS71" s="319"/>
      <c r="BT71" s="319"/>
      <c r="BU71" s="319"/>
      <c r="BV71" s="319"/>
      <c r="BW71" s="319"/>
      <c r="BX71" s="319"/>
      <c r="BY71" s="319"/>
      <c r="BZ71" s="319"/>
      <c r="CA71" s="319"/>
      <c r="CB71" s="319"/>
      <c r="CC71" s="319"/>
      <c r="CD71" s="319"/>
      <c r="CE71" s="319"/>
      <c r="CF71" s="319"/>
      <c r="CG71" s="319"/>
      <c r="CH71" s="319"/>
      <c r="CI71" s="319"/>
      <c r="CJ71" s="319"/>
      <c r="CK71" s="319"/>
      <c r="CL71" s="319"/>
      <c r="CM71" s="319"/>
      <c r="CN71" s="319"/>
      <c r="CO71" s="319"/>
      <c r="CP71" s="319"/>
      <c r="CQ71" s="319"/>
      <c r="CR71" s="319"/>
      <c r="CS71" s="319"/>
      <c r="CT71" s="319"/>
      <c r="CU71" s="319"/>
      <c r="CV71" s="319"/>
      <c r="CW71" s="319"/>
      <c r="CX71" s="319"/>
      <c r="CY71" s="319"/>
      <c r="CZ71" s="319"/>
      <c r="DA71" s="319"/>
      <c r="DB71" s="319"/>
      <c r="DC71" s="319"/>
      <c r="DD71" s="319"/>
      <c r="DE71" s="319"/>
      <c r="DF71" s="319"/>
      <c r="DG71" s="319"/>
      <c r="DH71" s="319"/>
      <c r="DI71" s="319"/>
      <c r="DJ71" s="319"/>
      <c r="DK71" s="319"/>
      <c r="DL71" s="319"/>
      <c r="DM71" s="319"/>
      <c r="DN71" s="319"/>
      <c r="DO71" s="319"/>
      <c r="DP71" s="319"/>
      <c r="DQ71" s="319"/>
      <c r="DR71" s="319"/>
      <c r="DS71" s="319"/>
      <c r="DT71" s="319"/>
      <c r="DU71" s="319"/>
      <c r="DV71" s="319"/>
      <c r="DW71" s="319"/>
      <c r="DX71" s="319"/>
      <c r="DY71" s="319"/>
      <c r="DZ71" s="319"/>
      <c r="EA71" s="319"/>
      <c r="EB71" s="319"/>
      <c r="EC71" s="319"/>
      <c r="ED71" s="319"/>
      <c r="EE71" s="319"/>
      <c r="EF71" s="319"/>
      <c r="EG71" s="319"/>
      <c r="EH71" s="319"/>
      <c r="EI71" s="319"/>
      <c r="EJ71" s="319"/>
      <c r="EK71" s="319"/>
      <c r="EL71" s="319"/>
      <c r="EM71" s="319"/>
      <c r="EN71" s="319"/>
      <c r="EO71" s="319"/>
      <c r="EP71" s="319"/>
      <c r="EQ71" s="319"/>
      <c r="ER71" s="319"/>
      <c r="ES71" s="319"/>
      <c r="ET71" s="319"/>
      <c r="EU71" s="319"/>
      <c r="EV71" s="319"/>
      <c r="EW71" s="319"/>
      <c r="EX71" s="319"/>
      <c r="EY71" s="319"/>
      <c r="EZ71" s="319"/>
      <c r="FA71" s="319"/>
      <c r="FB71" s="319"/>
      <c r="FC71" s="319"/>
      <c r="FD71" s="319"/>
      <c r="FE71" s="319"/>
      <c r="FF71" s="319"/>
      <c r="FG71" s="319"/>
      <c r="FH71" s="319"/>
      <c r="FI71" s="319"/>
      <c r="FJ71" s="319"/>
      <c r="FK71" s="319"/>
      <c r="FL71" s="319"/>
      <c r="FM71" s="319"/>
      <c r="FN71" s="319"/>
      <c r="FO71" s="319"/>
      <c r="FP71" s="319"/>
      <c r="FQ71" s="319"/>
      <c r="FR71" s="319"/>
      <c r="FS71" s="319"/>
      <c r="FT71" s="319"/>
      <c r="FU71" s="319"/>
      <c r="FV71" s="319"/>
      <c r="FW71" s="319"/>
      <c r="FX71" s="319"/>
      <c r="FY71" s="319"/>
      <c r="FZ71" s="319"/>
      <c r="GA71" s="319"/>
      <c r="GB71" s="319"/>
      <c r="GC71" s="319"/>
      <c r="GD71" s="319"/>
      <c r="GE71" s="319"/>
      <c r="GF71" s="319"/>
      <c r="GG71" s="319"/>
      <c r="GH71" s="319"/>
      <c r="GI71" s="319"/>
      <c r="GJ71" s="319"/>
      <c r="GK71" s="319"/>
      <c r="GL71" s="319"/>
      <c r="GM71" s="319"/>
      <c r="GN71" s="319"/>
      <c r="GO71" s="319"/>
      <c r="GP71" s="319"/>
      <c r="GQ71" s="319"/>
      <c r="GR71" s="319"/>
      <c r="GS71" s="319"/>
      <c r="GT71" s="319"/>
      <c r="GU71" s="319"/>
      <c r="GV71" s="319"/>
      <c r="GW71" s="319"/>
      <c r="GX71" s="319"/>
      <c r="GY71" s="319"/>
      <c r="GZ71" s="319"/>
      <c r="HA71" s="319"/>
      <c r="HB71" s="319"/>
      <c r="HC71" s="319"/>
      <c r="HD71" s="319"/>
      <c r="HE71" s="319"/>
      <c r="HF71" s="319"/>
      <c r="HG71" s="319"/>
      <c r="HH71" s="319"/>
      <c r="HI71" s="319"/>
      <c r="HJ71" s="319"/>
      <c r="HK71" s="319"/>
      <c r="HL71" s="319"/>
      <c r="HM71" s="319"/>
      <c r="HN71" s="319"/>
      <c r="HO71" s="319"/>
      <c r="HP71" s="319"/>
      <c r="HQ71" s="319"/>
      <c r="HR71" s="319"/>
      <c r="HS71" s="319"/>
      <c r="HT71" s="319"/>
      <c r="HU71" s="319"/>
      <c r="HV71" s="319"/>
      <c r="HW71" s="319"/>
      <c r="HX71" s="319"/>
      <c r="HY71" s="319"/>
      <c r="HZ71" s="319"/>
      <c r="IA71" s="319"/>
      <c r="IB71" s="319"/>
      <c r="IC71" s="319"/>
      <c r="ID71" s="319"/>
      <c r="IE71" s="319"/>
      <c r="IF71" s="319"/>
      <c r="IG71" s="319"/>
      <c r="IH71" s="319"/>
      <c r="II71" s="319"/>
      <c r="IJ71" s="319"/>
      <c r="IK71" s="319"/>
      <c r="IL71" s="319"/>
      <c r="IM71" s="319"/>
      <c r="IN71" s="319"/>
      <c r="IO71" s="319"/>
      <c r="IP71" s="319"/>
      <c r="IQ71" s="319"/>
      <c r="IR71" s="319"/>
      <c r="IS71" s="319"/>
      <c r="IT71" s="319"/>
      <c r="IU71" s="319"/>
      <c r="IV71" s="319"/>
      <c r="IW71" s="319"/>
      <c r="IX71" s="319"/>
      <c r="IY71" s="319"/>
      <c r="IZ71" s="319"/>
      <c r="JA71" s="319"/>
      <c r="JB71" s="319"/>
      <c r="JC71" s="319"/>
      <c r="JD71" s="319"/>
      <c r="JE71" s="319"/>
      <c r="JF71" s="319"/>
      <c r="JG71" s="319"/>
      <c r="JH71" s="319"/>
      <c r="JI71" s="319"/>
      <c r="JJ71" s="319"/>
      <c r="JK71" s="319"/>
      <c r="JL71" s="319"/>
      <c r="JM71" s="319"/>
      <c r="JN71" s="319"/>
      <c r="JO71" s="319"/>
      <c r="JP71" s="319"/>
      <c r="JQ71" s="319"/>
      <c r="JR71" s="319"/>
      <c r="JS71" s="319"/>
      <c r="JT71" s="319"/>
      <c r="JU71" s="319"/>
      <c r="JV71" s="319"/>
      <c r="JW71" s="319"/>
      <c r="JX71" s="319"/>
      <c r="JY71" s="319"/>
      <c r="JZ71" s="319"/>
      <c r="KA71" s="319"/>
      <c r="KB71" s="319"/>
      <c r="KC71" s="319"/>
      <c r="KD71" s="319"/>
      <c r="KE71" s="319"/>
      <c r="KF71" s="319"/>
      <c r="KG71" s="319"/>
      <c r="KH71" s="319"/>
      <c r="KI71" s="319"/>
      <c r="KJ71" s="319"/>
      <c r="KK71" s="319"/>
      <c r="KL71" s="319"/>
      <c r="KM71" s="319"/>
      <c r="KN71" s="319"/>
      <c r="KO71" s="319"/>
      <c r="KP71" s="319"/>
      <c r="KQ71" s="319"/>
      <c r="KR71" s="319"/>
      <c r="KS71" s="319"/>
      <c r="KT71" s="319"/>
      <c r="KU71" s="319"/>
      <c r="KV71" s="319"/>
      <c r="KW71" s="319"/>
      <c r="KX71" s="319"/>
      <c r="KY71" s="319"/>
      <c r="KZ71" s="319"/>
      <c r="LA71" s="319"/>
      <c r="LB71" s="319"/>
      <c r="LC71" s="319"/>
      <c r="LD71" s="319"/>
      <c r="LE71" s="319"/>
      <c r="LF71" s="319"/>
      <c r="LG71" s="319"/>
      <c r="LH71" s="319"/>
      <c r="LI71" s="319"/>
      <c r="LJ71" s="319"/>
      <c r="LK71" s="319"/>
      <c r="LL71" s="319"/>
      <c r="LM71" s="319"/>
      <c r="LN71" s="319"/>
      <c r="LO71" s="319"/>
      <c r="LP71" s="319"/>
      <c r="LQ71" s="319"/>
      <c r="LR71" s="319"/>
      <c r="LS71" s="319"/>
      <c r="LT71" s="319"/>
      <c r="LU71" s="319"/>
      <c r="LV71" s="319"/>
      <c r="LW71" s="319"/>
      <c r="LX71" s="319"/>
      <c r="LY71" s="319"/>
      <c r="LZ71" s="319"/>
      <c r="MA71" s="319"/>
      <c r="MB71" s="319"/>
      <c r="MC71" s="319"/>
      <c r="MD71" s="319"/>
      <c r="ME71" s="319"/>
      <c r="MF71" s="319"/>
      <c r="MG71" s="319"/>
      <c r="MH71" s="319"/>
      <c r="MI71" s="319"/>
      <c r="MJ71" s="319"/>
      <c r="MK71" s="319"/>
      <c r="ML71" s="319"/>
      <c r="MM71" s="319"/>
      <c r="MN71" s="319"/>
      <c r="MO71" s="319"/>
      <c r="MP71" s="319"/>
      <c r="MQ71" s="319"/>
      <c r="MR71" s="319"/>
      <c r="MS71" s="319"/>
      <c r="MT71" s="319"/>
      <c r="MU71" s="319"/>
      <c r="MV71" s="319"/>
      <c r="MW71" s="319"/>
      <c r="MX71" s="319"/>
      <c r="MY71" s="319"/>
      <c r="MZ71" s="319"/>
      <c r="NA71" s="319"/>
      <c r="NB71" s="319"/>
      <c r="NC71" s="319"/>
      <c r="ND71" s="319"/>
      <c r="NE71" s="319"/>
      <c r="NF71" s="319"/>
      <c r="NG71" s="319"/>
      <c r="NH71" s="319"/>
      <c r="NI71" s="319"/>
      <c r="NJ71" s="319"/>
      <c r="NK71" s="319"/>
      <c r="NL71" s="319"/>
      <c r="NM71" s="319"/>
      <c r="NN71" s="319"/>
      <c r="NO71" s="319"/>
      <c r="NP71" s="319"/>
      <c r="NQ71" s="319"/>
      <c r="NR71" s="319"/>
      <c r="NS71" s="319"/>
      <c r="NT71" s="319"/>
      <c r="NU71" s="319"/>
      <c r="NV71" s="319"/>
      <c r="NW71" s="319"/>
      <c r="NX71" s="319"/>
      <c r="NY71" s="319"/>
      <c r="NZ71" s="319"/>
      <c r="OA71" s="319"/>
      <c r="OB71" s="319"/>
      <c r="OC71" s="319"/>
      <c r="OD71" s="319"/>
      <c r="OE71" s="319"/>
      <c r="OF71" s="319"/>
      <c r="OG71" s="319"/>
      <c r="OH71" s="319"/>
      <c r="OI71" s="319"/>
      <c r="OJ71" s="319"/>
      <c r="OK71" s="319"/>
      <c r="OL71" s="319"/>
      <c r="OM71" s="319"/>
      <c r="ON71" s="319"/>
      <c r="OO71" s="319"/>
      <c r="OP71" s="319"/>
      <c r="OQ71" s="319"/>
      <c r="OR71" s="319"/>
      <c r="OS71" s="319"/>
      <c r="OT71" s="319"/>
      <c r="OU71" s="319"/>
      <c r="OV71" s="319"/>
      <c r="OW71" s="319"/>
      <c r="OX71" s="319"/>
      <c r="OY71" s="319"/>
      <c r="OZ71" s="319"/>
      <c r="PA71" s="319"/>
      <c r="PB71" s="319"/>
      <c r="PC71" s="319"/>
      <c r="PD71" s="319"/>
      <c r="PE71" s="319"/>
      <c r="PF71" s="319"/>
      <c r="PG71" s="319"/>
      <c r="PH71" s="319"/>
      <c r="PI71" s="319"/>
      <c r="PJ71" s="319"/>
      <c r="PK71" s="319"/>
      <c r="PL71" s="319"/>
      <c r="PM71" s="319"/>
      <c r="PN71" s="319"/>
      <c r="PO71" s="319"/>
      <c r="PP71" s="319"/>
      <c r="PQ71" s="319"/>
      <c r="PR71" s="319"/>
      <c r="PS71" s="319"/>
      <c r="PT71" s="319"/>
      <c r="PU71" s="319"/>
      <c r="PV71" s="319"/>
      <c r="PW71" s="319"/>
      <c r="PX71" s="319"/>
      <c r="PY71" s="319"/>
      <c r="PZ71" s="319"/>
      <c r="QA71" s="319"/>
      <c r="QB71" s="319"/>
      <c r="QC71" s="319"/>
      <c r="QD71" s="319"/>
      <c r="QE71" s="319"/>
      <c r="QF71" s="319"/>
      <c r="QG71" s="319"/>
      <c r="QH71" s="319"/>
      <c r="QI71" s="319"/>
      <c r="QJ71" s="319"/>
      <c r="QK71" s="319"/>
      <c r="QL71" s="319"/>
      <c r="QM71" s="319"/>
      <c r="QN71" s="319"/>
      <c r="QO71" s="319"/>
      <c r="QP71" s="319"/>
      <c r="QQ71" s="319"/>
      <c r="QR71" s="319"/>
      <c r="QS71" s="319"/>
      <c r="QT71" s="319"/>
      <c r="QU71" s="319"/>
      <c r="QV71" s="319"/>
      <c r="QW71" s="319"/>
      <c r="QX71" s="319"/>
      <c r="QY71" s="319"/>
      <c r="QZ71" s="319"/>
      <c r="RA71" s="319"/>
      <c r="RB71" s="319"/>
      <c r="RC71" s="319"/>
      <c r="RD71" s="319"/>
      <c r="RE71" s="319"/>
      <c r="RF71" s="319"/>
      <c r="RG71" s="319"/>
    </row>
    <row r="72" spans="1:475" s="746" customFormat="1">
      <c r="A72" s="319"/>
      <c r="B72" s="837"/>
      <c r="C72" s="848"/>
      <c r="D72" s="849"/>
      <c r="E72" s="812" t="s">
        <v>433</v>
      </c>
      <c r="F72" s="812">
        <v>5</v>
      </c>
      <c r="G72" s="839"/>
      <c r="H72" s="7" t="s">
        <v>37</v>
      </c>
      <c r="I72" s="840">
        <v>9</v>
      </c>
      <c r="J72" s="814">
        <v>118</v>
      </c>
      <c r="K72" s="815">
        <v>15</v>
      </c>
      <c r="L72" s="815">
        <v>0</v>
      </c>
      <c r="M72" s="841">
        <f t="shared" si="17"/>
        <v>0</v>
      </c>
      <c r="N72" s="842">
        <f t="shared" si="19"/>
        <v>1062</v>
      </c>
      <c r="O72" s="745"/>
      <c r="P72" s="843"/>
      <c r="Q72" s="844"/>
      <c r="R72" s="844">
        <f t="shared" si="18"/>
        <v>0</v>
      </c>
      <c r="S72" s="844">
        <f t="shared" si="11"/>
        <v>0</v>
      </c>
      <c r="T72" s="844">
        <v>0</v>
      </c>
      <c r="U72" s="844"/>
      <c r="V72" s="844"/>
      <c r="W72" s="844">
        <v>0</v>
      </c>
      <c r="X72" s="844"/>
      <c r="Y72" s="844"/>
      <c r="Z72" s="844">
        <f t="shared" si="16"/>
        <v>0</v>
      </c>
      <c r="AA72" s="845">
        <f>IF(J72=0,0,(HLOOKUP(H72,ElectricAvoidedCosts!$C$7:$P$37,F72+1,FALSE)))</f>
        <v>0.3175879546338175</v>
      </c>
      <c r="AB72" s="844">
        <f t="shared" si="12"/>
        <v>337.27840782111417</v>
      </c>
      <c r="AC72" s="846"/>
      <c r="AD72" s="846"/>
      <c r="AE72" s="319"/>
      <c r="AF72" s="319"/>
      <c r="AG72" s="319"/>
      <c r="AH72" s="319"/>
      <c r="AI72" s="319"/>
      <c r="AJ72" s="319"/>
      <c r="AK72" s="319"/>
      <c r="AL72" s="319"/>
      <c r="AM72" s="319"/>
      <c r="AN72" s="319"/>
      <c r="AO72" s="319"/>
      <c r="AP72" s="319"/>
      <c r="AQ72" s="319"/>
      <c r="AR72" s="319"/>
      <c r="AS72" s="319"/>
      <c r="AT72" s="319"/>
      <c r="AU72" s="319"/>
      <c r="AV72" s="319"/>
      <c r="AW72" s="319"/>
      <c r="AX72" s="319"/>
      <c r="AY72" s="319"/>
      <c r="AZ72" s="319"/>
      <c r="BA72" s="319"/>
      <c r="BB72" s="319"/>
      <c r="BC72" s="319"/>
      <c r="BD72" s="319"/>
      <c r="BE72" s="319"/>
      <c r="BF72" s="319"/>
      <c r="BG72" s="319"/>
      <c r="BH72" s="319"/>
      <c r="BI72" s="319"/>
      <c r="BJ72" s="319"/>
      <c r="BK72" s="319"/>
      <c r="BL72" s="319"/>
      <c r="BM72" s="319"/>
      <c r="BN72" s="319"/>
      <c r="BO72" s="319"/>
      <c r="BP72" s="319"/>
      <c r="BQ72" s="319"/>
      <c r="BR72" s="319"/>
      <c r="BS72" s="319"/>
      <c r="BT72" s="319"/>
      <c r="BU72" s="319"/>
      <c r="BV72" s="319"/>
      <c r="BW72" s="319"/>
      <c r="BX72" s="319"/>
      <c r="BY72" s="319"/>
      <c r="BZ72" s="319"/>
      <c r="CA72" s="319"/>
      <c r="CB72" s="319"/>
      <c r="CC72" s="319"/>
      <c r="CD72" s="319"/>
      <c r="CE72" s="319"/>
      <c r="CF72" s="319"/>
      <c r="CG72" s="319"/>
      <c r="CH72" s="319"/>
      <c r="CI72" s="319"/>
      <c r="CJ72" s="319"/>
      <c r="CK72" s="319"/>
      <c r="CL72" s="319"/>
      <c r="CM72" s="319"/>
      <c r="CN72" s="319"/>
      <c r="CO72" s="319"/>
      <c r="CP72" s="319"/>
      <c r="CQ72" s="319"/>
      <c r="CR72" s="319"/>
      <c r="CS72" s="319"/>
      <c r="CT72" s="319"/>
      <c r="CU72" s="319"/>
      <c r="CV72" s="319"/>
      <c r="CW72" s="319"/>
      <c r="CX72" s="319"/>
      <c r="CY72" s="319"/>
      <c r="CZ72" s="319"/>
      <c r="DA72" s="319"/>
      <c r="DB72" s="319"/>
      <c r="DC72" s="319"/>
      <c r="DD72" s="319"/>
      <c r="DE72" s="319"/>
      <c r="DF72" s="319"/>
      <c r="DG72" s="319"/>
      <c r="DH72" s="319"/>
      <c r="DI72" s="319"/>
      <c r="DJ72" s="319"/>
      <c r="DK72" s="319"/>
      <c r="DL72" s="319"/>
      <c r="DM72" s="319"/>
      <c r="DN72" s="319"/>
      <c r="DO72" s="319"/>
      <c r="DP72" s="319"/>
      <c r="DQ72" s="319"/>
      <c r="DR72" s="319"/>
      <c r="DS72" s="319"/>
      <c r="DT72" s="319"/>
      <c r="DU72" s="319"/>
      <c r="DV72" s="319"/>
      <c r="DW72" s="319"/>
      <c r="DX72" s="319"/>
      <c r="DY72" s="319"/>
      <c r="DZ72" s="319"/>
      <c r="EA72" s="319"/>
      <c r="EB72" s="319"/>
      <c r="EC72" s="319"/>
      <c r="ED72" s="319"/>
      <c r="EE72" s="319"/>
      <c r="EF72" s="319"/>
      <c r="EG72" s="319"/>
      <c r="EH72" s="319"/>
      <c r="EI72" s="319"/>
      <c r="EJ72" s="319"/>
      <c r="EK72" s="319"/>
      <c r="EL72" s="319"/>
      <c r="EM72" s="319"/>
      <c r="EN72" s="319"/>
      <c r="EO72" s="319"/>
      <c r="EP72" s="319"/>
      <c r="EQ72" s="319"/>
      <c r="ER72" s="319"/>
      <c r="ES72" s="319"/>
      <c r="ET72" s="319"/>
      <c r="EU72" s="319"/>
      <c r="EV72" s="319"/>
      <c r="EW72" s="319"/>
      <c r="EX72" s="319"/>
      <c r="EY72" s="319"/>
      <c r="EZ72" s="319"/>
      <c r="FA72" s="319"/>
      <c r="FB72" s="319"/>
      <c r="FC72" s="319"/>
      <c r="FD72" s="319"/>
      <c r="FE72" s="319"/>
      <c r="FF72" s="319"/>
      <c r="FG72" s="319"/>
      <c r="FH72" s="319"/>
      <c r="FI72" s="319"/>
      <c r="FJ72" s="319"/>
      <c r="FK72" s="319"/>
      <c r="FL72" s="319"/>
      <c r="FM72" s="319"/>
      <c r="FN72" s="319"/>
      <c r="FO72" s="319"/>
      <c r="FP72" s="319"/>
      <c r="FQ72" s="319"/>
      <c r="FR72" s="319"/>
      <c r="FS72" s="319"/>
      <c r="FT72" s="319"/>
      <c r="FU72" s="319"/>
      <c r="FV72" s="319"/>
      <c r="FW72" s="319"/>
      <c r="FX72" s="319"/>
      <c r="FY72" s="319"/>
      <c r="FZ72" s="319"/>
      <c r="GA72" s="319"/>
      <c r="GB72" s="319"/>
      <c r="GC72" s="319"/>
      <c r="GD72" s="319"/>
      <c r="GE72" s="319"/>
      <c r="GF72" s="319"/>
      <c r="GG72" s="319"/>
      <c r="GH72" s="319"/>
      <c r="GI72" s="319"/>
      <c r="GJ72" s="319"/>
      <c r="GK72" s="319"/>
      <c r="GL72" s="319"/>
      <c r="GM72" s="319"/>
      <c r="GN72" s="319"/>
      <c r="GO72" s="319"/>
      <c r="GP72" s="319"/>
      <c r="GQ72" s="319"/>
      <c r="GR72" s="319"/>
      <c r="GS72" s="319"/>
      <c r="GT72" s="319"/>
      <c r="GU72" s="319"/>
      <c r="GV72" s="319"/>
      <c r="GW72" s="319"/>
      <c r="GX72" s="319"/>
      <c r="GY72" s="319"/>
      <c r="GZ72" s="319"/>
      <c r="HA72" s="319"/>
      <c r="HB72" s="319"/>
      <c r="HC72" s="319"/>
      <c r="HD72" s="319"/>
      <c r="HE72" s="319"/>
      <c r="HF72" s="319"/>
      <c r="HG72" s="319"/>
      <c r="HH72" s="319"/>
      <c r="HI72" s="319"/>
      <c r="HJ72" s="319"/>
      <c r="HK72" s="319"/>
      <c r="HL72" s="319"/>
      <c r="HM72" s="319"/>
      <c r="HN72" s="319"/>
      <c r="HO72" s="319"/>
      <c r="HP72" s="319"/>
      <c r="HQ72" s="319"/>
      <c r="HR72" s="319"/>
      <c r="HS72" s="319"/>
      <c r="HT72" s="319"/>
      <c r="HU72" s="319"/>
      <c r="HV72" s="319"/>
      <c r="HW72" s="319"/>
      <c r="HX72" s="319"/>
      <c r="HY72" s="319"/>
      <c r="HZ72" s="319"/>
      <c r="IA72" s="319"/>
      <c r="IB72" s="319"/>
      <c r="IC72" s="319"/>
      <c r="ID72" s="319"/>
      <c r="IE72" s="319"/>
      <c r="IF72" s="319"/>
      <c r="IG72" s="319"/>
      <c r="IH72" s="319"/>
      <c r="II72" s="319"/>
      <c r="IJ72" s="319"/>
      <c r="IK72" s="319"/>
      <c r="IL72" s="319"/>
      <c r="IM72" s="319"/>
      <c r="IN72" s="319"/>
      <c r="IO72" s="319"/>
      <c r="IP72" s="319"/>
      <c r="IQ72" s="319"/>
      <c r="IR72" s="319"/>
      <c r="IS72" s="319"/>
      <c r="IT72" s="319"/>
      <c r="IU72" s="319"/>
      <c r="IV72" s="319"/>
      <c r="IW72" s="319"/>
      <c r="IX72" s="319"/>
      <c r="IY72" s="319"/>
      <c r="IZ72" s="319"/>
      <c r="JA72" s="319"/>
      <c r="JB72" s="319"/>
      <c r="JC72" s="319"/>
      <c r="JD72" s="319"/>
      <c r="JE72" s="319"/>
      <c r="JF72" s="319"/>
      <c r="JG72" s="319"/>
      <c r="JH72" s="319"/>
      <c r="JI72" s="319"/>
      <c r="JJ72" s="319"/>
      <c r="JK72" s="319"/>
      <c r="JL72" s="319"/>
      <c r="JM72" s="319"/>
      <c r="JN72" s="319"/>
      <c r="JO72" s="319"/>
      <c r="JP72" s="319"/>
      <c r="JQ72" s="319"/>
      <c r="JR72" s="319"/>
      <c r="JS72" s="319"/>
      <c r="JT72" s="319"/>
      <c r="JU72" s="319"/>
      <c r="JV72" s="319"/>
      <c r="JW72" s="319"/>
      <c r="JX72" s="319"/>
      <c r="JY72" s="319"/>
      <c r="JZ72" s="319"/>
      <c r="KA72" s="319"/>
      <c r="KB72" s="319"/>
      <c r="KC72" s="319"/>
      <c r="KD72" s="319"/>
      <c r="KE72" s="319"/>
      <c r="KF72" s="319"/>
      <c r="KG72" s="319"/>
      <c r="KH72" s="319"/>
      <c r="KI72" s="319"/>
      <c r="KJ72" s="319"/>
      <c r="KK72" s="319"/>
      <c r="KL72" s="319"/>
      <c r="KM72" s="319"/>
      <c r="KN72" s="319"/>
      <c r="KO72" s="319"/>
      <c r="KP72" s="319"/>
      <c r="KQ72" s="319"/>
      <c r="KR72" s="319"/>
      <c r="KS72" s="319"/>
      <c r="KT72" s="319"/>
      <c r="KU72" s="319"/>
      <c r="KV72" s="319"/>
      <c r="KW72" s="319"/>
      <c r="KX72" s="319"/>
      <c r="KY72" s="319"/>
      <c r="KZ72" s="319"/>
      <c r="LA72" s="319"/>
      <c r="LB72" s="319"/>
      <c r="LC72" s="319"/>
      <c r="LD72" s="319"/>
      <c r="LE72" s="319"/>
      <c r="LF72" s="319"/>
      <c r="LG72" s="319"/>
      <c r="LH72" s="319"/>
      <c r="LI72" s="319"/>
      <c r="LJ72" s="319"/>
      <c r="LK72" s="319"/>
      <c r="LL72" s="319"/>
      <c r="LM72" s="319"/>
      <c r="LN72" s="319"/>
      <c r="LO72" s="319"/>
      <c r="LP72" s="319"/>
      <c r="LQ72" s="319"/>
      <c r="LR72" s="319"/>
      <c r="LS72" s="319"/>
      <c r="LT72" s="319"/>
      <c r="LU72" s="319"/>
      <c r="LV72" s="319"/>
      <c r="LW72" s="319"/>
      <c r="LX72" s="319"/>
      <c r="LY72" s="319"/>
      <c r="LZ72" s="319"/>
      <c r="MA72" s="319"/>
      <c r="MB72" s="319"/>
      <c r="MC72" s="319"/>
      <c r="MD72" s="319"/>
      <c r="ME72" s="319"/>
      <c r="MF72" s="319"/>
      <c r="MG72" s="319"/>
      <c r="MH72" s="319"/>
      <c r="MI72" s="319"/>
      <c r="MJ72" s="319"/>
      <c r="MK72" s="319"/>
      <c r="ML72" s="319"/>
      <c r="MM72" s="319"/>
      <c r="MN72" s="319"/>
      <c r="MO72" s="319"/>
      <c r="MP72" s="319"/>
      <c r="MQ72" s="319"/>
      <c r="MR72" s="319"/>
      <c r="MS72" s="319"/>
      <c r="MT72" s="319"/>
      <c r="MU72" s="319"/>
      <c r="MV72" s="319"/>
      <c r="MW72" s="319"/>
      <c r="MX72" s="319"/>
      <c r="MY72" s="319"/>
      <c r="MZ72" s="319"/>
      <c r="NA72" s="319"/>
      <c r="NB72" s="319"/>
      <c r="NC72" s="319"/>
      <c r="ND72" s="319"/>
      <c r="NE72" s="319"/>
      <c r="NF72" s="319"/>
      <c r="NG72" s="319"/>
      <c r="NH72" s="319"/>
      <c r="NI72" s="319"/>
      <c r="NJ72" s="319"/>
      <c r="NK72" s="319"/>
      <c r="NL72" s="319"/>
      <c r="NM72" s="319"/>
      <c r="NN72" s="319"/>
      <c r="NO72" s="319"/>
      <c r="NP72" s="319"/>
      <c r="NQ72" s="319"/>
      <c r="NR72" s="319"/>
      <c r="NS72" s="319"/>
      <c r="NT72" s="319"/>
      <c r="NU72" s="319"/>
      <c r="NV72" s="319"/>
      <c r="NW72" s="319"/>
      <c r="NX72" s="319"/>
      <c r="NY72" s="319"/>
      <c r="NZ72" s="319"/>
      <c r="OA72" s="319"/>
      <c r="OB72" s="319"/>
      <c r="OC72" s="319"/>
      <c r="OD72" s="319"/>
      <c r="OE72" s="319"/>
      <c r="OF72" s="319"/>
      <c r="OG72" s="319"/>
      <c r="OH72" s="319"/>
      <c r="OI72" s="319"/>
      <c r="OJ72" s="319"/>
      <c r="OK72" s="319"/>
      <c r="OL72" s="319"/>
      <c r="OM72" s="319"/>
      <c r="ON72" s="319"/>
      <c r="OO72" s="319"/>
      <c r="OP72" s="319"/>
      <c r="OQ72" s="319"/>
      <c r="OR72" s="319"/>
      <c r="OS72" s="319"/>
      <c r="OT72" s="319"/>
      <c r="OU72" s="319"/>
      <c r="OV72" s="319"/>
      <c r="OW72" s="319"/>
      <c r="OX72" s="319"/>
      <c r="OY72" s="319"/>
      <c r="OZ72" s="319"/>
      <c r="PA72" s="319"/>
      <c r="PB72" s="319"/>
      <c r="PC72" s="319"/>
      <c r="PD72" s="319"/>
      <c r="PE72" s="319"/>
      <c r="PF72" s="319"/>
      <c r="PG72" s="319"/>
      <c r="PH72" s="319"/>
      <c r="PI72" s="319"/>
      <c r="PJ72" s="319"/>
      <c r="PK72" s="319"/>
      <c r="PL72" s="319"/>
      <c r="PM72" s="319"/>
      <c r="PN72" s="319"/>
      <c r="PO72" s="319"/>
      <c r="PP72" s="319"/>
      <c r="PQ72" s="319"/>
      <c r="PR72" s="319"/>
      <c r="PS72" s="319"/>
      <c r="PT72" s="319"/>
      <c r="PU72" s="319"/>
      <c r="PV72" s="319"/>
      <c r="PW72" s="319"/>
      <c r="PX72" s="319"/>
      <c r="PY72" s="319"/>
      <c r="PZ72" s="319"/>
      <c r="QA72" s="319"/>
      <c r="QB72" s="319"/>
      <c r="QC72" s="319"/>
      <c r="QD72" s="319"/>
      <c r="QE72" s="319"/>
      <c r="QF72" s="319"/>
      <c r="QG72" s="319"/>
      <c r="QH72" s="319"/>
      <c r="QI72" s="319"/>
      <c r="QJ72" s="319"/>
      <c r="QK72" s="319"/>
      <c r="QL72" s="319"/>
      <c r="QM72" s="319"/>
      <c r="QN72" s="319"/>
      <c r="QO72" s="319"/>
      <c r="QP72" s="319"/>
      <c r="QQ72" s="319"/>
      <c r="QR72" s="319"/>
      <c r="QS72" s="319"/>
      <c r="QT72" s="319"/>
      <c r="QU72" s="319"/>
      <c r="QV72" s="319"/>
      <c r="QW72" s="319"/>
      <c r="QX72" s="319"/>
      <c r="QY72" s="319"/>
      <c r="QZ72" s="319"/>
      <c r="RA72" s="319"/>
      <c r="RB72" s="319"/>
      <c r="RC72" s="319"/>
      <c r="RD72" s="319"/>
      <c r="RE72" s="319"/>
      <c r="RF72" s="319"/>
      <c r="RG72" s="319"/>
    </row>
    <row r="73" spans="1:475" s="746" customFormat="1">
      <c r="A73" s="319"/>
      <c r="B73" s="837"/>
      <c r="C73" s="848"/>
      <c r="D73" s="849"/>
      <c r="E73" s="812" t="s">
        <v>634</v>
      </c>
      <c r="F73" s="812">
        <v>5</v>
      </c>
      <c r="G73" s="839"/>
      <c r="H73" s="7" t="s">
        <v>37</v>
      </c>
      <c r="I73" s="840">
        <v>27</v>
      </c>
      <c r="J73" s="814">
        <v>146</v>
      </c>
      <c r="K73" s="815">
        <v>10</v>
      </c>
      <c r="L73" s="815">
        <v>10</v>
      </c>
      <c r="M73" s="841">
        <f t="shared" si="17"/>
        <v>0</v>
      </c>
      <c r="N73" s="842">
        <f t="shared" si="19"/>
        <v>3942</v>
      </c>
      <c r="O73" s="745"/>
      <c r="P73" s="843"/>
      <c r="Q73" s="844"/>
      <c r="R73" s="844">
        <f t="shared" si="18"/>
        <v>0</v>
      </c>
      <c r="S73" s="844">
        <f t="shared" si="11"/>
        <v>270</v>
      </c>
      <c r="T73" s="844">
        <v>0</v>
      </c>
      <c r="U73" s="844"/>
      <c r="V73" s="844"/>
      <c r="W73" s="844">
        <v>0</v>
      </c>
      <c r="X73" s="844"/>
      <c r="Y73" s="844"/>
      <c r="Z73" s="844">
        <f t="shared" si="16"/>
        <v>0</v>
      </c>
      <c r="AA73" s="845">
        <f>IF(J73=0,0,(HLOOKUP(H73,ElectricAvoidedCosts!$C$7:$P$37,F73+1,FALSE)))</f>
        <v>0.3175879546338175</v>
      </c>
      <c r="AB73" s="844">
        <f t="shared" si="12"/>
        <v>1251.9317171665086</v>
      </c>
      <c r="AC73" s="846"/>
      <c r="AD73" s="846"/>
      <c r="AE73" s="319"/>
      <c r="AF73" s="319"/>
      <c r="AG73" s="319"/>
      <c r="AH73" s="319"/>
      <c r="AI73" s="319"/>
      <c r="AJ73" s="319"/>
      <c r="AK73" s="319"/>
      <c r="AL73" s="319"/>
      <c r="AM73" s="319"/>
      <c r="AN73" s="319"/>
      <c r="AO73" s="319"/>
      <c r="AP73" s="319"/>
      <c r="AQ73" s="319"/>
      <c r="AR73" s="319"/>
      <c r="AS73" s="319"/>
      <c r="AT73" s="319"/>
      <c r="AU73" s="319"/>
      <c r="AV73" s="319"/>
      <c r="AW73" s="319"/>
      <c r="AX73" s="319"/>
      <c r="AY73" s="319"/>
      <c r="AZ73" s="319"/>
      <c r="BA73" s="319"/>
      <c r="BB73" s="319"/>
      <c r="BC73" s="319"/>
      <c r="BD73" s="319"/>
      <c r="BE73" s="319"/>
      <c r="BF73" s="319"/>
      <c r="BG73" s="319"/>
      <c r="BH73" s="319"/>
      <c r="BI73" s="319"/>
      <c r="BJ73" s="319"/>
      <c r="BK73" s="319"/>
      <c r="BL73" s="319"/>
      <c r="BM73" s="319"/>
      <c r="BN73" s="319"/>
      <c r="BO73" s="319"/>
      <c r="BP73" s="319"/>
      <c r="BQ73" s="319"/>
      <c r="BR73" s="319"/>
      <c r="BS73" s="319"/>
      <c r="BT73" s="319"/>
      <c r="BU73" s="319"/>
      <c r="BV73" s="319"/>
      <c r="BW73" s="319"/>
      <c r="BX73" s="319"/>
      <c r="BY73" s="319"/>
      <c r="BZ73" s="319"/>
      <c r="CA73" s="319"/>
      <c r="CB73" s="319"/>
      <c r="CC73" s="319"/>
      <c r="CD73" s="319"/>
      <c r="CE73" s="319"/>
      <c r="CF73" s="319"/>
      <c r="CG73" s="319"/>
      <c r="CH73" s="319"/>
      <c r="CI73" s="319"/>
      <c r="CJ73" s="319"/>
      <c r="CK73" s="319"/>
      <c r="CL73" s="319"/>
      <c r="CM73" s="319"/>
      <c r="CN73" s="319"/>
      <c r="CO73" s="319"/>
      <c r="CP73" s="319"/>
      <c r="CQ73" s="319"/>
      <c r="CR73" s="319"/>
      <c r="CS73" s="319"/>
      <c r="CT73" s="319"/>
      <c r="CU73" s="319"/>
      <c r="CV73" s="319"/>
      <c r="CW73" s="319"/>
      <c r="CX73" s="319"/>
      <c r="CY73" s="319"/>
      <c r="CZ73" s="319"/>
      <c r="DA73" s="319"/>
      <c r="DB73" s="319"/>
      <c r="DC73" s="319"/>
      <c r="DD73" s="319"/>
      <c r="DE73" s="319"/>
      <c r="DF73" s="319"/>
      <c r="DG73" s="319"/>
      <c r="DH73" s="319"/>
      <c r="DI73" s="319"/>
      <c r="DJ73" s="319"/>
      <c r="DK73" s="319"/>
      <c r="DL73" s="319"/>
      <c r="DM73" s="319"/>
      <c r="DN73" s="319"/>
      <c r="DO73" s="319"/>
      <c r="DP73" s="319"/>
      <c r="DQ73" s="319"/>
      <c r="DR73" s="319"/>
      <c r="DS73" s="319"/>
      <c r="DT73" s="319"/>
      <c r="DU73" s="319"/>
      <c r="DV73" s="319"/>
      <c r="DW73" s="319"/>
      <c r="DX73" s="319"/>
      <c r="DY73" s="319"/>
      <c r="DZ73" s="319"/>
      <c r="EA73" s="319"/>
      <c r="EB73" s="319"/>
      <c r="EC73" s="319"/>
      <c r="ED73" s="319"/>
      <c r="EE73" s="319"/>
      <c r="EF73" s="319"/>
      <c r="EG73" s="319"/>
      <c r="EH73" s="319"/>
      <c r="EI73" s="319"/>
      <c r="EJ73" s="319"/>
      <c r="EK73" s="319"/>
      <c r="EL73" s="319"/>
      <c r="EM73" s="319"/>
      <c r="EN73" s="319"/>
      <c r="EO73" s="319"/>
      <c r="EP73" s="319"/>
      <c r="EQ73" s="319"/>
      <c r="ER73" s="319"/>
      <c r="ES73" s="319"/>
      <c r="ET73" s="319"/>
      <c r="EU73" s="319"/>
      <c r="EV73" s="319"/>
      <c r="EW73" s="319"/>
      <c r="EX73" s="319"/>
      <c r="EY73" s="319"/>
      <c r="EZ73" s="319"/>
      <c r="FA73" s="319"/>
      <c r="FB73" s="319"/>
      <c r="FC73" s="319"/>
      <c r="FD73" s="319"/>
      <c r="FE73" s="319"/>
      <c r="FF73" s="319"/>
      <c r="FG73" s="319"/>
      <c r="FH73" s="319"/>
      <c r="FI73" s="319"/>
      <c r="FJ73" s="319"/>
      <c r="FK73" s="319"/>
      <c r="FL73" s="319"/>
      <c r="FM73" s="319"/>
      <c r="FN73" s="319"/>
      <c r="FO73" s="319"/>
      <c r="FP73" s="319"/>
      <c r="FQ73" s="319"/>
      <c r="FR73" s="319"/>
      <c r="FS73" s="319"/>
      <c r="FT73" s="319"/>
      <c r="FU73" s="319"/>
      <c r="FV73" s="319"/>
      <c r="FW73" s="319"/>
      <c r="FX73" s="319"/>
      <c r="FY73" s="319"/>
      <c r="FZ73" s="319"/>
      <c r="GA73" s="319"/>
      <c r="GB73" s="319"/>
      <c r="GC73" s="319"/>
      <c r="GD73" s="319"/>
      <c r="GE73" s="319"/>
      <c r="GF73" s="319"/>
      <c r="GG73" s="319"/>
      <c r="GH73" s="319"/>
      <c r="GI73" s="319"/>
      <c r="GJ73" s="319"/>
      <c r="GK73" s="319"/>
      <c r="GL73" s="319"/>
      <c r="GM73" s="319"/>
      <c r="GN73" s="319"/>
      <c r="GO73" s="319"/>
      <c r="GP73" s="319"/>
      <c r="GQ73" s="319"/>
      <c r="GR73" s="319"/>
      <c r="GS73" s="319"/>
      <c r="GT73" s="319"/>
      <c r="GU73" s="319"/>
      <c r="GV73" s="319"/>
      <c r="GW73" s="319"/>
      <c r="GX73" s="319"/>
      <c r="GY73" s="319"/>
      <c r="GZ73" s="319"/>
      <c r="HA73" s="319"/>
      <c r="HB73" s="319"/>
      <c r="HC73" s="319"/>
      <c r="HD73" s="319"/>
      <c r="HE73" s="319"/>
      <c r="HF73" s="319"/>
      <c r="HG73" s="319"/>
      <c r="HH73" s="319"/>
      <c r="HI73" s="319"/>
      <c r="HJ73" s="319"/>
      <c r="HK73" s="319"/>
      <c r="HL73" s="319"/>
      <c r="HM73" s="319"/>
      <c r="HN73" s="319"/>
      <c r="HO73" s="319"/>
      <c r="HP73" s="319"/>
      <c r="HQ73" s="319"/>
      <c r="HR73" s="319"/>
      <c r="HS73" s="319"/>
      <c r="HT73" s="319"/>
      <c r="HU73" s="319"/>
      <c r="HV73" s="319"/>
      <c r="HW73" s="319"/>
      <c r="HX73" s="319"/>
      <c r="HY73" s="319"/>
      <c r="HZ73" s="319"/>
      <c r="IA73" s="319"/>
      <c r="IB73" s="319"/>
      <c r="IC73" s="319"/>
      <c r="ID73" s="319"/>
      <c r="IE73" s="319"/>
      <c r="IF73" s="319"/>
      <c r="IG73" s="319"/>
      <c r="IH73" s="319"/>
      <c r="II73" s="319"/>
      <c r="IJ73" s="319"/>
      <c r="IK73" s="319"/>
      <c r="IL73" s="319"/>
      <c r="IM73" s="319"/>
      <c r="IN73" s="319"/>
      <c r="IO73" s="319"/>
      <c r="IP73" s="319"/>
      <c r="IQ73" s="319"/>
      <c r="IR73" s="319"/>
      <c r="IS73" s="319"/>
      <c r="IT73" s="319"/>
      <c r="IU73" s="319"/>
      <c r="IV73" s="319"/>
      <c r="IW73" s="319"/>
      <c r="IX73" s="319"/>
      <c r="IY73" s="319"/>
      <c r="IZ73" s="319"/>
      <c r="JA73" s="319"/>
      <c r="JB73" s="319"/>
      <c r="JC73" s="319"/>
      <c r="JD73" s="319"/>
      <c r="JE73" s="319"/>
      <c r="JF73" s="319"/>
      <c r="JG73" s="319"/>
      <c r="JH73" s="319"/>
      <c r="JI73" s="319"/>
      <c r="JJ73" s="319"/>
      <c r="JK73" s="319"/>
      <c r="JL73" s="319"/>
      <c r="JM73" s="319"/>
      <c r="JN73" s="319"/>
      <c r="JO73" s="319"/>
      <c r="JP73" s="319"/>
      <c r="JQ73" s="319"/>
      <c r="JR73" s="319"/>
      <c r="JS73" s="319"/>
      <c r="JT73" s="319"/>
      <c r="JU73" s="319"/>
      <c r="JV73" s="319"/>
      <c r="JW73" s="319"/>
      <c r="JX73" s="319"/>
      <c r="JY73" s="319"/>
      <c r="JZ73" s="319"/>
      <c r="KA73" s="319"/>
      <c r="KB73" s="319"/>
      <c r="KC73" s="319"/>
      <c r="KD73" s="319"/>
      <c r="KE73" s="319"/>
      <c r="KF73" s="319"/>
      <c r="KG73" s="319"/>
      <c r="KH73" s="319"/>
      <c r="KI73" s="319"/>
      <c r="KJ73" s="319"/>
      <c r="KK73" s="319"/>
      <c r="KL73" s="319"/>
      <c r="KM73" s="319"/>
      <c r="KN73" s="319"/>
      <c r="KO73" s="319"/>
      <c r="KP73" s="319"/>
      <c r="KQ73" s="319"/>
      <c r="KR73" s="319"/>
      <c r="KS73" s="319"/>
      <c r="KT73" s="319"/>
      <c r="KU73" s="319"/>
      <c r="KV73" s="319"/>
      <c r="KW73" s="319"/>
      <c r="KX73" s="319"/>
      <c r="KY73" s="319"/>
      <c r="KZ73" s="319"/>
      <c r="LA73" s="319"/>
      <c r="LB73" s="319"/>
      <c r="LC73" s="319"/>
      <c r="LD73" s="319"/>
      <c r="LE73" s="319"/>
      <c r="LF73" s="319"/>
      <c r="LG73" s="319"/>
      <c r="LH73" s="319"/>
      <c r="LI73" s="319"/>
      <c r="LJ73" s="319"/>
      <c r="LK73" s="319"/>
      <c r="LL73" s="319"/>
      <c r="LM73" s="319"/>
      <c r="LN73" s="319"/>
      <c r="LO73" s="319"/>
      <c r="LP73" s="319"/>
      <c r="LQ73" s="319"/>
      <c r="LR73" s="319"/>
      <c r="LS73" s="319"/>
      <c r="LT73" s="319"/>
      <c r="LU73" s="319"/>
      <c r="LV73" s="319"/>
      <c r="LW73" s="319"/>
      <c r="LX73" s="319"/>
      <c r="LY73" s="319"/>
      <c r="LZ73" s="319"/>
      <c r="MA73" s="319"/>
      <c r="MB73" s="319"/>
      <c r="MC73" s="319"/>
      <c r="MD73" s="319"/>
      <c r="ME73" s="319"/>
      <c r="MF73" s="319"/>
      <c r="MG73" s="319"/>
      <c r="MH73" s="319"/>
      <c r="MI73" s="319"/>
      <c r="MJ73" s="319"/>
      <c r="MK73" s="319"/>
      <c r="ML73" s="319"/>
      <c r="MM73" s="319"/>
      <c r="MN73" s="319"/>
      <c r="MO73" s="319"/>
      <c r="MP73" s="319"/>
      <c r="MQ73" s="319"/>
      <c r="MR73" s="319"/>
      <c r="MS73" s="319"/>
      <c r="MT73" s="319"/>
      <c r="MU73" s="319"/>
      <c r="MV73" s="319"/>
      <c r="MW73" s="319"/>
      <c r="MX73" s="319"/>
      <c r="MY73" s="319"/>
      <c r="MZ73" s="319"/>
      <c r="NA73" s="319"/>
      <c r="NB73" s="319"/>
      <c r="NC73" s="319"/>
      <c r="ND73" s="319"/>
      <c r="NE73" s="319"/>
      <c r="NF73" s="319"/>
      <c r="NG73" s="319"/>
      <c r="NH73" s="319"/>
      <c r="NI73" s="319"/>
      <c r="NJ73" s="319"/>
      <c r="NK73" s="319"/>
      <c r="NL73" s="319"/>
      <c r="NM73" s="319"/>
      <c r="NN73" s="319"/>
      <c r="NO73" s="319"/>
      <c r="NP73" s="319"/>
      <c r="NQ73" s="319"/>
      <c r="NR73" s="319"/>
      <c r="NS73" s="319"/>
      <c r="NT73" s="319"/>
      <c r="NU73" s="319"/>
      <c r="NV73" s="319"/>
      <c r="NW73" s="319"/>
      <c r="NX73" s="319"/>
      <c r="NY73" s="319"/>
      <c r="NZ73" s="319"/>
      <c r="OA73" s="319"/>
      <c r="OB73" s="319"/>
      <c r="OC73" s="319"/>
      <c r="OD73" s="319"/>
      <c r="OE73" s="319"/>
      <c r="OF73" s="319"/>
      <c r="OG73" s="319"/>
      <c r="OH73" s="319"/>
      <c r="OI73" s="319"/>
      <c r="OJ73" s="319"/>
      <c r="OK73" s="319"/>
      <c r="OL73" s="319"/>
      <c r="OM73" s="319"/>
      <c r="ON73" s="319"/>
      <c r="OO73" s="319"/>
      <c r="OP73" s="319"/>
      <c r="OQ73" s="319"/>
      <c r="OR73" s="319"/>
      <c r="OS73" s="319"/>
      <c r="OT73" s="319"/>
      <c r="OU73" s="319"/>
      <c r="OV73" s="319"/>
      <c r="OW73" s="319"/>
      <c r="OX73" s="319"/>
      <c r="OY73" s="319"/>
      <c r="OZ73" s="319"/>
      <c r="PA73" s="319"/>
      <c r="PB73" s="319"/>
      <c r="PC73" s="319"/>
      <c r="PD73" s="319"/>
      <c r="PE73" s="319"/>
      <c r="PF73" s="319"/>
      <c r="PG73" s="319"/>
      <c r="PH73" s="319"/>
      <c r="PI73" s="319"/>
      <c r="PJ73" s="319"/>
      <c r="PK73" s="319"/>
      <c r="PL73" s="319"/>
      <c r="PM73" s="319"/>
      <c r="PN73" s="319"/>
      <c r="PO73" s="319"/>
      <c r="PP73" s="319"/>
      <c r="PQ73" s="319"/>
      <c r="PR73" s="319"/>
      <c r="PS73" s="319"/>
      <c r="PT73" s="319"/>
      <c r="PU73" s="319"/>
      <c r="PV73" s="319"/>
      <c r="PW73" s="319"/>
      <c r="PX73" s="319"/>
      <c r="PY73" s="319"/>
      <c r="PZ73" s="319"/>
      <c r="QA73" s="319"/>
      <c r="QB73" s="319"/>
      <c r="QC73" s="319"/>
      <c r="QD73" s="319"/>
      <c r="QE73" s="319"/>
      <c r="QF73" s="319"/>
      <c r="QG73" s="319"/>
      <c r="QH73" s="319"/>
      <c r="QI73" s="319"/>
      <c r="QJ73" s="319"/>
      <c r="QK73" s="319"/>
      <c r="QL73" s="319"/>
      <c r="QM73" s="319"/>
      <c r="QN73" s="319"/>
      <c r="QO73" s="319"/>
      <c r="QP73" s="319"/>
      <c r="QQ73" s="319"/>
      <c r="QR73" s="319"/>
      <c r="QS73" s="319"/>
      <c r="QT73" s="319"/>
      <c r="QU73" s="319"/>
      <c r="QV73" s="319"/>
      <c r="QW73" s="319"/>
      <c r="QX73" s="319"/>
      <c r="QY73" s="319"/>
      <c r="QZ73" s="319"/>
      <c r="RA73" s="319"/>
      <c r="RB73" s="319"/>
      <c r="RC73" s="319"/>
      <c r="RD73" s="319"/>
      <c r="RE73" s="319"/>
      <c r="RF73" s="319"/>
      <c r="RG73" s="319"/>
    </row>
    <row r="74" spans="1:475" s="746" customFormat="1">
      <c r="A74" s="319"/>
      <c r="B74" s="837"/>
      <c r="C74" s="848"/>
      <c r="D74" s="849"/>
      <c r="E74" s="812" t="s">
        <v>450</v>
      </c>
      <c r="F74" s="812">
        <v>5</v>
      </c>
      <c r="G74" s="839"/>
      <c r="H74" s="7" t="s">
        <v>37</v>
      </c>
      <c r="I74" s="840">
        <v>12</v>
      </c>
      <c r="J74" s="814">
        <v>183</v>
      </c>
      <c r="K74" s="815">
        <v>15</v>
      </c>
      <c r="L74" s="815">
        <v>0</v>
      </c>
      <c r="M74" s="841">
        <f t="shared" si="17"/>
        <v>0</v>
      </c>
      <c r="N74" s="842">
        <f t="shared" si="19"/>
        <v>2196</v>
      </c>
      <c r="O74" s="745"/>
      <c r="P74" s="843"/>
      <c r="Q74" s="844"/>
      <c r="R74" s="844">
        <f t="shared" si="18"/>
        <v>0</v>
      </c>
      <c r="S74" s="844">
        <f t="shared" si="11"/>
        <v>0</v>
      </c>
      <c r="T74" s="844">
        <v>0</v>
      </c>
      <c r="U74" s="844"/>
      <c r="V74" s="844"/>
      <c r="W74" s="844">
        <v>0</v>
      </c>
      <c r="X74" s="844"/>
      <c r="Y74" s="844"/>
      <c r="Z74" s="844">
        <f t="shared" si="16"/>
        <v>0</v>
      </c>
      <c r="AA74" s="845">
        <f>IF(J74=0,0,(HLOOKUP(H74,ElectricAvoidedCosts!$C$7:$P$37,F74+1,FALSE)))</f>
        <v>0.3175879546338175</v>
      </c>
      <c r="AB74" s="844">
        <f t="shared" si="12"/>
        <v>697.42314837586321</v>
      </c>
      <c r="AC74" s="846"/>
      <c r="AD74" s="846"/>
      <c r="AE74" s="319"/>
      <c r="AF74" s="319"/>
      <c r="AG74" s="319"/>
      <c r="AH74" s="319"/>
      <c r="AI74" s="319"/>
      <c r="AJ74" s="319"/>
      <c r="AK74" s="319"/>
      <c r="AL74" s="319"/>
      <c r="AM74" s="319"/>
      <c r="AN74" s="319"/>
      <c r="AO74" s="319"/>
      <c r="AP74" s="319"/>
      <c r="AQ74" s="319"/>
      <c r="AR74" s="319"/>
      <c r="AS74" s="319"/>
      <c r="AT74" s="319"/>
      <c r="AU74" s="319"/>
      <c r="AV74" s="319"/>
      <c r="AW74" s="319"/>
      <c r="AX74" s="319"/>
      <c r="AY74" s="319"/>
      <c r="AZ74" s="319"/>
      <c r="BA74" s="319"/>
      <c r="BB74" s="319"/>
      <c r="BC74" s="319"/>
      <c r="BD74" s="319"/>
      <c r="BE74" s="319"/>
      <c r="BF74" s="319"/>
      <c r="BG74" s="319"/>
      <c r="BH74" s="319"/>
      <c r="BI74" s="319"/>
      <c r="BJ74" s="319"/>
      <c r="BK74" s="319"/>
      <c r="BL74" s="319"/>
      <c r="BM74" s="319"/>
      <c r="BN74" s="319"/>
      <c r="BO74" s="319"/>
      <c r="BP74" s="319"/>
      <c r="BQ74" s="319"/>
      <c r="BR74" s="319"/>
      <c r="BS74" s="319"/>
      <c r="BT74" s="319"/>
      <c r="BU74" s="319"/>
      <c r="BV74" s="319"/>
      <c r="BW74" s="319"/>
      <c r="BX74" s="319"/>
      <c r="BY74" s="319"/>
      <c r="BZ74" s="319"/>
      <c r="CA74" s="319"/>
      <c r="CB74" s="319"/>
      <c r="CC74" s="319"/>
      <c r="CD74" s="319"/>
      <c r="CE74" s="319"/>
      <c r="CF74" s="319"/>
      <c r="CG74" s="319"/>
      <c r="CH74" s="319"/>
      <c r="CI74" s="319"/>
      <c r="CJ74" s="319"/>
      <c r="CK74" s="319"/>
      <c r="CL74" s="319"/>
      <c r="CM74" s="319"/>
      <c r="CN74" s="319"/>
      <c r="CO74" s="319"/>
      <c r="CP74" s="319"/>
      <c r="CQ74" s="319"/>
      <c r="CR74" s="319"/>
      <c r="CS74" s="319"/>
      <c r="CT74" s="319"/>
      <c r="CU74" s="319"/>
      <c r="CV74" s="319"/>
      <c r="CW74" s="319"/>
      <c r="CX74" s="319"/>
      <c r="CY74" s="319"/>
      <c r="CZ74" s="319"/>
      <c r="DA74" s="319"/>
      <c r="DB74" s="319"/>
      <c r="DC74" s="319"/>
      <c r="DD74" s="319"/>
      <c r="DE74" s="319"/>
      <c r="DF74" s="319"/>
      <c r="DG74" s="319"/>
      <c r="DH74" s="319"/>
      <c r="DI74" s="319"/>
      <c r="DJ74" s="319"/>
      <c r="DK74" s="319"/>
      <c r="DL74" s="319"/>
      <c r="DM74" s="319"/>
      <c r="DN74" s="319"/>
      <c r="DO74" s="319"/>
      <c r="DP74" s="319"/>
      <c r="DQ74" s="319"/>
      <c r="DR74" s="319"/>
      <c r="DS74" s="319"/>
      <c r="DT74" s="319"/>
      <c r="DU74" s="319"/>
      <c r="DV74" s="319"/>
      <c r="DW74" s="319"/>
      <c r="DX74" s="319"/>
      <c r="DY74" s="319"/>
      <c r="DZ74" s="319"/>
      <c r="EA74" s="319"/>
      <c r="EB74" s="319"/>
      <c r="EC74" s="319"/>
      <c r="ED74" s="319"/>
      <c r="EE74" s="319"/>
      <c r="EF74" s="319"/>
      <c r="EG74" s="319"/>
      <c r="EH74" s="319"/>
      <c r="EI74" s="319"/>
      <c r="EJ74" s="319"/>
      <c r="EK74" s="319"/>
      <c r="EL74" s="319"/>
      <c r="EM74" s="319"/>
      <c r="EN74" s="319"/>
      <c r="EO74" s="319"/>
      <c r="EP74" s="319"/>
      <c r="EQ74" s="319"/>
      <c r="ER74" s="319"/>
      <c r="ES74" s="319"/>
      <c r="ET74" s="319"/>
      <c r="EU74" s="319"/>
      <c r="EV74" s="319"/>
      <c r="EW74" s="319"/>
      <c r="EX74" s="319"/>
      <c r="EY74" s="319"/>
      <c r="EZ74" s="319"/>
      <c r="FA74" s="319"/>
      <c r="FB74" s="319"/>
      <c r="FC74" s="319"/>
      <c r="FD74" s="319"/>
      <c r="FE74" s="319"/>
      <c r="FF74" s="319"/>
      <c r="FG74" s="319"/>
      <c r="FH74" s="319"/>
      <c r="FI74" s="319"/>
      <c r="FJ74" s="319"/>
      <c r="FK74" s="319"/>
      <c r="FL74" s="319"/>
      <c r="FM74" s="319"/>
      <c r="FN74" s="319"/>
      <c r="FO74" s="319"/>
      <c r="FP74" s="319"/>
      <c r="FQ74" s="319"/>
      <c r="FR74" s="319"/>
      <c r="FS74" s="319"/>
      <c r="FT74" s="319"/>
      <c r="FU74" s="319"/>
      <c r="FV74" s="319"/>
      <c r="FW74" s="319"/>
      <c r="FX74" s="319"/>
      <c r="FY74" s="319"/>
      <c r="FZ74" s="319"/>
      <c r="GA74" s="319"/>
      <c r="GB74" s="319"/>
      <c r="GC74" s="319"/>
      <c r="GD74" s="319"/>
      <c r="GE74" s="319"/>
      <c r="GF74" s="319"/>
      <c r="GG74" s="319"/>
      <c r="GH74" s="319"/>
      <c r="GI74" s="319"/>
      <c r="GJ74" s="319"/>
      <c r="GK74" s="319"/>
      <c r="GL74" s="319"/>
      <c r="GM74" s="319"/>
      <c r="GN74" s="319"/>
      <c r="GO74" s="319"/>
      <c r="GP74" s="319"/>
      <c r="GQ74" s="319"/>
      <c r="GR74" s="319"/>
      <c r="GS74" s="319"/>
      <c r="GT74" s="319"/>
      <c r="GU74" s="319"/>
      <c r="GV74" s="319"/>
      <c r="GW74" s="319"/>
      <c r="GX74" s="319"/>
      <c r="GY74" s="319"/>
      <c r="GZ74" s="319"/>
      <c r="HA74" s="319"/>
      <c r="HB74" s="319"/>
      <c r="HC74" s="319"/>
      <c r="HD74" s="319"/>
      <c r="HE74" s="319"/>
      <c r="HF74" s="319"/>
      <c r="HG74" s="319"/>
      <c r="HH74" s="319"/>
      <c r="HI74" s="319"/>
      <c r="HJ74" s="319"/>
      <c r="HK74" s="319"/>
      <c r="HL74" s="319"/>
      <c r="HM74" s="319"/>
      <c r="HN74" s="319"/>
      <c r="HO74" s="319"/>
      <c r="HP74" s="319"/>
      <c r="HQ74" s="319"/>
      <c r="HR74" s="319"/>
      <c r="HS74" s="319"/>
      <c r="HT74" s="319"/>
      <c r="HU74" s="319"/>
      <c r="HV74" s="319"/>
      <c r="HW74" s="319"/>
      <c r="HX74" s="319"/>
      <c r="HY74" s="319"/>
      <c r="HZ74" s="319"/>
      <c r="IA74" s="319"/>
      <c r="IB74" s="319"/>
      <c r="IC74" s="319"/>
      <c r="ID74" s="319"/>
      <c r="IE74" s="319"/>
      <c r="IF74" s="319"/>
      <c r="IG74" s="319"/>
      <c r="IH74" s="319"/>
      <c r="II74" s="319"/>
      <c r="IJ74" s="319"/>
      <c r="IK74" s="319"/>
      <c r="IL74" s="319"/>
      <c r="IM74" s="319"/>
      <c r="IN74" s="319"/>
      <c r="IO74" s="319"/>
      <c r="IP74" s="319"/>
      <c r="IQ74" s="319"/>
      <c r="IR74" s="319"/>
      <c r="IS74" s="319"/>
      <c r="IT74" s="319"/>
      <c r="IU74" s="319"/>
      <c r="IV74" s="319"/>
      <c r="IW74" s="319"/>
      <c r="IX74" s="319"/>
      <c r="IY74" s="319"/>
      <c r="IZ74" s="319"/>
      <c r="JA74" s="319"/>
      <c r="JB74" s="319"/>
      <c r="JC74" s="319"/>
      <c r="JD74" s="319"/>
      <c r="JE74" s="319"/>
      <c r="JF74" s="319"/>
      <c r="JG74" s="319"/>
      <c r="JH74" s="319"/>
      <c r="JI74" s="319"/>
      <c r="JJ74" s="319"/>
      <c r="JK74" s="319"/>
      <c r="JL74" s="319"/>
      <c r="JM74" s="319"/>
      <c r="JN74" s="319"/>
      <c r="JO74" s="319"/>
      <c r="JP74" s="319"/>
      <c r="JQ74" s="319"/>
      <c r="JR74" s="319"/>
      <c r="JS74" s="319"/>
      <c r="JT74" s="319"/>
      <c r="JU74" s="319"/>
      <c r="JV74" s="319"/>
      <c r="JW74" s="319"/>
      <c r="JX74" s="319"/>
      <c r="JY74" s="319"/>
      <c r="JZ74" s="319"/>
      <c r="KA74" s="319"/>
      <c r="KB74" s="319"/>
      <c r="KC74" s="319"/>
      <c r="KD74" s="319"/>
      <c r="KE74" s="319"/>
      <c r="KF74" s="319"/>
      <c r="KG74" s="319"/>
      <c r="KH74" s="319"/>
      <c r="KI74" s="319"/>
      <c r="KJ74" s="319"/>
      <c r="KK74" s="319"/>
      <c r="KL74" s="319"/>
      <c r="KM74" s="319"/>
      <c r="KN74" s="319"/>
      <c r="KO74" s="319"/>
      <c r="KP74" s="319"/>
      <c r="KQ74" s="319"/>
      <c r="KR74" s="319"/>
      <c r="KS74" s="319"/>
      <c r="KT74" s="319"/>
      <c r="KU74" s="319"/>
      <c r="KV74" s="319"/>
      <c r="KW74" s="319"/>
      <c r="KX74" s="319"/>
      <c r="KY74" s="319"/>
      <c r="KZ74" s="319"/>
      <c r="LA74" s="319"/>
      <c r="LB74" s="319"/>
      <c r="LC74" s="319"/>
      <c r="LD74" s="319"/>
      <c r="LE74" s="319"/>
      <c r="LF74" s="319"/>
      <c r="LG74" s="319"/>
      <c r="LH74" s="319"/>
      <c r="LI74" s="319"/>
      <c r="LJ74" s="319"/>
      <c r="LK74" s="319"/>
      <c r="LL74" s="319"/>
      <c r="LM74" s="319"/>
      <c r="LN74" s="319"/>
      <c r="LO74" s="319"/>
      <c r="LP74" s="319"/>
      <c r="LQ74" s="319"/>
      <c r="LR74" s="319"/>
      <c r="LS74" s="319"/>
      <c r="LT74" s="319"/>
      <c r="LU74" s="319"/>
      <c r="LV74" s="319"/>
      <c r="LW74" s="319"/>
      <c r="LX74" s="319"/>
      <c r="LY74" s="319"/>
      <c r="LZ74" s="319"/>
      <c r="MA74" s="319"/>
      <c r="MB74" s="319"/>
      <c r="MC74" s="319"/>
      <c r="MD74" s="319"/>
      <c r="ME74" s="319"/>
      <c r="MF74" s="319"/>
      <c r="MG74" s="319"/>
      <c r="MH74" s="319"/>
      <c r="MI74" s="319"/>
      <c r="MJ74" s="319"/>
      <c r="MK74" s="319"/>
      <c r="ML74" s="319"/>
      <c r="MM74" s="319"/>
      <c r="MN74" s="319"/>
      <c r="MO74" s="319"/>
      <c r="MP74" s="319"/>
      <c r="MQ74" s="319"/>
      <c r="MR74" s="319"/>
      <c r="MS74" s="319"/>
      <c r="MT74" s="319"/>
      <c r="MU74" s="319"/>
      <c r="MV74" s="319"/>
      <c r="MW74" s="319"/>
      <c r="MX74" s="319"/>
      <c r="MY74" s="319"/>
      <c r="MZ74" s="319"/>
      <c r="NA74" s="319"/>
      <c r="NB74" s="319"/>
      <c r="NC74" s="319"/>
      <c r="ND74" s="319"/>
      <c r="NE74" s="319"/>
      <c r="NF74" s="319"/>
      <c r="NG74" s="319"/>
      <c r="NH74" s="319"/>
      <c r="NI74" s="319"/>
      <c r="NJ74" s="319"/>
      <c r="NK74" s="319"/>
      <c r="NL74" s="319"/>
      <c r="NM74" s="319"/>
      <c r="NN74" s="319"/>
      <c r="NO74" s="319"/>
      <c r="NP74" s="319"/>
      <c r="NQ74" s="319"/>
      <c r="NR74" s="319"/>
      <c r="NS74" s="319"/>
      <c r="NT74" s="319"/>
      <c r="NU74" s="319"/>
      <c r="NV74" s="319"/>
      <c r="NW74" s="319"/>
      <c r="NX74" s="319"/>
      <c r="NY74" s="319"/>
      <c r="NZ74" s="319"/>
      <c r="OA74" s="319"/>
      <c r="OB74" s="319"/>
      <c r="OC74" s="319"/>
      <c r="OD74" s="319"/>
      <c r="OE74" s="319"/>
      <c r="OF74" s="319"/>
      <c r="OG74" s="319"/>
      <c r="OH74" s="319"/>
      <c r="OI74" s="319"/>
      <c r="OJ74" s="319"/>
      <c r="OK74" s="319"/>
      <c r="OL74" s="319"/>
      <c r="OM74" s="319"/>
      <c r="ON74" s="319"/>
      <c r="OO74" s="319"/>
      <c r="OP74" s="319"/>
      <c r="OQ74" s="319"/>
      <c r="OR74" s="319"/>
      <c r="OS74" s="319"/>
      <c r="OT74" s="319"/>
      <c r="OU74" s="319"/>
      <c r="OV74" s="319"/>
      <c r="OW74" s="319"/>
      <c r="OX74" s="319"/>
      <c r="OY74" s="319"/>
      <c r="OZ74" s="319"/>
      <c r="PA74" s="319"/>
      <c r="PB74" s="319"/>
      <c r="PC74" s="319"/>
      <c r="PD74" s="319"/>
      <c r="PE74" s="319"/>
      <c r="PF74" s="319"/>
      <c r="PG74" s="319"/>
      <c r="PH74" s="319"/>
      <c r="PI74" s="319"/>
      <c r="PJ74" s="319"/>
      <c r="PK74" s="319"/>
      <c r="PL74" s="319"/>
      <c r="PM74" s="319"/>
      <c r="PN74" s="319"/>
      <c r="PO74" s="319"/>
      <c r="PP74" s="319"/>
      <c r="PQ74" s="319"/>
      <c r="PR74" s="319"/>
      <c r="PS74" s="319"/>
      <c r="PT74" s="319"/>
      <c r="PU74" s="319"/>
      <c r="PV74" s="319"/>
      <c r="PW74" s="319"/>
      <c r="PX74" s="319"/>
      <c r="PY74" s="319"/>
      <c r="PZ74" s="319"/>
      <c r="QA74" s="319"/>
      <c r="QB74" s="319"/>
      <c r="QC74" s="319"/>
      <c r="QD74" s="319"/>
      <c r="QE74" s="319"/>
      <c r="QF74" s="319"/>
      <c r="QG74" s="319"/>
      <c r="QH74" s="319"/>
      <c r="QI74" s="319"/>
      <c r="QJ74" s="319"/>
      <c r="QK74" s="319"/>
      <c r="QL74" s="319"/>
      <c r="QM74" s="319"/>
      <c r="QN74" s="319"/>
      <c r="QO74" s="319"/>
      <c r="QP74" s="319"/>
      <c r="QQ74" s="319"/>
      <c r="QR74" s="319"/>
      <c r="QS74" s="319"/>
      <c r="QT74" s="319"/>
      <c r="QU74" s="319"/>
      <c r="QV74" s="319"/>
      <c r="QW74" s="319"/>
      <c r="QX74" s="319"/>
      <c r="QY74" s="319"/>
      <c r="QZ74" s="319"/>
      <c r="RA74" s="319"/>
      <c r="RB74" s="319"/>
      <c r="RC74" s="319"/>
      <c r="RD74" s="319"/>
      <c r="RE74" s="319"/>
      <c r="RF74" s="319"/>
      <c r="RG74" s="319"/>
    </row>
    <row r="75" spans="1:475" s="746" customFormat="1">
      <c r="A75" s="319"/>
      <c r="B75" s="837"/>
      <c r="C75" s="848"/>
      <c r="D75" s="849"/>
      <c r="E75" s="812" t="s">
        <v>453</v>
      </c>
      <c r="F75" s="812">
        <v>5</v>
      </c>
      <c r="G75" s="839"/>
      <c r="H75" s="7" t="s">
        <v>37</v>
      </c>
      <c r="I75" s="840">
        <v>6</v>
      </c>
      <c r="J75" s="814">
        <v>96</v>
      </c>
      <c r="K75" s="815">
        <v>15</v>
      </c>
      <c r="L75" s="815">
        <v>0</v>
      </c>
      <c r="M75" s="841">
        <f t="shared" si="17"/>
        <v>0</v>
      </c>
      <c r="N75" s="842">
        <f t="shared" si="19"/>
        <v>576</v>
      </c>
      <c r="O75" s="745"/>
      <c r="P75" s="843"/>
      <c r="Q75" s="844"/>
      <c r="R75" s="844">
        <f t="shared" si="18"/>
        <v>0</v>
      </c>
      <c r="S75" s="844">
        <f t="shared" si="11"/>
        <v>0</v>
      </c>
      <c r="T75" s="844">
        <v>0</v>
      </c>
      <c r="U75" s="844"/>
      <c r="V75" s="844"/>
      <c r="W75" s="844">
        <v>0</v>
      </c>
      <c r="X75" s="844"/>
      <c r="Y75" s="844"/>
      <c r="Z75" s="844">
        <f t="shared" si="16"/>
        <v>0</v>
      </c>
      <c r="AA75" s="845">
        <f>IF(J75=0,0,(HLOOKUP(H75,ElectricAvoidedCosts!$C$7:$P$37,F75+1,FALSE)))</f>
        <v>0.3175879546338175</v>
      </c>
      <c r="AB75" s="844">
        <f t="shared" si="12"/>
        <v>182.93066186907888</v>
      </c>
      <c r="AC75" s="846"/>
      <c r="AD75" s="846"/>
      <c r="AE75" s="319"/>
      <c r="AF75" s="319"/>
      <c r="AG75" s="319"/>
      <c r="AH75" s="319"/>
      <c r="AI75" s="319"/>
      <c r="AJ75" s="319"/>
      <c r="AK75" s="319"/>
      <c r="AL75" s="319"/>
      <c r="AM75" s="319"/>
      <c r="AN75" s="319"/>
      <c r="AO75" s="319"/>
      <c r="AP75" s="319"/>
      <c r="AQ75" s="319"/>
      <c r="AR75" s="319"/>
      <c r="AS75" s="319"/>
      <c r="AT75" s="319"/>
      <c r="AU75" s="319"/>
      <c r="AV75" s="319"/>
      <c r="AW75" s="319"/>
      <c r="AX75" s="319"/>
      <c r="AY75" s="319"/>
      <c r="AZ75" s="319"/>
      <c r="BA75" s="319"/>
      <c r="BB75" s="319"/>
      <c r="BC75" s="319"/>
      <c r="BD75" s="319"/>
      <c r="BE75" s="319"/>
      <c r="BF75" s="319"/>
      <c r="BG75" s="319"/>
      <c r="BH75" s="319"/>
      <c r="BI75" s="319"/>
      <c r="BJ75" s="319"/>
      <c r="BK75" s="319"/>
      <c r="BL75" s="319"/>
      <c r="BM75" s="319"/>
      <c r="BN75" s="319"/>
      <c r="BO75" s="319"/>
      <c r="BP75" s="319"/>
      <c r="BQ75" s="319"/>
      <c r="BR75" s="319"/>
      <c r="BS75" s="319"/>
      <c r="BT75" s="319"/>
      <c r="BU75" s="319"/>
      <c r="BV75" s="319"/>
      <c r="BW75" s="319"/>
      <c r="BX75" s="319"/>
      <c r="BY75" s="319"/>
      <c r="BZ75" s="319"/>
      <c r="CA75" s="319"/>
      <c r="CB75" s="319"/>
      <c r="CC75" s="319"/>
      <c r="CD75" s="319"/>
      <c r="CE75" s="319"/>
      <c r="CF75" s="319"/>
      <c r="CG75" s="319"/>
      <c r="CH75" s="319"/>
      <c r="CI75" s="319"/>
      <c r="CJ75" s="319"/>
      <c r="CK75" s="319"/>
      <c r="CL75" s="319"/>
      <c r="CM75" s="319"/>
      <c r="CN75" s="319"/>
      <c r="CO75" s="319"/>
      <c r="CP75" s="319"/>
      <c r="CQ75" s="319"/>
      <c r="CR75" s="319"/>
      <c r="CS75" s="319"/>
      <c r="CT75" s="319"/>
      <c r="CU75" s="319"/>
      <c r="CV75" s="319"/>
      <c r="CW75" s="319"/>
      <c r="CX75" s="319"/>
      <c r="CY75" s="319"/>
      <c r="CZ75" s="319"/>
      <c r="DA75" s="319"/>
      <c r="DB75" s="319"/>
      <c r="DC75" s="319"/>
      <c r="DD75" s="319"/>
      <c r="DE75" s="319"/>
      <c r="DF75" s="319"/>
      <c r="DG75" s="319"/>
      <c r="DH75" s="319"/>
      <c r="DI75" s="319"/>
      <c r="DJ75" s="319"/>
      <c r="DK75" s="319"/>
      <c r="DL75" s="319"/>
      <c r="DM75" s="319"/>
      <c r="DN75" s="319"/>
      <c r="DO75" s="319"/>
      <c r="DP75" s="319"/>
      <c r="DQ75" s="319"/>
      <c r="DR75" s="319"/>
      <c r="DS75" s="319"/>
      <c r="DT75" s="319"/>
      <c r="DU75" s="319"/>
      <c r="DV75" s="319"/>
      <c r="DW75" s="319"/>
      <c r="DX75" s="319"/>
      <c r="DY75" s="319"/>
      <c r="DZ75" s="319"/>
      <c r="EA75" s="319"/>
      <c r="EB75" s="319"/>
      <c r="EC75" s="319"/>
      <c r="ED75" s="319"/>
      <c r="EE75" s="319"/>
      <c r="EF75" s="319"/>
      <c r="EG75" s="319"/>
      <c r="EH75" s="319"/>
      <c r="EI75" s="319"/>
      <c r="EJ75" s="319"/>
      <c r="EK75" s="319"/>
      <c r="EL75" s="319"/>
      <c r="EM75" s="319"/>
      <c r="EN75" s="319"/>
      <c r="EO75" s="319"/>
      <c r="EP75" s="319"/>
      <c r="EQ75" s="319"/>
      <c r="ER75" s="319"/>
      <c r="ES75" s="319"/>
      <c r="ET75" s="319"/>
      <c r="EU75" s="319"/>
      <c r="EV75" s="319"/>
      <c r="EW75" s="319"/>
      <c r="EX75" s="319"/>
      <c r="EY75" s="319"/>
      <c r="EZ75" s="319"/>
      <c r="FA75" s="319"/>
      <c r="FB75" s="319"/>
      <c r="FC75" s="319"/>
      <c r="FD75" s="319"/>
      <c r="FE75" s="319"/>
      <c r="FF75" s="319"/>
      <c r="FG75" s="319"/>
      <c r="FH75" s="319"/>
      <c r="FI75" s="319"/>
      <c r="FJ75" s="319"/>
      <c r="FK75" s="319"/>
      <c r="FL75" s="319"/>
      <c r="FM75" s="319"/>
      <c r="FN75" s="319"/>
      <c r="FO75" s="319"/>
      <c r="FP75" s="319"/>
      <c r="FQ75" s="319"/>
      <c r="FR75" s="319"/>
      <c r="FS75" s="319"/>
      <c r="FT75" s="319"/>
      <c r="FU75" s="319"/>
      <c r="FV75" s="319"/>
      <c r="FW75" s="319"/>
      <c r="FX75" s="319"/>
      <c r="FY75" s="319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19"/>
      <c r="IB75" s="319"/>
      <c r="IC75" s="319"/>
      <c r="ID75" s="319"/>
      <c r="IE75" s="319"/>
      <c r="IF75" s="319"/>
      <c r="IG75" s="319"/>
      <c r="IH75" s="319"/>
      <c r="II75" s="319"/>
      <c r="IJ75" s="319"/>
      <c r="IK75" s="319"/>
      <c r="IL75" s="319"/>
      <c r="IM75" s="319"/>
      <c r="IN75" s="319"/>
      <c r="IO75" s="319"/>
      <c r="IP75" s="319"/>
      <c r="IQ75" s="319"/>
      <c r="IR75" s="319"/>
      <c r="IS75" s="319"/>
      <c r="IT75" s="319"/>
      <c r="IU75" s="319"/>
      <c r="IV75" s="319"/>
      <c r="IW75" s="319"/>
      <c r="IX75" s="319"/>
      <c r="IY75" s="319"/>
      <c r="IZ75" s="319"/>
      <c r="JA75" s="319"/>
      <c r="JB75" s="319"/>
      <c r="JC75" s="319"/>
      <c r="JD75" s="319"/>
      <c r="JE75" s="319"/>
      <c r="JF75" s="319"/>
      <c r="JG75" s="319"/>
      <c r="JH75" s="319"/>
      <c r="JI75" s="319"/>
      <c r="JJ75" s="319"/>
      <c r="JK75" s="319"/>
      <c r="JL75" s="319"/>
      <c r="JM75" s="319"/>
      <c r="JN75" s="319"/>
      <c r="JO75" s="319"/>
      <c r="JP75" s="319"/>
      <c r="JQ75" s="319"/>
      <c r="JR75" s="319"/>
      <c r="JS75" s="319"/>
      <c r="JT75" s="319"/>
      <c r="JU75" s="319"/>
      <c r="JV75" s="319"/>
      <c r="JW75" s="319"/>
      <c r="JX75" s="319"/>
      <c r="JY75" s="319"/>
      <c r="JZ75" s="319"/>
      <c r="KA75" s="319"/>
      <c r="KB75" s="319"/>
      <c r="KC75" s="319"/>
      <c r="KD75" s="319"/>
      <c r="KE75" s="319"/>
      <c r="KF75" s="319"/>
      <c r="KG75" s="319"/>
      <c r="KH75" s="319"/>
      <c r="KI75" s="319"/>
      <c r="KJ75" s="319"/>
      <c r="KK75" s="319"/>
      <c r="KL75" s="319"/>
      <c r="KM75" s="319"/>
      <c r="KN75" s="319"/>
      <c r="KO75" s="319"/>
      <c r="KP75" s="319"/>
      <c r="KQ75" s="319"/>
      <c r="KR75" s="319"/>
      <c r="KS75" s="319"/>
      <c r="KT75" s="319"/>
      <c r="KU75" s="319"/>
      <c r="KV75" s="319"/>
      <c r="KW75" s="319"/>
      <c r="KX75" s="319"/>
      <c r="KY75" s="319"/>
      <c r="KZ75" s="319"/>
      <c r="LA75" s="319"/>
      <c r="LB75" s="319"/>
      <c r="LC75" s="319"/>
      <c r="LD75" s="319"/>
      <c r="LE75" s="319"/>
      <c r="LF75" s="319"/>
      <c r="LG75" s="319"/>
      <c r="LH75" s="319"/>
      <c r="LI75" s="319"/>
      <c r="LJ75" s="319"/>
      <c r="LK75" s="319"/>
      <c r="LL75" s="319"/>
      <c r="LM75" s="319"/>
      <c r="LN75" s="319"/>
      <c r="LO75" s="319"/>
      <c r="LP75" s="319"/>
      <c r="LQ75" s="319"/>
      <c r="LR75" s="319"/>
      <c r="LS75" s="319"/>
      <c r="LT75" s="319"/>
      <c r="LU75" s="319"/>
      <c r="LV75" s="319"/>
      <c r="LW75" s="319"/>
      <c r="LX75" s="319"/>
      <c r="LY75" s="319"/>
      <c r="LZ75" s="319"/>
      <c r="MA75" s="319"/>
      <c r="MB75" s="319"/>
      <c r="MC75" s="319"/>
      <c r="MD75" s="319"/>
      <c r="ME75" s="319"/>
      <c r="MF75" s="319"/>
      <c r="MG75" s="319"/>
      <c r="MH75" s="319"/>
      <c r="MI75" s="319"/>
      <c r="MJ75" s="319"/>
      <c r="MK75" s="319"/>
      <c r="ML75" s="319"/>
      <c r="MM75" s="319"/>
      <c r="MN75" s="319"/>
      <c r="MO75" s="319"/>
      <c r="MP75" s="319"/>
      <c r="MQ75" s="319"/>
      <c r="MR75" s="319"/>
      <c r="MS75" s="319"/>
      <c r="MT75" s="319"/>
      <c r="MU75" s="319"/>
      <c r="MV75" s="319"/>
      <c r="MW75" s="319"/>
      <c r="MX75" s="319"/>
      <c r="MY75" s="319"/>
      <c r="MZ75" s="319"/>
      <c r="NA75" s="319"/>
      <c r="NB75" s="319"/>
      <c r="NC75" s="319"/>
      <c r="ND75" s="319"/>
      <c r="NE75" s="319"/>
      <c r="NF75" s="319"/>
      <c r="NG75" s="319"/>
      <c r="NH75" s="319"/>
      <c r="NI75" s="319"/>
      <c r="NJ75" s="319"/>
      <c r="NK75" s="319"/>
      <c r="NL75" s="319"/>
      <c r="NM75" s="319"/>
      <c r="NN75" s="319"/>
      <c r="NO75" s="319"/>
      <c r="NP75" s="319"/>
      <c r="NQ75" s="319"/>
      <c r="NR75" s="319"/>
      <c r="NS75" s="319"/>
      <c r="NT75" s="319"/>
      <c r="NU75" s="319"/>
      <c r="NV75" s="319"/>
      <c r="NW75" s="319"/>
      <c r="NX75" s="319"/>
      <c r="NY75" s="319"/>
      <c r="NZ75" s="319"/>
      <c r="OA75" s="319"/>
      <c r="OB75" s="319"/>
      <c r="OC75" s="319"/>
      <c r="OD75" s="319"/>
      <c r="OE75" s="319"/>
      <c r="OF75" s="319"/>
      <c r="OG75" s="319"/>
      <c r="OH75" s="319"/>
      <c r="OI75" s="319"/>
      <c r="OJ75" s="319"/>
      <c r="OK75" s="319"/>
      <c r="OL75" s="319"/>
      <c r="OM75" s="319"/>
      <c r="ON75" s="319"/>
      <c r="OO75" s="319"/>
      <c r="OP75" s="319"/>
      <c r="OQ75" s="319"/>
      <c r="OR75" s="319"/>
      <c r="OS75" s="319"/>
      <c r="OT75" s="319"/>
      <c r="OU75" s="319"/>
      <c r="OV75" s="319"/>
      <c r="OW75" s="319"/>
      <c r="OX75" s="319"/>
      <c r="OY75" s="319"/>
      <c r="OZ75" s="319"/>
      <c r="PA75" s="319"/>
      <c r="PB75" s="319"/>
      <c r="PC75" s="319"/>
      <c r="PD75" s="319"/>
      <c r="PE75" s="319"/>
      <c r="PF75" s="319"/>
      <c r="PG75" s="319"/>
      <c r="PH75" s="319"/>
      <c r="PI75" s="319"/>
      <c r="PJ75" s="319"/>
      <c r="PK75" s="319"/>
      <c r="PL75" s="319"/>
      <c r="PM75" s="319"/>
      <c r="PN75" s="319"/>
      <c r="PO75" s="319"/>
      <c r="PP75" s="319"/>
      <c r="PQ75" s="319"/>
      <c r="PR75" s="319"/>
      <c r="PS75" s="319"/>
      <c r="PT75" s="319"/>
      <c r="PU75" s="319"/>
      <c r="PV75" s="319"/>
      <c r="PW75" s="319"/>
      <c r="PX75" s="319"/>
      <c r="PY75" s="319"/>
      <c r="PZ75" s="319"/>
      <c r="QA75" s="319"/>
      <c r="QB75" s="319"/>
      <c r="QC75" s="319"/>
      <c r="QD75" s="319"/>
      <c r="QE75" s="319"/>
      <c r="QF75" s="319"/>
      <c r="QG75" s="319"/>
      <c r="QH75" s="319"/>
      <c r="QI75" s="319"/>
      <c r="QJ75" s="319"/>
      <c r="QK75" s="319"/>
      <c r="QL75" s="319"/>
      <c r="QM75" s="319"/>
      <c r="QN75" s="319"/>
      <c r="QO75" s="319"/>
      <c r="QP75" s="319"/>
      <c r="QQ75" s="319"/>
      <c r="QR75" s="319"/>
      <c r="QS75" s="319"/>
      <c r="QT75" s="319"/>
      <c r="QU75" s="319"/>
      <c r="QV75" s="319"/>
      <c r="QW75" s="319"/>
      <c r="QX75" s="319"/>
      <c r="QY75" s="319"/>
      <c r="QZ75" s="319"/>
      <c r="RA75" s="319"/>
      <c r="RB75" s="319"/>
      <c r="RC75" s="319"/>
      <c r="RD75" s="319"/>
      <c r="RE75" s="319"/>
      <c r="RF75" s="319"/>
      <c r="RG75" s="319"/>
    </row>
    <row r="76" spans="1:475" s="746" customFormat="1">
      <c r="A76" s="319"/>
      <c r="B76" s="837"/>
      <c r="C76" s="848"/>
      <c r="D76" s="849"/>
      <c r="E76" s="812" t="s">
        <v>454</v>
      </c>
      <c r="F76" s="812">
        <v>5</v>
      </c>
      <c r="G76" s="839"/>
      <c r="H76" s="7" t="s">
        <v>37</v>
      </c>
      <c r="I76" s="840">
        <v>18</v>
      </c>
      <c r="J76" s="814">
        <v>136</v>
      </c>
      <c r="K76" s="815">
        <v>15</v>
      </c>
      <c r="L76" s="815">
        <v>0</v>
      </c>
      <c r="M76" s="841">
        <f t="shared" si="17"/>
        <v>0</v>
      </c>
      <c r="N76" s="842">
        <f t="shared" si="19"/>
        <v>2448</v>
      </c>
      <c r="O76" s="745"/>
      <c r="P76" s="843"/>
      <c r="Q76" s="844"/>
      <c r="R76" s="844">
        <f t="shared" si="18"/>
        <v>0</v>
      </c>
      <c r="S76" s="844">
        <f t="shared" si="11"/>
        <v>0</v>
      </c>
      <c r="T76" s="844">
        <v>0</v>
      </c>
      <c r="U76" s="844"/>
      <c r="V76" s="844"/>
      <c r="W76" s="844">
        <v>0</v>
      </c>
      <c r="X76" s="844"/>
      <c r="Y76" s="844"/>
      <c r="Z76" s="844">
        <f t="shared" si="16"/>
        <v>0</v>
      </c>
      <c r="AA76" s="845">
        <f>IF(J76=0,0,(HLOOKUP(H76,ElectricAvoidedCosts!$C$7:$P$37,F76+1,FALSE)))</f>
        <v>0.3175879546338175</v>
      </c>
      <c r="AB76" s="844">
        <f t="shared" si="12"/>
        <v>777.45531294358523</v>
      </c>
      <c r="AC76" s="846"/>
      <c r="AD76" s="846"/>
      <c r="AE76" s="319"/>
      <c r="AF76" s="319"/>
      <c r="AG76" s="319"/>
      <c r="AH76" s="319"/>
      <c r="AI76" s="319"/>
      <c r="AJ76" s="319"/>
      <c r="AK76" s="319"/>
      <c r="AL76" s="319"/>
      <c r="AM76" s="319"/>
      <c r="AN76" s="319"/>
      <c r="AO76" s="319"/>
      <c r="AP76" s="319"/>
      <c r="AQ76" s="319"/>
      <c r="AR76" s="319"/>
      <c r="AS76" s="319"/>
      <c r="AT76" s="319"/>
      <c r="AU76" s="319"/>
      <c r="AV76" s="319"/>
      <c r="AW76" s="319"/>
      <c r="AX76" s="319"/>
      <c r="AY76" s="319"/>
      <c r="AZ76" s="319"/>
      <c r="BA76" s="319"/>
      <c r="BB76" s="319"/>
      <c r="BC76" s="319"/>
      <c r="BD76" s="319"/>
      <c r="BE76" s="319"/>
      <c r="BF76" s="319"/>
      <c r="BG76" s="319"/>
      <c r="BH76" s="319"/>
      <c r="BI76" s="319"/>
      <c r="BJ76" s="319"/>
      <c r="BK76" s="319"/>
      <c r="BL76" s="319"/>
      <c r="BM76" s="319"/>
      <c r="BN76" s="319"/>
      <c r="BO76" s="319"/>
      <c r="BP76" s="319"/>
      <c r="BQ76" s="319"/>
      <c r="BR76" s="319"/>
      <c r="BS76" s="319"/>
      <c r="BT76" s="319"/>
      <c r="BU76" s="319"/>
      <c r="BV76" s="319"/>
      <c r="BW76" s="319"/>
      <c r="BX76" s="319"/>
      <c r="BY76" s="319"/>
      <c r="BZ76" s="319"/>
      <c r="CA76" s="319"/>
      <c r="CB76" s="319"/>
      <c r="CC76" s="319"/>
      <c r="CD76" s="319"/>
      <c r="CE76" s="319"/>
      <c r="CF76" s="319"/>
      <c r="CG76" s="319"/>
      <c r="CH76" s="319"/>
      <c r="CI76" s="319"/>
      <c r="CJ76" s="319"/>
      <c r="CK76" s="319"/>
      <c r="CL76" s="319"/>
      <c r="CM76" s="319"/>
      <c r="CN76" s="319"/>
      <c r="CO76" s="319"/>
      <c r="CP76" s="319"/>
      <c r="CQ76" s="319"/>
      <c r="CR76" s="319"/>
      <c r="CS76" s="319"/>
      <c r="CT76" s="319"/>
      <c r="CU76" s="319"/>
      <c r="CV76" s="319"/>
      <c r="CW76" s="319"/>
      <c r="CX76" s="319"/>
      <c r="CY76" s="319"/>
      <c r="CZ76" s="319"/>
      <c r="DA76" s="319"/>
      <c r="DB76" s="319"/>
      <c r="DC76" s="319"/>
      <c r="DD76" s="319"/>
      <c r="DE76" s="319"/>
      <c r="DF76" s="319"/>
      <c r="DG76" s="319"/>
      <c r="DH76" s="319"/>
      <c r="DI76" s="319"/>
      <c r="DJ76" s="319"/>
      <c r="DK76" s="319"/>
      <c r="DL76" s="319"/>
      <c r="DM76" s="319"/>
      <c r="DN76" s="319"/>
      <c r="DO76" s="319"/>
      <c r="DP76" s="319"/>
      <c r="DQ76" s="319"/>
      <c r="DR76" s="319"/>
      <c r="DS76" s="319"/>
      <c r="DT76" s="319"/>
      <c r="DU76" s="319"/>
      <c r="DV76" s="319"/>
      <c r="DW76" s="319"/>
      <c r="DX76" s="319"/>
      <c r="DY76" s="319"/>
      <c r="DZ76" s="319"/>
      <c r="EA76" s="319"/>
      <c r="EB76" s="319"/>
      <c r="EC76" s="319"/>
      <c r="ED76" s="319"/>
      <c r="EE76" s="319"/>
      <c r="EF76" s="319"/>
      <c r="EG76" s="319"/>
      <c r="EH76" s="319"/>
      <c r="EI76" s="319"/>
      <c r="EJ76" s="319"/>
      <c r="EK76" s="319"/>
      <c r="EL76" s="319"/>
      <c r="EM76" s="319"/>
      <c r="EN76" s="319"/>
      <c r="EO76" s="319"/>
      <c r="EP76" s="319"/>
      <c r="EQ76" s="319"/>
      <c r="ER76" s="319"/>
      <c r="ES76" s="319"/>
      <c r="ET76" s="319"/>
      <c r="EU76" s="319"/>
      <c r="EV76" s="319"/>
      <c r="EW76" s="319"/>
      <c r="EX76" s="319"/>
      <c r="EY76" s="319"/>
      <c r="EZ76" s="319"/>
      <c r="FA76" s="319"/>
      <c r="FB76" s="319"/>
      <c r="FC76" s="319"/>
      <c r="FD76" s="319"/>
      <c r="FE76" s="319"/>
      <c r="FF76" s="319"/>
      <c r="FG76" s="319"/>
      <c r="FH76" s="319"/>
      <c r="FI76" s="319"/>
      <c r="FJ76" s="319"/>
      <c r="FK76" s="319"/>
      <c r="FL76" s="319"/>
      <c r="FM76" s="319"/>
      <c r="FN76" s="319"/>
      <c r="FO76" s="319"/>
      <c r="FP76" s="319"/>
      <c r="FQ76" s="319"/>
      <c r="FR76" s="319"/>
      <c r="FS76" s="319"/>
      <c r="FT76" s="319"/>
      <c r="FU76" s="319"/>
      <c r="FV76" s="319"/>
      <c r="FW76" s="319"/>
      <c r="FX76" s="319"/>
      <c r="FY76" s="319"/>
      <c r="FZ76" s="319"/>
      <c r="GA76" s="319"/>
      <c r="GB76" s="319"/>
      <c r="GC76" s="319"/>
      <c r="GD76" s="319"/>
      <c r="GE76" s="319"/>
      <c r="GF76" s="319"/>
      <c r="GG76" s="319"/>
      <c r="GH76" s="319"/>
      <c r="GI76" s="319"/>
      <c r="GJ76" s="319"/>
      <c r="GK76" s="319"/>
      <c r="GL76" s="319"/>
      <c r="GM76" s="319"/>
      <c r="GN76" s="319"/>
      <c r="GO76" s="319"/>
      <c r="GP76" s="319"/>
      <c r="GQ76" s="319"/>
      <c r="GR76" s="319"/>
      <c r="GS76" s="319"/>
      <c r="GT76" s="319"/>
      <c r="GU76" s="319"/>
      <c r="GV76" s="319"/>
      <c r="GW76" s="319"/>
      <c r="GX76" s="319"/>
      <c r="GY76" s="319"/>
      <c r="GZ76" s="319"/>
      <c r="HA76" s="319"/>
      <c r="HB76" s="319"/>
      <c r="HC76" s="319"/>
      <c r="HD76" s="319"/>
      <c r="HE76" s="319"/>
      <c r="HF76" s="319"/>
      <c r="HG76" s="319"/>
      <c r="HH76" s="319"/>
      <c r="HI76" s="319"/>
      <c r="HJ76" s="319"/>
      <c r="HK76" s="319"/>
      <c r="HL76" s="319"/>
      <c r="HM76" s="319"/>
      <c r="HN76" s="319"/>
      <c r="HO76" s="319"/>
      <c r="HP76" s="319"/>
      <c r="HQ76" s="319"/>
      <c r="HR76" s="319"/>
      <c r="HS76" s="319"/>
      <c r="HT76" s="319"/>
      <c r="HU76" s="319"/>
      <c r="HV76" s="319"/>
      <c r="HW76" s="319"/>
      <c r="HX76" s="319"/>
      <c r="HY76" s="319"/>
      <c r="HZ76" s="319"/>
      <c r="IA76" s="319"/>
      <c r="IB76" s="319"/>
      <c r="IC76" s="319"/>
      <c r="ID76" s="319"/>
      <c r="IE76" s="319"/>
      <c r="IF76" s="319"/>
      <c r="IG76" s="319"/>
      <c r="IH76" s="319"/>
      <c r="II76" s="319"/>
      <c r="IJ76" s="319"/>
      <c r="IK76" s="319"/>
      <c r="IL76" s="319"/>
      <c r="IM76" s="319"/>
      <c r="IN76" s="319"/>
      <c r="IO76" s="319"/>
      <c r="IP76" s="319"/>
      <c r="IQ76" s="319"/>
      <c r="IR76" s="319"/>
      <c r="IS76" s="319"/>
      <c r="IT76" s="319"/>
      <c r="IU76" s="319"/>
      <c r="IV76" s="319"/>
      <c r="IW76" s="319"/>
      <c r="IX76" s="319"/>
      <c r="IY76" s="319"/>
      <c r="IZ76" s="319"/>
      <c r="JA76" s="319"/>
      <c r="JB76" s="319"/>
      <c r="JC76" s="319"/>
      <c r="JD76" s="319"/>
      <c r="JE76" s="319"/>
      <c r="JF76" s="319"/>
      <c r="JG76" s="319"/>
      <c r="JH76" s="319"/>
      <c r="JI76" s="319"/>
      <c r="JJ76" s="319"/>
      <c r="JK76" s="319"/>
      <c r="JL76" s="319"/>
      <c r="JM76" s="319"/>
      <c r="JN76" s="319"/>
      <c r="JO76" s="319"/>
      <c r="JP76" s="319"/>
      <c r="JQ76" s="319"/>
      <c r="JR76" s="319"/>
      <c r="JS76" s="319"/>
      <c r="JT76" s="319"/>
      <c r="JU76" s="319"/>
      <c r="JV76" s="319"/>
      <c r="JW76" s="319"/>
      <c r="JX76" s="319"/>
      <c r="JY76" s="319"/>
      <c r="JZ76" s="319"/>
      <c r="KA76" s="319"/>
      <c r="KB76" s="319"/>
      <c r="KC76" s="319"/>
      <c r="KD76" s="319"/>
      <c r="KE76" s="319"/>
      <c r="KF76" s="319"/>
      <c r="KG76" s="319"/>
      <c r="KH76" s="319"/>
      <c r="KI76" s="319"/>
      <c r="KJ76" s="319"/>
      <c r="KK76" s="319"/>
      <c r="KL76" s="319"/>
      <c r="KM76" s="319"/>
      <c r="KN76" s="319"/>
      <c r="KO76" s="319"/>
      <c r="KP76" s="319"/>
      <c r="KQ76" s="319"/>
      <c r="KR76" s="319"/>
      <c r="KS76" s="319"/>
      <c r="KT76" s="319"/>
      <c r="KU76" s="319"/>
      <c r="KV76" s="319"/>
      <c r="KW76" s="319"/>
      <c r="KX76" s="319"/>
      <c r="KY76" s="319"/>
      <c r="KZ76" s="319"/>
      <c r="LA76" s="319"/>
      <c r="LB76" s="319"/>
      <c r="LC76" s="319"/>
      <c r="LD76" s="319"/>
      <c r="LE76" s="319"/>
      <c r="LF76" s="319"/>
      <c r="LG76" s="319"/>
      <c r="LH76" s="319"/>
      <c r="LI76" s="319"/>
      <c r="LJ76" s="319"/>
      <c r="LK76" s="319"/>
      <c r="LL76" s="319"/>
      <c r="LM76" s="319"/>
      <c r="LN76" s="319"/>
      <c r="LO76" s="319"/>
      <c r="LP76" s="319"/>
      <c r="LQ76" s="319"/>
      <c r="LR76" s="319"/>
      <c r="LS76" s="319"/>
      <c r="LT76" s="319"/>
      <c r="LU76" s="319"/>
      <c r="LV76" s="319"/>
      <c r="LW76" s="319"/>
      <c r="LX76" s="319"/>
      <c r="LY76" s="319"/>
      <c r="LZ76" s="319"/>
      <c r="MA76" s="319"/>
      <c r="MB76" s="319"/>
      <c r="MC76" s="319"/>
      <c r="MD76" s="319"/>
      <c r="ME76" s="319"/>
      <c r="MF76" s="319"/>
      <c r="MG76" s="319"/>
      <c r="MH76" s="319"/>
      <c r="MI76" s="319"/>
      <c r="MJ76" s="319"/>
      <c r="MK76" s="319"/>
      <c r="ML76" s="319"/>
      <c r="MM76" s="319"/>
      <c r="MN76" s="319"/>
      <c r="MO76" s="319"/>
      <c r="MP76" s="319"/>
      <c r="MQ76" s="319"/>
      <c r="MR76" s="319"/>
      <c r="MS76" s="319"/>
      <c r="MT76" s="319"/>
      <c r="MU76" s="319"/>
      <c r="MV76" s="319"/>
      <c r="MW76" s="319"/>
      <c r="MX76" s="319"/>
      <c r="MY76" s="319"/>
      <c r="MZ76" s="319"/>
      <c r="NA76" s="319"/>
      <c r="NB76" s="319"/>
      <c r="NC76" s="319"/>
      <c r="ND76" s="319"/>
      <c r="NE76" s="319"/>
      <c r="NF76" s="319"/>
      <c r="NG76" s="319"/>
      <c r="NH76" s="319"/>
      <c r="NI76" s="319"/>
      <c r="NJ76" s="319"/>
      <c r="NK76" s="319"/>
      <c r="NL76" s="319"/>
      <c r="NM76" s="319"/>
      <c r="NN76" s="319"/>
      <c r="NO76" s="319"/>
      <c r="NP76" s="319"/>
      <c r="NQ76" s="319"/>
      <c r="NR76" s="319"/>
      <c r="NS76" s="319"/>
      <c r="NT76" s="319"/>
      <c r="NU76" s="319"/>
      <c r="NV76" s="319"/>
      <c r="NW76" s="319"/>
      <c r="NX76" s="319"/>
      <c r="NY76" s="319"/>
      <c r="NZ76" s="319"/>
      <c r="OA76" s="319"/>
      <c r="OB76" s="319"/>
      <c r="OC76" s="319"/>
      <c r="OD76" s="319"/>
      <c r="OE76" s="319"/>
      <c r="OF76" s="319"/>
      <c r="OG76" s="319"/>
      <c r="OH76" s="319"/>
      <c r="OI76" s="319"/>
      <c r="OJ76" s="319"/>
      <c r="OK76" s="319"/>
      <c r="OL76" s="319"/>
      <c r="OM76" s="319"/>
      <c r="ON76" s="319"/>
      <c r="OO76" s="319"/>
      <c r="OP76" s="319"/>
      <c r="OQ76" s="319"/>
      <c r="OR76" s="319"/>
      <c r="OS76" s="319"/>
      <c r="OT76" s="319"/>
      <c r="OU76" s="319"/>
      <c r="OV76" s="319"/>
      <c r="OW76" s="319"/>
      <c r="OX76" s="319"/>
      <c r="OY76" s="319"/>
      <c r="OZ76" s="319"/>
      <c r="PA76" s="319"/>
      <c r="PB76" s="319"/>
      <c r="PC76" s="319"/>
      <c r="PD76" s="319"/>
      <c r="PE76" s="319"/>
      <c r="PF76" s="319"/>
      <c r="PG76" s="319"/>
      <c r="PH76" s="319"/>
      <c r="PI76" s="319"/>
      <c r="PJ76" s="319"/>
      <c r="PK76" s="319"/>
      <c r="PL76" s="319"/>
      <c r="PM76" s="319"/>
      <c r="PN76" s="319"/>
      <c r="PO76" s="319"/>
      <c r="PP76" s="319"/>
      <c r="PQ76" s="319"/>
      <c r="PR76" s="319"/>
      <c r="PS76" s="319"/>
      <c r="PT76" s="319"/>
      <c r="PU76" s="319"/>
      <c r="PV76" s="319"/>
      <c r="PW76" s="319"/>
      <c r="PX76" s="319"/>
      <c r="PY76" s="319"/>
      <c r="PZ76" s="319"/>
      <c r="QA76" s="319"/>
      <c r="QB76" s="319"/>
      <c r="QC76" s="319"/>
      <c r="QD76" s="319"/>
      <c r="QE76" s="319"/>
      <c r="QF76" s="319"/>
      <c r="QG76" s="319"/>
      <c r="QH76" s="319"/>
      <c r="QI76" s="319"/>
      <c r="QJ76" s="319"/>
      <c r="QK76" s="319"/>
      <c r="QL76" s="319"/>
      <c r="QM76" s="319"/>
      <c r="QN76" s="319"/>
      <c r="QO76" s="319"/>
      <c r="QP76" s="319"/>
      <c r="QQ76" s="319"/>
      <c r="QR76" s="319"/>
      <c r="QS76" s="319"/>
      <c r="QT76" s="319"/>
      <c r="QU76" s="319"/>
      <c r="QV76" s="319"/>
      <c r="QW76" s="319"/>
      <c r="QX76" s="319"/>
      <c r="QY76" s="319"/>
      <c r="QZ76" s="319"/>
      <c r="RA76" s="319"/>
      <c r="RB76" s="319"/>
      <c r="RC76" s="319"/>
      <c r="RD76" s="319"/>
      <c r="RE76" s="319"/>
      <c r="RF76" s="319"/>
      <c r="RG76" s="319"/>
    </row>
    <row r="77" spans="1:475" s="746" customFormat="1">
      <c r="A77" s="319"/>
      <c r="B77" s="837"/>
      <c r="C77" s="848"/>
      <c r="D77" s="849"/>
      <c r="E77" s="812" t="s">
        <v>635</v>
      </c>
      <c r="F77" s="812">
        <v>3</v>
      </c>
      <c r="G77" s="839"/>
      <c r="H77" s="7" t="s">
        <v>37</v>
      </c>
      <c r="I77" s="840">
        <v>36</v>
      </c>
      <c r="J77" s="814">
        <v>90</v>
      </c>
      <c r="K77" s="815">
        <v>5</v>
      </c>
      <c r="L77" s="815">
        <v>12</v>
      </c>
      <c r="M77" s="841">
        <f t="shared" si="17"/>
        <v>7</v>
      </c>
      <c r="N77" s="842">
        <f t="shared" si="19"/>
        <v>3240</v>
      </c>
      <c r="O77" s="745"/>
      <c r="P77" s="843"/>
      <c r="Q77" s="844"/>
      <c r="R77" s="844">
        <f t="shared" si="18"/>
        <v>252</v>
      </c>
      <c r="S77" s="844">
        <f t="shared" si="11"/>
        <v>432</v>
      </c>
      <c r="T77" s="844">
        <v>0</v>
      </c>
      <c r="U77" s="844"/>
      <c r="V77" s="844"/>
      <c r="W77" s="844">
        <v>0</v>
      </c>
      <c r="X77" s="844"/>
      <c r="Y77" s="844"/>
      <c r="Z77" s="844">
        <f t="shared" si="16"/>
        <v>0</v>
      </c>
      <c r="AA77" s="845">
        <f>IF(J77=0,0,(HLOOKUP(H77,ElectricAvoidedCosts!$C$7:$P$37,F77+1,FALSE)))</f>
        <v>0.19548753686510606</v>
      </c>
      <c r="AB77" s="844">
        <f t="shared" si="12"/>
        <v>633.37961944294364</v>
      </c>
      <c r="AC77" s="846"/>
      <c r="AD77" s="846"/>
      <c r="AE77" s="319"/>
      <c r="AF77" s="319"/>
      <c r="AG77" s="319"/>
      <c r="AH77" s="319"/>
      <c r="AI77" s="319"/>
      <c r="AJ77" s="319"/>
      <c r="AK77" s="319"/>
      <c r="AL77" s="319"/>
      <c r="AM77" s="319"/>
      <c r="AN77" s="319"/>
      <c r="AO77" s="319"/>
      <c r="AP77" s="319"/>
      <c r="AQ77" s="319"/>
      <c r="AR77" s="319"/>
      <c r="AS77" s="319"/>
      <c r="AT77" s="319"/>
      <c r="AU77" s="319"/>
      <c r="AV77" s="319"/>
      <c r="AW77" s="319"/>
      <c r="AX77" s="319"/>
      <c r="AY77" s="319"/>
      <c r="AZ77" s="319"/>
      <c r="BA77" s="319"/>
      <c r="BB77" s="319"/>
      <c r="BC77" s="319"/>
      <c r="BD77" s="319"/>
      <c r="BE77" s="319"/>
      <c r="BF77" s="319"/>
      <c r="BG77" s="319"/>
      <c r="BH77" s="319"/>
      <c r="BI77" s="319"/>
      <c r="BJ77" s="319"/>
      <c r="BK77" s="319"/>
      <c r="BL77" s="319"/>
      <c r="BM77" s="319"/>
      <c r="BN77" s="319"/>
      <c r="BO77" s="319"/>
      <c r="BP77" s="319"/>
      <c r="BQ77" s="319"/>
      <c r="BR77" s="319"/>
      <c r="BS77" s="319"/>
      <c r="BT77" s="319"/>
      <c r="BU77" s="319"/>
      <c r="BV77" s="319"/>
      <c r="BW77" s="319"/>
      <c r="BX77" s="319"/>
      <c r="BY77" s="319"/>
      <c r="BZ77" s="319"/>
      <c r="CA77" s="319"/>
      <c r="CB77" s="319"/>
      <c r="CC77" s="319"/>
      <c r="CD77" s="319"/>
      <c r="CE77" s="319"/>
      <c r="CF77" s="319"/>
      <c r="CG77" s="319"/>
      <c r="CH77" s="319"/>
      <c r="CI77" s="319"/>
      <c r="CJ77" s="319"/>
      <c r="CK77" s="319"/>
      <c r="CL77" s="319"/>
      <c r="CM77" s="319"/>
      <c r="CN77" s="319"/>
      <c r="CO77" s="319"/>
      <c r="CP77" s="319"/>
      <c r="CQ77" s="319"/>
      <c r="CR77" s="319"/>
      <c r="CS77" s="319"/>
      <c r="CT77" s="319"/>
      <c r="CU77" s="319"/>
      <c r="CV77" s="319"/>
      <c r="CW77" s="319"/>
      <c r="CX77" s="319"/>
      <c r="CY77" s="319"/>
      <c r="CZ77" s="319"/>
      <c r="DA77" s="319"/>
      <c r="DB77" s="319"/>
      <c r="DC77" s="319"/>
      <c r="DD77" s="319"/>
      <c r="DE77" s="319"/>
      <c r="DF77" s="319"/>
      <c r="DG77" s="319"/>
      <c r="DH77" s="319"/>
      <c r="DI77" s="319"/>
      <c r="DJ77" s="319"/>
      <c r="DK77" s="319"/>
      <c r="DL77" s="319"/>
      <c r="DM77" s="319"/>
      <c r="DN77" s="319"/>
      <c r="DO77" s="319"/>
      <c r="DP77" s="319"/>
      <c r="DQ77" s="319"/>
      <c r="DR77" s="319"/>
      <c r="DS77" s="319"/>
      <c r="DT77" s="319"/>
      <c r="DU77" s="319"/>
      <c r="DV77" s="319"/>
      <c r="DW77" s="319"/>
      <c r="DX77" s="319"/>
      <c r="DY77" s="319"/>
      <c r="DZ77" s="319"/>
      <c r="EA77" s="319"/>
      <c r="EB77" s="319"/>
      <c r="EC77" s="319"/>
      <c r="ED77" s="319"/>
      <c r="EE77" s="319"/>
      <c r="EF77" s="319"/>
      <c r="EG77" s="319"/>
      <c r="EH77" s="319"/>
      <c r="EI77" s="319"/>
      <c r="EJ77" s="319"/>
      <c r="EK77" s="319"/>
      <c r="EL77" s="319"/>
      <c r="EM77" s="319"/>
      <c r="EN77" s="319"/>
      <c r="EO77" s="319"/>
      <c r="EP77" s="319"/>
      <c r="EQ77" s="319"/>
      <c r="ER77" s="319"/>
      <c r="ES77" s="319"/>
      <c r="ET77" s="319"/>
      <c r="EU77" s="319"/>
      <c r="EV77" s="319"/>
      <c r="EW77" s="319"/>
      <c r="EX77" s="319"/>
      <c r="EY77" s="319"/>
      <c r="EZ77" s="319"/>
      <c r="FA77" s="319"/>
      <c r="FB77" s="319"/>
      <c r="FC77" s="319"/>
      <c r="FD77" s="319"/>
      <c r="FE77" s="319"/>
      <c r="FF77" s="319"/>
      <c r="FG77" s="319"/>
      <c r="FH77" s="319"/>
      <c r="FI77" s="319"/>
      <c r="FJ77" s="319"/>
      <c r="FK77" s="319"/>
      <c r="FL77" s="319"/>
      <c r="FM77" s="319"/>
      <c r="FN77" s="319"/>
      <c r="FO77" s="319"/>
      <c r="FP77" s="319"/>
      <c r="FQ77" s="319"/>
      <c r="FR77" s="319"/>
      <c r="FS77" s="319"/>
      <c r="FT77" s="319"/>
      <c r="FU77" s="319"/>
      <c r="FV77" s="319"/>
      <c r="FW77" s="319"/>
      <c r="FX77" s="319"/>
      <c r="FY77" s="319"/>
      <c r="FZ77" s="319"/>
      <c r="GA77" s="319"/>
      <c r="GB77" s="319"/>
      <c r="GC77" s="319"/>
      <c r="GD77" s="319"/>
      <c r="GE77" s="319"/>
      <c r="GF77" s="319"/>
      <c r="GG77" s="319"/>
      <c r="GH77" s="319"/>
      <c r="GI77" s="319"/>
      <c r="GJ77" s="319"/>
      <c r="GK77" s="319"/>
      <c r="GL77" s="319"/>
      <c r="GM77" s="319"/>
      <c r="GN77" s="319"/>
      <c r="GO77" s="319"/>
      <c r="GP77" s="319"/>
      <c r="GQ77" s="319"/>
      <c r="GR77" s="319"/>
      <c r="GS77" s="319"/>
      <c r="GT77" s="319"/>
      <c r="GU77" s="319"/>
      <c r="GV77" s="319"/>
      <c r="GW77" s="319"/>
      <c r="GX77" s="319"/>
      <c r="GY77" s="319"/>
      <c r="GZ77" s="319"/>
      <c r="HA77" s="319"/>
      <c r="HB77" s="319"/>
      <c r="HC77" s="319"/>
      <c r="HD77" s="319"/>
      <c r="HE77" s="319"/>
      <c r="HF77" s="319"/>
      <c r="HG77" s="319"/>
      <c r="HH77" s="319"/>
      <c r="HI77" s="319"/>
      <c r="HJ77" s="319"/>
      <c r="HK77" s="319"/>
      <c r="HL77" s="319"/>
      <c r="HM77" s="319"/>
      <c r="HN77" s="319"/>
      <c r="HO77" s="319"/>
      <c r="HP77" s="319"/>
      <c r="HQ77" s="319"/>
      <c r="HR77" s="319"/>
      <c r="HS77" s="319"/>
      <c r="HT77" s="319"/>
      <c r="HU77" s="319"/>
      <c r="HV77" s="319"/>
      <c r="HW77" s="319"/>
      <c r="HX77" s="319"/>
      <c r="HY77" s="319"/>
      <c r="HZ77" s="319"/>
      <c r="IA77" s="319"/>
      <c r="IB77" s="319"/>
      <c r="IC77" s="319"/>
      <c r="ID77" s="319"/>
      <c r="IE77" s="319"/>
      <c r="IF77" s="319"/>
      <c r="IG77" s="319"/>
      <c r="IH77" s="319"/>
      <c r="II77" s="319"/>
      <c r="IJ77" s="319"/>
      <c r="IK77" s="319"/>
      <c r="IL77" s="319"/>
      <c r="IM77" s="319"/>
      <c r="IN77" s="319"/>
      <c r="IO77" s="319"/>
      <c r="IP77" s="319"/>
      <c r="IQ77" s="319"/>
      <c r="IR77" s="319"/>
      <c r="IS77" s="319"/>
      <c r="IT77" s="319"/>
      <c r="IU77" s="319"/>
      <c r="IV77" s="319"/>
      <c r="IW77" s="319"/>
      <c r="IX77" s="319"/>
      <c r="IY77" s="319"/>
      <c r="IZ77" s="319"/>
      <c r="JA77" s="319"/>
      <c r="JB77" s="319"/>
      <c r="JC77" s="319"/>
      <c r="JD77" s="319"/>
      <c r="JE77" s="319"/>
      <c r="JF77" s="319"/>
      <c r="JG77" s="319"/>
      <c r="JH77" s="319"/>
      <c r="JI77" s="319"/>
      <c r="JJ77" s="319"/>
      <c r="JK77" s="319"/>
      <c r="JL77" s="319"/>
      <c r="JM77" s="319"/>
      <c r="JN77" s="319"/>
      <c r="JO77" s="319"/>
      <c r="JP77" s="319"/>
      <c r="JQ77" s="319"/>
      <c r="JR77" s="319"/>
      <c r="JS77" s="319"/>
      <c r="JT77" s="319"/>
      <c r="JU77" s="319"/>
      <c r="JV77" s="319"/>
      <c r="JW77" s="319"/>
      <c r="JX77" s="319"/>
      <c r="JY77" s="319"/>
      <c r="JZ77" s="319"/>
      <c r="KA77" s="319"/>
      <c r="KB77" s="319"/>
      <c r="KC77" s="319"/>
      <c r="KD77" s="319"/>
      <c r="KE77" s="319"/>
      <c r="KF77" s="319"/>
      <c r="KG77" s="319"/>
      <c r="KH77" s="319"/>
      <c r="KI77" s="319"/>
      <c r="KJ77" s="319"/>
      <c r="KK77" s="319"/>
      <c r="KL77" s="319"/>
      <c r="KM77" s="319"/>
      <c r="KN77" s="319"/>
      <c r="KO77" s="319"/>
      <c r="KP77" s="319"/>
      <c r="KQ77" s="319"/>
      <c r="KR77" s="319"/>
      <c r="KS77" s="319"/>
      <c r="KT77" s="319"/>
      <c r="KU77" s="319"/>
      <c r="KV77" s="319"/>
      <c r="KW77" s="319"/>
      <c r="KX77" s="319"/>
      <c r="KY77" s="319"/>
      <c r="KZ77" s="319"/>
      <c r="LA77" s="319"/>
      <c r="LB77" s="319"/>
      <c r="LC77" s="319"/>
      <c r="LD77" s="319"/>
      <c r="LE77" s="319"/>
      <c r="LF77" s="319"/>
      <c r="LG77" s="319"/>
      <c r="LH77" s="319"/>
      <c r="LI77" s="319"/>
      <c r="LJ77" s="319"/>
      <c r="LK77" s="319"/>
      <c r="LL77" s="319"/>
      <c r="LM77" s="319"/>
      <c r="LN77" s="319"/>
      <c r="LO77" s="319"/>
      <c r="LP77" s="319"/>
      <c r="LQ77" s="319"/>
      <c r="LR77" s="319"/>
      <c r="LS77" s="319"/>
      <c r="LT77" s="319"/>
      <c r="LU77" s="319"/>
      <c r="LV77" s="319"/>
      <c r="LW77" s="319"/>
      <c r="LX77" s="319"/>
      <c r="LY77" s="319"/>
      <c r="LZ77" s="319"/>
      <c r="MA77" s="319"/>
      <c r="MB77" s="319"/>
      <c r="MC77" s="319"/>
      <c r="MD77" s="319"/>
      <c r="ME77" s="319"/>
      <c r="MF77" s="319"/>
      <c r="MG77" s="319"/>
      <c r="MH77" s="319"/>
      <c r="MI77" s="319"/>
      <c r="MJ77" s="319"/>
      <c r="MK77" s="319"/>
      <c r="ML77" s="319"/>
      <c r="MM77" s="319"/>
      <c r="MN77" s="319"/>
      <c r="MO77" s="319"/>
      <c r="MP77" s="319"/>
      <c r="MQ77" s="319"/>
      <c r="MR77" s="319"/>
      <c r="MS77" s="319"/>
      <c r="MT77" s="319"/>
      <c r="MU77" s="319"/>
      <c r="MV77" s="319"/>
      <c r="MW77" s="319"/>
      <c r="MX77" s="319"/>
      <c r="MY77" s="319"/>
      <c r="MZ77" s="319"/>
      <c r="NA77" s="319"/>
      <c r="NB77" s="319"/>
      <c r="NC77" s="319"/>
      <c r="ND77" s="319"/>
      <c r="NE77" s="319"/>
      <c r="NF77" s="319"/>
      <c r="NG77" s="319"/>
      <c r="NH77" s="319"/>
      <c r="NI77" s="319"/>
      <c r="NJ77" s="319"/>
      <c r="NK77" s="319"/>
      <c r="NL77" s="319"/>
      <c r="NM77" s="319"/>
      <c r="NN77" s="319"/>
      <c r="NO77" s="319"/>
      <c r="NP77" s="319"/>
      <c r="NQ77" s="319"/>
      <c r="NR77" s="319"/>
      <c r="NS77" s="319"/>
      <c r="NT77" s="319"/>
      <c r="NU77" s="319"/>
      <c r="NV77" s="319"/>
      <c r="NW77" s="319"/>
      <c r="NX77" s="319"/>
      <c r="NY77" s="319"/>
      <c r="NZ77" s="319"/>
      <c r="OA77" s="319"/>
      <c r="OB77" s="319"/>
      <c r="OC77" s="319"/>
      <c r="OD77" s="319"/>
      <c r="OE77" s="319"/>
      <c r="OF77" s="319"/>
      <c r="OG77" s="319"/>
      <c r="OH77" s="319"/>
      <c r="OI77" s="319"/>
      <c r="OJ77" s="319"/>
      <c r="OK77" s="319"/>
      <c r="OL77" s="319"/>
      <c r="OM77" s="319"/>
      <c r="ON77" s="319"/>
      <c r="OO77" s="319"/>
      <c r="OP77" s="319"/>
      <c r="OQ77" s="319"/>
      <c r="OR77" s="319"/>
      <c r="OS77" s="319"/>
      <c r="OT77" s="319"/>
      <c r="OU77" s="319"/>
      <c r="OV77" s="319"/>
      <c r="OW77" s="319"/>
      <c r="OX77" s="319"/>
      <c r="OY77" s="319"/>
      <c r="OZ77" s="319"/>
      <c r="PA77" s="319"/>
      <c r="PB77" s="319"/>
      <c r="PC77" s="319"/>
      <c r="PD77" s="319"/>
      <c r="PE77" s="319"/>
      <c r="PF77" s="319"/>
      <c r="PG77" s="319"/>
      <c r="PH77" s="319"/>
      <c r="PI77" s="319"/>
      <c r="PJ77" s="319"/>
      <c r="PK77" s="319"/>
      <c r="PL77" s="319"/>
      <c r="PM77" s="319"/>
      <c r="PN77" s="319"/>
      <c r="PO77" s="319"/>
      <c r="PP77" s="319"/>
      <c r="PQ77" s="319"/>
      <c r="PR77" s="319"/>
      <c r="PS77" s="319"/>
      <c r="PT77" s="319"/>
      <c r="PU77" s="319"/>
      <c r="PV77" s="319"/>
      <c r="PW77" s="319"/>
      <c r="PX77" s="319"/>
      <c r="PY77" s="319"/>
      <c r="PZ77" s="319"/>
      <c r="QA77" s="319"/>
      <c r="QB77" s="319"/>
      <c r="QC77" s="319"/>
      <c r="QD77" s="319"/>
      <c r="QE77" s="319"/>
      <c r="QF77" s="319"/>
      <c r="QG77" s="319"/>
      <c r="QH77" s="319"/>
      <c r="QI77" s="319"/>
      <c r="QJ77" s="319"/>
      <c r="QK77" s="319"/>
      <c r="QL77" s="319"/>
      <c r="QM77" s="319"/>
      <c r="QN77" s="319"/>
      <c r="QO77" s="319"/>
      <c r="QP77" s="319"/>
      <c r="QQ77" s="319"/>
      <c r="QR77" s="319"/>
      <c r="QS77" s="319"/>
      <c r="QT77" s="319"/>
      <c r="QU77" s="319"/>
      <c r="QV77" s="319"/>
      <c r="QW77" s="319"/>
      <c r="QX77" s="319"/>
      <c r="QY77" s="319"/>
      <c r="QZ77" s="319"/>
      <c r="RA77" s="319"/>
      <c r="RB77" s="319"/>
      <c r="RC77" s="319"/>
      <c r="RD77" s="319"/>
      <c r="RE77" s="319"/>
      <c r="RF77" s="319"/>
      <c r="RG77" s="319"/>
    </row>
    <row r="78" spans="1:475" s="746" customFormat="1">
      <c r="A78" s="319"/>
      <c r="B78" s="837"/>
      <c r="C78" s="848"/>
      <c r="D78" s="849"/>
      <c r="E78" s="812" t="s">
        <v>636</v>
      </c>
      <c r="F78" s="812">
        <v>12</v>
      </c>
      <c r="G78" s="839"/>
      <c r="H78" s="7" t="s">
        <v>37</v>
      </c>
      <c r="I78" s="840">
        <v>3</v>
      </c>
      <c r="J78" s="814">
        <v>91</v>
      </c>
      <c r="K78" s="815">
        <v>25</v>
      </c>
      <c r="L78" s="815">
        <v>32</v>
      </c>
      <c r="M78" s="841">
        <f t="shared" si="17"/>
        <v>7</v>
      </c>
      <c r="N78" s="842">
        <f t="shared" si="19"/>
        <v>273</v>
      </c>
      <c r="O78" s="745"/>
      <c r="P78" s="843"/>
      <c r="Q78" s="844"/>
      <c r="R78" s="844">
        <f t="shared" si="18"/>
        <v>21</v>
      </c>
      <c r="S78" s="844">
        <f t="shared" si="11"/>
        <v>96</v>
      </c>
      <c r="T78" s="844">
        <v>0</v>
      </c>
      <c r="U78" s="844"/>
      <c r="V78" s="844"/>
      <c r="W78" s="844">
        <v>0</v>
      </c>
      <c r="X78" s="844"/>
      <c r="Y78" s="844"/>
      <c r="Z78" s="844">
        <f t="shared" si="16"/>
        <v>0</v>
      </c>
      <c r="AA78" s="845">
        <f>IF(J78=0,0,(HLOOKUP(H78,ElectricAvoidedCosts!$C$7:$P$37,F78+1,FALSE)))</f>
        <v>0.67084969084451451</v>
      </c>
      <c r="AB78" s="844">
        <f t="shared" si="12"/>
        <v>183.14196560055245</v>
      </c>
      <c r="AC78" s="846"/>
      <c r="AD78" s="846"/>
      <c r="AE78" s="319"/>
      <c r="AF78" s="319"/>
      <c r="AG78" s="319"/>
      <c r="AH78" s="319"/>
      <c r="AI78" s="319"/>
      <c r="AJ78" s="319"/>
      <c r="AK78" s="319"/>
      <c r="AL78" s="319"/>
      <c r="AM78" s="319"/>
      <c r="AN78" s="319"/>
      <c r="AO78" s="319"/>
      <c r="AP78" s="319"/>
      <c r="AQ78" s="319"/>
      <c r="AR78" s="319"/>
      <c r="AS78" s="319"/>
      <c r="AT78" s="319"/>
      <c r="AU78" s="319"/>
      <c r="AV78" s="319"/>
      <c r="AW78" s="319"/>
      <c r="AX78" s="319"/>
      <c r="AY78" s="319"/>
      <c r="AZ78" s="319"/>
      <c r="BA78" s="319"/>
      <c r="BB78" s="319"/>
      <c r="BC78" s="319"/>
      <c r="BD78" s="319"/>
      <c r="BE78" s="319"/>
      <c r="BF78" s="319"/>
      <c r="BG78" s="319"/>
      <c r="BH78" s="319"/>
      <c r="BI78" s="319"/>
      <c r="BJ78" s="319"/>
      <c r="BK78" s="319"/>
      <c r="BL78" s="319"/>
      <c r="BM78" s="319"/>
      <c r="BN78" s="319"/>
      <c r="BO78" s="319"/>
      <c r="BP78" s="319"/>
      <c r="BQ78" s="319"/>
      <c r="BR78" s="319"/>
      <c r="BS78" s="319"/>
      <c r="BT78" s="319"/>
      <c r="BU78" s="319"/>
      <c r="BV78" s="319"/>
      <c r="BW78" s="319"/>
      <c r="BX78" s="319"/>
      <c r="BY78" s="319"/>
      <c r="BZ78" s="319"/>
      <c r="CA78" s="319"/>
      <c r="CB78" s="319"/>
      <c r="CC78" s="319"/>
      <c r="CD78" s="319"/>
      <c r="CE78" s="319"/>
      <c r="CF78" s="319"/>
      <c r="CG78" s="319"/>
      <c r="CH78" s="319"/>
      <c r="CI78" s="319"/>
      <c r="CJ78" s="319"/>
      <c r="CK78" s="319"/>
      <c r="CL78" s="319"/>
      <c r="CM78" s="319"/>
      <c r="CN78" s="319"/>
      <c r="CO78" s="319"/>
      <c r="CP78" s="319"/>
      <c r="CQ78" s="319"/>
      <c r="CR78" s="319"/>
      <c r="CS78" s="319"/>
      <c r="CT78" s="319"/>
      <c r="CU78" s="319"/>
      <c r="CV78" s="319"/>
      <c r="CW78" s="319"/>
      <c r="CX78" s="319"/>
      <c r="CY78" s="319"/>
      <c r="CZ78" s="319"/>
      <c r="DA78" s="319"/>
      <c r="DB78" s="319"/>
      <c r="DC78" s="319"/>
      <c r="DD78" s="319"/>
      <c r="DE78" s="319"/>
      <c r="DF78" s="319"/>
      <c r="DG78" s="319"/>
      <c r="DH78" s="319"/>
      <c r="DI78" s="319"/>
      <c r="DJ78" s="319"/>
      <c r="DK78" s="319"/>
      <c r="DL78" s="319"/>
      <c r="DM78" s="319"/>
      <c r="DN78" s="319"/>
      <c r="DO78" s="319"/>
      <c r="DP78" s="319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  <c r="EE78" s="319"/>
      <c r="EF78" s="319"/>
      <c r="EG78" s="319"/>
      <c r="EH78" s="319"/>
      <c r="EI78" s="319"/>
      <c r="EJ78" s="319"/>
      <c r="EK78" s="319"/>
      <c r="EL78" s="319"/>
      <c r="EM78" s="319"/>
      <c r="EN78" s="319"/>
      <c r="EO78" s="319"/>
      <c r="EP78" s="319"/>
      <c r="EQ78" s="319"/>
      <c r="ER78" s="319"/>
      <c r="ES78" s="319"/>
      <c r="ET78" s="319"/>
      <c r="EU78" s="319"/>
      <c r="EV78" s="319"/>
      <c r="EW78" s="319"/>
      <c r="EX78" s="319"/>
      <c r="EY78" s="319"/>
      <c r="EZ78" s="319"/>
      <c r="FA78" s="319"/>
      <c r="FB78" s="319"/>
      <c r="FC78" s="319"/>
      <c r="FD78" s="319"/>
      <c r="FE78" s="319"/>
      <c r="FF78" s="319"/>
      <c r="FG78" s="319"/>
      <c r="FH78" s="319"/>
      <c r="FI78" s="319"/>
      <c r="FJ78" s="319"/>
      <c r="FK78" s="319"/>
      <c r="FL78" s="319"/>
      <c r="FM78" s="319"/>
      <c r="FN78" s="319"/>
      <c r="FO78" s="319"/>
      <c r="FP78" s="319"/>
      <c r="FQ78" s="319"/>
      <c r="FR78" s="319"/>
      <c r="FS78" s="319"/>
      <c r="FT78" s="319"/>
      <c r="FU78" s="319"/>
      <c r="FV78" s="319"/>
      <c r="FW78" s="319"/>
      <c r="FX78" s="319"/>
      <c r="FY78" s="319"/>
      <c r="FZ78" s="319"/>
      <c r="GA78" s="319"/>
      <c r="GB78" s="319"/>
      <c r="GC78" s="319"/>
      <c r="GD78" s="319"/>
      <c r="GE78" s="319"/>
      <c r="GF78" s="319"/>
      <c r="GG78" s="319"/>
      <c r="GH78" s="319"/>
      <c r="GI78" s="319"/>
      <c r="GJ78" s="319"/>
      <c r="GK78" s="319"/>
      <c r="GL78" s="319"/>
      <c r="GM78" s="319"/>
      <c r="GN78" s="319"/>
      <c r="GO78" s="319"/>
      <c r="GP78" s="319"/>
      <c r="GQ78" s="319"/>
      <c r="GR78" s="319"/>
      <c r="GS78" s="319"/>
      <c r="GT78" s="319"/>
      <c r="GU78" s="319"/>
      <c r="GV78" s="319"/>
      <c r="GW78" s="319"/>
      <c r="GX78" s="319"/>
      <c r="GY78" s="319"/>
      <c r="GZ78" s="319"/>
      <c r="HA78" s="319"/>
      <c r="HB78" s="319"/>
      <c r="HC78" s="319"/>
      <c r="HD78" s="319"/>
      <c r="HE78" s="319"/>
      <c r="HF78" s="319"/>
      <c r="HG78" s="319"/>
      <c r="HH78" s="319"/>
      <c r="HI78" s="319"/>
      <c r="HJ78" s="319"/>
      <c r="HK78" s="319"/>
      <c r="HL78" s="319"/>
      <c r="HM78" s="319"/>
      <c r="HN78" s="319"/>
      <c r="HO78" s="319"/>
      <c r="HP78" s="319"/>
      <c r="HQ78" s="319"/>
      <c r="HR78" s="319"/>
      <c r="HS78" s="319"/>
      <c r="HT78" s="319"/>
      <c r="HU78" s="319"/>
      <c r="HV78" s="319"/>
      <c r="HW78" s="319"/>
      <c r="HX78" s="319"/>
      <c r="HY78" s="319"/>
      <c r="HZ78" s="319"/>
      <c r="IA78" s="319"/>
      <c r="IB78" s="319"/>
      <c r="IC78" s="319"/>
      <c r="ID78" s="319"/>
      <c r="IE78" s="319"/>
      <c r="IF78" s="319"/>
      <c r="IG78" s="319"/>
      <c r="IH78" s="319"/>
      <c r="II78" s="319"/>
      <c r="IJ78" s="319"/>
      <c r="IK78" s="319"/>
      <c r="IL78" s="319"/>
      <c r="IM78" s="319"/>
      <c r="IN78" s="319"/>
      <c r="IO78" s="319"/>
      <c r="IP78" s="319"/>
      <c r="IQ78" s="319"/>
      <c r="IR78" s="319"/>
      <c r="IS78" s="319"/>
      <c r="IT78" s="319"/>
      <c r="IU78" s="319"/>
      <c r="IV78" s="319"/>
      <c r="IW78" s="319"/>
      <c r="IX78" s="319"/>
      <c r="IY78" s="319"/>
      <c r="IZ78" s="319"/>
      <c r="JA78" s="319"/>
      <c r="JB78" s="319"/>
      <c r="JC78" s="319"/>
      <c r="JD78" s="319"/>
      <c r="JE78" s="319"/>
      <c r="JF78" s="319"/>
      <c r="JG78" s="319"/>
      <c r="JH78" s="319"/>
      <c r="JI78" s="319"/>
      <c r="JJ78" s="319"/>
      <c r="JK78" s="319"/>
      <c r="JL78" s="319"/>
      <c r="JM78" s="319"/>
      <c r="JN78" s="319"/>
      <c r="JO78" s="319"/>
      <c r="JP78" s="319"/>
      <c r="JQ78" s="319"/>
      <c r="JR78" s="319"/>
      <c r="JS78" s="319"/>
      <c r="JT78" s="319"/>
      <c r="JU78" s="319"/>
      <c r="JV78" s="319"/>
      <c r="JW78" s="319"/>
      <c r="JX78" s="319"/>
      <c r="JY78" s="319"/>
      <c r="JZ78" s="319"/>
      <c r="KA78" s="319"/>
      <c r="KB78" s="319"/>
      <c r="KC78" s="319"/>
      <c r="KD78" s="319"/>
      <c r="KE78" s="319"/>
      <c r="KF78" s="319"/>
      <c r="KG78" s="319"/>
      <c r="KH78" s="319"/>
      <c r="KI78" s="319"/>
      <c r="KJ78" s="319"/>
      <c r="KK78" s="319"/>
      <c r="KL78" s="319"/>
      <c r="KM78" s="319"/>
      <c r="KN78" s="319"/>
      <c r="KO78" s="319"/>
      <c r="KP78" s="319"/>
      <c r="KQ78" s="319"/>
      <c r="KR78" s="319"/>
      <c r="KS78" s="319"/>
      <c r="KT78" s="319"/>
      <c r="KU78" s="319"/>
      <c r="KV78" s="319"/>
      <c r="KW78" s="319"/>
      <c r="KX78" s="319"/>
      <c r="KY78" s="319"/>
      <c r="KZ78" s="319"/>
      <c r="LA78" s="319"/>
      <c r="LB78" s="319"/>
      <c r="LC78" s="319"/>
      <c r="LD78" s="319"/>
      <c r="LE78" s="319"/>
      <c r="LF78" s="319"/>
      <c r="LG78" s="319"/>
      <c r="LH78" s="319"/>
      <c r="LI78" s="319"/>
      <c r="LJ78" s="319"/>
      <c r="LK78" s="319"/>
      <c r="LL78" s="319"/>
      <c r="LM78" s="319"/>
      <c r="LN78" s="319"/>
      <c r="LO78" s="319"/>
      <c r="LP78" s="319"/>
      <c r="LQ78" s="319"/>
      <c r="LR78" s="319"/>
      <c r="LS78" s="319"/>
      <c r="LT78" s="319"/>
      <c r="LU78" s="319"/>
      <c r="LV78" s="319"/>
      <c r="LW78" s="319"/>
      <c r="LX78" s="319"/>
      <c r="LY78" s="319"/>
      <c r="LZ78" s="319"/>
      <c r="MA78" s="319"/>
      <c r="MB78" s="319"/>
      <c r="MC78" s="319"/>
      <c r="MD78" s="319"/>
      <c r="ME78" s="319"/>
      <c r="MF78" s="319"/>
      <c r="MG78" s="319"/>
      <c r="MH78" s="319"/>
      <c r="MI78" s="319"/>
      <c r="MJ78" s="319"/>
      <c r="MK78" s="319"/>
      <c r="ML78" s="319"/>
      <c r="MM78" s="319"/>
      <c r="MN78" s="319"/>
      <c r="MO78" s="319"/>
      <c r="MP78" s="319"/>
      <c r="MQ78" s="319"/>
      <c r="MR78" s="319"/>
      <c r="MS78" s="319"/>
      <c r="MT78" s="319"/>
      <c r="MU78" s="319"/>
      <c r="MV78" s="319"/>
      <c r="MW78" s="319"/>
      <c r="MX78" s="319"/>
      <c r="MY78" s="319"/>
      <c r="MZ78" s="319"/>
      <c r="NA78" s="319"/>
      <c r="NB78" s="319"/>
      <c r="NC78" s="319"/>
      <c r="ND78" s="319"/>
      <c r="NE78" s="319"/>
      <c r="NF78" s="319"/>
      <c r="NG78" s="319"/>
      <c r="NH78" s="319"/>
      <c r="NI78" s="319"/>
      <c r="NJ78" s="319"/>
      <c r="NK78" s="319"/>
      <c r="NL78" s="319"/>
      <c r="NM78" s="319"/>
      <c r="NN78" s="319"/>
      <c r="NO78" s="319"/>
      <c r="NP78" s="319"/>
      <c r="NQ78" s="319"/>
      <c r="NR78" s="319"/>
      <c r="NS78" s="319"/>
      <c r="NT78" s="319"/>
      <c r="NU78" s="319"/>
      <c r="NV78" s="319"/>
      <c r="NW78" s="319"/>
      <c r="NX78" s="319"/>
      <c r="NY78" s="319"/>
      <c r="NZ78" s="319"/>
      <c r="OA78" s="319"/>
      <c r="OB78" s="319"/>
      <c r="OC78" s="319"/>
      <c r="OD78" s="319"/>
      <c r="OE78" s="319"/>
      <c r="OF78" s="319"/>
      <c r="OG78" s="319"/>
      <c r="OH78" s="319"/>
      <c r="OI78" s="319"/>
      <c r="OJ78" s="319"/>
      <c r="OK78" s="319"/>
      <c r="OL78" s="319"/>
      <c r="OM78" s="319"/>
      <c r="ON78" s="319"/>
      <c r="OO78" s="319"/>
      <c r="OP78" s="319"/>
      <c r="OQ78" s="319"/>
      <c r="OR78" s="319"/>
      <c r="OS78" s="319"/>
      <c r="OT78" s="319"/>
      <c r="OU78" s="319"/>
      <c r="OV78" s="319"/>
      <c r="OW78" s="319"/>
      <c r="OX78" s="319"/>
      <c r="OY78" s="319"/>
      <c r="OZ78" s="319"/>
      <c r="PA78" s="319"/>
      <c r="PB78" s="319"/>
      <c r="PC78" s="319"/>
      <c r="PD78" s="319"/>
      <c r="PE78" s="319"/>
      <c r="PF78" s="319"/>
      <c r="PG78" s="319"/>
      <c r="PH78" s="319"/>
      <c r="PI78" s="319"/>
      <c r="PJ78" s="319"/>
      <c r="PK78" s="319"/>
      <c r="PL78" s="319"/>
      <c r="PM78" s="319"/>
      <c r="PN78" s="319"/>
      <c r="PO78" s="319"/>
      <c r="PP78" s="319"/>
      <c r="PQ78" s="319"/>
      <c r="PR78" s="319"/>
      <c r="PS78" s="319"/>
      <c r="PT78" s="319"/>
      <c r="PU78" s="319"/>
      <c r="PV78" s="319"/>
      <c r="PW78" s="319"/>
      <c r="PX78" s="319"/>
      <c r="PY78" s="319"/>
      <c r="PZ78" s="319"/>
      <c r="QA78" s="319"/>
      <c r="QB78" s="319"/>
      <c r="QC78" s="319"/>
      <c r="QD78" s="319"/>
      <c r="QE78" s="319"/>
      <c r="QF78" s="319"/>
      <c r="QG78" s="319"/>
      <c r="QH78" s="319"/>
      <c r="QI78" s="319"/>
      <c r="QJ78" s="319"/>
      <c r="QK78" s="319"/>
      <c r="QL78" s="319"/>
      <c r="QM78" s="319"/>
      <c r="QN78" s="319"/>
      <c r="QO78" s="319"/>
      <c r="QP78" s="319"/>
      <c r="QQ78" s="319"/>
      <c r="QR78" s="319"/>
      <c r="QS78" s="319"/>
      <c r="QT78" s="319"/>
      <c r="QU78" s="319"/>
      <c r="QV78" s="319"/>
      <c r="QW78" s="319"/>
      <c r="QX78" s="319"/>
      <c r="QY78" s="319"/>
      <c r="QZ78" s="319"/>
      <c r="RA78" s="319"/>
      <c r="RB78" s="319"/>
      <c r="RC78" s="319"/>
      <c r="RD78" s="319"/>
      <c r="RE78" s="319"/>
      <c r="RF78" s="319"/>
      <c r="RG78" s="319"/>
    </row>
    <row r="79" spans="1:475" s="746" customFormat="1">
      <c r="A79" s="319"/>
      <c r="B79" s="837"/>
      <c r="C79" s="848"/>
      <c r="D79" s="849"/>
      <c r="E79" s="812" t="s">
        <v>637</v>
      </c>
      <c r="F79" s="812">
        <v>12</v>
      </c>
      <c r="G79" s="839"/>
      <c r="H79" s="7" t="s">
        <v>37</v>
      </c>
      <c r="I79" s="840">
        <v>6</v>
      </c>
      <c r="J79" s="814">
        <v>113</v>
      </c>
      <c r="K79" s="815">
        <v>25</v>
      </c>
      <c r="L79" s="815">
        <v>30</v>
      </c>
      <c r="M79" s="841">
        <f t="shared" si="17"/>
        <v>5</v>
      </c>
      <c r="N79" s="842">
        <f t="shared" si="19"/>
        <v>678</v>
      </c>
      <c r="O79" s="745"/>
      <c r="P79" s="843"/>
      <c r="Q79" s="844"/>
      <c r="R79" s="844">
        <f t="shared" si="18"/>
        <v>30</v>
      </c>
      <c r="S79" s="844">
        <f t="shared" si="11"/>
        <v>180</v>
      </c>
      <c r="T79" s="844">
        <v>0</v>
      </c>
      <c r="U79" s="844"/>
      <c r="V79" s="844"/>
      <c r="W79" s="844">
        <v>0</v>
      </c>
      <c r="X79" s="844"/>
      <c r="Y79" s="844"/>
      <c r="Z79" s="844">
        <f t="shared" si="16"/>
        <v>0</v>
      </c>
      <c r="AA79" s="845">
        <f>IF(J79=0,0,(HLOOKUP(H79,ElectricAvoidedCosts!$C$7:$P$37,F79+1,FALSE)))</f>
        <v>0.67084969084451451</v>
      </c>
      <c r="AB79" s="844">
        <f t="shared" si="12"/>
        <v>454.83609039258084</v>
      </c>
      <c r="AC79" s="846"/>
      <c r="AD79" s="846"/>
      <c r="AE79" s="319"/>
      <c r="AF79" s="319"/>
      <c r="AG79" s="319"/>
      <c r="AH79" s="319"/>
      <c r="AI79" s="319"/>
      <c r="AJ79" s="319"/>
      <c r="AK79" s="319"/>
      <c r="AL79" s="319"/>
      <c r="AM79" s="319"/>
      <c r="AN79" s="319"/>
      <c r="AO79" s="319"/>
      <c r="AP79" s="319"/>
      <c r="AQ79" s="319"/>
      <c r="AR79" s="319"/>
      <c r="AS79" s="319"/>
      <c r="AT79" s="319"/>
      <c r="AU79" s="319"/>
      <c r="AV79" s="319"/>
      <c r="AW79" s="319"/>
      <c r="AX79" s="319"/>
      <c r="AY79" s="319"/>
      <c r="AZ79" s="319"/>
      <c r="BA79" s="319"/>
      <c r="BB79" s="319"/>
      <c r="BC79" s="319"/>
      <c r="BD79" s="319"/>
      <c r="BE79" s="319"/>
      <c r="BF79" s="319"/>
      <c r="BG79" s="319"/>
      <c r="BH79" s="319"/>
      <c r="BI79" s="319"/>
      <c r="BJ79" s="319"/>
      <c r="BK79" s="319"/>
      <c r="BL79" s="319"/>
      <c r="BM79" s="319"/>
      <c r="BN79" s="319"/>
      <c r="BO79" s="319"/>
      <c r="BP79" s="319"/>
      <c r="BQ79" s="319"/>
      <c r="BR79" s="319"/>
      <c r="BS79" s="319"/>
      <c r="BT79" s="319"/>
      <c r="BU79" s="319"/>
      <c r="BV79" s="319"/>
      <c r="BW79" s="319"/>
      <c r="BX79" s="319"/>
      <c r="BY79" s="319"/>
      <c r="BZ79" s="319"/>
      <c r="CA79" s="319"/>
      <c r="CB79" s="319"/>
      <c r="CC79" s="319"/>
      <c r="CD79" s="319"/>
      <c r="CE79" s="319"/>
      <c r="CF79" s="319"/>
      <c r="CG79" s="319"/>
      <c r="CH79" s="319"/>
      <c r="CI79" s="319"/>
      <c r="CJ79" s="319"/>
      <c r="CK79" s="319"/>
      <c r="CL79" s="319"/>
      <c r="CM79" s="319"/>
      <c r="CN79" s="319"/>
      <c r="CO79" s="319"/>
      <c r="CP79" s="319"/>
      <c r="CQ79" s="319"/>
      <c r="CR79" s="319"/>
      <c r="CS79" s="319"/>
      <c r="CT79" s="319"/>
      <c r="CU79" s="319"/>
      <c r="CV79" s="319"/>
      <c r="CW79" s="319"/>
      <c r="CX79" s="319"/>
      <c r="CY79" s="319"/>
      <c r="CZ79" s="319"/>
      <c r="DA79" s="319"/>
      <c r="DB79" s="319"/>
      <c r="DC79" s="319"/>
      <c r="DD79" s="319"/>
      <c r="DE79" s="319"/>
      <c r="DF79" s="319"/>
      <c r="DG79" s="319"/>
      <c r="DH79" s="319"/>
      <c r="DI79" s="319"/>
      <c r="DJ79" s="319"/>
      <c r="DK79" s="319"/>
      <c r="DL79" s="319"/>
      <c r="DM79" s="319"/>
      <c r="DN79" s="319"/>
      <c r="DO79" s="319"/>
      <c r="DP79" s="319"/>
      <c r="DQ79" s="319"/>
      <c r="DR79" s="319"/>
      <c r="DS79" s="319"/>
      <c r="DT79" s="319"/>
      <c r="DU79" s="319"/>
      <c r="DV79" s="319"/>
      <c r="DW79" s="319"/>
      <c r="DX79" s="319"/>
      <c r="DY79" s="319"/>
      <c r="DZ79" s="319"/>
      <c r="EA79" s="319"/>
      <c r="EB79" s="319"/>
      <c r="EC79" s="319"/>
      <c r="ED79" s="319"/>
      <c r="EE79" s="319"/>
      <c r="EF79" s="319"/>
      <c r="EG79" s="319"/>
      <c r="EH79" s="319"/>
      <c r="EI79" s="319"/>
      <c r="EJ79" s="319"/>
      <c r="EK79" s="319"/>
      <c r="EL79" s="319"/>
      <c r="EM79" s="319"/>
      <c r="EN79" s="319"/>
      <c r="EO79" s="319"/>
      <c r="EP79" s="319"/>
      <c r="EQ79" s="319"/>
      <c r="ER79" s="319"/>
      <c r="ES79" s="319"/>
      <c r="ET79" s="319"/>
      <c r="EU79" s="319"/>
      <c r="EV79" s="319"/>
      <c r="EW79" s="319"/>
      <c r="EX79" s="319"/>
      <c r="EY79" s="319"/>
      <c r="EZ79" s="319"/>
      <c r="FA79" s="319"/>
      <c r="FB79" s="319"/>
      <c r="FC79" s="319"/>
      <c r="FD79" s="319"/>
      <c r="FE79" s="319"/>
      <c r="FF79" s="319"/>
      <c r="FG79" s="319"/>
      <c r="FH79" s="319"/>
      <c r="FI79" s="319"/>
      <c r="FJ79" s="319"/>
      <c r="FK79" s="319"/>
      <c r="FL79" s="319"/>
      <c r="FM79" s="319"/>
      <c r="FN79" s="319"/>
      <c r="FO79" s="319"/>
      <c r="FP79" s="319"/>
      <c r="FQ79" s="319"/>
      <c r="FR79" s="319"/>
      <c r="FS79" s="319"/>
      <c r="FT79" s="319"/>
      <c r="FU79" s="319"/>
      <c r="FV79" s="319"/>
      <c r="FW79" s="319"/>
      <c r="FX79" s="319"/>
      <c r="FY79" s="319"/>
      <c r="FZ79" s="319"/>
      <c r="GA79" s="319"/>
      <c r="GB79" s="319"/>
      <c r="GC79" s="319"/>
      <c r="GD79" s="319"/>
      <c r="GE79" s="319"/>
      <c r="GF79" s="319"/>
      <c r="GG79" s="319"/>
      <c r="GH79" s="319"/>
      <c r="GI79" s="319"/>
      <c r="GJ79" s="319"/>
      <c r="GK79" s="319"/>
      <c r="GL79" s="319"/>
      <c r="GM79" s="319"/>
      <c r="GN79" s="319"/>
      <c r="GO79" s="319"/>
      <c r="GP79" s="319"/>
      <c r="GQ79" s="319"/>
      <c r="GR79" s="319"/>
      <c r="GS79" s="319"/>
      <c r="GT79" s="319"/>
      <c r="GU79" s="319"/>
      <c r="GV79" s="319"/>
      <c r="GW79" s="319"/>
      <c r="GX79" s="319"/>
      <c r="GY79" s="319"/>
      <c r="GZ79" s="319"/>
      <c r="HA79" s="319"/>
      <c r="HB79" s="319"/>
      <c r="HC79" s="319"/>
      <c r="HD79" s="319"/>
      <c r="HE79" s="319"/>
      <c r="HF79" s="319"/>
      <c r="HG79" s="319"/>
      <c r="HH79" s="319"/>
      <c r="HI79" s="319"/>
      <c r="HJ79" s="319"/>
      <c r="HK79" s="319"/>
      <c r="HL79" s="319"/>
      <c r="HM79" s="319"/>
      <c r="HN79" s="319"/>
      <c r="HO79" s="319"/>
      <c r="HP79" s="319"/>
      <c r="HQ79" s="319"/>
      <c r="HR79" s="319"/>
      <c r="HS79" s="319"/>
      <c r="HT79" s="319"/>
      <c r="HU79" s="319"/>
      <c r="HV79" s="319"/>
      <c r="HW79" s="319"/>
      <c r="HX79" s="319"/>
      <c r="HY79" s="319"/>
      <c r="HZ79" s="319"/>
      <c r="IA79" s="319"/>
      <c r="IB79" s="319"/>
      <c r="IC79" s="319"/>
      <c r="ID79" s="319"/>
      <c r="IE79" s="319"/>
      <c r="IF79" s="319"/>
      <c r="IG79" s="319"/>
      <c r="IH79" s="319"/>
      <c r="II79" s="319"/>
      <c r="IJ79" s="319"/>
      <c r="IK79" s="319"/>
      <c r="IL79" s="319"/>
      <c r="IM79" s="319"/>
      <c r="IN79" s="319"/>
      <c r="IO79" s="319"/>
      <c r="IP79" s="319"/>
      <c r="IQ79" s="319"/>
      <c r="IR79" s="319"/>
      <c r="IS79" s="319"/>
      <c r="IT79" s="319"/>
      <c r="IU79" s="319"/>
      <c r="IV79" s="319"/>
      <c r="IW79" s="319"/>
      <c r="IX79" s="319"/>
      <c r="IY79" s="319"/>
      <c r="IZ79" s="319"/>
      <c r="JA79" s="319"/>
      <c r="JB79" s="319"/>
      <c r="JC79" s="319"/>
      <c r="JD79" s="319"/>
      <c r="JE79" s="319"/>
      <c r="JF79" s="319"/>
      <c r="JG79" s="319"/>
      <c r="JH79" s="319"/>
      <c r="JI79" s="319"/>
      <c r="JJ79" s="319"/>
      <c r="JK79" s="319"/>
      <c r="JL79" s="319"/>
      <c r="JM79" s="319"/>
      <c r="JN79" s="319"/>
      <c r="JO79" s="319"/>
      <c r="JP79" s="319"/>
      <c r="JQ79" s="319"/>
      <c r="JR79" s="319"/>
      <c r="JS79" s="319"/>
      <c r="JT79" s="319"/>
      <c r="JU79" s="319"/>
      <c r="JV79" s="319"/>
      <c r="JW79" s="319"/>
      <c r="JX79" s="319"/>
      <c r="JY79" s="319"/>
      <c r="JZ79" s="319"/>
      <c r="KA79" s="319"/>
      <c r="KB79" s="319"/>
      <c r="KC79" s="319"/>
      <c r="KD79" s="319"/>
      <c r="KE79" s="319"/>
      <c r="KF79" s="319"/>
      <c r="KG79" s="319"/>
      <c r="KH79" s="319"/>
      <c r="KI79" s="319"/>
      <c r="KJ79" s="319"/>
      <c r="KK79" s="319"/>
      <c r="KL79" s="319"/>
      <c r="KM79" s="319"/>
      <c r="KN79" s="319"/>
      <c r="KO79" s="319"/>
      <c r="KP79" s="319"/>
      <c r="KQ79" s="319"/>
      <c r="KR79" s="319"/>
      <c r="KS79" s="319"/>
      <c r="KT79" s="319"/>
      <c r="KU79" s="319"/>
      <c r="KV79" s="319"/>
      <c r="KW79" s="319"/>
      <c r="KX79" s="319"/>
      <c r="KY79" s="319"/>
      <c r="KZ79" s="319"/>
      <c r="LA79" s="319"/>
      <c r="LB79" s="319"/>
      <c r="LC79" s="319"/>
      <c r="LD79" s="319"/>
      <c r="LE79" s="319"/>
      <c r="LF79" s="319"/>
      <c r="LG79" s="319"/>
      <c r="LH79" s="319"/>
      <c r="LI79" s="319"/>
      <c r="LJ79" s="319"/>
      <c r="LK79" s="319"/>
      <c r="LL79" s="319"/>
      <c r="LM79" s="319"/>
      <c r="LN79" s="319"/>
      <c r="LO79" s="319"/>
      <c r="LP79" s="319"/>
      <c r="LQ79" s="319"/>
      <c r="LR79" s="319"/>
      <c r="LS79" s="319"/>
      <c r="LT79" s="319"/>
      <c r="LU79" s="319"/>
      <c r="LV79" s="319"/>
      <c r="LW79" s="319"/>
      <c r="LX79" s="319"/>
      <c r="LY79" s="319"/>
      <c r="LZ79" s="319"/>
      <c r="MA79" s="319"/>
      <c r="MB79" s="319"/>
      <c r="MC79" s="319"/>
      <c r="MD79" s="319"/>
      <c r="ME79" s="319"/>
      <c r="MF79" s="319"/>
      <c r="MG79" s="319"/>
      <c r="MH79" s="319"/>
      <c r="MI79" s="319"/>
      <c r="MJ79" s="319"/>
      <c r="MK79" s="319"/>
      <c r="ML79" s="319"/>
      <c r="MM79" s="319"/>
      <c r="MN79" s="319"/>
      <c r="MO79" s="319"/>
      <c r="MP79" s="319"/>
      <c r="MQ79" s="319"/>
      <c r="MR79" s="319"/>
      <c r="MS79" s="319"/>
      <c r="MT79" s="319"/>
      <c r="MU79" s="319"/>
      <c r="MV79" s="319"/>
      <c r="MW79" s="319"/>
      <c r="MX79" s="319"/>
      <c r="MY79" s="319"/>
      <c r="MZ79" s="319"/>
      <c r="NA79" s="319"/>
      <c r="NB79" s="319"/>
      <c r="NC79" s="319"/>
      <c r="ND79" s="319"/>
      <c r="NE79" s="319"/>
      <c r="NF79" s="319"/>
      <c r="NG79" s="319"/>
      <c r="NH79" s="319"/>
      <c r="NI79" s="319"/>
      <c r="NJ79" s="319"/>
      <c r="NK79" s="319"/>
      <c r="NL79" s="319"/>
      <c r="NM79" s="319"/>
      <c r="NN79" s="319"/>
      <c r="NO79" s="319"/>
      <c r="NP79" s="319"/>
      <c r="NQ79" s="319"/>
      <c r="NR79" s="319"/>
      <c r="NS79" s="319"/>
      <c r="NT79" s="319"/>
      <c r="NU79" s="319"/>
      <c r="NV79" s="319"/>
      <c r="NW79" s="319"/>
      <c r="NX79" s="319"/>
      <c r="NY79" s="319"/>
      <c r="NZ79" s="319"/>
      <c r="OA79" s="319"/>
      <c r="OB79" s="319"/>
      <c r="OC79" s="319"/>
      <c r="OD79" s="319"/>
      <c r="OE79" s="319"/>
      <c r="OF79" s="319"/>
      <c r="OG79" s="319"/>
      <c r="OH79" s="319"/>
      <c r="OI79" s="319"/>
      <c r="OJ79" s="319"/>
      <c r="OK79" s="319"/>
      <c r="OL79" s="319"/>
      <c r="OM79" s="319"/>
      <c r="ON79" s="319"/>
      <c r="OO79" s="319"/>
      <c r="OP79" s="319"/>
      <c r="OQ79" s="319"/>
      <c r="OR79" s="319"/>
      <c r="OS79" s="319"/>
      <c r="OT79" s="319"/>
      <c r="OU79" s="319"/>
      <c r="OV79" s="319"/>
      <c r="OW79" s="319"/>
      <c r="OX79" s="319"/>
      <c r="OY79" s="319"/>
      <c r="OZ79" s="319"/>
      <c r="PA79" s="319"/>
      <c r="PB79" s="319"/>
      <c r="PC79" s="319"/>
      <c r="PD79" s="319"/>
      <c r="PE79" s="319"/>
      <c r="PF79" s="319"/>
      <c r="PG79" s="319"/>
      <c r="PH79" s="319"/>
      <c r="PI79" s="319"/>
      <c r="PJ79" s="319"/>
      <c r="PK79" s="319"/>
      <c r="PL79" s="319"/>
      <c r="PM79" s="319"/>
      <c r="PN79" s="319"/>
      <c r="PO79" s="319"/>
      <c r="PP79" s="319"/>
      <c r="PQ79" s="319"/>
      <c r="PR79" s="319"/>
      <c r="PS79" s="319"/>
      <c r="PT79" s="319"/>
      <c r="PU79" s="319"/>
      <c r="PV79" s="319"/>
      <c r="PW79" s="319"/>
      <c r="PX79" s="319"/>
      <c r="PY79" s="319"/>
      <c r="PZ79" s="319"/>
      <c r="QA79" s="319"/>
      <c r="QB79" s="319"/>
      <c r="QC79" s="319"/>
      <c r="QD79" s="319"/>
      <c r="QE79" s="319"/>
      <c r="QF79" s="319"/>
      <c r="QG79" s="319"/>
      <c r="QH79" s="319"/>
      <c r="QI79" s="319"/>
      <c r="QJ79" s="319"/>
      <c r="QK79" s="319"/>
      <c r="QL79" s="319"/>
      <c r="QM79" s="319"/>
      <c r="QN79" s="319"/>
      <c r="QO79" s="319"/>
      <c r="QP79" s="319"/>
      <c r="QQ79" s="319"/>
      <c r="QR79" s="319"/>
      <c r="QS79" s="319"/>
      <c r="QT79" s="319"/>
      <c r="QU79" s="319"/>
      <c r="QV79" s="319"/>
      <c r="QW79" s="319"/>
      <c r="QX79" s="319"/>
      <c r="QY79" s="319"/>
      <c r="QZ79" s="319"/>
      <c r="RA79" s="319"/>
      <c r="RB79" s="319"/>
      <c r="RC79" s="319"/>
      <c r="RD79" s="319"/>
      <c r="RE79" s="319"/>
      <c r="RF79" s="319"/>
      <c r="RG79" s="319"/>
    </row>
    <row r="80" spans="1:475" s="746" customFormat="1">
      <c r="A80" s="319"/>
      <c r="B80" s="837"/>
      <c r="C80" s="848"/>
      <c r="D80" s="849"/>
      <c r="E80" s="812" t="s">
        <v>638</v>
      </c>
      <c r="F80" s="812">
        <v>12</v>
      </c>
      <c r="G80" s="839"/>
      <c r="H80" s="7" t="s">
        <v>37</v>
      </c>
      <c r="I80" s="840">
        <v>6</v>
      </c>
      <c r="J80" s="814">
        <v>80</v>
      </c>
      <c r="K80" s="815">
        <v>25</v>
      </c>
      <c r="L80" s="815">
        <v>35</v>
      </c>
      <c r="M80" s="841">
        <f t="shared" si="17"/>
        <v>10</v>
      </c>
      <c r="N80" s="842">
        <f t="shared" si="19"/>
        <v>480</v>
      </c>
      <c r="O80" s="745"/>
      <c r="P80" s="843"/>
      <c r="Q80" s="844"/>
      <c r="R80" s="844">
        <f t="shared" si="18"/>
        <v>60</v>
      </c>
      <c r="S80" s="844">
        <f t="shared" si="11"/>
        <v>210</v>
      </c>
      <c r="T80" s="844">
        <v>0</v>
      </c>
      <c r="U80" s="844"/>
      <c r="V80" s="844"/>
      <c r="W80" s="844">
        <v>0</v>
      </c>
      <c r="X80" s="844"/>
      <c r="Y80" s="844"/>
      <c r="Z80" s="844">
        <f t="shared" si="16"/>
        <v>0</v>
      </c>
      <c r="AA80" s="845">
        <f>IF(J80=0,0,(HLOOKUP(H80,ElectricAvoidedCosts!$C$7:$P$37,F80+1,FALSE)))</f>
        <v>0.67084969084451451</v>
      </c>
      <c r="AB80" s="844">
        <f t="shared" si="12"/>
        <v>322.00785160536697</v>
      </c>
      <c r="AC80" s="846"/>
      <c r="AD80" s="846"/>
      <c r="AE80" s="319"/>
      <c r="AF80" s="319"/>
      <c r="AG80" s="319"/>
      <c r="AH80" s="319"/>
      <c r="AI80" s="319"/>
      <c r="AJ80" s="319"/>
      <c r="AK80" s="319"/>
      <c r="AL80" s="319"/>
      <c r="AM80" s="319"/>
      <c r="AN80" s="319"/>
      <c r="AO80" s="319"/>
      <c r="AP80" s="319"/>
      <c r="AQ80" s="319"/>
      <c r="AR80" s="319"/>
      <c r="AS80" s="319"/>
      <c r="AT80" s="319"/>
      <c r="AU80" s="319"/>
      <c r="AV80" s="319"/>
      <c r="AW80" s="319"/>
      <c r="AX80" s="319"/>
      <c r="AY80" s="319"/>
      <c r="AZ80" s="319"/>
      <c r="BA80" s="319"/>
      <c r="BB80" s="319"/>
      <c r="BC80" s="319"/>
      <c r="BD80" s="319"/>
      <c r="BE80" s="319"/>
      <c r="BF80" s="319"/>
      <c r="BG80" s="319"/>
      <c r="BH80" s="319"/>
      <c r="BI80" s="319"/>
      <c r="BJ80" s="319"/>
      <c r="BK80" s="319"/>
      <c r="BL80" s="319"/>
      <c r="BM80" s="319"/>
      <c r="BN80" s="319"/>
      <c r="BO80" s="319"/>
      <c r="BP80" s="319"/>
      <c r="BQ80" s="319"/>
      <c r="BR80" s="319"/>
      <c r="BS80" s="319"/>
      <c r="BT80" s="319"/>
      <c r="BU80" s="319"/>
      <c r="BV80" s="319"/>
      <c r="BW80" s="319"/>
      <c r="BX80" s="319"/>
      <c r="BY80" s="319"/>
      <c r="BZ80" s="319"/>
      <c r="CA80" s="319"/>
      <c r="CB80" s="319"/>
      <c r="CC80" s="319"/>
      <c r="CD80" s="319"/>
      <c r="CE80" s="319"/>
      <c r="CF80" s="319"/>
      <c r="CG80" s="319"/>
      <c r="CH80" s="319"/>
      <c r="CI80" s="319"/>
      <c r="CJ80" s="319"/>
      <c r="CK80" s="319"/>
      <c r="CL80" s="319"/>
      <c r="CM80" s="319"/>
      <c r="CN80" s="319"/>
      <c r="CO80" s="319"/>
      <c r="CP80" s="319"/>
      <c r="CQ80" s="319"/>
      <c r="CR80" s="319"/>
      <c r="CS80" s="319"/>
      <c r="CT80" s="319"/>
      <c r="CU80" s="319"/>
      <c r="CV80" s="319"/>
      <c r="CW80" s="319"/>
      <c r="CX80" s="319"/>
      <c r="CY80" s="319"/>
      <c r="CZ80" s="319"/>
      <c r="DA80" s="319"/>
      <c r="DB80" s="319"/>
      <c r="DC80" s="319"/>
      <c r="DD80" s="319"/>
      <c r="DE80" s="319"/>
      <c r="DF80" s="319"/>
      <c r="DG80" s="319"/>
      <c r="DH80" s="319"/>
      <c r="DI80" s="319"/>
      <c r="DJ80" s="319"/>
      <c r="DK80" s="319"/>
      <c r="DL80" s="319"/>
      <c r="DM80" s="319"/>
      <c r="DN80" s="319"/>
      <c r="DO80" s="319"/>
      <c r="DP80" s="319"/>
      <c r="DQ80" s="319"/>
      <c r="DR80" s="319"/>
      <c r="DS80" s="319"/>
      <c r="DT80" s="319"/>
      <c r="DU80" s="319"/>
      <c r="DV80" s="319"/>
      <c r="DW80" s="319"/>
      <c r="DX80" s="319"/>
      <c r="DY80" s="319"/>
      <c r="DZ80" s="319"/>
      <c r="EA80" s="319"/>
      <c r="EB80" s="319"/>
      <c r="EC80" s="319"/>
      <c r="ED80" s="319"/>
      <c r="EE80" s="319"/>
      <c r="EF80" s="319"/>
      <c r="EG80" s="319"/>
      <c r="EH80" s="319"/>
      <c r="EI80" s="319"/>
      <c r="EJ80" s="319"/>
      <c r="EK80" s="319"/>
      <c r="EL80" s="319"/>
      <c r="EM80" s="319"/>
      <c r="EN80" s="319"/>
      <c r="EO80" s="319"/>
      <c r="EP80" s="319"/>
      <c r="EQ80" s="319"/>
      <c r="ER80" s="319"/>
      <c r="ES80" s="319"/>
      <c r="ET80" s="319"/>
      <c r="EU80" s="319"/>
      <c r="EV80" s="319"/>
      <c r="EW80" s="319"/>
      <c r="EX80" s="319"/>
      <c r="EY80" s="319"/>
      <c r="EZ80" s="319"/>
      <c r="FA80" s="319"/>
      <c r="FB80" s="319"/>
      <c r="FC80" s="319"/>
      <c r="FD80" s="319"/>
      <c r="FE80" s="319"/>
      <c r="FF80" s="319"/>
      <c r="FG80" s="319"/>
      <c r="FH80" s="319"/>
      <c r="FI80" s="319"/>
      <c r="FJ80" s="319"/>
      <c r="FK80" s="319"/>
      <c r="FL80" s="319"/>
      <c r="FM80" s="319"/>
      <c r="FN80" s="319"/>
      <c r="FO80" s="319"/>
      <c r="FP80" s="319"/>
      <c r="FQ80" s="319"/>
      <c r="FR80" s="319"/>
      <c r="FS80" s="319"/>
      <c r="FT80" s="319"/>
      <c r="FU80" s="319"/>
      <c r="FV80" s="319"/>
      <c r="FW80" s="319"/>
      <c r="FX80" s="319"/>
      <c r="FY80" s="319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19"/>
      <c r="IB80" s="319"/>
      <c r="IC80" s="319"/>
      <c r="ID80" s="319"/>
      <c r="IE80" s="319"/>
      <c r="IF80" s="319"/>
      <c r="IG80" s="319"/>
      <c r="IH80" s="319"/>
      <c r="II80" s="319"/>
      <c r="IJ80" s="319"/>
      <c r="IK80" s="319"/>
      <c r="IL80" s="319"/>
      <c r="IM80" s="319"/>
      <c r="IN80" s="319"/>
      <c r="IO80" s="319"/>
      <c r="IP80" s="319"/>
      <c r="IQ80" s="319"/>
      <c r="IR80" s="319"/>
      <c r="IS80" s="319"/>
      <c r="IT80" s="319"/>
      <c r="IU80" s="319"/>
      <c r="IV80" s="319"/>
      <c r="IW80" s="319"/>
      <c r="IX80" s="319"/>
      <c r="IY80" s="319"/>
      <c r="IZ80" s="319"/>
      <c r="JA80" s="319"/>
      <c r="JB80" s="319"/>
      <c r="JC80" s="319"/>
      <c r="JD80" s="319"/>
      <c r="JE80" s="319"/>
      <c r="JF80" s="319"/>
      <c r="JG80" s="319"/>
      <c r="JH80" s="319"/>
      <c r="JI80" s="319"/>
      <c r="JJ80" s="319"/>
      <c r="JK80" s="319"/>
      <c r="JL80" s="319"/>
      <c r="JM80" s="319"/>
      <c r="JN80" s="319"/>
      <c r="JO80" s="319"/>
      <c r="JP80" s="319"/>
      <c r="JQ80" s="319"/>
      <c r="JR80" s="319"/>
      <c r="JS80" s="319"/>
      <c r="JT80" s="319"/>
      <c r="JU80" s="319"/>
      <c r="JV80" s="319"/>
      <c r="JW80" s="319"/>
      <c r="JX80" s="319"/>
      <c r="JY80" s="319"/>
      <c r="JZ80" s="319"/>
      <c r="KA80" s="319"/>
      <c r="KB80" s="319"/>
      <c r="KC80" s="319"/>
      <c r="KD80" s="319"/>
      <c r="KE80" s="319"/>
      <c r="KF80" s="319"/>
      <c r="KG80" s="319"/>
      <c r="KH80" s="319"/>
      <c r="KI80" s="319"/>
      <c r="KJ80" s="319"/>
      <c r="KK80" s="319"/>
      <c r="KL80" s="319"/>
      <c r="KM80" s="319"/>
      <c r="KN80" s="319"/>
      <c r="KO80" s="319"/>
      <c r="KP80" s="319"/>
      <c r="KQ80" s="319"/>
      <c r="KR80" s="319"/>
      <c r="KS80" s="319"/>
      <c r="KT80" s="319"/>
      <c r="KU80" s="319"/>
      <c r="KV80" s="319"/>
      <c r="KW80" s="319"/>
      <c r="KX80" s="319"/>
      <c r="KY80" s="319"/>
      <c r="KZ80" s="319"/>
      <c r="LA80" s="319"/>
      <c r="LB80" s="319"/>
      <c r="LC80" s="319"/>
      <c r="LD80" s="319"/>
      <c r="LE80" s="319"/>
      <c r="LF80" s="319"/>
      <c r="LG80" s="319"/>
      <c r="LH80" s="319"/>
      <c r="LI80" s="319"/>
      <c r="LJ80" s="319"/>
      <c r="LK80" s="319"/>
      <c r="LL80" s="319"/>
      <c r="LM80" s="319"/>
      <c r="LN80" s="319"/>
      <c r="LO80" s="319"/>
      <c r="LP80" s="319"/>
      <c r="LQ80" s="319"/>
      <c r="LR80" s="319"/>
      <c r="LS80" s="319"/>
      <c r="LT80" s="319"/>
      <c r="LU80" s="319"/>
      <c r="LV80" s="319"/>
      <c r="LW80" s="319"/>
      <c r="LX80" s="319"/>
      <c r="LY80" s="319"/>
      <c r="LZ80" s="319"/>
      <c r="MA80" s="319"/>
      <c r="MB80" s="319"/>
      <c r="MC80" s="319"/>
      <c r="MD80" s="319"/>
      <c r="ME80" s="319"/>
      <c r="MF80" s="319"/>
      <c r="MG80" s="319"/>
      <c r="MH80" s="319"/>
      <c r="MI80" s="319"/>
      <c r="MJ80" s="319"/>
      <c r="MK80" s="319"/>
      <c r="ML80" s="319"/>
      <c r="MM80" s="319"/>
      <c r="MN80" s="319"/>
      <c r="MO80" s="319"/>
      <c r="MP80" s="319"/>
      <c r="MQ80" s="319"/>
      <c r="MR80" s="319"/>
      <c r="MS80" s="319"/>
      <c r="MT80" s="319"/>
      <c r="MU80" s="319"/>
      <c r="MV80" s="319"/>
      <c r="MW80" s="319"/>
      <c r="MX80" s="319"/>
      <c r="MY80" s="319"/>
      <c r="MZ80" s="319"/>
      <c r="NA80" s="319"/>
      <c r="NB80" s="319"/>
      <c r="NC80" s="319"/>
      <c r="ND80" s="319"/>
      <c r="NE80" s="319"/>
      <c r="NF80" s="319"/>
      <c r="NG80" s="319"/>
      <c r="NH80" s="319"/>
      <c r="NI80" s="319"/>
      <c r="NJ80" s="319"/>
      <c r="NK80" s="319"/>
      <c r="NL80" s="319"/>
      <c r="NM80" s="319"/>
      <c r="NN80" s="319"/>
      <c r="NO80" s="319"/>
      <c r="NP80" s="319"/>
      <c r="NQ80" s="319"/>
      <c r="NR80" s="319"/>
      <c r="NS80" s="319"/>
      <c r="NT80" s="319"/>
      <c r="NU80" s="319"/>
      <c r="NV80" s="319"/>
      <c r="NW80" s="319"/>
      <c r="NX80" s="319"/>
      <c r="NY80" s="319"/>
      <c r="NZ80" s="319"/>
      <c r="OA80" s="319"/>
      <c r="OB80" s="319"/>
      <c r="OC80" s="319"/>
      <c r="OD80" s="319"/>
      <c r="OE80" s="319"/>
      <c r="OF80" s="319"/>
      <c r="OG80" s="319"/>
      <c r="OH80" s="319"/>
      <c r="OI80" s="319"/>
      <c r="OJ80" s="319"/>
      <c r="OK80" s="319"/>
      <c r="OL80" s="319"/>
      <c r="OM80" s="319"/>
      <c r="ON80" s="319"/>
      <c r="OO80" s="319"/>
      <c r="OP80" s="319"/>
      <c r="OQ80" s="319"/>
      <c r="OR80" s="319"/>
      <c r="OS80" s="319"/>
      <c r="OT80" s="319"/>
      <c r="OU80" s="319"/>
      <c r="OV80" s="319"/>
      <c r="OW80" s="319"/>
      <c r="OX80" s="319"/>
      <c r="OY80" s="319"/>
      <c r="OZ80" s="319"/>
      <c r="PA80" s="319"/>
      <c r="PB80" s="319"/>
      <c r="PC80" s="319"/>
      <c r="PD80" s="319"/>
      <c r="PE80" s="319"/>
      <c r="PF80" s="319"/>
      <c r="PG80" s="319"/>
      <c r="PH80" s="319"/>
      <c r="PI80" s="319"/>
      <c r="PJ80" s="319"/>
      <c r="PK80" s="319"/>
      <c r="PL80" s="319"/>
      <c r="PM80" s="319"/>
      <c r="PN80" s="319"/>
      <c r="PO80" s="319"/>
      <c r="PP80" s="319"/>
      <c r="PQ80" s="319"/>
      <c r="PR80" s="319"/>
      <c r="PS80" s="319"/>
      <c r="PT80" s="319"/>
      <c r="PU80" s="319"/>
      <c r="PV80" s="319"/>
      <c r="PW80" s="319"/>
      <c r="PX80" s="319"/>
      <c r="PY80" s="319"/>
      <c r="PZ80" s="319"/>
      <c r="QA80" s="319"/>
      <c r="QB80" s="319"/>
      <c r="QC80" s="319"/>
      <c r="QD80" s="319"/>
      <c r="QE80" s="319"/>
      <c r="QF80" s="319"/>
      <c r="QG80" s="319"/>
      <c r="QH80" s="319"/>
      <c r="QI80" s="319"/>
      <c r="QJ80" s="319"/>
      <c r="QK80" s="319"/>
      <c r="QL80" s="319"/>
      <c r="QM80" s="319"/>
      <c r="QN80" s="319"/>
      <c r="QO80" s="319"/>
      <c r="QP80" s="319"/>
      <c r="QQ80" s="319"/>
      <c r="QR80" s="319"/>
      <c r="QS80" s="319"/>
      <c r="QT80" s="319"/>
      <c r="QU80" s="319"/>
      <c r="QV80" s="319"/>
      <c r="QW80" s="319"/>
      <c r="QX80" s="319"/>
      <c r="QY80" s="319"/>
      <c r="QZ80" s="319"/>
      <c r="RA80" s="319"/>
      <c r="RB80" s="319"/>
      <c r="RC80" s="319"/>
      <c r="RD80" s="319"/>
      <c r="RE80" s="319"/>
      <c r="RF80" s="319"/>
      <c r="RG80" s="319"/>
    </row>
    <row r="81" spans="1:475" s="746" customFormat="1">
      <c r="A81" s="319"/>
      <c r="B81" s="837"/>
      <c r="C81" s="848"/>
      <c r="D81" s="849"/>
      <c r="E81" s="812" t="s">
        <v>639</v>
      </c>
      <c r="F81" s="812">
        <v>5</v>
      </c>
      <c r="G81" s="839"/>
      <c r="H81" s="7" t="s">
        <v>37</v>
      </c>
      <c r="I81" s="840">
        <v>4</v>
      </c>
      <c r="J81" s="814">
        <v>227</v>
      </c>
      <c r="K81" s="815">
        <v>15</v>
      </c>
      <c r="L81" s="815">
        <v>21.4</v>
      </c>
      <c r="M81" s="841">
        <f t="shared" si="17"/>
        <v>6.3999999999999986</v>
      </c>
      <c r="N81" s="842">
        <f t="shared" si="19"/>
        <v>908</v>
      </c>
      <c r="O81" s="745"/>
      <c r="P81" s="843"/>
      <c r="Q81" s="844"/>
      <c r="R81" s="844">
        <f t="shared" si="18"/>
        <v>25.599999999999994</v>
      </c>
      <c r="S81" s="844">
        <f t="shared" si="11"/>
        <v>85.6</v>
      </c>
      <c r="T81" s="844">
        <v>0</v>
      </c>
      <c r="U81" s="844"/>
      <c r="V81" s="844"/>
      <c r="W81" s="844">
        <v>0</v>
      </c>
      <c r="X81" s="844"/>
      <c r="Y81" s="844"/>
      <c r="Z81" s="844">
        <f t="shared" si="16"/>
        <v>0</v>
      </c>
      <c r="AA81" s="845">
        <f>IF(J81=0,0,(HLOOKUP(H81,ElectricAvoidedCosts!$C$7:$P$37,F81+1,FALSE)))</f>
        <v>0.3175879546338175</v>
      </c>
      <c r="AB81" s="844">
        <f t="shared" si="12"/>
        <v>288.36986280750631</v>
      </c>
      <c r="AC81" s="846"/>
      <c r="AD81" s="846"/>
      <c r="AE81" s="319"/>
      <c r="AF81" s="319"/>
      <c r="AG81" s="319"/>
      <c r="AH81" s="319"/>
      <c r="AI81" s="319"/>
      <c r="AJ81" s="319"/>
      <c r="AK81" s="319"/>
      <c r="AL81" s="319"/>
      <c r="AM81" s="319"/>
      <c r="AN81" s="319"/>
      <c r="AO81" s="319"/>
      <c r="AP81" s="319"/>
      <c r="AQ81" s="319"/>
      <c r="AR81" s="319"/>
      <c r="AS81" s="319"/>
      <c r="AT81" s="319"/>
      <c r="AU81" s="319"/>
      <c r="AV81" s="319"/>
      <c r="AW81" s="319"/>
      <c r="AX81" s="319"/>
      <c r="AY81" s="319"/>
      <c r="AZ81" s="319"/>
      <c r="BA81" s="319"/>
      <c r="BB81" s="319"/>
      <c r="BC81" s="319"/>
      <c r="BD81" s="319"/>
      <c r="BE81" s="319"/>
      <c r="BF81" s="319"/>
      <c r="BG81" s="319"/>
      <c r="BH81" s="319"/>
      <c r="BI81" s="319"/>
      <c r="BJ81" s="319"/>
      <c r="BK81" s="319"/>
      <c r="BL81" s="319"/>
      <c r="BM81" s="319"/>
      <c r="BN81" s="319"/>
      <c r="BO81" s="319"/>
      <c r="BP81" s="319"/>
      <c r="BQ81" s="319"/>
      <c r="BR81" s="319"/>
      <c r="BS81" s="319"/>
      <c r="BT81" s="319"/>
      <c r="BU81" s="319"/>
      <c r="BV81" s="319"/>
      <c r="BW81" s="319"/>
      <c r="BX81" s="319"/>
      <c r="BY81" s="319"/>
      <c r="BZ81" s="319"/>
      <c r="CA81" s="319"/>
      <c r="CB81" s="319"/>
      <c r="CC81" s="319"/>
      <c r="CD81" s="319"/>
      <c r="CE81" s="319"/>
      <c r="CF81" s="319"/>
      <c r="CG81" s="319"/>
      <c r="CH81" s="319"/>
      <c r="CI81" s="319"/>
      <c r="CJ81" s="319"/>
      <c r="CK81" s="319"/>
      <c r="CL81" s="319"/>
      <c r="CM81" s="319"/>
      <c r="CN81" s="319"/>
      <c r="CO81" s="319"/>
      <c r="CP81" s="319"/>
      <c r="CQ81" s="319"/>
      <c r="CR81" s="319"/>
      <c r="CS81" s="319"/>
      <c r="CT81" s="319"/>
      <c r="CU81" s="319"/>
      <c r="CV81" s="319"/>
      <c r="CW81" s="319"/>
      <c r="CX81" s="319"/>
      <c r="CY81" s="319"/>
      <c r="CZ81" s="319"/>
      <c r="DA81" s="319"/>
      <c r="DB81" s="319"/>
      <c r="DC81" s="319"/>
      <c r="DD81" s="319"/>
      <c r="DE81" s="319"/>
      <c r="DF81" s="319"/>
      <c r="DG81" s="319"/>
      <c r="DH81" s="319"/>
      <c r="DI81" s="319"/>
      <c r="DJ81" s="319"/>
      <c r="DK81" s="319"/>
      <c r="DL81" s="319"/>
      <c r="DM81" s="319"/>
      <c r="DN81" s="319"/>
      <c r="DO81" s="319"/>
      <c r="DP81" s="319"/>
      <c r="DQ81" s="319"/>
      <c r="DR81" s="319"/>
      <c r="DS81" s="319"/>
      <c r="DT81" s="319"/>
      <c r="DU81" s="319"/>
      <c r="DV81" s="319"/>
      <c r="DW81" s="319"/>
      <c r="DX81" s="319"/>
      <c r="DY81" s="319"/>
      <c r="DZ81" s="319"/>
      <c r="EA81" s="319"/>
      <c r="EB81" s="319"/>
      <c r="EC81" s="319"/>
      <c r="ED81" s="319"/>
      <c r="EE81" s="319"/>
      <c r="EF81" s="319"/>
      <c r="EG81" s="319"/>
      <c r="EH81" s="319"/>
      <c r="EI81" s="319"/>
      <c r="EJ81" s="319"/>
      <c r="EK81" s="319"/>
      <c r="EL81" s="319"/>
      <c r="EM81" s="319"/>
      <c r="EN81" s="319"/>
      <c r="EO81" s="319"/>
      <c r="EP81" s="319"/>
      <c r="EQ81" s="319"/>
      <c r="ER81" s="319"/>
      <c r="ES81" s="319"/>
      <c r="ET81" s="319"/>
      <c r="EU81" s="319"/>
      <c r="EV81" s="319"/>
      <c r="EW81" s="319"/>
      <c r="EX81" s="319"/>
      <c r="EY81" s="319"/>
      <c r="EZ81" s="319"/>
      <c r="FA81" s="319"/>
      <c r="FB81" s="319"/>
      <c r="FC81" s="319"/>
      <c r="FD81" s="319"/>
      <c r="FE81" s="319"/>
      <c r="FF81" s="319"/>
      <c r="FG81" s="319"/>
      <c r="FH81" s="319"/>
      <c r="FI81" s="319"/>
      <c r="FJ81" s="319"/>
      <c r="FK81" s="319"/>
      <c r="FL81" s="319"/>
      <c r="FM81" s="319"/>
      <c r="FN81" s="319"/>
      <c r="FO81" s="319"/>
      <c r="FP81" s="319"/>
      <c r="FQ81" s="319"/>
      <c r="FR81" s="319"/>
      <c r="FS81" s="319"/>
      <c r="FT81" s="319"/>
      <c r="FU81" s="319"/>
      <c r="FV81" s="319"/>
      <c r="FW81" s="319"/>
      <c r="FX81" s="319"/>
      <c r="FY81" s="319"/>
      <c r="FZ81" s="319"/>
      <c r="GA81" s="319"/>
      <c r="GB81" s="319"/>
      <c r="GC81" s="319"/>
      <c r="GD81" s="319"/>
      <c r="GE81" s="319"/>
      <c r="GF81" s="319"/>
      <c r="GG81" s="319"/>
      <c r="GH81" s="319"/>
      <c r="GI81" s="319"/>
      <c r="GJ81" s="319"/>
      <c r="GK81" s="319"/>
      <c r="GL81" s="319"/>
      <c r="GM81" s="319"/>
      <c r="GN81" s="319"/>
      <c r="GO81" s="319"/>
      <c r="GP81" s="319"/>
      <c r="GQ81" s="319"/>
      <c r="GR81" s="319"/>
      <c r="GS81" s="319"/>
      <c r="GT81" s="319"/>
      <c r="GU81" s="319"/>
      <c r="GV81" s="319"/>
      <c r="GW81" s="319"/>
      <c r="GX81" s="319"/>
      <c r="GY81" s="319"/>
      <c r="GZ81" s="319"/>
      <c r="HA81" s="319"/>
      <c r="HB81" s="319"/>
      <c r="HC81" s="319"/>
      <c r="HD81" s="319"/>
      <c r="HE81" s="319"/>
      <c r="HF81" s="319"/>
      <c r="HG81" s="319"/>
      <c r="HH81" s="319"/>
      <c r="HI81" s="319"/>
      <c r="HJ81" s="319"/>
      <c r="HK81" s="319"/>
      <c r="HL81" s="319"/>
      <c r="HM81" s="319"/>
      <c r="HN81" s="319"/>
      <c r="HO81" s="319"/>
      <c r="HP81" s="319"/>
      <c r="HQ81" s="319"/>
      <c r="HR81" s="319"/>
      <c r="HS81" s="319"/>
      <c r="HT81" s="319"/>
      <c r="HU81" s="319"/>
      <c r="HV81" s="319"/>
      <c r="HW81" s="319"/>
      <c r="HX81" s="319"/>
      <c r="HY81" s="319"/>
      <c r="HZ81" s="319"/>
      <c r="IA81" s="319"/>
      <c r="IB81" s="319"/>
      <c r="IC81" s="319"/>
      <c r="ID81" s="319"/>
      <c r="IE81" s="319"/>
      <c r="IF81" s="319"/>
      <c r="IG81" s="319"/>
      <c r="IH81" s="319"/>
      <c r="II81" s="319"/>
      <c r="IJ81" s="319"/>
      <c r="IK81" s="319"/>
      <c r="IL81" s="319"/>
      <c r="IM81" s="319"/>
      <c r="IN81" s="319"/>
      <c r="IO81" s="319"/>
      <c r="IP81" s="319"/>
      <c r="IQ81" s="319"/>
      <c r="IR81" s="319"/>
      <c r="IS81" s="319"/>
      <c r="IT81" s="319"/>
      <c r="IU81" s="319"/>
      <c r="IV81" s="319"/>
      <c r="IW81" s="319"/>
      <c r="IX81" s="319"/>
      <c r="IY81" s="319"/>
      <c r="IZ81" s="319"/>
      <c r="JA81" s="319"/>
      <c r="JB81" s="319"/>
      <c r="JC81" s="319"/>
      <c r="JD81" s="319"/>
      <c r="JE81" s="319"/>
      <c r="JF81" s="319"/>
      <c r="JG81" s="319"/>
      <c r="JH81" s="319"/>
      <c r="JI81" s="319"/>
      <c r="JJ81" s="319"/>
      <c r="JK81" s="319"/>
      <c r="JL81" s="319"/>
      <c r="JM81" s="319"/>
      <c r="JN81" s="319"/>
      <c r="JO81" s="319"/>
      <c r="JP81" s="319"/>
      <c r="JQ81" s="319"/>
      <c r="JR81" s="319"/>
      <c r="JS81" s="319"/>
      <c r="JT81" s="319"/>
      <c r="JU81" s="319"/>
      <c r="JV81" s="319"/>
      <c r="JW81" s="319"/>
      <c r="JX81" s="319"/>
      <c r="JY81" s="319"/>
      <c r="JZ81" s="319"/>
      <c r="KA81" s="319"/>
      <c r="KB81" s="319"/>
      <c r="KC81" s="319"/>
      <c r="KD81" s="319"/>
      <c r="KE81" s="319"/>
      <c r="KF81" s="319"/>
      <c r="KG81" s="319"/>
      <c r="KH81" s="319"/>
      <c r="KI81" s="319"/>
      <c r="KJ81" s="319"/>
      <c r="KK81" s="319"/>
      <c r="KL81" s="319"/>
      <c r="KM81" s="319"/>
      <c r="KN81" s="319"/>
      <c r="KO81" s="319"/>
      <c r="KP81" s="319"/>
      <c r="KQ81" s="319"/>
      <c r="KR81" s="319"/>
      <c r="KS81" s="319"/>
      <c r="KT81" s="319"/>
      <c r="KU81" s="319"/>
      <c r="KV81" s="319"/>
      <c r="KW81" s="319"/>
      <c r="KX81" s="319"/>
      <c r="KY81" s="319"/>
      <c r="KZ81" s="319"/>
      <c r="LA81" s="319"/>
      <c r="LB81" s="319"/>
      <c r="LC81" s="319"/>
      <c r="LD81" s="319"/>
      <c r="LE81" s="319"/>
      <c r="LF81" s="319"/>
      <c r="LG81" s="319"/>
      <c r="LH81" s="319"/>
      <c r="LI81" s="319"/>
      <c r="LJ81" s="319"/>
      <c r="LK81" s="319"/>
      <c r="LL81" s="319"/>
      <c r="LM81" s="319"/>
      <c r="LN81" s="319"/>
      <c r="LO81" s="319"/>
      <c r="LP81" s="319"/>
      <c r="LQ81" s="319"/>
      <c r="LR81" s="319"/>
      <c r="LS81" s="319"/>
      <c r="LT81" s="319"/>
      <c r="LU81" s="319"/>
      <c r="LV81" s="319"/>
      <c r="LW81" s="319"/>
      <c r="LX81" s="319"/>
      <c r="LY81" s="319"/>
      <c r="LZ81" s="319"/>
      <c r="MA81" s="319"/>
      <c r="MB81" s="319"/>
      <c r="MC81" s="319"/>
      <c r="MD81" s="319"/>
      <c r="ME81" s="319"/>
      <c r="MF81" s="319"/>
      <c r="MG81" s="319"/>
      <c r="MH81" s="319"/>
      <c r="MI81" s="319"/>
      <c r="MJ81" s="319"/>
      <c r="MK81" s="319"/>
      <c r="ML81" s="319"/>
      <c r="MM81" s="319"/>
      <c r="MN81" s="319"/>
      <c r="MO81" s="319"/>
      <c r="MP81" s="319"/>
      <c r="MQ81" s="319"/>
      <c r="MR81" s="319"/>
      <c r="MS81" s="319"/>
      <c r="MT81" s="319"/>
      <c r="MU81" s="319"/>
      <c r="MV81" s="319"/>
      <c r="MW81" s="319"/>
      <c r="MX81" s="319"/>
      <c r="MY81" s="319"/>
      <c r="MZ81" s="319"/>
      <c r="NA81" s="319"/>
      <c r="NB81" s="319"/>
      <c r="NC81" s="319"/>
      <c r="ND81" s="319"/>
      <c r="NE81" s="319"/>
      <c r="NF81" s="319"/>
      <c r="NG81" s="319"/>
      <c r="NH81" s="319"/>
      <c r="NI81" s="319"/>
      <c r="NJ81" s="319"/>
      <c r="NK81" s="319"/>
      <c r="NL81" s="319"/>
      <c r="NM81" s="319"/>
      <c r="NN81" s="319"/>
      <c r="NO81" s="319"/>
      <c r="NP81" s="319"/>
      <c r="NQ81" s="319"/>
      <c r="NR81" s="319"/>
      <c r="NS81" s="319"/>
      <c r="NT81" s="319"/>
      <c r="NU81" s="319"/>
      <c r="NV81" s="319"/>
      <c r="NW81" s="319"/>
      <c r="NX81" s="319"/>
      <c r="NY81" s="319"/>
      <c r="NZ81" s="319"/>
      <c r="OA81" s="319"/>
      <c r="OB81" s="319"/>
      <c r="OC81" s="319"/>
      <c r="OD81" s="319"/>
      <c r="OE81" s="319"/>
      <c r="OF81" s="319"/>
      <c r="OG81" s="319"/>
      <c r="OH81" s="319"/>
      <c r="OI81" s="319"/>
      <c r="OJ81" s="319"/>
      <c r="OK81" s="319"/>
      <c r="OL81" s="319"/>
      <c r="OM81" s="319"/>
      <c r="ON81" s="319"/>
      <c r="OO81" s="319"/>
      <c r="OP81" s="319"/>
      <c r="OQ81" s="319"/>
      <c r="OR81" s="319"/>
      <c r="OS81" s="319"/>
      <c r="OT81" s="319"/>
      <c r="OU81" s="319"/>
      <c r="OV81" s="319"/>
      <c r="OW81" s="319"/>
      <c r="OX81" s="319"/>
      <c r="OY81" s="319"/>
      <c r="OZ81" s="319"/>
      <c r="PA81" s="319"/>
      <c r="PB81" s="319"/>
      <c r="PC81" s="319"/>
      <c r="PD81" s="319"/>
      <c r="PE81" s="319"/>
      <c r="PF81" s="319"/>
      <c r="PG81" s="319"/>
      <c r="PH81" s="319"/>
      <c r="PI81" s="319"/>
      <c r="PJ81" s="319"/>
      <c r="PK81" s="319"/>
      <c r="PL81" s="319"/>
      <c r="PM81" s="319"/>
      <c r="PN81" s="319"/>
      <c r="PO81" s="319"/>
      <c r="PP81" s="319"/>
      <c r="PQ81" s="319"/>
      <c r="PR81" s="319"/>
      <c r="PS81" s="319"/>
      <c r="PT81" s="319"/>
      <c r="PU81" s="319"/>
      <c r="PV81" s="319"/>
      <c r="PW81" s="319"/>
      <c r="PX81" s="319"/>
      <c r="PY81" s="319"/>
      <c r="PZ81" s="319"/>
      <c r="QA81" s="319"/>
      <c r="QB81" s="319"/>
      <c r="QC81" s="319"/>
      <c r="QD81" s="319"/>
      <c r="QE81" s="319"/>
      <c r="QF81" s="319"/>
      <c r="QG81" s="319"/>
      <c r="QH81" s="319"/>
      <c r="QI81" s="319"/>
      <c r="QJ81" s="319"/>
      <c r="QK81" s="319"/>
      <c r="QL81" s="319"/>
      <c r="QM81" s="319"/>
      <c r="QN81" s="319"/>
      <c r="QO81" s="319"/>
      <c r="QP81" s="319"/>
      <c r="QQ81" s="319"/>
      <c r="QR81" s="319"/>
      <c r="QS81" s="319"/>
      <c r="QT81" s="319"/>
      <c r="QU81" s="319"/>
      <c r="QV81" s="319"/>
      <c r="QW81" s="319"/>
      <c r="QX81" s="319"/>
      <c r="QY81" s="319"/>
      <c r="QZ81" s="319"/>
      <c r="RA81" s="319"/>
      <c r="RB81" s="319"/>
      <c r="RC81" s="319"/>
      <c r="RD81" s="319"/>
      <c r="RE81" s="319"/>
      <c r="RF81" s="319"/>
      <c r="RG81" s="319"/>
    </row>
    <row r="82" spans="1:475" s="746" customFormat="1">
      <c r="A82" s="319"/>
      <c r="B82" s="837"/>
      <c r="C82" s="848"/>
      <c r="D82" s="849"/>
      <c r="E82" s="812" t="s">
        <v>640</v>
      </c>
      <c r="F82" s="812">
        <v>5</v>
      </c>
      <c r="G82" s="839"/>
      <c r="H82" s="7" t="s">
        <v>37</v>
      </c>
      <c r="I82" s="840">
        <v>100</v>
      </c>
      <c r="J82" s="814">
        <v>273</v>
      </c>
      <c r="K82" s="815">
        <v>15</v>
      </c>
      <c r="L82" s="815">
        <v>26</v>
      </c>
      <c r="M82" s="841">
        <f t="shared" si="17"/>
        <v>11</v>
      </c>
      <c r="N82" s="842">
        <f t="shared" si="19"/>
        <v>27300</v>
      </c>
      <c r="O82" s="745"/>
      <c r="P82" s="843"/>
      <c r="Q82" s="844"/>
      <c r="R82" s="844">
        <f t="shared" si="18"/>
        <v>1100</v>
      </c>
      <c r="S82" s="844">
        <f t="shared" si="11"/>
        <v>2600</v>
      </c>
      <c r="T82" s="844">
        <v>0</v>
      </c>
      <c r="U82" s="844"/>
      <c r="V82" s="844"/>
      <c r="W82" s="844">
        <v>0</v>
      </c>
      <c r="X82" s="844"/>
      <c r="Y82" s="844"/>
      <c r="Z82" s="844">
        <f t="shared" si="16"/>
        <v>0</v>
      </c>
      <c r="AA82" s="845">
        <f>IF(J82=0,0,(HLOOKUP(H82,ElectricAvoidedCosts!$C$7:$P$37,F82+1,FALSE)))</f>
        <v>0.3175879546338175</v>
      </c>
      <c r="AB82" s="844">
        <f t="shared" si="12"/>
        <v>8670.1511615032177</v>
      </c>
      <c r="AC82" s="846"/>
      <c r="AD82" s="846"/>
      <c r="AE82" s="319"/>
      <c r="AF82" s="319"/>
      <c r="AG82" s="319"/>
      <c r="AH82" s="319"/>
      <c r="AI82" s="319"/>
      <c r="AJ82" s="319"/>
      <c r="AK82" s="319"/>
      <c r="AL82" s="319"/>
      <c r="AM82" s="319"/>
      <c r="AN82" s="319"/>
      <c r="AO82" s="319"/>
      <c r="AP82" s="319"/>
      <c r="AQ82" s="319"/>
      <c r="AR82" s="319"/>
      <c r="AS82" s="319"/>
      <c r="AT82" s="319"/>
      <c r="AU82" s="319"/>
      <c r="AV82" s="319"/>
      <c r="AW82" s="319"/>
      <c r="AX82" s="319"/>
      <c r="AY82" s="319"/>
      <c r="AZ82" s="319"/>
      <c r="BA82" s="319"/>
      <c r="BB82" s="319"/>
      <c r="BC82" s="319"/>
      <c r="BD82" s="319"/>
      <c r="BE82" s="319"/>
      <c r="BF82" s="319"/>
      <c r="BG82" s="319"/>
      <c r="BH82" s="319"/>
      <c r="BI82" s="319"/>
      <c r="BJ82" s="319"/>
      <c r="BK82" s="319"/>
      <c r="BL82" s="319"/>
      <c r="BM82" s="319"/>
      <c r="BN82" s="319"/>
      <c r="BO82" s="319"/>
      <c r="BP82" s="319"/>
      <c r="BQ82" s="319"/>
      <c r="BR82" s="319"/>
      <c r="BS82" s="319"/>
      <c r="BT82" s="319"/>
      <c r="BU82" s="319"/>
      <c r="BV82" s="319"/>
      <c r="BW82" s="319"/>
      <c r="BX82" s="319"/>
      <c r="BY82" s="319"/>
      <c r="BZ82" s="319"/>
      <c r="CA82" s="319"/>
      <c r="CB82" s="319"/>
      <c r="CC82" s="319"/>
      <c r="CD82" s="319"/>
      <c r="CE82" s="319"/>
      <c r="CF82" s="319"/>
      <c r="CG82" s="319"/>
      <c r="CH82" s="319"/>
      <c r="CI82" s="319"/>
      <c r="CJ82" s="319"/>
      <c r="CK82" s="319"/>
      <c r="CL82" s="319"/>
      <c r="CM82" s="319"/>
      <c r="CN82" s="319"/>
      <c r="CO82" s="319"/>
      <c r="CP82" s="319"/>
      <c r="CQ82" s="319"/>
      <c r="CR82" s="319"/>
      <c r="CS82" s="319"/>
      <c r="CT82" s="319"/>
      <c r="CU82" s="319"/>
      <c r="CV82" s="319"/>
      <c r="CW82" s="319"/>
      <c r="CX82" s="319"/>
      <c r="CY82" s="319"/>
      <c r="CZ82" s="319"/>
      <c r="DA82" s="319"/>
      <c r="DB82" s="319"/>
      <c r="DC82" s="319"/>
      <c r="DD82" s="319"/>
      <c r="DE82" s="319"/>
      <c r="DF82" s="319"/>
      <c r="DG82" s="319"/>
      <c r="DH82" s="319"/>
      <c r="DI82" s="319"/>
      <c r="DJ82" s="319"/>
      <c r="DK82" s="319"/>
      <c r="DL82" s="319"/>
      <c r="DM82" s="319"/>
      <c r="DN82" s="319"/>
      <c r="DO82" s="319"/>
      <c r="DP82" s="319"/>
      <c r="DQ82" s="319"/>
      <c r="DR82" s="319"/>
      <c r="DS82" s="319"/>
      <c r="DT82" s="319"/>
      <c r="DU82" s="319"/>
      <c r="DV82" s="319"/>
      <c r="DW82" s="319"/>
      <c r="DX82" s="319"/>
      <c r="DY82" s="319"/>
      <c r="DZ82" s="319"/>
      <c r="EA82" s="319"/>
      <c r="EB82" s="319"/>
      <c r="EC82" s="319"/>
      <c r="ED82" s="319"/>
      <c r="EE82" s="319"/>
      <c r="EF82" s="319"/>
      <c r="EG82" s="319"/>
      <c r="EH82" s="319"/>
      <c r="EI82" s="319"/>
      <c r="EJ82" s="319"/>
      <c r="EK82" s="319"/>
      <c r="EL82" s="319"/>
      <c r="EM82" s="319"/>
      <c r="EN82" s="319"/>
      <c r="EO82" s="319"/>
      <c r="EP82" s="319"/>
      <c r="EQ82" s="319"/>
      <c r="ER82" s="319"/>
      <c r="ES82" s="319"/>
      <c r="ET82" s="319"/>
      <c r="EU82" s="319"/>
      <c r="EV82" s="319"/>
      <c r="EW82" s="319"/>
      <c r="EX82" s="319"/>
      <c r="EY82" s="319"/>
      <c r="EZ82" s="319"/>
      <c r="FA82" s="319"/>
      <c r="FB82" s="319"/>
      <c r="FC82" s="319"/>
      <c r="FD82" s="319"/>
      <c r="FE82" s="319"/>
      <c r="FF82" s="319"/>
      <c r="FG82" s="319"/>
      <c r="FH82" s="319"/>
      <c r="FI82" s="319"/>
      <c r="FJ82" s="319"/>
      <c r="FK82" s="319"/>
      <c r="FL82" s="319"/>
      <c r="FM82" s="319"/>
      <c r="FN82" s="319"/>
      <c r="FO82" s="319"/>
      <c r="FP82" s="319"/>
      <c r="FQ82" s="319"/>
      <c r="FR82" s="319"/>
      <c r="FS82" s="319"/>
      <c r="FT82" s="319"/>
      <c r="FU82" s="319"/>
      <c r="FV82" s="319"/>
      <c r="FW82" s="319"/>
      <c r="FX82" s="319"/>
      <c r="FY82" s="319"/>
      <c r="FZ82" s="319"/>
      <c r="GA82" s="319"/>
      <c r="GB82" s="319"/>
      <c r="GC82" s="319"/>
      <c r="GD82" s="319"/>
      <c r="GE82" s="319"/>
      <c r="GF82" s="319"/>
      <c r="GG82" s="319"/>
      <c r="GH82" s="319"/>
      <c r="GI82" s="319"/>
      <c r="GJ82" s="319"/>
      <c r="GK82" s="319"/>
      <c r="GL82" s="319"/>
      <c r="GM82" s="319"/>
      <c r="GN82" s="319"/>
      <c r="GO82" s="319"/>
      <c r="GP82" s="319"/>
      <c r="GQ82" s="319"/>
      <c r="GR82" s="319"/>
      <c r="GS82" s="319"/>
      <c r="GT82" s="319"/>
      <c r="GU82" s="319"/>
      <c r="GV82" s="319"/>
      <c r="GW82" s="319"/>
      <c r="GX82" s="319"/>
      <c r="GY82" s="319"/>
      <c r="GZ82" s="319"/>
      <c r="HA82" s="319"/>
      <c r="HB82" s="319"/>
      <c r="HC82" s="319"/>
      <c r="HD82" s="319"/>
      <c r="HE82" s="319"/>
      <c r="HF82" s="319"/>
      <c r="HG82" s="319"/>
      <c r="HH82" s="319"/>
      <c r="HI82" s="319"/>
      <c r="HJ82" s="319"/>
      <c r="HK82" s="319"/>
      <c r="HL82" s="319"/>
      <c r="HM82" s="319"/>
      <c r="HN82" s="319"/>
      <c r="HO82" s="319"/>
      <c r="HP82" s="319"/>
      <c r="HQ82" s="319"/>
      <c r="HR82" s="319"/>
      <c r="HS82" s="319"/>
      <c r="HT82" s="319"/>
      <c r="HU82" s="319"/>
      <c r="HV82" s="319"/>
      <c r="HW82" s="319"/>
      <c r="HX82" s="319"/>
      <c r="HY82" s="319"/>
      <c r="HZ82" s="319"/>
      <c r="IA82" s="319"/>
      <c r="IB82" s="319"/>
      <c r="IC82" s="319"/>
      <c r="ID82" s="319"/>
      <c r="IE82" s="319"/>
      <c r="IF82" s="319"/>
      <c r="IG82" s="319"/>
      <c r="IH82" s="319"/>
      <c r="II82" s="319"/>
      <c r="IJ82" s="319"/>
      <c r="IK82" s="319"/>
      <c r="IL82" s="319"/>
      <c r="IM82" s="319"/>
      <c r="IN82" s="319"/>
      <c r="IO82" s="319"/>
      <c r="IP82" s="319"/>
      <c r="IQ82" s="319"/>
      <c r="IR82" s="319"/>
      <c r="IS82" s="319"/>
      <c r="IT82" s="319"/>
      <c r="IU82" s="319"/>
      <c r="IV82" s="319"/>
      <c r="IW82" s="319"/>
      <c r="IX82" s="319"/>
      <c r="IY82" s="319"/>
      <c r="IZ82" s="319"/>
      <c r="JA82" s="319"/>
      <c r="JB82" s="319"/>
      <c r="JC82" s="319"/>
      <c r="JD82" s="319"/>
      <c r="JE82" s="319"/>
      <c r="JF82" s="319"/>
      <c r="JG82" s="319"/>
      <c r="JH82" s="319"/>
      <c r="JI82" s="319"/>
      <c r="JJ82" s="319"/>
      <c r="JK82" s="319"/>
      <c r="JL82" s="319"/>
      <c r="JM82" s="319"/>
      <c r="JN82" s="319"/>
      <c r="JO82" s="319"/>
      <c r="JP82" s="319"/>
      <c r="JQ82" s="319"/>
      <c r="JR82" s="319"/>
      <c r="JS82" s="319"/>
      <c r="JT82" s="319"/>
      <c r="JU82" s="319"/>
      <c r="JV82" s="319"/>
      <c r="JW82" s="319"/>
      <c r="JX82" s="319"/>
      <c r="JY82" s="319"/>
      <c r="JZ82" s="319"/>
      <c r="KA82" s="319"/>
      <c r="KB82" s="319"/>
      <c r="KC82" s="319"/>
      <c r="KD82" s="319"/>
      <c r="KE82" s="319"/>
      <c r="KF82" s="319"/>
      <c r="KG82" s="319"/>
      <c r="KH82" s="319"/>
      <c r="KI82" s="319"/>
      <c r="KJ82" s="319"/>
      <c r="KK82" s="319"/>
      <c r="KL82" s="319"/>
      <c r="KM82" s="319"/>
      <c r="KN82" s="319"/>
      <c r="KO82" s="319"/>
      <c r="KP82" s="319"/>
      <c r="KQ82" s="319"/>
      <c r="KR82" s="319"/>
      <c r="KS82" s="319"/>
      <c r="KT82" s="319"/>
      <c r="KU82" s="319"/>
      <c r="KV82" s="319"/>
      <c r="KW82" s="319"/>
      <c r="KX82" s="319"/>
      <c r="KY82" s="319"/>
      <c r="KZ82" s="319"/>
      <c r="LA82" s="319"/>
      <c r="LB82" s="319"/>
      <c r="LC82" s="319"/>
      <c r="LD82" s="319"/>
      <c r="LE82" s="319"/>
      <c r="LF82" s="319"/>
      <c r="LG82" s="319"/>
      <c r="LH82" s="319"/>
      <c r="LI82" s="319"/>
      <c r="LJ82" s="319"/>
      <c r="LK82" s="319"/>
      <c r="LL82" s="319"/>
      <c r="LM82" s="319"/>
      <c r="LN82" s="319"/>
      <c r="LO82" s="319"/>
      <c r="LP82" s="319"/>
      <c r="LQ82" s="319"/>
      <c r="LR82" s="319"/>
      <c r="LS82" s="319"/>
      <c r="LT82" s="319"/>
      <c r="LU82" s="319"/>
      <c r="LV82" s="319"/>
      <c r="LW82" s="319"/>
      <c r="LX82" s="319"/>
      <c r="LY82" s="319"/>
      <c r="LZ82" s="319"/>
      <c r="MA82" s="319"/>
      <c r="MB82" s="319"/>
      <c r="MC82" s="319"/>
      <c r="MD82" s="319"/>
      <c r="ME82" s="319"/>
      <c r="MF82" s="319"/>
      <c r="MG82" s="319"/>
      <c r="MH82" s="319"/>
      <c r="MI82" s="319"/>
      <c r="MJ82" s="319"/>
      <c r="MK82" s="319"/>
      <c r="ML82" s="319"/>
      <c r="MM82" s="319"/>
      <c r="MN82" s="319"/>
      <c r="MO82" s="319"/>
      <c r="MP82" s="319"/>
      <c r="MQ82" s="319"/>
      <c r="MR82" s="319"/>
      <c r="MS82" s="319"/>
      <c r="MT82" s="319"/>
      <c r="MU82" s="319"/>
      <c r="MV82" s="319"/>
      <c r="MW82" s="319"/>
      <c r="MX82" s="319"/>
      <c r="MY82" s="319"/>
      <c r="MZ82" s="319"/>
      <c r="NA82" s="319"/>
      <c r="NB82" s="319"/>
      <c r="NC82" s="319"/>
      <c r="ND82" s="319"/>
      <c r="NE82" s="319"/>
      <c r="NF82" s="319"/>
      <c r="NG82" s="319"/>
      <c r="NH82" s="319"/>
      <c r="NI82" s="319"/>
      <c r="NJ82" s="319"/>
      <c r="NK82" s="319"/>
      <c r="NL82" s="319"/>
      <c r="NM82" s="319"/>
      <c r="NN82" s="319"/>
      <c r="NO82" s="319"/>
      <c r="NP82" s="319"/>
      <c r="NQ82" s="319"/>
      <c r="NR82" s="319"/>
      <c r="NS82" s="319"/>
      <c r="NT82" s="319"/>
      <c r="NU82" s="319"/>
      <c r="NV82" s="319"/>
      <c r="NW82" s="319"/>
      <c r="NX82" s="319"/>
      <c r="NY82" s="319"/>
      <c r="NZ82" s="319"/>
      <c r="OA82" s="319"/>
      <c r="OB82" s="319"/>
      <c r="OC82" s="319"/>
      <c r="OD82" s="319"/>
      <c r="OE82" s="319"/>
      <c r="OF82" s="319"/>
      <c r="OG82" s="319"/>
      <c r="OH82" s="319"/>
      <c r="OI82" s="319"/>
      <c r="OJ82" s="319"/>
      <c r="OK82" s="319"/>
      <c r="OL82" s="319"/>
      <c r="OM82" s="319"/>
      <c r="ON82" s="319"/>
      <c r="OO82" s="319"/>
      <c r="OP82" s="319"/>
      <c r="OQ82" s="319"/>
      <c r="OR82" s="319"/>
      <c r="OS82" s="319"/>
      <c r="OT82" s="319"/>
      <c r="OU82" s="319"/>
      <c r="OV82" s="319"/>
      <c r="OW82" s="319"/>
      <c r="OX82" s="319"/>
      <c r="OY82" s="319"/>
      <c r="OZ82" s="319"/>
      <c r="PA82" s="319"/>
      <c r="PB82" s="319"/>
      <c r="PC82" s="319"/>
      <c r="PD82" s="319"/>
      <c r="PE82" s="319"/>
      <c r="PF82" s="319"/>
      <c r="PG82" s="319"/>
      <c r="PH82" s="319"/>
      <c r="PI82" s="319"/>
      <c r="PJ82" s="319"/>
      <c r="PK82" s="319"/>
      <c r="PL82" s="319"/>
      <c r="PM82" s="319"/>
      <c r="PN82" s="319"/>
      <c r="PO82" s="319"/>
      <c r="PP82" s="319"/>
      <c r="PQ82" s="319"/>
      <c r="PR82" s="319"/>
      <c r="PS82" s="319"/>
      <c r="PT82" s="319"/>
      <c r="PU82" s="319"/>
      <c r="PV82" s="319"/>
      <c r="PW82" s="319"/>
      <c r="PX82" s="319"/>
      <c r="PY82" s="319"/>
      <c r="PZ82" s="319"/>
      <c r="QA82" s="319"/>
      <c r="QB82" s="319"/>
      <c r="QC82" s="319"/>
      <c r="QD82" s="319"/>
      <c r="QE82" s="319"/>
      <c r="QF82" s="319"/>
      <c r="QG82" s="319"/>
      <c r="QH82" s="319"/>
      <c r="QI82" s="319"/>
      <c r="QJ82" s="319"/>
      <c r="QK82" s="319"/>
      <c r="QL82" s="319"/>
      <c r="QM82" s="319"/>
      <c r="QN82" s="319"/>
      <c r="QO82" s="319"/>
      <c r="QP82" s="319"/>
      <c r="QQ82" s="319"/>
      <c r="QR82" s="319"/>
      <c r="QS82" s="319"/>
      <c r="QT82" s="319"/>
      <c r="QU82" s="319"/>
      <c r="QV82" s="319"/>
      <c r="QW82" s="319"/>
      <c r="QX82" s="319"/>
      <c r="QY82" s="319"/>
      <c r="QZ82" s="319"/>
      <c r="RA82" s="319"/>
      <c r="RB82" s="319"/>
      <c r="RC82" s="319"/>
      <c r="RD82" s="319"/>
      <c r="RE82" s="319"/>
      <c r="RF82" s="319"/>
      <c r="RG82" s="319"/>
    </row>
    <row r="83" spans="1:475" s="746" customFormat="1">
      <c r="A83" s="319"/>
      <c r="B83" s="837"/>
      <c r="C83" s="848"/>
      <c r="D83" s="849"/>
      <c r="E83" s="812" t="s">
        <v>641</v>
      </c>
      <c r="F83" s="812">
        <v>5</v>
      </c>
      <c r="G83" s="839"/>
      <c r="H83" s="7" t="s">
        <v>37</v>
      </c>
      <c r="I83" s="840">
        <v>15</v>
      </c>
      <c r="J83" s="814">
        <v>119</v>
      </c>
      <c r="K83" s="815">
        <v>15</v>
      </c>
      <c r="L83" s="815">
        <v>21.94</v>
      </c>
      <c r="M83" s="841">
        <f t="shared" si="17"/>
        <v>6.9400000000000013</v>
      </c>
      <c r="N83" s="842">
        <f t="shared" si="19"/>
        <v>1785</v>
      </c>
      <c r="O83" s="745"/>
      <c r="P83" s="843"/>
      <c r="Q83" s="844"/>
      <c r="R83" s="844">
        <f t="shared" si="18"/>
        <v>104.10000000000002</v>
      </c>
      <c r="S83" s="844">
        <f t="shared" si="11"/>
        <v>329.1</v>
      </c>
      <c r="T83" s="844">
        <v>0</v>
      </c>
      <c r="U83" s="844"/>
      <c r="V83" s="844"/>
      <c r="W83" s="844">
        <v>0</v>
      </c>
      <c r="X83" s="844"/>
      <c r="Y83" s="844"/>
      <c r="Z83" s="844">
        <f t="shared" si="16"/>
        <v>0</v>
      </c>
      <c r="AA83" s="845">
        <f>IF(J83=0,0,(HLOOKUP(H83,ElectricAvoidedCosts!$C$7:$P$37,F83+1,FALSE)))</f>
        <v>0.3175879546338175</v>
      </c>
      <c r="AB83" s="844">
        <f t="shared" si="12"/>
        <v>566.89449902136425</v>
      </c>
      <c r="AC83" s="846"/>
      <c r="AD83" s="846"/>
      <c r="AE83" s="319"/>
      <c r="AF83" s="319"/>
      <c r="AG83" s="319"/>
      <c r="AH83" s="319"/>
      <c r="AI83" s="319"/>
      <c r="AJ83" s="319"/>
      <c r="AK83" s="319"/>
      <c r="AL83" s="319"/>
      <c r="AM83" s="319"/>
      <c r="AN83" s="319"/>
      <c r="AO83" s="319"/>
      <c r="AP83" s="319"/>
      <c r="AQ83" s="319"/>
      <c r="AR83" s="319"/>
      <c r="AS83" s="319"/>
      <c r="AT83" s="319"/>
      <c r="AU83" s="319"/>
      <c r="AV83" s="319"/>
      <c r="AW83" s="319"/>
      <c r="AX83" s="319"/>
      <c r="AY83" s="319"/>
      <c r="AZ83" s="319"/>
      <c r="BA83" s="319"/>
      <c r="BB83" s="319"/>
      <c r="BC83" s="319"/>
      <c r="BD83" s="319"/>
      <c r="BE83" s="319"/>
      <c r="BF83" s="319"/>
      <c r="BG83" s="319"/>
      <c r="BH83" s="319"/>
      <c r="BI83" s="319"/>
      <c r="BJ83" s="319"/>
      <c r="BK83" s="319"/>
      <c r="BL83" s="319"/>
      <c r="BM83" s="319"/>
      <c r="BN83" s="319"/>
      <c r="BO83" s="319"/>
      <c r="BP83" s="319"/>
      <c r="BQ83" s="319"/>
      <c r="BR83" s="319"/>
      <c r="BS83" s="319"/>
      <c r="BT83" s="319"/>
      <c r="BU83" s="319"/>
      <c r="BV83" s="319"/>
      <c r="BW83" s="319"/>
      <c r="BX83" s="319"/>
      <c r="BY83" s="319"/>
      <c r="BZ83" s="319"/>
      <c r="CA83" s="319"/>
      <c r="CB83" s="319"/>
      <c r="CC83" s="319"/>
      <c r="CD83" s="319"/>
      <c r="CE83" s="319"/>
      <c r="CF83" s="319"/>
      <c r="CG83" s="319"/>
      <c r="CH83" s="319"/>
      <c r="CI83" s="319"/>
      <c r="CJ83" s="319"/>
      <c r="CK83" s="319"/>
      <c r="CL83" s="319"/>
      <c r="CM83" s="319"/>
      <c r="CN83" s="319"/>
      <c r="CO83" s="319"/>
      <c r="CP83" s="319"/>
      <c r="CQ83" s="319"/>
      <c r="CR83" s="319"/>
      <c r="CS83" s="319"/>
      <c r="CT83" s="319"/>
      <c r="CU83" s="319"/>
      <c r="CV83" s="319"/>
      <c r="CW83" s="319"/>
      <c r="CX83" s="319"/>
      <c r="CY83" s="319"/>
      <c r="CZ83" s="319"/>
      <c r="DA83" s="319"/>
      <c r="DB83" s="319"/>
      <c r="DC83" s="319"/>
      <c r="DD83" s="319"/>
      <c r="DE83" s="319"/>
      <c r="DF83" s="319"/>
      <c r="DG83" s="319"/>
      <c r="DH83" s="319"/>
      <c r="DI83" s="319"/>
      <c r="DJ83" s="319"/>
      <c r="DK83" s="319"/>
      <c r="DL83" s="319"/>
      <c r="DM83" s="319"/>
      <c r="DN83" s="319"/>
      <c r="DO83" s="319"/>
      <c r="DP83" s="319"/>
      <c r="DQ83" s="319"/>
      <c r="DR83" s="319"/>
      <c r="DS83" s="319"/>
      <c r="DT83" s="319"/>
      <c r="DU83" s="319"/>
      <c r="DV83" s="319"/>
      <c r="DW83" s="319"/>
      <c r="DX83" s="319"/>
      <c r="DY83" s="319"/>
      <c r="DZ83" s="319"/>
      <c r="EA83" s="319"/>
      <c r="EB83" s="319"/>
      <c r="EC83" s="319"/>
      <c r="ED83" s="319"/>
      <c r="EE83" s="319"/>
      <c r="EF83" s="319"/>
      <c r="EG83" s="319"/>
      <c r="EH83" s="319"/>
      <c r="EI83" s="319"/>
      <c r="EJ83" s="319"/>
      <c r="EK83" s="319"/>
      <c r="EL83" s="319"/>
      <c r="EM83" s="319"/>
      <c r="EN83" s="319"/>
      <c r="EO83" s="319"/>
      <c r="EP83" s="319"/>
      <c r="EQ83" s="319"/>
      <c r="ER83" s="319"/>
      <c r="ES83" s="319"/>
      <c r="ET83" s="319"/>
      <c r="EU83" s="319"/>
      <c r="EV83" s="319"/>
      <c r="EW83" s="319"/>
      <c r="EX83" s="319"/>
      <c r="EY83" s="319"/>
      <c r="EZ83" s="319"/>
      <c r="FA83" s="319"/>
      <c r="FB83" s="319"/>
      <c r="FC83" s="319"/>
      <c r="FD83" s="319"/>
      <c r="FE83" s="319"/>
      <c r="FF83" s="319"/>
      <c r="FG83" s="319"/>
      <c r="FH83" s="319"/>
      <c r="FI83" s="319"/>
      <c r="FJ83" s="319"/>
      <c r="FK83" s="319"/>
      <c r="FL83" s="319"/>
      <c r="FM83" s="319"/>
      <c r="FN83" s="319"/>
      <c r="FO83" s="319"/>
      <c r="FP83" s="319"/>
      <c r="FQ83" s="319"/>
      <c r="FR83" s="319"/>
      <c r="FS83" s="319"/>
      <c r="FT83" s="319"/>
      <c r="FU83" s="319"/>
      <c r="FV83" s="319"/>
      <c r="FW83" s="319"/>
      <c r="FX83" s="319"/>
      <c r="FY83" s="319"/>
      <c r="FZ83" s="319"/>
      <c r="GA83" s="319"/>
      <c r="GB83" s="319"/>
      <c r="GC83" s="319"/>
      <c r="GD83" s="319"/>
      <c r="GE83" s="319"/>
      <c r="GF83" s="319"/>
      <c r="GG83" s="319"/>
      <c r="GH83" s="319"/>
      <c r="GI83" s="319"/>
      <c r="GJ83" s="319"/>
      <c r="GK83" s="319"/>
      <c r="GL83" s="319"/>
      <c r="GM83" s="319"/>
      <c r="GN83" s="319"/>
      <c r="GO83" s="319"/>
      <c r="GP83" s="319"/>
      <c r="GQ83" s="319"/>
      <c r="GR83" s="319"/>
      <c r="GS83" s="319"/>
      <c r="GT83" s="319"/>
      <c r="GU83" s="319"/>
      <c r="GV83" s="319"/>
      <c r="GW83" s="319"/>
      <c r="GX83" s="319"/>
      <c r="GY83" s="319"/>
      <c r="GZ83" s="319"/>
      <c r="HA83" s="319"/>
      <c r="HB83" s="319"/>
      <c r="HC83" s="319"/>
      <c r="HD83" s="319"/>
      <c r="HE83" s="319"/>
      <c r="HF83" s="319"/>
      <c r="HG83" s="319"/>
      <c r="HH83" s="319"/>
      <c r="HI83" s="319"/>
      <c r="HJ83" s="319"/>
      <c r="HK83" s="319"/>
      <c r="HL83" s="319"/>
      <c r="HM83" s="319"/>
      <c r="HN83" s="319"/>
      <c r="HO83" s="319"/>
      <c r="HP83" s="319"/>
      <c r="HQ83" s="319"/>
      <c r="HR83" s="319"/>
      <c r="HS83" s="319"/>
      <c r="HT83" s="319"/>
      <c r="HU83" s="319"/>
      <c r="HV83" s="319"/>
      <c r="HW83" s="319"/>
      <c r="HX83" s="319"/>
      <c r="HY83" s="319"/>
      <c r="HZ83" s="319"/>
      <c r="IA83" s="319"/>
      <c r="IB83" s="319"/>
      <c r="IC83" s="319"/>
      <c r="ID83" s="319"/>
      <c r="IE83" s="319"/>
      <c r="IF83" s="319"/>
      <c r="IG83" s="319"/>
      <c r="IH83" s="319"/>
      <c r="II83" s="319"/>
      <c r="IJ83" s="319"/>
      <c r="IK83" s="319"/>
      <c r="IL83" s="319"/>
      <c r="IM83" s="319"/>
      <c r="IN83" s="319"/>
      <c r="IO83" s="319"/>
      <c r="IP83" s="319"/>
      <c r="IQ83" s="319"/>
      <c r="IR83" s="319"/>
      <c r="IS83" s="319"/>
      <c r="IT83" s="319"/>
      <c r="IU83" s="319"/>
      <c r="IV83" s="319"/>
      <c r="IW83" s="319"/>
      <c r="IX83" s="319"/>
      <c r="IY83" s="319"/>
      <c r="IZ83" s="319"/>
      <c r="JA83" s="319"/>
      <c r="JB83" s="319"/>
      <c r="JC83" s="319"/>
      <c r="JD83" s="319"/>
      <c r="JE83" s="319"/>
      <c r="JF83" s="319"/>
      <c r="JG83" s="319"/>
      <c r="JH83" s="319"/>
      <c r="JI83" s="319"/>
      <c r="JJ83" s="319"/>
      <c r="JK83" s="319"/>
      <c r="JL83" s="319"/>
      <c r="JM83" s="319"/>
      <c r="JN83" s="319"/>
      <c r="JO83" s="319"/>
      <c r="JP83" s="319"/>
      <c r="JQ83" s="319"/>
      <c r="JR83" s="319"/>
      <c r="JS83" s="319"/>
      <c r="JT83" s="319"/>
      <c r="JU83" s="319"/>
      <c r="JV83" s="319"/>
      <c r="JW83" s="319"/>
      <c r="JX83" s="319"/>
      <c r="JY83" s="319"/>
      <c r="JZ83" s="319"/>
      <c r="KA83" s="319"/>
      <c r="KB83" s="319"/>
      <c r="KC83" s="319"/>
      <c r="KD83" s="319"/>
      <c r="KE83" s="319"/>
      <c r="KF83" s="319"/>
      <c r="KG83" s="319"/>
      <c r="KH83" s="319"/>
      <c r="KI83" s="319"/>
      <c r="KJ83" s="319"/>
      <c r="KK83" s="319"/>
      <c r="KL83" s="319"/>
      <c r="KM83" s="319"/>
      <c r="KN83" s="319"/>
      <c r="KO83" s="319"/>
      <c r="KP83" s="319"/>
      <c r="KQ83" s="319"/>
      <c r="KR83" s="319"/>
      <c r="KS83" s="319"/>
      <c r="KT83" s="319"/>
      <c r="KU83" s="319"/>
      <c r="KV83" s="319"/>
      <c r="KW83" s="319"/>
      <c r="KX83" s="319"/>
      <c r="KY83" s="319"/>
      <c r="KZ83" s="319"/>
      <c r="LA83" s="319"/>
      <c r="LB83" s="319"/>
      <c r="LC83" s="319"/>
      <c r="LD83" s="319"/>
      <c r="LE83" s="319"/>
      <c r="LF83" s="319"/>
      <c r="LG83" s="319"/>
      <c r="LH83" s="319"/>
      <c r="LI83" s="319"/>
      <c r="LJ83" s="319"/>
      <c r="LK83" s="319"/>
      <c r="LL83" s="319"/>
      <c r="LM83" s="319"/>
      <c r="LN83" s="319"/>
      <c r="LO83" s="319"/>
      <c r="LP83" s="319"/>
      <c r="LQ83" s="319"/>
      <c r="LR83" s="319"/>
      <c r="LS83" s="319"/>
      <c r="LT83" s="319"/>
      <c r="LU83" s="319"/>
      <c r="LV83" s="319"/>
      <c r="LW83" s="319"/>
      <c r="LX83" s="319"/>
      <c r="LY83" s="319"/>
      <c r="LZ83" s="319"/>
      <c r="MA83" s="319"/>
      <c r="MB83" s="319"/>
      <c r="MC83" s="319"/>
      <c r="MD83" s="319"/>
      <c r="ME83" s="319"/>
      <c r="MF83" s="319"/>
      <c r="MG83" s="319"/>
      <c r="MH83" s="319"/>
      <c r="MI83" s="319"/>
      <c r="MJ83" s="319"/>
      <c r="MK83" s="319"/>
      <c r="ML83" s="319"/>
      <c r="MM83" s="319"/>
      <c r="MN83" s="319"/>
      <c r="MO83" s="319"/>
      <c r="MP83" s="319"/>
      <c r="MQ83" s="319"/>
      <c r="MR83" s="319"/>
      <c r="MS83" s="319"/>
      <c r="MT83" s="319"/>
      <c r="MU83" s="319"/>
      <c r="MV83" s="319"/>
      <c r="MW83" s="319"/>
      <c r="MX83" s="319"/>
      <c r="MY83" s="319"/>
      <c r="MZ83" s="319"/>
      <c r="NA83" s="319"/>
      <c r="NB83" s="319"/>
      <c r="NC83" s="319"/>
      <c r="ND83" s="319"/>
      <c r="NE83" s="319"/>
      <c r="NF83" s="319"/>
      <c r="NG83" s="319"/>
      <c r="NH83" s="319"/>
      <c r="NI83" s="319"/>
      <c r="NJ83" s="319"/>
      <c r="NK83" s="319"/>
      <c r="NL83" s="319"/>
      <c r="NM83" s="319"/>
      <c r="NN83" s="319"/>
      <c r="NO83" s="319"/>
      <c r="NP83" s="319"/>
      <c r="NQ83" s="319"/>
      <c r="NR83" s="319"/>
      <c r="NS83" s="319"/>
      <c r="NT83" s="319"/>
      <c r="NU83" s="319"/>
      <c r="NV83" s="319"/>
      <c r="NW83" s="319"/>
      <c r="NX83" s="319"/>
      <c r="NY83" s="319"/>
      <c r="NZ83" s="319"/>
      <c r="OA83" s="319"/>
      <c r="OB83" s="319"/>
      <c r="OC83" s="319"/>
      <c r="OD83" s="319"/>
      <c r="OE83" s="319"/>
      <c r="OF83" s="319"/>
      <c r="OG83" s="319"/>
      <c r="OH83" s="319"/>
      <c r="OI83" s="319"/>
      <c r="OJ83" s="319"/>
      <c r="OK83" s="319"/>
      <c r="OL83" s="319"/>
      <c r="OM83" s="319"/>
      <c r="ON83" s="319"/>
      <c r="OO83" s="319"/>
      <c r="OP83" s="319"/>
      <c r="OQ83" s="319"/>
      <c r="OR83" s="319"/>
      <c r="OS83" s="319"/>
      <c r="OT83" s="319"/>
      <c r="OU83" s="319"/>
      <c r="OV83" s="319"/>
      <c r="OW83" s="319"/>
      <c r="OX83" s="319"/>
      <c r="OY83" s="319"/>
      <c r="OZ83" s="319"/>
      <c r="PA83" s="319"/>
      <c r="PB83" s="319"/>
      <c r="PC83" s="319"/>
      <c r="PD83" s="319"/>
      <c r="PE83" s="319"/>
      <c r="PF83" s="319"/>
      <c r="PG83" s="319"/>
      <c r="PH83" s="319"/>
      <c r="PI83" s="319"/>
      <c r="PJ83" s="319"/>
      <c r="PK83" s="319"/>
      <c r="PL83" s="319"/>
      <c r="PM83" s="319"/>
      <c r="PN83" s="319"/>
      <c r="PO83" s="319"/>
      <c r="PP83" s="319"/>
      <c r="PQ83" s="319"/>
      <c r="PR83" s="319"/>
      <c r="PS83" s="319"/>
      <c r="PT83" s="319"/>
      <c r="PU83" s="319"/>
      <c r="PV83" s="319"/>
      <c r="PW83" s="319"/>
      <c r="PX83" s="319"/>
      <c r="PY83" s="319"/>
      <c r="PZ83" s="319"/>
      <c r="QA83" s="319"/>
      <c r="QB83" s="319"/>
      <c r="QC83" s="319"/>
      <c r="QD83" s="319"/>
      <c r="QE83" s="319"/>
      <c r="QF83" s="319"/>
      <c r="QG83" s="319"/>
      <c r="QH83" s="319"/>
      <c r="QI83" s="319"/>
      <c r="QJ83" s="319"/>
      <c r="QK83" s="319"/>
      <c r="QL83" s="319"/>
      <c r="QM83" s="319"/>
      <c r="QN83" s="319"/>
      <c r="QO83" s="319"/>
      <c r="QP83" s="319"/>
      <c r="QQ83" s="319"/>
      <c r="QR83" s="319"/>
      <c r="QS83" s="319"/>
      <c r="QT83" s="319"/>
      <c r="QU83" s="319"/>
      <c r="QV83" s="319"/>
      <c r="QW83" s="319"/>
      <c r="QX83" s="319"/>
      <c r="QY83" s="319"/>
      <c r="QZ83" s="319"/>
      <c r="RA83" s="319"/>
      <c r="RB83" s="319"/>
      <c r="RC83" s="319"/>
      <c r="RD83" s="319"/>
      <c r="RE83" s="319"/>
      <c r="RF83" s="319"/>
      <c r="RG83" s="319"/>
    </row>
    <row r="84" spans="1:475" s="746" customFormat="1">
      <c r="A84" s="319"/>
      <c r="B84" s="837"/>
      <c r="C84" s="848"/>
      <c r="D84" s="849"/>
      <c r="E84" s="812" t="s">
        <v>642</v>
      </c>
      <c r="F84" s="812">
        <v>5</v>
      </c>
      <c r="G84" s="839"/>
      <c r="H84" s="7" t="s">
        <v>37</v>
      </c>
      <c r="I84" s="840">
        <v>160</v>
      </c>
      <c r="J84" s="814">
        <v>169</v>
      </c>
      <c r="K84" s="815">
        <v>15</v>
      </c>
      <c r="L84" s="815">
        <v>15.92</v>
      </c>
      <c r="M84" s="841">
        <f t="shared" si="17"/>
        <v>0.91999999999999993</v>
      </c>
      <c r="N84" s="842">
        <f t="shared" si="19"/>
        <v>27040</v>
      </c>
      <c r="O84" s="745"/>
      <c r="P84" s="843"/>
      <c r="Q84" s="844"/>
      <c r="R84" s="844">
        <f t="shared" si="18"/>
        <v>147.19999999999999</v>
      </c>
      <c r="S84" s="844">
        <f t="shared" si="11"/>
        <v>2547.1999999999998</v>
      </c>
      <c r="T84" s="844">
        <v>0</v>
      </c>
      <c r="U84" s="844"/>
      <c r="V84" s="844"/>
      <c r="W84" s="844">
        <v>0</v>
      </c>
      <c r="X84" s="844"/>
      <c r="Y84" s="844"/>
      <c r="Z84" s="844">
        <f t="shared" si="16"/>
        <v>0</v>
      </c>
      <c r="AA84" s="845">
        <f>IF(J84=0,0,(HLOOKUP(H84,ElectricAvoidedCosts!$C$7:$P$37,F84+1,FALSE)))</f>
        <v>0.3175879546338175</v>
      </c>
      <c r="AB84" s="844">
        <f t="shared" si="12"/>
        <v>8587.5782932984257</v>
      </c>
      <c r="AC84" s="846"/>
      <c r="AD84" s="846"/>
      <c r="AE84" s="319"/>
      <c r="AF84" s="319"/>
      <c r="AG84" s="319"/>
      <c r="AH84" s="319"/>
      <c r="AI84" s="319"/>
      <c r="AJ84" s="319"/>
      <c r="AK84" s="319"/>
      <c r="AL84" s="319"/>
      <c r="AM84" s="319"/>
      <c r="AN84" s="319"/>
      <c r="AO84" s="319"/>
      <c r="AP84" s="319"/>
      <c r="AQ84" s="319"/>
      <c r="AR84" s="319"/>
      <c r="AS84" s="319"/>
      <c r="AT84" s="319"/>
      <c r="AU84" s="319"/>
      <c r="AV84" s="319"/>
      <c r="AW84" s="319"/>
      <c r="AX84" s="319"/>
      <c r="AY84" s="319"/>
      <c r="AZ84" s="319"/>
      <c r="BA84" s="319"/>
      <c r="BB84" s="319"/>
      <c r="BC84" s="319"/>
      <c r="BD84" s="319"/>
      <c r="BE84" s="319"/>
      <c r="BF84" s="319"/>
      <c r="BG84" s="319"/>
      <c r="BH84" s="319"/>
      <c r="BI84" s="319"/>
      <c r="BJ84" s="319"/>
      <c r="BK84" s="319"/>
      <c r="BL84" s="319"/>
      <c r="BM84" s="319"/>
      <c r="BN84" s="319"/>
      <c r="BO84" s="319"/>
      <c r="BP84" s="319"/>
      <c r="BQ84" s="319"/>
      <c r="BR84" s="319"/>
      <c r="BS84" s="319"/>
      <c r="BT84" s="319"/>
      <c r="BU84" s="319"/>
      <c r="BV84" s="319"/>
      <c r="BW84" s="319"/>
      <c r="BX84" s="319"/>
      <c r="BY84" s="319"/>
      <c r="BZ84" s="319"/>
      <c r="CA84" s="319"/>
      <c r="CB84" s="319"/>
      <c r="CC84" s="319"/>
      <c r="CD84" s="319"/>
      <c r="CE84" s="319"/>
      <c r="CF84" s="319"/>
      <c r="CG84" s="319"/>
      <c r="CH84" s="319"/>
      <c r="CI84" s="319"/>
      <c r="CJ84" s="319"/>
      <c r="CK84" s="319"/>
      <c r="CL84" s="319"/>
      <c r="CM84" s="319"/>
      <c r="CN84" s="319"/>
      <c r="CO84" s="319"/>
      <c r="CP84" s="319"/>
      <c r="CQ84" s="319"/>
      <c r="CR84" s="319"/>
      <c r="CS84" s="319"/>
      <c r="CT84" s="319"/>
      <c r="CU84" s="319"/>
      <c r="CV84" s="319"/>
      <c r="CW84" s="319"/>
      <c r="CX84" s="319"/>
      <c r="CY84" s="319"/>
      <c r="CZ84" s="319"/>
      <c r="DA84" s="319"/>
      <c r="DB84" s="319"/>
      <c r="DC84" s="319"/>
      <c r="DD84" s="319"/>
      <c r="DE84" s="319"/>
      <c r="DF84" s="319"/>
      <c r="DG84" s="319"/>
      <c r="DH84" s="319"/>
      <c r="DI84" s="319"/>
      <c r="DJ84" s="319"/>
      <c r="DK84" s="319"/>
      <c r="DL84" s="319"/>
      <c r="DM84" s="319"/>
      <c r="DN84" s="319"/>
      <c r="DO84" s="319"/>
      <c r="DP84" s="319"/>
      <c r="DQ84" s="319"/>
      <c r="DR84" s="319"/>
      <c r="DS84" s="319"/>
      <c r="DT84" s="319"/>
      <c r="DU84" s="319"/>
      <c r="DV84" s="319"/>
      <c r="DW84" s="319"/>
      <c r="DX84" s="319"/>
      <c r="DY84" s="319"/>
      <c r="DZ84" s="319"/>
      <c r="EA84" s="319"/>
      <c r="EB84" s="319"/>
      <c r="EC84" s="319"/>
      <c r="ED84" s="319"/>
      <c r="EE84" s="319"/>
      <c r="EF84" s="319"/>
      <c r="EG84" s="319"/>
      <c r="EH84" s="319"/>
      <c r="EI84" s="319"/>
      <c r="EJ84" s="319"/>
      <c r="EK84" s="319"/>
      <c r="EL84" s="319"/>
      <c r="EM84" s="319"/>
      <c r="EN84" s="319"/>
      <c r="EO84" s="319"/>
      <c r="EP84" s="319"/>
      <c r="EQ84" s="319"/>
      <c r="ER84" s="319"/>
      <c r="ES84" s="319"/>
      <c r="ET84" s="319"/>
      <c r="EU84" s="319"/>
      <c r="EV84" s="319"/>
      <c r="EW84" s="319"/>
      <c r="EX84" s="319"/>
      <c r="EY84" s="319"/>
      <c r="EZ84" s="319"/>
      <c r="FA84" s="319"/>
      <c r="FB84" s="319"/>
      <c r="FC84" s="319"/>
      <c r="FD84" s="319"/>
      <c r="FE84" s="319"/>
      <c r="FF84" s="319"/>
      <c r="FG84" s="319"/>
      <c r="FH84" s="319"/>
      <c r="FI84" s="319"/>
      <c r="FJ84" s="319"/>
      <c r="FK84" s="319"/>
      <c r="FL84" s="319"/>
      <c r="FM84" s="319"/>
      <c r="FN84" s="319"/>
      <c r="FO84" s="319"/>
      <c r="FP84" s="319"/>
      <c r="FQ84" s="319"/>
      <c r="FR84" s="319"/>
      <c r="FS84" s="319"/>
      <c r="FT84" s="319"/>
      <c r="FU84" s="319"/>
      <c r="FV84" s="319"/>
      <c r="FW84" s="319"/>
      <c r="FX84" s="319"/>
      <c r="FY84" s="319"/>
      <c r="FZ84" s="319"/>
      <c r="GA84" s="319"/>
      <c r="GB84" s="319"/>
      <c r="GC84" s="319"/>
      <c r="GD84" s="319"/>
      <c r="GE84" s="319"/>
      <c r="GF84" s="319"/>
      <c r="GG84" s="319"/>
      <c r="GH84" s="319"/>
      <c r="GI84" s="319"/>
      <c r="GJ84" s="319"/>
      <c r="GK84" s="319"/>
      <c r="GL84" s="319"/>
      <c r="GM84" s="319"/>
      <c r="GN84" s="319"/>
      <c r="GO84" s="319"/>
      <c r="GP84" s="319"/>
      <c r="GQ84" s="319"/>
      <c r="GR84" s="319"/>
      <c r="GS84" s="319"/>
      <c r="GT84" s="319"/>
      <c r="GU84" s="319"/>
      <c r="GV84" s="319"/>
      <c r="GW84" s="319"/>
      <c r="GX84" s="319"/>
      <c r="GY84" s="319"/>
      <c r="GZ84" s="319"/>
      <c r="HA84" s="319"/>
      <c r="HB84" s="319"/>
      <c r="HC84" s="319"/>
      <c r="HD84" s="319"/>
      <c r="HE84" s="319"/>
      <c r="HF84" s="319"/>
      <c r="HG84" s="319"/>
      <c r="HH84" s="319"/>
      <c r="HI84" s="319"/>
      <c r="HJ84" s="319"/>
      <c r="HK84" s="319"/>
      <c r="HL84" s="319"/>
      <c r="HM84" s="319"/>
      <c r="HN84" s="319"/>
      <c r="HO84" s="319"/>
      <c r="HP84" s="319"/>
      <c r="HQ84" s="319"/>
      <c r="HR84" s="319"/>
      <c r="HS84" s="319"/>
      <c r="HT84" s="319"/>
      <c r="HU84" s="319"/>
      <c r="HV84" s="319"/>
      <c r="HW84" s="319"/>
      <c r="HX84" s="319"/>
      <c r="HY84" s="319"/>
      <c r="HZ84" s="319"/>
      <c r="IA84" s="319"/>
      <c r="IB84" s="319"/>
      <c r="IC84" s="319"/>
      <c r="ID84" s="319"/>
      <c r="IE84" s="319"/>
      <c r="IF84" s="319"/>
      <c r="IG84" s="319"/>
      <c r="IH84" s="319"/>
      <c r="II84" s="319"/>
      <c r="IJ84" s="319"/>
      <c r="IK84" s="319"/>
      <c r="IL84" s="319"/>
      <c r="IM84" s="319"/>
      <c r="IN84" s="319"/>
      <c r="IO84" s="319"/>
      <c r="IP84" s="319"/>
      <c r="IQ84" s="319"/>
      <c r="IR84" s="319"/>
      <c r="IS84" s="319"/>
      <c r="IT84" s="319"/>
      <c r="IU84" s="319"/>
      <c r="IV84" s="319"/>
      <c r="IW84" s="319"/>
      <c r="IX84" s="319"/>
      <c r="IY84" s="319"/>
      <c r="IZ84" s="319"/>
      <c r="JA84" s="319"/>
      <c r="JB84" s="319"/>
      <c r="JC84" s="319"/>
      <c r="JD84" s="319"/>
      <c r="JE84" s="319"/>
      <c r="JF84" s="319"/>
      <c r="JG84" s="319"/>
      <c r="JH84" s="319"/>
      <c r="JI84" s="319"/>
      <c r="JJ84" s="319"/>
      <c r="JK84" s="319"/>
      <c r="JL84" s="319"/>
      <c r="JM84" s="319"/>
      <c r="JN84" s="319"/>
      <c r="JO84" s="319"/>
      <c r="JP84" s="319"/>
      <c r="JQ84" s="319"/>
      <c r="JR84" s="319"/>
      <c r="JS84" s="319"/>
      <c r="JT84" s="319"/>
      <c r="JU84" s="319"/>
      <c r="JV84" s="319"/>
      <c r="JW84" s="319"/>
      <c r="JX84" s="319"/>
      <c r="JY84" s="319"/>
      <c r="JZ84" s="319"/>
      <c r="KA84" s="319"/>
      <c r="KB84" s="319"/>
      <c r="KC84" s="319"/>
      <c r="KD84" s="319"/>
      <c r="KE84" s="319"/>
      <c r="KF84" s="319"/>
      <c r="KG84" s="319"/>
      <c r="KH84" s="319"/>
      <c r="KI84" s="319"/>
      <c r="KJ84" s="319"/>
      <c r="KK84" s="319"/>
      <c r="KL84" s="319"/>
      <c r="KM84" s="319"/>
      <c r="KN84" s="319"/>
      <c r="KO84" s="319"/>
      <c r="KP84" s="319"/>
      <c r="KQ84" s="319"/>
      <c r="KR84" s="319"/>
      <c r="KS84" s="319"/>
      <c r="KT84" s="319"/>
      <c r="KU84" s="319"/>
      <c r="KV84" s="319"/>
      <c r="KW84" s="319"/>
      <c r="KX84" s="319"/>
      <c r="KY84" s="319"/>
      <c r="KZ84" s="319"/>
      <c r="LA84" s="319"/>
      <c r="LB84" s="319"/>
      <c r="LC84" s="319"/>
      <c r="LD84" s="319"/>
      <c r="LE84" s="319"/>
      <c r="LF84" s="319"/>
      <c r="LG84" s="319"/>
      <c r="LH84" s="319"/>
      <c r="LI84" s="319"/>
      <c r="LJ84" s="319"/>
      <c r="LK84" s="319"/>
      <c r="LL84" s="319"/>
      <c r="LM84" s="319"/>
      <c r="LN84" s="319"/>
      <c r="LO84" s="319"/>
      <c r="LP84" s="319"/>
      <c r="LQ84" s="319"/>
      <c r="LR84" s="319"/>
      <c r="LS84" s="319"/>
      <c r="LT84" s="319"/>
      <c r="LU84" s="319"/>
      <c r="LV84" s="319"/>
      <c r="LW84" s="319"/>
      <c r="LX84" s="319"/>
      <c r="LY84" s="319"/>
      <c r="LZ84" s="319"/>
      <c r="MA84" s="319"/>
      <c r="MB84" s="319"/>
      <c r="MC84" s="319"/>
      <c r="MD84" s="319"/>
      <c r="ME84" s="319"/>
      <c r="MF84" s="319"/>
      <c r="MG84" s="319"/>
      <c r="MH84" s="319"/>
      <c r="MI84" s="319"/>
      <c r="MJ84" s="319"/>
      <c r="MK84" s="319"/>
      <c r="ML84" s="319"/>
      <c r="MM84" s="319"/>
      <c r="MN84" s="319"/>
      <c r="MO84" s="319"/>
      <c r="MP84" s="319"/>
      <c r="MQ84" s="319"/>
      <c r="MR84" s="319"/>
      <c r="MS84" s="319"/>
      <c r="MT84" s="319"/>
      <c r="MU84" s="319"/>
      <c r="MV84" s="319"/>
      <c r="MW84" s="319"/>
      <c r="MX84" s="319"/>
      <c r="MY84" s="319"/>
      <c r="MZ84" s="319"/>
      <c r="NA84" s="319"/>
      <c r="NB84" s="319"/>
      <c r="NC84" s="319"/>
      <c r="ND84" s="319"/>
      <c r="NE84" s="319"/>
      <c r="NF84" s="319"/>
      <c r="NG84" s="319"/>
      <c r="NH84" s="319"/>
      <c r="NI84" s="319"/>
      <c r="NJ84" s="319"/>
      <c r="NK84" s="319"/>
      <c r="NL84" s="319"/>
      <c r="NM84" s="319"/>
      <c r="NN84" s="319"/>
      <c r="NO84" s="319"/>
      <c r="NP84" s="319"/>
      <c r="NQ84" s="319"/>
      <c r="NR84" s="319"/>
      <c r="NS84" s="319"/>
      <c r="NT84" s="319"/>
      <c r="NU84" s="319"/>
      <c r="NV84" s="319"/>
      <c r="NW84" s="319"/>
      <c r="NX84" s="319"/>
      <c r="NY84" s="319"/>
      <c r="NZ84" s="319"/>
      <c r="OA84" s="319"/>
      <c r="OB84" s="319"/>
      <c r="OC84" s="319"/>
      <c r="OD84" s="319"/>
      <c r="OE84" s="319"/>
      <c r="OF84" s="319"/>
      <c r="OG84" s="319"/>
      <c r="OH84" s="319"/>
      <c r="OI84" s="319"/>
      <c r="OJ84" s="319"/>
      <c r="OK84" s="319"/>
      <c r="OL84" s="319"/>
      <c r="OM84" s="319"/>
      <c r="ON84" s="319"/>
      <c r="OO84" s="319"/>
      <c r="OP84" s="319"/>
      <c r="OQ84" s="319"/>
      <c r="OR84" s="319"/>
      <c r="OS84" s="319"/>
      <c r="OT84" s="319"/>
      <c r="OU84" s="319"/>
      <c r="OV84" s="319"/>
      <c r="OW84" s="319"/>
      <c r="OX84" s="319"/>
      <c r="OY84" s="319"/>
      <c r="OZ84" s="319"/>
      <c r="PA84" s="319"/>
      <c r="PB84" s="319"/>
      <c r="PC84" s="319"/>
      <c r="PD84" s="319"/>
      <c r="PE84" s="319"/>
      <c r="PF84" s="319"/>
      <c r="PG84" s="319"/>
      <c r="PH84" s="319"/>
      <c r="PI84" s="319"/>
      <c r="PJ84" s="319"/>
      <c r="PK84" s="319"/>
      <c r="PL84" s="319"/>
      <c r="PM84" s="319"/>
      <c r="PN84" s="319"/>
      <c r="PO84" s="319"/>
      <c r="PP84" s="319"/>
      <c r="PQ84" s="319"/>
      <c r="PR84" s="319"/>
      <c r="PS84" s="319"/>
      <c r="PT84" s="319"/>
      <c r="PU84" s="319"/>
      <c r="PV84" s="319"/>
      <c r="PW84" s="319"/>
      <c r="PX84" s="319"/>
      <c r="PY84" s="319"/>
      <c r="PZ84" s="319"/>
      <c r="QA84" s="319"/>
      <c r="QB84" s="319"/>
      <c r="QC84" s="319"/>
      <c r="QD84" s="319"/>
      <c r="QE84" s="319"/>
      <c r="QF84" s="319"/>
      <c r="QG84" s="319"/>
      <c r="QH84" s="319"/>
      <c r="QI84" s="319"/>
      <c r="QJ84" s="319"/>
      <c r="QK84" s="319"/>
      <c r="QL84" s="319"/>
      <c r="QM84" s="319"/>
      <c r="QN84" s="319"/>
      <c r="QO84" s="319"/>
      <c r="QP84" s="319"/>
      <c r="QQ84" s="319"/>
      <c r="QR84" s="319"/>
      <c r="QS84" s="319"/>
      <c r="QT84" s="319"/>
      <c r="QU84" s="319"/>
      <c r="QV84" s="319"/>
      <c r="QW84" s="319"/>
      <c r="QX84" s="319"/>
      <c r="QY84" s="319"/>
      <c r="QZ84" s="319"/>
      <c r="RA84" s="319"/>
      <c r="RB84" s="319"/>
      <c r="RC84" s="319"/>
      <c r="RD84" s="319"/>
      <c r="RE84" s="319"/>
      <c r="RF84" s="319"/>
      <c r="RG84" s="319"/>
    </row>
    <row r="85" spans="1:475" s="746" customFormat="1">
      <c r="A85" s="319"/>
      <c r="B85" s="837"/>
      <c r="C85" s="848"/>
      <c r="D85" s="849"/>
      <c r="E85" s="812" t="s">
        <v>643</v>
      </c>
      <c r="F85" s="812">
        <v>5</v>
      </c>
      <c r="G85" s="839"/>
      <c r="H85" s="7" t="s">
        <v>37</v>
      </c>
      <c r="I85" s="840">
        <v>61</v>
      </c>
      <c r="J85" s="814">
        <v>177</v>
      </c>
      <c r="K85" s="815">
        <v>15</v>
      </c>
      <c r="L85" s="815">
        <v>17.88</v>
      </c>
      <c r="M85" s="841">
        <f t="shared" si="17"/>
        <v>2.879999999999999</v>
      </c>
      <c r="N85" s="842">
        <f t="shared" si="19"/>
        <v>10797</v>
      </c>
      <c r="O85" s="745"/>
      <c r="P85" s="843"/>
      <c r="Q85" s="844"/>
      <c r="R85" s="844">
        <f t="shared" si="18"/>
        <v>175.67999999999995</v>
      </c>
      <c r="S85" s="844">
        <f t="shared" si="11"/>
        <v>1090.6799999999998</v>
      </c>
      <c r="T85" s="844">
        <v>0</v>
      </c>
      <c r="U85" s="844"/>
      <c r="V85" s="844"/>
      <c r="W85" s="844">
        <v>0</v>
      </c>
      <c r="X85" s="844"/>
      <c r="Y85" s="844"/>
      <c r="Z85" s="844">
        <f t="shared" si="16"/>
        <v>0</v>
      </c>
      <c r="AA85" s="845">
        <f>IF(J85=0,0,(HLOOKUP(H85,ElectricAvoidedCosts!$C$7:$P$37,F85+1,FALSE)))</f>
        <v>0.3175879546338175</v>
      </c>
      <c r="AB85" s="844">
        <f t="shared" si="12"/>
        <v>3428.9971461813275</v>
      </c>
      <c r="AC85" s="846"/>
      <c r="AD85" s="846"/>
      <c r="AE85" s="319"/>
      <c r="AF85" s="319"/>
      <c r="AG85" s="319"/>
      <c r="AH85" s="319"/>
      <c r="AI85" s="319"/>
      <c r="AJ85" s="319"/>
      <c r="AK85" s="319"/>
      <c r="AL85" s="319"/>
      <c r="AM85" s="319"/>
      <c r="AN85" s="319"/>
      <c r="AO85" s="319"/>
      <c r="AP85" s="319"/>
      <c r="AQ85" s="319"/>
      <c r="AR85" s="319"/>
      <c r="AS85" s="319"/>
      <c r="AT85" s="319"/>
      <c r="AU85" s="319"/>
      <c r="AV85" s="319"/>
      <c r="AW85" s="319"/>
      <c r="AX85" s="319"/>
      <c r="AY85" s="319"/>
      <c r="AZ85" s="319"/>
      <c r="BA85" s="319"/>
      <c r="BB85" s="319"/>
      <c r="BC85" s="319"/>
      <c r="BD85" s="319"/>
      <c r="BE85" s="319"/>
      <c r="BF85" s="319"/>
      <c r="BG85" s="319"/>
      <c r="BH85" s="319"/>
      <c r="BI85" s="319"/>
      <c r="BJ85" s="319"/>
      <c r="BK85" s="319"/>
      <c r="BL85" s="319"/>
      <c r="BM85" s="319"/>
      <c r="BN85" s="319"/>
      <c r="BO85" s="319"/>
      <c r="BP85" s="319"/>
      <c r="BQ85" s="319"/>
      <c r="BR85" s="319"/>
      <c r="BS85" s="319"/>
      <c r="BT85" s="319"/>
      <c r="BU85" s="319"/>
      <c r="BV85" s="319"/>
      <c r="BW85" s="319"/>
      <c r="BX85" s="319"/>
      <c r="BY85" s="319"/>
      <c r="BZ85" s="319"/>
      <c r="CA85" s="319"/>
      <c r="CB85" s="319"/>
      <c r="CC85" s="319"/>
      <c r="CD85" s="319"/>
      <c r="CE85" s="319"/>
      <c r="CF85" s="319"/>
      <c r="CG85" s="319"/>
      <c r="CH85" s="319"/>
      <c r="CI85" s="319"/>
      <c r="CJ85" s="319"/>
      <c r="CK85" s="319"/>
      <c r="CL85" s="319"/>
      <c r="CM85" s="319"/>
      <c r="CN85" s="319"/>
      <c r="CO85" s="319"/>
      <c r="CP85" s="319"/>
      <c r="CQ85" s="319"/>
      <c r="CR85" s="319"/>
      <c r="CS85" s="319"/>
      <c r="CT85" s="319"/>
      <c r="CU85" s="319"/>
      <c r="CV85" s="319"/>
      <c r="CW85" s="319"/>
      <c r="CX85" s="319"/>
      <c r="CY85" s="319"/>
      <c r="CZ85" s="319"/>
      <c r="DA85" s="319"/>
      <c r="DB85" s="319"/>
      <c r="DC85" s="319"/>
      <c r="DD85" s="319"/>
      <c r="DE85" s="319"/>
      <c r="DF85" s="319"/>
      <c r="DG85" s="319"/>
      <c r="DH85" s="319"/>
      <c r="DI85" s="319"/>
      <c r="DJ85" s="319"/>
      <c r="DK85" s="319"/>
      <c r="DL85" s="319"/>
      <c r="DM85" s="319"/>
      <c r="DN85" s="319"/>
      <c r="DO85" s="319"/>
      <c r="DP85" s="319"/>
      <c r="DQ85" s="319"/>
      <c r="DR85" s="319"/>
      <c r="DS85" s="319"/>
      <c r="DT85" s="319"/>
      <c r="DU85" s="319"/>
      <c r="DV85" s="319"/>
      <c r="DW85" s="319"/>
      <c r="DX85" s="319"/>
      <c r="DY85" s="319"/>
      <c r="DZ85" s="319"/>
      <c r="EA85" s="319"/>
      <c r="EB85" s="319"/>
      <c r="EC85" s="319"/>
      <c r="ED85" s="319"/>
      <c r="EE85" s="319"/>
      <c r="EF85" s="319"/>
      <c r="EG85" s="319"/>
      <c r="EH85" s="319"/>
      <c r="EI85" s="319"/>
      <c r="EJ85" s="319"/>
      <c r="EK85" s="319"/>
      <c r="EL85" s="319"/>
      <c r="EM85" s="319"/>
      <c r="EN85" s="319"/>
      <c r="EO85" s="319"/>
      <c r="EP85" s="319"/>
      <c r="EQ85" s="319"/>
      <c r="ER85" s="319"/>
      <c r="ES85" s="319"/>
      <c r="ET85" s="319"/>
      <c r="EU85" s="319"/>
      <c r="EV85" s="319"/>
      <c r="EW85" s="319"/>
      <c r="EX85" s="319"/>
      <c r="EY85" s="319"/>
      <c r="EZ85" s="319"/>
      <c r="FA85" s="319"/>
      <c r="FB85" s="319"/>
      <c r="FC85" s="319"/>
      <c r="FD85" s="319"/>
      <c r="FE85" s="319"/>
      <c r="FF85" s="319"/>
      <c r="FG85" s="319"/>
      <c r="FH85" s="319"/>
      <c r="FI85" s="319"/>
      <c r="FJ85" s="319"/>
      <c r="FK85" s="319"/>
      <c r="FL85" s="319"/>
      <c r="FM85" s="319"/>
      <c r="FN85" s="319"/>
      <c r="FO85" s="319"/>
      <c r="FP85" s="319"/>
      <c r="FQ85" s="319"/>
      <c r="FR85" s="319"/>
      <c r="FS85" s="319"/>
      <c r="FT85" s="319"/>
      <c r="FU85" s="319"/>
      <c r="FV85" s="319"/>
      <c r="FW85" s="319"/>
      <c r="FX85" s="319"/>
      <c r="FY85" s="319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19"/>
      <c r="IB85" s="319"/>
      <c r="IC85" s="319"/>
      <c r="ID85" s="319"/>
      <c r="IE85" s="319"/>
      <c r="IF85" s="319"/>
      <c r="IG85" s="319"/>
      <c r="IH85" s="319"/>
      <c r="II85" s="319"/>
      <c r="IJ85" s="319"/>
      <c r="IK85" s="319"/>
      <c r="IL85" s="319"/>
      <c r="IM85" s="319"/>
      <c r="IN85" s="319"/>
      <c r="IO85" s="319"/>
      <c r="IP85" s="319"/>
      <c r="IQ85" s="319"/>
      <c r="IR85" s="319"/>
      <c r="IS85" s="319"/>
      <c r="IT85" s="319"/>
      <c r="IU85" s="319"/>
      <c r="IV85" s="319"/>
      <c r="IW85" s="319"/>
      <c r="IX85" s="319"/>
      <c r="IY85" s="319"/>
      <c r="IZ85" s="319"/>
      <c r="JA85" s="319"/>
      <c r="JB85" s="319"/>
      <c r="JC85" s="319"/>
      <c r="JD85" s="319"/>
      <c r="JE85" s="319"/>
      <c r="JF85" s="319"/>
      <c r="JG85" s="319"/>
      <c r="JH85" s="319"/>
      <c r="JI85" s="319"/>
      <c r="JJ85" s="319"/>
      <c r="JK85" s="319"/>
      <c r="JL85" s="319"/>
      <c r="JM85" s="319"/>
      <c r="JN85" s="319"/>
      <c r="JO85" s="319"/>
      <c r="JP85" s="319"/>
      <c r="JQ85" s="319"/>
      <c r="JR85" s="319"/>
      <c r="JS85" s="319"/>
      <c r="JT85" s="319"/>
      <c r="JU85" s="319"/>
      <c r="JV85" s="319"/>
      <c r="JW85" s="319"/>
      <c r="JX85" s="319"/>
      <c r="JY85" s="319"/>
      <c r="JZ85" s="319"/>
      <c r="KA85" s="319"/>
      <c r="KB85" s="319"/>
      <c r="KC85" s="319"/>
      <c r="KD85" s="319"/>
      <c r="KE85" s="319"/>
      <c r="KF85" s="319"/>
      <c r="KG85" s="319"/>
      <c r="KH85" s="319"/>
      <c r="KI85" s="319"/>
      <c r="KJ85" s="319"/>
      <c r="KK85" s="319"/>
      <c r="KL85" s="319"/>
      <c r="KM85" s="319"/>
      <c r="KN85" s="319"/>
      <c r="KO85" s="319"/>
      <c r="KP85" s="319"/>
      <c r="KQ85" s="319"/>
      <c r="KR85" s="319"/>
      <c r="KS85" s="319"/>
      <c r="KT85" s="319"/>
      <c r="KU85" s="319"/>
      <c r="KV85" s="319"/>
      <c r="KW85" s="319"/>
      <c r="KX85" s="319"/>
      <c r="KY85" s="319"/>
      <c r="KZ85" s="319"/>
      <c r="LA85" s="319"/>
      <c r="LB85" s="319"/>
      <c r="LC85" s="319"/>
      <c r="LD85" s="319"/>
      <c r="LE85" s="319"/>
      <c r="LF85" s="319"/>
      <c r="LG85" s="319"/>
      <c r="LH85" s="319"/>
      <c r="LI85" s="319"/>
      <c r="LJ85" s="319"/>
      <c r="LK85" s="319"/>
      <c r="LL85" s="319"/>
      <c r="LM85" s="319"/>
      <c r="LN85" s="319"/>
      <c r="LO85" s="319"/>
      <c r="LP85" s="319"/>
      <c r="LQ85" s="319"/>
      <c r="LR85" s="319"/>
      <c r="LS85" s="319"/>
      <c r="LT85" s="319"/>
      <c r="LU85" s="319"/>
      <c r="LV85" s="319"/>
      <c r="LW85" s="319"/>
      <c r="LX85" s="319"/>
      <c r="LY85" s="319"/>
      <c r="LZ85" s="319"/>
      <c r="MA85" s="319"/>
      <c r="MB85" s="319"/>
      <c r="MC85" s="319"/>
      <c r="MD85" s="319"/>
      <c r="ME85" s="319"/>
      <c r="MF85" s="319"/>
      <c r="MG85" s="319"/>
      <c r="MH85" s="319"/>
      <c r="MI85" s="319"/>
      <c r="MJ85" s="319"/>
      <c r="MK85" s="319"/>
      <c r="ML85" s="319"/>
      <c r="MM85" s="319"/>
      <c r="MN85" s="319"/>
      <c r="MO85" s="319"/>
      <c r="MP85" s="319"/>
      <c r="MQ85" s="319"/>
      <c r="MR85" s="319"/>
      <c r="MS85" s="319"/>
      <c r="MT85" s="319"/>
      <c r="MU85" s="319"/>
      <c r="MV85" s="319"/>
      <c r="MW85" s="319"/>
      <c r="MX85" s="319"/>
      <c r="MY85" s="319"/>
      <c r="MZ85" s="319"/>
      <c r="NA85" s="319"/>
      <c r="NB85" s="319"/>
      <c r="NC85" s="319"/>
      <c r="ND85" s="319"/>
      <c r="NE85" s="319"/>
      <c r="NF85" s="319"/>
      <c r="NG85" s="319"/>
      <c r="NH85" s="319"/>
      <c r="NI85" s="319"/>
      <c r="NJ85" s="319"/>
      <c r="NK85" s="319"/>
      <c r="NL85" s="319"/>
      <c r="NM85" s="319"/>
      <c r="NN85" s="319"/>
      <c r="NO85" s="319"/>
      <c r="NP85" s="319"/>
      <c r="NQ85" s="319"/>
      <c r="NR85" s="319"/>
      <c r="NS85" s="319"/>
      <c r="NT85" s="319"/>
      <c r="NU85" s="319"/>
      <c r="NV85" s="319"/>
      <c r="NW85" s="319"/>
      <c r="NX85" s="319"/>
      <c r="NY85" s="319"/>
      <c r="NZ85" s="319"/>
      <c r="OA85" s="319"/>
      <c r="OB85" s="319"/>
      <c r="OC85" s="319"/>
      <c r="OD85" s="319"/>
      <c r="OE85" s="319"/>
      <c r="OF85" s="319"/>
      <c r="OG85" s="319"/>
      <c r="OH85" s="319"/>
      <c r="OI85" s="319"/>
      <c r="OJ85" s="319"/>
      <c r="OK85" s="319"/>
      <c r="OL85" s="319"/>
      <c r="OM85" s="319"/>
      <c r="ON85" s="319"/>
      <c r="OO85" s="319"/>
      <c r="OP85" s="319"/>
      <c r="OQ85" s="319"/>
      <c r="OR85" s="319"/>
      <c r="OS85" s="319"/>
      <c r="OT85" s="319"/>
      <c r="OU85" s="319"/>
      <c r="OV85" s="319"/>
      <c r="OW85" s="319"/>
      <c r="OX85" s="319"/>
      <c r="OY85" s="319"/>
      <c r="OZ85" s="319"/>
      <c r="PA85" s="319"/>
      <c r="PB85" s="319"/>
      <c r="PC85" s="319"/>
      <c r="PD85" s="319"/>
      <c r="PE85" s="319"/>
      <c r="PF85" s="319"/>
      <c r="PG85" s="319"/>
      <c r="PH85" s="319"/>
      <c r="PI85" s="319"/>
      <c r="PJ85" s="319"/>
      <c r="PK85" s="319"/>
      <c r="PL85" s="319"/>
      <c r="PM85" s="319"/>
      <c r="PN85" s="319"/>
      <c r="PO85" s="319"/>
      <c r="PP85" s="319"/>
      <c r="PQ85" s="319"/>
      <c r="PR85" s="319"/>
      <c r="PS85" s="319"/>
      <c r="PT85" s="319"/>
      <c r="PU85" s="319"/>
      <c r="PV85" s="319"/>
      <c r="PW85" s="319"/>
      <c r="PX85" s="319"/>
      <c r="PY85" s="319"/>
      <c r="PZ85" s="319"/>
      <c r="QA85" s="319"/>
      <c r="QB85" s="319"/>
      <c r="QC85" s="319"/>
      <c r="QD85" s="319"/>
      <c r="QE85" s="319"/>
      <c r="QF85" s="319"/>
      <c r="QG85" s="319"/>
      <c r="QH85" s="319"/>
      <c r="QI85" s="319"/>
      <c r="QJ85" s="319"/>
      <c r="QK85" s="319"/>
      <c r="QL85" s="319"/>
      <c r="QM85" s="319"/>
      <c r="QN85" s="319"/>
      <c r="QO85" s="319"/>
      <c r="QP85" s="319"/>
      <c r="QQ85" s="319"/>
      <c r="QR85" s="319"/>
      <c r="QS85" s="319"/>
      <c r="QT85" s="319"/>
      <c r="QU85" s="319"/>
      <c r="QV85" s="319"/>
      <c r="QW85" s="319"/>
      <c r="QX85" s="319"/>
      <c r="QY85" s="319"/>
      <c r="QZ85" s="319"/>
      <c r="RA85" s="319"/>
      <c r="RB85" s="319"/>
      <c r="RC85" s="319"/>
      <c r="RD85" s="319"/>
      <c r="RE85" s="319"/>
      <c r="RF85" s="319"/>
      <c r="RG85" s="319"/>
    </row>
    <row r="86" spans="1:475" s="746" customFormat="1">
      <c r="A86" s="319"/>
      <c r="B86" s="837"/>
      <c r="C86" s="848"/>
      <c r="D86" s="849"/>
      <c r="E86" s="812" t="s">
        <v>644</v>
      </c>
      <c r="F86" s="812">
        <v>5</v>
      </c>
      <c r="G86" s="839"/>
      <c r="H86" s="7" t="s">
        <v>37</v>
      </c>
      <c r="I86" s="840">
        <v>6</v>
      </c>
      <c r="J86" s="814">
        <v>147</v>
      </c>
      <c r="K86" s="815">
        <v>15</v>
      </c>
      <c r="L86" s="815">
        <v>15</v>
      </c>
      <c r="M86" s="841">
        <f t="shared" si="17"/>
        <v>0</v>
      </c>
      <c r="N86" s="842">
        <f t="shared" si="19"/>
        <v>882</v>
      </c>
      <c r="O86" s="745"/>
      <c r="P86" s="843"/>
      <c r="Q86" s="844"/>
      <c r="R86" s="844">
        <f t="shared" si="18"/>
        <v>0</v>
      </c>
      <c r="S86" s="844">
        <f t="shared" si="11"/>
        <v>90</v>
      </c>
      <c r="T86" s="844">
        <v>0</v>
      </c>
      <c r="U86" s="844"/>
      <c r="V86" s="844"/>
      <c r="W86" s="844">
        <v>0</v>
      </c>
      <c r="X86" s="844"/>
      <c r="Y86" s="844"/>
      <c r="Z86" s="844">
        <f t="shared" si="16"/>
        <v>0</v>
      </c>
      <c r="AA86" s="845">
        <f>IF(J86=0,0,(HLOOKUP(H86,ElectricAvoidedCosts!$C$7:$P$37,F86+1,FALSE)))</f>
        <v>0.3175879546338175</v>
      </c>
      <c r="AB86" s="844">
        <f t="shared" si="12"/>
        <v>280.11257598702701</v>
      </c>
      <c r="AC86" s="846"/>
      <c r="AD86" s="846"/>
      <c r="AE86" s="319"/>
      <c r="AF86" s="319"/>
      <c r="AG86" s="319"/>
      <c r="AH86" s="319"/>
      <c r="AI86" s="319"/>
      <c r="AJ86" s="319"/>
      <c r="AK86" s="319"/>
      <c r="AL86" s="319"/>
      <c r="AM86" s="319"/>
      <c r="AN86" s="319"/>
      <c r="AO86" s="319"/>
      <c r="AP86" s="319"/>
      <c r="AQ86" s="319"/>
      <c r="AR86" s="319"/>
      <c r="AS86" s="319"/>
      <c r="AT86" s="319"/>
      <c r="AU86" s="319"/>
      <c r="AV86" s="319"/>
      <c r="AW86" s="319"/>
      <c r="AX86" s="319"/>
      <c r="AY86" s="319"/>
      <c r="AZ86" s="319"/>
      <c r="BA86" s="319"/>
      <c r="BB86" s="319"/>
      <c r="BC86" s="319"/>
      <c r="BD86" s="319"/>
      <c r="BE86" s="319"/>
      <c r="BF86" s="319"/>
      <c r="BG86" s="319"/>
      <c r="BH86" s="319"/>
      <c r="BI86" s="319"/>
      <c r="BJ86" s="319"/>
      <c r="BK86" s="319"/>
      <c r="BL86" s="319"/>
      <c r="BM86" s="319"/>
      <c r="BN86" s="319"/>
      <c r="BO86" s="319"/>
      <c r="BP86" s="319"/>
      <c r="BQ86" s="319"/>
      <c r="BR86" s="319"/>
      <c r="BS86" s="319"/>
      <c r="BT86" s="319"/>
      <c r="BU86" s="319"/>
      <c r="BV86" s="319"/>
      <c r="BW86" s="319"/>
      <c r="BX86" s="319"/>
      <c r="BY86" s="319"/>
      <c r="BZ86" s="319"/>
      <c r="CA86" s="319"/>
      <c r="CB86" s="319"/>
      <c r="CC86" s="319"/>
      <c r="CD86" s="319"/>
      <c r="CE86" s="319"/>
      <c r="CF86" s="319"/>
      <c r="CG86" s="319"/>
      <c r="CH86" s="319"/>
      <c r="CI86" s="319"/>
      <c r="CJ86" s="319"/>
      <c r="CK86" s="319"/>
      <c r="CL86" s="319"/>
      <c r="CM86" s="319"/>
      <c r="CN86" s="319"/>
      <c r="CO86" s="319"/>
      <c r="CP86" s="319"/>
      <c r="CQ86" s="319"/>
      <c r="CR86" s="319"/>
      <c r="CS86" s="319"/>
      <c r="CT86" s="319"/>
      <c r="CU86" s="319"/>
      <c r="CV86" s="319"/>
      <c r="CW86" s="319"/>
      <c r="CX86" s="319"/>
      <c r="CY86" s="319"/>
      <c r="CZ86" s="319"/>
      <c r="DA86" s="319"/>
      <c r="DB86" s="319"/>
      <c r="DC86" s="319"/>
      <c r="DD86" s="319"/>
      <c r="DE86" s="319"/>
      <c r="DF86" s="319"/>
      <c r="DG86" s="319"/>
      <c r="DH86" s="319"/>
      <c r="DI86" s="319"/>
      <c r="DJ86" s="319"/>
      <c r="DK86" s="319"/>
      <c r="DL86" s="319"/>
      <c r="DM86" s="319"/>
      <c r="DN86" s="319"/>
      <c r="DO86" s="319"/>
      <c r="DP86" s="319"/>
      <c r="DQ86" s="319"/>
      <c r="DR86" s="319"/>
      <c r="DS86" s="319"/>
      <c r="DT86" s="319"/>
      <c r="DU86" s="319"/>
      <c r="DV86" s="319"/>
      <c r="DW86" s="319"/>
      <c r="DX86" s="319"/>
      <c r="DY86" s="319"/>
      <c r="DZ86" s="319"/>
      <c r="EA86" s="319"/>
      <c r="EB86" s="319"/>
      <c r="EC86" s="319"/>
      <c r="ED86" s="319"/>
      <c r="EE86" s="319"/>
      <c r="EF86" s="319"/>
      <c r="EG86" s="319"/>
      <c r="EH86" s="319"/>
      <c r="EI86" s="319"/>
      <c r="EJ86" s="319"/>
      <c r="EK86" s="319"/>
      <c r="EL86" s="319"/>
      <c r="EM86" s="319"/>
      <c r="EN86" s="319"/>
      <c r="EO86" s="319"/>
      <c r="EP86" s="319"/>
      <c r="EQ86" s="319"/>
      <c r="ER86" s="319"/>
      <c r="ES86" s="319"/>
      <c r="ET86" s="319"/>
      <c r="EU86" s="319"/>
      <c r="EV86" s="319"/>
      <c r="EW86" s="319"/>
      <c r="EX86" s="319"/>
      <c r="EY86" s="319"/>
      <c r="EZ86" s="319"/>
      <c r="FA86" s="319"/>
      <c r="FB86" s="319"/>
      <c r="FC86" s="319"/>
      <c r="FD86" s="319"/>
      <c r="FE86" s="319"/>
      <c r="FF86" s="319"/>
      <c r="FG86" s="319"/>
      <c r="FH86" s="319"/>
      <c r="FI86" s="319"/>
      <c r="FJ86" s="319"/>
      <c r="FK86" s="319"/>
      <c r="FL86" s="319"/>
      <c r="FM86" s="319"/>
      <c r="FN86" s="319"/>
      <c r="FO86" s="319"/>
      <c r="FP86" s="319"/>
      <c r="FQ86" s="319"/>
      <c r="FR86" s="319"/>
      <c r="FS86" s="319"/>
      <c r="FT86" s="319"/>
      <c r="FU86" s="319"/>
      <c r="FV86" s="319"/>
      <c r="FW86" s="319"/>
      <c r="FX86" s="319"/>
      <c r="FY86" s="319"/>
      <c r="FZ86" s="319"/>
      <c r="GA86" s="319"/>
      <c r="GB86" s="319"/>
      <c r="GC86" s="319"/>
      <c r="GD86" s="319"/>
      <c r="GE86" s="319"/>
      <c r="GF86" s="319"/>
      <c r="GG86" s="319"/>
      <c r="GH86" s="319"/>
      <c r="GI86" s="319"/>
      <c r="GJ86" s="319"/>
      <c r="GK86" s="319"/>
      <c r="GL86" s="319"/>
      <c r="GM86" s="319"/>
      <c r="GN86" s="319"/>
      <c r="GO86" s="319"/>
      <c r="GP86" s="319"/>
      <c r="GQ86" s="319"/>
      <c r="GR86" s="319"/>
      <c r="GS86" s="319"/>
      <c r="GT86" s="319"/>
      <c r="GU86" s="319"/>
      <c r="GV86" s="319"/>
      <c r="GW86" s="319"/>
      <c r="GX86" s="319"/>
      <c r="GY86" s="319"/>
      <c r="GZ86" s="319"/>
      <c r="HA86" s="319"/>
      <c r="HB86" s="319"/>
      <c r="HC86" s="319"/>
      <c r="HD86" s="319"/>
      <c r="HE86" s="319"/>
      <c r="HF86" s="319"/>
      <c r="HG86" s="319"/>
      <c r="HH86" s="319"/>
      <c r="HI86" s="319"/>
      <c r="HJ86" s="319"/>
      <c r="HK86" s="319"/>
      <c r="HL86" s="319"/>
      <c r="HM86" s="319"/>
      <c r="HN86" s="319"/>
      <c r="HO86" s="319"/>
      <c r="HP86" s="319"/>
      <c r="HQ86" s="319"/>
      <c r="HR86" s="319"/>
      <c r="HS86" s="319"/>
      <c r="HT86" s="319"/>
      <c r="HU86" s="319"/>
      <c r="HV86" s="319"/>
      <c r="HW86" s="319"/>
      <c r="HX86" s="319"/>
      <c r="HY86" s="319"/>
      <c r="HZ86" s="319"/>
      <c r="IA86" s="319"/>
      <c r="IB86" s="319"/>
      <c r="IC86" s="319"/>
      <c r="ID86" s="319"/>
      <c r="IE86" s="319"/>
      <c r="IF86" s="319"/>
      <c r="IG86" s="319"/>
      <c r="IH86" s="319"/>
      <c r="II86" s="319"/>
      <c r="IJ86" s="319"/>
      <c r="IK86" s="319"/>
      <c r="IL86" s="319"/>
      <c r="IM86" s="319"/>
      <c r="IN86" s="319"/>
      <c r="IO86" s="319"/>
      <c r="IP86" s="319"/>
      <c r="IQ86" s="319"/>
      <c r="IR86" s="319"/>
      <c r="IS86" s="319"/>
      <c r="IT86" s="319"/>
      <c r="IU86" s="319"/>
      <c r="IV86" s="319"/>
      <c r="IW86" s="319"/>
      <c r="IX86" s="319"/>
      <c r="IY86" s="319"/>
      <c r="IZ86" s="319"/>
      <c r="JA86" s="319"/>
      <c r="JB86" s="319"/>
      <c r="JC86" s="319"/>
      <c r="JD86" s="319"/>
      <c r="JE86" s="319"/>
      <c r="JF86" s="319"/>
      <c r="JG86" s="319"/>
      <c r="JH86" s="319"/>
      <c r="JI86" s="319"/>
      <c r="JJ86" s="319"/>
      <c r="JK86" s="319"/>
      <c r="JL86" s="319"/>
      <c r="JM86" s="319"/>
      <c r="JN86" s="319"/>
      <c r="JO86" s="319"/>
      <c r="JP86" s="319"/>
      <c r="JQ86" s="319"/>
      <c r="JR86" s="319"/>
      <c r="JS86" s="319"/>
      <c r="JT86" s="319"/>
      <c r="JU86" s="319"/>
      <c r="JV86" s="319"/>
      <c r="JW86" s="319"/>
      <c r="JX86" s="319"/>
      <c r="JY86" s="319"/>
      <c r="JZ86" s="319"/>
      <c r="KA86" s="319"/>
      <c r="KB86" s="319"/>
      <c r="KC86" s="319"/>
      <c r="KD86" s="319"/>
      <c r="KE86" s="319"/>
      <c r="KF86" s="319"/>
      <c r="KG86" s="319"/>
      <c r="KH86" s="319"/>
      <c r="KI86" s="319"/>
      <c r="KJ86" s="319"/>
      <c r="KK86" s="319"/>
      <c r="KL86" s="319"/>
      <c r="KM86" s="319"/>
      <c r="KN86" s="319"/>
      <c r="KO86" s="319"/>
      <c r="KP86" s="319"/>
      <c r="KQ86" s="319"/>
      <c r="KR86" s="319"/>
      <c r="KS86" s="319"/>
      <c r="KT86" s="319"/>
      <c r="KU86" s="319"/>
      <c r="KV86" s="319"/>
      <c r="KW86" s="319"/>
      <c r="KX86" s="319"/>
      <c r="KY86" s="319"/>
      <c r="KZ86" s="319"/>
      <c r="LA86" s="319"/>
      <c r="LB86" s="319"/>
      <c r="LC86" s="319"/>
      <c r="LD86" s="319"/>
      <c r="LE86" s="319"/>
      <c r="LF86" s="319"/>
      <c r="LG86" s="319"/>
      <c r="LH86" s="319"/>
      <c r="LI86" s="319"/>
      <c r="LJ86" s="319"/>
      <c r="LK86" s="319"/>
      <c r="LL86" s="319"/>
      <c r="LM86" s="319"/>
      <c r="LN86" s="319"/>
      <c r="LO86" s="319"/>
      <c r="LP86" s="319"/>
      <c r="LQ86" s="319"/>
      <c r="LR86" s="319"/>
      <c r="LS86" s="319"/>
      <c r="LT86" s="319"/>
      <c r="LU86" s="319"/>
      <c r="LV86" s="319"/>
      <c r="LW86" s="319"/>
      <c r="LX86" s="319"/>
      <c r="LY86" s="319"/>
      <c r="LZ86" s="319"/>
      <c r="MA86" s="319"/>
      <c r="MB86" s="319"/>
      <c r="MC86" s="319"/>
      <c r="MD86" s="319"/>
      <c r="ME86" s="319"/>
      <c r="MF86" s="319"/>
      <c r="MG86" s="319"/>
      <c r="MH86" s="319"/>
      <c r="MI86" s="319"/>
      <c r="MJ86" s="319"/>
      <c r="MK86" s="319"/>
      <c r="ML86" s="319"/>
      <c r="MM86" s="319"/>
      <c r="MN86" s="319"/>
      <c r="MO86" s="319"/>
      <c r="MP86" s="319"/>
      <c r="MQ86" s="319"/>
      <c r="MR86" s="319"/>
      <c r="MS86" s="319"/>
      <c r="MT86" s="319"/>
      <c r="MU86" s="319"/>
      <c r="MV86" s="319"/>
      <c r="MW86" s="319"/>
      <c r="MX86" s="319"/>
      <c r="MY86" s="319"/>
      <c r="MZ86" s="319"/>
      <c r="NA86" s="319"/>
      <c r="NB86" s="319"/>
      <c r="NC86" s="319"/>
      <c r="ND86" s="319"/>
      <c r="NE86" s="319"/>
      <c r="NF86" s="319"/>
      <c r="NG86" s="319"/>
      <c r="NH86" s="319"/>
      <c r="NI86" s="319"/>
      <c r="NJ86" s="319"/>
      <c r="NK86" s="319"/>
      <c r="NL86" s="319"/>
      <c r="NM86" s="319"/>
      <c r="NN86" s="319"/>
      <c r="NO86" s="319"/>
      <c r="NP86" s="319"/>
      <c r="NQ86" s="319"/>
      <c r="NR86" s="319"/>
      <c r="NS86" s="319"/>
      <c r="NT86" s="319"/>
      <c r="NU86" s="319"/>
      <c r="NV86" s="319"/>
      <c r="NW86" s="319"/>
      <c r="NX86" s="319"/>
      <c r="NY86" s="319"/>
      <c r="NZ86" s="319"/>
      <c r="OA86" s="319"/>
      <c r="OB86" s="319"/>
      <c r="OC86" s="319"/>
      <c r="OD86" s="319"/>
      <c r="OE86" s="319"/>
      <c r="OF86" s="319"/>
      <c r="OG86" s="319"/>
      <c r="OH86" s="319"/>
      <c r="OI86" s="319"/>
      <c r="OJ86" s="319"/>
      <c r="OK86" s="319"/>
      <c r="OL86" s="319"/>
      <c r="OM86" s="319"/>
      <c r="ON86" s="319"/>
      <c r="OO86" s="319"/>
      <c r="OP86" s="319"/>
      <c r="OQ86" s="319"/>
      <c r="OR86" s="319"/>
      <c r="OS86" s="319"/>
      <c r="OT86" s="319"/>
      <c r="OU86" s="319"/>
      <c r="OV86" s="319"/>
      <c r="OW86" s="319"/>
      <c r="OX86" s="319"/>
      <c r="OY86" s="319"/>
      <c r="OZ86" s="319"/>
      <c r="PA86" s="319"/>
      <c r="PB86" s="319"/>
      <c r="PC86" s="319"/>
      <c r="PD86" s="319"/>
      <c r="PE86" s="319"/>
      <c r="PF86" s="319"/>
      <c r="PG86" s="319"/>
      <c r="PH86" s="319"/>
      <c r="PI86" s="319"/>
      <c r="PJ86" s="319"/>
      <c r="PK86" s="319"/>
      <c r="PL86" s="319"/>
      <c r="PM86" s="319"/>
      <c r="PN86" s="319"/>
      <c r="PO86" s="319"/>
      <c r="PP86" s="319"/>
      <c r="PQ86" s="319"/>
      <c r="PR86" s="319"/>
      <c r="PS86" s="319"/>
      <c r="PT86" s="319"/>
      <c r="PU86" s="319"/>
      <c r="PV86" s="319"/>
      <c r="PW86" s="319"/>
      <c r="PX86" s="319"/>
      <c r="PY86" s="319"/>
      <c r="PZ86" s="319"/>
      <c r="QA86" s="319"/>
      <c r="QB86" s="319"/>
      <c r="QC86" s="319"/>
      <c r="QD86" s="319"/>
      <c r="QE86" s="319"/>
      <c r="QF86" s="319"/>
      <c r="QG86" s="319"/>
      <c r="QH86" s="319"/>
      <c r="QI86" s="319"/>
      <c r="QJ86" s="319"/>
      <c r="QK86" s="319"/>
      <c r="QL86" s="319"/>
      <c r="QM86" s="319"/>
      <c r="QN86" s="319"/>
      <c r="QO86" s="319"/>
      <c r="QP86" s="319"/>
      <c r="QQ86" s="319"/>
      <c r="QR86" s="319"/>
      <c r="QS86" s="319"/>
      <c r="QT86" s="319"/>
      <c r="QU86" s="319"/>
      <c r="QV86" s="319"/>
      <c r="QW86" s="319"/>
      <c r="QX86" s="319"/>
      <c r="QY86" s="319"/>
      <c r="QZ86" s="319"/>
      <c r="RA86" s="319"/>
      <c r="RB86" s="319"/>
      <c r="RC86" s="319"/>
      <c r="RD86" s="319"/>
      <c r="RE86" s="319"/>
      <c r="RF86" s="319"/>
      <c r="RG86" s="319"/>
    </row>
    <row r="87" spans="1:475" s="746" customFormat="1">
      <c r="A87" s="319"/>
      <c r="B87" s="837"/>
      <c r="C87" s="848"/>
      <c r="D87" s="849"/>
      <c r="E87" s="812" t="s">
        <v>645</v>
      </c>
      <c r="F87" s="812">
        <v>5</v>
      </c>
      <c r="G87" s="839"/>
      <c r="H87" s="7" t="s">
        <v>37</v>
      </c>
      <c r="I87" s="840">
        <v>4</v>
      </c>
      <c r="J87" s="814">
        <v>153</v>
      </c>
      <c r="K87" s="815">
        <v>15</v>
      </c>
      <c r="L87" s="815">
        <v>16.559999999999999</v>
      </c>
      <c r="M87" s="841">
        <f t="shared" si="17"/>
        <v>1.5599999999999987</v>
      </c>
      <c r="N87" s="842">
        <f t="shared" si="19"/>
        <v>612</v>
      </c>
      <c r="O87" s="745"/>
      <c r="P87" s="843"/>
      <c r="Q87" s="844"/>
      <c r="R87" s="844">
        <f t="shared" si="18"/>
        <v>6.2399999999999949</v>
      </c>
      <c r="S87" s="844">
        <f t="shared" si="11"/>
        <v>66.239999999999995</v>
      </c>
      <c r="T87" s="844">
        <v>0</v>
      </c>
      <c r="U87" s="844"/>
      <c r="V87" s="844"/>
      <c r="W87" s="844">
        <v>0</v>
      </c>
      <c r="X87" s="844"/>
      <c r="Y87" s="844"/>
      <c r="Z87" s="844">
        <f t="shared" si="16"/>
        <v>0</v>
      </c>
      <c r="AA87" s="845">
        <f>IF(J87=0,0,(HLOOKUP(H87,ElectricAvoidedCosts!$C$7:$P$37,F87+1,FALSE)))</f>
        <v>0.3175879546338175</v>
      </c>
      <c r="AB87" s="844">
        <f t="shared" si="12"/>
        <v>194.36382823589631</v>
      </c>
      <c r="AC87" s="846"/>
      <c r="AD87" s="846"/>
      <c r="AE87" s="319"/>
      <c r="AF87" s="319"/>
      <c r="AG87" s="319"/>
      <c r="AH87" s="319"/>
      <c r="AI87" s="319"/>
      <c r="AJ87" s="319"/>
      <c r="AK87" s="319"/>
      <c r="AL87" s="319"/>
      <c r="AM87" s="319"/>
      <c r="AN87" s="319"/>
      <c r="AO87" s="319"/>
      <c r="AP87" s="319"/>
      <c r="AQ87" s="319"/>
      <c r="AR87" s="319"/>
      <c r="AS87" s="319"/>
      <c r="AT87" s="319"/>
      <c r="AU87" s="319"/>
      <c r="AV87" s="319"/>
      <c r="AW87" s="319"/>
      <c r="AX87" s="319"/>
      <c r="AY87" s="319"/>
      <c r="AZ87" s="319"/>
      <c r="BA87" s="319"/>
      <c r="BB87" s="319"/>
      <c r="BC87" s="319"/>
      <c r="BD87" s="319"/>
      <c r="BE87" s="319"/>
      <c r="BF87" s="319"/>
      <c r="BG87" s="319"/>
      <c r="BH87" s="319"/>
      <c r="BI87" s="319"/>
      <c r="BJ87" s="319"/>
      <c r="BK87" s="319"/>
      <c r="BL87" s="319"/>
      <c r="BM87" s="319"/>
      <c r="BN87" s="319"/>
      <c r="BO87" s="319"/>
      <c r="BP87" s="319"/>
      <c r="BQ87" s="319"/>
      <c r="BR87" s="319"/>
      <c r="BS87" s="319"/>
      <c r="BT87" s="319"/>
      <c r="BU87" s="319"/>
      <c r="BV87" s="319"/>
      <c r="BW87" s="319"/>
      <c r="BX87" s="319"/>
      <c r="BY87" s="319"/>
      <c r="BZ87" s="319"/>
      <c r="CA87" s="319"/>
      <c r="CB87" s="319"/>
      <c r="CC87" s="319"/>
      <c r="CD87" s="319"/>
      <c r="CE87" s="319"/>
      <c r="CF87" s="319"/>
      <c r="CG87" s="319"/>
      <c r="CH87" s="319"/>
      <c r="CI87" s="319"/>
      <c r="CJ87" s="319"/>
      <c r="CK87" s="319"/>
      <c r="CL87" s="319"/>
      <c r="CM87" s="319"/>
      <c r="CN87" s="319"/>
      <c r="CO87" s="319"/>
      <c r="CP87" s="319"/>
      <c r="CQ87" s="319"/>
      <c r="CR87" s="319"/>
      <c r="CS87" s="319"/>
      <c r="CT87" s="319"/>
      <c r="CU87" s="319"/>
      <c r="CV87" s="319"/>
      <c r="CW87" s="319"/>
      <c r="CX87" s="319"/>
      <c r="CY87" s="319"/>
      <c r="CZ87" s="319"/>
      <c r="DA87" s="319"/>
      <c r="DB87" s="319"/>
      <c r="DC87" s="319"/>
      <c r="DD87" s="319"/>
      <c r="DE87" s="319"/>
      <c r="DF87" s="319"/>
      <c r="DG87" s="319"/>
      <c r="DH87" s="319"/>
      <c r="DI87" s="319"/>
      <c r="DJ87" s="319"/>
      <c r="DK87" s="319"/>
      <c r="DL87" s="319"/>
      <c r="DM87" s="319"/>
      <c r="DN87" s="319"/>
      <c r="DO87" s="319"/>
      <c r="DP87" s="319"/>
      <c r="DQ87" s="319"/>
      <c r="DR87" s="319"/>
      <c r="DS87" s="319"/>
      <c r="DT87" s="319"/>
      <c r="DU87" s="319"/>
      <c r="DV87" s="319"/>
      <c r="DW87" s="319"/>
      <c r="DX87" s="319"/>
      <c r="DY87" s="319"/>
      <c r="DZ87" s="319"/>
      <c r="EA87" s="319"/>
      <c r="EB87" s="319"/>
      <c r="EC87" s="319"/>
      <c r="ED87" s="319"/>
      <c r="EE87" s="319"/>
      <c r="EF87" s="319"/>
      <c r="EG87" s="319"/>
      <c r="EH87" s="319"/>
      <c r="EI87" s="319"/>
      <c r="EJ87" s="319"/>
      <c r="EK87" s="319"/>
      <c r="EL87" s="319"/>
      <c r="EM87" s="319"/>
      <c r="EN87" s="319"/>
      <c r="EO87" s="319"/>
      <c r="EP87" s="319"/>
      <c r="EQ87" s="319"/>
      <c r="ER87" s="319"/>
      <c r="ES87" s="319"/>
      <c r="ET87" s="319"/>
      <c r="EU87" s="319"/>
      <c r="EV87" s="319"/>
      <c r="EW87" s="319"/>
      <c r="EX87" s="319"/>
      <c r="EY87" s="319"/>
      <c r="EZ87" s="319"/>
      <c r="FA87" s="319"/>
      <c r="FB87" s="319"/>
      <c r="FC87" s="319"/>
      <c r="FD87" s="319"/>
      <c r="FE87" s="319"/>
      <c r="FF87" s="319"/>
      <c r="FG87" s="319"/>
      <c r="FH87" s="319"/>
      <c r="FI87" s="319"/>
      <c r="FJ87" s="319"/>
      <c r="FK87" s="319"/>
      <c r="FL87" s="319"/>
      <c r="FM87" s="319"/>
      <c r="FN87" s="319"/>
      <c r="FO87" s="319"/>
      <c r="FP87" s="319"/>
      <c r="FQ87" s="319"/>
      <c r="FR87" s="319"/>
      <c r="FS87" s="319"/>
      <c r="FT87" s="319"/>
      <c r="FU87" s="319"/>
      <c r="FV87" s="319"/>
      <c r="FW87" s="319"/>
      <c r="FX87" s="319"/>
      <c r="FY87" s="319"/>
      <c r="FZ87" s="319"/>
      <c r="GA87" s="319"/>
      <c r="GB87" s="319"/>
      <c r="GC87" s="319"/>
      <c r="GD87" s="319"/>
      <c r="GE87" s="319"/>
      <c r="GF87" s="319"/>
      <c r="GG87" s="319"/>
      <c r="GH87" s="319"/>
      <c r="GI87" s="319"/>
      <c r="GJ87" s="319"/>
      <c r="GK87" s="319"/>
      <c r="GL87" s="319"/>
      <c r="GM87" s="319"/>
      <c r="GN87" s="319"/>
      <c r="GO87" s="319"/>
      <c r="GP87" s="319"/>
      <c r="GQ87" s="319"/>
      <c r="GR87" s="319"/>
      <c r="GS87" s="319"/>
      <c r="GT87" s="319"/>
      <c r="GU87" s="319"/>
      <c r="GV87" s="319"/>
      <c r="GW87" s="319"/>
      <c r="GX87" s="319"/>
      <c r="GY87" s="319"/>
      <c r="GZ87" s="319"/>
      <c r="HA87" s="319"/>
      <c r="HB87" s="319"/>
      <c r="HC87" s="319"/>
      <c r="HD87" s="319"/>
      <c r="HE87" s="319"/>
      <c r="HF87" s="319"/>
      <c r="HG87" s="319"/>
      <c r="HH87" s="319"/>
      <c r="HI87" s="319"/>
      <c r="HJ87" s="319"/>
      <c r="HK87" s="319"/>
      <c r="HL87" s="319"/>
      <c r="HM87" s="319"/>
      <c r="HN87" s="319"/>
      <c r="HO87" s="319"/>
      <c r="HP87" s="319"/>
      <c r="HQ87" s="319"/>
      <c r="HR87" s="319"/>
      <c r="HS87" s="319"/>
      <c r="HT87" s="319"/>
      <c r="HU87" s="319"/>
      <c r="HV87" s="319"/>
      <c r="HW87" s="319"/>
      <c r="HX87" s="319"/>
      <c r="HY87" s="319"/>
      <c r="HZ87" s="319"/>
      <c r="IA87" s="319"/>
      <c r="IB87" s="319"/>
      <c r="IC87" s="319"/>
      <c r="ID87" s="319"/>
      <c r="IE87" s="319"/>
      <c r="IF87" s="319"/>
      <c r="IG87" s="319"/>
      <c r="IH87" s="319"/>
      <c r="II87" s="319"/>
      <c r="IJ87" s="319"/>
      <c r="IK87" s="319"/>
      <c r="IL87" s="319"/>
      <c r="IM87" s="319"/>
      <c r="IN87" s="319"/>
      <c r="IO87" s="319"/>
      <c r="IP87" s="319"/>
      <c r="IQ87" s="319"/>
      <c r="IR87" s="319"/>
      <c r="IS87" s="319"/>
      <c r="IT87" s="319"/>
      <c r="IU87" s="319"/>
      <c r="IV87" s="319"/>
      <c r="IW87" s="319"/>
      <c r="IX87" s="319"/>
      <c r="IY87" s="319"/>
      <c r="IZ87" s="319"/>
      <c r="JA87" s="319"/>
      <c r="JB87" s="319"/>
      <c r="JC87" s="319"/>
      <c r="JD87" s="319"/>
      <c r="JE87" s="319"/>
      <c r="JF87" s="319"/>
      <c r="JG87" s="319"/>
      <c r="JH87" s="319"/>
      <c r="JI87" s="319"/>
      <c r="JJ87" s="319"/>
      <c r="JK87" s="319"/>
      <c r="JL87" s="319"/>
      <c r="JM87" s="319"/>
      <c r="JN87" s="319"/>
      <c r="JO87" s="319"/>
      <c r="JP87" s="319"/>
      <c r="JQ87" s="319"/>
      <c r="JR87" s="319"/>
      <c r="JS87" s="319"/>
      <c r="JT87" s="319"/>
      <c r="JU87" s="319"/>
      <c r="JV87" s="319"/>
      <c r="JW87" s="319"/>
      <c r="JX87" s="319"/>
      <c r="JY87" s="319"/>
      <c r="JZ87" s="319"/>
      <c r="KA87" s="319"/>
      <c r="KB87" s="319"/>
      <c r="KC87" s="319"/>
      <c r="KD87" s="319"/>
      <c r="KE87" s="319"/>
      <c r="KF87" s="319"/>
      <c r="KG87" s="319"/>
      <c r="KH87" s="319"/>
      <c r="KI87" s="319"/>
      <c r="KJ87" s="319"/>
      <c r="KK87" s="319"/>
      <c r="KL87" s="319"/>
      <c r="KM87" s="319"/>
      <c r="KN87" s="319"/>
      <c r="KO87" s="319"/>
      <c r="KP87" s="319"/>
      <c r="KQ87" s="319"/>
      <c r="KR87" s="319"/>
      <c r="KS87" s="319"/>
      <c r="KT87" s="319"/>
      <c r="KU87" s="319"/>
      <c r="KV87" s="319"/>
      <c r="KW87" s="319"/>
      <c r="KX87" s="319"/>
      <c r="KY87" s="319"/>
      <c r="KZ87" s="319"/>
      <c r="LA87" s="319"/>
      <c r="LB87" s="319"/>
      <c r="LC87" s="319"/>
      <c r="LD87" s="319"/>
      <c r="LE87" s="319"/>
      <c r="LF87" s="319"/>
      <c r="LG87" s="319"/>
      <c r="LH87" s="319"/>
      <c r="LI87" s="319"/>
      <c r="LJ87" s="319"/>
      <c r="LK87" s="319"/>
      <c r="LL87" s="319"/>
      <c r="LM87" s="319"/>
      <c r="LN87" s="319"/>
      <c r="LO87" s="319"/>
      <c r="LP87" s="319"/>
      <c r="LQ87" s="319"/>
      <c r="LR87" s="319"/>
      <c r="LS87" s="319"/>
      <c r="LT87" s="319"/>
      <c r="LU87" s="319"/>
      <c r="LV87" s="319"/>
      <c r="LW87" s="319"/>
      <c r="LX87" s="319"/>
      <c r="LY87" s="319"/>
      <c r="LZ87" s="319"/>
      <c r="MA87" s="319"/>
      <c r="MB87" s="319"/>
      <c r="MC87" s="319"/>
      <c r="MD87" s="319"/>
      <c r="ME87" s="319"/>
      <c r="MF87" s="319"/>
      <c r="MG87" s="319"/>
      <c r="MH87" s="319"/>
      <c r="MI87" s="319"/>
      <c r="MJ87" s="319"/>
      <c r="MK87" s="319"/>
      <c r="ML87" s="319"/>
      <c r="MM87" s="319"/>
      <c r="MN87" s="319"/>
      <c r="MO87" s="319"/>
      <c r="MP87" s="319"/>
      <c r="MQ87" s="319"/>
      <c r="MR87" s="319"/>
      <c r="MS87" s="319"/>
      <c r="MT87" s="319"/>
      <c r="MU87" s="319"/>
      <c r="MV87" s="319"/>
      <c r="MW87" s="319"/>
      <c r="MX87" s="319"/>
      <c r="MY87" s="319"/>
      <c r="MZ87" s="319"/>
      <c r="NA87" s="319"/>
      <c r="NB87" s="319"/>
      <c r="NC87" s="319"/>
      <c r="ND87" s="319"/>
      <c r="NE87" s="319"/>
      <c r="NF87" s="319"/>
      <c r="NG87" s="319"/>
      <c r="NH87" s="319"/>
      <c r="NI87" s="319"/>
      <c r="NJ87" s="319"/>
      <c r="NK87" s="319"/>
      <c r="NL87" s="319"/>
      <c r="NM87" s="319"/>
      <c r="NN87" s="319"/>
      <c r="NO87" s="319"/>
      <c r="NP87" s="319"/>
      <c r="NQ87" s="319"/>
      <c r="NR87" s="319"/>
      <c r="NS87" s="319"/>
      <c r="NT87" s="319"/>
      <c r="NU87" s="319"/>
      <c r="NV87" s="319"/>
      <c r="NW87" s="319"/>
      <c r="NX87" s="319"/>
      <c r="NY87" s="319"/>
      <c r="NZ87" s="319"/>
      <c r="OA87" s="319"/>
      <c r="OB87" s="319"/>
      <c r="OC87" s="319"/>
      <c r="OD87" s="319"/>
      <c r="OE87" s="319"/>
      <c r="OF87" s="319"/>
      <c r="OG87" s="319"/>
      <c r="OH87" s="319"/>
      <c r="OI87" s="319"/>
      <c r="OJ87" s="319"/>
      <c r="OK87" s="319"/>
      <c r="OL87" s="319"/>
      <c r="OM87" s="319"/>
      <c r="ON87" s="319"/>
      <c r="OO87" s="319"/>
      <c r="OP87" s="319"/>
      <c r="OQ87" s="319"/>
      <c r="OR87" s="319"/>
      <c r="OS87" s="319"/>
      <c r="OT87" s="319"/>
      <c r="OU87" s="319"/>
      <c r="OV87" s="319"/>
      <c r="OW87" s="319"/>
      <c r="OX87" s="319"/>
      <c r="OY87" s="319"/>
      <c r="OZ87" s="319"/>
      <c r="PA87" s="319"/>
      <c r="PB87" s="319"/>
      <c r="PC87" s="319"/>
      <c r="PD87" s="319"/>
      <c r="PE87" s="319"/>
      <c r="PF87" s="319"/>
      <c r="PG87" s="319"/>
      <c r="PH87" s="319"/>
      <c r="PI87" s="319"/>
      <c r="PJ87" s="319"/>
      <c r="PK87" s="319"/>
      <c r="PL87" s="319"/>
      <c r="PM87" s="319"/>
      <c r="PN87" s="319"/>
      <c r="PO87" s="319"/>
      <c r="PP87" s="319"/>
      <c r="PQ87" s="319"/>
      <c r="PR87" s="319"/>
      <c r="PS87" s="319"/>
      <c r="PT87" s="319"/>
      <c r="PU87" s="319"/>
      <c r="PV87" s="319"/>
      <c r="PW87" s="319"/>
      <c r="PX87" s="319"/>
      <c r="PY87" s="319"/>
      <c r="PZ87" s="319"/>
      <c r="QA87" s="319"/>
      <c r="QB87" s="319"/>
      <c r="QC87" s="319"/>
      <c r="QD87" s="319"/>
      <c r="QE87" s="319"/>
      <c r="QF87" s="319"/>
      <c r="QG87" s="319"/>
      <c r="QH87" s="319"/>
      <c r="QI87" s="319"/>
      <c r="QJ87" s="319"/>
      <c r="QK87" s="319"/>
      <c r="QL87" s="319"/>
      <c r="QM87" s="319"/>
      <c r="QN87" s="319"/>
      <c r="QO87" s="319"/>
      <c r="QP87" s="319"/>
      <c r="QQ87" s="319"/>
      <c r="QR87" s="319"/>
      <c r="QS87" s="319"/>
      <c r="QT87" s="319"/>
      <c r="QU87" s="319"/>
      <c r="QV87" s="319"/>
      <c r="QW87" s="319"/>
      <c r="QX87" s="319"/>
      <c r="QY87" s="319"/>
      <c r="QZ87" s="319"/>
      <c r="RA87" s="319"/>
      <c r="RB87" s="319"/>
      <c r="RC87" s="319"/>
      <c r="RD87" s="319"/>
      <c r="RE87" s="319"/>
      <c r="RF87" s="319"/>
      <c r="RG87" s="319"/>
    </row>
    <row r="88" spans="1:475" s="746" customFormat="1">
      <c r="A88" s="319"/>
      <c r="B88" s="837"/>
      <c r="C88" s="848"/>
      <c r="D88" s="849"/>
      <c r="E88" s="812" t="s">
        <v>646</v>
      </c>
      <c r="F88" s="812">
        <v>5</v>
      </c>
      <c r="G88" s="839"/>
      <c r="H88" s="7" t="s">
        <v>37</v>
      </c>
      <c r="I88" s="840">
        <v>249</v>
      </c>
      <c r="J88" s="814">
        <v>175</v>
      </c>
      <c r="K88" s="815">
        <v>20</v>
      </c>
      <c r="L88" s="815">
        <v>29.27</v>
      </c>
      <c r="M88" s="841">
        <f t="shared" si="17"/>
        <v>9.27</v>
      </c>
      <c r="N88" s="842">
        <f t="shared" si="19"/>
        <v>43575</v>
      </c>
      <c r="O88" s="745"/>
      <c r="P88" s="843"/>
      <c r="Q88" s="844"/>
      <c r="R88" s="844">
        <f t="shared" si="18"/>
        <v>2308.23</v>
      </c>
      <c r="S88" s="844">
        <f t="shared" si="11"/>
        <v>7288.23</v>
      </c>
      <c r="T88" s="844">
        <v>0</v>
      </c>
      <c r="U88" s="844"/>
      <c r="V88" s="844"/>
      <c r="W88" s="844">
        <v>0</v>
      </c>
      <c r="X88" s="844"/>
      <c r="Y88" s="844"/>
      <c r="Z88" s="844">
        <f t="shared" si="16"/>
        <v>0</v>
      </c>
      <c r="AA88" s="845">
        <f>IF(J88=0,0,(HLOOKUP(H88,ElectricAvoidedCosts!$C$7:$P$37,F88+1,FALSE)))</f>
        <v>0.3175879546338175</v>
      </c>
      <c r="AB88" s="844">
        <f t="shared" si="12"/>
        <v>13838.895123168597</v>
      </c>
      <c r="AC88" s="846"/>
      <c r="AD88" s="846"/>
      <c r="AE88" s="319"/>
      <c r="AF88" s="319"/>
      <c r="AG88" s="319"/>
      <c r="AH88" s="319"/>
      <c r="AI88" s="319"/>
      <c r="AJ88" s="319"/>
      <c r="AK88" s="319"/>
      <c r="AL88" s="319"/>
      <c r="AM88" s="319"/>
      <c r="AN88" s="319"/>
      <c r="AO88" s="319"/>
      <c r="AP88" s="319"/>
      <c r="AQ88" s="319"/>
      <c r="AR88" s="319"/>
      <c r="AS88" s="319"/>
      <c r="AT88" s="319"/>
      <c r="AU88" s="319"/>
      <c r="AV88" s="319"/>
      <c r="AW88" s="319"/>
      <c r="AX88" s="319"/>
      <c r="AY88" s="319"/>
      <c r="AZ88" s="319"/>
      <c r="BA88" s="319"/>
      <c r="BB88" s="319"/>
      <c r="BC88" s="319"/>
      <c r="BD88" s="319"/>
      <c r="BE88" s="319"/>
      <c r="BF88" s="319"/>
      <c r="BG88" s="319"/>
      <c r="BH88" s="319"/>
      <c r="BI88" s="319"/>
      <c r="BJ88" s="319"/>
      <c r="BK88" s="319"/>
      <c r="BL88" s="319"/>
      <c r="BM88" s="319"/>
      <c r="BN88" s="319"/>
      <c r="BO88" s="319"/>
      <c r="BP88" s="319"/>
      <c r="BQ88" s="319"/>
      <c r="BR88" s="319"/>
      <c r="BS88" s="319"/>
      <c r="BT88" s="319"/>
      <c r="BU88" s="319"/>
      <c r="BV88" s="319"/>
      <c r="BW88" s="319"/>
      <c r="BX88" s="319"/>
      <c r="BY88" s="319"/>
      <c r="BZ88" s="319"/>
      <c r="CA88" s="319"/>
      <c r="CB88" s="319"/>
      <c r="CC88" s="319"/>
      <c r="CD88" s="319"/>
      <c r="CE88" s="319"/>
      <c r="CF88" s="319"/>
      <c r="CG88" s="319"/>
      <c r="CH88" s="319"/>
      <c r="CI88" s="319"/>
      <c r="CJ88" s="319"/>
      <c r="CK88" s="319"/>
      <c r="CL88" s="319"/>
      <c r="CM88" s="319"/>
      <c r="CN88" s="319"/>
      <c r="CO88" s="319"/>
      <c r="CP88" s="319"/>
      <c r="CQ88" s="319"/>
      <c r="CR88" s="319"/>
      <c r="CS88" s="319"/>
      <c r="CT88" s="319"/>
      <c r="CU88" s="319"/>
      <c r="CV88" s="319"/>
      <c r="CW88" s="319"/>
      <c r="CX88" s="319"/>
      <c r="CY88" s="319"/>
      <c r="CZ88" s="319"/>
      <c r="DA88" s="319"/>
      <c r="DB88" s="319"/>
      <c r="DC88" s="319"/>
      <c r="DD88" s="319"/>
      <c r="DE88" s="319"/>
      <c r="DF88" s="319"/>
      <c r="DG88" s="319"/>
      <c r="DH88" s="319"/>
      <c r="DI88" s="319"/>
      <c r="DJ88" s="319"/>
      <c r="DK88" s="319"/>
      <c r="DL88" s="319"/>
      <c r="DM88" s="319"/>
      <c r="DN88" s="319"/>
      <c r="DO88" s="319"/>
      <c r="DP88" s="319"/>
      <c r="DQ88" s="319"/>
      <c r="DR88" s="319"/>
      <c r="DS88" s="319"/>
      <c r="DT88" s="319"/>
      <c r="DU88" s="319"/>
      <c r="DV88" s="319"/>
      <c r="DW88" s="319"/>
      <c r="DX88" s="319"/>
      <c r="DY88" s="319"/>
      <c r="DZ88" s="319"/>
      <c r="EA88" s="319"/>
      <c r="EB88" s="319"/>
      <c r="EC88" s="319"/>
      <c r="ED88" s="319"/>
      <c r="EE88" s="319"/>
      <c r="EF88" s="319"/>
      <c r="EG88" s="319"/>
      <c r="EH88" s="319"/>
      <c r="EI88" s="319"/>
      <c r="EJ88" s="319"/>
      <c r="EK88" s="319"/>
      <c r="EL88" s="319"/>
      <c r="EM88" s="319"/>
      <c r="EN88" s="319"/>
      <c r="EO88" s="319"/>
      <c r="EP88" s="319"/>
      <c r="EQ88" s="319"/>
      <c r="ER88" s="319"/>
      <c r="ES88" s="319"/>
      <c r="ET88" s="319"/>
      <c r="EU88" s="319"/>
      <c r="EV88" s="319"/>
      <c r="EW88" s="319"/>
      <c r="EX88" s="319"/>
      <c r="EY88" s="319"/>
      <c r="EZ88" s="319"/>
      <c r="FA88" s="319"/>
      <c r="FB88" s="319"/>
      <c r="FC88" s="319"/>
      <c r="FD88" s="319"/>
      <c r="FE88" s="319"/>
      <c r="FF88" s="319"/>
      <c r="FG88" s="319"/>
      <c r="FH88" s="319"/>
      <c r="FI88" s="319"/>
      <c r="FJ88" s="319"/>
      <c r="FK88" s="319"/>
      <c r="FL88" s="319"/>
      <c r="FM88" s="319"/>
      <c r="FN88" s="319"/>
      <c r="FO88" s="319"/>
      <c r="FP88" s="319"/>
      <c r="FQ88" s="319"/>
      <c r="FR88" s="319"/>
      <c r="FS88" s="319"/>
      <c r="FT88" s="319"/>
      <c r="FU88" s="319"/>
      <c r="FV88" s="319"/>
      <c r="FW88" s="319"/>
      <c r="FX88" s="319"/>
      <c r="FY88" s="319"/>
      <c r="FZ88" s="319"/>
      <c r="GA88" s="319"/>
      <c r="GB88" s="319"/>
      <c r="GC88" s="319"/>
      <c r="GD88" s="319"/>
      <c r="GE88" s="319"/>
      <c r="GF88" s="319"/>
      <c r="GG88" s="319"/>
      <c r="GH88" s="319"/>
      <c r="GI88" s="319"/>
      <c r="GJ88" s="319"/>
      <c r="GK88" s="319"/>
      <c r="GL88" s="319"/>
      <c r="GM88" s="319"/>
      <c r="GN88" s="319"/>
      <c r="GO88" s="319"/>
      <c r="GP88" s="319"/>
      <c r="GQ88" s="319"/>
      <c r="GR88" s="319"/>
      <c r="GS88" s="319"/>
      <c r="GT88" s="319"/>
      <c r="GU88" s="319"/>
      <c r="GV88" s="319"/>
      <c r="GW88" s="319"/>
      <c r="GX88" s="319"/>
      <c r="GY88" s="319"/>
      <c r="GZ88" s="319"/>
      <c r="HA88" s="319"/>
      <c r="HB88" s="319"/>
      <c r="HC88" s="319"/>
      <c r="HD88" s="319"/>
      <c r="HE88" s="319"/>
      <c r="HF88" s="319"/>
      <c r="HG88" s="319"/>
      <c r="HH88" s="319"/>
      <c r="HI88" s="319"/>
      <c r="HJ88" s="319"/>
      <c r="HK88" s="319"/>
      <c r="HL88" s="319"/>
      <c r="HM88" s="319"/>
      <c r="HN88" s="319"/>
      <c r="HO88" s="319"/>
      <c r="HP88" s="319"/>
      <c r="HQ88" s="319"/>
      <c r="HR88" s="319"/>
      <c r="HS88" s="319"/>
      <c r="HT88" s="319"/>
      <c r="HU88" s="319"/>
      <c r="HV88" s="319"/>
      <c r="HW88" s="319"/>
      <c r="HX88" s="319"/>
      <c r="HY88" s="319"/>
      <c r="HZ88" s="319"/>
      <c r="IA88" s="319"/>
      <c r="IB88" s="319"/>
      <c r="IC88" s="319"/>
      <c r="ID88" s="319"/>
      <c r="IE88" s="319"/>
      <c r="IF88" s="319"/>
      <c r="IG88" s="319"/>
      <c r="IH88" s="319"/>
      <c r="II88" s="319"/>
      <c r="IJ88" s="319"/>
      <c r="IK88" s="319"/>
      <c r="IL88" s="319"/>
      <c r="IM88" s="319"/>
      <c r="IN88" s="319"/>
      <c r="IO88" s="319"/>
      <c r="IP88" s="319"/>
      <c r="IQ88" s="319"/>
      <c r="IR88" s="319"/>
      <c r="IS88" s="319"/>
      <c r="IT88" s="319"/>
      <c r="IU88" s="319"/>
      <c r="IV88" s="319"/>
      <c r="IW88" s="319"/>
      <c r="IX88" s="319"/>
      <c r="IY88" s="319"/>
      <c r="IZ88" s="319"/>
      <c r="JA88" s="319"/>
      <c r="JB88" s="319"/>
      <c r="JC88" s="319"/>
      <c r="JD88" s="319"/>
      <c r="JE88" s="319"/>
      <c r="JF88" s="319"/>
      <c r="JG88" s="319"/>
      <c r="JH88" s="319"/>
      <c r="JI88" s="319"/>
      <c r="JJ88" s="319"/>
      <c r="JK88" s="319"/>
      <c r="JL88" s="319"/>
      <c r="JM88" s="319"/>
      <c r="JN88" s="319"/>
      <c r="JO88" s="319"/>
      <c r="JP88" s="319"/>
      <c r="JQ88" s="319"/>
      <c r="JR88" s="319"/>
      <c r="JS88" s="319"/>
      <c r="JT88" s="319"/>
      <c r="JU88" s="319"/>
      <c r="JV88" s="319"/>
      <c r="JW88" s="319"/>
      <c r="JX88" s="319"/>
      <c r="JY88" s="319"/>
      <c r="JZ88" s="319"/>
      <c r="KA88" s="319"/>
      <c r="KB88" s="319"/>
      <c r="KC88" s="319"/>
      <c r="KD88" s="319"/>
      <c r="KE88" s="319"/>
      <c r="KF88" s="319"/>
      <c r="KG88" s="319"/>
      <c r="KH88" s="319"/>
      <c r="KI88" s="319"/>
      <c r="KJ88" s="319"/>
      <c r="KK88" s="319"/>
      <c r="KL88" s="319"/>
      <c r="KM88" s="319"/>
      <c r="KN88" s="319"/>
      <c r="KO88" s="319"/>
      <c r="KP88" s="319"/>
      <c r="KQ88" s="319"/>
      <c r="KR88" s="319"/>
      <c r="KS88" s="319"/>
      <c r="KT88" s="319"/>
      <c r="KU88" s="319"/>
      <c r="KV88" s="319"/>
      <c r="KW88" s="319"/>
      <c r="KX88" s="319"/>
      <c r="KY88" s="319"/>
      <c r="KZ88" s="319"/>
      <c r="LA88" s="319"/>
      <c r="LB88" s="319"/>
      <c r="LC88" s="319"/>
      <c r="LD88" s="319"/>
      <c r="LE88" s="319"/>
      <c r="LF88" s="319"/>
      <c r="LG88" s="319"/>
      <c r="LH88" s="319"/>
      <c r="LI88" s="319"/>
      <c r="LJ88" s="319"/>
      <c r="LK88" s="319"/>
      <c r="LL88" s="319"/>
      <c r="LM88" s="319"/>
      <c r="LN88" s="319"/>
      <c r="LO88" s="319"/>
      <c r="LP88" s="319"/>
      <c r="LQ88" s="319"/>
      <c r="LR88" s="319"/>
      <c r="LS88" s="319"/>
      <c r="LT88" s="319"/>
      <c r="LU88" s="319"/>
      <c r="LV88" s="319"/>
      <c r="LW88" s="319"/>
      <c r="LX88" s="319"/>
      <c r="LY88" s="319"/>
      <c r="LZ88" s="319"/>
      <c r="MA88" s="319"/>
      <c r="MB88" s="319"/>
      <c r="MC88" s="319"/>
      <c r="MD88" s="319"/>
      <c r="ME88" s="319"/>
      <c r="MF88" s="319"/>
      <c r="MG88" s="319"/>
      <c r="MH88" s="319"/>
      <c r="MI88" s="319"/>
      <c r="MJ88" s="319"/>
      <c r="MK88" s="319"/>
      <c r="ML88" s="319"/>
      <c r="MM88" s="319"/>
      <c r="MN88" s="319"/>
      <c r="MO88" s="319"/>
      <c r="MP88" s="319"/>
      <c r="MQ88" s="319"/>
      <c r="MR88" s="319"/>
      <c r="MS88" s="319"/>
      <c r="MT88" s="319"/>
      <c r="MU88" s="319"/>
      <c r="MV88" s="319"/>
      <c r="MW88" s="319"/>
      <c r="MX88" s="319"/>
      <c r="MY88" s="319"/>
      <c r="MZ88" s="319"/>
      <c r="NA88" s="319"/>
      <c r="NB88" s="319"/>
      <c r="NC88" s="319"/>
      <c r="ND88" s="319"/>
      <c r="NE88" s="319"/>
      <c r="NF88" s="319"/>
      <c r="NG88" s="319"/>
      <c r="NH88" s="319"/>
      <c r="NI88" s="319"/>
      <c r="NJ88" s="319"/>
      <c r="NK88" s="319"/>
      <c r="NL88" s="319"/>
      <c r="NM88" s="319"/>
      <c r="NN88" s="319"/>
      <c r="NO88" s="319"/>
      <c r="NP88" s="319"/>
      <c r="NQ88" s="319"/>
      <c r="NR88" s="319"/>
      <c r="NS88" s="319"/>
      <c r="NT88" s="319"/>
      <c r="NU88" s="319"/>
      <c r="NV88" s="319"/>
      <c r="NW88" s="319"/>
      <c r="NX88" s="319"/>
      <c r="NY88" s="319"/>
      <c r="NZ88" s="319"/>
      <c r="OA88" s="319"/>
      <c r="OB88" s="319"/>
      <c r="OC88" s="319"/>
      <c r="OD88" s="319"/>
      <c r="OE88" s="319"/>
      <c r="OF88" s="319"/>
      <c r="OG88" s="319"/>
      <c r="OH88" s="319"/>
      <c r="OI88" s="319"/>
      <c r="OJ88" s="319"/>
      <c r="OK88" s="319"/>
      <c r="OL88" s="319"/>
      <c r="OM88" s="319"/>
      <c r="ON88" s="319"/>
      <c r="OO88" s="319"/>
      <c r="OP88" s="319"/>
      <c r="OQ88" s="319"/>
      <c r="OR88" s="319"/>
      <c r="OS88" s="319"/>
      <c r="OT88" s="319"/>
      <c r="OU88" s="319"/>
      <c r="OV88" s="319"/>
      <c r="OW88" s="319"/>
      <c r="OX88" s="319"/>
      <c r="OY88" s="319"/>
      <c r="OZ88" s="319"/>
      <c r="PA88" s="319"/>
      <c r="PB88" s="319"/>
      <c r="PC88" s="319"/>
      <c r="PD88" s="319"/>
      <c r="PE88" s="319"/>
      <c r="PF88" s="319"/>
      <c r="PG88" s="319"/>
      <c r="PH88" s="319"/>
      <c r="PI88" s="319"/>
      <c r="PJ88" s="319"/>
      <c r="PK88" s="319"/>
      <c r="PL88" s="319"/>
      <c r="PM88" s="319"/>
      <c r="PN88" s="319"/>
      <c r="PO88" s="319"/>
      <c r="PP88" s="319"/>
      <c r="PQ88" s="319"/>
      <c r="PR88" s="319"/>
      <c r="PS88" s="319"/>
      <c r="PT88" s="319"/>
      <c r="PU88" s="319"/>
      <c r="PV88" s="319"/>
      <c r="PW88" s="319"/>
      <c r="PX88" s="319"/>
      <c r="PY88" s="319"/>
      <c r="PZ88" s="319"/>
      <c r="QA88" s="319"/>
      <c r="QB88" s="319"/>
      <c r="QC88" s="319"/>
      <c r="QD88" s="319"/>
      <c r="QE88" s="319"/>
      <c r="QF88" s="319"/>
      <c r="QG88" s="319"/>
      <c r="QH88" s="319"/>
      <c r="QI88" s="319"/>
      <c r="QJ88" s="319"/>
      <c r="QK88" s="319"/>
      <c r="QL88" s="319"/>
      <c r="QM88" s="319"/>
      <c r="QN88" s="319"/>
      <c r="QO88" s="319"/>
      <c r="QP88" s="319"/>
      <c r="QQ88" s="319"/>
      <c r="QR88" s="319"/>
      <c r="QS88" s="319"/>
      <c r="QT88" s="319"/>
      <c r="QU88" s="319"/>
      <c r="QV88" s="319"/>
      <c r="QW88" s="319"/>
      <c r="QX88" s="319"/>
      <c r="QY88" s="319"/>
      <c r="QZ88" s="319"/>
      <c r="RA88" s="319"/>
      <c r="RB88" s="319"/>
      <c r="RC88" s="319"/>
      <c r="RD88" s="319"/>
      <c r="RE88" s="319"/>
      <c r="RF88" s="319"/>
      <c r="RG88" s="319"/>
    </row>
    <row r="89" spans="1:475" s="746" customFormat="1">
      <c r="A89" s="319"/>
      <c r="B89" s="837"/>
      <c r="C89" s="848"/>
      <c r="D89" s="849"/>
      <c r="E89" s="812" t="s">
        <v>647</v>
      </c>
      <c r="F89" s="812">
        <v>5</v>
      </c>
      <c r="G89" s="839"/>
      <c r="H89" s="7" t="s">
        <v>37</v>
      </c>
      <c r="I89" s="840">
        <v>34</v>
      </c>
      <c r="J89" s="814">
        <v>247</v>
      </c>
      <c r="K89" s="815">
        <v>20</v>
      </c>
      <c r="L89" s="815">
        <v>29.27</v>
      </c>
      <c r="M89" s="841">
        <f t="shared" si="17"/>
        <v>9.27</v>
      </c>
      <c r="N89" s="842">
        <f t="shared" si="19"/>
        <v>8398</v>
      </c>
      <c r="O89" s="745"/>
      <c r="P89" s="843"/>
      <c r="Q89" s="844"/>
      <c r="R89" s="844">
        <f t="shared" si="18"/>
        <v>315.18</v>
      </c>
      <c r="S89" s="844">
        <f t="shared" si="11"/>
        <v>995.18</v>
      </c>
      <c r="T89" s="844">
        <v>0</v>
      </c>
      <c r="U89" s="844"/>
      <c r="V89" s="844"/>
      <c r="W89" s="844">
        <v>0</v>
      </c>
      <c r="X89" s="844"/>
      <c r="Y89" s="844"/>
      <c r="Z89" s="844">
        <f t="shared" si="16"/>
        <v>0</v>
      </c>
      <c r="AA89" s="845">
        <f>IF(J89=0,0,(HLOOKUP(H89,ElectricAvoidedCosts!$C$7:$P$37,F89+1,FALSE)))</f>
        <v>0.3175879546338175</v>
      </c>
      <c r="AB89" s="844">
        <f t="shared" si="12"/>
        <v>2667.1036430147992</v>
      </c>
      <c r="AC89" s="846"/>
      <c r="AD89" s="846"/>
      <c r="AE89" s="319"/>
      <c r="AF89" s="319"/>
      <c r="AG89" s="319"/>
      <c r="AH89" s="319"/>
      <c r="AI89" s="319"/>
      <c r="AJ89" s="319"/>
      <c r="AK89" s="319"/>
      <c r="AL89" s="319"/>
      <c r="AM89" s="319"/>
      <c r="AN89" s="319"/>
      <c r="AO89" s="319"/>
      <c r="AP89" s="319"/>
      <c r="AQ89" s="319"/>
      <c r="AR89" s="319"/>
      <c r="AS89" s="319"/>
      <c r="AT89" s="319"/>
      <c r="AU89" s="319"/>
      <c r="AV89" s="319"/>
      <c r="AW89" s="319"/>
      <c r="AX89" s="319"/>
      <c r="AY89" s="319"/>
      <c r="AZ89" s="319"/>
      <c r="BA89" s="319"/>
      <c r="BB89" s="319"/>
      <c r="BC89" s="319"/>
      <c r="BD89" s="319"/>
      <c r="BE89" s="319"/>
      <c r="BF89" s="319"/>
      <c r="BG89" s="319"/>
      <c r="BH89" s="319"/>
      <c r="BI89" s="319"/>
      <c r="BJ89" s="319"/>
      <c r="BK89" s="319"/>
      <c r="BL89" s="319"/>
      <c r="BM89" s="319"/>
      <c r="BN89" s="319"/>
      <c r="BO89" s="319"/>
      <c r="BP89" s="319"/>
      <c r="BQ89" s="319"/>
      <c r="BR89" s="319"/>
      <c r="BS89" s="319"/>
      <c r="BT89" s="319"/>
      <c r="BU89" s="319"/>
      <c r="BV89" s="319"/>
      <c r="BW89" s="319"/>
      <c r="BX89" s="319"/>
      <c r="BY89" s="319"/>
      <c r="BZ89" s="319"/>
      <c r="CA89" s="319"/>
      <c r="CB89" s="319"/>
      <c r="CC89" s="319"/>
      <c r="CD89" s="319"/>
      <c r="CE89" s="319"/>
      <c r="CF89" s="319"/>
      <c r="CG89" s="319"/>
      <c r="CH89" s="319"/>
      <c r="CI89" s="319"/>
      <c r="CJ89" s="319"/>
      <c r="CK89" s="319"/>
      <c r="CL89" s="319"/>
      <c r="CM89" s="319"/>
      <c r="CN89" s="319"/>
      <c r="CO89" s="319"/>
      <c r="CP89" s="319"/>
      <c r="CQ89" s="319"/>
      <c r="CR89" s="319"/>
      <c r="CS89" s="319"/>
      <c r="CT89" s="319"/>
      <c r="CU89" s="319"/>
      <c r="CV89" s="319"/>
      <c r="CW89" s="319"/>
      <c r="CX89" s="319"/>
      <c r="CY89" s="319"/>
      <c r="CZ89" s="319"/>
      <c r="DA89" s="319"/>
      <c r="DB89" s="319"/>
      <c r="DC89" s="319"/>
      <c r="DD89" s="319"/>
      <c r="DE89" s="319"/>
      <c r="DF89" s="319"/>
      <c r="DG89" s="319"/>
      <c r="DH89" s="319"/>
      <c r="DI89" s="319"/>
      <c r="DJ89" s="319"/>
      <c r="DK89" s="319"/>
      <c r="DL89" s="319"/>
      <c r="DM89" s="319"/>
      <c r="DN89" s="319"/>
      <c r="DO89" s="319"/>
      <c r="DP89" s="319"/>
      <c r="DQ89" s="319"/>
      <c r="DR89" s="319"/>
      <c r="DS89" s="319"/>
      <c r="DT89" s="319"/>
      <c r="DU89" s="319"/>
      <c r="DV89" s="319"/>
      <c r="DW89" s="319"/>
      <c r="DX89" s="319"/>
      <c r="DY89" s="319"/>
      <c r="DZ89" s="319"/>
      <c r="EA89" s="319"/>
      <c r="EB89" s="319"/>
      <c r="EC89" s="319"/>
      <c r="ED89" s="319"/>
      <c r="EE89" s="319"/>
      <c r="EF89" s="319"/>
      <c r="EG89" s="319"/>
      <c r="EH89" s="319"/>
      <c r="EI89" s="319"/>
      <c r="EJ89" s="319"/>
      <c r="EK89" s="319"/>
      <c r="EL89" s="319"/>
      <c r="EM89" s="319"/>
      <c r="EN89" s="319"/>
      <c r="EO89" s="319"/>
      <c r="EP89" s="319"/>
      <c r="EQ89" s="319"/>
      <c r="ER89" s="319"/>
      <c r="ES89" s="319"/>
      <c r="ET89" s="319"/>
      <c r="EU89" s="319"/>
      <c r="EV89" s="319"/>
      <c r="EW89" s="319"/>
      <c r="EX89" s="319"/>
      <c r="EY89" s="319"/>
      <c r="EZ89" s="319"/>
      <c r="FA89" s="319"/>
      <c r="FB89" s="319"/>
      <c r="FC89" s="319"/>
      <c r="FD89" s="319"/>
      <c r="FE89" s="319"/>
      <c r="FF89" s="319"/>
      <c r="FG89" s="319"/>
      <c r="FH89" s="319"/>
      <c r="FI89" s="319"/>
      <c r="FJ89" s="319"/>
      <c r="FK89" s="319"/>
      <c r="FL89" s="319"/>
      <c r="FM89" s="319"/>
      <c r="FN89" s="319"/>
      <c r="FO89" s="319"/>
      <c r="FP89" s="319"/>
      <c r="FQ89" s="319"/>
      <c r="FR89" s="319"/>
      <c r="FS89" s="319"/>
      <c r="FT89" s="319"/>
      <c r="FU89" s="319"/>
      <c r="FV89" s="319"/>
      <c r="FW89" s="319"/>
      <c r="FX89" s="319"/>
      <c r="FY89" s="319"/>
      <c r="FZ89" s="319"/>
      <c r="GA89" s="319"/>
      <c r="GB89" s="319"/>
      <c r="GC89" s="319"/>
      <c r="GD89" s="319"/>
      <c r="GE89" s="319"/>
      <c r="GF89" s="319"/>
      <c r="GG89" s="319"/>
      <c r="GH89" s="319"/>
      <c r="GI89" s="319"/>
      <c r="GJ89" s="319"/>
      <c r="GK89" s="319"/>
      <c r="GL89" s="319"/>
      <c r="GM89" s="319"/>
      <c r="GN89" s="319"/>
      <c r="GO89" s="319"/>
      <c r="GP89" s="319"/>
      <c r="GQ89" s="319"/>
      <c r="GR89" s="319"/>
      <c r="GS89" s="319"/>
      <c r="GT89" s="319"/>
      <c r="GU89" s="319"/>
      <c r="GV89" s="319"/>
      <c r="GW89" s="319"/>
      <c r="GX89" s="319"/>
      <c r="GY89" s="319"/>
      <c r="GZ89" s="319"/>
      <c r="HA89" s="319"/>
      <c r="HB89" s="319"/>
      <c r="HC89" s="319"/>
      <c r="HD89" s="319"/>
      <c r="HE89" s="319"/>
      <c r="HF89" s="319"/>
      <c r="HG89" s="319"/>
      <c r="HH89" s="319"/>
      <c r="HI89" s="319"/>
      <c r="HJ89" s="319"/>
      <c r="HK89" s="319"/>
      <c r="HL89" s="319"/>
      <c r="HM89" s="319"/>
      <c r="HN89" s="319"/>
      <c r="HO89" s="319"/>
      <c r="HP89" s="319"/>
      <c r="HQ89" s="319"/>
      <c r="HR89" s="319"/>
      <c r="HS89" s="319"/>
      <c r="HT89" s="319"/>
      <c r="HU89" s="319"/>
      <c r="HV89" s="319"/>
      <c r="HW89" s="319"/>
      <c r="HX89" s="319"/>
      <c r="HY89" s="319"/>
      <c r="HZ89" s="319"/>
      <c r="IA89" s="319"/>
      <c r="IB89" s="319"/>
      <c r="IC89" s="319"/>
      <c r="ID89" s="319"/>
      <c r="IE89" s="319"/>
      <c r="IF89" s="319"/>
      <c r="IG89" s="319"/>
      <c r="IH89" s="319"/>
      <c r="II89" s="319"/>
      <c r="IJ89" s="319"/>
      <c r="IK89" s="319"/>
      <c r="IL89" s="319"/>
      <c r="IM89" s="319"/>
      <c r="IN89" s="319"/>
      <c r="IO89" s="319"/>
      <c r="IP89" s="319"/>
      <c r="IQ89" s="319"/>
      <c r="IR89" s="319"/>
      <c r="IS89" s="319"/>
      <c r="IT89" s="319"/>
      <c r="IU89" s="319"/>
      <c r="IV89" s="319"/>
      <c r="IW89" s="319"/>
      <c r="IX89" s="319"/>
      <c r="IY89" s="319"/>
      <c r="IZ89" s="319"/>
      <c r="JA89" s="319"/>
      <c r="JB89" s="319"/>
      <c r="JC89" s="319"/>
      <c r="JD89" s="319"/>
      <c r="JE89" s="319"/>
      <c r="JF89" s="319"/>
      <c r="JG89" s="319"/>
      <c r="JH89" s="319"/>
      <c r="JI89" s="319"/>
      <c r="JJ89" s="319"/>
      <c r="JK89" s="319"/>
      <c r="JL89" s="319"/>
      <c r="JM89" s="319"/>
      <c r="JN89" s="319"/>
      <c r="JO89" s="319"/>
      <c r="JP89" s="319"/>
      <c r="JQ89" s="319"/>
      <c r="JR89" s="319"/>
      <c r="JS89" s="319"/>
      <c r="JT89" s="319"/>
      <c r="JU89" s="319"/>
      <c r="JV89" s="319"/>
      <c r="JW89" s="319"/>
      <c r="JX89" s="319"/>
      <c r="JY89" s="319"/>
      <c r="JZ89" s="319"/>
      <c r="KA89" s="319"/>
      <c r="KB89" s="319"/>
      <c r="KC89" s="319"/>
      <c r="KD89" s="319"/>
      <c r="KE89" s="319"/>
      <c r="KF89" s="319"/>
      <c r="KG89" s="319"/>
      <c r="KH89" s="319"/>
      <c r="KI89" s="319"/>
      <c r="KJ89" s="319"/>
      <c r="KK89" s="319"/>
      <c r="KL89" s="319"/>
      <c r="KM89" s="319"/>
      <c r="KN89" s="319"/>
      <c r="KO89" s="319"/>
      <c r="KP89" s="319"/>
      <c r="KQ89" s="319"/>
      <c r="KR89" s="319"/>
      <c r="KS89" s="319"/>
      <c r="KT89" s="319"/>
      <c r="KU89" s="319"/>
      <c r="KV89" s="319"/>
      <c r="KW89" s="319"/>
      <c r="KX89" s="319"/>
      <c r="KY89" s="319"/>
      <c r="KZ89" s="319"/>
      <c r="LA89" s="319"/>
      <c r="LB89" s="319"/>
      <c r="LC89" s="319"/>
      <c r="LD89" s="319"/>
      <c r="LE89" s="319"/>
      <c r="LF89" s="319"/>
      <c r="LG89" s="319"/>
      <c r="LH89" s="319"/>
      <c r="LI89" s="319"/>
      <c r="LJ89" s="319"/>
      <c r="LK89" s="319"/>
      <c r="LL89" s="319"/>
      <c r="LM89" s="319"/>
      <c r="LN89" s="319"/>
      <c r="LO89" s="319"/>
      <c r="LP89" s="319"/>
      <c r="LQ89" s="319"/>
      <c r="LR89" s="319"/>
      <c r="LS89" s="319"/>
      <c r="LT89" s="319"/>
      <c r="LU89" s="319"/>
      <c r="LV89" s="319"/>
      <c r="LW89" s="319"/>
      <c r="LX89" s="319"/>
      <c r="LY89" s="319"/>
      <c r="LZ89" s="319"/>
      <c r="MA89" s="319"/>
      <c r="MB89" s="319"/>
      <c r="MC89" s="319"/>
      <c r="MD89" s="319"/>
      <c r="ME89" s="319"/>
      <c r="MF89" s="319"/>
      <c r="MG89" s="319"/>
      <c r="MH89" s="319"/>
      <c r="MI89" s="319"/>
      <c r="MJ89" s="319"/>
      <c r="MK89" s="319"/>
      <c r="ML89" s="319"/>
      <c r="MM89" s="319"/>
      <c r="MN89" s="319"/>
      <c r="MO89" s="319"/>
      <c r="MP89" s="319"/>
      <c r="MQ89" s="319"/>
      <c r="MR89" s="319"/>
      <c r="MS89" s="319"/>
      <c r="MT89" s="319"/>
      <c r="MU89" s="319"/>
      <c r="MV89" s="319"/>
      <c r="MW89" s="319"/>
      <c r="MX89" s="319"/>
      <c r="MY89" s="319"/>
      <c r="MZ89" s="319"/>
      <c r="NA89" s="319"/>
      <c r="NB89" s="319"/>
      <c r="NC89" s="319"/>
      <c r="ND89" s="319"/>
      <c r="NE89" s="319"/>
      <c r="NF89" s="319"/>
      <c r="NG89" s="319"/>
      <c r="NH89" s="319"/>
      <c r="NI89" s="319"/>
      <c r="NJ89" s="319"/>
      <c r="NK89" s="319"/>
      <c r="NL89" s="319"/>
      <c r="NM89" s="319"/>
      <c r="NN89" s="319"/>
      <c r="NO89" s="319"/>
      <c r="NP89" s="319"/>
      <c r="NQ89" s="319"/>
      <c r="NR89" s="319"/>
      <c r="NS89" s="319"/>
      <c r="NT89" s="319"/>
      <c r="NU89" s="319"/>
      <c r="NV89" s="319"/>
      <c r="NW89" s="319"/>
      <c r="NX89" s="319"/>
      <c r="NY89" s="319"/>
      <c r="NZ89" s="319"/>
      <c r="OA89" s="319"/>
      <c r="OB89" s="319"/>
      <c r="OC89" s="319"/>
      <c r="OD89" s="319"/>
      <c r="OE89" s="319"/>
      <c r="OF89" s="319"/>
      <c r="OG89" s="319"/>
      <c r="OH89" s="319"/>
      <c r="OI89" s="319"/>
      <c r="OJ89" s="319"/>
      <c r="OK89" s="319"/>
      <c r="OL89" s="319"/>
      <c r="OM89" s="319"/>
      <c r="ON89" s="319"/>
      <c r="OO89" s="319"/>
      <c r="OP89" s="319"/>
      <c r="OQ89" s="319"/>
      <c r="OR89" s="319"/>
      <c r="OS89" s="319"/>
      <c r="OT89" s="319"/>
      <c r="OU89" s="319"/>
      <c r="OV89" s="319"/>
      <c r="OW89" s="319"/>
      <c r="OX89" s="319"/>
      <c r="OY89" s="319"/>
      <c r="OZ89" s="319"/>
      <c r="PA89" s="319"/>
      <c r="PB89" s="319"/>
      <c r="PC89" s="319"/>
      <c r="PD89" s="319"/>
      <c r="PE89" s="319"/>
      <c r="PF89" s="319"/>
      <c r="PG89" s="319"/>
      <c r="PH89" s="319"/>
      <c r="PI89" s="319"/>
      <c r="PJ89" s="319"/>
      <c r="PK89" s="319"/>
      <c r="PL89" s="319"/>
      <c r="PM89" s="319"/>
      <c r="PN89" s="319"/>
      <c r="PO89" s="319"/>
      <c r="PP89" s="319"/>
      <c r="PQ89" s="319"/>
      <c r="PR89" s="319"/>
      <c r="PS89" s="319"/>
      <c r="PT89" s="319"/>
      <c r="PU89" s="319"/>
      <c r="PV89" s="319"/>
      <c r="PW89" s="319"/>
      <c r="PX89" s="319"/>
      <c r="PY89" s="319"/>
      <c r="PZ89" s="319"/>
      <c r="QA89" s="319"/>
      <c r="QB89" s="319"/>
      <c r="QC89" s="319"/>
      <c r="QD89" s="319"/>
      <c r="QE89" s="319"/>
      <c r="QF89" s="319"/>
      <c r="QG89" s="319"/>
      <c r="QH89" s="319"/>
      <c r="QI89" s="319"/>
      <c r="QJ89" s="319"/>
      <c r="QK89" s="319"/>
      <c r="QL89" s="319"/>
      <c r="QM89" s="319"/>
      <c r="QN89" s="319"/>
      <c r="QO89" s="319"/>
      <c r="QP89" s="319"/>
      <c r="QQ89" s="319"/>
      <c r="QR89" s="319"/>
      <c r="QS89" s="319"/>
      <c r="QT89" s="319"/>
      <c r="QU89" s="319"/>
      <c r="QV89" s="319"/>
      <c r="QW89" s="319"/>
      <c r="QX89" s="319"/>
      <c r="QY89" s="319"/>
      <c r="QZ89" s="319"/>
      <c r="RA89" s="319"/>
      <c r="RB89" s="319"/>
      <c r="RC89" s="319"/>
      <c r="RD89" s="319"/>
      <c r="RE89" s="319"/>
      <c r="RF89" s="319"/>
      <c r="RG89" s="319"/>
    </row>
    <row r="90" spans="1:475" s="746" customFormat="1">
      <c r="A90" s="319"/>
      <c r="B90" s="837"/>
      <c r="C90" s="848"/>
      <c r="D90" s="849"/>
      <c r="E90" s="812" t="s">
        <v>648</v>
      </c>
      <c r="F90" s="812">
        <v>5</v>
      </c>
      <c r="G90" s="839"/>
      <c r="H90" s="7" t="s">
        <v>37</v>
      </c>
      <c r="I90" s="840">
        <v>54</v>
      </c>
      <c r="J90" s="814">
        <v>91</v>
      </c>
      <c r="K90" s="815">
        <v>20</v>
      </c>
      <c r="L90" s="815">
        <v>32.31</v>
      </c>
      <c r="M90" s="841">
        <f t="shared" si="17"/>
        <v>12.310000000000002</v>
      </c>
      <c r="N90" s="842">
        <f t="shared" si="19"/>
        <v>4914</v>
      </c>
      <c r="O90" s="745"/>
      <c r="P90" s="843"/>
      <c r="Q90" s="844"/>
      <c r="R90" s="844">
        <f t="shared" si="18"/>
        <v>664.74000000000012</v>
      </c>
      <c r="S90" s="844">
        <f t="shared" si="11"/>
        <v>1744.7400000000002</v>
      </c>
      <c r="T90" s="844">
        <v>0</v>
      </c>
      <c r="U90" s="844"/>
      <c r="V90" s="844"/>
      <c r="W90" s="844">
        <v>0</v>
      </c>
      <c r="X90" s="844"/>
      <c r="Y90" s="844"/>
      <c r="Z90" s="844">
        <f t="shared" si="16"/>
        <v>0</v>
      </c>
      <c r="AA90" s="845">
        <f>IF(J90=0,0,(HLOOKUP(H90,ElectricAvoidedCosts!$C$7:$P$37,F90+1,FALSE)))</f>
        <v>0.3175879546338175</v>
      </c>
      <c r="AB90" s="844">
        <f t="shared" si="12"/>
        <v>1560.6272090705793</v>
      </c>
      <c r="AC90" s="846"/>
      <c r="AD90" s="846"/>
      <c r="AE90" s="319"/>
      <c r="AF90" s="319"/>
      <c r="AG90" s="319"/>
      <c r="AH90" s="319"/>
      <c r="AI90" s="319"/>
      <c r="AJ90" s="319"/>
      <c r="AK90" s="319"/>
      <c r="AL90" s="319"/>
      <c r="AM90" s="319"/>
      <c r="AN90" s="319"/>
      <c r="AO90" s="319"/>
      <c r="AP90" s="319"/>
      <c r="AQ90" s="319"/>
      <c r="AR90" s="319"/>
      <c r="AS90" s="319"/>
      <c r="AT90" s="319"/>
      <c r="AU90" s="319"/>
      <c r="AV90" s="319"/>
      <c r="AW90" s="319"/>
      <c r="AX90" s="319"/>
      <c r="AY90" s="319"/>
      <c r="AZ90" s="319"/>
      <c r="BA90" s="319"/>
      <c r="BB90" s="319"/>
      <c r="BC90" s="319"/>
      <c r="BD90" s="319"/>
      <c r="BE90" s="319"/>
      <c r="BF90" s="319"/>
      <c r="BG90" s="319"/>
      <c r="BH90" s="319"/>
      <c r="BI90" s="319"/>
      <c r="BJ90" s="319"/>
      <c r="BK90" s="319"/>
      <c r="BL90" s="319"/>
      <c r="BM90" s="319"/>
      <c r="BN90" s="319"/>
      <c r="BO90" s="319"/>
      <c r="BP90" s="319"/>
      <c r="BQ90" s="319"/>
      <c r="BR90" s="319"/>
      <c r="BS90" s="319"/>
      <c r="BT90" s="319"/>
      <c r="BU90" s="319"/>
      <c r="BV90" s="319"/>
      <c r="BW90" s="319"/>
      <c r="BX90" s="319"/>
      <c r="BY90" s="319"/>
      <c r="BZ90" s="319"/>
      <c r="CA90" s="319"/>
      <c r="CB90" s="319"/>
      <c r="CC90" s="319"/>
      <c r="CD90" s="319"/>
      <c r="CE90" s="319"/>
      <c r="CF90" s="319"/>
      <c r="CG90" s="319"/>
      <c r="CH90" s="319"/>
      <c r="CI90" s="319"/>
      <c r="CJ90" s="319"/>
      <c r="CK90" s="319"/>
      <c r="CL90" s="319"/>
      <c r="CM90" s="319"/>
      <c r="CN90" s="319"/>
      <c r="CO90" s="319"/>
      <c r="CP90" s="319"/>
      <c r="CQ90" s="319"/>
      <c r="CR90" s="319"/>
      <c r="CS90" s="319"/>
      <c r="CT90" s="319"/>
      <c r="CU90" s="319"/>
      <c r="CV90" s="319"/>
      <c r="CW90" s="319"/>
      <c r="CX90" s="319"/>
      <c r="CY90" s="319"/>
      <c r="CZ90" s="319"/>
      <c r="DA90" s="319"/>
      <c r="DB90" s="319"/>
      <c r="DC90" s="319"/>
      <c r="DD90" s="319"/>
      <c r="DE90" s="319"/>
      <c r="DF90" s="319"/>
      <c r="DG90" s="319"/>
      <c r="DH90" s="319"/>
      <c r="DI90" s="319"/>
      <c r="DJ90" s="319"/>
      <c r="DK90" s="319"/>
      <c r="DL90" s="319"/>
      <c r="DM90" s="319"/>
      <c r="DN90" s="319"/>
      <c r="DO90" s="319"/>
      <c r="DP90" s="319"/>
      <c r="DQ90" s="319"/>
      <c r="DR90" s="319"/>
      <c r="DS90" s="319"/>
      <c r="DT90" s="319"/>
      <c r="DU90" s="319"/>
      <c r="DV90" s="319"/>
      <c r="DW90" s="319"/>
      <c r="DX90" s="319"/>
      <c r="DY90" s="319"/>
      <c r="DZ90" s="319"/>
      <c r="EA90" s="319"/>
      <c r="EB90" s="319"/>
      <c r="EC90" s="319"/>
      <c r="ED90" s="319"/>
      <c r="EE90" s="319"/>
      <c r="EF90" s="319"/>
      <c r="EG90" s="319"/>
      <c r="EH90" s="319"/>
      <c r="EI90" s="319"/>
      <c r="EJ90" s="319"/>
      <c r="EK90" s="319"/>
      <c r="EL90" s="319"/>
      <c r="EM90" s="319"/>
      <c r="EN90" s="319"/>
      <c r="EO90" s="319"/>
      <c r="EP90" s="319"/>
      <c r="EQ90" s="319"/>
      <c r="ER90" s="319"/>
      <c r="ES90" s="319"/>
      <c r="ET90" s="319"/>
      <c r="EU90" s="319"/>
      <c r="EV90" s="319"/>
      <c r="EW90" s="319"/>
      <c r="EX90" s="319"/>
      <c r="EY90" s="319"/>
      <c r="EZ90" s="319"/>
      <c r="FA90" s="319"/>
      <c r="FB90" s="319"/>
      <c r="FC90" s="319"/>
      <c r="FD90" s="319"/>
      <c r="FE90" s="319"/>
      <c r="FF90" s="319"/>
      <c r="FG90" s="319"/>
      <c r="FH90" s="319"/>
      <c r="FI90" s="319"/>
      <c r="FJ90" s="319"/>
      <c r="FK90" s="319"/>
      <c r="FL90" s="319"/>
      <c r="FM90" s="319"/>
      <c r="FN90" s="319"/>
      <c r="FO90" s="319"/>
      <c r="FP90" s="319"/>
      <c r="FQ90" s="319"/>
      <c r="FR90" s="319"/>
      <c r="FS90" s="319"/>
      <c r="FT90" s="319"/>
      <c r="FU90" s="319"/>
      <c r="FV90" s="319"/>
      <c r="FW90" s="319"/>
      <c r="FX90" s="319"/>
      <c r="FY90" s="319"/>
      <c r="FZ90" s="319"/>
      <c r="GA90" s="319"/>
      <c r="GB90" s="319"/>
      <c r="GC90" s="319"/>
      <c r="GD90" s="319"/>
      <c r="GE90" s="319"/>
      <c r="GF90" s="319"/>
      <c r="GG90" s="319"/>
      <c r="GH90" s="319"/>
      <c r="GI90" s="319"/>
      <c r="GJ90" s="319"/>
      <c r="GK90" s="319"/>
      <c r="GL90" s="319"/>
      <c r="GM90" s="319"/>
      <c r="GN90" s="319"/>
      <c r="GO90" s="319"/>
      <c r="GP90" s="319"/>
      <c r="GQ90" s="319"/>
      <c r="GR90" s="319"/>
      <c r="GS90" s="319"/>
      <c r="GT90" s="319"/>
      <c r="GU90" s="319"/>
      <c r="GV90" s="319"/>
      <c r="GW90" s="319"/>
      <c r="GX90" s="319"/>
      <c r="GY90" s="319"/>
      <c r="GZ90" s="319"/>
      <c r="HA90" s="319"/>
      <c r="HB90" s="319"/>
      <c r="HC90" s="319"/>
      <c r="HD90" s="319"/>
      <c r="HE90" s="319"/>
      <c r="HF90" s="319"/>
      <c r="HG90" s="319"/>
      <c r="HH90" s="319"/>
      <c r="HI90" s="319"/>
      <c r="HJ90" s="319"/>
      <c r="HK90" s="319"/>
      <c r="HL90" s="319"/>
      <c r="HM90" s="319"/>
      <c r="HN90" s="319"/>
      <c r="HO90" s="319"/>
      <c r="HP90" s="319"/>
      <c r="HQ90" s="319"/>
      <c r="HR90" s="319"/>
      <c r="HS90" s="319"/>
      <c r="HT90" s="319"/>
      <c r="HU90" s="319"/>
      <c r="HV90" s="319"/>
      <c r="HW90" s="319"/>
      <c r="HX90" s="319"/>
      <c r="HY90" s="319"/>
      <c r="HZ90" s="319"/>
      <c r="IA90" s="319"/>
      <c r="IB90" s="319"/>
      <c r="IC90" s="319"/>
      <c r="ID90" s="319"/>
      <c r="IE90" s="319"/>
      <c r="IF90" s="319"/>
      <c r="IG90" s="319"/>
      <c r="IH90" s="319"/>
      <c r="II90" s="319"/>
      <c r="IJ90" s="319"/>
      <c r="IK90" s="319"/>
      <c r="IL90" s="319"/>
      <c r="IM90" s="319"/>
      <c r="IN90" s="319"/>
      <c r="IO90" s="319"/>
      <c r="IP90" s="319"/>
      <c r="IQ90" s="319"/>
      <c r="IR90" s="319"/>
      <c r="IS90" s="319"/>
      <c r="IT90" s="319"/>
      <c r="IU90" s="319"/>
      <c r="IV90" s="319"/>
      <c r="IW90" s="319"/>
      <c r="IX90" s="319"/>
      <c r="IY90" s="319"/>
      <c r="IZ90" s="319"/>
      <c r="JA90" s="319"/>
      <c r="JB90" s="319"/>
      <c r="JC90" s="319"/>
      <c r="JD90" s="319"/>
      <c r="JE90" s="319"/>
      <c r="JF90" s="319"/>
      <c r="JG90" s="319"/>
      <c r="JH90" s="319"/>
      <c r="JI90" s="319"/>
      <c r="JJ90" s="319"/>
      <c r="JK90" s="319"/>
      <c r="JL90" s="319"/>
      <c r="JM90" s="319"/>
      <c r="JN90" s="319"/>
      <c r="JO90" s="319"/>
      <c r="JP90" s="319"/>
      <c r="JQ90" s="319"/>
      <c r="JR90" s="319"/>
      <c r="JS90" s="319"/>
      <c r="JT90" s="319"/>
      <c r="JU90" s="319"/>
      <c r="JV90" s="319"/>
      <c r="JW90" s="319"/>
      <c r="JX90" s="319"/>
      <c r="JY90" s="319"/>
      <c r="JZ90" s="319"/>
      <c r="KA90" s="319"/>
      <c r="KB90" s="319"/>
      <c r="KC90" s="319"/>
      <c r="KD90" s="319"/>
      <c r="KE90" s="319"/>
      <c r="KF90" s="319"/>
      <c r="KG90" s="319"/>
      <c r="KH90" s="319"/>
      <c r="KI90" s="319"/>
      <c r="KJ90" s="319"/>
      <c r="KK90" s="319"/>
      <c r="KL90" s="319"/>
      <c r="KM90" s="319"/>
      <c r="KN90" s="319"/>
      <c r="KO90" s="319"/>
      <c r="KP90" s="319"/>
      <c r="KQ90" s="319"/>
      <c r="KR90" s="319"/>
      <c r="KS90" s="319"/>
      <c r="KT90" s="319"/>
      <c r="KU90" s="319"/>
      <c r="KV90" s="319"/>
      <c r="KW90" s="319"/>
      <c r="KX90" s="319"/>
      <c r="KY90" s="319"/>
      <c r="KZ90" s="319"/>
      <c r="LA90" s="319"/>
      <c r="LB90" s="319"/>
      <c r="LC90" s="319"/>
      <c r="LD90" s="319"/>
      <c r="LE90" s="319"/>
      <c r="LF90" s="319"/>
      <c r="LG90" s="319"/>
      <c r="LH90" s="319"/>
      <c r="LI90" s="319"/>
      <c r="LJ90" s="319"/>
      <c r="LK90" s="319"/>
      <c r="LL90" s="319"/>
      <c r="LM90" s="319"/>
      <c r="LN90" s="319"/>
      <c r="LO90" s="319"/>
      <c r="LP90" s="319"/>
      <c r="LQ90" s="319"/>
      <c r="LR90" s="319"/>
      <c r="LS90" s="319"/>
      <c r="LT90" s="319"/>
      <c r="LU90" s="319"/>
      <c r="LV90" s="319"/>
      <c r="LW90" s="319"/>
      <c r="LX90" s="319"/>
      <c r="LY90" s="319"/>
      <c r="LZ90" s="319"/>
      <c r="MA90" s="319"/>
      <c r="MB90" s="319"/>
      <c r="MC90" s="319"/>
      <c r="MD90" s="319"/>
      <c r="ME90" s="319"/>
      <c r="MF90" s="319"/>
      <c r="MG90" s="319"/>
      <c r="MH90" s="319"/>
      <c r="MI90" s="319"/>
      <c r="MJ90" s="319"/>
      <c r="MK90" s="319"/>
      <c r="ML90" s="319"/>
      <c r="MM90" s="319"/>
      <c r="MN90" s="319"/>
      <c r="MO90" s="319"/>
      <c r="MP90" s="319"/>
      <c r="MQ90" s="319"/>
      <c r="MR90" s="319"/>
      <c r="MS90" s="319"/>
      <c r="MT90" s="319"/>
      <c r="MU90" s="319"/>
      <c r="MV90" s="319"/>
      <c r="MW90" s="319"/>
      <c r="MX90" s="319"/>
      <c r="MY90" s="319"/>
      <c r="MZ90" s="319"/>
      <c r="NA90" s="319"/>
      <c r="NB90" s="319"/>
      <c r="NC90" s="319"/>
      <c r="ND90" s="319"/>
      <c r="NE90" s="319"/>
      <c r="NF90" s="319"/>
      <c r="NG90" s="319"/>
      <c r="NH90" s="319"/>
      <c r="NI90" s="319"/>
      <c r="NJ90" s="319"/>
      <c r="NK90" s="319"/>
      <c r="NL90" s="319"/>
      <c r="NM90" s="319"/>
      <c r="NN90" s="319"/>
      <c r="NO90" s="319"/>
      <c r="NP90" s="319"/>
      <c r="NQ90" s="319"/>
      <c r="NR90" s="319"/>
      <c r="NS90" s="319"/>
      <c r="NT90" s="319"/>
      <c r="NU90" s="319"/>
      <c r="NV90" s="319"/>
      <c r="NW90" s="319"/>
      <c r="NX90" s="319"/>
      <c r="NY90" s="319"/>
      <c r="NZ90" s="319"/>
      <c r="OA90" s="319"/>
      <c r="OB90" s="319"/>
      <c r="OC90" s="319"/>
      <c r="OD90" s="319"/>
      <c r="OE90" s="319"/>
      <c r="OF90" s="319"/>
      <c r="OG90" s="319"/>
      <c r="OH90" s="319"/>
      <c r="OI90" s="319"/>
      <c r="OJ90" s="319"/>
      <c r="OK90" s="319"/>
      <c r="OL90" s="319"/>
      <c r="OM90" s="319"/>
      <c r="ON90" s="319"/>
      <c r="OO90" s="319"/>
      <c r="OP90" s="319"/>
      <c r="OQ90" s="319"/>
      <c r="OR90" s="319"/>
      <c r="OS90" s="319"/>
      <c r="OT90" s="319"/>
      <c r="OU90" s="319"/>
      <c r="OV90" s="319"/>
      <c r="OW90" s="319"/>
      <c r="OX90" s="319"/>
      <c r="OY90" s="319"/>
      <c r="OZ90" s="319"/>
      <c r="PA90" s="319"/>
      <c r="PB90" s="319"/>
      <c r="PC90" s="319"/>
      <c r="PD90" s="319"/>
      <c r="PE90" s="319"/>
      <c r="PF90" s="319"/>
      <c r="PG90" s="319"/>
      <c r="PH90" s="319"/>
      <c r="PI90" s="319"/>
      <c r="PJ90" s="319"/>
      <c r="PK90" s="319"/>
      <c r="PL90" s="319"/>
      <c r="PM90" s="319"/>
      <c r="PN90" s="319"/>
      <c r="PO90" s="319"/>
      <c r="PP90" s="319"/>
      <c r="PQ90" s="319"/>
      <c r="PR90" s="319"/>
      <c r="PS90" s="319"/>
      <c r="PT90" s="319"/>
      <c r="PU90" s="319"/>
      <c r="PV90" s="319"/>
      <c r="PW90" s="319"/>
      <c r="PX90" s="319"/>
      <c r="PY90" s="319"/>
      <c r="PZ90" s="319"/>
      <c r="QA90" s="319"/>
      <c r="QB90" s="319"/>
      <c r="QC90" s="319"/>
      <c r="QD90" s="319"/>
      <c r="QE90" s="319"/>
      <c r="QF90" s="319"/>
      <c r="QG90" s="319"/>
      <c r="QH90" s="319"/>
      <c r="QI90" s="319"/>
      <c r="QJ90" s="319"/>
      <c r="QK90" s="319"/>
      <c r="QL90" s="319"/>
      <c r="QM90" s="319"/>
      <c r="QN90" s="319"/>
      <c r="QO90" s="319"/>
      <c r="QP90" s="319"/>
      <c r="QQ90" s="319"/>
      <c r="QR90" s="319"/>
      <c r="QS90" s="319"/>
      <c r="QT90" s="319"/>
      <c r="QU90" s="319"/>
      <c r="QV90" s="319"/>
      <c r="QW90" s="319"/>
      <c r="QX90" s="319"/>
      <c r="QY90" s="319"/>
      <c r="QZ90" s="319"/>
      <c r="RA90" s="319"/>
      <c r="RB90" s="319"/>
      <c r="RC90" s="319"/>
      <c r="RD90" s="319"/>
      <c r="RE90" s="319"/>
      <c r="RF90" s="319"/>
      <c r="RG90" s="319"/>
    </row>
    <row r="91" spans="1:475" s="746" customFormat="1">
      <c r="A91" s="319"/>
      <c r="B91" s="837"/>
      <c r="C91" s="848"/>
      <c r="D91" s="849"/>
      <c r="E91" s="812" t="s">
        <v>649</v>
      </c>
      <c r="F91" s="812">
        <v>5</v>
      </c>
      <c r="G91" s="839"/>
      <c r="H91" s="7" t="s">
        <v>37</v>
      </c>
      <c r="I91" s="840">
        <v>141</v>
      </c>
      <c r="J91" s="814">
        <v>130</v>
      </c>
      <c r="K91" s="815">
        <v>20</v>
      </c>
      <c r="L91" s="815">
        <v>28.37</v>
      </c>
      <c r="M91" s="841">
        <f t="shared" si="17"/>
        <v>8.370000000000001</v>
      </c>
      <c r="N91" s="842">
        <f t="shared" si="19"/>
        <v>18330</v>
      </c>
      <c r="O91" s="745"/>
      <c r="P91" s="843"/>
      <c r="Q91" s="844"/>
      <c r="R91" s="844">
        <f t="shared" si="18"/>
        <v>1180.17</v>
      </c>
      <c r="S91" s="844">
        <f t="shared" si="11"/>
        <v>4000.17</v>
      </c>
      <c r="T91" s="844">
        <v>0</v>
      </c>
      <c r="U91" s="844"/>
      <c r="V91" s="844"/>
      <c r="W91" s="844">
        <v>0</v>
      </c>
      <c r="X91" s="844"/>
      <c r="Y91" s="844"/>
      <c r="Z91" s="844">
        <f t="shared" si="16"/>
        <v>0</v>
      </c>
      <c r="AA91" s="845">
        <f>IF(J91=0,0,(HLOOKUP(H91,ElectricAvoidedCosts!$C$7:$P$37,F91+1,FALSE)))</f>
        <v>0.3175879546338175</v>
      </c>
      <c r="AB91" s="844">
        <f t="shared" si="12"/>
        <v>5821.3872084378745</v>
      </c>
      <c r="AC91" s="846"/>
      <c r="AD91" s="846"/>
      <c r="AE91" s="319"/>
      <c r="AF91" s="319"/>
      <c r="AG91" s="319"/>
      <c r="AH91" s="319"/>
      <c r="AI91" s="319"/>
      <c r="AJ91" s="319"/>
      <c r="AK91" s="319"/>
      <c r="AL91" s="319"/>
      <c r="AM91" s="319"/>
      <c r="AN91" s="319"/>
      <c r="AO91" s="319"/>
      <c r="AP91" s="319"/>
      <c r="AQ91" s="319"/>
      <c r="AR91" s="319"/>
      <c r="AS91" s="319"/>
      <c r="AT91" s="319"/>
      <c r="AU91" s="319"/>
      <c r="AV91" s="319"/>
      <c r="AW91" s="319"/>
      <c r="AX91" s="319"/>
      <c r="AY91" s="319"/>
      <c r="AZ91" s="319"/>
      <c r="BA91" s="319"/>
      <c r="BB91" s="319"/>
      <c r="BC91" s="319"/>
      <c r="BD91" s="319"/>
      <c r="BE91" s="319"/>
      <c r="BF91" s="319"/>
      <c r="BG91" s="319"/>
      <c r="BH91" s="319"/>
      <c r="BI91" s="319"/>
      <c r="BJ91" s="319"/>
      <c r="BK91" s="319"/>
      <c r="BL91" s="319"/>
      <c r="BM91" s="319"/>
      <c r="BN91" s="319"/>
      <c r="BO91" s="319"/>
      <c r="BP91" s="319"/>
      <c r="BQ91" s="319"/>
      <c r="BR91" s="319"/>
      <c r="BS91" s="319"/>
      <c r="BT91" s="319"/>
      <c r="BU91" s="319"/>
      <c r="BV91" s="319"/>
      <c r="BW91" s="319"/>
      <c r="BX91" s="319"/>
      <c r="BY91" s="319"/>
      <c r="BZ91" s="319"/>
      <c r="CA91" s="319"/>
      <c r="CB91" s="319"/>
      <c r="CC91" s="319"/>
      <c r="CD91" s="319"/>
      <c r="CE91" s="319"/>
      <c r="CF91" s="319"/>
      <c r="CG91" s="319"/>
      <c r="CH91" s="319"/>
      <c r="CI91" s="319"/>
      <c r="CJ91" s="319"/>
      <c r="CK91" s="319"/>
      <c r="CL91" s="319"/>
      <c r="CM91" s="319"/>
      <c r="CN91" s="319"/>
      <c r="CO91" s="319"/>
      <c r="CP91" s="319"/>
      <c r="CQ91" s="319"/>
      <c r="CR91" s="319"/>
      <c r="CS91" s="319"/>
      <c r="CT91" s="319"/>
      <c r="CU91" s="319"/>
      <c r="CV91" s="319"/>
      <c r="CW91" s="319"/>
      <c r="CX91" s="319"/>
      <c r="CY91" s="319"/>
      <c r="CZ91" s="319"/>
      <c r="DA91" s="319"/>
      <c r="DB91" s="319"/>
      <c r="DC91" s="319"/>
      <c r="DD91" s="319"/>
      <c r="DE91" s="319"/>
      <c r="DF91" s="319"/>
      <c r="DG91" s="319"/>
      <c r="DH91" s="319"/>
      <c r="DI91" s="319"/>
      <c r="DJ91" s="319"/>
      <c r="DK91" s="319"/>
      <c r="DL91" s="319"/>
      <c r="DM91" s="319"/>
      <c r="DN91" s="319"/>
      <c r="DO91" s="319"/>
      <c r="DP91" s="319"/>
      <c r="DQ91" s="319"/>
      <c r="DR91" s="319"/>
      <c r="DS91" s="319"/>
      <c r="DT91" s="319"/>
      <c r="DU91" s="319"/>
      <c r="DV91" s="319"/>
      <c r="DW91" s="319"/>
      <c r="DX91" s="319"/>
      <c r="DY91" s="319"/>
      <c r="DZ91" s="319"/>
      <c r="EA91" s="319"/>
      <c r="EB91" s="319"/>
      <c r="EC91" s="319"/>
      <c r="ED91" s="319"/>
      <c r="EE91" s="319"/>
      <c r="EF91" s="319"/>
      <c r="EG91" s="319"/>
      <c r="EH91" s="319"/>
      <c r="EI91" s="319"/>
      <c r="EJ91" s="319"/>
      <c r="EK91" s="319"/>
      <c r="EL91" s="319"/>
      <c r="EM91" s="319"/>
      <c r="EN91" s="319"/>
      <c r="EO91" s="319"/>
      <c r="EP91" s="319"/>
      <c r="EQ91" s="319"/>
      <c r="ER91" s="319"/>
      <c r="ES91" s="319"/>
      <c r="ET91" s="319"/>
      <c r="EU91" s="319"/>
      <c r="EV91" s="319"/>
      <c r="EW91" s="319"/>
      <c r="EX91" s="319"/>
      <c r="EY91" s="319"/>
      <c r="EZ91" s="319"/>
      <c r="FA91" s="319"/>
      <c r="FB91" s="319"/>
      <c r="FC91" s="319"/>
      <c r="FD91" s="319"/>
      <c r="FE91" s="319"/>
      <c r="FF91" s="319"/>
      <c r="FG91" s="319"/>
      <c r="FH91" s="319"/>
      <c r="FI91" s="319"/>
      <c r="FJ91" s="319"/>
      <c r="FK91" s="319"/>
      <c r="FL91" s="319"/>
      <c r="FM91" s="319"/>
      <c r="FN91" s="319"/>
      <c r="FO91" s="319"/>
      <c r="FP91" s="319"/>
      <c r="FQ91" s="319"/>
      <c r="FR91" s="319"/>
      <c r="FS91" s="319"/>
      <c r="FT91" s="319"/>
      <c r="FU91" s="319"/>
      <c r="FV91" s="319"/>
      <c r="FW91" s="319"/>
      <c r="FX91" s="319"/>
      <c r="FY91" s="319"/>
      <c r="FZ91" s="319"/>
      <c r="GA91" s="319"/>
      <c r="GB91" s="319"/>
      <c r="GC91" s="319"/>
      <c r="GD91" s="319"/>
      <c r="GE91" s="319"/>
      <c r="GF91" s="319"/>
      <c r="GG91" s="319"/>
      <c r="GH91" s="319"/>
      <c r="GI91" s="319"/>
      <c r="GJ91" s="319"/>
      <c r="GK91" s="319"/>
      <c r="GL91" s="319"/>
      <c r="GM91" s="319"/>
      <c r="GN91" s="319"/>
      <c r="GO91" s="319"/>
      <c r="GP91" s="319"/>
      <c r="GQ91" s="319"/>
      <c r="GR91" s="319"/>
      <c r="GS91" s="319"/>
      <c r="GT91" s="319"/>
      <c r="GU91" s="319"/>
      <c r="GV91" s="319"/>
      <c r="GW91" s="319"/>
      <c r="GX91" s="319"/>
      <c r="GY91" s="319"/>
      <c r="GZ91" s="319"/>
      <c r="HA91" s="319"/>
      <c r="HB91" s="319"/>
      <c r="HC91" s="319"/>
      <c r="HD91" s="319"/>
      <c r="HE91" s="319"/>
      <c r="HF91" s="319"/>
      <c r="HG91" s="319"/>
      <c r="HH91" s="319"/>
      <c r="HI91" s="319"/>
      <c r="HJ91" s="319"/>
      <c r="HK91" s="319"/>
      <c r="HL91" s="319"/>
      <c r="HM91" s="319"/>
      <c r="HN91" s="319"/>
      <c r="HO91" s="319"/>
      <c r="HP91" s="319"/>
      <c r="HQ91" s="319"/>
      <c r="HR91" s="319"/>
      <c r="HS91" s="319"/>
      <c r="HT91" s="319"/>
      <c r="HU91" s="319"/>
      <c r="HV91" s="319"/>
      <c r="HW91" s="319"/>
      <c r="HX91" s="319"/>
      <c r="HY91" s="319"/>
      <c r="HZ91" s="319"/>
      <c r="IA91" s="319"/>
      <c r="IB91" s="319"/>
      <c r="IC91" s="319"/>
      <c r="ID91" s="319"/>
      <c r="IE91" s="319"/>
      <c r="IF91" s="319"/>
      <c r="IG91" s="319"/>
      <c r="IH91" s="319"/>
      <c r="II91" s="319"/>
      <c r="IJ91" s="319"/>
      <c r="IK91" s="319"/>
      <c r="IL91" s="319"/>
      <c r="IM91" s="319"/>
      <c r="IN91" s="319"/>
      <c r="IO91" s="319"/>
      <c r="IP91" s="319"/>
      <c r="IQ91" s="319"/>
      <c r="IR91" s="319"/>
      <c r="IS91" s="319"/>
      <c r="IT91" s="319"/>
      <c r="IU91" s="319"/>
      <c r="IV91" s="319"/>
      <c r="IW91" s="319"/>
      <c r="IX91" s="319"/>
      <c r="IY91" s="319"/>
      <c r="IZ91" s="319"/>
      <c r="JA91" s="319"/>
      <c r="JB91" s="319"/>
      <c r="JC91" s="319"/>
      <c r="JD91" s="319"/>
      <c r="JE91" s="319"/>
      <c r="JF91" s="319"/>
      <c r="JG91" s="319"/>
      <c r="JH91" s="319"/>
      <c r="JI91" s="319"/>
      <c r="JJ91" s="319"/>
      <c r="JK91" s="319"/>
      <c r="JL91" s="319"/>
      <c r="JM91" s="319"/>
      <c r="JN91" s="319"/>
      <c r="JO91" s="319"/>
      <c r="JP91" s="319"/>
      <c r="JQ91" s="319"/>
      <c r="JR91" s="319"/>
      <c r="JS91" s="319"/>
      <c r="JT91" s="319"/>
      <c r="JU91" s="319"/>
      <c r="JV91" s="319"/>
      <c r="JW91" s="319"/>
      <c r="JX91" s="319"/>
      <c r="JY91" s="319"/>
      <c r="JZ91" s="319"/>
      <c r="KA91" s="319"/>
      <c r="KB91" s="319"/>
      <c r="KC91" s="319"/>
      <c r="KD91" s="319"/>
      <c r="KE91" s="319"/>
      <c r="KF91" s="319"/>
      <c r="KG91" s="319"/>
      <c r="KH91" s="319"/>
      <c r="KI91" s="319"/>
      <c r="KJ91" s="319"/>
      <c r="KK91" s="319"/>
      <c r="KL91" s="319"/>
      <c r="KM91" s="319"/>
      <c r="KN91" s="319"/>
      <c r="KO91" s="319"/>
      <c r="KP91" s="319"/>
      <c r="KQ91" s="319"/>
      <c r="KR91" s="319"/>
      <c r="KS91" s="319"/>
      <c r="KT91" s="319"/>
      <c r="KU91" s="319"/>
      <c r="KV91" s="319"/>
      <c r="KW91" s="319"/>
      <c r="KX91" s="319"/>
      <c r="KY91" s="319"/>
      <c r="KZ91" s="319"/>
      <c r="LA91" s="319"/>
      <c r="LB91" s="319"/>
      <c r="LC91" s="319"/>
      <c r="LD91" s="319"/>
      <c r="LE91" s="319"/>
      <c r="LF91" s="319"/>
      <c r="LG91" s="319"/>
      <c r="LH91" s="319"/>
      <c r="LI91" s="319"/>
      <c r="LJ91" s="319"/>
      <c r="LK91" s="319"/>
      <c r="LL91" s="319"/>
      <c r="LM91" s="319"/>
      <c r="LN91" s="319"/>
      <c r="LO91" s="319"/>
      <c r="LP91" s="319"/>
      <c r="LQ91" s="319"/>
      <c r="LR91" s="319"/>
      <c r="LS91" s="319"/>
      <c r="LT91" s="319"/>
      <c r="LU91" s="319"/>
      <c r="LV91" s="319"/>
      <c r="LW91" s="319"/>
      <c r="LX91" s="319"/>
      <c r="LY91" s="319"/>
      <c r="LZ91" s="319"/>
      <c r="MA91" s="319"/>
      <c r="MB91" s="319"/>
      <c r="MC91" s="319"/>
      <c r="MD91" s="319"/>
      <c r="ME91" s="319"/>
      <c r="MF91" s="319"/>
      <c r="MG91" s="319"/>
      <c r="MH91" s="319"/>
      <c r="MI91" s="319"/>
      <c r="MJ91" s="319"/>
      <c r="MK91" s="319"/>
      <c r="ML91" s="319"/>
      <c r="MM91" s="319"/>
      <c r="MN91" s="319"/>
      <c r="MO91" s="319"/>
      <c r="MP91" s="319"/>
      <c r="MQ91" s="319"/>
      <c r="MR91" s="319"/>
      <c r="MS91" s="319"/>
      <c r="MT91" s="319"/>
      <c r="MU91" s="319"/>
      <c r="MV91" s="319"/>
      <c r="MW91" s="319"/>
      <c r="MX91" s="319"/>
      <c r="MY91" s="319"/>
      <c r="MZ91" s="319"/>
      <c r="NA91" s="319"/>
      <c r="NB91" s="319"/>
      <c r="NC91" s="319"/>
      <c r="ND91" s="319"/>
      <c r="NE91" s="319"/>
      <c r="NF91" s="319"/>
      <c r="NG91" s="319"/>
      <c r="NH91" s="319"/>
      <c r="NI91" s="319"/>
      <c r="NJ91" s="319"/>
      <c r="NK91" s="319"/>
      <c r="NL91" s="319"/>
      <c r="NM91" s="319"/>
      <c r="NN91" s="319"/>
      <c r="NO91" s="319"/>
      <c r="NP91" s="319"/>
      <c r="NQ91" s="319"/>
      <c r="NR91" s="319"/>
      <c r="NS91" s="319"/>
      <c r="NT91" s="319"/>
      <c r="NU91" s="319"/>
      <c r="NV91" s="319"/>
      <c r="NW91" s="319"/>
      <c r="NX91" s="319"/>
      <c r="NY91" s="319"/>
      <c r="NZ91" s="319"/>
      <c r="OA91" s="319"/>
      <c r="OB91" s="319"/>
      <c r="OC91" s="319"/>
      <c r="OD91" s="319"/>
      <c r="OE91" s="319"/>
      <c r="OF91" s="319"/>
      <c r="OG91" s="319"/>
      <c r="OH91" s="319"/>
      <c r="OI91" s="319"/>
      <c r="OJ91" s="319"/>
      <c r="OK91" s="319"/>
      <c r="OL91" s="319"/>
      <c r="OM91" s="319"/>
      <c r="ON91" s="319"/>
      <c r="OO91" s="319"/>
      <c r="OP91" s="319"/>
      <c r="OQ91" s="319"/>
      <c r="OR91" s="319"/>
      <c r="OS91" s="319"/>
      <c r="OT91" s="319"/>
      <c r="OU91" s="319"/>
      <c r="OV91" s="319"/>
      <c r="OW91" s="319"/>
      <c r="OX91" s="319"/>
      <c r="OY91" s="319"/>
      <c r="OZ91" s="319"/>
      <c r="PA91" s="319"/>
      <c r="PB91" s="319"/>
      <c r="PC91" s="319"/>
      <c r="PD91" s="319"/>
      <c r="PE91" s="319"/>
      <c r="PF91" s="319"/>
      <c r="PG91" s="319"/>
      <c r="PH91" s="319"/>
      <c r="PI91" s="319"/>
      <c r="PJ91" s="319"/>
      <c r="PK91" s="319"/>
      <c r="PL91" s="319"/>
      <c r="PM91" s="319"/>
      <c r="PN91" s="319"/>
      <c r="PO91" s="319"/>
      <c r="PP91" s="319"/>
      <c r="PQ91" s="319"/>
      <c r="PR91" s="319"/>
      <c r="PS91" s="319"/>
      <c r="PT91" s="319"/>
      <c r="PU91" s="319"/>
      <c r="PV91" s="319"/>
      <c r="PW91" s="319"/>
      <c r="PX91" s="319"/>
      <c r="PY91" s="319"/>
      <c r="PZ91" s="319"/>
      <c r="QA91" s="319"/>
      <c r="QB91" s="319"/>
      <c r="QC91" s="319"/>
      <c r="QD91" s="319"/>
      <c r="QE91" s="319"/>
      <c r="QF91" s="319"/>
      <c r="QG91" s="319"/>
      <c r="QH91" s="319"/>
      <c r="QI91" s="319"/>
      <c r="QJ91" s="319"/>
      <c r="QK91" s="319"/>
      <c r="QL91" s="319"/>
      <c r="QM91" s="319"/>
      <c r="QN91" s="319"/>
      <c r="QO91" s="319"/>
      <c r="QP91" s="319"/>
      <c r="QQ91" s="319"/>
      <c r="QR91" s="319"/>
      <c r="QS91" s="319"/>
      <c r="QT91" s="319"/>
      <c r="QU91" s="319"/>
      <c r="QV91" s="319"/>
      <c r="QW91" s="319"/>
      <c r="QX91" s="319"/>
      <c r="QY91" s="319"/>
      <c r="QZ91" s="319"/>
      <c r="RA91" s="319"/>
      <c r="RB91" s="319"/>
      <c r="RC91" s="319"/>
      <c r="RD91" s="319"/>
      <c r="RE91" s="319"/>
      <c r="RF91" s="319"/>
      <c r="RG91" s="319"/>
    </row>
    <row r="92" spans="1:475" s="746" customFormat="1">
      <c r="A92" s="319"/>
      <c r="B92" s="837"/>
      <c r="C92" s="848"/>
      <c r="D92" s="849"/>
      <c r="E92" s="812" t="s">
        <v>650</v>
      </c>
      <c r="F92" s="812">
        <v>5</v>
      </c>
      <c r="G92" s="839"/>
      <c r="H92" s="7" t="s">
        <v>37</v>
      </c>
      <c r="I92" s="840">
        <v>88</v>
      </c>
      <c r="J92" s="814">
        <v>144</v>
      </c>
      <c r="K92" s="815">
        <v>20</v>
      </c>
      <c r="L92" s="815">
        <v>42.68</v>
      </c>
      <c r="M92" s="841">
        <f t="shared" si="17"/>
        <v>22.68</v>
      </c>
      <c r="N92" s="842">
        <f t="shared" si="19"/>
        <v>12672</v>
      </c>
      <c r="O92" s="745"/>
      <c r="P92" s="843"/>
      <c r="Q92" s="844"/>
      <c r="R92" s="844">
        <f t="shared" si="18"/>
        <v>1995.84</v>
      </c>
      <c r="S92" s="844">
        <f t="shared" si="11"/>
        <v>3755.84</v>
      </c>
      <c r="T92" s="844">
        <v>0</v>
      </c>
      <c r="U92" s="844"/>
      <c r="V92" s="844"/>
      <c r="W92" s="844">
        <v>0</v>
      </c>
      <c r="X92" s="844"/>
      <c r="Y92" s="844"/>
      <c r="Z92" s="844">
        <f t="shared" si="16"/>
        <v>0</v>
      </c>
      <c r="AA92" s="845">
        <f>IF(J92=0,0,(HLOOKUP(H92,ElectricAvoidedCosts!$C$7:$P$37,F92+1,FALSE)))</f>
        <v>0.3175879546338175</v>
      </c>
      <c r="AB92" s="844">
        <f t="shared" si="12"/>
        <v>4024.4745611197354</v>
      </c>
      <c r="AC92" s="846"/>
      <c r="AD92" s="846"/>
      <c r="AE92" s="319"/>
      <c r="AF92" s="319"/>
      <c r="AG92" s="319"/>
      <c r="AH92" s="319"/>
      <c r="AI92" s="319"/>
      <c r="AJ92" s="319"/>
      <c r="AK92" s="319"/>
      <c r="AL92" s="319"/>
      <c r="AM92" s="319"/>
      <c r="AN92" s="319"/>
      <c r="AO92" s="319"/>
      <c r="AP92" s="319"/>
      <c r="AQ92" s="319"/>
      <c r="AR92" s="319"/>
      <c r="AS92" s="319"/>
      <c r="AT92" s="319"/>
      <c r="AU92" s="319"/>
      <c r="AV92" s="319"/>
      <c r="AW92" s="319"/>
      <c r="AX92" s="319"/>
      <c r="AY92" s="319"/>
      <c r="AZ92" s="319"/>
      <c r="BA92" s="319"/>
      <c r="BB92" s="319"/>
      <c r="BC92" s="319"/>
      <c r="BD92" s="319"/>
      <c r="BE92" s="319"/>
      <c r="BF92" s="319"/>
      <c r="BG92" s="319"/>
      <c r="BH92" s="319"/>
      <c r="BI92" s="319"/>
      <c r="BJ92" s="319"/>
      <c r="BK92" s="319"/>
      <c r="BL92" s="319"/>
      <c r="BM92" s="319"/>
      <c r="BN92" s="319"/>
      <c r="BO92" s="319"/>
      <c r="BP92" s="319"/>
      <c r="BQ92" s="319"/>
      <c r="BR92" s="319"/>
      <c r="BS92" s="319"/>
      <c r="BT92" s="319"/>
      <c r="BU92" s="319"/>
      <c r="BV92" s="319"/>
      <c r="BW92" s="319"/>
      <c r="BX92" s="319"/>
      <c r="BY92" s="319"/>
      <c r="BZ92" s="319"/>
      <c r="CA92" s="319"/>
      <c r="CB92" s="319"/>
      <c r="CC92" s="319"/>
      <c r="CD92" s="319"/>
      <c r="CE92" s="319"/>
      <c r="CF92" s="319"/>
      <c r="CG92" s="319"/>
      <c r="CH92" s="319"/>
      <c r="CI92" s="319"/>
      <c r="CJ92" s="319"/>
      <c r="CK92" s="319"/>
      <c r="CL92" s="319"/>
      <c r="CM92" s="319"/>
      <c r="CN92" s="319"/>
      <c r="CO92" s="319"/>
      <c r="CP92" s="319"/>
      <c r="CQ92" s="319"/>
      <c r="CR92" s="319"/>
      <c r="CS92" s="319"/>
      <c r="CT92" s="319"/>
      <c r="CU92" s="319"/>
      <c r="CV92" s="319"/>
      <c r="CW92" s="319"/>
      <c r="CX92" s="319"/>
      <c r="CY92" s="319"/>
      <c r="CZ92" s="319"/>
      <c r="DA92" s="319"/>
      <c r="DB92" s="319"/>
      <c r="DC92" s="319"/>
      <c r="DD92" s="319"/>
      <c r="DE92" s="319"/>
      <c r="DF92" s="319"/>
      <c r="DG92" s="319"/>
      <c r="DH92" s="319"/>
      <c r="DI92" s="319"/>
      <c r="DJ92" s="319"/>
      <c r="DK92" s="319"/>
      <c r="DL92" s="319"/>
      <c r="DM92" s="319"/>
      <c r="DN92" s="319"/>
      <c r="DO92" s="319"/>
      <c r="DP92" s="319"/>
      <c r="DQ92" s="319"/>
      <c r="DR92" s="319"/>
      <c r="DS92" s="319"/>
      <c r="DT92" s="319"/>
      <c r="DU92" s="319"/>
      <c r="DV92" s="319"/>
      <c r="DW92" s="319"/>
      <c r="DX92" s="319"/>
      <c r="DY92" s="319"/>
      <c r="DZ92" s="319"/>
      <c r="EA92" s="319"/>
      <c r="EB92" s="319"/>
      <c r="EC92" s="319"/>
      <c r="ED92" s="319"/>
      <c r="EE92" s="319"/>
      <c r="EF92" s="319"/>
      <c r="EG92" s="319"/>
      <c r="EH92" s="319"/>
      <c r="EI92" s="319"/>
      <c r="EJ92" s="319"/>
      <c r="EK92" s="319"/>
      <c r="EL92" s="319"/>
      <c r="EM92" s="319"/>
      <c r="EN92" s="319"/>
      <c r="EO92" s="319"/>
      <c r="EP92" s="319"/>
      <c r="EQ92" s="319"/>
      <c r="ER92" s="319"/>
      <c r="ES92" s="319"/>
      <c r="ET92" s="319"/>
      <c r="EU92" s="319"/>
      <c r="EV92" s="319"/>
      <c r="EW92" s="319"/>
      <c r="EX92" s="319"/>
      <c r="EY92" s="319"/>
      <c r="EZ92" s="319"/>
      <c r="FA92" s="319"/>
      <c r="FB92" s="319"/>
      <c r="FC92" s="319"/>
      <c r="FD92" s="319"/>
      <c r="FE92" s="319"/>
      <c r="FF92" s="319"/>
      <c r="FG92" s="319"/>
      <c r="FH92" s="319"/>
      <c r="FI92" s="319"/>
      <c r="FJ92" s="319"/>
      <c r="FK92" s="319"/>
      <c r="FL92" s="319"/>
      <c r="FM92" s="319"/>
      <c r="FN92" s="319"/>
      <c r="FO92" s="319"/>
      <c r="FP92" s="319"/>
      <c r="FQ92" s="319"/>
      <c r="FR92" s="319"/>
      <c r="FS92" s="319"/>
      <c r="FT92" s="319"/>
      <c r="FU92" s="319"/>
      <c r="FV92" s="319"/>
      <c r="FW92" s="319"/>
      <c r="FX92" s="319"/>
      <c r="FY92" s="319"/>
      <c r="FZ92" s="319"/>
      <c r="GA92" s="319"/>
      <c r="GB92" s="319"/>
      <c r="GC92" s="319"/>
      <c r="GD92" s="319"/>
      <c r="GE92" s="319"/>
      <c r="GF92" s="319"/>
      <c r="GG92" s="319"/>
      <c r="GH92" s="319"/>
      <c r="GI92" s="319"/>
      <c r="GJ92" s="319"/>
      <c r="GK92" s="319"/>
      <c r="GL92" s="319"/>
      <c r="GM92" s="319"/>
      <c r="GN92" s="319"/>
      <c r="GO92" s="319"/>
      <c r="GP92" s="319"/>
      <c r="GQ92" s="319"/>
      <c r="GR92" s="319"/>
      <c r="GS92" s="319"/>
      <c r="GT92" s="319"/>
      <c r="GU92" s="319"/>
      <c r="GV92" s="319"/>
      <c r="GW92" s="319"/>
      <c r="GX92" s="319"/>
      <c r="GY92" s="319"/>
      <c r="GZ92" s="319"/>
      <c r="HA92" s="319"/>
      <c r="HB92" s="319"/>
      <c r="HC92" s="319"/>
      <c r="HD92" s="319"/>
      <c r="HE92" s="319"/>
      <c r="HF92" s="319"/>
      <c r="HG92" s="319"/>
      <c r="HH92" s="319"/>
      <c r="HI92" s="319"/>
      <c r="HJ92" s="319"/>
      <c r="HK92" s="319"/>
      <c r="HL92" s="319"/>
      <c r="HM92" s="319"/>
      <c r="HN92" s="319"/>
      <c r="HO92" s="319"/>
      <c r="HP92" s="319"/>
      <c r="HQ92" s="319"/>
      <c r="HR92" s="319"/>
      <c r="HS92" s="319"/>
      <c r="HT92" s="319"/>
      <c r="HU92" s="319"/>
      <c r="HV92" s="319"/>
      <c r="HW92" s="319"/>
      <c r="HX92" s="319"/>
      <c r="HY92" s="319"/>
      <c r="HZ92" s="319"/>
      <c r="IA92" s="319"/>
      <c r="IB92" s="319"/>
      <c r="IC92" s="319"/>
      <c r="ID92" s="319"/>
      <c r="IE92" s="319"/>
      <c r="IF92" s="319"/>
      <c r="IG92" s="319"/>
      <c r="IH92" s="319"/>
      <c r="II92" s="319"/>
      <c r="IJ92" s="319"/>
      <c r="IK92" s="319"/>
      <c r="IL92" s="319"/>
      <c r="IM92" s="319"/>
      <c r="IN92" s="319"/>
      <c r="IO92" s="319"/>
      <c r="IP92" s="319"/>
      <c r="IQ92" s="319"/>
      <c r="IR92" s="319"/>
      <c r="IS92" s="319"/>
      <c r="IT92" s="319"/>
      <c r="IU92" s="319"/>
      <c r="IV92" s="319"/>
      <c r="IW92" s="319"/>
      <c r="IX92" s="319"/>
      <c r="IY92" s="319"/>
      <c r="IZ92" s="319"/>
      <c r="JA92" s="319"/>
      <c r="JB92" s="319"/>
      <c r="JC92" s="319"/>
      <c r="JD92" s="319"/>
      <c r="JE92" s="319"/>
      <c r="JF92" s="319"/>
      <c r="JG92" s="319"/>
      <c r="JH92" s="319"/>
      <c r="JI92" s="319"/>
      <c r="JJ92" s="319"/>
      <c r="JK92" s="319"/>
      <c r="JL92" s="319"/>
      <c r="JM92" s="319"/>
      <c r="JN92" s="319"/>
      <c r="JO92" s="319"/>
      <c r="JP92" s="319"/>
      <c r="JQ92" s="319"/>
      <c r="JR92" s="319"/>
      <c r="JS92" s="319"/>
      <c r="JT92" s="319"/>
      <c r="JU92" s="319"/>
      <c r="JV92" s="319"/>
      <c r="JW92" s="319"/>
      <c r="JX92" s="319"/>
      <c r="JY92" s="319"/>
      <c r="JZ92" s="319"/>
      <c r="KA92" s="319"/>
      <c r="KB92" s="319"/>
      <c r="KC92" s="319"/>
      <c r="KD92" s="319"/>
      <c r="KE92" s="319"/>
      <c r="KF92" s="319"/>
      <c r="KG92" s="319"/>
      <c r="KH92" s="319"/>
      <c r="KI92" s="319"/>
      <c r="KJ92" s="319"/>
      <c r="KK92" s="319"/>
      <c r="KL92" s="319"/>
      <c r="KM92" s="319"/>
      <c r="KN92" s="319"/>
      <c r="KO92" s="319"/>
      <c r="KP92" s="319"/>
      <c r="KQ92" s="319"/>
      <c r="KR92" s="319"/>
      <c r="KS92" s="319"/>
      <c r="KT92" s="319"/>
      <c r="KU92" s="319"/>
      <c r="KV92" s="319"/>
      <c r="KW92" s="319"/>
      <c r="KX92" s="319"/>
      <c r="KY92" s="319"/>
      <c r="KZ92" s="319"/>
      <c r="LA92" s="319"/>
      <c r="LB92" s="319"/>
      <c r="LC92" s="319"/>
      <c r="LD92" s="319"/>
      <c r="LE92" s="319"/>
      <c r="LF92" s="319"/>
      <c r="LG92" s="319"/>
      <c r="LH92" s="319"/>
      <c r="LI92" s="319"/>
      <c r="LJ92" s="319"/>
      <c r="LK92" s="319"/>
      <c r="LL92" s="319"/>
      <c r="LM92" s="319"/>
      <c r="LN92" s="319"/>
      <c r="LO92" s="319"/>
      <c r="LP92" s="319"/>
      <c r="LQ92" s="319"/>
      <c r="LR92" s="319"/>
      <c r="LS92" s="319"/>
      <c r="LT92" s="319"/>
      <c r="LU92" s="319"/>
      <c r="LV92" s="319"/>
      <c r="LW92" s="319"/>
      <c r="LX92" s="319"/>
      <c r="LY92" s="319"/>
      <c r="LZ92" s="319"/>
      <c r="MA92" s="319"/>
      <c r="MB92" s="319"/>
      <c r="MC92" s="319"/>
      <c r="MD92" s="319"/>
      <c r="ME92" s="319"/>
      <c r="MF92" s="319"/>
      <c r="MG92" s="319"/>
      <c r="MH92" s="319"/>
      <c r="MI92" s="319"/>
      <c r="MJ92" s="319"/>
      <c r="MK92" s="319"/>
      <c r="ML92" s="319"/>
      <c r="MM92" s="319"/>
      <c r="MN92" s="319"/>
      <c r="MO92" s="319"/>
      <c r="MP92" s="319"/>
      <c r="MQ92" s="319"/>
      <c r="MR92" s="319"/>
      <c r="MS92" s="319"/>
      <c r="MT92" s="319"/>
      <c r="MU92" s="319"/>
      <c r="MV92" s="319"/>
      <c r="MW92" s="319"/>
      <c r="MX92" s="319"/>
      <c r="MY92" s="319"/>
      <c r="MZ92" s="319"/>
      <c r="NA92" s="319"/>
      <c r="NB92" s="319"/>
      <c r="NC92" s="319"/>
      <c r="ND92" s="319"/>
      <c r="NE92" s="319"/>
      <c r="NF92" s="319"/>
      <c r="NG92" s="319"/>
      <c r="NH92" s="319"/>
      <c r="NI92" s="319"/>
      <c r="NJ92" s="319"/>
      <c r="NK92" s="319"/>
      <c r="NL92" s="319"/>
      <c r="NM92" s="319"/>
      <c r="NN92" s="319"/>
      <c r="NO92" s="319"/>
      <c r="NP92" s="319"/>
      <c r="NQ92" s="319"/>
      <c r="NR92" s="319"/>
      <c r="NS92" s="319"/>
      <c r="NT92" s="319"/>
      <c r="NU92" s="319"/>
      <c r="NV92" s="319"/>
      <c r="NW92" s="319"/>
      <c r="NX92" s="319"/>
      <c r="NY92" s="319"/>
      <c r="NZ92" s="319"/>
      <c r="OA92" s="319"/>
      <c r="OB92" s="319"/>
      <c r="OC92" s="319"/>
      <c r="OD92" s="319"/>
      <c r="OE92" s="319"/>
      <c r="OF92" s="319"/>
      <c r="OG92" s="319"/>
      <c r="OH92" s="319"/>
      <c r="OI92" s="319"/>
      <c r="OJ92" s="319"/>
      <c r="OK92" s="319"/>
      <c r="OL92" s="319"/>
      <c r="OM92" s="319"/>
      <c r="ON92" s="319"/>
      <c r="OO92" s="319"/>
      <c r="OP92" s="319"/>
      <c r="OQ92" s="319"/>
      <c r="OR92" s="319"/>
      <c r="OS92" s="319"/>
      <c r="OT92" s="319"/>
      <c r="OU92" s="319"/>
      <c r="OV92" s="319"/>
      <c r="OW92" s="319"/>
      <c r="OX92" s="319"/>
      <c r="OY92" s="319"/>
      <c r="OZ92" s="319"/>
      <c r="PA92" s="319"/>
      <c r="PB92" s="319"/>
      <c r="PC92" s="319"/>
      <c r="PD92" s="319"/>
      <c r="PE92" s="319"/>
      <c r="PF92" s="319"/>
      <c r="PG92" s="319"/>
      <c r="PH92" s="319"/>
      <c r="PI92" s="319"/>
      <c r="PJ92" s="319"/>
      <c r="PK92" s="319"/>
      <c r="PL92" s="319"/>
      <c r="PM92" s="319"/>
      <c r="PN92" s="319"/>
      <c r="PO92" s="319"/>
      <c r="PP92" s="319"/>
      <c r="PQ92" s="319"/>
      <c r="PR92" s="319"/>
      <c r="PS92" s="319"/>
      <c r="PT92" s="319"/>
      <c r="PU92" s="319"/>
      <c r="PV92" s="319"/>
      <c r="PW92" s="319"/>
      <c r="PX92" s="319"/>
      <c r="PY92" s="319"/>
      <c r="PZ92" s="319"/>
      <c r="QA92" s="319"/>
      <c r="QB92" s="319"/>
      <c r="QC92" s="319"/>
      <c r="QD92" s="319"/>
      <c r="QE92" s="319"/>
      <c r="QF92" s="319"/>
      <c r="QG92" s="319"/>
      <c r="QH92" s="319"/>
      <c r="QI92" s="319"/>
      <c r="QJ92" s="319"/>
      <c r="QK92" s="319"/>
      <c r="QL92" s="319"/>
      <c r="QM92" s="319"/>
      <c r="QN92" s="319"/>
      <c r="QO92" s="319"/>
      <c r="QP92" s="319"/>
      <c r="QQ92" s="319"/>
      <c r="QR92" s="319"/>
      <c r="QS92" s="319"/>
      <c r="QT92" s="319"/>
      <c r="QU92" s="319"/>
      <c r="QV92" s="319"/>
      <c r="QW92" s="319"/>
      <c r="QX92" s="319"/>
      <c r="QY92" s="319"/>
      <c r="QZ92" s="319"/>
      <c r="RA92" s="319"/>
      <c r="RB92" s="319"/>
      <c r="RC92" s="319"/>
      <c r="RD92" s="319"/>
      <c r="RE92" s="319"/>
      <c r="RF92" s="319"/>
      <c r="RG92" s="319"/>
    </row>
    <row r="93" spans="1:475" s="746" customFormat="1">
      <c r="A93" s="319"/>
      <c r="B93" s="837"/>
      <c r="C93" s="848"/>
      <c r="D93" s="849"/>
      <c r="E93" s="812" t="s">
        <v>651</v>
      </c>
      <c r="F93" s="812">
        <v>5</v>
      </c>
      <c r="G93" s="839"/>
      <c r="H93" s="7" t="s">
        <v>37</v>
      </c>
      <c r="I93" s="840">
        <v>15</v>
      </c>
      <c r="J93" s="814">
        <v>151</v>
      </c>
      <c r="K93" s="815">
        <v>20</v>
      </c>
      <c r="L93" s="815">
        <v>27.99</v>
      </c>
      <c r="M93" s="841">
        <f t="shared" si="17"/>
        <v>7.9899999999999984</v>
      </c>
      <c r="N93" s="842">
        <f t="shared" si="19"/>
        <v>2265</v>
      </c>
      <c r="O93" s="745"/>
      <c r="P93" s="843"/>
      <c r="Q93" s="844"/>
      <c r="R93" s="844">
        <f t="shared" si="18"/>
        <v>119.84999999999998</v>
      </c>
      <c r="S93" s="844">
        <f t="shared" si="11"/>
        <v>419.84999999999997</v>
      </c>
      <c r="T93" s="844">
        <v>0</v>
      </c>
      <c r="U93" s="844"/>
      <c r="V93" s="844"/>
      <c r="W93" s="844">
        <v>0</v>
      </c>
      <c r="X93" s="844"/>
      <c r="Y93" s="844"/>
      <c r="Z93" s="844">
        <f t="shared" si="16"/>
        <v>0</v>
      </c>
      <c r="AA93" s="845">
        <f>IF(J93=0,0,(HLOOKUP(H93,ElectricAvoidedCosts!$C$7:$P$37,F93+1,FALSE)))</f>
        <v>0.3175879546338175</v>
      </c>
      <c r="AB93" s="844">
        <f t="shared" si="12"/>
        <v>719.33671724559667</v>
      </c>
      <c r="AC93" s="846"/>
      <c r="AD93" s="846"/>
      <c r="AE93" s="319"/>
      <c r="AF93" s="319"/>
      <c r="AG93" s="319"/>
      <c r="AH93" s="319"/>
      <c r="AI93" s="319"/>
      <c r="AJ93" s="319"/>
      <c r="AK93" s="319"/>
      <c r="AL93" s="319"/>
      <c r="AM93" s="319"/>
      <c r="AN93" s="319"/>
      <c r="AO93" s="319"/>
      <c r="AP93" s="319"/>
      <c r="AQ93" s="319"/>
      <c r="AR93" s="319"/>
      <c r="AS93" s="319"/>
      <c r="AT93" s="319"/>
      <c r="AU93" s="319"/>
      <c r="AV93" s="319"/>
      <c r="AW93" s="319"/>
      <c r="AX93" s="319"/>
      <c r="AY93" s="319"/>
      <c r="AZ93" s="319"/>
      <c r="BA93" s="319"/>
      <c r="BB93" s="319"/>
      <c r="BC93" s="319"/>
      <c r="BD93" s="319"/>
      <c r="BE93" s="319"/>
      <c r="BF93" s="319"/>
      <c r="BG93" s="319"/>
      <c r="BH93" s="319"/>
      <c r="BI93" s="319"/>
      <c r="BJ93" s="319"/>
      <c r="BK93" s="319"/>
      <c r="BL93" s="319"/>
      <c r="BM93" s="319"/>
      <c r="BN93" s="319"/>
      <c r="BO93" s="319"/>
      <c r="BP93" s="319"/>
      <c r="BQ93" s="319"/>
      <c r="BR93" s="319"/>
      <c r="BS93" s="319"/>
      <c r="BT93" s="319"/>
      <c r="BU93" s="319"/>
      <c r="BV93" s="319"/>
      <c r="BW93" s="319"/>
      <c r="BX93" s="319"/>
      <c r="BY93" s="319"/>
      <c r="BZ93" s="319"/>
      <c r="CA93" s="319"/>
      <c r="CB93" s="319"/>
      <c r="CC93" s="319"/>
      <c r="CD93" s="319"/>
      <c r="CE93" s="319"/>
      <c r="CF93" s="319"/>
      <c r="CG93" s="319"/>
      <c r="CH93" s="319"/>
      <c r="CI93" s="319"/>
      <c r="CJ93" s="319"/>
      <c r="CK93" s="319"/>
      <c r="CL93" s="319"/>
      <c r="CM93" s="319"/>
      <c r="CN93" s="319"/>
      <c r="CO93" s="319"/>
      <c r="CP93" s="319"/>
      <c r="CQ93" s="319"/>
      <c r="CR93" s="319"/>
      <c r="CS93" s="319"/>
      <c r="CT93" s="319"/>
      <c r="CU93" s="319"/>
      <c r="CV93" s="319"/>
      <c r="CW93" s="319"/>
      <c r="CX93" s="319"/>
      <c r="CY93" s="319"/>
      <c r="CZ93" s="319"/>
      <c r="DA93" s="319"/>
      <c r="DB93" s="319"/>
      <c r="DC93" s="319"/>
      <c r="DD93" s="319"/>
      <c r="DE93" s="319"/>
      <c r="DF93" s="319"/>
      <c r="DG93" s="319"/>
      <c r="DH93" s="319"/>
      <c r="DI93" s="319"/>
      <c r="DJ93" s="319"/>
      <c r="DK93" s="319"/>
      <c r="DL93" s="319"/>
      <c r="DM93" s="319"/>
      <c r="DN93" s="319"/>
      <c r="DO93" s="319"/>
      <c r="DP93" s="319"/>
      <c r="DQ93" s="319"/>
      <c r="DR93" s="319"/>
      <c r="DS93" s="319"/>
      <c r="DT93" s="319"/>
      <c r="DU93" s="319"/>
      <c r="DV93" s="319"/>
      <c r="DW93" s="319"/>
      <c r="DX93" s="319"/>
      <c r="DY93" s="319"/>
      <c r="DZ93" s="319"/>
      <c r="EA93" s="319"/>
      <c r="EB93" s="319"/>
      <c r="EC93" s="319"/>
      <c r="ED93" s="319"/>
      <c r="EE93" s="319"/>
      <c r="EF93" s="319"/>
      <c r="EG93" s="319"/>
      <c r="EH93" s="319"/>
      <c r="EI93" s="319"/>
      <c r="EJ93" s="319"/>
      <c r="EK93" s="319"/>
      <c r="EL93" s="319"/>
      <c r="EM93" s="319"/>
      <c r="EN93" s="319"/>
      <c r="EO93" s="319"/>
      <c r="EP93" s="319"/>
      <c r="EQ93" s="319"/>
      <c r="ER93" s="319"/>
      <c r="ES93" s="319"/>
      <c r="ET93" s="319"/>
      <c r="EU93" s="319"/>
      <c r="EV93" s="319"/>
      <c r="EW93" s="319"/>
      <c r="EX93" s="319"/>
      <c r="EY93" s="319"/>
      <c r="EZ93" s="319"/>
      <c r="FA93" s="319"/>
      <c r="FB93" s="319"/>
      <c r="FC93" s="319"/>
      <c r="FD93" s="319"/>
      <c r="FE93" s="319"/>
      <c r="FF93" s="319"/>
      <c r="FG93" s="319"/>
      <c r="FH93" s="319"/>
      <c r="FI93" s="319"/>
      <c r="FJ93" s="319"/>
      <c r="FK93" s="319"/>
      <c r="FL93" s="319"/>
      <c r="FM93" s="319"/>
      <c r="FN93" s="319"/>
      <c r="FO93" s="319"/>
      <c r="FP93" s="319"/>
      <c r="FQ93" s="319"/>
      <c r="FR93" s="319"/>
      <c r="FS93" s="319"/>
      <c r="FT93" s="319"/>
      <c r="FU93" s="319"/>
      <c r="FV93" s="319"/>
      <c r="FW93" s="319"/>
      <c r="FX93" s="319"/>
      <c r="FY93" s="319"/>
      <c r="FZ93" s="319"/>
      <c r="GA93" s="319"/>
      <c r="GB93" s="319"/>
      <c r="GC93" s="319"/>
      <c r="GD93" s="319"/>
      <c r="GE93" s="319"/>
      <c r="GF93" s="319"/>
      <c r="GG93" s="319"/>
      <c r="GH93" s="319"/>
      <c r="GI93" s="319"/>
      <c r="GJ93" s="319"/>
      <c r="GK93" s="319"/>
      <c r="GL93" s="319"/>
      <c r="GM93" s="319"/>
      <c r="GN93" s="319"/>
      <c r="GO93" s="319"/>
      <c r="GP93" s="319"/>
      <c r="GQ93" s="319"/>
      <c r="GR93" s="319"/>
      <c r="GS93" s="319"/>
      <c r="GT93" s="319"/>
      <c r="GU93" s="319"/>
      <c r="GV93" s="319"/>
      <c r="GW93" s="319"/>
      <c r="GX93" s="319"/>
      <c r="GY93" s="319"/>
      <c r="GZ93" s="319"/>
      <c r="HA93" s="319"/>
      <c r="HB93" s="319"/>
      <c r="HC93" s="319"/>
      <c r="HD93" s="319"/>
      <c r="HE93" s="319"/>
      <c r="HF93" s="319"/>
      <c r="HG93" s="319"/>
      <c r="HH93" s="319"/>
      <c r="HI93" s="319"/>
      <c r="HJ93" s="319"/>
      <c r="HK93" s="319"/>
      <c r="HL93" s="319"/>
      <c r="HM93" s="319"/>
      <c r="HN93" s="319"/>
      <c r="HO93" s="319"/>
      <c r="HP93" s="319"/>
      <c r="HQ93" s="319"/>
      <c r="HR93" s="319"/>
      <c r="HS93" s="319"/>
      <c r="HT93" s="319"/>
      <c r="HU93" s="319"/>
      <c r="HV93" s="319"/>
      <c r="HW93" s="319"/>
      <c r="HX93" s="319"/>
      <c r="HY93" s="319"/>
      <c r="HZ93" s="319"/>
      <c r="IA93" s="319"/>
      <c r="IB93" s="319"/>
      <c r="IC93" s="319"/>
      <c r="ID93" s="319"/>
      <c r="IE93" s="319"/>
      <c r="IF93" s="319"/>
      <c r="IG93" s="319"/>
      <c r="IH93" s="319"/>
      <c r="II93" s="319"/>
      <c r="IJ93" s="319"/>
      <c r="IK93" s="319"/>
      <c r="IL93" s="319"/>
      <c r="IM93" s="319"/>
      <c r="IN93" s="319"/>
      <c r="IO93" s="319"/>
      <c r="IP93" s="319"/>
      <c r="IQ93" s="319"/>
      <c r="IR93" s="319"/>
      <c r="IS93" s="319"/>
      <c r="IT93" s="319"/>
      <c r="IU93" s="319"/>
      <c r="IV93" s="319"/>
      <c r="IW93" s="319"/>
      <c r="IX93" s="319"/>
      <c r="IY93" s="319"/>
      <c r="IZ93" s="319"/>
      <c r="JA93" s="319"/>
      <c r="JB93" s="319"/>
      <c r="JC93" s="319"/>
      <c r="JD93" s="319"/>
      <c r="JE93" s="319"/>
      <c r="JF93" s="319"/>
      <c r="JG93" s="319"/>
      <c r="JH93" s="319"/>
      <c r="JI93" s="319"/>
      <c r="JJ93" s="319"/>
      <c r="JK93" s="319"/>
      <c r="JL93" s="319"/>
      <c r="JM93" s="319"/>
      <c r="JN93" s="319"/>
      <c r="JO93" s="319"/>
      <c r="JP93" s="319"/>
      <c r="JQ93" s="319"/>
      <c r="JR93" s="319"/>
      <c r="JS93" s="319"/>
      <c r="JT93" s="319"/>
      <c r="JU93" s="319"/>
      <c r="JV93" s="319"/>
      <c r="JW93" s="319"/>
      <c r="JX93" s="319"/>
      <c r="JY93" s="319"/>
      <c r="JZ93" s="319"/>
      <c r="KA93" s="319"/>
      <c r="KB93" s="319"/>
      <c r="KC93" s="319"/>
      <c r="KD93" s="319"/>
      <c r="KE93" s="319"/>
      <c r="KF93" s="319"/>
      <c r="KG93" s="319"/>
      <c r="KH93" s="319"/>
      <c r="KI93" s="319"/>
      <c r="KJ93" s="319"/>
      <c r="KK93" s="319"/>
      <c r="KL93" s="319"/>
      <c r="KM93" s="319"/>
      <c r="KN93" s="319"/>
      <c r="KO93" s="319"/>
      <c r="KP93" s="319"/>
      <c r="KQ93" s="319"/>
      <c r="KR93" s="319"/>
      <c r="KS93" s="319"/>
      <c r="KT93" s="319"/>
      <c r="KU93" s="319"/>
      <c r="KV93" s="319"/>
      <c r="KW93" s="319"/>
      <c r="KX93" s="319"/>
      <c r="KY93" s="319"/>
      <c r="KZ93" s="319"/>
      <c r="LA93" s="319"/>
      <c r="LB93" s="319"/>
      <c r="LC93" s="319"/>
      <c r="LD93" s="319"/>
      <c r="LE93" s="319"/>
      <c r="LF93" s="319"/>
      <c r="LG93" s="319"/>
      <c r="LH93" s="319"/>
      <c r="LI93" s="319"/>
      <c r="LJ93" s="319"/>
      <c r="LK93" s="319"/>
      <c r="LL93" s="319"/>
      <c r="LM93" s="319"/>
      <c r="LN93" s="319"/>
      <c r="LO93" s="319"/>
      <c r="LP93" s="319"/>
      <c r="LQ93" s="319"/>
      <c r="LR93" s="319"/>
      <c r="LS93" s="319"/>
      <c r="LT93" s="319"/>
      <c r="LU93" s="319"/>
      <c r="LV93" s="319"/>
      <c r="LW93" s="319"/>
      <c r="LX93" s="319"/>
      <c r="LY93" s="319"/>
      <c r="LZ93" s="319"/>
      <c r="MA93" s="319"/>
      <c r="MB93" s="319"/>
      <c r="MC93" s="319"/>
      <c r="MD93" s="319"/>
      <c r="ME93" s="319"/>
      <c r="MF93" s="319"/>
      <c r="MG93" s="319"/>
      <c r="MH93" s="319"/>
      <c r="MI93" s="319"/>
      <c r="MJ93" s="319"/>
      <c r="MK93" s="319"/>
      <c r="ML93" s="319"/>
      <c r="MM93" s="319"/>
      <c r="MN93" s="319"/>
      <c r="MO93" s="319"/>
      <c r="MP93" s="319"/>
      <c r="MQ93" s="319"/>
      <c r="MR93" s="319"/>
      <c r="MS93" s="319"/>
      <c r="MT93" s="319"/>
      <c r="MU93" s="319"/>
      <c r="MV93" s="319"/>
      <c r="MW93" s="319"/>
      <c r="MX93" s="319"/>
      <c r="MY93" s="319"/>
      <c r="MZ93" s="319"/>
      <c r="NA93" s="319"/>
      <c r="NB93" s="319"/>
      <c r="NC93" s="319"/>
      <c r="ND93" s="319"/>
      <c r="NE93" s="319"/>
      <c r="NF93" s="319"/>
      <c r="NG93" s="319"/>
      <c r="NH93" s="319"/>
      <c r="NI93" s="319"/>
      <c r="NJ93" s="319"/>
      <c r="NK93" s="319"/>
      <c r="NL93" s="319"/>
      <c r="NM93" s="319"/>
      <c r="NN93" s="319"/>
      <c r="NO93" s="319"/>
      <c r="NP93" s="319"/>
      <c r="NQ93" s="319"/>
      <c r="NR93" s="319"/>
      <c r="NS93" s="319"/>
      <c r="NT93" s="319"/>
      <c r="NU93" s="319"/>
      <c r="NV93" s="319"/>
      <c r="NW93" s="319"/>
      <c r="NX93" s="319"/>
      <c r="NY93" s="319"/>
      <c r="NZ93" s="319"/>
      <c r="OA93" s="319"/>
      <c r="OB93" s="319"/>
      <c r="OC93" s="319"/>
      <c r="OD93" s="319"/>
      <c r="OE93" s="319"/>
      <c r="OF93" s="319"/>
      <c r="OG93" s="319"/>
      <c r="OH93" s="319"/>
      <c r="OI93" s="319"/>
      <c r="OJ93" s="319"/>
      <c r="OK93" s="319"/>
      <c r="OL93" s="319"/>
      <c r="OM93" s="319"/>
      <c r="ON93" s="319"/>
      <c r="OO93" s="319"/>
      <c r="OP93" s="319"/>
      <c r="OQ93" s="319"/>
      <c r="OR93" s="319"/>
      <c r="OS93" s="319"/>
      <c r="OT93" s="319"/>
      <c r="OU93" s="319"/>
      <c r="OV93" s="319"/>
      <c r="OW93" s="319"/>
      <c r="OX93" s="319"/>
      <c r="OY93" s="319"/>
      <c r="OZ93" s="319"/>
      <c r="PA93" s="319"/>
      <c r="PB93" s="319"/>
      <c r="PC93" s="319"/>
      <c r="PD93" s="319"/>
      <c r="PE93" s="319"/>
      <c r="PF93" s="319"/>
      <c r="PG93" s="319"/>
      <c r="PH93" s="319"/>
      <c r="PI93" s="319"/>
      <c r="PJ93" s="319"/>
      <c r="PK93" s="319"/>
      <c r="PL93" s="319"/>
      <c r="PM93" s="319"/>
      <c r="PN93" s="319"/>
      <c r="PO93" s="319"/>
      <c r="PP93" s="319"/>
      <c r="PQ93" s="319"/>
      <c r="PR93" s="319"/>
      <c r="PS93" s="319"/>
      <c r="PT93" s="319"/>
      <c r="PU93" s="319"/>
      <c r="PV93" s="319"/>
      <c r="PW93" s="319"/>
      <c r="PX93" s="319"/>
      <c r="PY93" s="319"/>
      <c r="PZ93" s="319"/>
      <c r="QA93" s="319"/>
      <c r="QB93" s="319"/>
      <c r="QC93" s="319"/>
      <c r="QD93" s="319"/>
      <c r="QE93" s="319"/>
      <c r="QF93" s="319"/>
      <c r="QG93" s="319"/>
      <c r="QH93" s="319"/>
      <c r="QI93" s="319"/>
      <c r="QJ93" s="319"/>
      <c r="QK93" s="319"/>
      <c r="QL93" s="319"/>
      <c r="QM93" s="319"/>
      <c r="QN93" s="319"/>
      <c r="QO93" s="319"/>
      <c r="QP93" s="319"/>
      <c r="QQ93" s="319"/>
      <c r="QR93" s="319"/>
      <c r="QS93" s="319"/>
      <c r="QT93" s="319"/>
      <c r="QU93" s="319"/>
      <c r="QV93" s="319"/>
      <c r="QW93" s="319"/>
      <c r="QX93" s="319"/>
      <c r="QY93" s="319"/>
      <c r="QZ93" s="319"/>
      <c r="RA93" s="319"/>
      <c r="RB93" s="319"/>
      <c r="RC93" s="319"/>
      <c r="RD93" s="319"/>
      <c r="RE93" s="319"/>
      <c r="RF93" s="319"/>
      <c r="RG93" s="319"/>
    </row>
    <row r="94" spans="1:475" s="746" customFormat="1">
      <c r="A94" s="319"/>
      <c r="B94" s="837"/>
      <c r="C94" s="848"/>
      <c r="D94" s="849"/>
      <c r="E94" s="812" t="s">
        <v>652</v>
      </c>
      <c r="F94" s="812">
        <v>5</v>
      </c>
      <c r="G94" s="839"/>
      <c r="H94" s="7" t="s">
        <v>37</v>
      </c>
      <c r="I94" s="840">
        <v>33</v>
      </c>
      <c r="J94" s="814">
        <v>161</v>
      </c>
      <c r="K94" s="815">
        <v>20</v>
      </c>
      <c r="L94" s="815">
        <v>20.71</v>
      </c>
      <c r="M94" s="841">
        <f t="shared" si="17"/>
        <v>0.71000000000000085</v>
      </c>
      <c r="N94" s="842">
        <f t="shared" si="19"/>
        <v>5313</v>
      </c>
      <c r="O94" s="745"/>
      <c r="P94" s="843"/>
      <c r="Q94" s="844"/>
      <c r="R94" s="844">
        <f t="shared" si="18"/>
        <v>23.430000000000028</v>
      </c>
      <c r="S94" s="844">
        <f t="shared" si="11"/>
        <v>683.43000000000006</v>
      </c>
      <c r="T94" s="844">
        <v>0</v>
      </c>
      <c r="U94" s="844"/>
      <c r="V94" s="844"/>
      <c r="W94" s="844">
        <v>0</v>
      </c>
      <c r="X94" s="844"/>
      <c r="Y94" s="844"/>
      <c r="Z94" s="844">
        <f t="shared" si="16"/>
        <v>0</v>
      </c>
      <c r="AA94" s="845">
        <f>IF(J94=0,0,(HLOOKUP(H94,ElectricAvoidedCosts!$C$7:$P$37,F94+1,FALSE)))</f>
        <v>0.3175879546338175</v>
      </c>
      <c r="AB94" s="844">
        <f t="shared" si="12"/>
        <v>1687.3448029694723</v>
      </c>
      <c r="AC94" s="846"/>
      <c r="AD94" s="846"/>
      <c r="AE94" s="319"/>
      <c r="AF94" s="319"/>
      <c r="AG94" s="319"/>
      <c r="AH94" s="319"/>
      <c r="AI94" s="319"/>
      <c r="AJ94" s="319"/>
      <c r="AK94" s="319"/>
      <c r="AL94" s="319"/>
      <c r="AM94" s="319"/>
      <c r="AN94" s="319"/>
      <c r="AO94" s="319"/>
      <c r="AP94" s="319"/>
      <c r="AQ94" s="319"/>
      <c r="AR94" s="319"/>
      <c r="AS94" s="319"/>
      <c r="AT94" s="319"/>
      <c r="AU94" s="319"/>
      <c r="AV94" s="319"/>
      <c r="AW94" s="319"/>
      <c r="AX94" s="319"/>
      <c r="AY94" s="319"/>
      <c r="AZ94" s="319"/>
      <c r="BA94" s="319"/>
      <c r="BB94" s="319"/>
      <c r="BC94" s="319"/>
      <c r="BD94" s="319"/>
      <c r="BE94" s="319"/>
      <c r="BF94" s="319"/>
      <c r="BG94" s="319"/>
      <c r="BH94" s="319"/>
      <c r="BI94" s="319"/>
      <c r="BJ94" s="319"/>
      <c r="BK94" s="319"/>
      <c r="BL94" s="319"/>
      <c r="BM94" s="319"/>
      <c r="BN94" s="319"/>
      <c r="BO94" s="319"/>
      <c r="BP94" s="319"/>
      <c r="BQ94" s="319"/>
      <c r="BR94" s="319"/>
      <c r="BS94" s="319"/>
      <c r="BT94" s="319"/>
      <c r="BU94" s="319"/>
      <c r="BV94" s="319"/>
      <c r="BW94" s="319"/>
      <c r="BX94" s="319"/>
      <c r="BY94" s="319"/>
      <c r="BZ94" s="319"/>
      <c r="CA94" s="319"/>
      <c r="CB94" s="319"/>
      <c r="CC94" s="319"/>
      <c r="CD94" s="319"/>
      <c r="CE94" s="319"/>
      <c r="CF94" s="319"/>
      <c r="CG94" s="319"/>
      <c r="CH94" s="319"/>
      <c r="CI94" s="319"/>
      <c r="CJ94" s="319"/>
      <c r="CK94" s="319"/>
      <c r="CL94" s="319"/>
      <c r="CM94" s="319"/>
      <c r="CN94" s="319"/>
      <c r="CO94" s="319"/>
      <c r="CP94" s="319"/>
      <c r="CQ94" s="319"/>
      <c r="CR94" s="319"/>
      <c r="CS94" s="319"/>
      <c r="CT94" s="319"/>
      <c r="CU94" s="319"/>
      <c r="CV94" s="319"/>
      <c r="CW94" s="319"/>
      <c r="CX94" s="319"/>
      <c r="CY94" s="319"/>
      <c r="CZ94" s="319"/>
      <c r="DA94" s="319"/>
      <c r="DB94" s="319"/>
      <c r="DC94" s="319"/>
      <c r="DD94" s="319"/>
      <c r="DE94" s="319"/>
      <c r="DF94" s="319"/>
      <c r="DG94" s="319"/>
      <c r="DH94" s="319"/>
      <c r="DI94" s="319"/>
      <c r="DJ94" s="319"/>
      <c r="DK94" s="319"/>
      <c r="DL94" s="319"/>
      <c r="DM94" s="319"/>
      <c r="DN94" s="319"/>
      <c r="DO94" s="319"/>
      <c r="DP94" s="319"/>
      <c r="DQ94" s="319"/>
      <c r="DR94" s="319"/>
      <c r="DS94" s="319"/>
      <c r="DT94" s="319"/>
      <c r="DU94" s="319"/>
      <c r="DV94" s="319"/>
      <c r="DW94" s="319"/>
      <c r="DX94" s="319"/>
      <c r="DY94" s="319"/>
      <c r="DZ94" s="319"/>
      <c r="EA94" s="319"/>
      <c r="EB94" s="319"/>
      <c r="EC94" s="319"/>
      <c r="ED94" s="319"/>
      <c r="EE94" s="319"/>
      <c r="EF94" s="319"/>
      <c r="EG94" s="319"/>
      <c r="EH94" s="319"/>
      <c r="EI94" s="319"/>
      <c r="EJ94" s="319"/>
      <c r="EK94" s="319"/>
      <c r="EL94" s="319"/>
      <c r="EM94" s="319"/>
      <c r="EN94" s="319"/>
      <c r="EO94" s="319"/>
      <c r="EP94" s="319"/>
      <c r="EQ94" s="319"/>
      <c r="ER94" s="319"/>
      <c r="ES94" s="319"/>
      <c r="ET94" s="319"/>
      <c r="EU94" s="319"/>
      <c r="EV94" s="319"/>
      <c r="EW94" s="319"/>
      <c r="EX94" s="319"/>
      <c r="EY94" s="319"/>
      <c r="EZ94" s="319"/>
      <c r="FA94" s="319"/>
      <c r="FB94" s="319"/>
      <c r="FC94" s="319"/>
      <c r="FD94" s="319"/>
      <c r="FE94" s="319"/>
      <c r="FF94" s="319"/>
      <c r="FG94" s="319"/>
      <c r="FH94" s="319"/>
      <c r="FI94" s="319"/>
      <c r="FJ94" s="319"/>
      <c r="FK94" s="319"/>
      <c r="FL94" s="319"/>
      <c r="FM94" s="319"/>
      <c r="FN94" s="319"/>
      <c r="FO94" s="319"/>
      <c r="FP94" s="319"/>
      <c r="FQ94" s="319"/>
      <c r="FR94" s="319"/>
      <c r="FS94" s="319"/>
      <c r="FT94" s="319"/>
      <c r="FU94" s="319"/>
      <c r="FV94" s="319"/>
      <c r="FW94" s="319"/>
      <c r="FX94" s="319"/>
      <c r="FY94" s="319"/>
      <c r="FZ94" s="319"/>
      <c r="GA94" s="319"/>
      <c r="GB94" s="319"/>
      <c r="GC94" s="319"/>
      <c r="GD94" s="319"/>
      <c r="GE94" s="319"/>
      <c r="GF94" s="319"/>
      <c r="GG94" s="319"/>
      <c r="GH94" s="319"/>
      <c r="GI94" s="319"/>
      <c r="GJ94" s="319"/>
      <c r="GK94" s="319"/>
      <c r="GL94" s="319"/>
      <c r="GM94" s="319"/>
      <c r="GN94" s="319"/>
      <c r="GO94" s="319"/>
      <c r="GP94" s="319"/>
      <c r="GQ94" s="319"/>
      <c r="GR94" s="319"/>
      <c r="GS94" s="319"/>
      <c r="GT94" s="319"/>
      <c r="GU94" s="319"/>
      <c r="GV94" s="319"/>
      <c r="GW94" s="319"/>
      <c r="GX94" s="319"/>
      <c r="GY94" s="319"/>
      <c r="GZ94" s="319"/>
      <c r="HA94" s="319"/>
      <c r="HB94" s="319"/>
      <c r="HC94" s="319"/>
      <c r="HD94" s="319"/>
      <c r="HE94" s="319"/>
      <c r="HF94" s="319"/>
      <c r="HG94" s="319"/>
      <c r="HH94" s="319"/>
      <c r="HI94" s="319"/>
      <c r="HJ94" s="319"/>
      <c r="HK94" s="319"/>
      <c r="HL94" s="319"/>
      <c r="HM94" s="319"/>
      <c r="HN94" s="319"/>
      <c r="HO94" s="319"/>
      <c r="HP94" s="319"/>
      <c r="HQ94" s="319"/>
      <c r="HR94" s="319"/>
      <c r="HS94" s="319"/>
      <c r="HT94" s="319"/>
      <c r="HU94" s="319"/>
      <c r="HV94" s="319"/>
      <c r="HW94" s="319"/>
      <c r="HX94" s="319"/>
      <c r="HY94" s="319"/>
      <c r="HZ94" s="319"/>
      <c r="IA94" s="319"/>
      <c r="IB94" s="319"/>
      <c r="IC94" s="319"/>
      <c r="ID94" s="319"/>
      <c r="IE94" s="319"/>
      <c r="IF94" s="319"/>
      <c r="IG94" s="319"/>
      <c r="IH94" s="319"/>
      <c r="II94" s="319"/>
      <c r="IJ94" s="319"/>
      <c r="IK94" s="319"/>
      <c r="IL94" s="319"/>
      <c r="IM94" s="319"/>
      <c r="IN94" s="319"/>
      <c r="IO94" s="319"/>
      <c r="IP94" s="319"/>
      <c r="IQ94" s="319"/>
      <c r="IR94" s="319"/>
      <c r="IS94" s="319"/>
      <c r="IT94" s="319"/>
      <c r="IU94" s="319"/>
      <c r="IV94" s="319"/>
      <c r="IW94" s="319"/>
      <c r="IX94" s="319"/>
      <c r="IY94" s="319"/>
      <c r="IZ94" s="319"/>
      <c r="JA94" s="319"/>
      <c r="JB94" s="319"/>
      <c r="JC94" s="319"/>
      <c r="JD94" s="319"/>
      <c r="JE94" s="319"/>
      <c r="JF94" s="319"/>
      <c r="JG94" s="319"/>
      <c r="JH94" s="319"/>
      <c r="JI94" s="319"/>
      <c r="JJ94" s="319"/>
      <c r="JK94" s="319"/>
      <c r="JL94" s="319"/>
      <c r="JM94" s="319"/>
      <c r="JN94" s="319"/>
      <c r="JO94" s="319"/>
      <c r="JP94" s="319"/>
      <c r="JQ94" s="319"/>
      <c r="JR94" s="319"/>
      <c r="JS94" s="319"/>
      <c r="JT94" s="319"/>
      <c r="JU94" s="319"/>
      <c r="JV94" s="319"/>
      <c r="JW94" s="319"/>
      <c r="JX94" s="319"/>
      <c r="JY94" s="319"/>
      <c r="JZ94" s="319"/>
      <c r="KA94" s="319"/>
      <c r="KB94" s="319"/>
      <c r="KC94" s="319"/>
      <c r="KD94" s="319"/>
      <c r="KE94" s="319"/>
      <c r="KF94" s="319"/>
      <c r="KG94" s="319"/>
      <c r="KH94" s="319"/>
      <c r="KI94" s="319"/>
      <c r="KJ94" s="319"/>
      <c r="KK94" s="319"/>
      <c r="KL94" s="319"/>
      <c r="KM94" s="319"/>
      <c r="KN94" s="319"/>
      <c r="KO94" s="319"/>
      <c r="KP94" s="319"/>
      <c r="KQ94" s="319"/>
      <c r="KR94" s="319"/>
      <c r="KS94" s="319"/>
      <c r="KT94" s="319"/>
      <c r="KU94" s="319"/>
      <c r="KV94" s="319"/>
      <c r="KW94" s="319"/>
      <c r="KX94" s="319"/>
      <c r="KY94" s="319"/>
      <c r="KZ94" s="319"/>
      <c r="LA94" s="319"/>
      <c r="LB94" s="319"/>
      <c r="LC94" s="319"/>
      <c r="LD94" s="319"/>
      <c r="LE94" s="319"/>
      <c r="LF94" s="319"/>
      <c r="LG94" s="319"/>
      <c r="LH94" s="319"/>
      <c r="LI94" s="319"/>
      <c r="LJ94" s="319"/>
      <c r="LK94" s="319"/>
      <c r="LL94" s="319"/>
      <c r="LM94" s="319"/>
      <c r="LN94" s="319"/>
      <c r="LO94" s="319"/>
      <c r="LP94" s="319"/>
      <c r="LQ94" s="319"/>
      <c r="LR94" s="319"/>
      <c r="LS94" s="319"/>
      <c r="LT94" s="319"/>
      <c r="LU94" s="319"/>
      <c r="LV94" s="319"/>
      <c r="LW94" s="319"/>
      <c r="LX94" s="319"/>
      <c r="LY94" s="319"/>
      <c r="LZ94" s="319"/>
      <c r="MA94" s="319"/>
      <c r="MB94" s="319"/>
      <c r="MC94" s="319"/>
      <c r="MD94" s="319"/>
      <c r="ME94" s="319"/>
      <c r="MF94" s="319"/>
      <c r="MG94" s="319"/>
      <c r="MH94" s="319"/>
      <c r="MI94" s="319"/>
      <c r="MJ94" s="319"/>
      <c r="MK94" s="319"/>
      <c r="ML94" s="319"/>
      <c r="MM94" s="319"/>
      <c r="MN94" s="319"/>
      <c r="MO94" s="319"/>
      <c r="MP94" s="319"/>
      <c r="MQ94" s="319"/>
      <c r="MR94" s="319"/>
      <c r="MS94" s="319"/>
      <c r="MT94" s="319"/>
      <c r="MU94" s="319"/>
      <c r="MV94" s="319"/>
      <c r="MW94" s="319"/>
      <c r="MX94" s="319"/>
      <c r="MY94" s="319"/>
      <c r="MZ94" s="319"/>
      <c r="NA94" s="319"/>
      <c r="NB94" s="319"/>
      <c r="NC94" s="319"/>
      <c r="ND94" s="319"/>
      <c r="NE94" s="319"/>
      <c r="NF94" s="319"/>
      <c r="NG94" s="319"/>
      <c r="NH94" s="319"/>
      <c r="NI94" s="319"/>
      <c r="NJ94" s="319"/>
      <c r="NK94" s="319"/>
      <c r="NL94" s="319"/>
      <c r="NM94" s="319"/>
      <c r="NN94" s="319"/>
      <c r="NO94" s="319"/>
      <c r="NP94" s="319"/>
      <c r="NQ94" s="319"/>
      <c r="NR94" s="319"/>
      <c r="NS94" s="319"/>
      <c r="NT94" s="319"/>
      <c r="NU94" s="319"/>
      <c r="NV94" s="319"/>
      <c r="NW94" s="319"/>
      <c r="NX94" s="319"/>
      <c r="NY94" s="319"/>
      <c r="NZ94" s="319"/>
      <c r="OA94" s="319"/>
      <c r="OB94" s="319"/>
      <c r="OC94" s="319"/>
      <c r="OD94" s="319"/>
      <c r="OE94" s="319"/>
      <c r="OF94" s="319"/>
      <c r="OG94" s="319"/>
      <c r="OH94" s="319"/>
      <c r="OI94" s="319"/>
      <c r="OJ94" s="319"/>
      <c r="OK94" s="319"/>
      <c r="OL94" s="319"/>
      <c r="OM94" s="319"/>
      <c r="ON94" s="319"/>
      <c r="OO94" s="319"/>
      <c r="OP94" s="319"/>
      <c r="OQ94" s="319"/>
      <c r="OR94" s="319"/>
      <c r="OS94" s="319"/>
      <c r="OT94" s="319"/>
      <c r="OU94" s="319"/>
      <c r="OV94" s="319"/>
      <c r="OW94" s="319"/>
      <c r="OX94" s="319"/>
      <c r="OY94" s="319"/>
      <c r="OZ94" s="319"/>
      <c r="PA94" s="319"/>
      <c r="PB94" s="319"/>
      <c r="PC94" s="319"/>
      <c r="PD94" s="319"/>
      <c r="PE94" s="319"/>
      <c r="PF94" s="319"/>
      <c r="PG94" s="319"/>
      <c r="PH94" s="319"/>
      <c r="PI94" s="319"/>
      <c r="PJ94" s="319"/>
      <c r="PK94" s="319"/>
      <c r="PL94" s="319"/>
      <c r="PM94" s="319"/>
      <c r="PN94" s="319"/>
      <c r="PO94" s="319"/>
      <c r="PP94" s="319"/>
      <c r="PQ94" s="319"/>
      <c r="PR94" s="319"/>
      <c r="PS94" s="319"/>
      <c r="PT94" s="319"/>
      <c r="PU94" s="319"/>
      <c r="PV94" s="319"/>
      <c r="PW94" s="319"/>
      <c r="PX94" s="319"/>
      <c r="PY94" s="319"/>
      <c r="PZ94" s="319"/>
      <c r="QA94" s="319"/>
      <c r="QB94" s="319"/>
      <c r="QC94" s="319"/>
      <c r="QD94" s="319"/>
      <c r="QE94" s="319"/>
      <c r="QF94" s="319"/>
      <c r="QG94" s="319"/>
      <c r="QH94" s="319"/>
      <c r="QI94" s="319"/>
      <c r="QJ94" s="319"/>
      <c r="QK94" s="319"/>
      <c r="QL94" s="319"/>
      <c r="QM94" s="319"/>
      <c r="QN94" s="319"/>
      <c r="QO94" s="319"/>
      <c r="QP94" s="319"/>
      <c r="QQ94" s="319"/>
      <c r="QR94" s="319"/>
      <c r="QS94" s="319"/>
      <c r="QT94" s="319"/>
      <c r="QU94" s="319"/>
      <c r="QV94" s="319"/>
      <c r="QW94" s="319"/>
      <c r="QX94" s="319"/>
      <c r="QY94" s="319"/>
      <c r="QZ94" s="319"/>
      <c r="RA94" s="319"/>
      <c r="RB94" s="319"/>
      <c r="RC94" s="319"/>
      <c r="RD94" s="319"/>
      <c r="RE94" s="319"/>
      <c r="RF94" s="319"/>
      <c r="RG94" s="319"/>
    </row>
    <row r="95" spans="1:475" s="746" customFormat="1">
      <c r="A95" s="319"/>
      <c r="B95" s="837"/>
      <c r="C95" s="848"/>
      <c r="D95" s="849"/>
      <c r="E95" s="812" t="s">
        <v>653</v>
      </c>
      <c r="F95" s="812">
        <v>5</v>
      </c>
      <c r="G95" s="839"/>
      <c r="H95" s="7" t="s">
        <v>37</v>
      </c>
      <c r="I95" s="840">
        <v>83</v>
      </c>
      <c r="J95" s="814">
        <v>84</v>
      </c>
      <c r="K95" s="815">
        <v>20</v>
      </c>
      <c r="L95" s="815">
        <v>21.78</v>
      </c>
      <c r="M95" s="841">
        <f t="shared" si="17"/>
        <v>1.7800000000000011</v>
      </c>
      <c r="N95" s="842">
        <f t="shared" si="19"/>
        <v>6972</v>
      </c>
      <c r="O95" s="745"/>
      <c r="P95" s="843"/>
      <c r="Q95" s="844"/>
      <c r="R95" s="844">
        <f t="shared" si="18"/>
        <v>147.74000000000009</v>
      </c>
      <c r="S95" s="844">
        <f t="shared" si="11"/>
        <v>1807.74</v>
      </c>
      <c r="T95" s="844">
        <v>0</v>
      </c>
      <c r="U95" s="844"/>
      <c r="V95" s="844"/>
      <c r="W95" s="844">
        <v>0</v>
      </c>
      <c r="X95" s="844"/>
      <c r="Y95" s="844"/>
      <c r="Z95" s="844">
        <f t="shared" si="16"/>
        <v>0</v>
      </c>
      <c r="AA95" s="845">
        <f>IF(J95=0,0,(HLOOKUP(H95,ElectricAvoidedCosts!$C$7:$P$37,F95+1,FALSE)))</f>
        <v>0.3175879546338175</v>
      </c>
      <c r="AB95" s="844">
        <f t="shared" si="12"/>
        <v>2214.2232197069757</v>
      </c>
      <c r="AC95" s="846"/>
      <c r="AD95" s="846"/>
      <c r="AE95" s="319"/>
      <c r="AF95" s="319"/>
      <c r="AG95" s="319"/>
      <c r="AH95" s="319"/>
      <c r="AI95" s="319"/>
      <c r="AJ95" s="319"/>
      <c r="AK95" s="319"/>
      <c r="AL95" s="319"/>
      <c r="AM95" s="319"/>
      <c r="AN95" s="319"/>
      <c r="AO95" s="319"/>
      <c r="AP95" s="319"/>
      <c r="AQ95" s="319"/>
      <c r="AR95" s="319"/>
      <c r="AS95" s="319"/>
      <c r="AT95" s="319"/>
      <c r="AU95" s="319"/>
      <c r="AV95" s="319"/>
      <c r="AW95" s="319"/>
      <c r="AX95" s="319"/>
      <c r="AY95" s="319"/>
      <c r="AZ95" s="319"/>
      <c r="BA95" s="319"/>
      <c r="BB95" s="319"/>
      <c r="BC95" s="319"/>
      <c r="BD95" s="319"/>
      <c r="BE95" s="319"/>
      <c r="BF95" s="319"/>
      <c r="BG95" s="319"/>
      <c r="BH95" s="319"/>
      <c r="BI95" s="319"/>
      <c r="BJ95" s="319"/>
      <c r="BK95" s="319"/>
      <c r="BL95" s="319"/>
      <c r="BM95" s="319"/>
      <c r="BN95" s="319"/>
      <c r="BO95" s="319"/>
      <c r="BP95" s="319"/>
      <c r="BQ95" s="319"/>
      <c r="BR95" s="319"/>
      <c r="BS95" s="319"/>
      <c r="BT95" s="319"/>
      <c r="BU95" s="319"/>
      <c r="BV95" s="319"/>
      <c r="BW95" s="319"/>
      <c r="BX95" s="319"/>
      <c r="BY95" s="319"/>
      <c r="BZ95" s="319"/>
      <c r="CA95" s="319"/>
      <c r="CB95" s="319"/>
      <c r="CC95" s="319"/>
      <c r="CD95" s="319"/>
      <c r="CE95" s="319"/>
      <c r="CF95" s="319"/>
      <c r="CG95" s="319"/>
      <c r="CH95" s="319"/>
      <c r="CI95" s="319"/>
      <c r="CJ95" s="319"/>
      <c r="CK95" s="319"/>
      <c r="CL95" s="319"/>
      <c r="CM95" s="319"/>
      <c r="CN95" s="319"/>
      <c r="CO95" s="319"/>
      <c r="CP95" s="319"/>
      <c r="CQ95" s="319"/>
      <c r="CR95" s="319"/>
      <c r="CS95" s="319"/>
      <c r="CT95" s="319"/>
      <c r="CU95" s="319"/>
      <c r="CV95" s="319"/>
      <c r="CW95" s="319"/>
      <c r="CX95" s="319"/>
      <c r="CY95" s="319"/>
      <c r="CZ95" s="319"/>
      <c r="DA95" s="319"/>
      <c r="DB95" s="319"/>
      <c r="DC95" s="319"/>
      <c r="DD95" s="319"/>
      <c r="DE95" s="319"/>
      <c r="DF95" s="319"/>
      <c r="DG95" s="319"/>
      <c r="DH95" s="319"/>
      <c r="DI95" s="319"/>
      <c r="DJ95" s="319"/>
      <c r="DK95" s="319"/>
      <c r="DL95" s="319"/>
      <c r="DM95" s="319"/>
      <c r="DN95" s="319"/>
      <c r="DO95" s="319"/>
      <c r="DP95" s="319"/>
      <c r="DQ95" s="319"/>
      <c r="DR95" s="319"/>
      <c r="DS95" s="319"/>
      <c r="DT95" s="319"/>
      <c r="DU95" s="319"/>
      <c r="DV95" s="319"/>
      <c r="DW95" s="319"/>
      <c r="DX95" s="319"/>
      <c r="DY95" s="319"/>
      <c r="DZ95" s="319"/>
      <c r="EA95" s="319"/>
      <c r="EB95" s="319"/>
      <c r="EC95" s="319"/>
      <c r="ED95" s="319"/>
      <c r="EE95" s="319"/>
      <c r="EF95" s="319"/>
      <c r="EG95" s="319"/>
      <c r="EH95" s="319"/>
      <c r="EI95" s="319"/>
      <c r="EJ95" s="319"/>
      <c r="EK95" s="319"/>
      <c r="EL95" s="319"/>
      <c r="EM95" s="319"/>
      <c r="EN95" s="319"/>
      <c r="EO95" s="319"/>
      <c r="EP95" s="319"/>
      <c r="EQ95" s="319"/>
      <c r="ER95" s="319"/>
      <c r="ES95" s="319"/>
      <c r="ET95" s="319"/>
      <c r="EU95" s="319"/>
      <c r="EV95" s="319"/>
      <c r="EW95" s="319"/>
      <c r="EX95" s="319"/>
      <c r="EY95" s="319"/>
      <c r="EZ95" s="319"/>
      <c r="FA95" s="319"/>
      <c r="FB95" s="319"/>
      <c r="FC95" s="319"/>
      <c r="FD95" s="319"/>
      <c r="FE95" s="319"/>
      <c r="FF95" s="319"/>
      <c r="FG95" s="319"/>
      <c r="FH95" s="319"/>
      <c r="FI95" s="319"/>
      <c r="FJ95" s="319"/>
      <c r="FK95" s="319"/>
      <c r="FL95" s="319"/>
      <c r="FM95" s="319"/>
      <c r="FN95" s="319"/>
      <c r="FO95" s="319"/>
      <c r="FP95" s="319"/>
      <c r="FQ95" s="319"/>
      <c r="FR95" s="319"/>
      <c r="FS95" s="319"/>
      <c r="FT95" s="319"/>
      <c r="FU95" s="319"/>
      <c r="FV95" s="319"/>
      <c r="FW95" s="319"/>
      <c r="FX95" s="319"/>
      <c r="FY95" s="319"/>
      <c r="FZ95" s="319"/>
      <c r="GA95" s="319"/>
      <c r="GB95" s="319"/>
      <c r="GC95" s="319"/>
      <c r="GD95" s="319"/>
      <c r="GE95" s="319"/>
      <c r="GF95" s="319"/>
      <c r="GG95" s="319"/>
      <c r="GH95" s="319"/>
      <c r="GI95" s="319"/>
      <c r="GJ95" s="319"/>
      <c r="GK95" s="319"/>
      <c r="GL95" s="319"/>
      <c r="GM95" s="319"/>
      <c r="GN95" s="319"/>
      <c r="GO95" s="319"/>
      <c r="GP95" s="319"/>
      <c r="GQ95" s="319"/>
      <c r="GR95" s="319"/>
      <c r="GS95" s="319"/>
      <c r="GT95" s="319"/>
      <c r="GU95" s="319"/>
      <c r="GV95" s="319"/>
      <c r="GW95" s="319"/>
      <c r="GX95" s="319"/>
      <c r="GY95" s="319"/>
      <c r="GZ95" s="319"/>
      <c r="HA95" s="319"/>
      <c r="HB95" s="319"/>
      <c r="HC95" s="319"/>
      <c r="HD95" s="319"/>
      <c r="HE95" s="319"/>
      <c r="HF95" s="319"/>
      <c r="HG95" s="319"/>
      <c r="HH95" s="319"/>
      <c r="HI95" s="319"/>
      <c r="HJ95" s="319"/>
      <c r="HK95" s="319"/>
      <c r="HL95" s="319"/>
      <c r="HM95" s="319"/>
      <c r="HN95" s="319"/>
      <c r="HO95" s="319"/>
      <c r="HP95" s="319"/>
      <c r="HQ95" s="319"/>
      <c r="HR95" s="319"/>
      <c r="HS95" s="319"/>
      <c r="HT95" s="319"/>
      <c r="HU95" s="319"/>
      <c r="HV95" s="319"/>
      <c r="HW95" s="319"/>
      <c r="HX95" s="319"/>
      <c r="HY95" s="319"/>
      <c r="HZ95" s="319"/>
      <c r="IA95" s="319"/>
      <c r="IB95" s="319"/>
      <c r="IC95" s="319"/>
      <c r="ID95" s="319"/>
      <c r="IE95" s="319"/>
      <c r="IF95" s="319"/>
      <c r="IG95" s="319"/>
      <c r="IH95" s="319"/>
      <c r="II95" s="319"/>
      <c r="IJ95" s="319"/>
      <c r="IK95" s="319"/>
      <c r="IL95" s="319"/>
      <c r="IM95" s="319"/>
      <c r="IN95" s="319"/>
      <c r="IO95" s="319"/>
      <c r="IP95" s="319"/>
      <c r="IQ95" s="319"/>
      <c r="IR95" s="319"/>
      <c r="IS95" s="319"/>
      <c r="IT95" s="319"/>
      <c r="IU95" s="319"/>
      <c r="IV95" s="319"/>
      <c r="IW95" s="319"/>
      <c r="IX95" s="319"/>
      <c r="IY95" s="319"/>
      <c r="IZ95" s="319"/>
      <c r="JA95" s="319"/>
      <c r="JB95" s="319"/>
      <c r="JC95" s="319"/>
      <c r="JD95" s="319"/>
      <c r="JE95" s="319"/>
      <c r="JF95" s="319"/>
      <c r="JG95" s="319"/>
      <c r="JH95" s="319"/>
      <c r="JI95" s="319"/>
      <c r="JJ95" s="319"/>
      <c r="JK95" s="319"/>
      <c r="JL95" s="319"/>
      <c r="JM95" s="319"/>
      <c r="JN95" s="319"/>
      <c r="JO95" s="319"/>
      <c r="JP95" s="319"/>
      <c r="JQ95" s="319"/>
      <c r="JR95" s="319"/>
      <c r="JS95" s="319"/>
      <c r="JT95" s="319"/>
      <c r="JU95" s="319"/>
      <c r="JV95" s="319"/>
      <c r="JW95" s="319"/>
      <c r="JX95" s="319"/>
      <c r="JY95" s="319"/>
      <c r="JZ95" s="319"/>
      <c r="KA95" s="319"/>
      <c r="KB95" s="319"/>
      <c r="KC95" s="319"/>
      <c r="KD95" s="319"/>
      <c r="KE95" s="319"/>
      <c r="KF95" s="319"/>
      <c r="KG95" s="319"/>
      <c r="KH95" s="319"/>
      <c r="KI95" s="319"/>
      <c r="KJ95" s="319"/>
      <c r="KK95" s="319"/>
      <c r="KL95" s="319"/>
      <c r="KM95" s="319"/>
      <c r="KN95" s="319"/>
      <c r="KO95" s="319"/>
      <c r="KP95" s="319"/>
      <c r="KQ95" s="319"/>
      <c r="KR95" s="319"/>
      <c r="KS95" s="319"/>
      <c r="KT95" s="319"/>
      <c r="KU95" s="319"/>
      <c r="KV95" s="319"/>
      <c r="KW95" s="319"/>
      <c r="KX95" s="319"/>
      <c r="KY95" s="319"/>
      <c r="KZ95" s="319"/>
      <c r="LA95" s="319"/>
      <c r="LB95" s="319"/>
      <c r="LC95" s="319"/>
      <c r="LD95" s="319"/>
      <c r="LE95" s="319"/>
      <c r="LF95" s="319"/>
      <c r="LG95" s="319"/>
      <c r="LH95" s="319"/>
      <c r="LI95" s="319"/>
      <c r="LJ95" s="319"/>
      <c r="LK95" s="319"/>
      <c r="LL95" s="319"/>
      <c r="LM95" s="319"/>
      <c r="LN95" s="319"/>
      <c r="LO95" s="319"/>
      <c r="LP95" s="319"/>
      <c r="LQ95" s="319"/>
      <c r="LR95" s="319"/>
      <c r="LS95" s="319"/>
      <c r="LT95" s="319"/>
      <c r="LU95" s="319"/>
      <c r="LV95" s="319"/>
      <c r="LW95" s="319"/>
      <c r="LX95" s="319"/>
      <c r="LY95" s="319"/>
      <c r="LZ95" s="319"/>
      <c r="MA95" s="319"/>
      <c r="MB95" s="319"/>
      <c r="MC95" s="319"/>
      <c r="MD95" s="319"/>
      <c r="ME95" s="319"/>
      <c r="MF95" s="319"/>
      <c r="MG95" s="319"/>
      <c r="MH95" s="319"/>
      <c r="MI95" s="319"/>
      <c r="MJ95" s="319"/>
      <c r="MK95" s="319"/>
      <c r="ML95" s="319"/>
      <c r="MM95" s="319"/>
      <c r="MN95" s="319"/>
      <c r="MO95" s="319"/>
      <c r="MP95" s="319"/>
      <c r="MQ95" s="319"/>
      <c r="MR95" s="319"/>
      <c r="MS95" s="319"/>
      <c r="MT95" s="319"/>
      <c r="MU95" s="319"/>
      <c r="MV95" s="319"/>
      <c r="MW95" s="319"/>
      <c r="MX95" s="319"/>
      <c r="MY95" s="319"/>
      <c r="MZ95" s="319"/>
      <c r="NA95" s="319"/>
      <c r="NB95" s="319"/>
      <c r="NC95" s="319"/>
      <c r="ND95" s="319"/>
      <c r="NE95" s="319"/>
      <c r="NF95" s="319"/>
      <c r="NG95" s="319"/>
      <c r="NH95" s="319"/>
      <c r="NI95" s="319"/>
      <c r="NJ95" s="319"/>
      <c r="NK95" s="319"/>
      <c r="NL95" s="319"/>
      <c r="NM95" s="319"/>
      <c r="NN95" s="319"/>
      <c r="NO95" s="319"/>
      <c r="NP95" s="319"/>
      <c r="NQ95" s="319"/>
      <c r="NR95" s="319"/>
      <c r="NS95" s="319"/>
      <c r="NT95" s="319"/>
      <c r="NU95" s="319"/>
      <c r="NV95" s="319"/>
      <c r="NW95" s="319"/>
      <c r="NX95" s="319"/>
      <c r="NY95" s="319"/>
      <c r="NZ95" s="319"/>
      <c r="OA95" s="319"/>
      <c r="OB95" s="319"/>
      <c r="OC95" s="319"/>
      <c r="OD95" s="319"/>
      <c r="OE95" s="319"/>
      <c r="OF95" s="319"/>
      <c r="OG95" s="319"/>
      <c r="OH95" s="319"/>
      <c r="OI95" s="319"/>
      <c r="OJ95" s="319"/>
      <c r="OK95" s="319"/>
      <c r="OL95" s="319"/>
      <c r="OM95" s="319"/>
      <c r="ON95" s="319"/>
      <c r="OO95" s="319"/>
      <c r="OP95" s="319"/>
      <c r="OQ95" s="319"/>
      <c r="OR95" s="319"/>
      <c r="OS95" s="319"/>
      <c r="OT95" s="319"/>
      <c r="OU95" s="319"/>
      <c r="OV95" s="319"/>
      <c r="OW95" s="319"/>
      <c r="OX95" s="319"/>
      <c r="OY95" s="319"/>
      <c r="OZ95" s="319"/>
      <c r="PA95" s="319"/>
      <c r="PB95" s="319"/>
      <c r="PC95" s="319"/>
      <c r="PD95" s="319"/>
      <c r="PE95" s="319"/>
      <c r="PF95" s="319"/>
      <c r="PG95" s="319"/>
      <c r="PH95" s="319"/>
      <c r="PI95" s="319"/>
      <c r="PJ95" s="319"/>
      <c r="PK95" s="319"/>
      <c r="PL95" s="319"/>
      <c r="PM95" s="319"/>
      <c r="PN95" s="319"/>
      <c r="PO95" s="319"/>
      <c r="PP95" s="319"/>
      <c r="PQ95" s="319"/>
      <c r="PR95" s="319"/>
      <c r="PS95" s="319"/>
      <c r="PT95" s="319"/>
      <c r="PU95" s="319"/>
      <c r="PV95" s="319"/>
      <c r="PW95" s="319"/>
      <c r="PX95" s="319"/>
      <c r="PY95" s="319"/>
      <c r="PZ95" s="319"/>
      <c r="QA95" s="319"/>
      <c r="QB95" s="319"/>
      <c r="QC95" s="319"/>
      <c r="QD95" s="319"/>
      <c r="QE95" s="319"/>
      <c r="QF95" s="319"/>
      <c r="QG95" s="319"/>
      <c r="QH95" s="319"/>
      <c r="QI95" s="319"/>
      <c r="QJ95" s="319"/>
      <c r="QK95" s="319"/>
      <c r="QL95" s="319"/>
      <c r="QM95" s="319"/>
      <c r="QN95" s="319"/>
      <c r="QO95" s="319"/>
      <c r="QP95" s="319"/>
      <c r="QQ95" s="319"/>
      <c r="QR95" s="319"/>
      <c r="QS95" s="319"/>
      <c r="QT95" s="319"/>
      <c r="QU95" s="319"/>
      <c r="QV95" s="319"/>
      <c r="QW95" s="319"/>
      <c r="QX95" s="319"/>
      <c r="QY95" s="319"/>
      <c r="QZ95" s="319"/>
      <c r="RA95" s="319"/>
      <c r="RB95" s="319"/>
      <c r="RC95" s="319"/>
      <c r="RD95" s="319"/>
      <c r="RE95" s="319"/>
      <c r="RF95" s="319"/>
      <c r="RG95" s="319"/>
    </row>
    <row r="96" spans="1:475" s="746" customFormat="1">
      <c r="A96" s="319"/>
      <c r="B96" s="837"/>
      <c r="C96" s="848"/>
      <c r="D96" s="849"/>
      <c r="E96" s="812" t="s">
        <v>654</v>
      </c>
      <c r="F96" s="812">
        <v>5</v>
      </c>
      <c r="G96" s="839"/>
      <c r="H96" s="7" t="s">
        <v>37</v>
      </c>
      <c r="I96" s="840">
        <v>617</v>
      </c>
      <c r="J96" s="814">
        <v>120</v>
      </c>
      <c r="K96" s="815">
        <v>20</v>
      </c>
      <c r="L96" s="815">
        <v>20.03</v>
      </c>
      <c r="M96" s="841">
        <f t="shared" si="17"/>
        <v>3.0000000000001137E-2</v>
      </c>
      <c r="N96" s="842">
        <f t="shared" si="19"/>
        <v>74040</v>
      </c>
      <c r="O96" s="745"/>
      <c r="P96" s="843"/>
      <c r="Q96" s="844"/>
      <c r="R96" s="844">
        <f t="shared" si="18"/>
        <v>18.510000000000701</v>
      </c>
      <c r="S96" s="844">
        <f t="shared" si="11"/>
        <v>12358.51</v>
      </c>
      <c r="T96" s="844">
        <v>0</v>
      </c>
      <c r="U96" s="844"/>
      <c r="V96" s="844"/>
      <c r="W96" s="844">
        <v>0</v>
      </c>
      <c r="X96" s="844"/>
      <c r="Y96" s="844"/>
      <c r="Z96" s="844">
        <f t="shared" si="16"/>
        <v>0</v>
      </c>
      <c r="AA96" s="845">
        <f>IF(J96=0,0,(HLOOKUP(H96,ElectricAvoidedCosts!$C$7:$P$37,F96+1,FALSE)))</f>
        <v>0.3175879546338175</v>
      </c>
      <c r="AB96" s="844">
        <f t="shared" si="12"/>
        <v>23514.212161087849</v>
      </c>
      <c r="AC96" s="846"/>
      <c r="AD96" s="846"/>
      <c r="AE96" s="319"/>
      <c r="AF96" s="319"/>
      <c r="AG96" s="319"/>
      <c r="AH96" s="319"/>
      <c r="AI96" s="319"/>
      <c r="AJ96" s="319"/>
      <c r="AK96" s="319"/>
      <c r="AL96" s="319"/>
      <c r="AM96" s="319"/>
      <c r="AN96" s="319"/>
      <c r="AO96" s="319"/>
      <c r="AP96" s="319"/>
      <c r="AQ96" s="319"/>
      <c r="AR96" s="319"/>
      <c r="AS96" s="319"/>
      <c r="AT96" s="319"/>
      <c r="AU96" s="319"/>
      <c r="AV96" s="319"/>
      <c r="AW96" s="319"/>
      <c r="AX96" s="319"/>
      <c r="AY96" s="319"/>
      <c r="AZ96" s="319"/>
      <c r="BA96" s="319"/>
      <c r="BB96" s="319"/>
      <c r="BC96" s="319"/>
      <c r="BD96" s="319"/>
      <c r="BE96" s="319"/>
      <c r="BF96" s="319"/>
      <c r="BG96" s="319"/>
      <c r="BH96" s="319"/>
      <c r="BI96" s="319"/>
      <c r="BJ96" s="319"/>
      <c r="BK96" s="319"/>
      <c r="BL96" s="319"/>
      <c r="BM96" s="319"/>
      <c r="BN96" s="319"/>
      <c r="BO96" s="319"/>
      <c r="BP96" s="319"/>
      <c r="BQ96" s="319"/>
      <c r="BR96" s="319"/>
      <c r="BS96" s="319"/>
      <c r="BT96" s="319"/>
      <c r="BU96" s="319"/>
      <c r="BV96" s="319"/>
      <c r="BW96" s="319"/>
      <c r="BX96" s="319"/>
      <c r="BY96" s="319"/>
      <c r="BZ96" s="319"/>
      <c r="CA96" s="319"/>
      <c r="CB96" s="319"/>
      <c r="CC96" s="319"/>
      <c r="CD96" s="319"/>
      <c r="CE96" s="319"/>
      <c r="CF96" s="319"/>
      <c r="CG96" s="319"/>
      <c r="CH96" s="319"/>
      <c r="CI96" s="319"/>
      <c r="CJ96" s="319"/>
      <c r="CK96" s="319"/>
      <c r="CL96" s="319"/>
      <c r="CM96" s="319"/>
      <c r="CN96" s="319"/>
      <c r="CO96" s="319"/>
      <c r="CP96" s="319"/>
      <c r="CQ96" s="319"/>
      <c r="CR96" s="319"/>
      <c r="CS96" s="319"/>
      <c r="CT96" s="319"/>
      <c r="CU96" s="319"/>
      <c r="CV96" s="319"/>
      <c r="CW96" s="319"/>
      <c r="CX96" s="319"/>
      <c r="CY96" s="319"/>
      <c r="CZ96" s="319"/>
      <c r="DA96" s="319"/>
      <c r="DB96" s="319"/>
      <c r="DC96" s="319"/>
      <c r="DD96" s="319"/>
      <c r="DE96" s="319"/>
      <c r="DF96" s="319"/>
      <c r="DG96" s="319"/>
      <c r="DH96" s="319"/>
      <c r="DI96" s="319"/>
      <c r="DJ96" s="319"/>
      <c r="DK96" s="319"/>
      <c r="DL96" s="319"/>
      <c r="DM96" s="319"/>
      <c r="DN96" s="319"/>
      <c r="DO96" s="319"/>
      <c r="DP96" s="319"/>
      <c r="DQ96" s="319"/>
      <c r="DR96" s="319"/>
      <c r="DS96" s="319"/>
      <c r="DT96" s="319"/>
      <c r="DU96" s="319"/>
      <c r="DV96" s="319"/>
      <c r="DW96" s="319"/>
      <c r="DX96" s="319"/>
      <c r="DY96" s="319"/>
      <c r="DZ96" s="319"/>
      <c r="EA96" s="319"/>
      <c r="EB96" s="319"/>
      <c r="EC96" s="319"/>
      <c r="ED96" s="319"/>
      <c r="EE96" s="319"/>
      <c r="EF96" s="319"/>
      <c r="EG96" s="319"/>
      <c r="EH96" s="319"/>
      <c r="EI96" s="319"/>
      <c r="EJ96" s="319"/>
      <c r="EK96" s="319"/>
      <c r="EL96" s="319"/>
      <c r="EM96" s="319"/>
      <c r="EN96" s="319"/>
      <c r="EO96" s="319"/>
      <c r="EP96" s="319"/>
      <c r="EQ96" s="319"/>
      <c r="ER96" s="319"/>
      <c r="ES96" s="319"/>
      <c r="ET96" s="319"/>
      <c r="EU96" s="319"/>
      <c r="EV96" s="319"/>
      <c r="EW96" s="319"/>
      <c r="EX96" s="319"/>
      <c r="EY96" s="319"/>
      <c r="EZ96" s="319"/>
      <c r="FA96" s="319"/>
      <c r="FB96" s="319"/>
      <c r="FC96" s="319"/>
      <c r="FD96" s="319"/>
      <c r="FE96" s="319"/>
      <c r="FF96" s="319"/>
      <c r="FG96" s="319"/>
      <c r="FH96" s="319"/>
      <c r="FI96" s="319"/>
      <c r="FJ96" s="319"/>
      <c r="FK96" s="319"/>
      <c r="FL96" s="319"/>
      <c r="FM96" s="319"/>
      <c r="FN96" s="319"/>
      <c r="FO96" s="319"/>
      <c r="FP96" s="319"/>
      <c r="FQ96" s="319"/>
      <c r="FR96" s="319"/>
      <c r="FS96" s="319"/>
      <c r="FT96" s="319"/>
      <c r="FU96" s="319"/>
      <c r="FV96" s="319"/>
      <c r="FW96" s="319"/>
      <c r="FX96" s="319"/>
      <c r="FY96" s="319"/>
      <c r="FZ96" s="319"/>
      <c r="GA96" s="319"/>
      <c r="GB96" s="319"/>
      <c r="GC96" s="319"/>
      <c r="GD96" s="319"/>
      <c r="GE96" s="319"/>
      <c r="GF96" s="319"/>
      <c r="GG96" s="319"/>
      <c r="GH96" s="319"/>
      <c r="GI96" s="319"/>
      <c r="GJ96" s="319"/>
      <c r="GK96" s="319"/>
      <c r="GL96" s="319"/>
      <c r="GM96" s="319"/>
      <c r="GN96" s="319"/>
      <c r="GO96" s="319"/>
      <c r="GP96" s="319"/>
      <c r="GQ96" s="319"/>
      <c r="GR96" s="319"/>
      <c r="GS96" s="319"/>
      <c r="GT96" s="319"/>
      <c r="GU96" s="319"/>
      <c r="GV96" s="319"/>
      <c r="GW96" s="319"/>
      <c r="GX96" s="319"/>
      <c r="GY96" s="319"/>
      <c r="GZ96" s="319"/>
      <c r="HA96" s="319"/>
      <c r="HB96" s="319"/>
      <c r="HC96" s="319"/>
      <c r="HD96" s="319"/>
      <c r="HE96" s="319"/>
      <c r="HF96" s="319"/>
      <c r="HG96" s="319"/>
      <c r="HH96" s="319"/>
      <c r="HI96" s="319"/>
      <c r="HJ96" s="319"/>
      <c r="HK96" s="319"/>
      <c r="HL96" s="319"/>
      <c r="HM96" s="319"/>
      <c r="HN96" s="319"/>
      <c r="HO96" s="319"/>
      <c r="HP96" s="319"/>
      <c r="HQ96" s="319"/>
      <c r="HR96" s="319"/>
      <c r="HS96" s="319"/>
      <c r="HT96" s="319"/>
      <c r="HU96" s="319"/>
      <c r="HV96" s="319"/>
      <c r="HW96" s="319"/>
      <c r="HX96" s="319"/>
      <c r="HY96" s="319"/>
      <c r="HZ96" s="319"/>
      <c r="IA96" s="319"/>
      <c r="IB96" s="319"/>
      <c r="IC96" s="319"/>
      <c r="ID96" s="319"/>
      <c r="IE96" s="319"/>
      <c r="IF96" s="319"/>
      <c r="IG96" s="319"/>
      <c r="IH96" s="319"/>
      <c r="II96" s="319"/>
      <c r="IJ96" s="319"/>
      <c r="IK96" s="319"/>
      <c r="IL96" s="319"/>
      <c r="IM96" s="319"/>
      <c r="IN96" s="319"/>
      <c r="IO96" s="319"/>
      <c r="IP96" s="319"/>
      <c r="IQ96" s="319"/>
      <c r="IR96" s="319"/>
      <c r="IS96" s="319"/>
      <c r="IT96" s="319"/>
      <c r="IU96" s="319"/>
      <c r="IV96" s="319"/>
      <c r="IW96" s="319"/>
      <c r="IX96" s="319"/>
      <c r="IY96" s="319"/>
      <c r="IZ96" s="319"/>
      <c r="JA96" s="319"/>
      <c r="JB96" s="319"/>
      <c r="JC96" s="319"/>
      <c r="JD96" s="319"/>
      <c r="JE96" s="319"/>
      <c r="JF96" s="319"/>
      <c r="JG96" s="319"/>
      <c r="JH96" s="319"/>
      <c r="JI96" s="319"/>
      <c r="JJ96" s="319"/>
      <c r="JK96" s="319"/>
      <c r="JL96" s="319"/>
      <c r="JM96" s="319"/>
      <c r="JN96" s="319"/>
      <c r="JO96" s="319"/>
      <c r="JP96" s="319"/>
      <c r="JQ96" s="319"/>
      <c r="JR96" s="319"/>
      <c r="JS96" s="319"/>
      <c r="JT96" s="319"/>
      <c r="JU96" s="319"/>
      <c r="JV96" s="319"/>
      <c r="JW96" s="319"/>
      <c r="JX96" s="319"/>
      <c r="JY96" s="319"/>
      <c r="JZ96" s="319"/>
      <c r="KA96" s="319"/>
      <c r="KB96" s="319"/>
      <c r="KC96" s="319"/>
      <c r="KD96" s="319"/>
      <c r="KE96" s="319"/>
      <c r="KF96" s="319"/>
      <c r="KG96" s="319"/>
      <c r="KH96" s="319"/>
      <c r="KI96" s="319"/>
      <c r="KJ96" s="319"/>
      <c r="KK96" s="319"/>
      <c r="KL96" s="319"/>
      <c r="KM96" s="319"/>
      <c r="KN96" s="319"/>
      <c r="KO96" s="319"/>
      <c r="KP96" s="319"/>
      <c r="KQ96" s="319"/>
      <c r="KR96" s="319"/>
      <c r="KS96" s="319"/>
      <c r="KT96" s="319"/>
      <c r="KU96" s="319"/>
      <c r="KV96" s="319"/>
      <c r="KW96" s="319"/>
      <c r="KX96" s="319"/>
      <c r="KY96" s="319"/>
      <c r="KZ96" s="319"/>
      <c r="LA96" s="319"/>
      <c r="LB96" s="319"/>
      <c r="LC96" s="319"/>
      <c r="LD96" s="319"/>
      <c r="LE96" s="319"/>
      <c r="LF96" s="319"/>
      <c r="LG96" s="319"/>
      <c r="LH96" s="319"/>
      <c r="LI96" s="319"/>
      <c r="LJ96" s="319"/>
      <c r="LK96" s="319"/>
      <c r="LL96" s="319"/>
      <c r="LM96" s="319"/>
      <c r="LN96" s="319"/>
      <c r="LO96" s="319"/>
      <c r="LP96" s="319"/>
      <c r="LQ96" s="319"/>
      <c r="LR96" s="319"/>
      <c r="LS96" s="319"/>
      <c r="LT96" s="319"/>
      <c r="LU96" s="319"/>
      <c r="LV96" s="319"/>
      <c r="LW96" s="319"/>
      <c r="LX96" s="319"/>
      <c r="LY96" s="319"/>
      <c r="LZ96" s="319"/>
      <c r="MA96" s="319"/>
      <c r="MB96" s="319"/>
      <c r="MC96" s="319"/>
      <c r="MD96" s="319"/>
      <c r="ME96" s="319"/>
      <c r="MF96" s="319"/>
      <c r="MG96" s="319"/>
      <c r="MH96" s="319"/>
      <c r="MI96" s="319"/>
      <c r="MJ96" s="319"/>
      <c r="MK96" s="319"/>
      <c r="ML96" s="319"/>
      <c r="MM96" s="319"/>
      <c r="MN96" s="319"/>
      <c r="MO96" s="319"/>
      <c r="MP96" s="319"/>
      <c r="MQ96" s="319"/>
      <c r="MR96" s="319"/>
      <c r="MS96" s="319"/>
      <c r="MT96" s="319"/>
      <c r="MU96" s="319"/>
      <c r="MV96" s="319"/>
      <c r="MW96" s="319"/>
      <c r="MX96" s="319"/>
      <c r="MY96" s="319"/>
      <c r="MZ96" s="319"/>
      <c r="NA96" s="319"/>
      <c r="NB96" s="319"/>
      <c r="NC96" s="319"/>
      <c r="ND96" s="319"/>
      <c r="NE96" s="319"/>
      <c r="NF96" s="319"/>
      <c r="NG96" s="319"/>
      <c r="NH96" s="319"/>
      <c r="NI96" s="319"/>
      <c r="NJ96" s="319"/>
      <c r="NK96" s="319"/>
      <c r="NL96" s="319"/>
      <c r="NM96" s="319"/>
      <c r="NN96" s="319"/>
      <c r="NO96" s="319"/>
      <c r="NP96" s="319"/>
      <c r="NQ96" s="319"/>
      <c r="NR96" s="319"/>
      <c r="NS96" s="319"/>
      <c r="NT96" s="319"/>
      <c r="NU96" s="319"/>
      <c r="NV96" s="319"/>
      <c r="NW96" s="319"/>
      <c r="NX96" s="319"/>
      <c r="NY96" s="319"/>
      <c r="NZ96" s="319"/>
      <c r="OA96" s="319"/>
      <c r="OB96" s="319"/>
      <c r="OC96" s="319"/>
      <c r="OD96" s="319"/>
      <c r="OE96" s="319"/>
      <c r="OF96" s="319"/>
      <c r="OG96" s="319"/>
      <c r="OH96" s="319"/>
      <c r="OI96" s="319"/>
      <c r="OJ96" s="319"/>
      <c r="OK96" s="319"/>
      <c r="OL96" s="319"/>
      <c r="OM96" s="319"/>
      <c r="ON96" s="319"/>
      <c r="OO96" s="319"/>
      <c r="OP96" s="319"/>
      <c r="OQ96" s="319"/>
      <c r="OR96" s="319"/>
      <c r="OS96" s="319"/>
      <c r="OT96" s="319"/>
      <c r="OU96" s="319"/>
      <c r="OV96" s="319"/>
      <c r="OW96" s="319"/>
      <c r="OX96" s="319"/>
      <c r="OY96" s="319"/>
      <c r="OZ96" s="319"/>
      <c r="PA96" s="319"/>
      <c r="PB96" s="319"/>
      <c r="PC96" s="319"/>
      <c r="PD96" s="319"/>
      <c r="PE96" s="319"/>
      <c r="PF96" s="319"/>
      <c r="PG96" s="319"/>
      <c r="PH96" s="319"/>
      <c r="PI96" s="319"/>
      <c r="PJ96" s="319"/>
      <c r="PK96" s="319"/>
      <c r="PL96" s="319"/>
      <c r="PM96" s="319"/>
      <c r="PN96" s="319"/>
      <c r="PO96" s="319"/>
      <c r="PP96" s="319"/>
      <c r="PQ96" s="319"/>
      <c r="PR96" s="319"/>
      <c r="PS96" s="319"/>
      <c r="PT96" s="319"/>
      <c r="PU96" s="319"/>
      <c r="PV96" s="319"/>
      <c r="PW96" s="319"/>
      <c r="PX96" s="319"/>
      <c r="PY96" s="319"/>
      <c r="PZ96" s="319"/>
      <c r="QA96" s="319"/>
      <c r="QB96" s="319"/>
      <c r="QC96" s="319"/>
      <c r="QD96" s="319"/>
      <c r="QE96" s="319"/>
      <c r="QF96" s="319"/>
      <c r="QG96" s="319"/>
      <c r="QH96" s="319"/>
      <c r="QI96" s="319"/>
      <c r="QJ96" s="319"/>
      <c r="QK96" s="319"/>
      <c r="QL96" s="319"/>
      <c r="QM96" s="319"/>
      <c r="QN96" s="319"/>
      <c r="QO96" s="319"/>
      <c r="QP96" s="319"/>
      <c r="QQ96" s="319"/>
      <c r="QR96" s="319"/>
      <c r="QS96" s="319"/>
      <c r="QT96" s="319"/>
      <c r="QU96" s="319"/>
      <c r="QV96" s="319"/>
      <c r="QW96" s="319"/>
      <c r="QX96" s="319"/>
      <c r="QY96" s="319"/>
      <c r="QZ96" s="319"/>
      <c r="RA96" s="319"/>
      <c r="RB96" s="319"/>
      <c r="RC96" s="319"/>
      <c r="RD96" s="319"/>
      <c r="RE96" s="319"/>
      <c r="RF96" s="319"/>
      <c r="RG96" s="319"/>
    </row>
    <row r="97" spans="1:475" s="746" customFormat="1">
      <c r="A97" s="319"/>
      <c r="B97" s="837"/>
      <c r="C97" s="848"/>
      <c r="D97" s="849"/>
      <c r="E97" s="812" t="s">
        <v>655</v>
      </c>
      <c r="F97" s="812">
        <v>5</v>
      </c>
      <c r="G97" s="839"/>
      <c r="H97" s="7" t="s">
        <v>37</v>
      </c>
      <c r="I97" s="840">
        <v>186</v>
      </c>
      <c r="J97" s="814">
        <v>126</v>
      </c>
      <c r="K97" s="815">
        <v>20</v>
      </c>
      <c r="L97" s="815">
        <v>20.94</v>
      </c>
      <c r="M97" s="841">
        <f t="shared" si="17"/>
        <v>0.94000000000000128</v>
      </c>
      <c r="N97" s="842">
        <f t="shared" si="19"/>
        <v>23436</v>
      </c>
      <c r="O97" s="745"/>
      <c r="P97" s="843"/>
      <c r="Q97" s="844"/>
      <c r="R97" s="844">
        <f t="shared" si="18"/>
        <v>174.84000000000023</v>
      </c>
      <c r="S97" s="844">
        <f t="shared" si="11"/>
        <v>3894.84</v>
      </c>
      <c r="T97" s="844">
        <v>0</v>
      </c>
      <c r="U97" s="844"/>
      <c r="V97" s="844"/>
      <c r="W97" s="844">
        <v>0</v>
      </c>
      <c r="X97" s="844"/>
      <c r="Y97" s="844"/>
      <c r="Z97" s="844">
        <f t="shared" si="16"/>
        <v>0</v>
      </c>
      <c r="AA97" s="845">
        <f>IF(J97=0,0,(HLOOKUP(H97,ElectricAvoidedCosts!$C$7:$P$37,F97+1,FALSE)))</f>
        <v>0.3175879546338175</v>
      </c>
      <c r="AB97" s="844">
        <f t="shared" si="12"/>
        <v>7442.9913047981472</v>
      </c>
      <c r="AC97" s="846"/>
      <c r="AD97" s="846"/>
      <c r="AE97" s="319"/>
      <c r="AF97" s="319"/>
      <c r="AG97" s="319"/>
      <c r="AH97" s="319"/>
      <c r="AI97" s="319"/>
      <c r="AJ97" s="319"/>
      <c r="AK97" s="319"/>
      <c r="AL97" s="319"/>
      <c r="AM97" s="319"/>
      <c r="AN97" s="319"/>
      <c r="AO97" s="319"/>
      <c r="AP97" s="319"/>
      <c r="AQ97" s="319"/>
      <c r="AR97" s="319"/>
      <c r="AS97" s="319"/>
      <c r="AT97" s="319"/>
      <c r="AU97" s="319"/>
      <c r="AV97" s="319"/>
      <c r="AW97" s="319"/>
      <c r="AX97" s="319"/>
      <c r="AY97" s="319"/>
      <c r="AZ97" s="319"/>
      <c r="BA97" s="319"/>
      <c r="BB97" s="319"/>
      <c r="BC97" s="319"/>
      <c r="BD97" s="319"/>
      <c r="BE97" s="319"/>
      <c r="BF97" s="319"/>
      <c r="BG97" s="319"/>
      <c r="BH97" s="319"/>
      <c r="BI97" s="319"/>
      <c r="BJ97" s="319"/>
      <c r="BK97" s="319"/>
      <c r="BL97" s="319"/>
      <c r="BM97" s="319"/>
      <c r="BN97" s="319"/>
      <c r="BO97" s="319"/>
      <c r="BP97" s="319"/>
      <c r="BQ97" s="319"/>
      <c r="BR97" s="319"/>
      <c r="BS97" s="319"/>
      <c r="BT97" s="319"/>
      <c r="BU97" s="319"/>
      <c r="BV97" s="319"/>
      <c r="BW97" s="319"/>
      <c r="BX97" s="319"/>
      <c r="BY97" s="319"/>
      <c r="BZ97" s="319"/>
      <c r="CA97" s="319"/>
      <c r="CB97" s="319"/>
      <c r="CC97" s="319"/>
      <c r="CD97" s="319"/>
      <c r="CE97" s="319"/>
      <c r="CF97" s="319"/>
      <c r="CG97" s="319"/>
      <c r="CH97" s="319"/>
      <c r="CI97" s="319"/>
      <c r="CJ97" s="319"/>
      <c r="CK97" s="319"/>
      <c r="CL97" s="319"/>
      <c r="CM97" s="319"/>
      <c r="CN97" s="319"/>
      <c r="CO97" s="319"/>
      <c r="CP97" s="319"/>
      <c r="CQ97" s="319"/>
      <c r="CR97" s="319"/>
      <c r="CS97" s="319"/>
      <c r="CT97" s="319"/>
      <c r="CU97" s="319"/>
      <c r="CV97" s="319"/>
      <c r="CW97" s="319"/>
      <c r="CX97" s="319"/>
      <c r="CY97" s="319"/>
      <c r="CZ97" s="319"/>
      <c r="DA97" s="319"/>
      <c r="DB97" s="319"/>
      <c r="DC97" s="319"/>
      <c r="DD97" s="319"/>
      <c r="DE97" s="319"/>
      <c r="DF97" s="319"/>
      <c r="DG97" s="319"/>
      <c r="DH97" s="319"/>
      <c r="DI97" s="319"/>
      <c r="DJ97" s="319"/>
      <c r="DK97" s="319"/>
      <c r="DL97" s="319"/>
      <c r="DM97" s="319"/>
      <c r="DN97" s="319"/>
      <c r="DO97" s="319"/>
      <c r="DP97" s="319"/>
      <c r="DQ97" s="319"/>
      <c r="DR97" s="319"/>
      <c r="DS97" s="319"/>
      <c r="DT97" s="319"/>
      <c r="DU97" s="319"/>
      <c r="DV97" s="319"/>
      <c r="DW97" s="319"/>
      <c r="DX97" s="319"/>
      <c r="DY97" s="319"/>
      <c r="DZ97" s="319"/>
      <c r="EA97" s="319"/>
      <c r="EB97" s="319"/>
      <c r="EC97" s="319"/>
      <c r="ED97" s="319"/>
      <c r="EE97" s="319"/>
      <c r="EF97" s="319"/>
      <c r="EG97" s="319"/>
      <c r="EH97" s="319"/>
      <c r="EI97" s="319"/>
      <c r="EJ97" s="319"/>
      <c r="EK97" s="319"/>
      <c r="EL97" s="319"/>
      <c r="EM97" s="319"/>
      <c r="EN97" s="319"/>
      <c r="EO97" s="319"/>
      <c r="EP97" s="319"/>
      <c r="EQ97" s="319"/>
      <c r="ER97" s="319"/>
      <c r="ES97" s="319"/>
      <c r="ET97" s="319"/>
      <c r="EU97" s="319"/>
      <c r="EV97" s="319"/>
      <c r="EW97" s="319"/>
      <c r="EX97" s="319"/>
      <c r="EY97" s="319"/>
      <c r="EZ97" s="319"/>
      <c r="FA97" s="319"/>
      <c r="FB97" s="319"/>
      <c r="FC97" s="319"/>
      <c r="FD97" s="319"/>
      <c r="FE97" s="319"/>
      <c r="FF97" s="319"/>
      <c r="FG97" s="319"/>
      <c r="FH97" s="319"/>
      <c r="FI97" s="319"/>
      <c r="FJ97" s="319"/>
      <c r="FK97" s="319"/>
      <c r="FL97" s="319"/>
      <c r="FM97" s="319"/>
      <c r="FN97" s="319"/>
      <c r="FO97" s="319"/>
      <c r="FP97" s="319"/>
      <c r="FQ97" s="319"/>
      <c r="FR97" s="319"/>
      <c r="FS97" s="319"/>
      <c r="FT97" s="319"/>
      <c r="FU97" s="319"/>
      <c r="FV97" s="319"/>
      <c r="FW97" s="319"/>
      <c r="FX97" s="319"/>
      <c r="FY97" s="319"/>
      <c r="FZ97" s="319"/>
      <c r="GA97" s="319"/>
      <c r="GB97" s="319"/>
      <c r="GC97" s="319"/>
      <c r="GD97" s="319"/>
      <c r="GE97" s="319"/>
      <c r="GF97" s="319"/>
      <c r="GG97" s="319"/>
      <c r="GH97" s="319"/>
      <c r="GI97" s="319"/>
      <c r="GJ97" s="319"/>
      <c r="GK97" s="319"/>
      <c r="GL97" s="319"/>
      <c r="GM97" s="319"/>
      <c r="GN97" s="319"/>
      <c r="GO97" s="319"/>
      <c r="GP97" s="319"/>
      <c r="GQ97" s="319"/>
      <c r="GR97" s="319"/>
      <c r="GS97" s="319"/>
      <c r="GT97" s="319"/>
      <c r="GU97" s="319"/>
      <c r="GV97" s="319"/>
      <c r="GW97" s="319"/>
      <c r="GX97" s="319"/>
      <c r="GY97" s="319"/>
      <c r="GZ97" s="319"/>
      <c r="HA97" s="319"/>
      <c r="HB97" s="319"/>
      <c r="HC97" s="319"/>
      <c r="HD97" s="319"/>
      <c r="HE97" s="319"/>
      <c r="HF97" s="319"/>
      <c r="HG97" s="319"/>
      <c r="HH97" s="319"/>
      <c r="HI97" s="319"/>
      <c r="HJ97" s="319"/>
      <c r="HK97" s="319"/>
      <c r="HL97" s="319"/>
      <c r="HM97" s="319"/>
      <c r="HN97" s="319"/>
      <c r="HO97" s="319"/>
      <c r="HP97" s="319"/>
      <c r="HQ97" s="319"/>
      <c r="HR97" s="319"/>
      <c r="HS97" s="319"/>
      <c r="HT97" s="319"/>
      <c r="HU97" s="319"/>
      <c r="HV97" s="319"/>
      <c r="HW97" s="319"/>
      <c r="HX97" s="319"/>
      <c r="HY97" s="319"/>
      <c r="HZ97" s="319"/>
      <c r="IA97" s="319"/>
      <c r="IB97" s="319"/>
      <c r="IC97" s="319"/>
      <c r="ID97" s="319"/>
      <c r="IE97" s="319"/>
      <c r="IF97" s="319"/>
      <c r="IG97" s="319"/>
      <c r="IH97" s="319"/>
      <c r="II97" s="319"/>
      <c r="IJ97" s="319"/>
      <c r="IK97" s="319"/>
      <c r="IL97" s="319"/>
      <c r="IM97" s="319"/>
      <c r="IN97" s="319"/>
      <c r="IO97" s="319"/>
      <c r="IP97" s="319"/>
      <c r="IQ97" s="319"/>
      <c r="IR97" s="319"/>
      <c r="IS97" s="319"/>
      <c r="IT97" s="319"/>
      <c r="IU97" s="319"/>
      <c r="IV97" s="319"/>
      <c r="IW97" s="319"/>
      <c r="IX97" s="319"/>
      <c r="IY97" s="319"/>
      <c r="IZ97" s="319"/>
      <c r="JA97" s="319"/>
      <c r="JB97" s="319"/>
      <c r="JC97" s="319"/>
      <c r="JD97" s="319"/>
      <c r="JE97" s="319"/>
      <c r="JF97" s="319"/>
      <c r="JG97" s="319"/>
      <c r="JH97" s="319"/>
      <c r="JI97" s="319"/>
      <c r="JJ97" s="319"/>
      <c r="JK97" s="319"/>
      <c r="JL97" s="319"/>
      <c r="JM97" s="319"/>
      <c r="JN97" s="319"/>
      <c r="JO97" s="319"/>
      <c r="JP97" s="319"/>
      <c r="JQ97" s="319"/>
      <c r="JR97" s="319"/>
      <c r="JS97" s="319"/>
      <c r="JT97" s="319"/>
      <c r="JU97" s="319"/>
      <c r="JV97" s="319"/>
      <c r="JW97" s="319"/>
      <c r="JX97" s="319"/>
      <c r="JY97" s="319"/>
      <c r="JZ97" s="319"/>
      <c r="KA97" s="319"/>
      <c r="KB97" s="319"/>
      <c r="KC97" s="319"/>
      <c r="KD97" s="319"/>
      <c r="KE97" s="319"/>
      <c r="KF97" s="319"/>
      <c r="KG97" s="319"/>
      <c r="KH97" s="319"/>
      <c r="KI97" s="319"/>
      <c r="KJ97" s="319"/>
      <c r="KK97" s="319"/>
      <c r="KL97" s="319"/>
      <c r="KM97" s="319"/>
      <c r="KN97" s="319"/>
      <c r="KO97" s="319"/>
      <c r="KP97" s="319"/>
      <c r="KQ97" s="319"/>
      <c r="KR97" s="319"/>
      <c r="KS97" s="319"/>
      <c r="KT97" s="319"/>
      <c r="KU97" s="319"/>
      <c r="KV97" s="319"/>
      <c r="KW97" s="319"/>
      <c r="KX97" s="319"/>
      <c r="KY97" s="319"/>
      <c r="KZ97" s="319"/>
      <c r="LA97" s="319"/>
      <c r="LB97" s="319"/>
      <c r="LC97" s="319"/>
      <c r="LD97" s="319"/>
      <c r="LE97" s="319"/>
      <c r="LF97" s="319"/>
      <c r="LG97" s="319"/>
      <c r="LH97" s="319"/>
      <c r="LI97" s="319"/>
      <c r="LJ97" s="319"/>
      <c r="LK97" s="319"/>
      <c r="LL97" s="319"/>
      <c r="LM97" s="319"/>
      <c r="LN97" s="319"/>
      <c r="LO97" s="319"/>
      <c r="LP97" s="319"/>
      <c r="LQ97" s="319"/>
      <c r="LR97" s="319"/>
      <c r="LS97" s="319"/>
      <c r="LT97" s="319"/>
      <c r="LU97" s="319"/>
      <c r="LV97" s="319"/>
      <c r="LW97" s="319"/>
      <c r="LX97" s="319"/>
      <c r="LY97" s="319"/>
      <c r="LZ97" s="319"/>
      <c r="MA97" s="319"/>
      <c r="MB97" s="319"/>
      <c r="MC97" s="319"/>
      <c r="MD97" s="319"/>
      <c r="ME97" s="319"/>
      <c r="MF97" s="319"/>
      <c r="MG97" s="319"/>
      <c r="MH97" s="319"/>
      <c r="MI97" s="319"/>
      <c r="MJ97" s="319"/>
      <c r="MK97" s="319"/>
      <c r="ML97" s="319"/>
      <c r="MM97" s="319"/>
      <c r="MN97" s="319"/>
      <c r="MO97" s="319"/>
      <c r="MP97" s="319"/>
      <c r="MQ97" s="319"/>
      <c r="MR97" s="319"/>
      <c r="MS97" s="319"/>
      <c r="MT97" s="319"/>
      <c r="MU97" s="319"/>
      <c r="MV97" s="319"/>
      <c r="MW97" s="319"/>
      <c r="MX97" s="319"/>
      <c r="MY97" s="319"/>
      <c r="MZ97" s="319"/>
      <c r="NA97" s="319"/>
      <c r="NB97" s="319"/>
      <c r="NC97" s="319"/>
      <c r="ND97" s="319"/>
      <c r="NE97" s="319"/>
      <c r="NF97" s="319"/>
      <c r="NG97" s="319"/>
      <c r="NH97" s="319"/>
      <c r="NI97" s="319"/>
      <c r="NJ97" s="319"/>
      <c r="NK97" s="319"/>
      <c r="NL97" s="319"/>
      <c r="NM97" s="319"/>
      <c r="NN97" s="319"/>
      <c r="NO97" s="319"/>
      <c r="NP97" s="319"/>
      <c r="NQ97" s="319"/>
      <c r="NR97" s="319"/>
      <c r="NS97" s="319"/>
      <c r="NT97" s="319"/>
      <c r="NU97" s="319"/>
      <c r="NV97" s="319"/>
      <c r="NW97" s="319"/>
      <c r="NX97" s="319"/>
      <c r="NY97" s="319"/>
      <c r="NZ97" s="319"/>
      <c r="OA97" s="319"/>
      <c r="OB97" s="319"/>
      <c r="OC97" s="319"/>
      <c r="OD97" s="319"/>
      <c r="OE97" s="319"/>
      <c r="OF97" s="319"/>
      <c r="OG97" s="319"/>
      <c r="OH97" s="319"/>
      <c r="OI97" s="319"/>
      <c r="OJ97" s="319"/>
      <c r="OK97" s="319"/>
      <c r="OL97" s="319"/>
      <c r="OM97" s="319"/>
      <c r="ON97" s="319"/>
      <c r="OO97" s="319"/>
      <c r="OP97" s="319"/>
      <c r="OQ97" s="319"/>
      <c r="OR97" s="319"/>
      <c r="OS97" s="319"/>
      <c r="OT97" s="319"/>
      <c r="OU97" s="319"/>
      <c r="OV97" s="319"/>
      <c r="OW97" s="319"/>
      <c r="OX97" s="319"/>
      <c r="OY97" s="319"/>
      <c r="OZ97" s="319"/>
      <c r="PA97" s="319"/>
      <c r="PB97" s="319"/>
      <c r="PC97" s="319"/>
      <c r="PD97" s="319"/>
      <c r="PE97" s="319"/>
      <c r="PF97" s="319"/>
      <c r="PG97" s="319"/>
      <c r="PH97" s="319"/>
      <c r="PI97" s="319"/>
      <c r="PJ97" s="319"/>
      <c r="PK97" s="319"/>
      <c r="PL97" s="319"/>
      <c r="PM97" s="319"/>
      <c r="PN97" s="319"/>
      <c r="PO97" s="319"/>
      <c r="PP97" s="319"/>
      <c r="PQ97" s="319"/>
      <c r="PR97" s="319"/>
      <c r="PS97" s="319"/>
      <c r="PT97" s="319"/>
      <c r="PU97" s="319"/>
      <c r="PV97" s="319"/>
      <c r="PW97" s="319"/>
      <c r="PX97" s="319"/>
      <c r="PY97" s="319"/>
      <c r="PZ97" s="319"/>
      <c r="QA97" s="319"/>
      <c r="QB97" s="319"/>
      <c r="QC97" s="319"/>
      <c r="QD97" s="319"/>
      <c r="QE97" s="319"/>
      <c r="QF97" s="319"/>
      <c r="QG97" s="319"/>
      <c r="QH97" s="319"/>
      <c r="QI97" s="319"/>
      <c r="QJ97" s="319"/>
      <c r="QK97" s="319"/>
      <c r="QL97" s="319"/>
      <c r="QM97" s="319"/>
      <c r="QN97" s="319"/>
      <c r="QO97" s="319"/>
      <c r="QP97" s="319"/>
      <c r="QQ97" s="319"/>
      <c r="QR97" s="319"/>
      <c r="QS97" s="319"/>
      <c r="QT97" s="319"/>
      <c r="QU97" s="319"/>
      <c r="QV97" s="319"/>
      <c r="QW97" s="319"/>
      <c r="QX97" s="319"/>
      <c r="QY97" s="319"/>
      <c r="QZ97" s="319"/>
      <c r="RA97" s="319"/>
      <c r="RB97" s="319"/>
      <c r="RC97" s="319"/>
      <c r="RD97" s="319"/>
      <c r="RE97" s="319"/>
      <c r="RF97" s="319"/>
      <c r="RG97" s="319"/>
    </row>
    <row r="98" spans="1:475" s="746" customFormat="1">
      <c r="A98" s="319"/>
      <c r="B98" s="837"/>
      <c r="C98" s="848"/>
      <c r="D98" s="849"/>
      <c r="E98" s="812" t="s">
        <v>656</v>
      </c>
      <c r="F98" s="812">
        <v>5</v>
      </c>
      <c r="G98" s="839"/>
      <c r="H98" s="7" t="s">
        <v>37</v>
      </c>
      <c r="I98" s="840">
        <v>31</v>
      </c>
      <c r="J98" s="814">
        <v>133</v>
      </c>
      <c r="K98" s="815">
        <v>20</v>
      </c>
      <c r="L98" s="815">
        <v>26.81</v>
      </c>
      <c r="M98" s="841">
        <f t="shared" si="17"/>
        <v>6.8099999999999987</v>
      </c>
      <c r="N98" s="842">
        <f t="shared" si="19"/>
        <v>4123</v>
      </c>
      <c r="O98" s="745"/>
      <c r="P98" s="843"/>
      <c r="Q98" s="844"/>
      <c r="R98" s="844">
        <f t="shared" si="18"/>
        <v>211.10999999999996</v>
      </c>
      <c r="S98" s="844">
        <f t="shared" si="11"/>
        <v>831.11</v>
      </c>
      <c r="T98" s="844">
        <v>0</v>
      </c>
      <c r="U98" s="844"/>
      <c r="V98" s="844"/>
      <c r="W98" s="844">
        <v>0</v>
      </c>
      <c r="X98" s="844"/>
      <c r="Y98" s="844"/>
      <c r="Z98" s="844">
        <f t="shared" si="16"/>
        <v>0</v>
      </c>
      <c r="AA98" s="845">
        <f>IF(J98=0,0,(HLOOKUP(H98,ElectricAvoidedCosts!$C$7:$P$37,F98+1,FALSE)))</f>
        <v>0.3175879546338175</v>
      </c>
      <c r="AB98" s="844">
        <f t="shared" si="12"/>
        <v>1309.4151369552296</v>
      </c>
      <c r="AC98" s="846"/>
      <c r="AD98" s="846"/>
      <c r="AE98" s="319"/>
      <c r="AF98" s="319"/>
      <c r="AG98" s="319"/>
      <c r="AH98" s="319"/>
      <c r="AI98" s="319"/>
      <c r="AJ98" s="319"/>
      <c r="AK98" s="319"/>
      <c r="AL98" s="319"/>
      <c r="AM98" s="319"/>
      <c r="AN98" s="319"/>
      <c r="AO98" s="319"/>
      <c r="AP98" s="319"/>
      <c r="AQ98" s="319"/>
      <c r="AR98" s="319"/>
      <c r="AS98" s="319"/>
      <c r="AT98" s="319"/>
      <c r="AU98" s="319"/>
      <c r="AV98" s="319"/>
      <c r="AW98" s="319"/>
      <c r="AX98" s="319"/>
      <c r="AY98" s="319"/>
      <c r="AZ98" s="319"/>
      <c r="BA98" s="319"/>
      <c r="BB98" s="319"/>
      <c r="BC98" s="319"/>
      <c r="BD98" s="319"/>
      <c r="BE98" s="319"/>
      <c r="BF98" s="319"/>
      <c r="BG98" s="319"/>
      <c r="BH98" s="319"/>
      <c r="BI98" s="319"/>
      <c r="BJ98" s="319"/>
      <c r="BK98" s="319"/>
      <c r="BL98" s="319"/>
      <c r="BM98" s="319"/>
      <c r="BN98" s="319"/>
      <c r="BO98" s="319"/>
      <c r="BP98" s="319"/>
      <c r="BQ98" s="319"/>
      <c r="BR98" s="319"/>
      <c r="BS98" s="319"/>
      <c r="BT98" s="319"/>
      <c r="BU98" s="319"/>
      <c r="BV98" s="319"/>
      <c r="BW98" s="319"/>
      <c r="BX98" s="319"/>
      <c r="BY98" s="319"/>
      <c r="BZ98" s="319"/>
      <c r="CA98" s="319"/>
      <c r="CB98" s="319"/>
      <c r="CC98" s="319"/>
      <c r="CD98" s="319"/>
      <c r="CE98" s="319"/>
      <c r="CF98" s="319"/>
      <c r="CG98" s="319"/>
      <c r="CH98" s="319"/>
      <c r="CI98" s="319"/>
      <c r="CJ98" s="319"/>
      <c r="CK98" s="319"/>
      <c r="CL98" s="319"/>
      <c r="CM98" s="319"/>
      <c r="CN98" s="319"/>
      <c r="CO98" s="319"/>
      <c r="CP98" s="319"/>
      <c r="CQ98" s="319"/>
      <c r="CR98" s="319"/>
      <c r="CS98" s="319"/>
      <c r="CT98" s="319"/>
      <c r="CU98" s="319"/>
      <c r="CV98" s="319"/>
      <c r="CW98" s="319"/>
      <c r="CX98" s="319"/>
      <c r="CY98" s="319"/>
      <c r="CZ98" s="319"/>
      <c r="DA98" s="319"/>
      <c r="DB98" s="319"/>
      <c r="DC98" s="319"/>
      <c r="DD98" s="319"/>
      <c r="DE98" s="319"/>
      <c r="DF98" s="319"/>
      <c r="DG98" s="319"/>
      <c r="DH98" s="319"/>
      <c r="DI98" s="319"/>
      <c r="DJ98" s="319"/>
      <c r="DK98" s="319"/>
      <c r="DL98" s="319"/>
      <c r="DM98" s="319"/>
      <c r="DN98" s="319"/>
      <c r="DO98" s="319"/>
      <c r="DP98" s="319"/>
      <c r="DQ98" s="319"/>
      <c r="DR98" s="319"/>
      <c r="DS98" s="319"/>
      <c r="DT98" s="319"/>
      <c r="DU98" s="319"/>
      <c r="DV98" s="319"/>
      <c r="DW98" s="319"/>
      <c r="DX98" s="319"/>
      <c r="DY98" s="319"/>
      <c r="DZ98" s="319"/>
      <c r="EA98" s="319"/>
      <c r="EB98" s="319"/>
      <c r="EC98" s="319"/>
      <c r="ED98" s="319"/>
      <c r="EE98" s="319"/>
      <c r="EF98" s="319"/>
      <c r="EG98" s="319"/>
      <c r="EH98" s="319"/>
      <c r="EI98" s="319"/>
      <c r="EJ98" s="319"/>
      <c r="EK98" s="319"/>
      <c r="EL98" s="319"/>
      <c r="EM98" s="319"/>
      <c r="EN98" s="319"/>
      <c r="EO98" s="319"/>
      <c r="EP98" s="319"/>
      <c r="EQ98" s="319"/>
      <c r="ER98" s="319"/>
      <c r="ES98" s="319"/>
      <c r="ET98" s="319"/>
      <c r="EU98" s="319"/>
      <c r="EV98" s="319"/>
      <c r="EW98" s="319"/>
      <c r="EX98" s="319"/>
      <c r="EY98" s="319"/>
      <c r="EZ98" s="319"/>
      <c r="FA98" s="319"/>
      <c r="FB98" s="319"/>
      <c r="FC98" s="319"/>
      <c r="FD98" s="319"/>
      <c r="FE98" s="319"/>
      <c r="FF98" s="319"/>
      <c r="FG98" s="319"/>
      <c r="FH98" s="319"/>
      <c r="FI98" s="319"/>
      <c r="FJ98" s="319"/>
      <c r="FK98" s="319"/>
      <c r="FL98" s="319"/>
      <c r="FM98" s="319"/>
      <c r="FN98" s="319"/>
      <c r="FO98" s="319"/>
      <c r="FP98" s="319"/>
      <c r="FQ98" s="319"/>
      <c r="FR98" s="319"/>
      <c r="FS98" s="319"/>
      <c r="FT98" s="319"/>
      <c r="FU98" s="319"/>
      <c r="FV98" s="319"/>
      <c r="FW98" s="319"/>
      <c r="FX98" s="319"/>
      <c r="FY98" s="319"/>
      <c r="FZ98" s="319"/>
      <c r="GA98" s="319"/>
      <c r="GB98" s="319"/>
      <c r="GC98" s="319"/>
      <c r="GD98" s="319"/>
      <c r="GE98" s="319"/>
      <c r="GF98" s="319"/>
      <c r="GG98" s="319"/>
      <c r="GH98" s="319"/>
      <c r="GI98" s="319"/>
      <c r="GJ98" s="319"/>
      <c r="GK98" s="319"/>
      <c r="GL98" s="319"/>
      <c r="GM98" s="319"/>
      <c r="GN98" s="319"/>
      <c r="GO98" s="319"/>
      <c r="GP98" s="319"/>
      <c r="GQ98" s="319"/>
      <c r="GR98" s="319"/>
      <c r="GS98" s="319"/>
      <c r="GT98" s="319"/>
      <c r="GU98" s="319"/>
      <c r="GV98" s="319"/>
      <c r="GW98" s="319"/>
      <c r="GX98" s="319"/>
      <c r="GY98" s="319"/>
      <c r="GZ98" s="319"/>
      <c r="HA98" s="319"/>
      <c r="HB98" s="319"/>
      <c r="HC98" s="319"/>
      <c r="HD98" s="319"/>
      <c r="HE98" s="319"/>
      <c r="HF98" s="319"/>
      <c r="HG98" s="319"/>
      <c r="HH98" s="319"/>
      <c r="HI98" s="319"/>
      <c r="HJ98" s="319"/>
      <c r="HK98" s="319"/>
      <c r="HL98" s="319"/>
      <c r="HM98" s="319"/>
      <c r="HN98" s="319"/>
      <c r="HO98" s="319"/>
      <c r="HP98" s="319"/>
      <c r="HQ98" s="319"/>
      <c r="HR98" s="319"/>
      <c r="HS98" s="319"/>
      <c r="HT98" s="319"/>
      <c r="HU98" s="319"/>
      <c r="HV98" s="319"/>
      <c r="HW98" s="319"/>
      <c r="HX98" s="319"/>
      <c r="HY98" s="319"/>
      <c r="HZ98" s="319"/>
      <c r="IA98" s="319"/>
      <c r="IB98" s="319"/>
      <c r="IC98" s="319"/>
      <c r="ID98" s="319"/>
      <c r="IE98" s="319"/>
      <c r="IF98" s="319"/>
      <c r="IG98" s="319"/>
      <c r="IH98" s="319"/>
      <c r="II98" s="319"/>
      <c r="IJ98" s="319"/>
      <c r="IK98" s="319"/>
      <c r="IL98" s="319"/>
      <c r="IM98" s="319"/>
      <c r="IN98" s="319"/>
      <c r="IO98" s="319"/>
      <c r="IP98" s="319"/>
      <c r="IQ98" s="319"/>
      <c r="IR98" s="319"/>
      <c r="IS98" s="319"/>
      <c r="IT98" s="319"/>
      <c r="IU98" s="319"/>
      <c r="IV98" s="319"/>
      <c r="IW98" s="319"/>
      <c r="IX98" s="319"/>
      <c r="IY98" s="319"/>
      <c r="IZ98" s="319"/>
      <c r="JA98" s="319"/>
      <c r="JB98" s="319"/>
      <c r="JC98" s="319"/>
      <c r="JD98" s="319"/>
      <c r="JE98" s="319"/>
      <c r="JF98" s="319"/>
      <c r="JG98" s="319"/>
      <c r="JH98" s="319"/>
      <c r="JI98" s="319"/>
      <c r="JJ98" s="319"/>
      <c r="JK98" s="319"/>
      <c r="JL98" s="319"/>
      <c r="JM98" s="319"/>
      <c r="JN98" s="319"/>
      <c r="JO98" s="319"/>
      <c r="JP98" s="319"/>
      <c r="JQ98" s="319"/>
      <c r="JR98" s="319"/>
      <c r="JS98" s="319"/>
      <c r="JT98" s="319"/>
      <c r="JU98" s="319"/>
      <c r="JV98" s="319"/>
      <c r="JW98" s="319"/>
      <c r="JX98" s="319"/>
      <c r="JY98" s="319"/>
      <c r="JZ98" s="319"/>
      <c r="KA98" s="319"/>
      <c r="KB98" s="319"/>
      <c r="KC98" s="319"/>
      <c r="KD98" s="319"/>
      <c r="KE98" s="319"/>
      <c r="KF98" s="319"/>
      <c r="KG98" s="319"/>
      <c r="KH98" s="319"/>
      <c r="KI98" s="319"/>
      <c r="KJ98" s="319"/>
      <c r="KK98" s="319"/>
      <c r="KL98" s="319"/>
      <c r="KM98" s="319"/>
      <c r="KN98" s="319"/>
      <c r="KO98" s="319"/>
      <c r="KP98" s="319"/>
      <c r="KQ98" s="319"/>
      <c r="KR98" s="319"/>
      <c r="KS98" s="319"/>
      <c r="KT98" s="319"/>
      <c r="KU98" s="319"/>
      <c r="KV98" s="319"/>
      <c r="KW98" s="319"/>
      <c r="KX98" s="319"/>
      <c r="KY98" s="319"/>
      <c r="KZ98" s="319"/>
      <c r="LA98" s="319"/>
      <c r="LB98" s="319"/>
      <c r="LC98" s="319"/>
      <c r="LD98" s="319"/>
      <c r="LE98" s="319"/>
      <c r="LF98" s="319"/>
      <c r="LG98" s="319"/>
      <c r="LH98" s="319"/>
      <c r="LI98" s="319"/>
      <c r="LJ98" s="319"/>
      <c r="LK98" s="319"/>
      <c r="LL98" s="319"/>
      <c r="LM98" s="319"/>
      <c r="LN98" s="319"/>
      <c r="LO98" s="319"/>
      <c r="LP98" s="319"/>
      <c r="LQ98" s="319"/>
      <c r="LR98" s="319"/>
      <c r="LS98" s="319"/>
      <c r="LT98" s="319"/>
      <c r="LU98" s="319"/>
      <c r="LV98" s="319"/>
      <c r="LW98" s="319"/>
      <c r="LX98" s="319"/>
      <c r="LY98" s="319"/>
      <c r="LZ98" s="319"/>
      <c r="MA98" s="319"/>
      <c r="MB98" s="319"/>
      <c r="MC98" s="319"/>
      <c r="MD98" s="319"/>
      <c r="ME98" s="319"/>
      <c r="MF98" s="319"/>
      <c r="MG98" s="319"/>
      <c r="MH98" s="319"/>
      <c r="MI98" s="319"/>
      <c r="MJ98" s="319"/>
      <c r="MK98" s="319"/>
      <c r="ML98" s="319"/>
      <c r="MM98" s="319"/>
      <c r="MN98" s="319"/>
      <c r="MO98" s="319"/>
      <c r="MP98" s="319"/>
      <c r="MQ98" s="319"/>
      <c r="MR98" s="319"/>
      <c r="MS98" s="319"/>
      <c r="MT98" s="319"/>
      <c r="MU98" s="319"/>
      <c r="MV98" s="319"/>
      <c r="MW98" s="319"/>
      <c r="MX98" s="319"/>
      <c r="MY98" s="319"/>
      <c r="MZ98" s="319"/>
      <c r="NA98" s="319"/>
      <c r="NB98" s="319"/>
      <c r="NC98" s="319"/>
      <c r="ND98" s="319"/>
      <c r="NE98" s="319"/>
      <c r="NF98" s="319"/>
      <c r="NG98" s="319"/>
      <c r="NH98" s="319"/>
      <c r="NI98" s="319"/>
      <c r="NJ98" s="319"/>
      <c r="NK98" s="319"/>
      <c r="NL98" s="319"/>
      <c r="NM98" s="319"/>
      <c r="NN98" s="319"/>
      <c r="NO98" s="319"/>
      <c r="NP98" s="319"/>
      <c r="NQ98" s="319"/>
      <c r="NR98" s="319"/>
      <c r="NS98" s="319"/>
      <c r="NT98" s="319"/>
      <c r="NU98" s="319"/>
      <c r="NV98" s="319"/>
      <c r="NW98" s="319"/>
      <c r="NX98" s="319"/>
      <c r="NY98" s="319"/>
      <c r="NZ98" s="319"/>
      <c r="OA98" s="319"/>
      <c r="OB98" s="319"/>
      <c r="OC98" s="319"/>
      <c r="OD98" s="319"/>
      <c r="OE98" s="319"/>
      <c r="OF98" s="319"/>
      <c r="OG98" s="319"/>
      <c r="OH98" s="319"/>
      <c r="OI98" s="319"/>
      <c r="OJ98" s="319"/>
      <c r="OK98" s="319"/>
      <c r="OL98" s="319"/>
      <c r="OM98" s="319"/>
      <c r="ON98" s="319"/>
      <c r="OO98" s="319"/>
      <c r="OP98" s="319"/>
      <c r="OQ98" s="319"/>
      <c r="OR98" s="319"/>
      <c r="OS98" s="319"/>
      <c r="OT98" s="319"/>
      <c r="OU98" s="319"/>
      <c r="OV98" s="319"/>
      <c r="OW98" s="319"/>
      <c r="OX98" s="319"/>
      <c r="OY98" s="319"/>
      <c r="OZ98" s="319"/>
      <c r="PA98" s="319"/>
      <c r="PB98" s="319"/>
      <c r="PC98" s="319"/>
      <c r="PD98" s="319"/>
      <c r="PE98" s="319"/>
      <c r="PF98" s="319"/>
      <c r="PG98" s="319"/>
      <c r="PH98" s="319"/>
      <c r="PI98" s="319"/>
      <c r="PJ98" s="319"/>
      <c r="PK98" s="319"/>
      <c r="PL98" s="319"/>
      <c r="PM98" s="319"/>
      <c r="PN98" s="319"/>
      <c r="PO98" s="319"/>
      <c r="PP98" s="319"/>
      <c r="PQ98" s="319"/>
      <c r="PR98" s="319"/>
      <c r="PS98" s="319"/>
      <c r="PT98" s="319"/>
      <c r="PU98" s="319"/>
      <c r="PV98" s="319"/>
      <c r="PW98" s="319"/>
      <c r="PX98" s="319"/>
      <c r="PY98" s="319"/>
      <c r="PZ98" s="319"/>
      <c r="QA98" s="319"/>
      <c r="QB98" s="319"/>
      <c r="QC98" s="319"/>
      <c r="QD98" s="319"/>
      <c r="QE98" s="319"/>
      <c r="QF98" s="319"/>
      <c r="QG98" s="319"/>
      <c r="QH98" s="319"/>
      <c r="QI98" s="319"/>
      <c r="QJ98" s="319"/>
      <c r="QK98" s="319"/>
      <c r="QL98" s="319"/>
      <c r="QM98" s="319"/>
      <c r="QN98" s="319"/>
      <c r="QO98" s="319"/>
      <c r="QP98" s="319"/>
      <c r="QQ98" s="319"/>
      <c r="QR98" s="319"/>
      <c r="QS98" s="319"/>
      <c r="QT98" s="319"/>
      <c r="QU98" s="319"/>
      <c r="QV98" s="319"/>
      <c r="QW98" s="319"/>
      <c r="QX98" s="319"/>
      <c r="QY98" s="319"/>
      <c r="QZ98" s="319"/>
      <c r="RA98" s="319"/>
      <c r="RB98" s="319"/>
      <c r="RC98" s="319"/>
      <c r="RD98" s="319"/>
      <c r="RE98" s="319"/>
      <c r="RF98" s="319"/>
      <c r="RG98" s="319"/>
    </row>
    <row r="99" spans="1:475" s="746" customFormat="1">
      <c r="A99" s="319"/>
      <c r="B99" s="837"/>
      <c r="C99" s="848"/>
      <c r="D99" s="849"/>
      <c r="E99" s="812" t="s">
        <v>657</v>
      </c>
      <c r="F99" s="812">
        <v>5</v>
      </c>
      <c r="G99" s="839"/>
      <c r="H99" s="7" t="s">
        <v>37</v>
      </c>
      <c r="I99" s="840">
        <v>81</v>
      </c>
      <c r="J99" s="814">
        <v>104</v>
      </c>
      <c r="K99" s="815">
        <v>20</v>
      </c>
      <c r="L99" s="815">
        <v>28.24</v>
      </c>
      <c r="M99" s="841">
        <f t="shared" si="17"/>
        <v>8.2399999999999984</v>
      </c>
      <c r="N99" s="842">
        <f t="shared" si="19"/>
        <v>8424</v>
      </c>
      <c r="O99" s="745"/>
      <c r="P99" s="843"/>
      <c r="Q99" s="844"/>
      <c r="R99" s="844">
        <f t="shared" si="18"/>
        <v>667.43999999999983</v>
      </c>
      <c r="S99" s="844">
        <f t="shared" si="11"/>
        <v>2287.44</v>
      </c>
      <c r="T99" s="844">
        <v>0</v>
      </c>
      <c r="U99" s="844"/>
      <c r="V99" s="844"/>
      <c r="W99" s="844">
        <v>0</v>
      </c>
      <c r="X99" s="844"/>
      <c r="Y99" s="844"/>
      <c r="Z99" s="844">
        <f t="shared" si="16"/>
        <v>0</v>
      </c>
      <c r="AA99" s="845">
        <f>IF(J99=0,0,(HLOOKUP(H99,ElectricAvoidedCosts!$C$7:$P$37,F99+1,FALSE)))</f>
        <v>0.3175879546338175</v>
      </c>
      <c r="AB99" s="844">
        <f t="shared" si="12"/>
        <v>2675.3609298352785</v>
      </c>
      <c r="AC99" s="846"/>
      <c r="AD99" s="846"/>
      <c r="AE99" s="319"/>
      <c r="AF99" s="319"/>
      <c r="AG99" s="319"/>
      <c r="AH99" s="319"/>
      <c r="AI99" s="319"/>
      <c r="AJ99" s="319"/>
      <c r="AK99" s="319"/>
      <c r="AL99" s="319"/>
      <c r="AM99" s="319"/>
      <c r="AN99" s="319"/>
      <c r="AO99" s="319"/>
      <c r="AP99" s="319"/>
      <c r="AQ99" s="319"/>
      <c r="AR99" s="319"/>
      <c r="AS99" s="319"/>
      <c r="AT99" s="319"/>
      <c r="AU99" s="319"/>
      <c r="AV99" s="319"/>
      <c r="AW99" s="319"/>
      <c r="AX99" s="319"/>
      <c r="AY99" s="319"/>
      <c r="AZ99" s="319"/>
      <c r="BA99" s="319"/>
      <c r="BB99" s="319"/>
      <c r="BC99" s="319"/>
      <c r="BD99" s="319"/>
      <c r="BE99" s="319"/>
      <c r="BF99" s="319"/>
      <c r="BG99" s="319"/>
      <c r="BH99" s="319"/>
      <c r="BI99" s="319"/>
      <c r="BJ99" s="319"/>
      <c r="BK99" s="319"/>
      <c r="BL99" s="319"/>
      <c r="BM99" s="319"/>
      <c r="BN99" s="319"/>
      <c r="BO99" s="319"/>
      <c r="BP99" s="319"/>
      <c r="BQ99" s="319"/>
      <c r="BR99" s="319"/>
      <c r="BS99" s="319"/>
      <c r="BT99" s="319"/>
      <c r="BU99" s="319"/>
      <c r="BV99" s="319"/>
      <c r="BW99" s="319"/>
      <c r="BX99" s="319"/>
      <c r="BY99" s="319"/>
      <c r="BZ99" s="319"/>
      <c r="CA99" s="319"/>
      <c r="CB99" s="319"/>
      <c r="CC99" s="319"/>
      <c r="CD99" s="319"/>
      <c r="CE99" s="319"/>
      <c r="CF99" s="319"/>
      <c r="CG99" s="319"/>
      <c r="CH99" s="319"/>
      <c r="CI99" s="319"/>
      <c r="CJ99" s="319"/>
      <c r="CK99" s="319"/>
      <c r="CL99" s="319"/>
      <c r="CM99" s="319"/>
      <c r="CN99" s="319"/>
      <c r="CO99" s="319"/>
      <c r="CP99" s="319"/>
      <c r="CQ99" s="319"/>
      <c r="CR99" s="319"/>
      <c r="CS99" s="319"/>
      <c r="CT99" s="319"/>
      <c r="CU99" s="319"/>
      <c r="CV99" s="319"/>
      <c r="CW99" s="319"/>
      <c r="CX99" s="319"/>
      <c r="CY99" s="319"/>
      <c r="CZ99" s="319"/>
      <c r="DA99" s="319"/>
      <c r="DB99" s="319"/>
      <c r="DC99" s="319"/>
      <c r="DD99" s="319"/>
      <c r="DE99" s="319"/>
      <c r="DF99" s="319"/>
      <c r="DG99" s="319"/>
      <c r="DH99" s="319"/>
      <c r="DI99" s="319"/>
      <c r="DJ99" s="319"/>
      <c r="DK99" s="319"/>
      <c r="DL99" s="319"/>
      <c r="DM99" s="319"/>
      <c r="DN99" s="319"/>
      <c r="DO99" s="319"/>
      <c r="DP99" s="319"/>
      <c r="DQ99" s="319"/>
      <c r="DR99" s="319"/>
      <c r="DS99" s="319"/>
      <c r="DT99" s="319"/>
      <c r="DU99" s="319"/>
      <c r="DV99" s="319"/>
      <c r="DW99" s="319"/>
      <c r="DX99" s="319"/>
      <c r="DY99" s="319"/>
      <c r="DZ99" s="319"/>
      <c r="EA99" s="319"/>
      <c r="EB99" s="319"/>
      <c r="EC99" s="319"/>
      <c r="ED99" s="319"/>
      <c r="EE99" s="319"/>
      <c r="EF99" s="319"/>
      <c r="EG99" s="319"/>
      <c r="EH99" s="319"/>
      <c r="EI99" s="319"/>
      <c r="EJ99" s="319"/>
      <c r="EK99" s="319"/>
      <c r="EL99" s="319"/>
      <c r="EM99" s="319"/>
      <c r="EN99" s="319"/>
      <c r="EO99" s="319"/>
      <c r="EP99" s="319"/>
      <c r="EQ99" s="319"/>
      <c r="ER99" s="319"/>
      <c r="ES99" s="319"/>
      <c r="ET99" s="319"/>
      <c r="EU99" s="319"/>
      <c r="EV99" s="319"/>
      <c r="EW99" s="319"/>
      <c r="EX99" s="319"/>
      <c r="EY99" s="319"/>
      <c r="EZ99" s="319"/>
      <c r="FA99" s="319"/>
      <c r="FB99" s="319"/>
      <c r="FC99" s="319"/>
      <c r="FD99" s="319"/>
      <c r="FE99" s="319"/>
      <c r="FF99" s="319"/>
      <c r="FG99" s="319"/>
      <c r="FH99" s="319"/>
      <c r="FI99" s="319"/>
      <c r="FJ99" s="319"/>
      <c r="FK99" s="319"/>
      <c r="FL99" s="319"/>
      <c r="FM99" s="319"/>
      <c r="FN99" s="319"/>
      <c r="FO99" s="319"/>
      <c r="FP99" s="319"/>
      <c r="FQ99" s="319"/>
      <c r="FR99" s="319"/>
      <c r="FS99" s="319"/>
      <c r="FT99" s="319"/>
      <c r="FU99" s="319"/>
      <c r="FV99" s="319"/>
      <c r="FW99" s="319"/>
      <c r="FX99" s="319"/>
      <c r="FY99" s="319"/>
      <c r="FZ99" s="319"/>
      <c r="GA99" s="319"/>
      <c r="GB99" s="319"/>
      <c r="GC99" s="319"/>
      <c r="GD99" s="319"/>
      <c r="GE99" s="319"/>
      <c r="GF99" s="319"/>
      <c r="GG99" s="319"/>
      <c r="GH99" s="319"/>
      <c r="GI99" s="319"/>
      <c r="GJ99" s="319"/>
      <c r="GK99" s="319"/>
      <c r="GL99" s="319"/>
      <c r="GM99" s="319"/>
      <c r="GN99" s="319"/>
      <c r="GO99" s="319"/>
      <c r="GP99" s="319"/>
      <c r="GQ99" s="319"/>
      <c r="GR99" s="319"/>
      <c r="GS99" s="319"/>
      <c r="GT99" s="319"/>
      <c r="GU99" s="319"/>
      <c r="GV99" s="319"/>
      <c r="GW99" s="319"/>
      <c r="GX99" s="319"/>
      <c r="GY99" s="319"/>
      <c r="GZ99" s="319"/>
      <c r="HA99" s="319"/>
      <c r="HB99" s="319"/>
      <c r="HC99" s="319"/>
      <c r="HD99" s="319"/>
      <c r="HE99" s="319"/>
      <c r="HF99" s="319"/>
      <c r="HG99" s="319"/>
      <c r="HH99" s="319"/>
      <c r="HI99" s="319"/>
      <c r="HJ99" s="319"/>
      <c r="HK99" s="319"/>
      <c r="HL99" s="319"/>
      <c r="HM99" s="319"/>
      <c r="HN99" s="319"/>
      <c r="HO99" s="319"/>
      <c r="HP99" s="319"/>
      <c r="HQ99" s="319"/>
      <c r="HR99" s="319"/>
      <c r="HS99" s="319"/>
      <c r="HT99" s="319"/>
      <c r="HU99" s="319"/>
      <c r="HV99" s="319"/>
      <c r="HW99" s="319"/>
      <c r="HX99" s="319"/>
      <c r="HY99" s="319"/>
      <c r="HZ99" s="319"/>
      <c r="IA99" s="319"/>
      <c r="IB99" s="319"/>
      <c r="IC99" s="319"/>
      <c r="ID99" s="319"/>
      <c r="IE99" s="319"/>
      <c r="IF99" s="319"/>
      <c r="IG99" s="319"/>
      <c r="IH99" s="319"/>
      <c r="II99" s="319"/>
      <c r="IJ99" s="319"/>
      <c r="IK99" s="319"/>
      <c r="IL99" s="319"/>
      <c r="IM99" s="319"/>
      <c r="IN99" s="319"/>
      <c r="IO99" s="319"/>
      <c r="IP99" s="319"/>
      <c r="IQ99" s="319"/>
      <c r="IR99" s="319"/>
      <c r="IS99" s="319"/>
      <c r="IT99" s="319"/>
      <c r="IU99" s="319"/>
      <c r="IV99" s="319"/>
      <c r="IW99" s="319"/>
      <c r="IX99" s="319"/>
      <c r="IY99" s="319"/>
      <c r="IZ99" s="319"/>
      <c r="JA99" s="319"/>
      <c r="JB99" s="319"/>
      <c r="JC99" s="319"/>
      <c r="JD99" s="319"/>
      <c r="JE99" s="319"/>
      <c r="JF99" s="319"/>
      <c r="JG99" s="319"/>
      <c r="JH99" s="319"/>
      <c r="JI99" s="319"/>
      <c r="JJ99" s="319"/>
      <c r="JK99" s="319"/>
      <c r="JL99" s="319"/>
      <c r="JM99" s="319"/>
      <c r="JN99" s="319"/>
      <c r="JO99" s="319"/>
      <c r="JP99" s="319"/>
      <c r="JQ99" s="319"/>
      <c r="JR99" s="319"/>
      <c r="JS99" s="319"/>
      <c r="JT99" s="319"/>
      <c r="JU99" s="319"/>
      <c r="JV99" s="319"/>
      <c r="JW99" s="319"/>
      <c r="JX99" s="319"/>
      <c r="JY99" s="319"/>
      <c r="JZ99" s="319"/>
      <c r="KA99" s="319"/>
      <c r="KB99" s="319"/>
      <c r="KC99" s="319"/>
      <c r="KD99" s="319"/>
      <c r="KE99" s="319"/>
      <c r="KF99" s="319"/>
      <c r="KG99" s="319"/>
      <c r="KH99" s="319"/>
      <c r="KI99" s="319"/>
      <c r="KJ99" s="319"/>
      <c r="KK99" s="319"/>
      <c r="KL99" s="319"/>
      <c r="KM99" s="319"/>
      <c r="KN99" s="319"/>
      <c r="KO99" s="319"/>
      <c r="KP99" s="319"/>
      <c r="KQ99" s="319"/>
      <c r="KR99" s="319"/>
      <c r="KS99" s="319"/>
      <c r="KT99" s="319"/>
      <c r="KU99" s="319"/>
      <c r="KV99" s="319"/>
      <c r="KW99" s="319"/>
      <c r="KX99" s="319"/>
      <c r="KY99" s="319"/>
      <c r="KZ99" s="319"/>
      <c r="LA99" s="319"/>
      <c r="LB99" s="319"/>
      <c r="LC99" s="319"/>
      <c r="LD99" s="319"/>
      <c r="LE99" s="319"/>
      <c r="LF99" s="319"/>
      <c r="LG99" s="319"/>
      <c r="LH99" s="319"/>
      <c r="LI99" s="319"/>
      <c r="LJ99" s="319"/>
      <c r="LK99" s="319"/>
      <c r="LL99" s="319"/>
      <c r="LM99" s="319"/>
      <c r="LN99" s="319"/>
      <c r="LO99" s="319"/>
      <c r="LP99" s="319"/>
      <c r="LQ99" s="319"/>
      <c r="LR99" s="319"/>
      <c r="LS99" s="319"/>
      <c r="LT99" s="319"/>
      <c r="LU99" s="319"/>
      <c r="LV99" s="319"/>
      <c r="LW99" s="319"/>
      <c r="LX99" s="319"/>
      <c r="LY99" s="319"/>
      <c r="LZ99" s="319"/>
      <c r="MA99" s="319"/>
      <c r="MB99" s="319"/>
      <c r="MC99" s="319"/>
      <c r="MD99" s="319"/>
      <c r="ME99" s="319"/>
      <c r="MF99" s="319"/>
      <c r="MG99" s="319"/>
      <c r="MH99" s="319"/>
      <c r="MI99" s="319"/>
      <c r="MJ99" s="319"/>
      <c r="MK99" s="319"/>
      <c r="ML99" s="319"/>
      <c r="MM99" s="319"/>
      <c r="MN99" s="319"/>
      <c r="MO99" s="319"/>
      <c r="MP99" s="319"/>
      <c r="MQ99" s="319"/>
      <c r="MR99" s="319"/>
      <c r="MS99" s="319"/>
      <c r="MT99" s="319"/>
      <c r="MU99" s="319"/>
      <c r="MV99" s="319"/>
      <c r="MW99" s="319"/>
      <c r="MX99" s="319"/>
      <c r="MY99" s="319"/>
      <c r="MZ99" s="319"/>
      <c r="NA99" s="319"/>
      <c r="NB99" s="319"/>
      <c r="NC99" s="319"/>
      <c r="ND99" s="319"/>
      <c r="NE99" s="319"/>
      <c r="NF99" s="319"/>
      <c r="NG99" s="319"/>
      <c r="NH99" s="319"/>
      <c r="NI99" s="319"/>
      <c r="NJ99" s="319"/>
      <c r="NK99" s="319"/>
      <c r="NL99" s="319"/>
      <c r="NM99" s="319"/>
      <c r="NN99" s="319"/>
      <c r="NO99" s="319"/>
      <c r="NP99" s="319"/>
      <c r="NQ99" s="319"/>
      <c r="NR99" s="319"/>
      <c r="NS99" s="319"/>
      <c r="NT99" s="319"/>
      <c r="NU99" s="319"/>
      <c r="NV99" s="319"/>
      <c r="NW99" s="319"/>
      <c r="NX99" s="319"/>
      <c r="NY99" s="319"/>
      <c r="NZ99" s="319"/>
      <c r="OA99" s="319"/>
      <c r="OB99" s="319"/>
      <c r="OC99" s="319"/>
      <c r="OD99" s="319"/>
      <c r="OE99" s="319"/>
      <c r="OF99" s="319"/>
      <c r="OG99" s="319"/>
      <c r="OH99" s="319"/>
      <c r="OI99" s="319"/>
      <c r="OJ99" s="319"/>
      <c r="OK99" s="319"/>
      <c r="OL99" s="319"/>
      <c r="OM99" s="319"/>
      <c r="ON99" s="319"/>
      <c r="OO99" s="319"/>
      <c r="OP99" s="319"/>
      <c r="OQ99" s="319"/>
      <c r="OR99" s="319"/>
      <c r="OS99" s="319"/>
      <c r="OT99" s="319"/>
      <c r="OU99" s="319"/>
      <c r="OV99" s="319"/>
      <c r="OW99" s="319"/>
      <c r="OX99" s="319"/>
      <c r="OY99" s="319"/>
      <c r="OZ99" s="319"/>
      <c r="PA99" s="319"/>
      <c r="PB99" s="319"/>
      <c r="PC99" s="319"/>
      <c r="PD99" s="319"/>
      <c r="PE99" s="319"/>
      <c r="PF99" s="319"/>
      <c r="PG99" s="319"/>
      <c r="PH99" s="319"/>
      <c r="PI99" s="319"/>
      <c r="PJ99" s="319"/>
      <c r="PK99" s="319"/>
      <c r="PL99" s="319"/>
      <c r="PM99" s="319"/>
      <c r="PN99" s="319"/>
      <c r="PO99" s="319"/>
      <c r="PP99" s="319"/>
      <c r="PQ99" s="319"/>
      <c r="PR99" s="319"/>
      <c r="PS99" s="319"/>
      <c r="PT99" s="319"/>
      <c r="PU99" s="319"/>
      <c r="PV99" s="319"/>
      <c r="PW99" s="319"/>
      <c r="PX99" s="319"/>
      <c r="PY99" s="319"/>
      <c r="PZ99" s="319"/>
      <c r="QA99" s="319"/>
      <c r="QB99" s="319"/>
      <c r="QC99" s="319"/>
      <c r="QD99" s="319"/>
      <c r="QE99" s="319"/>
      <c r="QF99" s="319"/>
      <c r="QG99" s="319"/>
      <c r="QH99" s="319"/>
      <c r="QI99" s="319"/>
      <c r="QJ99" s="319"/>
      <c r="QK99" s="319"/>
      <c r="QL99" s="319"/>
      <c r="QM99" s="319"/>
      <c r="QN99" s="319"/>
      <c r="QO99" s="319"/>
      <c r="QP99" s="319"/>
      <c r="QQ99" s="319"/>
      <c r="QR99" s="319"/>
      <c r="QS99" s="319"/>
      <c r="QT99" s="319"/>
      <c r="QU99" s="319"/>
      <c r="QV99" s="319"/>
      <c r="QW99" s="319"/>
      <c r="QX99" s="319"/>
      <c r="QY99" s="319"/>
      <c r="QZ99" s="319"/>
      <c r="RA99" s="319"/>
      <c r="RB99" s="319"/>
      <c r="RC99" s="319"/>
      <c r="RD99" s="319"/>
      <c r="RE99" s="319"/>
      <c r="RF99" s="319"/>
      <c r="RG99" s="319"/>
    </row>
    <row r="100" spans="1:475" s="746" customFormat="1">
      <c r="A100" s="319"/>
      <c r="B100" s="837"/>
      <c r="C100" s="848"/>
      <c r="D100" s="849"/>
      <c r="E100" s="812" t="s">
        <v>658</v>
      </c>
      <c r="F100" s="812">
        <v>5</v>
      </c>
      <c r="G100" s="839"/>
      <c r="H100" s="7" t="s">
        <v>37</v>
      </c>
      <c r="I100" s="840">
        <v>4</v>
      </c>
      <c r="J100" s="814">
        <v>108</v>
      </c>
      <c r="K100" s="815">
        <v>20</v>
      </c>
      <c r="L100" s="815">
        <v>20</v>
      </c>
      <c r="M100" s="841">
        <f t="shared" si="17"/>
        <v>0</v>
      </c>
      <c r="N100" s="842">
        <f t="shared" si="19"/>
        <v>432</v>
      </c>
      <c r="O100" s="745"/>
      <c r="P100" s="843"/>
      <c r="Q100" s="844"/>
      <c r="R100" s="844">
        <f t="shared" si="18"/>
        <v>0</v>
      </c>
      <c r="S100" s="844">
        <f t="shared" si="11"/>
        <v>80</v>
      </c>
      <c r="T100" s="844">
        <v>0</v>
      </c>
      <c r="U100" s="844"/>
      <c r="V100" s="844"/>
      <c r="W100" s="844">
        <v>0</v>
      </c>
      <c r="X100" s="844"/>
      <c r="Y100" s="844"/>
      <c r="Z100" s="844">
        <f t="shared" si="16"/>
        <v>0</v>
      </c>
      <c r="AA100" s="845">
        <f>IF(J100=0,0,(HLOOKUP(H100,ElectricAvoidedCosts!$C$7:$P$37,F100+1,FALSE)))</f>
        <v>0.3175879546338175</v>
      </c>
      <c r="AB100" s="844">
        <f t="shared" si="12"/>
        <v>137.19799640180915</v>
      </c>
      <c r="AC100" s="846"/>
      <c r="AD100" s="846"/>
      <c r="AE100" s="319"/>
      <c r="AF100" s="319"/>
      <c r="AG100" s="319"/>
      <c r="AH100" s="319"/>
      <c r="AI100" s="319"/>
      <c r="AJ100" s="319"/>
      <c r="AK100" s="319"/>
      <c r="AL100" s="319"/>
      <c r="AM100" s="319"/>
      <c r="AN100" s="319"/>
      <c r="AO100" s="319"/>
      <c r="AP100" s="319"/>
      <c r="AQ100" s="319"/>
      <c r="AR100" s="319"/>
      <c r="AS100" s="319"/>
      <c r="AT100" s="319"/>
      <c r="AU100" s="319"/>
      <c r="AV100" s="319"/>
      <c r="AW100" s="319"/>
      <c r="AX100" s="319"/>
      <c r="AY100" s="319"/>
      <c r="AZ100" s="319"/>
      <c r="BA100" s="319"/>
      <c r="BB100" s="319"/>
      <c r="BC100" s="319"/>
      <c r="BD100" s="319"/>
      <c r="BE100" s="319"/>
      <c r="BF100" s="319"/>
      <c r="BG100" s="319"/>
      <c r="BH100" s="319"/>
      <c r="BI100" s="319"/>
      <c r="BJ100" s="319"/>
      <c r="BK100" s="319"/>
      <c r="BL100" s="319"/>
      <c r="BM100" s="319"/>
      <c r="BN100" s="319"/>
      <c r="BO100" s="319"/>
      <c r="BP100" s="319"/>
      <c r="BQ100" s="319"/>
      <c r="BR100" s="319"/>
      <c r="BS100" s="319"/>
      <c r="BT100" s="319"/>
      <c r="BU100" s="319"/>
      <c r="BV100" s="319"/>
      <c r="BW100" s="319"/>
      <c r="BX100" s="319"/>
      <c r="BY100" s="319"/>
      <c r="BZ100" s="319"/>
      <c r="CA100" s="319"/>
      <c r="CB100" s="319"/>
      <c r="CC100" s="319"/>
      <c r="CD100" s="319"/>
      <c r="CE100" s="319"/>
      <c r="CF100" s="319"/>
      <c r="CG100" s="319"/>
      <c r="CH100" s="319"/>
      <c r="CI100" s="319"/>
      <c r="CJ100" s="319"/>
      <c r="CK100" s="319"/>
      <c r="CL100" s="319"/>
      <c r="CM100" s="319"/>
      <c r="CN100" s="319"/>
      <c r="CO100" s="319"/>
      <c r="CP100" s="319"/>
      <c r="CQ100" s="319"/>
      <c r="CR100" s="319"/>
      <c r="CS100" s="319"/>
      <c r="CT100" s="319"/>
      <c r="CU100" s="319"/>
      <c r="CV100" s="319"/>
      <c r="CW100" s="319"/>
      <c r="CX100" s="319"/>
      <c r="CY100" s="319"/>
      <c r="CZ100" s="319"/>
      <c r="DA100" s="319"/>
      <c r="DB100" s="319"/>
      <c r="DC100" s="319"/>
      <c r="DD100" s="319"/>
      <c r="DE100" s="319"/>
      <c r="DF100" s="319"/>
      <c r="DG100" s="319"/>
      <c r="DH100" s="319"/>
      <c r="DI100" s="319"/>
      <c r="DJ100" s="319"/>
      <c r="DK100" s="319"/>
      <c r="DL100" s="319"/>
      <c r="DM100" s="319"/>
      <c r="DN100" s="319"/>
      <c r="DO100" s="319"/>
      <c r="DP100" s="319"/>
      <c r="DQ100" s="319"/>
      <c r="DR100" s="319"/>
      <c r="DS100" s="319"/>
      <c r="DT100" s="319"/>
      <c r="DU100" s="319"/>
      <c r="DV100" s="319"/>
      <c r="DW100" s="319"/>
      <c r="DX100" s="319"/>
      <c r="DY100" s="319"/>
      <c r="DZ100" s="319"/>
      <c r="EA100" s="319"/>
      <c r="EB100" s="319"/>
      <c r="EC100" s="319"/>
      <c r="ED100" s="319"/>
      <c r="EE100" s="319"/>
      <c r="EF100" s="319"/>
      <c r="EG100" s="319"/>
      <c r="EH100" s="319"/>
      <c r="EI100" s="319"/>
      <c r="EJ100" s="319"/>
      <c r="EK100" s="319"/>
      <c r="EL100" s="319"/>
      <c r="EM100" s="319"/>
      <c r="EN100" s="319"/>
      <c r="EO100" s="319"/>
      <c r="EP100" s="319"/>
      <c r="EQ100" s="319"/>
      <c r="ER100" s="319"/>
      <c r="ES100" s="319"/>
      <c r="ET100" s="319"/>
      <c r="EU100" s="319"/>
      <c r="EV100" s="319"/>
      <c r="EW100" s="319"/>
      <c r="EX100" s="319"/>
      <c r="EY100" s="319"/>
      <c r="EZ100" s="319"/>
      <c r="FA100" s="319"/>
      <c r="FB100" s="319"/>
      <c r="FC100" s="319"/>
      <c r="FD100" s="319"/>
      <c r="FE100" s="319"/>
      <c r="FF100" s="319"/>
      <c r="FG100" s="319"/>
      <c r="FH100" s="319"/>
      <c r="FI100" s="319"/>
      <c r="FJ100" s="319"/>
      <c r="FK100" s="319"/>
      <c r="FL100" s="319"/>
      <c r="FM100" s="319"/>
      <c r="FN100" s="319"/>
      <c r="FO100" s="319"/>
      <c r="FP100" s="319"/>
      <c r="FQ100" s="319"/>
      <c r="FR100" s="319"/>
      <c r="FS100" s="319"/>
      <c r="FT100" s="319"/>
      <c r="FU100" s="319"/>
      <c r="FV100" s="319"/>
      <c r="FW100" s="319"/>
      <c r="FX100" s="319"/>
      <c r="FY100" s="319"/>
      <c r="FZ100" s="319"/>
      <c r="GA100" s="319"/>
      <c r="GB100" s="319"/>
      <c r="GC100" s="319"/>
      <c r="GD100" s="319"/>
      <c r="GE100" s="319"/>
      <c r="GF100" s="319"/>
      <c r="GG100" s="319"/>
      <c r="GH100" s="319"/>
      <c r="GI100" s="319"/>
      <c r="GJ100" s="319"/>
      <c r="GK100" s="319"/>
      <c r="GL100" s="319"/>
      <c r="GM100" s="319"/>
      <c r="GN100" s="319"/>
      <c r="GO100" s="319"/>
      <c r="GP100" s="319"/>
      <c r="GQ100" s="319"/>
      <c r="GR100" s="319"/>
      <c r="GS100" s="319"/>
      <c r="GT100" s="319"/>
      <c r="GU100" s="319"/>
      <c r="GV100" s="319"/>
      <c r="GW100" s="319"/>
      <c r="GX100" s="319"/>
      <c r="GY100" s="319"/>
      <c r="GZ100" s="319"/>
      <c r="HA100" s="319"/>
      <c r="HB100" s="319"/>
      <c r="HC100" s="319"/>
      <c r="HD100" s="319"/>
      <c r="HE100" s="319"/>
      <c r="HF100" s="319"/>
      <c r="HG100" s="319"/>
      <c r="HH100" s="319"/>
      <c r="HI100" s="319"/>
      <c r="HJ100" s="319"/>
      <c r="HK100" s="319"/>
      <c r="HL100" s="319"/>
      <c r="HM100" s="319"/>
      <c r="HN100" s="319"/>
      <c r="HO100" s="319"/>
      <c r="HP100" s="319"/>
      <c r="HQ100" s="319"/>
      <c r="HR100" s="319"/>
      <c r="HS100" s="319"/>
      <c r="HT100" s="319"/>
      <c r="HU100" s="319"/>
      <c r="HV100" s="319"/>
      <c r="HW100" s="319"/>
      <c r="HX100" s="319"/>
      <c r="HY100" s="319"/>
      <c r="HZ100" s="319"/>
      <c r="IA100" s="319"/>
      <c r="IB100" s="319"/>
      <c r="IC100" s="319"/>
      <c r="ID100" s="319"/>
      <c r="IE100" s="319"/>
      <c r="IF100" s="319"/>
      <c r="IG100" s="319"/>
      <c r="IH100" s="319"/>
      <c r="II100" s="319"/>
      <c r="IJ100" s="319"/>
      <c r="IK100" s="319"/>
      <c r="IL100" s="319"/>
      <c r="IM100" s="319"/>
      <c r="IN100" s="319"/>
      <c r="IO100" s="319"/>
      <c r="IP100" s="319"/>
      <c r="IQ100" s="319"/>
      <c r="IR100" s="319"/>
      <c r="IS100" s="319"/>
      <c r="IT100" s="319"/>
      <c r="IU100" s="319"/>
      <c r="IV100" s="319"/>
      <c r="IW100" s="319"/>
      <c r="IX100" s="319"/>
      <c r="IY100" s="319"/>
      <c r="IZ100" s="319"/>
      <c r="JA100" s="319"/>
      <c r="JB100" s="319"/>
      <c r="JC100" s="319"/>
      <c r="JD100" s="319"/>
      <c r="JE100" s="319"/>
      <c r="JF100" s="319"/>
      <c r="JG100" s="319"/>
      <c r="JH100" s="319"/>
      <c r="JI100" s="319"/>
      <c r="JJ100" s="319"/>
      <c r="JK100" s="319"/>
      <c r="JL100" s="319"/>
      <c r="JM100" s="319"/>
      <c r="JN100" s="319"/>
      <c r="JO100" s="319"/>
      <c r="JP100" s="319"/>
      <c r="JQ100" s="319"/>
      <c r="JR100" s="319"/>
      <c r="JS100" s="319"/>
      <c r="JT100" s="319"/>
      <c r="JU100" s="319"/>
      <c r="JV100" s="319"/>
      <c r="JW100" s="319"/>
      <c r="JX100" s="319"/>
      <c r="JY100" s="319"/>
      <c r="JZ100" s="319"/>
      <c r="KA100" s="319"/>
      <c r="KB100" s="319"/>
      <c r="KC100" s="319"/>
      <c r="KD100" s="319"/>
      <c r="KE100" s="319"/>
      <c r="KF100" s="319"/>
      <c r="KG100" s="319"/>
      <c r="KH100" s="319"/>
      <c r="KI100" s="319"/>
      <c r="KJ100" s="319"/>
      <c r="KK100" s="319"/>
      <c r="KL100" s="319"/>
      <c r="KM100" s="319"/>
      <c r="KN100" s="319"/>
      <c r="KO100" s="319"/>
      <c r="KP100" s="319"/>
      <c r="KQ100" s="319"/>
      <c r="KR100" s="319"/>
      <c r="KS100" s="319"/>
      <c r="KT100" s="319"/>
      <c r="KU100" s="319"/>
      <c r="KV100" s="319"/>
      <c r="KW100" s="319"/>
      <c r="KX100" s="319"/>
      <c r="KY100" s="319"/>
      <c r="KZ100" s="319"/>
      <c r="LA100" s="319"/>
      <c r="LB100" s="319"/>
      <c r="LC100" s="319"/>
      <c r="LD100" s="319"/>
      <c r="LE100" s="319"/>
      <c r="LF100" s="319"/>
      <c r="LG100" s="319"/>
      <c r="LH100" s="319"/>
      <c r="LI100" s="319"/>
      <c r="LJ100" s="319"/>
      <c r="LK100" s="319"/>
      <c r="LL100" s="319"/>
      <c r="LM100" s="319"/>
      <c r="LN100" s="319"/>
      <c r="LO100" s="319"/>
      <c r="LP100" s="319"/>
      <c r="LQ100" s="319"/>
      <c r="LR100" s="319"/>
      <c r="LS100" s="319"/>
      <c r="LT100" s="319"/>
      <c r="LU100" s="319"/>
      <c r="LV100" s="319"/>
      <c r="LW100" s="319"/>
      <c r="LX100" s="319"/>
      <c r="LY100" s="319"/>
      <c r="LZ100" s="319"/>
      <c r="MA100" s="319"/>
      <c r="MB100" s="319"/>
      <c r="MC100" s="319"/>
      <c r="MD100" s="319"/>
      <c r="ME100" s="319"/>
      <c r="MF100" s="319"/>
      <c r="MG100" s="319"/>
      <c r="MH100" s="319"/>
      <c r="MI100" s="319"/>
      <c r="MJ100" s="319"/>
      <c r="MK100" s="319"/>
      <c r="ML100" s="319"/>
      <c r="MM100" s="319"/>
      <c r="MN100" s="319"/>
      <c r="MO100" s="319"/>
      <c r="MP100" s="319"/>
      <c r="MQ100" s="319"/>
      <c r="MR100" s="319"/>
      <c r="MS100" s="319"/>
      <c r="MT100" s="319"/>
      <c r="MU100" s="319"/>
      <c r="MV100" s="319"/>
      <c r="MW100" s="319"/>
      <c r="MX100" s="319"/>
      <c r="MY100" s="319"/>
      <c r="MZ100" s="319"/>
      <c r="NA100" s="319"/>
      <c r="NB100" s="319"/>
      <c r="NC100" s="319"/>
      <c r="ND100" s="319"/>
      <c r="NE100" s="319"/>
      <c r="NF100" s="319"/>
      <c r="NG100" s="319"/>
      <c r="NH100" s="319"/>
      <c r="NI100" s="319"/>
      <c r="NJ100" s="319"/>
      <c r="NK100" s="319"/>
      <c r="NL100" s="319"/>
      <c r="NM100" s="319"/>
      <c r="NN100" s="319"/>
      <c r="NO100" s="319"/>
      <c r="NP100" s="319"/>
      <c r="NQ100" s="319"/>
      <c r="NR100" s="319"/>
      <c r="NS100" s="319"/>
      <c r="NT100" s="319"/>
      <c r="NU100" s="319"/>
      <c r="NV100" s="319"/>
      <c r="NW100" s="319"/>
      <c r="NX100" s="319"/>
      <c r="NY100" s="319"/>
      <c r="NZ100" s="319"/>
      <c r="OA100" s="319"/>
      <c r="OB100" s="319"/>
      <c r="OC100" s="319"/>
      <c r="OD100" s="319"/>
      <c r="OE100" s="319"/>
      <c r="OF100" s="319"/>
      <c r="OG100" s="319"/>
      <c r="OH100" s="319"/>
      <c r="OI100" s="319"/>
      <c r="OJ100" s="319"/>
      <c r="OK100" s="319"/>
      <c r="OL100" s="319"/>
      <c r="OM100" s="319"/>
      <c r="ON100" s="319"/>
      <c r="OO100" s="319"/>
      <c r="OP100" s="319"/>
      <c r="OQ100" s="319"/>
      <c r="OR100" s="319"/>
      <c r="OS100" s="319"/>
      <c r="OT100" s="319"/>
      <c r="OU100" s="319"/>
      <c r="OV100" s="319"/>
      <c r="OW100" s="319"/>
      <c r="OX100" s="319"/>
      <c r="OY100" s="319"/>
      <c r="OZ100" s="319"/>
      <c r="PA100" s="319"/>
      <c r="PB100" s="319"/>
      <c r="PC100" s="319"/>
      <c r="PD100" s="319"/>
      <c r="PE100" s="319"/>
      <c r="PF100" s="319"/>
      <c r="PG100" s="319"/>
      <c r="PH100" s="319"/>
      <c r="PI100" s="319"/>
      <c r="PJ100" s="319"/>
      <c r="PK100" s="319"/>
      <c r="PL100" s="319"/>
      <c r="PM100" s="319"/>
      <c r="PN100" s="319"/>
      <c r="PO100" s="319"/>
      <c r="PP100" s="319"/>
      <c r="PQ100" s="319"/>
      <c r="PR100" s="319"/>
      <c r="PS100" s="319"/>
      <c r="PT100" s="319"/>
      <c r="PU100" s="319"/>
      <c r="PV100" s="319"/>
      <c r="PW100" s="319"/>
      <c r="PX100" s="319"/>
      <c r="PY100" s="319"/>
      <c r="PZ100" s="319"/>
      <c r="QA100" s="319"/>
      <c r="QB100" s="319"/>
      <c r="QC100" s="319"/>
      <c r="QD100" s="319"/>
      <c r="QE100" s="319"/>
      <c r="QF100" s="319"/>
      <c r="QG100" s="319"/>
      <c r="QH100" s="319"/>
      <c r="QI100" s="319"/>
      <c r="QJ100" s="319"/>
      <c r="QK100" s="319"/>
      <c r="QL100" s="319"/>
      <c r="QM100" s="319"/>
      <c r="QN100" s="319"/>
      <c r="QO100" s="319"/>
      <c r="QP100" s="319"/>
      <c r="QQ100" s="319"/>
      <c r="QR100" s="319"/>
      <c r="QS100" s="319"/>
      <c r="QT100" s="319"/>
      <c r="QU100" s="319"/>
      <c r="QV100" s="319"/>
      <c r="QW100" s="319"/>
      <c r="QX100" s="319"/>
      <c r="QY100" s="319"/>
      <c r="QZ100" s="319"/>
      <c r="RA100" s="319"/>
      <c r="RB100" s="319"/>
      <c r="RC100" s="319"/>
      <c r="RD100" s="319"/>
      <c r="RE100" s="319"/>
      <c r="RF100" s="319"/>
      <c r="RG100" s="319"/>
    </row>
    <row r="101" spans="1:475" s="746" customFormat="1">
      <c r="A101" s="319"/>
      <c r="B101" s="837"/>
      <c r="C101" s="848"/>
      <c r="D101" s="849"/>
      <c r="E101" s="812" t="s">
        <v>659</v>
      </c>
      <c r="F101" s="812">
        <v>5</v>
      </c>
      <c r="G101" s="839"/>
      <c r="H101" s="7" t="s">
        <v>37</v>
      </c>
      <c r="I101" s="840">
        <v>2936</v>
      </c>
      <c r="J101" s="814">
        <v>63</v>
      </c>
      <c r="K101" s="815">
        <v>15</v>
      </c>
      <c r="L101" s="815">
        <v>22.5</v>
      </c>
      <c r="M101" s="841">
        <f t="shared" si="17"/>
        <v>7.5</v>
      </c>
      <c r="N101" s="842">
        <f t="shared" si="19"/>
        <v>184968</v>
      </c>
      <c r="O101" s="745"/>
      <c r="P101" s="843"/>
      <c r="Q101" s="844"/>
      <c r="R101" s="844">
        <f t="shared" si="18"/>
        <v>22020</v>
      </c>
      <c r="S101" s="844">
        <f t="shared" si="11"/>
        <v>66060</v>
      </c>
      <c r="T101" s="844">
        <v>0</v>
      </c>
      <c r="U101" s="844"/>
      <c r="V101" s="844"/>
      <c r="W101" s="844">
        <v>0</v>
      </c>
      <c r="X101" s="844"/>
      <c r="Y101" s="844"/>
      <c r="Z101" s="844">
        <f t="shared" si="16"/>
        <v>0</v>
      </c>
      <c r="AA101" s="845">
        <f>IF(J101=0,0,(HLOOKUP(H101,ElectricAvoidedCosts!$C$7:$P$37,F101+1,FALSE)))</f>
        <v>0.3175879546338175</v>
      </c>
      <c r="AB101" s="844">
        <f t="shared" si="12"/>
        <v>58743.608792707957</v>
      </c>
      <c r="AC101" s="846"/>
      <c r="AD101" s="846"/>
      <c r="AE101" s="319"/>
      <c r="AF101" s="319"/>
      <c r="AG101" s="319"/>
      <c r="AH101" s="319"/>
      <c r="AI101" s="319"/>
      <c r="AJ101" s="319"/>
      <c r="AK101" s="319"/>
      <c r="AL101" s="319"/>
      <c r="AM101" s="319"/>
      <c r="AN101" s="319"/>
      <c r="AO101" s="319"/>
      <c r="AP101" s="319"/>
      <c r="AQ101" s="319"/>
      <c r="AR101" s="319"/>
      <c r="AS101" s="319"/>
      <c r="AT101" s="319"/>
      <c r="AU101" s="319"/>
      <c r="AV101" s="319"/>
      <c r="AW101" s="319"/>
      <c r="AX101" s="319"/>
      <c r="AY101" s="319"/>
      <c r="AZ101" s="319"/>
      <c r="BA101" s="319"/>
      <c r="BB101" s="319"/>
      <c r="BC101" s="319"/>
      <c r="BD101" s="319"/>
      <c r="BE101" s="319"/>
      <c r="BF101" s="319"/>
      <c r="BG101" s="319"/>
      <c r="BH101" s="319"/>
      <c r="BI101" s="319"/>
      <c r="BJ101" s="319"/>
      <c r="BK101" s="319"/>
      <c r="BL101" s="319"/>
      <c r="BM101" s="319"/>
      <c r="BN101" s="319"/>
      <c r="BO101" s="319"/>
      <c r="BP101" s="319"/>
      <c r="BQ101" s="319"/>
      <c r="BR101" s="319"/>
      <c r="BS101" s="319"/>
      <c r="BT101" s="319"/>
      <c r="BU101" s="319"/>
      <c r="BV101" s="319"/>
      <c r="BW101" s="319"/>
      <c r="BX101" s="319"/>
      <c r="BY101" s="319"/>
      <c r="BZ101" s="319"/>
      <c r="CA101" s="319"/>
      <c r="CB101" s="319"/>
      <c r="CC101" s="319"/>
      <c r="CD101" s="319"/>
      <c r="CE101" s="319"/>
      <c r="CF101" s="319"/>
      <c r="CG101" s="319"/>
      <c r="CH101" s="319"/>
      <c r="CI101" s="319"/>
      <c r="CJ101" s="319"/>
      <c r="CK101" s="319"/>
      <c r="CL101" s="319"/>
      <c r="CM101" s="319"/>
      <c r="CN101" s="319"/>
      <c r="CO101" s="319"/>
      <c r="CP101" s="319"/>
      <c r="CQ101" s="319"/>
      <c r="CR101" s="319"/>
      <c r="CS101" s="319"/>
      <c r="CT101" s="319"/>
      <c r="CU101" s="319"/>
      <c r="CV101" s="319"/>
      <c r="CW101" s="319"/>
      <c r="CX101" s="319"/>
      <c r="CY101" s="319"/>
      <c r="CZ101" s="319"/>
      <c r="DA101" s="319"/>
      <c r="DB101" s="319"/>
      <c r="DC101" s="319"/>
      <c r="DD101" s="319"/>
      <c r="DE101" s="319"/>
      <c r="DF101" s="319"/>
      <c r="DG101" s="319"/>
      <c r="DH101" s="319"/>
      <c r="DI101" s="319"/>
      <c r="DJ101" s="319"/>
      <c r="DK101" s="319"/>
      <c r="DL101" s="319"/>
      <c r="DM101" s="319"/>
      <c r="DN101" s="319"/>
      <c r="DO101" s="319"/>
      <c r="DP101" s="319"/>
      <c r="DQ101" s="319"/>
      <c r="DR101" s="319"/>
      <c r="DS101" s="319"/>
      <c r="DT101" s="319"/>
      <c r="DU101" s="319"/>
      <c r="DV101" s="319"/>
      <c r="DW101" s="319"/>
      <c r="DX101" s="319"/>
      <c r="DY101" s="319"/>
      <c r="DZ101" s="319"/>
      <c r="EA101" s="319"/>
      <c r="EB101" s="319"/>
      <c r="EC101" s="319"/>
      <c r="ED101" s="319"/>
      <c r="EE101" s="319"/>
      <c r="EF101" s="319"/>
      <c r="EG101" s="319"/>
      <c r="EH101" s="319"/>
      <c r="EI101" s="319"/>
      <c r="EJ101" s="319"/>
      <c r="EK101" s="319"/>
      <c r="EL101" s="319"/>
      <c r="EM101" s="319"/>
      <c r="EN101" s="319"/>
      <c r="EO101" s="319"/>
      <c r="EP101" s="319"/>
      <c r="EQ101" s="319"/>
      <c r="ER101" s="319"/>
      <c r="ES101" s="319"/>
      <c r="ET101" s="319"/>
      <c r="EU101" s="319"/>
      <c r="EV101" s="319"/>
      <c r="EW101" s="319"/>
      <c r="EX101" s="319"/>
      <c r="EY101" s="319"/>
      <c r="EZ101" s="319"/>
      <c r="FA101" s="319"/>
      <c r="FB101" s="319"/>
      <c r="FC101" s="319"/>
      <c r="FD101" s="319"/>
      <c r="FE101" s="319"/>
      <c r="FF101" s="319"/>
      <c r="FG101" s="319"/>
      <c r="FH101" s="319"/>
      <c r="FI101" s="319"/>
      <c r="FJ101" s="319"/>
      <c r="FK101" s="319"/>
      <c r="FL101" s="319"/>
      <c r="FM101" s="319"/>
      <c r="FN101" s="319"/>
      <c r="FO101" s="319"/>
      <c r="FP101" s="319"/>
      <c r="FQ101" s="319"/>
      <c r="FR101" s="319"/>
      <c r="FS101" s="319"/>
      <c r="FT101" s="319"/>
      <c r="FU101" s="319"/>
      <c r="FV101" s="319"/>
      <c r="FW101" s="319"/>
      <c r="FX101" s="319"/>
      <c r="FY101" s="319"/>
      <c r="FZ101" s="319"/>
      <c r="GA101" s="319"/>
      <c r="GB101" s="319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319"/>
      <c r="GT101" s="319"/>
      <c r="GU101" s="319"/>
      <c r="GV101" s="319"/>
      <c r="GW101" s="319"/>
      <c r="GX101" s="319"/>
      <c r="GY101" s="319"/>
      <c r="GZ101" s="319"/>
      <c r="HA101" s="319"/>
      <c r="HB101" s="319"/>
      <c r="HC101" s="319"/>
      <c r="HD101" s="319"/>
      <c r="HE101" s="319"/>
      <c r="HF101" s="319"/>
      <c r="HG101" s="319"/>
      <c r="HH101" s="319"/>
      <c r="HI101" s="319"/>
      <c r="HJ101" s="319"/>
      <c r="HK101" s="319"/>
      <c r="HL101" s="319"/>
      <c r="HM101" s="319"/>
      <c r="HN101" s="319"/>
      <c r="HO101" s="319"/>
      <c r="HP101" s="319"/>
      <c r="HQ101" s="319"/>
      <c r="HR101" s="319"/>
      <c r="HS101" s="319"/>
      <c r="HT101" s="319"/>
      <c r="HU101" s="319"/>
      <c r="HV101" s="319"/>
      <c r="HW101" s="319"/>
      <c r="HX101" s="319"/>
      <c r="HY101" s="319"/>
      <c r="HZ101" s="319"/>
      <c r="IA101" s="319"/>
      <c r="IB101" s="319"/>
      <c r="IC101" s="319"/>
      <c r="ID101" s="319"/>
      <c r="IE101" s="319"/>
      <c r="IF101" s="319"/>
      <c r="IG101" s="319"/>
      <c r="IH101" s="319"/>
      <c r="II101" s="319"/>
      <c r="IJ101" s="319"/>
      <c r="IK101" s="319"/>
      <c r="IL101" s="319"/>
      <c r="IM101" s="319"/>
      <c r="IN101" s="319"/>
      <c r="IO101" s="319"/>
      <c r="IP101" s="319"/>
      <c r="IQ101" s="319"/>
      <c r="IR101" s="319"/>
      <c r="IS101" s="319"/>
      <c r="IT101" s="319"/>
      <c r="IU101" s="319"/>
      <c r="IV101" s="319"/>
      <c r="IW101" s="319"/>
      <c r="IX101" s="319"/>
      <c r="IY101" s="319"/>
      <c r="IZ101" s="319"/>
      <c r="JA101" s="319"/>
      <c r="JB101" s="319"/>
      <c r="JC101" s="319"/>
      <c r="JD101" s="319"/>
      <c r="JE101" s="319"/>
      <c r="JF101" s="319"/>
      <c r="JG101" s="319"/>
      <c r="JH101" s="319"/>
      <c r="JI101" s="319"/>
      <c r="JJ101" s="319"/>
      <c r="JK101" s="319"/>
      <c r="JL101" s="319"/>
      <c r="JM101" s="319"/>
      <c r="JN101" s="319"/>
      <c r="JO101" s="319"/>
      <c r="JP101" s="319"/>
      <c r="JQ101" s="319"/>
      <c r="JR101" s="319"/>
      <c r="JS101" s="319"/>
      <c r="JT101" s="319"/>
      <c r="JU101" s="319"/>
      <c r="JV101" s="319"/>
      <c r="JW101" s="319"/>
      <c r="JX101" s="319"/>
      <c r="JY101" s="319"/>
      <c r="JZ101" s="319"/>
      <c r="KA101" s="319"/>
      <c r="KB101" s="319"/>
      <c r="KC101" s="319"/>
      <c r="KD101" s="319"/>
      <c r="KE101" s="319"/>
      <c r="KF101" s="319"/>
      <c r="KG101" s="319"/>
      <c r="KH101" s="319"/>
      <c r="KI101" s="319"/>
      <c r="KJ101" s="319"/>
      <c r="KK101" s="319"/>
      <c r="KL101" s="319"/>
      <c r="KM101" s="319"/>
      <c r="KN101" s="319"/>
      <c r="KO101" s="319"/>
      <c r="KP101" s="319"/>
      <c r="KQ101" s="319"/>
      <c r="KR101" s="319"/>
      <c r="KS101" s="319"/>
      <c r="KT101" s="319"/>
      <c r="KU101" s="319"/>
      <c r="KV101" s="319"/>
      <c r="KW101" s="319"/>
      <c r="KX101" s="319"/>
      <c r="KY101" s="319"/>
      <c r="KZ101" s="319"/>
      <c r="LA101" s="319"/>
      <c r="LB101" s="319"/>
      <c r="LC101" s="319"/>
      <c r="LD101" s="319"/>
      <c r="LE101" s="319"/>
      <c r="LF101" s="319"/>
      <c r="LG101" s="319"/>
      <c r="LH101" s="319"/>
      <c r="LI101" s="319"/>
      <c r="LJ101" s="319"/>
      <c r="LK101" s="319"/>
      <c r="LL101" s="319"/>
      <c r="LM101" s="319"/>
      <c r="LN101" s="319"/>
      <c r="LO101" s="319"/>
      <c r="LP101" s="319"/>
      <c r="LQ101" s="319"/>
      <c r="LR101" s="319"/>
      <c r="LS101" s="319"/>
      <c r="LT101" s="319"/>
      <c r="LU101" s="319"/>
      <c r="LV101" s="319"/>
      <c r="LW101" s="319"/>
      <c r="LX101" s="319"/>
      <c r="LY101" s="319"/>
      <c r="LZ101" s="319"/>
      <c r="MA101" s="319"/>
      <c r="MB101" s="319"/>
      <c r="MC101" s="319"/>
      <c r="MD101" s="319"/>
      <c r="ME101" s="319"/>
      <c r="MF101" s="319"/>
      <c r="MG101" s="319"/>
      <c r="MH101" s="319"/>
      <c r="MI101" s="319"/>
      <c r="MJ101" s="319"/>
      <c r="MK101" s="319"/>
      <c r="ML101" s="319"/>
      <c r="MM101" s="319"/>
      <c r="MN101" s="319"/>
      <c r="MO101" s="319"/>
      <c r="MP101" s="319"/>
      <c r="MQ101" s="319"/>
      <c r="MR101" s="319"/>
      <c r="MS101" s="319"/>
      <c r="MT101" s="319"/>
      <c r="MU101" s="319"/>
      <c r="MV101" s="319"/>
      <c r="MW101" s="319"/>
      <c r="MX101" s="319"/>
      <c r="MY101" s="319"/>
      <c r="MZ101" s="319"/>
      <c r="NA101" s="319"/>
      <c r="NB101" s="319"/>
      <c r="NC101" s="319"/>
      <c r="ND101" s="319"/>
      <c r="NE101" s="319"/>
      <c r="NF101" s="319"/>
      <c r="NG101" s="319"/>
      <c r="NH101" s="319"/>
      <c r="NI101" s="319"/>
      <c r="NJ101" s="319"/>
      <c r="NK101" s="319"/>
      <c r="NL101" s="319"/>
      <c r="NM101" s="319"/>
      <c r="NN101" s="319"/>
      <c r="NO101" s="319"/>
      <c r="NP101" s="319"/>
      <c r="NQ101" s="319"/>
      <c r="NR101" s="319"/>
      <c r="NS101" s="319"/>
      <c r="NT101" s="319"/>
      <c r="NU101" s="319"/>
      <c r="NV101" s="319"/>
      <c r="NW101" s="319"/>
      <c r="NX101" s="319"/>
      <c r="NY101" s="319"/>
      <c r="NZ101" s="319"/>
      <c r="OA101" s="319"/>
      <c r="OB101" s="319"/>
      <c r="OC101" s="319"/>
      <c r="OD101" s="319"/>
      <c r="OE101" s="319"/>
      <c r="OF101" s="319"/>
      <c r="OG101" s="319"/>
      <c r="OH101" s="319"/>
      <c r="OI101" s="319"/>
      <c r="OJ101" s="319"/>
      <c r="OK101" s="319"/>
      <c r="OL101" s="319"/>
      <c r="OM101" s="319"/>
      <c r="ON101" s="319"/>
      <c r="OO101" s="319"/>
      <c r="OP101" s="319"/>
      <c r="OQ101" s="319"/>
      <c r="OR101" s="319"/>
      <c r="OS101" s="319"/>
      <c r="OT101" s="319"/>
      <c r="OU101" s="319"/>
      <c r="OV101" s="319"/>
      <c r="OW101" s="319"/>
      <c r="OX101" s="319"/>
      <c r="OY101" s="319"/>
      <c r="OZ101" s="319"/>
      <c r="PA101" s="319"/>
      <c r="PB101" s="319"/>
      <c r="PC101" s="319"/>
      <c r="PD101" s="319"/>
      <c r="PE101" s="319"/>
      <c r="PF101" s="319"/>
      <c r="PG101" s="319"/>
      <c r="PH101" s="319"/>
      <c r="PI101" s="319"/>
      <c r="PJ101" s="319"/>
      <c r="PK101" s="319"/>
      <c r="PL101" s="319"/>
      <c r="PM101" s="319"/>
      <c r="PN101" s="319"/>
      <c r="PO101" s="319"/>
      <c r="PP101" s="319"/>
      <c r="PQ101" s="319"/>
      <c r="PR101" s="319"/>
      <c r="PS101" s="319"/>
      <c r="PT101" s="319"/>
      <c r="PU101" s="319"/>
      <c r="PV101" s="319"/>
      <c r="PW101" s="319"/>
      <c r="PX101" s="319"/>
      <c r="PY101" s="319"/>
      <c r="PZ101" s="319"/>
      <c r="QA101" s="319"/>
      <c r="QB101" s="319"/>
      <c r="QC101" s="319"/>
      <c r="QD101" s="319"/>
      <c r="QE101" s="319"/>
      <c r="QF101" s="319"/>
      <c r="QG101" s="319"/>
      <c r="QH101" s="319"/>
      <c r="QI101" s="319"/>
      <c r="QJ101" s="319"/>
      <c r="QK101" s="319"/>
      <c r="QL101" s="319"/>
      <c r="QM101" s="319"/>
      <c r="QN101" s="319"/>
      <c r="QO101" s="319"/>
      <c r="QP101" s="319"/>
      <c r="QQ101" s="319"/>
      <c r="QR101" s="319"/>
      <c r="QS101" s="319"/>
      <c r="QT101" s="319"/>
      <c r="QU101" s="319"/>
      <c r="QV101" s="319"/>
      <c r="QW101" s="319"/>
      <c r="QX101" s="319"/>
      <c r="QY101" s="319"/>
      <c r="QZ101" s="319"/>
      <c r="RA101" s="319"/>
      <c r="RB101" s="319"/>
      <c r="RC101" s="319"/>
      <c r="RD101" s="319"/>
      <c r="RE101" s="319"/>
      <c r="RF101" s="319"/>
      <c r="RG101" s="319"/>
    </row>
    <row r="102" spans="1:475" s="746" customFormat="1">
      <c r="A102" s="319"/>
      <c r="B102" s="837"/>
      <c r="C102" s="848"/>
      <c r="D102" s="849"/>
      <c r="E102" s="812" t="s">
        <v>660</v>
      </c>
      <c r="F102" s="812">
        <v>12</v>
      </c>
      <c r="G102" s="839"/>
      <c r="H102" s="7" t="s">
        <v>37</v>
      </c>
      <c r="I102" s="840">
        <v>14</v>
      </c>
      <c r="J102" s="814">
        <v>130</v>
      </c>
      <c r="K102" s="815">
        <v>25</v>
      </c>
      <c r="L102" s="815">
        <v>32</v>
      </c>
      <c r="M102" s="841">
        <f t="shared" si="17"/>
        <v>7</v>
      </c>
      <c r="N102" s="842">
        <f t="shared" si="19"/>
        <v>1820</v>
      </c>
      <c r="O102" s="745"/>
      <c r="P102" s="843"/>
      <c r="Q102" s="844"/>
      <c r="R102" s="844">
        <f t="shared" si="18"/>
        <v>98</v>
      </c>
      <c r="S102" s="844">
        <f t="shared" si="11"/>
        <v>448</v>
      </c>
      <c r="T102" s="844">
        <v>0</v>
      </c>
      <c r="U102" s="844"/>
      <c r="V102" s="844"/>
      <c r="W102" s="844">
        <v>0</v>
      </c>
      <c r="X102" s="844"/>
      <c r="Y102" s="844"/>
      <c r="Z102" s="844">
        <f t="shared" si="16"/>
        <v>0</v>
      </c>
      <c r="AA102" s="845">
        <f>IF(J102=0,0,(HLOOKUP(H102,ElectricAvoidedCosts!$C$7:$P$37,F102+1,FALSE)))</f>
        <v>0.67084969084451451</v>
      </c>
      <c r="AB102" s="844">
        <f t="shared" si="12"/>
        <v>1220.9464373370165</v>
      </c>
      <c r="AC102" s="846"/>
      <c r="AD102" s="846"/>
      <c r="AE102" s="319"/>
      <c r="AF102" s="319"/>
      <c r="AG102" s="319"/>
      <c r="AH102" s="319"/>
      <c r="AI102" s="319"/>
      <c r="AJ102" s="319"/>
      <c r="AK102" s="319"/>
      <c r="AL102" s="319"/>
      <c r="AM102" s="319"/>
      <c r="AN102" s="319"/>
      <c r="AO102" s="319"/>
      <c r="AP102" s="319"/>
      <c r="AQ102" s="319"/>
      <c r="AR102" s="319"/>
      <c r="AS102" s="319"/>
      <c r="AT102" s="319"/>
      <c r="AU102" s="319"/>
      <c r="AV102" s="319"/>
      <c r="AW102" s="319"/>
      <c r="AX102" s="319"/>
      <c r="AY102" s="319"/>
      <c r="AZ102" s="319"/>
      <c r="BA102" s="319"/>
      <c r="BB102" s="319"/>
      <c r="BC102" s="319"/>
      <c r="BD102" s="319"/>
      <c r="BE102" s="319"/>
      <c r="BF102" s="319"/>
      <c r="BG102" s="319"/>
      <c r="BH102" s="319"/>
      <c r="BI102" s="319"/>
      <c r="BJ102" s="319"/>
      <c r="BK102" s="319"/>
      <c r="BL102" s="319"/>
      <c r="BM102" s="319"/>
      <c r="BN102" s="319"/>
      <c r="BO102" s="319"/>
      <c r="BP102" s="319"/>
      <c r="BQ102" s="319"/>
      <c r="BR102" s="319"/>
      <c r="BS102" s="319"/>
      <c r="BT102" s="319"/>
      <c r="BU102" s="319"/>
      <c r="BV102" s="319"/>
      <c r="BW102" s="319"/>
      <c r="BX102" s="319"/>
      <c r="BY102" s="319"/>
      <c r="BZ102" s="319"/>
      <c r="CA102" s="319"/>
      <c r="CB102" s="319"/>
      <c r="CC102" s="319"/>
      <c r="CD102" s="319"/>
      <c r="CE102" s="319"/>
      <c r="CF102" s="319"/>
      <c r="CG102" s="319"/>
      <c r="CH102" s="319"/>
      <c r="CI102" s="319"/>
      <c r="CJ102" s="319"/>
      <c r="CK102" s="319"/>
      <c r="CL102" s="319"/>
      <c r="CM102" s="319"/>
      <c r="CN102" s="319"/>
      <c r="CO102" s="319"/>
      <c r="CP102" s="319"/>
      <c r="CQ102" s="319"/>
      <c r="CR102" s="319"/>
      <c r="CS102" s="319"/>
      <c r="CT102" s="319"/>
      <c r="CU102" s="319"/>
      <c r="CV102" s="319"/>
      <c r="CW102" s="319"/>
      <c r="CX102" s="319"/>
      <c r="CY102" s="319"/>
      <c r="CZ102" s="319"/>
      <c r="DA102" s="319"/>
      <c r="DB102" s="319"/>
      <c r="DC102" s="319"/>
      <c r="DD102" s="319"/>
      <c r="DE102" s="319"/>
      <c r="DF102" s="319"/>
      <c r="DG102" s="319"/>
      <c r="DH102" s="319"/>
      <c r="DI102" s="319"/>
      <c r="DJ102" s="319"/>
      <c r="DK102" s="319"/>
      <c r="DL102" s="319"/>
      <c r="DM102" s="319"/>
      <c r="DN102" s="319"/>
      <c r="DO102" s="319"/>
      <c r="DP102" s="319"/>
      <c r="DQ102" s="319"/>
      <c r="DR102" s="319"/>
      <c r="DS102" s="319"/>
      <c r="DT102" s="319"/>
      <c r="DU102" s="319"/>
      <c r="DV102" s="319"/>
      <c r="DW102" s="319"/>
      <c r="DX102" s="319"/>
      <c r="DY102" s="319"/>
      <c r="DZ102" s="319"/>
      <c r="EA102" s="319"/>
      <c r="EB102" s="319"/>
      <c r="EC102" s="319"/>
      <c r="ED102" s="319"/>
      <c r="EE102" s="319"/>
      <c r="EF102" s="319"/>
      <c r="EG102" s="319"/>
      <c r="EH102" s="319"/>
      <c r="EI102" s="319"/>
      <c r="EJ102" s="319"/>
      <c r="EK102" s="319"/>
      <c r="EL102" s="319"/>
      <c r="EM102" s="319"/>
      <c r="EN102" s="319"/>
      <c r="EO102" s="319"/>
      <c r="EP102" s="319"/>
      <c r="EQ102" s="319"/>
      <c r="ER102" s="319"/>
      <c r="ES102" s="319"/>
      <c r="ET102" s="319"/>
      <c r="EU102" s="319"/>
      <c r="EV102" s="319"/>
      <c r="EW102" s="319"/>
      <c r="EX102" s="319"/>
      <c r="EY102" s="319"/>
      <c r="EZ102" s="319"/>
      <c r="FA102" s="319"/>
      <c r="FB102" s="319"/>
      <c r="FC102" s="319"/>
      <c r="FD102" s="319"/>
      <c r="FE102" s="319"/>
      <c r="FF102" s="319"/>
      <c r="FG102" s="319"/>
      <c r="FH102" s="319"/>
      <c r="FI102" s="319"/>
      <c r="FJ102" s="319"/>
      <c r="FK102" s="319"/>
      <c r="FL102" s="319"/>
      <c r="FM102" s="319"/>
      <c r="FN102" s="319"/>
      <c r="FO102" s="319"/>
      <c r="FP102" s="319"/>
      <c r="FQ102" s="319"/>
      <c r="FR102" s="319"/>
      <c r="FS102" s="319"/>
      <c r="FT102" s="319"/>
      <c r="FU102" s="319"/>
      <c r="FV102" s="319"/>
      <c r="FW102" s="319"/>
      <c r="FX102" s="319"/>
      <c r="FY102" s="319"/>
      <c r="FZ102" s="319"/>
      <c r="GA102" s="319"/>
      <c r="GB102" s="319"/>
      <c r="GC102" s="319"/>
      <c r="GD102" s="319"/>
      <c r="GE102" s="319"/>
      <c r="GF102" s="319"/>
      <c r="GG102" s="319"/>
      <c r="GH102" s="319"/>
      <c r="GI102" s="319"/>
      <c r="GJ102" s="319"/>
      <c r="GK102" s="319"/>
      <c r="GL102" s="319"/>
      <c r="GM102" s="319"/>
      <c r="GN102" s="319"/>
      <c r="GO102" s="319"/>
      <c r="GP102" s="319"/>
      <c r="GQ102" s="319"/>
      <c r="GR102" s="319"/>
      <c r="GS102" s="319"/>
      <c r="GT102" s="319"/>
      <c r="GU102" s="319"/>
      <c r="GV102" s="319"/>
      <c r="GW102" s="319"/>
      <c r="GX102" s="319"/>
      <c r="GY102" s="319"/>
      <c r="GZ102" s="319"/>
      <c r="HA102" s="319"/>
      <c r="HB102" s="319"/>
      <c r="HC102" s="319"/>
      <c r="HD102" s="319"/>
      <c r="HE102" s="319"/>
      <c r="HF102" s="319"/>
      <c r="HG102" s="319"/>
      <c r="HH102" s="319"/>
      <c r="HI102" s="319"/>
      <c r="HJ102" s="319"/>
      <c r="HK102" s="319"/>
      <c r="HL102" s="319"/>
      <c r="HM102" s="319"/>
      <c r="HN102" s="319"/>
      <c r="HO102" s="319"/>
      <c r="HP102" s="319"/>
      <c r="HQ102" s="319"/>
      <c r="HR102" s="319"/>
      <c r="HS102" s="319"/>
      <c r="HT102" s="319"/>
      <c r="HU102" s="319"/>
      <c r="HV102" s="319"/>
      <c r="HW102" s="319"/>
      <c r="HX102" s="319"/>
      <c r="HY102" s="319"/>
      <c r="HZ102" s="319"/>
      <c r="IA102" s="319"/>
      <c r="IB102" s="319"/>
      <c r="IC102" s="319"/>
      <c r="ID102" s="319"/>
      <c r="IE102" s="319"/>
      <c r="IF102" s="319"/>
      <c r="IG102" s="319"/>
      <c r="IH102" s="319"/>
      <c r="II102" s="319"/>
      <c r="IJ102" s="319"/>
      <c r="IK102" s="319"/>
      <c r="IL102" s="319"/>
      <c r="IM102" s="319"/>
      <c r="IN102" s="319"/>
      <c r="IO102" s="319"/>
      <c r="IP102" s="319"/>
      <c r="IQ102" s="319"/>
      <c r="IR102" s="319"/>
      <c r="IS102" s="319"/>
      <c r="IT102" s="319"/>
      <c r="IU102" s="319"/>
      <c r="IV102" s="319"/>
      <c r="IW102" s="319"/>
      <c r="IX102" s="319"/>
      <c r="IY102" s="319"/>
      <c r="IZ102" s="319"/>
      <c r="JA102" s="319"/>
      <c r="JB102" s="319"/>
      <c r="JC102" s="319"/>
      <c r="JD102" s="319"/>
      <c r="JE102" s="319"/>
      <c r="JF102" s="319"/>
      <c r="JG102" s="319"/>
      <c r="JH102" s="319"/>
      <c r="JI102" s="319"/>
      <c r="JJ102" s="319"/>
      <c r="JK102" s="319"/>
      <c r="JL102" s="319"/>
      <c r="JM102" s="319"/>
      <c r="JN102" s="319"/>
      <c r="JO102" s="319"/>
      <c r="JP102" s="319"/>
      <c r="JQ102" s="319"/>
      <c r="JR102" s="319"/>
      <c r="JS102" s="319"/>
      <c r="JT102" s="319"/>
      <c r="JU102" s="319"/>
      <c r="JV102" s="319"/>
      <c r="JW102" s="319"/>
      <c r="JX102" s="319"/>
      <c r="JY102" s="319"/>
      <c r="JZ102" s="319"/>
      <c r="KA102" s="319"/>
      <c r="KB102" s="319"/>
      <c r="KC102" s="319"/>
      <c r="KD102" s="319"/>
      <c r="KE102" s="319"/>
      <c r="KF102" s="319"/>
      <c r="KG102" s="319"/>
      <c r="KH102" s="319"/>
      <c r="KI102" s="319"/>
      <c r="KJ102" s="319"/>
      <c r="KK102" s="319"/>
      <c r="KL102" s="319"/>
      <c r="KM102" s="319"/>
      <c r="KN102" s="319"/>
      <c r="KO102" s="319"/>
      <c r="KP102" s="319"/>
      <c r="KQ102" s="319"/>
      <c r="KR102" s="319"/>
      <c r="KS102" s="319"/>
      <c r="KT102" s="319"/>
      <c r="KU102" s="319"/>
      <c r="KV102" s="319"/>
      <c r="KW102" s="319"/>
      <c r="KX102" s="319"/>
      <c r="KY102" s="319"/>
      <c r="KZ102" s="319"/>
      <c r="LA102" s="319"/>
      <c r="LB102" s="319"/>
      <c r="LC102" s="319"/>
      <c r="LD102" s="319"/>
      <c r="LE102" s="319"/>
      <c r="LF102" s="319"/>
      <c r="LG102" s="319"/>
      <c r="LH102" s="319"/>
      <c r="LI102" s="319"/>
      <c r="LJ102" s="319"/>
      <c r="LK102" s="319"/>
      <c r="LL102" s="319"/>
      <c r="LM102" s="319"/>
      <c r="LN102" s="319"/>
      <c r="LO102" s="319"/>
      <c r="LP102" s="319"/>
      <c r="LQ102" s="319"/>
      <c r="LR102" s="319"/>
      <c r="LS102" s="319"/>
      <c r="LT102" s="319"/>
      <c r="LU102" s="319"/>
      <c r="LV102" s="319"/>
      <c r="LW102" s="319"/>
      <c r="LX102" s="319"/>
      <c r="LY102" s="319"/>
      <c r="LZ102" s="319"/>
      <c r="MA102" s="319"/>
      <c r="MB102" s="319"/>
      <c r="MC102" s="319"/>
      <c r="MD102" s="319"/>
      <c r="ME102" s="319"/>
      <c r="MF102" s="319"/>
      <c r="MG102" s="319"/>
      <c r="MH102" s="319"/>
      <c r="MI102" s="319"/>
      <c r="MJ102" s="319"/>
      <c r="MK102" s="319"/>
      <c r="ML102" s="319"/>
      <c r="MM102" s="319"/>
      <c r="MN102" s="319"/>
      <c r="MO102" s="319"/>
      <c r="MP102" s="319"/>
      <c r="MQ102" s="319"/>
      <c r="MR102" s="319"/>
      <c r="MS102" s="319"/>
      <c r="MT102" s="319"/>
      <c r="MU102" s="319"/>
      <c r="MV102" s="319"/>
      <c r="MW102" s="319"/>
      <c r="MX102" s="319"/>
      <c r="MY102" s="319"/>
      <c r="MZ102" s="319"/>
      <c r="NA102" s="319"/>
      <c r="NB102" s="319"/>
      <c r="NC102" s="319"/>
      <c r="ND102" s="319"/>
      <c r="NE102" s="319"/>
      <c r="NF102" s="319"/>
      <c r="NG102" s="319"/>
      <c r="NH102" s="319"/>
      <c r="NI102" s="319"/>
      <c r="NJ102" s="319"/>
      <c r="NK102" s="319"/>
      <c r="NL102" s="319"/>
      <c r="NM102" s="319"/>
      <c r="NN102" s="319"/>
      <c r="NO102" s="319"/>
      <c r="NP102" s="319"/>
      <c r="NQ102" s="319"/>
      <c r="NR102" s="319"/>
      <c r="NS102" s="319"/>
      <c r="NT102" s="319"/>
      <c r="NU102" s="319"/>
      <c r="NV102" s="319"/>
      <c r="NW102" s="319"/>
      <c r="NX102" s="319"/>
      <c r="NY102" s="319"/>
      <c r="NZ102" s="319"/>
      <c r="OA102" s="319"/>
      <c r="OB102" s="319"/>
      <c r="OC102" s="319"/>
      <c r="OD102" s="319"/>
      <c r="OE102" s="319"/>
      <c r="OF102" s="319"/>
      <c r="OG102" s="319"/>
      <c r="OH102" s="319"/>
      <c r="OI102" s="319"/>
      <c r="OJ102" s="319"/>
      <c r="OK102" s="319"/>
      <c r="OL102" s="319"/>
      <c r="OM102" s="319"/>
      <c r="ON102" s="319"/>
      <c r="OO102" s="319"/>
      <c r="OP102" s="319"/>
      <c r="OQ102" s="319"/>
      <c r="OR102" s="319"/>
      <c r="OS102" s="319"/>
      <c r="OT102" s="319"/>
      <c r="OU102" s="319"/>
      <c r="OV102" s="319"/>
      <c r="OW102" s="319"/>
      <c r="OX102" s="319"/>
      <c r="OY102" s="319"/>
      <c r="OZ102" s="319"/>
      <c r="PA102" s="319"/>
      <c r="PB102" s="319"/>
      <c r="PC102" s="319"/>
      <c r="PD102" s="319"/>
      <c r="PE102" s="319"/>
      <c r="PF102" s="319"/>
      <c r="PG102" s="319"/>
      <c r="PH102" s="319"/>
      <c r="PI102" s="319"/>
      <c r="PJ102" s="319"/>
      <c r="PK102" s="319"/>
      <c r="PL102" s="319"/>
      <c r="PM102" s="319"/>
      <c r="PN102" s="319"/>
      <c r="PO102" s="319"/>
      <c r="PP102" s="319"/>
      <c r="PQ102" s="319"/>
      <c r="PR102" s="319"/>
      <c r="PS102" s="319"/>
      <c r="PT102" s="319"/>
      <c r="PU102" s="319"/>
      <c r="PV102" s="319"/>
      <c r="PW102" s="319"/>
      <c r="PX102" s="319"/>
      <c r="PY102" s="319"/>
      <c r="PZ102" s="319"/>
      <c r="QA102" s="319"/>
      <c r="QB102" s="319"/>
      <c r="QC102" s="319"/>
      <c r="QD102" s="319"/>
      <c r="QE102" s="319"/>
      <c r="QF102" s="319"/>
      <c r="QG102" s="319"/>
      <c r="QH102" s="319"/>
      <c r="QI102" s="319"/>
      <c r="QJ102" s="319"/>
      <c r="QK102" s="319"/>
      <c r="QL102" s="319"/>
      <c r="QM102" s="319"/>
      <c r="QN102" s="319"/>
      <c r="QO102" s="319"/>
      <c r="QP102" s="319"/>
      <c r="QQ102" s="319"/>
      <c r="QR102" s="319"/>
      <c r="QS102" s="319"/>
      <c r="QT102" s="319"/>
      <c r="QU102" s="319"/>
      <c r="QV102" s="319"/>
      <c r="QW102" s="319"/>
      <c r="QX102" s="319"/>
      <c r="QY102" s="319"/>
      <c r="QZ102" s="319"/>
      <c r="RA102" s="319"/>
      <c r="RB102" s="319"/>
      <c r="RC102" s="319"/>
      <c r="RD102" s="319"/>
      <c r="RE102" s="319"/>
      <c r="RF102" s="319"/>
      <c r="RG102" s="319"/>
    </row>
    <row r="103" spans="1:475" s="746" customFormat="1">
      <c r="A103" s="319"/>
      <c r="B103" s="837"/>
      <c r="C103" s="848"/>
      <c r="D103" s="849"/>
      <c r="E103" s="812" t="s">
        <v>661</v>
      </c>
      <c r="F103" s="812">
        <v>5</v>
      </c>
      <c r="G103" s="839"/>
      <c r="H103" s="7" t="s">
        <v>37</v>
      </c>
      <c r="I103" s="840">
        <v>12</v>
      </c>
      <c r="J103" s="814">
        <v>176</v>
      </c>
      <c r="K103" s="815">
        <v>20</v>
      </c>
      <c r="L103" s="815">
        <v>25</v>
      </c>
      <c r="M103" s="841">
        <f t="shared" si="17"/>
        <v>5</v>
      </c>
      <c r="N103" s="842">
        <f t="shared" si="19"/>
        <v>2112</v>
      </c>
      <c r="O103" s="745"/>
      <c r="P103" s="843"/>
      <c r="Q103" s="844"/>
      <c r="R103" s="844">
        <f t="shared" si="18"/>
        <v>60</v>
      </c>
      <c r="S103" s="844">
        <f t="shared" si="11"/>
        <v>300</v>
      </c>
      <c r="T103" s="844">
        <v>0</v>
      </c>
      <c r="U103" s="844"/>
      <c r="V103" s="844"/>
      <c r="W103" s="844">
        <v>0</v>
      </c>
      <c r="X103" s="844"/>
      <c r="Y103" s="844"/>
      <c r="Z103" s="844">
        <f t="shared" si="16"/>
        <v>0</v>
      </c>
      <c r="AA103" s="845">
        <f>IF(J103=0,0,(HLOOKUP(H103,ElectricAvoidedCosts!$C$7:$P$37,F103+1,FALSE)))</f>
        <v>0.3175879546338175</v>
      </c>
      <c r="AB103" s="844">
        <f t="shared" si="12"/>
        <v>670.74576018662253</v>
      </c>
      <c r="AC103" s="846"/>
      <c r="AD103" s="846"/>
      <c r="AE103" s="319"/>
      <c r="AF103" s="319"/>
      <c r="AG103" s="319"/>
      <c r="AH103" s="319"/>
      <c r="AI103" s="319"/>
      <c r="AJ103" s="319"/>
      <c r="AK103" s="319"/>
      <c r="AL103" s="319"/>
      <c r="AM103" s="319"/>
      <c r="AN103" s="319"/>
      <c r="AO103" s="319"/>
      <c r="AP103" s="319"/>
      <c r="AQ103" s="319"/>
      <c r="AR103" s="319"/>
      <c r="AS103" s="319"/>
      <c r="AT103" s="319"/>
      <c r="AU103" s="319"/>
      <c r="AV103" s="319"/>
      <c r="AW103" s="319"/>
      <c r="AX103" s="319"/>
      <c r="AY103" s="319"/>
      <c r="AZ103" s="319"/>
      <c r="BA103" s="319"/>
      <c r="BB103" s="319"/>
      <c r="BC103" s="319"/>
      <c r="BD103" s="319"/>
      <c r="BE103" s="319"/>
      <c r="BF103" s="319"/>
      <c r="BG103" s="319"/>
      <c r="BH103" s="319"/>
      <c r="BI103" s="319"/>
      <c r="BJ103" s="319"/>
      <c r="BK103" s="319"/>
      <c r="BL103" s="319"/>
      <c r="BM103" s="319"/>
      <c r="BN103" s="319"/>
      <c r="BO103" s="319"/>
      <c r="BP103" s="319"/>
      <c r="BQ103" s="319"/>
      <c r="BR103" s="319"/>
      <c r="BS103" s="319"/>
      <c r="BT103" s="319"/>
      <c r="BU103" s="319"/>
      <c r="BV103" s="319"/>
      <c r="BW103" s="319"/>
      <c r="BX103" s="319"/>
      <c r="BY103" s="319"/>
      <c r="BZ103" s="319"/>
      <c r="CA103" s="319"/>
      <c r="CB103" s="319"/>
      <c r="CC103" s="319"/>
      <c r="CD103" s="319"/>
      <c r="CE103" s="319"/>
      <c r="CF103" s="319"/>
      <c r="CG103" s="319"/>
      <c r="CH103" s="319"/>
      <c r="CI103" s="319"/>
      <c r="CJ103" s="319"/>
      <c r="CK103" s="319"/>
      <c r="CL103" s="319"/>
      <c r="CM103" s="319"/>
      <c r="CN103" s="319"/>
      <c r="CO103" s="319"/>
      <c r="CP103" s="319"/>
      <c r="CQ103" s="319"/>
      <c r="CR103" s="319"/>
      <c r="CS103" s="319"/>
      <c r="CT103" s="319"/>
      <c r="CU103" s="319"/>
      <c r="CV103" s="319"/>
      <c r="CW103" s="319"/>
      <c r="CX103" s="319"/>
      <c r="CY103" s="319"/>
      <c r="CZ103" s="319"/>
      <c r="DA103" s="319"/>
      <c r="DB103" s="319"/>
      <c r="DC103" s="319"/>
      <c r="DD103" s="319"/>
      <c r="DE103" s="319"/>
      <c r="DF103" s="319"/>
      <c r="DG103" s="319"/>
      <c r="DH103" s="319"/>
      <c r="DI103" s="319"/>
      <c r="DJ103" s="319"/>
      <c r="DK103" s="319"/>
      <c r="DL103" s="319"/>
      <c r="DM103" s="319"/>
      <c r="DN103" s="319"/>
      <c r="DO103" s="319"/>
      <c r="DP103" s="319"/>
      <c r="DQ103" s="319"/>
      <c r="DR103" s="319"/>
      <c r="DS103" s="319"/>
      <c r="DT103" s="319"/>
      <c r="DU103" s="319"/>
      <c r="DV103" s="319"/>
      <c r="DW103" s="319"/>
      <c r="DX103" s="319"/>
      <c r="DY103" s="319"/>
      <c r="DZ103" s="319"/>
      <c r="EA103" s="319"/>
      <c r="EB103" s="319"/>
      <c r="EC103" s="319"/>
      <c r="ED103" s="319"/>
      <c r="EE103" s="319"/>
      <c r="EF103" s="319"/>
      <c r="EG103" s="319"/>
      <c r="EH103" s="319"/>
      <c r="EI103" s="319"/>
      <c r="EJ103" s="319"/>
      <c r="EK103" s="319"/>
      <c r="EL103" s="319"/>
      <c r="EM103" s="319"/>
      <c r="EN103" s="319"/>
      <c r="EO103" s="319"/>
      <c r="EP103" s="319"/>
      <c r="EQ103" s="319"/>
      <c r="ER103" s="319"/>
      <c r="ES103" s="319"/>
      <c r="ET103" s="319"/>
      <c r="EU103" s="319"/>
      <c r="EV103" s="319"/>
      <c r="EW103" s="319"/>
      <c r="EX103" s="319"/>
      <c r="EY103" s="319"/>
      <c r="EZ103" s="319"/>
      <c r="FA103" s="319"/>
      <c r="FB103" s="319"/>
      <c r="FC103" s="319"/>
      <c r="FD103" s="319"/>
      <c r="FE103" s="319"/>
      <c r="FF103" s="319"/>
      <c r="FG103" s="319"/>
      <c r="FH103" s="319"/>
      <c r="FI103" s="319"/>
      <c r="FJ103" s="319"/>
      <c r="FK103" s="319"/>
      <c r="FL103" s="319"/>
      <c r="FM103" s="319"/>
      <c r="FN103" s="319"/>
      <c r="FO103" s="319"/>
      <c r="FP103" s="319"/>
      <c r="FQ103" s="319"/>
      <c r="FR103" s="319"/>
      <c r="FS103" s="319"/>
      <c r="FT103" s="319"/>
      <c r="FU103" s="319"/>
      <c r="FV103" s="319"/>
      <c r="FW103" s="319"/>
      <c r="FX103" s="319"/>
      <c r="FY103" s="319"/>
      <c r="FZ103" s="319"/>
      <c r="GA103" s="319"/>
      <c r="GB103" s="319"/>
      <c r="GC103" s="319"/>
      <c r="GD103" s="319"/>
      <c r="GE103" s="319"/>
      <c r="GF103" s="319"/>
      <c r="GG103" s="319"/>
      <c r="GH103" s="319"/>
      <c r="GI103" s="319"/>
      <c r="GJ103" s="319"/>
      <c r="GK103" s="319"/>
      <c r="GL103" s="319"/>
      <c r="GM103" s="319"/>
      <c r="GN103" s="319"/>
      <c r="GO103" s="319"/>
      <c r="GP103" s="319"/>
      <c r="GQ103" s="319"/>
      <c r="GR103" s="319"/>
      <c r="GS103" s="319"/>
      <c r="GT103" s="319"/>
      <c r="GU103" s="319"/>
      <c r="GV103" s="319"/>
      <c r="GW103" s="319"/>
      <c r="GX103" s="319"/>
      <c r="GY103" s="319"/>
      <c r="GZ103" s="319"/>
      <c r="HA103" s="319"/>
      <c r="HB103" s="319"/>
      <c r="HC103" s="319"/>
      <c r="HD103" s="319"/>
      <c r="HE103" s="319"/>
      <c r="HF103" s="319"/>
      <c r="HG103" s="319"/>
      <c r="HH103" s="319"/>
      <c r="HI103" s="319"/>
      <c r="HJ103" s="319"/>
      <c r="HK103" s="319"/>
      <c r="HL103" s="319"/>
      <c r="HM103" s="319"/>
      <c r="HN103" s="319"/>
      <c r="HO103" s="319"/>
      <c r="HP103" s="319"/>
      <c r="HQ103" s="319"/>
      <c r="HR103" s="319"/>
      <c r="HS103" s="319"/>
      <c r="HT103" s="319"/>
      <c r="HU103" s="319"/>
      <c r="HV103" s="319"/>
      <c r="HW103" s="319"/>
      <c r="HX103" s="319"/>
      <c r="HY103" s="319"/>
      <c r="HZ103" s="319"/>
      <c r="IA103" s="319"/>
      <c r="IB103" s="319"/>
      <c r="IC103" s="319"/>
      <c r="ID103" s="319"/>
      <c r="IE103" s="319"/>
      <c r="IF103" s="319"/>
      <c r="IG103" s="319"/>
      <c r="IH103" s="319"/>
      <c r="II103" s="319"/>
      <c r="IJ103" s="319"/>
      <c r="IK103" s="319"/>
      <c r="IL103" s="319"/>
      <c r="IM103" s="319"/>
      <c r="IN103" s="319"/>
      <c r="IO103" s="319"/>
      <c r="IP103" s="319"/>
      <c r="IQ103" s="319"/>
      <c r="IR103" s="319"/>
      <c r="IS103" s="319"/>
      <c r="IT103" s="319"/>
      <c r="IU103" s="319"/>
      <c r="IV103" s="319"/>
      <c r="IW103" s="319"/>
      <c r="IX103" s="319"/>
      <c r="IY103" s="319"/>
      <c r="IZ103" s="319"/>
      <c r="JA103" s="319"/>
      <c r="JB103" s="319"/>
      <c r="JC103" s="319"/>
      <c r="JD103" s="319"/>
      <c r="JE103" s="319"/>
      <c r="JF103" s="319"/>
      <c r="JG103" s="319"/>
      <c r="JH103" s="319"/>
      <c r="JI103" s="319"/>
      <c r="JJ103" s="319"/>
      <c r="JK103" s="319"/>
      <c r="JL103" s="319"/>
      <c r="JM103" s="319"/>
      <c r="JN103" s="319"/>
      <c r="JO103" s="319"/>
      <c r="JP103" s="319"/>
      <c r="JQ103" s="319"/>
      <c r="JR103" s="319"/>
      <c r="JS103" s="319"/>
      <c r="JT103" s="319"/>
      <c r="JU103" s="319"/>
      <c r="JV103" s="319"/>
      <c r="JW103" s="319"/>
      <c r="JX103" s="319"/>
      <c r="JY103" s="319"/>
      <c r="JZ103" s="319"/>
      <c r="KA103" s="319"/>
      <c r="KB103" s="319"/>
      <c r="KC103" s="319"/>
      <c r="KD103" s="319"/>
      <c r="KE103" s="319"/>
      <c r="KF103" s="319"/>
      <c r="KG103" s="319"/>
      <c r="KH103" s="319"/>
      <c r="KI103" s="319"/>
      <c r="KJ103" s="319"/>
      <c r="KK103" s="319"/>
      <c r="KL103" s="319"/>
      <c r="KM103" s="319"/>
      <c r="KN103" s="319"/>
      <c r="KO103" s="319"/>
      <c r="KP103" s="319"/>
      <c r="KQ103" s="319"/>
      <c r="KR103" s="319"/>
      <c r="KS103" s="319"/>
      <c r="KT103" s="319"/>
      <c r="KU103" s="319"/>
      <c r="KV103" s="319"/>
      <c r="KW103" s="319"/>
      <c r="KX103" s="319"/>
      <c r="KY103" s="319"/>
      <c r="KZ103" s="319"/>
      <c r="LA103" s="319"/>
      <c r="LB103" s="319"/>
      <c r="LC103" s="319"/>
      <c r="LD103" s="319"/>
      <c r="LE103" s="319"/>
      <c r="LF103" s="319"/>
      <c r="LG103" s="319"/>
      <c r="LH103" s="319"/>
      <c r="LI103" s="319"/>
      <c r="LJ103" s="319"/>
      <c r="LK103" s="319"/>
      <c r="LL103" s="319"/>
      <c r="LM103" s="319"/>
      <c r="LN103" s="319"/>
      <c r="LO103" s="319"/>
      <c r="LP103" s="319"/>
      <c r="LQ103" s="319"/>
      <c r="LR103" s="319"/>
      <c r="LS103" s="319"/>
      <c r="LT103" s="319"/>
      <c r="LU103" s="319"/>
      <c r="LV103" s="319"/>
      <c r="LW103" s="319"/>
      <c r="LX103" s="319"/>
      <c r="LY103" s="319"/>
      <c r="LZ103" s="319"/>
      <c r="MA103" s="319"/>
      <c r="MB103" s="319"/>
      <c r="MC103" s="319"/>
      <c r="MD103" s="319"/>
      <c r="ME103" s="319"/>
      <c r="MF103" s="319"/>
      <c r="MG103" s="319"/>
      <c r="MH103" s="319"/>
      <c r="MI103" s="319"/>
      <c r="MJ103" s="319"/>
      <c r="MK103" s="319"/>
      <c r="ML103" s="319"/>
      <c r="MM103" s="319"/>
      <c r="MN103" s="319"/>
      <c r="MO103" s="319"/>
      <c r="MP103" s="319"/>
      <c r="MQ103" s="319"/>
      <c r="MR103" s="319"/>
      <c r="MS103" s="319"/>
      <c r="MT103" s="319"/>
      <c r="MU103" s="319"/>
      <c r="MV103" s="319"/>
      <c r="MW103" s="319"/>
      <c r="MX103" s="319"/>
      <c r="MY103" s="319"/>
      <c r="MZ103" s="319"/>
      <c r="NA103" s="319"/>
      <c r="NB103" s="319"/>
      <c r="NC103" s="319"/>
      <c r="ND103" s="319"/>
      <c r="NE103" s="319"/>
      <c r="NF103" s="319"/>
      <c r="NG103" s="319"/>
      <c r="NH103" s="319"/>
      <c r="NI103" s="319"/>
      <c r="NJ103" s="319"/>
      <c r="NK103" s="319"/>
      <c r="NL103" s="319"/>
      <c r="NM103" s="319"/>
      <c r="NN103" s="319"/>
      <c r="NO103" s="319"/>
      <c r="NP103" s="319"/>
      <c r="NQ103" s="319"/>
      <c r="NR103" s="319"/>
      <c r="NS103" s="319"/>
      <c r="NT103" s="319"/>
      <c r="NU103" s="319"/>
      <c r="NV103" s="319"/>
      <c r="NW103" s="319"/>
      <c r="NX103" s="319"/>
      <c r="NY103" s="319"/>
      <c r="NZ103" s="319"/>
      <c r="OA103" s="319"/>
      <c r="OB103" s="319"/>
      <c r="OC103" s="319"/>
      <c r="OD103" s="319"/>
      <c r="OE103" s="319"/>
      <c r="OF103" s="319"/>
      <c r="OG103" s="319"/>
      <c r="OH103" s="319"/>
      <c r="OI103" s="319"/>
      <c r="OJ103" s="319"/>
      <c r="OK103" s="319"/>
      <c r="OL103" s="319"/>
      <c r="OM103" s="319"/>
      <c r="ON103" s="319"/>
      <c r="OO103" s="319"/>
      <c r="OP103" s="319"/>
      <c r="OQ103" s="319"/>
      <c r="OR103" s="319"/>
      <c r="OS103" s="319"/>
      <c r="OT103" s="319"/>
      <c r="OU103" s="319"/>
      <c r="OV103" s="319"/>
      <c r="OW103" s="319"/>
      <c r="OX103" s="319"/>
      <c r="OY103" s="319"/>
      <c r="OZ103" s="319"/>
      <c r="PA103" s="319"/>
      <c r="PB103" s="319"/>
      <c r="PC103" s="319"/>
      <c r="PD103" s="319"/>
      <c r="PE103" s="319"/>
      <c r="PF103" s="319"/>
      <c r="PG103" s="319"/>
      <c r="PH103" s="319"/>
      <c r="PI103" s="319"/>
      <c r="PJ103" s="319"/>
      <c r="PK103" s="319"/>
      <c r="PL103" s="319"/>
      <c r="PM103" s="319"/>
      <c r="PN103" s="319"/>
      <c r="PO103" s="319"/>
      <c r="PP103" s="319"/>
      <c r="PQ103" s="319"/>
      <c r="PR103" s="319"/>
      <c r="PS103" s="319"/>
      <c r="PT103" s="319"/>
      <c r="PU103" s="319"/>
      <c r="PV103" s="319"/>
      <c r="PW103" s="319"/>
      <c r="PX103" s="319"/>
      <c r="PY103" s="319"/>
      <c r="PZ103" s="319"/>
      <c r="QA103" s="319"/>
      <c r="QB103" s="319"/>
      <c r="QC103" s="319"/>
      <c r="QD103" s="319"/>
      <c r="QE103" s="319"/>
      <c r="QF103" s="319"/>
      <c r="QG103" s="319"/>
      <c r="QH103" s="319"/>
      <c r="QI103" s="319"/>
      <c r="QJ103" s="319"/>
      <c r="QK103" s="319"/>
      <c r="QL103" s="319"/>
      <c r="QM103" s="319"/>
      <c r="QN103" s="319"/>
      <c r="QO103" s="319"/>
      <c r="QP103" s="319"/>
      <c r="QQ103" s="319"/>
      <c r="QR103" s="319"/>
      <c r="QS103" s="319"/>
      <c r="QT103" s="319"/>
      <c r="QU103" s="319"/>
      <c r="QV103" s="319"/>
      <c r="QW103" s="319"/>
      <c r="QX103" s="319"/>
      <c r="QY103" s="319"/>
      <c r="QZ103" s="319"/>
      <c r="RA103" s="319"/>
      <c r="RB103" s="319"/>
      <c r="RC103" s="319"/>
      <c r="RD103" s="319"/>
      <c r="RE103" s="319"/>
      <c r="RF103" s="319"/>
      <c r="RG103" s="319"/>
    </row>
    <row r="104" spans="1:475" s="746" customFormat="1">
      <c r="A104" s="319"/>
      <c r="B104" s="837"/>
      <c r="C104" s="848"/>
      <c r="D104" s="849"/>
      <c r="E104" s="812" t="s">
        <v>662</v>
      </c>
      <c r="F104" s="812">
        <v>5</v>
      </c>
      <c r="G104" s="839"/>
      <c r="H104" s="7" t="s">
        <v>37</v>
      </c>
      <c r="I104" s="840">
        <v>18</v>
      </c>
      <c r="J104" s="814">
        <v>199</v>
      </c>
      <c r="K104" s="815">
        <v>20</v>
      </c>
      <c r="L104" s="815">
        <v>28</v>
      </c>
      <c r="M104" s="841">
        <f t="shared" si="17"/>
        <v>8</v>
      </c>
      <c r="N104" s="842">
        <f t="shared" si="19"/>
        <v>3582</v>
      </c>
      <c r="O104" s="745"/>
      <c r="P104" s="843"/>
      <c r="Q104" s="844"/>
      <c r="R104" s="844">
        <f t="shared" si="18"/>
        <v>144</v>
      </c>
      <c r="S104" s="844">
        <f t="shared" si="11"/>
        <v>504</v>
      </c>
      <c r="T104" s="844">
        <v>0</v>
      </c>
      <c r="U104" s="844"/>
      <c r="V104" s="844"/>
      <c r="W104" s="844">
        <v>0</v>
      </c>
      <c r="X104" s="844"/>
      <c r="Y104" s="844"/>
      <c r="Z104" s="844">
        <f t="shared" si="16"/>
        <v>0</v>
      </c>
      <c r="AA104" s="845">
        <f>IF(J104=0,0,(HLOOKUP(H104,ElectricAvoidedCosts!$C$7:$P$37,F104+1,FALSE)))</f>
        <v>0.3175879546338175</v>
      </c>
      <c r="AB104" s="844">
        <f t="shared" si="12"/>
        <v>1137.6000534983343</v>
      </c>
      <c r="AC104" s="846"/>
      <c r="AD104" s="846"/>
      <c r="AE104" s="319"/>
      <c r="AF104" s="319"/>
      <c r="AG104" s="319"/>
      <c r="AH104" s="319"/>
      <c r="AI104" s="319"/>
      <c r="AJ104" s="319"/>
      <c r="AK104" s="319"/>
      <c r="AL104" s="319"/>
      <c r="AM104" s="319"/>
      <c r="AN104" s="319"/>
      <c r="AO104" s="319"/>
      <c r="AP104" s="319"/>
      <c r="AQ104" s="319"/>
      <c r="AR104" s="319"/>
      <c r="AS104" s="319"/>
      <c r="AT104" s="319"/>
      <c r="AU104" s="319"/>
      <c r="AV104" s="319"/>
      <c r="AW104" s="319"/>
      <c r="AX104" s="319"/>
      <c r="AY104" s="319"/>
      <c r="AZ104" s="319"/>
      <c r="BA104" s="319"/>
      <c r="BB104" s="319"/>
      <c r="BC104" s="319"/>
      <c r="BD104" s="319"/>
      <c r="BE104" s="319"/>
      <c r="BF104" s="319"/>
      <c r="BG104" s="319"/>
      <c r="BH104" s="319"/>
      <c r="BI104" s="319"/>
      <c r="BJ104" s="319"/>
      <c r="BK104" s="319"/>
      <c r="BL104" s="319"/>
      <c r="BM104" s="319"/>
      <c r="BN104" s="319"/>
      <c r="BO104" s="319"/>
      <c r="BP104" s="319"/>
      <c r="BQ104" s="319"/>
      <c r="BR104" s="319"/>
      <c r="BS104" s="319"/>
      <c r="BT104" s="319"/>
      <c r="BU104" s="319"/>
      <c r="BV104" s="319"/>
      <c r="BW104" s="319"/>
      <c r="BX104" s="319"/>
      <c r="BY104" s="319"/>
      <c r="BZ104" s="319"/>
      <c r="CA104" s="319"/>
      <c r="CB104" s="319"/>
      <c r="CC104" s="319"/>
      <c r="CD104" s="319"/>
      <c r="CE104" s="319"/>
      <c r="CF104" s="319"/>
      <c r="CG104" s="319"/>
      <c r="CH104" s="319"/>
      <c r="CI104" s="319"/>
      <c r="CJ104" s="319"/>
      <c r="CK104" s="319"/>
      <c r="CL104" s="319"/>
      <c r="CM104" s="319"/>
      <c r="CN104" s="319"/>
      <c r="CO104" s="319"/>
      <c r="CP104" s="319"/>
      <c r="CQ104" s="319"/>
      <c r="CR104" s="319"/>
      <c r="CS104" s="319"/>
      <c r="CT104" s="319"/>
      <c r="CU104" s="319"/>
      <c r="CV104" s="319"/>
      <c r="CW104" s="319"/>
      <c r="CX104" s="319"/>
      <c r="CY104" s="319"/>
      <c r="CZ104" s="319"/>
      <c r="DA104" s="319"/>
      <c r="DB104" s="319"/>
      <c r="DC104" s="319"/>
      <c r="DD104" s="319"/>
      <c r="DE104" s="319"/>
      <c r="DF104" s="319"/>
      <c r="DG104" s="319"/>
      <c r="DH104" s="319"/>
      <c r="DI104" s="319"/>
      <c r="DJ104" s="319"/>
      <c r="DK104" s="319"/>
      <c r="DL104" s="319"/>
      <c r="DM104" s="319"/>
      <c r="DN104" s="319"/>
      <c r="DO104" s="319"/>
      <c r="DP104" s="319"/>
      <c r="DQ104" s="319"/>
      <c r="DR104" s="319"/>
      <c r="DS104" s="319"/>
      <c r="DT104" s="319"/>
      <c r="DU104" s="319"/>
      <c r="DV104" s="319"/>
      <c r="DW104" s="319"/>
      <c r="DX104" s="319"/>
      <c r="DY104" s="319"/>
      <c r="DZ104" s="319"/>
      <c r="EA104" s="319"/>
      <c r="EB104" s="319"/>
      <c r="EC104" s="319"/>
      <c r="ED104" s="319"/>
      <c r="EE104" s="319"/>
      <c r="EF104" s="319"/>
      <c r="EG104" s="319"/>
      <c r="EH104" s="319"/>
      <c r="EI104" s="319"/>
      <c r="EJ104" s="319"/>
      <c r="EK104" s="319"/>
      <c r="EL104" s="319"/>
      <c r="EM104" s="319"/>
      <c r="EN104" s="319"/>
      <c r="EO104" s="319"/>
      <c r="EP104" s="319"/>
      <c r="EQ104" s="319"/>
      <c r="ER104" s="319"/>
      <c r="ES104" s="319"/>
      <c r="ET104" s="319"/>
      <c r="EU104" s="319"/>
      <c r="EV104" s="319"/>
      <c r="EW104" s="319"/>
      <c r="EX104" s="319"/>
      <c r="EY104" s="319"/>
      <c r="EZ104" s="319"/>
      <c r="FA104" s="319"/>
      <c r="FB104" s="319"/>
      <c r="FC104" s="319"/>
      <c r="FD104" s="319"/>
      <c r="FE104" s="319"/>
      <c r="FF104" s="319"/>
      <c r="FG104" s="319"/>
      <c r="FH104" s="319"/>
      <c r="FI104" s="319"/>
      <c r="FJ104" s="319"/>
      <c r="FK104" s="319"/>
      <c r="FL104" s="319"/>
      <c r="FM104" s="319"/>
      <c r="FN104" s="319"/>
      <c r="FO104" s="319"/>
      <c r="FP104" s="319"/>
      <c r="FQ104" s="319"/>
      <c r="FR104" s="319"/>
      <c r="FS104" s="319"/>
      <c r="FT104" s="319"/>
      <c r="FU104" s="319"/>
      <c r="FV104" s="319"/>
      <c r="FW104" s="319"/>
      <c r="FX104" s="319"/>
      <c r="FY104" s="319"/>
      <c r="FZ104" s="319"/>
      <c r="GA104" s="319"/>
      <c r="GB104" s="319"/>
      <c r="GC104" s="319"/>
      <c r="GD104" s="319"/>
      <c r="GE104" s="319"/>
      <c r="GF104" s="319"/>
      <c r="GG104" s="319"/>
      <c r="GH104" s="319"/>
      <c r="GI104" s="319"/>
      <c r="GJ104" s="319"/>
      <c r="GK104" s="319"/>
      <c r="GL104" s="319"/>
      <c r="GM104" s="319"/>
      <c r="GN104" s="319"/>
      <c r="GO104" s="319"/>
      <c r="GP104" s="319"/>
      <c r="GQ104" s="319"/>
      <c r="GR104" s="319"/>
      <c r="GS104" s="319"/>
      <c r="GT104" s="319"/>
      <c r="GU104" s="319"/>
      <c r="GV104" s="319"/>
      <c r="GW104" s="319"/>
      <c r="GX104" s="319"/>
      <c r="GY104" s="319"/>
      <c r="GZ104" s="319"/>
      <c r="HA104" s="319"/>
      <c r="HB104" s="319"/>
      <c r="HC104" s="319"/>
      <c r="HD104" s="319"/>
      <c r="HE104" s="319"/>
      <c r="HF104" s="319"/>
      <c r="HG104" s="319"/>
      <c r="HH104" s="319"/>
      <c r="HI104" s="319"/>
      <c r="HJ104" s="319"/>
      <c r="HK104" s="319"/>
      <c r="HL104" s="319"/>
      <c r="HM104" s="319"/>
      <c r="HN104" s="319"/>
      <c r="HO104" s="319"/>
      <c r="HP104" s="319"/>
      <c r="HQ104" s="319"/>
      <c r="HR104" s="319"/>
      <c r="HS104" s="319"/>
      <c r="HT104" s="319"/>
      <c r="HU104" s="319"/>
      <c r="HV104" s="319"/>
      <c r="HW104" s="319"/>
      <c r="HX104" s="319"/>
      <c r="HY104" s="319"/>
      <c r="HZ104" s="319"/>
      <c r="IA104" s="319"/>
      <c r="IB104" s="319"/>
      <c r="IC104" s="319"/>
      <c r="ID104" s="319"/>
      <c r="IE104" s="319"/>
      <c r="IF104" s="319"/>
      <c r="IG104" s="319"/>
      <c r="IH104" s="319"/>
      <c r="II104" s="319"/>
      <c r="IJ104" s="319"/>
      <c r="IK104" s="319"/>
      <c r="IL104" s="319"/>
      <c r="IM104" s="319"/>
      <c r="IN104" s="319"/>
      <c r="IO104" s="319"/>
      <c r="IP104" s="319"/>
      <c r="IQ104" s="319"/>
      <c r="IR104" s="319"/>
      <c r="IS104" s="319"/>
      <c r="IT104" s="319"/>
      <c r="IU104" s="319"/>
      <c r="IV104" s="319"/>
      <c r="IW104" s="319"/>
      <c r="IX104" s="319"/>
      <c r="IY104" s="319"/>
      <c r="IZ104" s="319"/>
      <c r="JA104" s="319"/>
      <c r="JB104" s="319"/>
      <c r="JC104" s="319"/>
      <c r="JD104" s="319"/>
      <c r="JE104" s="319"/>
      <c r="JF104" s="319"/>
      <c r="JG104" s="319"/>
      <c r="JH104" s="319"/>
      <c r="JI104" s="319"/>
      <c r="JJ104" s="319"/>
      <c r="JK104" s="319"/>
      <c r="JL104" s="319"/>
      <c r="JM104" s="319"/>
      <c r="JN104" s="319"/>
      <c r="JO104" s="319"/>
      <c r="JP104" s="319"/>
      <c r="JQ104" s="319"/>
      <c r="JR104" s="319"/>
      <c r="JS104" s="319"/>
      <c r="JT104" s="319"/>
      <c r="JU104" s="319"/>
      <c r="JV104" s="319"/>
      <c r="JW104" s="319"/>
      <c r="JX104" s="319"/>
      <c r="JY104" s="319"/>
      <c r="JZ104" s="319"/>
      <c r="KA104" s="319"/>
      <c r="KB104" s="319"/>
      <c r="KC104" s="319"/>
      <c r="KD104" s="319"/>
      <c r="KE104" s="319"/>
      <c r="KF104" s="319"/>
      <c r="KG104" s="319"/>
      <c r="KH104" s="319"/>
      <c r="KI104" s="319"/>
      <c r="KJ104" s="319"/>
      <c r="KK104" s="319"/>
      <c r="KL104" s="319"/>
      <c r="KM104" s="319"/>
      <c r="KN104" s="319"/>
      <c r="KO104" s="319"/>
      <c r="KP104" s="319"/>
      <c r="KQ104" s="319"/>
      <c r="KR104" s="319"/>
      <c r="KS104" s="319"/>
      <c r="KT104" s="319"/>
      <c r="KU104" s="319"/>
      <c r="KV104" s="319"/>
      <c r="KW104" s="319"/>
      <c r="KX104" s="319"/>
      <c r="KY104" s="319"/>
      <c r="KZ104" s="319"/>
      <c r="LA104" s="319"/>
      <c r="LB104" s="319"/>
      <c r="LC104" s="319"/>
      <c r="LD104" s="319"/>
      <c r="LE104" s="319"/>
      <c r="LF104" s="319"/>
      <c r="LG104" s="319"/>
      <c r="LH104" s="319"/>
      <c r="LI104" s="319"/>
      <c r="LJ104" s="319"/>
      <c r="LK104" s="319"/>
      <c r="LL104" s="319"/>
      <c r="LM104" s="319"/>
      <c r="LN104" s="319"/>
      <c r="LO104" s="319"/>
      <c r="LP104" s="319"/>
      <c r="LQ104" s="319"/>
      <c r="LR104" s="319"/>
      <c r="LS104" s="319"/>
      <c r="LT104" s="319"/>
      <c r="LU104" s="319"/>
      <c r="LV104" s="319"/>
      <c r="LW104" s="319"/>
      <c r="LX104" s="319"/>
      <c r="LY104" s="319"/>
      <c r="LZ104" s="319"/>
      <c r="MA104" s="319"/>
      <c r="MB104" s="319"/>
      <c r="MC104" s="319"/>
      <c r="MD104" s="319"/>
      <c r="ME104" s="319"/>
      <c r="MF104" s="319"/>
      <c r="MG104" s="319"/>
      <c r="MH104" s="319"/>
      <c r="MI104" s="319"/>
      <c r="MJ104" s="319"/>
      <c r="MK104" s="319"/>
      <c r="ML104" s="319"/>
      <c r="MM104" s="319"/>
      <c r="MN104" s="319"/>
      <c r="MO104" s="319"/>
      <c r="MP104" s="319"/>
      <c r="MQ104" s="319"/>
      <c r="MR104" s="319"/>
      <c r="MS104" s="319"/>
      <c r="MT104" s="319"/>
      <c r="MU104" s="319"/>
      <c r="MV104" s="319"/>
      <c r="MW104" s="319"/>
      <c r="MX104" s="319"/>
      <c r="MY104" s="319"/>
      <c r="MZ104" s="319"/>
      <c r="NA104" s="319"/>
      <c r="NB104" s="319"/>
      <c r="NC104" s="319"/>
      <c r="ND104" s="319"/>
      <c r="NE104" s="319"/>
      <c r="NF104" s="319"/>
      <c r="NG104" s="319"/>
      <c r="NH104" s="319"/>
      <c r="NI104" s="319"/>
      <c r="NJ104" s="319"/>
      <c r="NK104" s="319"/>
      <c r="NL104" s="319"/>
      <c r="NM104" s="319"/>
      <c r="NN104" s="319"/>
      <c r="NO104" s="319"/>
      <c r="NP104" s="319"/>
      <c r="NQ104" s="319"/>
      <c r="NR104" s="319"/>
      <c r="NS104" s="319"/>
      <c r="NT104" s="319"/>
      <c r="NU104" s="319"/>
      <c r="NV104" s="319"/>
      <c r="NW104" s="319"/>
      <c r="NX104" s="319"/>
      <c r="NY104" s="319"/>
      <c r="NZ104" s="319"/>
      <c r="OA104" s="319"/>
      <c r="OB104" s="319"/>
      <c r="OC104" s="319"/>
      <c r="OD104" s="319"/>
      <c r="OE104" s="319"/>
      <c r="OF104" s="319"/>
      <c r="OG104" s="319"/>
      <c r="OH104" s="319"/>
      <c r="OI104" s="319"/>
      <c r="OJ104" s="319"/>
      <c r="OK104" s="319"/>
      <c r="OL104" s="319"/>
      <c r="OM104" s="319"/>
      <c r="ON104" s="319"/>
      <c r="OO104" s="319"/>
      <c r="OP104" s="319"/>
      <c r="OQ104" s="319"/>
      <c r="OR104" s="319"/>
      <c r="OS104" s="319"/>
      <c r="OT104" s="319"/>
      <c r="OU104" s="319"/>
      <c r="OV104" s="319"/>
      <c r="OW104" s="319"/>
      <c r="OX104" s="319"/>
      <c r="OY104" s="319"/>
      <c r="OZ104" s="319"/>
      <c r="PA104" s="319"/>
      <c r="PB104" s="319"/>
      <c r="PC104" s="319"/>
      <c r="PD104" s="319"/>
      <c r="PE104" s="319"/>
      <c r="PF104" s="319"/>
      <c r="PG104" s="319"/>
      <c r="PH104" s="319"/>
      <c r="PI104" s="319"/>
      <c r="PJ104" s="319"/>
      <c r="PK104" s="319"/>
      <c r="PL104" s="319"/>
      <c r="PM104" s="319"/>
      <c r="PN104" s="319"/>
      <c r="PO104" s="319"/>
      <c r="PP104" s="319"/>
      <c r="PQ104" s="319"/>
      <c r="PR104" s="319"/>
      <c r="PS104" s="319"/>
      <c r="PT104" s="319"/>
      <c r="PU104" s="319"/>
      <c r="PV104" s="319"/>
      <c r="PW104" s="319"/>
      <c r="PX104" s="319"/>
      <c r="PY104" s="319"/>
      <c r="PZ104" s="319"/>
      <c r="QA104" s="319"/>
      <c r="QB104" s="319"/>
      <c r="QC104" s="319"/>
      <c r="QD104" s="319"/>
      <c r="QE104" s="319"/>
      <c r="QF104" s="319"/>
      <c r="QG104" s="319"/>
      <c r="QH104" s="319"/>
      <c r="QI104" s="319"/>
      <c r="QJ104" s="319"/>
      <c r="QK104" s="319"/>
      <c r="QL104" s="319"/>
      <c r="QM104" s="319"/>
      <c r="QN104" s="319"/>
      <c r="QO104" s="319"/>
      <c r="QP104" s="319"/>
      <c r="QQ104" s="319"/>
      <c r="QR104" s="319"/>
      <c r="QS104" s="319"/>
      <c r="QT104" s="319"/>
      <c r="QU104" s="319"/>
      <c r="QV104" s="319"/>
      <c r="QW104" s="319"/>
      <c r="QX104" s="319"/>
      <c r="QY104" s="319"/>
      <c r="QZ104" s="319"/>
      <c r="RA104" s="319"/>
      <c r="RB104" s="319"/>
      <c r="RC104" s="319"/>
      <c r="RD104" s="319"/>
      <c r="RE104" s="319"/>
      <c r="RF104" s="319"/>
      <c r="RG104" s="319"/>
    </row>
    <row r="105" spans="1:475" s="746" customFormat="1">
      <c r="A105" s="319"/>
      <c r="B105" s="837"/>
      <c r="C105" s="848"/>
      <c r="D105" s="849"/>
      <c r="E105" s="812" t="s">
        <v>663</v>
      </c>
      <c r="F105" s="812">
        <v>5</v>
      </c>
      <c r="G105" s="839"/>
      <c r="H105" s="7" t="s">
        <v>37</v>
      </c>
      <c r="I105" s="840">
        <v>37</v>
      </c>
      <c r="J105" s="814">
        <v>248</v>
      </c>
      <c r="K105" s="815">
        <v>15</v>
      </c>
      <c r="L105" s="815">
        <v>22.52</v>
      </c>
      <c r="M105" s="841">
        <f t="shared" si="17"/>
        <v>7.52</v>
      </c>
      <c r="N105" s="842">
        <f t="shared" si="19"/>
        <v>9176</v>
      </c>
      <c r="O105" s="745"/>
      <c r="P105" s="843"/>
      <c r="Q105" s="844"/>
      <c r="R105" s="844">
        <f t="shared" si="18"/>
        <v>278.24</v>
      </c>
      <c r="S105" s="844">
        <f t="shared" si="11"/>
        <v>833.24</v>
      </c>
      <c r="T105" s="844">
        <v>0</v>
      </c>
      <c r="U105" s="844"/>
      <c r="V105" s="844"/>
      <c r="W105" s="844">
        <v>0</v>
      </c>
      <c r="X105" s="844"/>
      <c r="Y105" s="844"/>
      <c r="Z105" s="844">
        <f t="shared" si="16"/>
        <v>0</v>
      </c>
      <c r="AA105" s="845">
        <f>IF(J105=0,0,(HLOOKUP(H105,ElectricAvoidedCosts!$C$7:$P$37,F105+1,FALSE)))</f>
        <v>0.3175879546338175</v>
      </c>
      <c r="AB105" s="844">
        <f t="shared" si="12"/>
        <v>2914.1870717199095</v>
      </c>
      <c r="AC105" s="846"/>
      <c r="AD105" s="846"/>
      <c r="AE105" s="319"/>
      <c r="AF105" s="319"/>
      <c r="AG105" s="319"/>
      <c r="AH105" s="319"/>
      <c r="AI105" s="319"/>
      <c r="AJ105" s="319"/>
      <c r="AK105" s="319"/>
      <c r="AL105" s="319"/>
      <c r="AM105" s="319"/>
      <c r="AN105" s="319"/>
      <c r="AO105" s="319"/>
      <c r="AP105" s="319"/>
      <c r="AQ105" s="319"/>
      <c r="AR105" s="319"/>
      <c r="AS105" s="319"/>
      <c r="AT105" s="319"/>
      <c r="AU105" s="319"/>
      <c r="AV105" s="319"/>
      <c r="AW105" s="319"/>
      <c r="AX105" s="319"/>
      <c r="AY105" s="319"/>
      <c r="AZ105" s="319"/>
      <c r="BA105" s="319"/>
      <c r="BB105" s="319"/>
      <c r="BC105" s="319"/>
      <c r="BD105" s="319"/>
      <c r="BE105" s="319"/>
      <c r="BF105" s="319"/>
      <c r="BG105" s="319"/>
      <c r="BH105" s="319"/>
      <c r="BI105" s="319"/>
      <c r="BJ105" s="319"/>
      <c r="BK105" s="319"/>
      <c r="BL105" s="319"/>
      <c r="BM105" s="319"/>
      <c r="BN105" s="319"/>
      <c r="BO105" s="319"/>
      <c r="BP105" s="319"/>
      <c r="BQ105" s="319"/>
      <c r="BR105" s="319"/>
      <c r="BS105" s="319"/>
      <c r="BT105" s="319"/>
      <c r="BU105" s="319"/>
      <c r="BV105" s="319"/>
      <c r="BW105" s="319"/>
      <c r="BX105" s="319"/>
      <c r="BY105" s="319"/>
      <c r="BZ105" s="319"/>
      <c r="CA105" s="319"/>
      <c r="CB105" s="319"/>
      <c r="CC105" s="319"/>
      <c r="CD105" s="319"/>
      <c r="CE105" s="319"/>
      <c r="CF105" s="319"/>
      <c r="CG105" s="319"/>
      <c r="CH105" s="319"/>
      <c r="CI105" s="319"/>
      <c r="CJ105" s="319"/>
      <c r="CK105" s="319"/>
      <c r="CL105" s="319"/>
      <c r="CM105" s="319"/>
      <c r="CN105" s="319"/>
      <c r="CO105" s="319"/>
      <c r="CP105" s="319"/>
      <c r="CQ105" s="319"/>
      <c r="CR105" s="319"/>
      <c r="CS105" s="319"/>
      <c r="CT105" s="319"/>
      <c r="CU105" s="319"/>
      <c r="CV105" s="319"/>
      <c r="CW105" s="319"/>
      <c r="CX105" s="319"/>
      <c r="CY105" s="319"/>
      <c r="CZ105" s="319"/>
      <c r="DA105" s="319"/>
      <c r="DB105" s="319"/>
      <c r="DC105" s="319"/>
      <c r="DD105" s="319"/>
      <c r="DE105" s="319"/>
      <c r="DF105" s="319"/>
      <c r="DG105" s="319"/>
      <c r="DH105" s="319"/>
      <c r="DI105" s="319"/>
      <c r="DJ105" s="319"/>
      <c r="DK105" s="319"/>
      <c r="DL105" s="319"/>
      <c r="DM105" s="319"/>
      <c r="DN105" s="319"/>
      <c r="DO105" s="319"/>
      <c r="DP105" s="319"/>
      <c r="DQ105" s="319"/>
      <c r="DR105" s="319"/>
      <c r="DS105" s="319"/>
      <c r="DT105" s="319"/>
      <c r="DU105" s="319"/>
      <c r="DV105" s="319"/>
      <c r="DW105" s="319"/>
      <c r="DX105" s="319"/>
      <c r="DY105" s="319"/>
      <c r="DZ105" s="319"/>
      <c r="EA105" s="319"/>
      <c r="EB105" s="319"/>
      <c r="EC105" s="319"/>
      <c r="ED105" s="319"/>
      <c r="EE105" s="319"/>
      <c r="EF105" s="319"/>
      <c r="EG105" s="319"/>
      <c r="EH105" s="319"/>
      <c r="EI105" s="319"/>
      <c r="EJ105" s="319"/>
      <c r="EK105" s="319"/>
      <c r="EL105" s="319"/>
      <c r="EM105" s="319"/>
      <c r="EN105" s="319"/>
      <c r="EO105" s="319"/>
      <c r="EP105" s="319"/>
      <c r="EQ105" s="319"/>
      <c r="ER105" s="319"/>
      <c r="ES105" s="319"/>
      <c r="ET105" s="319"/>
      <c r="EU105" s="319"/>
      <c r="EV105" s="319"/>
      <c r="EW105" s="319"/>
      <c r="EX105" s="319"/>
      <c r="EY105" s="319"/>
      <c r="EZ105" s="319"/>
      <c r="FA105" s="319"/>
      <c r="FB105" s="319"/>
      <c r="FC105" s="319"/>
      <c r="FD105" s="319"/>
      <c r="FE105" s="319"/>
      <c r="FF105" s="319"/>
      <c r="FG105" s="319"/>
      <c r="FH105" s="319"/>
      <c r="FI105" s="319"/>
      <c r="FJ105" s="319"/>
      <c r="FK105" s="319"/>
      <c r="FL105" s="319"/>
      <c r="FM105" s="319"/>
      <c r="FN105" s="319"/>
      <c r="FO105" s="319"/>
      <c r="FP105" s="319"/>
      <c r="FQ105" s="319"/>
      <c r="FR105" s="319"/>
      <c r="FS105" s="319"/>
      <c r="FT105" s="319"/>
      <c r="FU105" s="319"/>
      <c r="FV105" s="319"/>
      <c r="FW105" s="319"/>
      <c r="FX105" s="319"/>
      <c r="FY105" s="319"/>
      <c r="FZ105" s="319"/>
      <c r="GA105" s="319"/>
      <c r="GB105" s="319"/>
      <c r="GC105" s="319"/>
      <c r="GD105" s="319"/>
      <c r="GE105" s="319"/>
      <c r="GF105" s="319"/>
      <c r="GG105" s="319"/>
      <c r="GH105" s="319"/>
      <c r="GI105" s="319"/>
      <c r="GJ105" s="319"/>
      <c r="GK105" s="319"/>
      <c r="GL105" s="319"/>
      <c r="GM105" s="319"/>
      <c r="GN105" s="319"/>
      <c r="GO105" s="319"/>
      <c r="GP105" s="319"/>
      <c r="GQ105" s="319"/>
      <c r="GR105" s="319"/>
      <c r="GS105" s="319"/>
      <c r="GT105" s="319"/>
      <c r="GU105" s="319"/>
      <c r="GV105" s="319"/>
      <c r="GW105" s="319"/>
      <c r="GX105" s="319"/>
      <c r="GY105" s="319"/>
      <c r="GZ105" s="319"/>
      <c r="HA105" s="319"/>
      <c r="HB105" s="319"/>
      <c r="HC105" s="319"/>
      <c r="HD105" s="319"/>
      <c r="HE105" s="319"/>
      <c r="HF105" s="319"/>
      <c r="HG105" s="319"/>
      <c r="HH105" s="319"/>
      <c r="HI105" s="319"/>
      <c r="HJ105" s="319"/>
      <c r="HK105" s="319"/>
      <c r="HL105" s="319"/>
      <c r="HM105" s="319"/>
      <c r="HN105" s="319"/>
      <c r="HO105" s="319"/>
      <c r="HP105" s="319"/>
      <c r="HQ105" s="319"/>
      <c r="HR105" s="319"/>
      <c r="HS105" s="319"/>
      <c r="HT105" s="319"/>
      <c r="HU105" s="319"/>
      <c r="HV105" s="319"/>
      <c r="HW105" s="319"/>
      <c r="HX105" s="319"/>
      <c r="HY105" s="319"/>
      <c r="HZ105" s="319"/>
      <c r="IA105" s="319"/>
      <c r="IB105" s="319"/>
      <c r="IC105" s="319"/>
      <c r="ID105" s="319"/>
      <c r="IE105" s="319"/>
      <c r="IF105" s="319"/>
      <c r="IG105" s="319"/>
      <c r="IH105" s="319"/>
      <c r="II105" s="319"/>
      <c r="IJ105" s="319"/>
      <c r="IK105" s="319"/>
      <c r="IL105" s="319"/>
      <c r="IM105" s="319"/>
      <c r="IN105" s="319"/>
      <c r="IO105" s="319"/>
      <c r="IP105" s="319"/>
      <c r="IQ105" s="319"/>
      <c r="IR105" s="319"/>
      <c r="IS105" s="319"/>
      <c r="IT105" s="319"/>
      <c r="IU105" s="319"/>
      <c r="IV105" s="319"/>
      <c r="IW105" s="319"/>
      <c r="IX105" s="319"/>
      <c r="IY105" s="319"/>
      <c r="IZ105" s="319"/>
      <c r="JA105" s="319"/>
      <c r="JB105" s="319"/>
      <c r="JC105" s="319"/>
      <c r="JD105" s="319"/>
      <c r="JE105" s="319"/>
      <c r="JF105" s="319"/>
      <c r="JG105" s="319"/>
      <c r="JH105" s="319"/>
      <c r="JI105" s="319"/>
      <c r="JJ105" s="319"/>
      <c r="JK105" s="319"/>
      <c r="JL105" s="319"/>
      <c r="JM105" s="319"/>
      <c r="JN105" s="319"/>
      <c r="JO105" s="319"/>
      <c r="JP105" s="319"/>
      <c r="JQ105" s="319"/>
      <c r="JR105" s="319"/>
      <c r="JS105" s="319"/>
      <c r="JT105" s="319"/>
      <c r="JU105" s="319"/>
      <c r="JV105" s="319"/>
      <c r="JW105" s="319"/>
      <c r="JX105" s="319"/>
      <c r="JY105" s="319"/>
      <c r="JZ105" s="319"/>
      <c r="KA105" s="319"/>
      <c r="KB105" s="319"/>
      <c r="KC105" s="319"/>
      <c r="KD105" s="319"/>
      <c r="KE105" s="319"/>
      <c r="KF105" s="319"/>
      <c r="KG105" s="319"/>
      <c r="KH105" s="319"/>
      <c r="KI105" s="319"/>
      <c r="KJ105" s="319"/>
      <c r="KK105" s="319"/>
      <c r="KL105" s="319"/>
      <c r="KM105" s="319"/>
      <c r="KN105" s="319"/>
      <c r="KO105" s="319"/>
      <c r="KP105" s="319"/>
      <c r="KQ105" s="319"/>
      <c r="KR105" s="319"/>
      <c r="KS105" s="319"/>
      <c r="KT105" s="319"/>
      <c r="KU105" s="319"/>
      <c r="KV105" s="319"/>
      <c r="KW105" s="319"/>
      <c r="KX105" s="319"/>
      <c r="KY105" s="319"/>
      <c r="KZ105" s="319"/>
      <c r="LA105" s="319"/>
      <c r="LB105" s="319"/>
      <c r="LC105" s="319"/>
      <c r="LD105" s="319"/>
      <c r="LE105" s="319"/>
      <c r="LF105" s="319"/>
      <c r="LG105" s="319"/>
      <c r="LH105" s="319"/>
      <c r="LI105" s="319"/>
      <c r="LJ105" s="319"/>
      <c r="LK105" s="319"/>
      <c r="LL105" s="319"/>
      <c r="LM105" s="319"/>
      <c r="LN105" s="319"/>
      <c r="LO105" s="319"/>
      <c r="LP105" s="319"/>
      <c r="LQ105" s="319"/>
      <c r="LR105" s="319"/>
      <c r="LS105" s="319"/>
      <c r="LT105" s="319"/>
      <c r="LU105" s="319"/>
      <c r="LV105" s="319"/>
      <c r="LW105" s="319"/>
      <c r="LX105" s="319"/>
      <c r="LY105" s="319"/>
      <c r="LZ105" s="319"/>
      <c r="MA105" s="319"/>
      <c r="MB105" s="319"/>
      <c r="MC105" s="319"/>
      <c r="MD105" s="319"/>
      <c r="ME105" s="319"/>
      <c r="MF105" s="319"/>
      <c r="MG105" s="319"/>
      <c r="MH105" s="319"/>
      <c r="MI105" s="319"/>
      <c r="MJ105" s="319"/>
      <c r="MK105" s="319"/>
      <c r="ML105" s="319"/>
      <c r="MM105" s="319"/>
      <c r="MN105" s="319"/>
      <c r="MO105" s="319"/>
      <c r="MP105" s="319"/>
      <c r="MQ105" s="319"/>
      <c r="MR105" s="319"/>
      <c r="MS105" s="319"/>
      <c r="MT105" s="319"/>
      <c r="MU105" s="319"/>
      <c r="MV105" s="319"/>
      <c r="MW105" s="319"/>
      <c r="MX105" s="319"/>
      <c r="MY105" s="319"/>
      <c r="MZ105" s="319"/>
      <c r="NA105" s="319"/>
      <c r="NB105" s="319"/>
      <c r="NC105" s="319"/>
      <c r="ND105" s="319"/>
      <c r="NE105" s="319"/>
      <c r="NF105" s="319"/>
      <c r="NG105" s="319"/>
      <c r="NH105" s="319"/>
      <c r="NI105" s="319"/>
      <c r="NJ105" s="319"/>
      <c r="NK105" s="319"/>
      <c r="NL105" s="319"/>
      <c r="NM105" s="319"/>
      <c r="NN105" s="319"/>
      <c r="NO105" s="319"/>
      <c r="NP105" s="319"/>
      <c r="NQ105" s="319"/>
      <c r="NR105" s="319"/>
      <c r="NS105" s="319"/>
      <c r="NT105" s="319"/>
      <c r="NU105" s="319"/>
      <c r="NV105" s="319"/>
      <c r="NW105" s="319"/>
      <c r="NX105" s="319"/>
      <c r="NY105" s="319"/>
      <c r="NZ105" s="319"/>
      <c r="OA105" s="319"/>
      <c r="OB105" s="319"/>
      <c r="OC105" s="319"/>
      <c r="OD105" s="319"/>
      <c r="OE105" s="319"/>
      <c r="OF105" s="319"/>
      <c r="OG105" s="319"/>
      <c r="OH105" s="319"/>
      <c r="OI105" s="319"/>
      <c r="OJ105" s="319"/>
      <c r="OK105" s="319"/>
      <c r="OL105" s="319"/>
      <c r="OM105" s="319"/>
      <c r="ON105" s="319"/>
      <c r="OO105" s="319"/>
      <c r="OP105" s="319"/>
      <c r="OQ105" s="319"/>
      <c r="OR105" s="319"/>
      <c r="OS105" s="319"/>
      <c r="OT105" s="319"/>
      <c r="OU105" s="319"/>
      <c r="OV105" s="319"/>
      <c r="OW105" s="319"/>
      <c r="OX105" s="319"/>
      <c r="OY105" s="319"/>
      <c r="OZ105" s="319"/>
      <c r="PA105" s="319"/>
      <c r="PB105" s="319"/>
      <c r="PC105" s="319"/>
      <c r="PD105" s="319"/>
      <c r="PE105" s="319"/>
      <c r="PF105" s="319"/>
      <c r="PG105" s="319"/>
      <c r="PH105" s="319"/>
      <c r="PI105" s="319"/>
      <c r="PJ105" s="319"/>
      <c r="PK105" s="319"/>
      <c r="PL105" s="319"/>
      <c r="PM105" s="319"/>
      <c r="PN105" s="319"/>
      <c r="PO105" s="319"/>
      <c r="PP105" s="319"/>
      <c r="PQ105" s="319"/>
      <c r="PR105" s="319"/>
      <c r="PS105" s="319"/>
      <c r="PT105" s="319"/>
      <c r="PU105" s="319"/>
      <c r="PV105" s="319"/>
      <c r="PW105" s="319"/>
      <c r="PX105" s="319"/>
      <c r="PY105" s="319"/>
      <c r="PZ105" s="319"/>
      <c r="QA105" s="319"/>
      <c r="QB105" s="319"/>
      <c r="QC105" s="319"/>
      <c r="QD105" s="319"/>
      <c r="QE105" s="319"/>
      <c r="QF105" s="319"/>
      <c r="QG105" s="319"/>
      <c r="QH105" s="319"/>
      <c r="QI105" s="319"/>
      <c r="QJ105" s="319"/>
      <c r="QK105" s="319"/>
      <c r="QL105" s="319"/>
      <c r="QM105" s="319"/>
      <c r="QN105" s="319"/>
      <c r="QO105" s="319"/>
      <c r="QP105" s="319"/>
      <c r="QQ105" s="319"/>
      <c r="QR105" s="319"/>
      <c r="QS105" s="319"/>
      <c r="QT105" s="319"/>
      <c r="QU105" s="319"/>
      <c r="QV105" s="319"/>
      <c r="QW105" s="319"/>
      <c r="QX105" s="319"/>
      <c r="QY105" s="319"/>
      <c r="QZ105" s="319"/>
      <c r="RA105" s="319"/>
      <c r="RB105" s="319"/>
      <c r="RC105" s="319"/>
      <c r="RD105" s="319"/>
      <c r="RE105" s="319"/>
      <c r="RF105" s="319"/>
      <c r="RG105" s="319"/>
    </row>
    <row r="106" spans="1:475" s="746" customFormat="1">
      <c r="A106" s="319"/>
      <c r="B106" s="837"/>
      <c r="C106" s="848"/>
      <c r="D106" s="849"/>
      <c r="E106" s="812" t="s">
        <v>664</v>
      </c>
      <c r="F106" s="812">
        <v>5</v>
      </c>
      <c r="G106" s="839"/>
      <c r="H106" s="7" t="s">
        <v>37</v>
      </c>
      <c r="I106" s="840">
        <v>64</v>
      </c>
      <c r="J106" s="814">
        <v>320</v>
      </c>
      <c r="K106" s="815">
        <v>10</v>
      </c>
      <c r="L106" s="815">
        <v>22.5</v>
      </c>
      <c r="M106" s="841">
        <f t="shared" si="17"/>
        <v>12.5</v>
      </c>
      <c r="N106" s="842">
        <f t="shared" si="19"/>
        <v>20480</v>
      </c>
      <c r="O106" s="745"/>
      <c r="P106" s="843"/>
      <c r="Q106" s="844"/>
      <c r="R106" s="844">
        <f t="shared" si="18"/>
        <v>800</v>
      </c>
      <c r="S106" s="844">
        <f t="shared" si="11"/>
        <v>1440</v>
      </c>
      <c r="T106" s="844">
        <v>0</v>
      </c>
      <c r="U106" s="844"/>
      <c r="V106" s="844"/>
      <c r="W106" s="844">
        <v>0</v>
      </c>
      <c r="X106" s="844"/>
      <c r="Y106" s="844"/>
      <c r="Z106" s="844">
        <f t="shared" si="16"/>
        <v>0</v>
      </c>
      <c r="AA106" s="845">
        <f>IF(J106=0,0,(HLOOKUP(H106,ElectricAvoidedCosts!$C$7:$P$37,F106+1,FALSE)))</f>
        <v>0.3175879546338175</v>
      </c>
      <c r="AB106" s="844">
        <f t="shared" si="12"/>
        <v>6504.201310900582</v>
      </c>
      <c r="AC106" s="846"/>
      <c r="AD106" s="846"/>
      <c r="AE106" s="319"/>
      <c r="AF106" s="319"/>
      <c r="AG106" s="319"/>
      <c r="AH106" s="319"/>
      <c r="AI106" s="319"/>
      <c r="AJ106" s="319"/>
      <c r="AK106" s="319"/>
      <c r="AL106" s="319"/>
      <c r="AM106" s="319"/>
      <c r="AN106" s="319"/>
      <c r="AO106" s="319"/>
      <c r="AP106" s="319"/>
      <c r="AQ106" s="319"/>
      <c r="AR106" s="319"/>
      <c r="AS106" s="319"/>
      <c r="AT106" s="319"/>
      <c r="AU106" s="319"/>
      <c r="AV106" s="319"/>
      <c r="AW106" s="319"/>
      <c r="AX106" s="319"/>
      <c r="AY106" s="319"/>
      <c r="AZ106" s="319"/>
      <c r="BA106" s="319"/>
      <c r="BB106" s="319"/>
      <c r="BC106" s="319"/>
      <c r="BD106" s="319"/>
      <c r="BE106" s="319"/>
      <c r="BF106" s="319"/>
      <c r="BG106" s="319"/>
      <c r="BH106" s="319"/>
      <c r="BI106" s="319"/>
      <c r="BJ106" s="319"/>
      <c r="BK106" s="319"/>
      <c r="BL106" s="319"/>
      <c r="BM106" s="319"/>
      <c r="BN106" s="319"/>
      <c r="BO106" s="319"/>
      <c r="BP106" s="319"/>
      <c r="BQ106" s="319"/>
      <c r="BR106" s="319"/>
      <c r="BS106" s="319"/>
      <c r="BT106" s="319"/>
      <c r="BU106" s="319"/>
      <c r="BV106" s="319"/>
      <c r="BW106" s="319"/>
      <c r="BX106" s="319"/>
      <c r="BY106" s="319"/>
      <c r="BZ106" s="319"/>
      <c r="CA106" s="319"/>
      <c r="CB106" s="319"/>
      <c r="CC106" s="319"/>
      <c r="CD106" s="319"/>
      <c r="CE106" s="319"/>
      <c r="CF106" s="319"/>
      <c r="CG106" s="319"/>
      <c r="CH106" s="319"/>
      <c r="CI106" s="319"/>
      <c r="CJ106" s="319"/>
      <c r="CK106" s="319"/>
      <c r="CL106" s="319"/>
      <c r="CM106" s="319"/>
      <c r="CN106" s="319"/>
      <c r="CO106" s="319"/>
      <c r="CP106" s="319"/>
      <c r="CQ106" s="319"/>
      <c r="CR106" s="319"/>
      <c r="CS106" s="319"/>
      <c r="CT106" s="319"/>
      <c r="CU106" s="319"/>
      <c r="CV106" s="319"/>
      <c r="CW106" s="319"/>
      <c r="CX106" s="319"/>
      <c r="CY106" s="319"/>
      <c r="CZ106" s="319"/>
      <c r="DA106" s="319"/>
      <c r="DB106" s="319"/>
      <c r="DC106" s="319"/>
      <c r="DD106" s="319"/>
      <c r="DE106" s="319"/>
      <c r="DF106" s="319"/>
      <c r="DG106" s="319"/>
      <c r="DH106" s="319"/>
      <c r="DI106" s="319"/>
      <c r="DJ106" s="319"/>
      <c r="DK106" s="319"/>
      <c r="DL106" s="319"/>
      <c r="DM106" s="319"/>
      <c r="DN106" s="319"/>
      <c r="DO106" s="319"/>
      <c r="DP106" s="319"/>
      <c r="DQ106" s="319"/>
      <c r="DR106" s="319"/>
      <c r="DS106" s="319"/>
      <c r="DT106" s="319"/>
      <c r="DU106" s="319"/>
      <c r="DV106" s="319"/>
      <c r="DW106" s="319"/>
      <c r="DX106" s="319"/>
      <c r="DY106" s="319"/>
      <c r="DZ106" s="319"/>
      <c r="EA106" s="319"/>
      <c r="EB106" s="319"/>
      <c r="EC106" s="319"/>
      <c r="ED106" s="319"/>
      <c r="EE106" s="319"/>
      <c r="EF106" s="319"/>
      <c r="EG106" s="319"/>
      <c r="EH106" s="319"/>
      <c r="EI106" s="319"/>
      <c r="EJ106" s="319"/>
      <c r="EK106" s="319"/>
      <c r="EL106" s="319"/>
      <c r="EM106" s="319"/>
      <c r="EN106" s="319"/>
      <c r="EO106" s="319"/>
      <c r="EP106" s="319"/>
      <c r="EQ106" s="319"/>
      <c r="ER106" s="319"/>
      <c r="ES106" s="319"/>
      <c r="ET106" s="319"/>
      <c r="EU106" s="319"/>
      <c r="EV106" s="319"/>
      <c r="EW106" s="319"/>
      <c r="EX106" s="319"/>
      <c r="EY106" s="319"/>
      <c r="EZ106" s="319"/>
      <c r="FA106" s="319"/>
      <c r="FB106" s="319"/>
      <c r="FC106" s="319"/>
      <c r="FD106" s="319"/>
      <c r="FE106" s="319"/>
      <c r="FF106" s="319"/>
      <c r="FG106" s="319"/>
      <c r="FH106" s="319"/>
      <c r="FI106" s="319"/>
      <c r="FJ106" s="319"/>
      <c r="FK106" s="319"/>
      <c r="FL106" s="319"/>
      <c r="FM106" s="319"/>
      <c r="FN106" s="319"/>
      <c r="FO106" s="319"/>
      <c r="FP106" s="319"/>
      <c r="FQ106" s="319"/>
      <c r="FR106" s="319"/>
      <c r="FS106" s="319"/>
      <c r="FT106" s="319"/>
      <c r="FU106" s="319"/>
      <c r="FV106" s="319"/>
      <c r="FW106" s="319"/>
      <c r="FX106" s="319"/>
      <c r="FY106" s="319"/>
      <c r="FZ106" s="319"/>
      <c r="GA106" s="319"/>
      <c r="GB106" s="319"/>
      <c r="GC106" s="319"/>
      <c r="GD106" s="319"/>
      <c r="GE106" s="319"/>
      <c r="GF106" s="319"/>
      <c r="GG106" s="319"/>
      <c r="GH106" s="319"/>
      <c r="GI106" s="319"/>
      <c r="GJ106" s="319"/>
      <c r="GK106" s="319"/>
      <c r="GL106" s="319"/>
      <c r="GM106" s="319"/>
      <c r="GN106" s="319"/>
      <c r="GO106" s="319"/>
      <c r="GP106" s="319"/>
      <c r="GQ106" s="319"/>
      <c r="GR106" s="319"/>
      <c r="GS106" s="319"/>
      <c r="GT106" s="319"/>
      <c r="GU106" s="319"/>
      <c r="GV106" s="319"/>
      <c r="GW106" s="319"/>
      <c r="GX106" s="319"/>
      <c r="GY106" s="319"/>
      <c r="GZ106" s="319"/>
      <c r="HA106" s="319"/>
      <c r="HB106" s="319"/>
      <c r="HC106" s="319"/>
      <c r="HD106" s="319"/>
      <c r="HE106" s="319"/>
      <c r="HF106" s="319"/>
      <c r="HG106" s="319"/>
      <c r="HH106" s="319"/>
      <c r="HI106" s="319"/>
      <c r="HJ106" s="319"/>
      <c r="HK106" s="319"/>
      <c r="HL106" s="319"/>
      <c r="HM106" s="319"/>
      <c r="HN106" s="319"/>
      <c r="HO106" s="319"/>
      <c r="HP106" s="319"/>
      <c r="HQ106" s="319"/>
      <c r="HR106" s="319"/>
      <c r="HS106" s="319"/>
      <c r="HT106" s="319"/>
      <c r="HU106" s="319"/>
      <c r="HV106" s="319"/>
      <c r="HW106" s="319"/>
      <c r="HX106" s="319"/>
      <c r="HY106" s="319"/>
      <c r="HZ106" s="319"/>
      <c r="IA106" s="319"/>
      <c r="IB106" s="319"/>
      <c r="IC106" s="319"/>
      <c r="ID106" s="319"/>
      <c r="IE106" s="319"/>
      <c r="IF106" s="319"/>
      <c r="IG106" s="319"/>
      <c r="IH106" s="319"/>
      <c r="II106" s="319"/>
      <c r="IJ106" s="319"/>
      <c r="IK106" s="319"/>
      <c r="IL106" s="319"/>
      <c r="IM106" s="319"/>
      <c r="IN106" s="319"/>
      <c r="IO106" s="319"/>
      <c r="IP106" s="319"/>
      <c r="IQ106" s="319"/>
      <c r="IR106" s="319"/>
      <c r="IS106" s="319"/>
      <c r="IT106" s="319"/>
      <c r="IU106" s="319"/>
      <c r="IV106" s="319"/>
      <c r="IW106" s="319"/>
      <c r="IX106" s="319"/>
      <c r="IY106" s="319"/>
      <c r="IZ106" s="319"/>
      <c r="JA106" s="319"/>
      <c r="JB106" s="319"/>
      <c r="JC106" s="319"/>
      <c r="JD106" s="319"/>
      <c r="JE106" s="319"/>
      <c r="JF106" s="319"/>
      <c r="JG106" s="319"/>
      <c r="JH106" s="319"/>
      <c r="JI106" s="319"/>
      <c r="JJ106" s="319"/>
      <c r="JK106" s="319"/>
      <c r="JL106" s="319"/>
      <c r="JM106" s="319"/>
      <c r="JN106" s="319"/>
      <c r="JO106" s="319"/>
      <c r="JP106" s="319"/>
      <c r="JQ106" s="319"/>
      <c r="JR106" s="319"/>
      <c r="JS106" s="319"/>
      <c r="JT106" s="319"/>
      <c r="JU106" s="319"/>
      <c r="JV106" s="319"/>
      <c r="JW106" s="319"/>
      <c r="JX106" s="319"/>
      <c r="JY106" s="319"/>
      <c r="JZ106" s="319"/>
      <c r="KA106" s="319"/>
      <c r="KB106" s="319"/>
      <c r="KC106" s="319"/>
      <c r="KD106" s="319"/>
      <c r="KE106" s="319"/>
      <c r="KF106" s="319"/>
      <c r="KG106" s="319"/>
      <c r="KH106" s="319"/>
      <c r="KI106" s="319"/>
      <c r="KJ106" s="319"/>
      <c r="KK106" s="319"/>
      <c r="KL106" s="319"/>
      <c r="KM106" s="319"/>
      <c r="KN106" s="319"/>
      <c r="KO106" s="319"/>
      <c r="KP106" s="319"/>
      <c r="KQ106" s="319"/>
      <c r="KR106" s="319"/>
      <c r="KS106" s="319"/>
      <c r="KT106" s="319"/>
      <c r="KU106" s="319"/>
      <c r="KV106" s="319"/>
      <c r="KW106" s="319"/>
      <c r="KX106" s="319"/>
      <c r="KY106" s="319"/>
      <c r="KZ106" s="319"/>
      <c r="LA106" s="319"/>
      <c r="LB106" s="319"/>
      <c r="LC106" s="319"/>
      <c r="LD106" s="319"/>
      <c r="LE106" s="319"/>
      <c r="LF106" s="319"/>
      <c r="LG106" s="319"/>
      <c r="LH106" s="319"/>
      <c r="LI106" s="319"/>
      <c r="LJ106" s="319"/>
      <c r="LK106" s="319"/>
      <c r="LL106" s="319"/>
      <c r="LM106" s="319"/>
      <c r="LN106" s="319"/>
      <c r="LO106" s="319"/>
      <c r="LP106" s="319"/>
      <c r="LQ106" s="319"/>
      <c r="LR106" s="319"/>
      <c r="LS106" s="319"/>
      <c r="LT106" s="319"/>
      <c r="LU106" s="319"/>
      <c r="LV106" s="319"/>
      <c r="LW106" s="319"/>
      <c r="LX106" s="319"/>
      <c r="LY106" s="319"/>
      <c r="LZ106" s="319"/>
      <c r="MA106" s="319"/>
      <c r="MB106" s="319"/>
      <c r="MC106" s="319"/>
      <c r="MD106" s="319"/>
      <c r="ME106" s="319"/>
      <c r="MF106" s="319"/>
      <c r="MG106" s="319"/>
      <c r="MH106" s="319"/>
      <c r="MI106" s="319"/>
      <c r="MJ106" s="319"/>
      <c r="MK106" s="319"/>
      <c r="ML106" s="319"/>
      <c r="MM106" s="319"/>
      <c r="MN106" s="319"/>
      <c r="MO106" s="319"/>
      <c r="MP106" s="319"/>
      <c r="MQ106" s="319"/>
      <c r="MR106" s="319"/>
      <c r="MS106" s="319"/>
      <c r="MT106" s="319"/>
      <c r="MU106" s="319"/>
      <c r="MV106" s="319"/>
      <c r="MW106" s="319"/>
      <c r="MX106" s="319"/>
      <c r="MY106" s="319"/>
      <c r="MZ106" s="319"/>
      <c r="NA106" s="319"/>
      <c r="NB106" s="319"/>
      <c r="NC106" s="319"/>
      <c r="ND106" s="319"/>
      <c r="NE106" s="319"/>
      <c r="NF106" s="319"/>
      <c r="NG106" s="319"/>
      <c r="NH106" s="319"/>
      <c r="NI106" s="319"/>
      <c r="NJ106" s="319"/>
      <c r="NK106" s="319"/>
      <c r="NL106" s="319"/>
      <c r="NM106" s="319"/>
      <c r="NN106" s="319"/>
      <c r="NO106" s="319"/>
      <c r="NP106" s="319"/>
      <c r="NQ106" s="319"/>
      <c r="NR106" s="319"/>
      <c r="NS106" s="319"/>
      <c r="NT106" s="319"/>
      <c r="NU106" s="319"/>
      <c r="NV106" s="319"/>
      <c r="NW106" s="319"/>
      <c r="NX106" s="319"/>
      <c r="NY106" s="319"/>
      <c r="NZ106" s="319"/>
      <c r="OA106" s="319"/>
      <c r="OB106" s="319"/>
      <c r="OC106" s="319"/>
      <c r="OD106" s="319"/>
      <c r="OE106" s="319"/>
      <c r="OF106" s="319"/>
      <c r="OG106" s="319"/>
      <c r="OH106" s="319"/>
      <c r="OI106" s="319"/>
      <c r="OJ106" s="319"/>
      <c r="OK106" s="319"/>
      <c r="OL106" s="319"/>
      <c r="OM106" s="319"/>
      <c r="ON106" s="319"/>
      <c r="OO106" s="319"/>
      <c r="OP106" s="319"/>
      <c r="OQ106" s="319"/>
      <c r="OR106" s="319"/>
      <c r="OS106" s="319"/>
      <c r="OT106" s="319"/>
      <c r="OU106" s="319"/>
      <c r="OV106" s="319"/>
      <c r="OW106" s="319"/>
      <c r="OX106" s="319"/>
      <c r="OY106" s="319"/>
      <c r="OZ106" s="319"/>
      <c r="PA106" s="319"/>
      <c r="PB106" s="319"/>
      <c r="PC106" s="319"/>
      <c r="PD106" s="319"/>
      <c r="PE106" s="319"/>
      <c r="PF106" s="319"/>
      <c r="PG106" s="319"/>
      <c r="PH106" s="319"/>
      <c r="PI106" s="319"/>
      <c r="PJ106" s="319"/>
      <c r="PK106" s="319"/>
      <c r="PL106" s="319"/>
      <c r="PM106" s="319"/>
      <c r="PN106" s="319"/>
      <c r="PO106" s="319"/>
      <c r="PP106" s="319"/>
      <c r="PQ106" s="319"/>
      <c r="PR106" s="319"/>
      <c r="PS106" s="319"/>
      <c r="PT106" s="319"/>
      <c r="PU106" s="319"/>
      <c r="PV106" s="319"/>
      <c r="PW106" s="319"/>
      <c r="PX106" s="319"/>
      <c r="PY106" s="319"/>
      <c r="PZ106" s="319"/>
      <c r="QA106" s="319"/>
      <c r="QB106" s="319"/>
      <c r="QC106" s="319"/>
      <c r="QD106" s="319"/>
      <c r="QE106" s="319"/>
      <c r="QF106" s="319"/>
      <c r="QG106" s="319"/>
      <c r="QH106" s="319"/>
      <c r="QI106" s="319"/>
      <c r="QJ106" s="319"/>
      <c r="QK106" s="319"/>
      <c r="QL106" s="319"/>
      <c r="QM106" s="319"/>
      <c r="QN106" s="319"/>
      <c r="QO106" s="319"/>
      <c r="QP106" s="319"/>
      <c r="QQ106" s="319"/>
      <c r="QR106" s="319"/>
      <c r="QS106" s="319"/>
      <c r="QT106" s="319"/>
      <c r="QU106" s="319"/>
      <c r="QV106" s="319"/>
      <c r="QW106" s="319"/>
      <c r="QX106" s="319"/>
      <c r="QY106" s="319"/>
      <c r="QZ106" s="319"/>
      <c r="RA106" s="319"/>
      <c r="RB106" s="319"/>
      <c r="RC106" s="319"/>
      <c r="RD106" s="319"/>
      <c r="RE106" s="319"/>
      <c r="RF106" s="319"/>
      <c r="RG106" s="319"/>
    </row>
    <row r="107" spans="1:475" s="746" customFormat="1">
      <c r="A107" s="319"/>
      <c r="B107" s="837"/>
      <c r="C107" s="848"/>
      <c r="D107" s="849"/>
      <c r="E107" s="812" t="s">
        <v>471</v>
      </c>
      <c r="F107" s="812">
        <v>14</v>
      </c>
      <c r="G107" s="839"/>
      <c r="H107" s="7" t="s">
        <v>37</v>
      </c>
      <c r="I107" s="840">
        <v>13</v>
      </c>
      <c r="J107" s="814">
        <v>37</v>
      </c>
      <c r="K107" s="815">
        <v>6</v>
      </c>
      <c r="L107" s="815">
        <v>31.44</v>
      </c>
      <c r="M107" s="841">
        <f t="shared" si="17"/>
        <v>25.44</v>
      </c>
      <c r="N107" s="842">
        <f t="shared" si="19"/>
        <v>481</v>
      </c>
      <c r="O107" s="745"/>
      <c r="P107" s="843"/>
      <c r="Q107" s="844"/>
      <c r="R107" s="844">
        <f t="shared" si="18"/>
        <v>330.72</v>
      </c>
      <c r="S107" s="844">
        <f t="shared" si="11"/>
        <v>408.72</v>
      </c>
      <c r="T107" s="844">
        <v>0</v>
      </c>
      <c r="U107" s="844"/>
      <c r="V107" s="844"/>
      <c r="W107" s="844">
        <v>0</v>
      </c>
      <c r="X107" s="844"/>
      <c r="Y107" s="844"/>
      <c r="Z107" s="844">
        <f t="shared" si="16"/>
        <v>0</v>
      </c>
      <c r="AA107" s="845">
        <f>IF(J107=0,0,(HLOOKUP(H107,ElectricAvoidedCosts!$C$7:$P$37,F107+1,FALSE)))</f>
        <v>0.74901085881433183</v>
      </c>
      <c r="AB107" s="844">
        <f t="shared" si="12"/>
        <v>360.27422308969363</v>
      </c>
      <c r="AC107" s="846"/>
      <c r="AD107" s="846"/>
      <c r="AE107" s="319"/>
      <c r="AF107" s="319"/>
      <c r="AG107" s="319"/>
      <c r="AH107" s="319"/>
      <c r="AI107" s="319"/>
      <c r="AJ107" s="319"/>
      <c r="AK107" s="319"/>
      <c r="AL107" s="319"/>
      <c r="AM107" s="319"/>
      <c r="AN107" s="319"/>
      <c r="AO107" s="319"/>
      <c r="AP107" s="319"/>
      <c r="AQ107" s="319"/>
      <c r="AR107" s="319"/>
      <c r="AS107" s="319"/>
      <c r="AT107" s="319"/>
      <c r="AU107" s="319"/>
      <c r="AV107" s="319"/>
      <c r="AW107" s="319"/>
      <c r="AX107" s="319"/>
      <c r="AY107" s="319"/>
      <c r="AZ107" s="319"/>
      <c r="BA107" s="319"/>
      <c r="BB107" s="319"/>
      <c r="BC107" s="319"/>
      <c r="BD107" s="319"/>
      <c r="BE107" s="319"/>
      <c r="BF107" s="319"/>
      <c r="BG107" s="319"/>
      <c r="BH107" s="319"/>
      <c r="BI107" s="319"/>
      <c r="BJ107" s="319"/>
      <c r="BK107" s="319"/>
      <c r="BL107" s="319"/>
      <c r="BM107" s="319"/>
      <c r="BN107" s="319"/>
      <c r="BO107" s="319"/>
      <c r="BP107" s="319"/>
      <c r="BQ107" s="319"/>
      <c r="BR107" s="319"/>
      <c r="BS107" s="319"/>
      <c r="BT107" s="319"/>
      <c r="BU107" s="319"/>
      <c r="BV107" s="319"/>
      <c r="BW107" s="319"/>
      <c r="BX107" s="319"/>
      <c r="BY107" s="319"/>
      <c r="BZ107" s="319"/>
      <c r="CA107" s="319"/>
      <c r="CB107" s="319"/>
      <c r="CC107" s="319"/>
      <c r="CD107" s="319"/>
      <c r="CE107" s="319"/>
      <c r="CF107" s="319"/>
      <c r="CG107" s="319"/>
      <c r="CH107" s="319"/>
      <c r="CI107" s="319"/>
      <c r="CJ107" s="319"/>
      <c r="CK107" s="319"/>
      <c r="CL107" s="319"/>
      <c r="CM107" s="319"/>
      <c r="CN107" s="319"/>
      <c r="CO107" s="319"/>
      <c r="CP107" s="319"/>
      <c r="CQ107" s="319"/>
      <c r="CR107" s="319"/>
      <c r="CS107" s="319"/>
      <c r="CT107" s="319"/>
      <c r="CU107" s="319"/>
      <c r="CV107" s="319"/>
      <c r="CW107" s="319"/>
      <c r="CX107" s="319"/>
      <c r="CY107" s="319"/>
      <c r="CZ107" s="319"/>
      <c r="DA107" s="319"/>
      <c r="DB107" s="319"/>
      <c r="DC107" s="319"/>
      <c r="DD107" s="319"/>
      <c r="DE107" s="319"/>
      <c r="DF107" s="319"/>
      <c r="DG107" s="319"/>
      <c r="DH107" s="319"/>
      <c r="DI107" s="319"/>
      <c r="DJ107" s="319"/>
      <c r="DK107" s="319"/>
      <c r="DL107" s="319"/>
      <c r="DM107" s="319"/>
      <c r="DN107" s="319"/>
      <c r="DO107" s="319"/>
      <c r="DP107" s="319"/>
      <c r="DQ107" s="319"/>
      <c r="DR107" s="319"/>
      <c r="DS107" s="319"/>
      <c r="DT107" s="319"/>
      <c r="DU107" s="319"/>
      <c r="DV107" s="319"/>
      <c r="DW107" s="319"/>
      <c r="DX107" s="319"/>
      <c r="DY107" s="319"/>
      <c r="DZ107" s="319"/>
      <c r="EA107" s="319"/>
      <c r="EB107" s="319"/>
      <c r="EC107" s="319"/>
      <c r="ED107" s="319"/>
      <c r="EE107" s="319"/>
      <c r="EF107" s="319"/>
      <c r="EG107" s="319"/>
      <c r="EH107" s="319"/>
      <c r="EI107" s="319"/>
      <c r="EJ107" s="319"/>
      <c r="EK107" s="319"/>
      <c r="EL107" s="319"/>
      <c r="EM107" s="319"/>
      <c r="EN107" s="319"/>
      <c r="EO107" s="319"/>
      <c r="EP107" s="319"/>
      <c r="EQ107" s="319"/>
      <c r="ER107" s="319"/>
      <c r="ES107" s="319"/>
      <c r="ET107" s="319"/>
      <c r="EU107" s="319"/>
      <c r="EV107" s="319"/>
      <c r="EW107" s="319"/>
      <c r="EX107" s="319"/>
      <c r="EY107" s="319"/>
      <c r="EZ107" s="319"/>
      <c r="FA107" s="319"/>
      <c r="FB107" s="319"/>
      <c r="FC107" s="319"/>
      <c r="FD107" s="319"/>
      <c r="FE107" s="319"/>
      <c r="FF107" s="319"/>
      <c r="FG107" s="319"/>
      <c r="FH107" s="319"/>
      <c r="FI107" s="319"/>
      <c r="FJ107" s="319"/>
      <c r="FK107" s="319"/>
      <c r="FL107" s="319"/>
      <c r="FM107" s="319"/>
      <c r="FN107" s="319"/>
      <c r="FO107" s="319"/>
      <c r="FP107" s="319"/>
      <c r="FQ107" s="319"/>
      <c r="FR107" s="319"/>
      <c r="FS107" s="319"/>
      <c r="FT107" s="319"/>
      <c r="FU107" s="319"/>
      <c r="FV107" s="319"/>
      <c r="FW107" s="319"/>
      <c r="FX107" s="319"/>
      <c r="FY107" s="319"/>
      <c r="FZ107" s="319"/>
      <c r="GA107" s="319"/>
      <c r="GB107" s="319"/>
      <c r="GC107" s="319"/>
      <c r="GD107" s="319"/>
      <c r="GE107" s="319"/>
      <c r="GF107" s="319"/>
      <c r="GG107" s="319"/>
      <c r="GH107" s="319"/>
      <c r="GI107" s="319"/>
      <c r="GJ107" s="319"/>
      <c r="GK107" s="319"/>
      <c r="GL107" s="319"/>
      <c r="GM107" s="319"/>
      <c r="GN107" s="319"/>
      <c r="GO107" s="319"/>
      <c r="GP107" s="319"/>
      <c r="GQ107" s="319"/>
      <c r="GR107" s="319"/>
      <c r="GS107" s="319"/>
      <c r="GT107" s="319"/>
      <c r="GU107" s="319"/>
      <c r="GV107" s="319"/>
      <c r="GW107" s="319"/>
      <c r="GX107" s="319"/>
      <c r="GY107" s="319"/>
      <c r="GZ107" s="319"/>
      <c r="HA107" s="319"/>
      <c r="HB107" s="319"/>
      <c r="HC107" s="319"/>
      <c r="HD107" s="319"/>
      <c r="HE107" s="319"/>
      <c r="HF107" s="319"/>
      <c r="HG107" s="319"/>
      <c r="HH107" s="319"/>
      <c r="HI107" s="319"/>
      <c r="HJ107" s="319"/>
      <c r="HK107" s="319"/>
      <c r="HL107" s="319"/>
      <c r="HM107" s="319"/>
      <c r="HN107" s="319"/>
      <c r="HO107" s="319"/>
      <c r="HP107" s="319"/>
      <c r="HQ107" s="319"/>
      <c r="HR107" s="319"/>
      <c r="HS107" s="319"/>
      <c r="HT107" s="319"/>
      <c r="HU107" s="319"/>
      <c r="HV107" s="319"/>
      <c r="HW107" s="319"/>
      <c r="HX107" s="319"/>
      <c r="HY107" s="319"/>
      <c r="HZ107" s="319"/>
      <c r="IA107" s="319"/>
      <c r="IB107" s="319"/>
      <c r="IC107" s="319"/>
      <c r="ID107" s="319"/>
      <c r="IE107" s="319"/>
      <c r="IF107" s="319"/>
      <c r="IG107" s="319"/>
      <c r="IH107" s="319"/>
      <c r="II107" s="319"/>
      <c r="IJ107" s="319"/>
      <c r="IK107" s="319"/>
      <c r="IL107" s="319"/>
      <c r="IM107" s="319"/>
      <c r="IN107" s="319"/>
      <c r="IO107" s="319"/>
      <c r="IP107" s="319"/>
      <c r="IQ107" s="319"/>
      <c r="IR107" s="319"/>
      <c r="IS107" s="319"/>
      <c r="IT107" s="319"/>
      <c r="IU107" s="319"/>
      <c r="IV107" s="319"/>
      <c r="IW107" s="319"/>
      <c r="IX107" s="319"/>
      <c r="IY107" s="319"/>
      <c r="IZ107" s="319"/>
      <c r="JA107" s="319"/>
      <c r="JB107" s="319"/>
      <c r="JC107" s="319"/>
      <c r="JD107" s="319"/>
      <c r="JE107" s="319"/>
      <c r="JF107" s="319"/>
      <c r="JG107" s="319"/>
      <c r="JH107" s="319"/>
      <c r="JI107" s="319"/>
      <c r="JJ107" s="319"/>
      <c r="JK107" s="319"/>
      <c r="JL107" s="319"/>
      <c r="JM107" s="319"/>
      <c r="JN107" s="319"/>
      <c r="JO107" s="319"/>
      <c r="JP107" s="319"/>
      <c r="JQ107" s="319"/>
      <c r="JR107" s="319"/>
      <c r="JS107" s="319"/>
      <c r="JT107" s="319"/>
      <c r="JU107" s="319"/>
      <c r="JV107" s="319"/>
      <c r="JW107" s="319"/>
      <c r="JX107" s="319"/>
      <c r="JY107" s="319"/>
      <c r="JZ107" s="319"/>
      <c r="KA107" s="319"/>
      <c r="KB107" s="319"/>
      <c r="KC107" s="319"/>
      <c r="KD107" s="319"/>
      <c r="KE107" s="319"/>
      <c r="KF107" s="319"/>
      <c r="KG107" s="319"/>
      <c r="KH107" s="319"/>
      <c r="KI107" s="319"/>
      <c r="KJ107" s="319"/>
      <c r="KK107" s="319"/>
      <c r="KL107" s="319"/>
      <c r="KM107" s="319"/>
      <c r="KN107" s="319"/>
      <c r="KO107" s="319"/>
      <c r="KP107" s="319"/>
      <c r="KQ107" s="319"/>
      <c r="KR107" s="319"/>
      <c r="KS107" s="319"/>
      <c r="KT107" s="319"/>
      <c r="KU107" s="319"/>
      <c r="KV107" s="319"/>
      <c r="KW107" s="319"/>
      <c r="KX107" s="319"/>
      <c r="KY107" s="319"/>
      <c r="KZ107" s="319"/>
      <c r="LA107" s="319"/>
      <c r="LB107" s="319"/>
      <c r="LC107" s="319"/>
      <c r="LD107" s="319"/>
      <c r="LE107" s="319"/>
      <c r="LF107" s="319"/>
      <c r="LG107" s="319"/>
      <c r="LH107" s="319"/>
      <c r="LI107" s="319"/>
      <c r="LJ107" s="319"/>
      <c r="LK107" s="319"/>
      <c r="LL107" s="319"/>
      <c r="LM107" s="319"/>
      <c r="LN107" s="319"/>
      <c r="LO107" s="319"/>
      <c r="LP107" s="319"/>
      <c r="LQ107" s="319"/>
      <c r="LR107" s="319"/>
      <c r="LS107" s="319"/>
      <c r="LT107" s="319"/>
      <c r="LU107" s="319"/>
      <c r="LV107" s="319"/>
      <c r="LW107" s="319"/>
      <c r="LX107" s="319"/>
      <c r="LY107" s="319"/>
      <c r="LZ107" s="319"/>
      <c r="MA107" s="319"/>
      <c r="MB107" s="319"/>
      <c r="MC107" s="319"/>
      <c r="MD107" s="319"/>
      <c r="ME107" s="319"/>
      <c r="MF107" s="319"/>
      <c r="MG107" s="319"/>
      <c r="MH107" s="319"/>
      <c r="MI107" s="319"/>
      <c r="MJ107" s="319"/>
      <c r="MK107" s="319"/>
      <c r="ML107" s="319"/>
      <c r="MM107" s="319"/>
      <c r="MN107" s="319"/>
      <c r="MO107" s="319"/>
      <c r="MP107" s="319"/>
      <c r="MQ107" s="319"/>
      <c r="MR107" s="319"/>
      <c r="MS107" s="319"/>
      <c r="MT107" s="319"/>
      <c r="MU107" s="319"/>
      <c r="MV107" s="319"/>
      <c r="MW107" s="319"/>
      <c r="MX107" s="319"/>
      <c r="MY107" s="319"/>
      <c r="MZ107" s="319"/>
      <c r="NA107" s="319"/>
      <c r="NB107" s="319"/>
      <c r="NC107" s="319"/>
      <c r="ND107" s="319"/>
      <c r="NE107" s="319"/>
      <c r="NF107" s="319"/>
      <c r="NG107" s="319"/>
      <c r="NH107" s="319"/>
      <c r="NI107" s="319"/>
      <c r="NJ107" s="319"/>
      <c r="NK107" s="319"/>
      <c r="NL107" s="319"/>
      <c r="NM107" s="319"/>
      <c r="NN107" s="319"/>
      <c r="NO107" s="319"/>
      <c r="NP107" s="319"/>
      <c r="NQ107" s="319"/>
      <c r="NR107" s="319"/>
      <c r="NS107" s="319"/>
      <c r="NT107" s="319"/>
      <c r="NU107" s="319"/>
      <c r="NV107" s="319"/>
      <c r="NW107" s="319"/>
      <c r="NX107" s="319"/>
      <c r="NY107" s="319"/>
      <c r="NZ107" s="319"/>
      <c r="OA107" s="319"/>
      <c r="OB107" s="319"/>
      <c r="OC107" s="319"/>
      <c r="OD107" s="319"/>
      <c r="OE107" s="319"/>
      <c r="OF107" s="319"/>
      <c r="OG107" s="319"/>
      <c r="OH107" s="319"/>
      <c r="OI107" s="319"/>
      <c r="OJ107" s="319"/>
      <c r="OK107" s="319"/>
      <c r="OL107" s="319"/>
      <c r="OM107" s="319"/>
      <c r="ON107" s="319"/>
      <c r="OO107" s="319"/>
      <c r="OP107" s="319"/>
      <c r="OQ107" s="319"/>
      <c r="OR107" s="319"/>
      <c r="OS107" s="319"/>
      <c r="OT107" s="319"/>
      <c r="OU107" s="319"/>
      <c r="OV107" s="319"/>
      <c r="OW107" s="319"/>
      <c r="OX107" s="319"/>
      <c r="OY107" s="319"/>
      <c r="OZ107" s="319"/>
      <c r="PA107" s="319"/>
      <c r="PB107" s="319"/>
      <c r="PC107" s="319"/>
      <c r="PD107" s="319"/>
      <c r="PE107" s="319"/>
      <c r="PF107" s="319"/>
      <c r="PG107" s="319"/>
      <c r="PH107" s="319"/>
      <c r="PI107" s="319"/>
      <c r="PJ107" s="319"/>
      <c r="PK107" s="319"/>
      <c r="PL107" s="319"/>
      <c r="PM107" s="319"/>
      <c r="PN107" s="319"/>
      <c r="PO107" s="319"/>
      <c r="PP107" s="319"/>
      <c r="PQ107" s="319"/>
      <c r="PR107" s="319"/>
      <c r="PS107" s="319"/>
      <c r="PT107" s="319"/>
      <c r="PU107" s="319"/>
      <c r="PV107" s="319"/>
      <c r="PW107" s="319"/>
      <c r="PX107" s="319"/>
      <c r="PY107" s="319"/>
      <c r="PZ107" s="319"/>
      <c r="QA107" s="319"/>
      <c r="QB107" s="319"/>
      <c r="QC107" s="319"/>
      <c r="QD107" s="319"/>
      <c r="QE107" s="319"/>
      <c r="QF107" s="319"/>
      <c r="QG107" s="319"/>
      <c r="QH107" s="319"/>
      <c r="QI107" s="319"/>
      <c r="QJ107" s="319"/>
      <c r="QK107" s="319"/>
      <c r="QL107" s="319"/>
      <c r="QM107" s="319"/>
      <c r="QN107" s="319"/>
      <c r="QO107" s="319"/>
      <c r="QP107" s="319"/>
      <c r="QQ107" s="319"/>
      <c r="QR107" s="319"/>
      <c r="QS107" s="319"/>
      <c r="QT107" s="319"/>
      <c r="QU107" s="319"/>
      <c r="QV107" s="319"/>
      <c r="QW107" s="319"/>
      <c r="QX107" s="319"/>
      <c r="QY107" s="319"/>
      <c r="QZ107" s="319"/>
      <c r="RA107" s="319"/>
      <c r="RB107" s="319"/>
      <c r="RC107" s="319"/>
      <c r="RD107" s="319"/>
      <c r="RE107" s="319"/>
      <c r="RF107" s="319"/>
      <c r="RG107" s="319"/>
    </row>
    <row r="108" spans="1:475" s="746" customFormat="1">
      <c r="A108" s="319"/>
      <c r="B108" s="837"/>
      <c r="C108" s="848"/>
      <c r="D108" s="849"/>
      <c r="E108" s="812" t="s">
        <v>470</v>
      </c>
      <c r="F108" s="812">
        <v>14</v>
      </c>
      <c r="G108" s="839"/>
      <c r="H108" s="7" t="s">
        <v>37</v>
      </c>
      <c r="I108" s="840">
        <v>2176</v>
      </c>
      <c r="J108" s="814">
        <v>26</v>
      </c>
      <c r="K108" s="815">
        <v>6</v>
      </c>
      <c r="L108" s="815">
        <v>31.44</v>
      </c>
      <c r="M108" s="841">
        <f t="shared" si="17"/>
        <v>25.44</v>
      </c>
      <c r="N108" s="842">
        <f t="shared" si="19"/>
        <v>56576</v>
      </c>
      <c r="O108" s="745"/>
      <c r="P108" s="843"/>
      <c r="Q108" s="844"/>
      <c r="R108" s="844">
        <f t="shared" si="18"/>
        <v>55357.440000000002</v>
      </c>
      <c r="S108" s="844">
        <f t="shared" si="11"/>
        <v>68413.440000000002</v>
      </c>
      <c r="T108" s="844">
        <v>0</v>
      </c>
      <c r="U108" s="844"/>
      <c r="V108" s="844"/>
      <c r="W108" s="844">
        <v>0</v>
      </c>
      <c r="X108" s="844"/>
      <c r="Y108" s="844"/>
      <c r="Z108" s="844">
        <f t="shared" si="16"/>
        <v>0</v>
      </c>
      <c r="AA108" s="845">
        <f>IF(J108=0,0,(HLOOKUP(H108,ElectricAvoidedCosts!$C$7:$P$37,F108+1,FALSE)))</f>
        <v>0.74901085881433183</v>
      </c>
      <c r="AB108" s="844">
        <f t="shared" si="12"/>
        <v>42376.038348279639</v>
      </c>
      <c r="AC108" s="846"/>
      <c r="AD108" s="846"/>
      <c r="AE108" s="319"/>
      <c r="AF108" s="319"/>
      <c r="AG108" s="319"/>
      <c r="AH108" s="319"/>
      <c r="AI108" s="319"/>
      <c r="AJ108" s="319"/>
      <c r="AK108" s="319"/>
      <c r="AL108" s="319"/>
      <c r="AM108" s="319"/>
      <c r="AN108" s="319"/>
      <c r="AO108" s="319"/>
      <c r="AP108" s="319"/>
      <c r="AQ108" s="319"/>
      <c r="AR108" s="319"/>
      <c r="AS108" s="319"/>
      <c r="AT108" s="319"/>
      <c r="AU108" s="319"/>
      <c r="AV108" s="319"/>
      <c r="AW108" s="319"/>
      <c r="AX108" s="319"/>
      <c r="AY108" s="319"/>
      <c r="AZ108" s="319"/>
      <c r="BA108" s="319"/>
      <c r="BB108" s="319"/>
      <c r="BC108" s="319"/>
      <c r="BD108" s="319"/>
      <c r="BE108" s="319"/>
      <c r="BF108" s="319"/>
      <c r="BG108" s="319"/>
      <c r="BH108" s="319"/>
      <c r="BI108" s="319"/>
      <c r="BJ108" s="319"/>
      <c r="BK108" s="319"/>
      <c r="BL108" s="319"/>
      <c r="BM108" s="319"/>
      <c r="BN108" s="319"/>
      <c r="BO108" s="319"/>
      <c r="BP108" s="319"/>
      <c r="BQ108" s="319"/>
      <c r="BR108" s="319"/>
      <c r="BS108" s="319"/>
      <c r="BT108" s="319"/>
      <c r="BU108" s="319"/>
      <c r="BV108" s="319"/>
      <c r="BW108" s="319"/>
      <c r="BX108" s="319"/>
      <c r="BY108" s="319"/>
      <c r="BZ108" s="319"/>
      <c r="CA108" s="319"/>
      <c r="CB108" s="319"/>
      <c r="CC108" s="319"/>
      <c r="CD108" s="319"/>
      <c r="CE108" s="319"/>
      <c r="CF108" s="319"/>
      <c r="CG108" s="319"/>
      <c r="CH108" s="319"/>
      <c r="CI108" s="319"/>
      <c r="CJ108" s="319"/>
      <c r="CK108" s="319"/>
      <c r="CL108" s="319"/>
      <c r="CM108" s="319"/>
      <c r="CN108" s="319"/>
      <c r="CO108" s="319"/>
      <c r="CP108" s="319"/>
      <c r="CQ108" s="319"/>
      <c r="CR108" s="319"/>
      <c r="CS108" s="319"/>
      <c r="CT108" s="319"/>
      <c r="CU108" s="319"/>
      <c r="CV108" s="319"/>
      <c r="CW108" s="319"/>
      <c r="CX108" s="319"/>
      <c r="CY108" s="319"/>
      <c r="CZ108" s="319"/>
      <c r="DA108" s="319"/>
      <c r="DB108" s="319"/>
      <c r="DC108" s="319"/>
      <c r="DD108" s="319"/>
      <c r="DE108" s="319"/>
      <c r="DF108" s="319"/>
      <c r="DG108" s="319"/>
      <c r="DH108" s="319"/>
      <c r="DI108" s="319"/>
      <c r="DJ108" s="319"/>
      <c r="DK108" s="319"/>
      <c r="DL108" s="319"/>
      <c r="DM108" s="319"/>
      <c r="DN108" s="319"/>
      <c r="DO108" s="319"/>
      <c r="DP108" s="319"/>
      <c r="DQ108" s="319"/>
      <c r="DR108" s="319"/>
      <c r="DS108" s="319"/>
      <c r="DT108" s="319"/>
      <c r="DU108" s="319"/>
      <c r="DV108" s="319"/>
      <c r="DW108" s="319"/>
      <c r="DX108" s="319"/>
      <c r="DY108" s="319"/>
      <c r="DZ108" s="319"/>
      <c r="EA108" s="319"/>
      <c r="EB108" s="319"/>
      <c r="EC108" s="319"/>
      <c r="ED108" s="319"/>
      <c r="EE108" s="319"/>
      <c r="EF108" s="319"/>
      <c r="EG108" s="319"/>
      <c r="EH108" s="319"/>
      <c r="EI108" s="319"/>
      <c r="EJ108" s="319"/>
      <c r="EK108" s="319"/>
      <c r="EL108" s="319"/>
      <c r="EM108" s="319"/>
      <c r="EN108" s="319"/>
      <c r="EO108" s="319"/>
      <c r="EP108" s="319"/>
      <c r="EQ108" s="319"/>
      <c r="ER108" s="319"/>
      <c r="ES108" s="319"/>
      <c r="ET108" s="319"/>
      <c r="EU108" s="319"/>
      <c r="EV108" s="319"/>
      <c r="EW108" s="319"/>
      <c r="EX108" s="319"/>
      <c r="EY108" s="319"/>
      <c r="EZ108" s="319"/>
      <c r="FA108" s="319"/>
      <c r="FB108" s="319"/>
      <c r="FC108" s="319"/>
      <c r="FD108" s="319"/>
      <c r="FE108" s="319"/>
      <c r="FF108" s="319"/>
      <c r="FG108" s="319"/>
      <c r="FH108" s="319"/>
      <c r="FI108" s="319"/>
      <c r="FJ108" s="319"/>
      <c r="FK108" s="319"/>
      <c r="FL108" s="319"/>
      <c r="FM108" s="319"/>
      <c r="FN108" s="319"/>
      <c r="FO108" s="319"/>
      <c r="FP108" s="319"/>
      <c r="FQ108" s="319"/>
      <c r="FR108" s="319"/>
      <c r="FS108" s="319"/>
      <c r="FT108" s="319"/>
      <c r="FU108" s="319"/>
      <c r="FV108" s="319"/>
      <c r="FW108" s="319"/>
      <c r="FX108" s="319"/>
      <c r="FY108" s="319"/>
      <c r="FZ108" s="319"/>
      <c r="GA108" s="319"/>
      <c r="GB108" s="319"/>
      <c r="GC108" s="319"/>
      <c r="GD108" s="319"/>
      <c r="GE108" s="319"/>
      <c r="GF108" s="319"/>
      <c r="GG108" s="319"/>
      <c r="GH108" s="319"/>
      <c r="GI108" s="319"/>
      <c r="GJ108" s="319"/>
      <c r="GK108" s="319"/>
      <c r="GL108" s="319"/>
      <c r="GM108" s="319"/>
      <c r="GN108" s="319"/>
      <c r="GO108" s="319"/>
      <c r="GP108" s="319"/>
      <c r="GQ108" s="319"/>
      <c r="GR108" s="319"/>
      <c r="GS108" s="319"/>
      <c r="GT108" s="319"/>
      <c r="GU108" s="319"/>
      <c r="GV108" s="319"/>
      <c r="GW108" s="319"/>
      <c r="GX108" s="319"/>
      <c r="GY108" s="319"/>
      <c r="GZ108" s="319"/>
      <c r="HA108" s="319"/>
      <c r="HB108" s="319"/>
      <c r="HC108" s="319"/>
      <c r="HD108" s="319"/>
      <c r="HE108" s="319"/>
      <c r="HF108" s="319"/>
      <c r="HG108" s="319"/>
      <c r="HH108" s="319"/>
      <c r="HI108" s="319"/>
      <c r="HJ108" s="319"/>
      <c r="HK108" s="319"/>
      <c r="HL108" s="319"/>
      <c r="HM108" s="319"/>
      <c r="HN108" s="319"/>
      <c r="HO108" s="319"/>
      <c r="HP108" s="319"/>
      <c r="HQ108" s="319"/>
      <c r="HR108" s="319"/>
      <c r="HS108" s="319"/>
      <c r="HT108" s="319"/>
      <c r="HU108" s="319"/>
      <c r="HV108" s="319"/>
      <c r="HW108" s="319"/>
      <c r="HX108" s="319"/>
      <c r="HY108" s="319"/>
      <c r="HZ108" s="319"/>
      <c r="IA108" s="319"/>
      <c r="IB108" s="319"/>
      <c r="IC108" s="319"/>
      <c r="ID108" s="319"/>
      <c r="IE108" s="319"/>
      <c r="IF108" s="319"/>
      <c r="IG108" s="319"/>
      <c r="IH108" s="319"/>
      <c r="II108" s="319"/>
      <c r="IJ108" s="319"/>
      <c r="IK108" s="319"/>
      <c r="IL108" s="319"/>
      <c r="IM108" s="319"/>
      <c r="IN108" s="319"/>
      <c r="IO108" s="319"/>
      <c r="IP108" s="319"/>
      <c r="IQ108" s="319"/>
      <c r="IR108" s="319"/>
      <c r="IS108" s="319"/>
      <c r="IT108" s="319"/>
      <c r="IU108" s="319"/>
      <c r="IV108" s="319"/>
      <c r="IW108" s="319"/>
      <c r="IX108" s="319"/>
      <c r="IY108" s="319"/>
      <c r="IZ108" s="319"/>
      <c r="JA108" s="319"/>
      <c r="JB108" s="319"/>
      <c r="JC108" s="319"/>
      <c r="JD108" s="319"/>
      <c r="JE108" s="319"/>
      <c r="JF108" s="319"/>
      <c r="JG108" s="319"/>
      <c r="JH108" s="319"/>
      <c r="JI108" s="319"/>
      <c r="JJ108" s="319"/>
      <c r="JK108" s="319"/>
      <c r="JL108" s="319"/>
      <c r="JM108" s="319"/>
      <c r="JN108" s="319"/>
      <c r="JO108" s="319"/>
      <c r="JP108" s="319"/>
      <c r="JQ108" s="319"/>
      <c r="JR108" s="319"/>
      <c r="JS108" s="319"/>
      <c r="JT108" s="319"/>
      <c r="JU108" s="319"/>
      <c r="JV108" s="319"/>
      <c r="JW108" s="319"/>
      <c r="JX108" s="319"/>
      <c r="JY108" s="319"/>
      <c r="JZ108" s="319"/>
      <c r="KA108" s="319"/>
      <c r="KB108" s="319"/>
      <c r="KC108" s="319"/>
      <c r="KD108" s="319"/>
      <c r="KE108" s="319"/>
      <c r="KF108" s="319"/>
      <c r="KG108" s="319"/>
      <c r="KH108" s="319"/>
      <c r="KI108" s="319"/>
      <c r="KJ108" s="319"/>
      <c r="KK108" s="319"/>
      <c r="KL108" s="319"/>
      <c r="KM108" s="319"/>
      <c r="KN108" s="319"/>
      <c r="KO108" s="319"/>
      <c r="KP108" s="319"/>
      <c r="KQ108" s="319"/>
      <c r="KR108" s="319"/>
      <c r="KS108" s="319"/>
      <c r="KT108" s="319"/>
      <c r="KU108" s="319"/>
      <c r="KV108" s="319"/>
      <c r="KW108" s="319"/>
      <c r="KX108" s="319"/>
      <c r="KY108" s="319"/>
      <c r="KZ108" s="319"/>
      <c r="LA108" s="319"/>
      <c r="LB108" s="319"/>
      <c r="LC108" s="319"/>
      <c r="LD108" s="319"/>
      <c r="LE108" s="319"/>
      <c r="LF108" s="319"/>
      <c r="LG108" s="319"/>
      <c r="LH108" s="319"/>
      <c r="LI108" s="319"/>
      <c r="LJ108" s="319"/>
      <c r="LK108" s="319"/>
      <c r="LL108" s="319"/>
      <c r="LM108" s="319"/>
      <c r="LN108" s="319"/>
      <c r="LO108" s="319"/>
      <c r="LP108" s="319"/>
      <c r="LQ108" s="319"/>
      <c r="LR108" s="319"/>
      <c r="LS108" s="319"/>
      <c r="LT108" s="319"/>
      <c r="LU108" s="319"/>
      <c r="LV108" s="319"/>
      <c r="LW108" s="319"/>
      <c r="LX108" s="319"/>
      <c r="LY108" s="319"/>
      <c r="LZ108" s="319"/>
      <c r="MA108" s="319"/>
      <c r="MB108" s="319"/>
      <c r="MC108" s="319"/>
      <c r="MD108" s="319"/>
      <c r="ME108" s="319"/>
      <c r="MF108" s="319"/>
      <c r="MG108" s="319"/>
      <c r="MH108" s="319"/>
      <c r="MI108" s="319"/>
      <c r="MJ108" s="319"/>
      <c r="MK108" s="319"/>
      <c r="ML108" s="319"/>
      <c r="MM108" s="319"/>
      <c r="MN108" s="319"/>
      <c r="MO108" s="319"/>
      <c r="MP108" s="319"/>
      <c r="MQ108" s="319"/>
      <c r="MR108" s="319"/>
      <c r="MS108" s="319"/>
      <c r="MT108" s="319"/>
      <c r="MU108" s="319"/>
      <c r="MV108" s="319"/>
      <c r="MW108" s="319"/>
      <c r="MX108" s="319"/>
      <c r="MY108" s="319"/>
      <c r="MZ108" s="319"/>
      <c r="NA108" s="319"/>
      <c r="NB108" s="319"/>
      <c r="NC108" s="319"/>
      <c r="ND108" s="319"/>
      <c r="NE108" s="319"/>
      <c r="NF108" s="319"/>
      <c r="NG108" s="319"/>
      <c r="NH108" s="319"/>
      <c r="NI108" s="319"/>
      <c r="NJ108" s="319"/>
      <c r="NK108" s="319"/>
      <c r="NL108" s="319"/>
      <c r="NM108" s="319"/>
      <c r="NN108" s="319"/>
      <c r="NO108" s="319"/>
      <c r="NP108" s="319"/>
      <c r="NQ108" s="319"/>
      <c r="NR108" s="319"/>
      <c r="NS108" s="319"/>
      <c r="NT108" s="319"/>
      <c r="NU108" s="319"/>
      <c r="NV108" s="319"/>
      <c r="NW108" s="319"/>
      <c r="NX108" s="319"/>
      <c r="NY108" s="319"/>
      <c r="NZ108" s="319"/>
      <c r="OA108" s="319"/>
      <c r="OB108" s="319"/>
      <c r="OC108" s="319"/>
      <c r="OD108" s="319"/>
      <c r="OE108" s="319"/>
      <c r="OF108" s="319"/>
      <c r="OG108" s="319"/>
      <c r="OH108" s="319"/>
      <c r="OI108" s="319"/>
      <c r="OJ108" s="319"/>
      <c r="OK108" s="319"/>
      <c r="OL108" s="319"/>
      <c r="OM108" s="319"/>
      <c r="ON108" s="319"/>
      <c r="OO108" s="319"/>
      <c r="OP108" s="319"/>
      <c r="OQ108" s="319"/>
      <c r="OR108" s="319"/>
      <c r="OS108" s="319"/>
      <c r="OT108" s="319"/>
      <c r="OU108" s="319"/>
      <c r="OV108" s="319"/>
      <c r="OW108" s="319"/>
      <c r="OX108" s="319"/>
      <c r="OY108" s="319"/>
      <c r="OZ108" s="319"/>
      <c r="PA108" s="319"/>
      <c r="PB108" s="319"/>
      <c r="PC108" s="319"/>
      <c r="PD108" s="319"/>
      <c r="PE108" s="319"/>
      <c r="PF108" s="319"/>
      <c r="PG108" s="319"/>
      <c r="PH108" s="319"/>
      <c r="PI108" s="319"/>
      <c r="PJ108" s="319"/>
      <c r="PK108" s="319"/>
      <c r="PL108" s="319"/>
      <c r="PM108" s="319"/>
      <c r="PN108" s="319"/>
      <c r="PO108" s="319"/>
      <c r="PP108" s="319"/>
      <c r="PQ108" s="319"/>
      <c r="PR108" s="319"/>
      <c r="PS108" s="319"/>
      <c r="PT108" s="319"/>
      <c r="PU108" s="319"/>
      <c r="PV108" s="319"/>
      <c r="PW108" s="319"/>
      <c r="PX108" s="319"/>
      <c r="PY108" s="319"/>
      <c r="PZ108" s="319"/>
      <c r="QA108" s="319"/>
      <c r="QB108" s="319"/>
      <c r="QC108" s="319"/>
      <c r="QD108" s="319"/>
      <c r="QE108" s="319"/>
      <c r="QF108" s="319"/>
      <c r="QG108" s="319"/>
      <c r="QH108" s="319"/>
      <c r="QI108" s="319"/>
      <c r="QJ108" s="319"/>
      <c r="QK108" s="319"/>
      <c r="QL108" s="319"/>
      <c r="QM108" s="319"/>
      <c r="QN108" s="319"/>
      <c r="QO108" s="319"/>
      <c r="QP108" s="319"/>
      <c r="QQ108" s="319"/>
      <c r="QR108" s="319"/>
      <c r="QS108" s="319"/>
      <c r="QT108" s="319"/>
      <c r="QU108" s="319"/>
      <c r="QV108" s="319"/>
      <c r="QW108" s="319"/>
      <c r="QX108" s="319"/>
      <c r="QY108" s="319"/>
      <c r="QZ108" s="319"/>
      <c r="RA108" s="319"/>
      <c r="RB108" s="319"/>
      <c r="RC108" s="319"/>
      <c r="RD108" s="319"/>
      <c r="RE108" s="319"/>
      <c r="RF108" s="319"/>
      <c r="RG108" s="319"/>
    </row>
    <row r="109" spans="1:475" s="746" customFormat="1">
      <c r="A109" s="319"/>
      <c r="B109" s="837"/>
      <c r="C109" s="848"/>
      <c r="D109" s="849"/>
      <c r="E109" s="812" t="s">
        <v>665</v>
      </c>
      <c r="F109" s="812">
        <v>5</v>
      </c>
      <c r="G109" s="839"/>
      <c r="H109" s="7" t="s">
        <v>37</v>
      </c>
      <c r="I109" s="840">
        <v>13</v>
      </c>
      <c r="J109" s="814">
        <v>131</v>
      </c>
      <c r="K109" s="815">
        <v>5</v>
      </c>
      <c r="L109" s="815">
        <v>30.2</v>
      </c>
      <c r="M109" s="841">
        <f t="shared" si="17"/>
        <v>25.2</v>
      </c>
      <c r="N109" s="842">
        <f t="shared" si="19"/>
        <v>1703</v>
      </c>
      <c r="O109" s="745"/>
      <c r="P109" s="843"/>
      <c r="Q109" s="844"/>
      <c r="R109" s="844">
        <f t="shared" si="18"/>
        <v>327.59999999999997</v>
      </c>
      <c r="S109" s="844">
        <f t="shared" si="11"/>
        <v>392.59999999999997</v>
      </c>
      <c r="T109" s="844">
        <v>0</v>
      </c>
      <c r="U109" s="844"/>
      <c r="V109" s="844"/>
      <c r="W109" s="844">
        <v>0</v>
      </c>
      <c r="X109" s="844"/>
      <c r="Y109" s="844"/>
      <c r="Z109" s="844">
        <f t="shared" si="16"/>
        <v>0</v>
      </c>
      <c r="AA109" s="845">
        <f>IF(J109=0,0,(HLOOKUP(H109,ElectricAvoidedCosts!$C$7:$P$37,F109+1,FALSE)))</f>
        <v>0.3175879546338175</v>
      </c>
      <c r="AB109" s="844">
        <f t="shared" si="12"/>
        <v>540.85228674139125</v>
      </c>
      <c r="AC109" s="846"/>
      <c r="AD109" s="846"/>
      <c r="AE109" s="319"/>
      <c r="AF109" s="319"/>
      <c r="AG109" s="319"/>
      <c r="AH109" s="319"/>
      <c r="AI109" s="319"/>
      <c r="AJ109" s="319"/>
      <c r="AK109" s="319"/>
      <c r="AL109" s="319"/>
      <c r="AM109" s="319"/>
      <c r="AN109" s="319"/>
      <c r="AO109" s="319"/>
      <c r="AP109" s="319"/>
      <c r="AQ109" s="319"/>
      <c r="AR109" s="319"/>
      <c r="AS109" s="319"/>
      <c r="AT109" s="319"/>
      <c r="AU109" s="319"/>
      <c r="AV109" s="319"/>
      <c r="AW109" s="319"/>
      <c r="AX109" s="319"/>
      <c r="AY109" s="319"/>
      <c r="AZ109" s="319"/>
      <c r="BA109" s="319"/>
      <c r="BB109" s="319"/>
      <c r="BC109" s="319"/>
      <c r="BD109" s="319"/>
      <c r="BE109" s="319"/>
      <c r="BF109" s="319"/>
      <c r="BG109" s="319"/>
      <c r="BH109" s="319"/>
      <c r="BI109" s="319"/>
      <c r="BJ109" s="319"/>
      <c r="BK109" s="319"/>
      <c r="BL109" s="319"/>
      <c r="BM109" s="319"/>
      <c r="BN109" s="319"/>
      <c r="BO109" s="319"/>
      <c r="BP109" s="319"/>
      <c r="BQ109" s="319"/>
      <c r="BR109" s="319"/>
      <c r="BS109" s="319"/>
      <c r="BT109" s="319"/>
      <c r="BU109" s="319"/>
      <c r="BV109" s="319"/>
      <c r="BW109" s="319"/>
      <c r="BX109" s="319"/>
      <c r="BY109" s="319"/>
      <c r="BZ109" s="319"/>
      <c r="CA109" s="319"/>
      <c r="CB109" s="319"/>
      <c r="CC109" s="319"/>
      <c r="CD109" s="319"/>
      <c r="CE109" s="319"/>
      <c r="CF109" s="319"/>
      <c r="CG109" s="319"/>
      <c r="CH109" s="319"/>
      <c r="CI109" s="319"/>
      <c r="CJ109" s="319"/>
      <c r="CK109" s="319"/>
      <c r="CL109" s="319"/>
      <c r="CM109" s="319"/>
      <c r="CN109" s="319"/>
      <c r="CO109" s="319"/>
      <c r="CP109" s="319"/>
      <c r="CQ109" s="319"/>
      <c r="CR109" s="319"/>
      <c r="CS109" s="319"/>
      <c r="CT109" s="319"/>
      <c r="CU109" s="319"/>
      <c r="CV109" s="319"/>
      <c r="CW109" s="319"/>
      <c r="CX109" s="319"/>
      <c r="CY109" s="319"/>
      <c r="CZ109" s="319"/>
      <c r="DA109" s="319"/>
      <c r="DB109" s="319"/>
      <c r="DC109" s="319"/>
      <c r="DD109" s="319"/>
      <c r="DE109" s="319"/>
      <c r="DF109" s="319"/>
      <c r="DG109" s="319"/>
      <c r="DH109" s="319"/>
      <c r="DI109" s="319"/>
      <c r="DJ109" s="319"/>
      <c r="DK109" s="319"/>
      <c r="DL109" s="319"/>
      <c r="DM109" s="319"/>
      <c r="DN109" s="319"/>
      <c r="DO109" s="319"/>
      <c r="DP109" s="319"/>
      <c r="DQ109" s="319"/>
      <c r="DR109" s="319"/>
      <c r="DS109" s="319"/>
      <c r="DT109" s="319"/>
      <c r="DU109" s="319"/>
      <c r="DV109" s="319"/>
      <c r="DW109" s="319"/>
      <c r="DX109" s="319"/>
      <c r="DY109" s="319"/>
      <c r="DZ109" s="319"/>
      <c r="EA109" s="319"/>
      <c r="EB109" s="319"/>
      <c r="EC109" s="319"/>
      <c r="ED109" s="319"/>
      <c r="EE109" s="319"/>
      <c r="EF109" s="319"/>
      <c r="EG109" s="319"/>
      <c r="EH109" s="319"/>
      <c r="EI109" s="319"/>
      <c r="EJ109" s="319"/>
      <c r="EK109" s="319"/>
      <c r="EL109" s="319"/>
      <c r="EM109" s="319"/>
      <c r="EN109" s="319"/>
      <c r="EO109" s="319"/>
      <c r="EP109" s="319"/>
      <c r="EQ109" s="319"/>
      <c r="ER109" s="319"/>
      <c r="ES109" s="319"/>
      <c r="ET109" s="319"/>
      <c r="EU109" s="319"/>
      <c r="EV109" s="319"/>
      <c r="EW109" s="319"/>
      <c r="EX109" s="319"/>
      <c r="EY109" s="319"/>
      <c r="EZ109" s="319"/>
      <c r="FA109" s="319"/>
      <c r="FB109" s="319"/>
      <c r="FC109" s="319"/>
      <c r="FD109" s="319"/>
      <c r="FE109" s="319"/>
      <c r="FF109" s="319"/>
      <c r="FG109" s="319"/>
      <c r="FH109" s="319"/>
      <c r="FI109" s="319"/>
      <c r="FJ109" s="319"/>
      <c r="FK109" s="319"/>
      <c r="FL109" s="319"/>
      <c r="FM109" s="319"/>
      <c r="FN109" s="319"/>
      <c r="FO109" s="319"/>
      <c r="FP109" s="319"/>
      <c r="FQ109" s="319"/>
      <c r="FR109" s="319"/>
      <c r="FS109" s="319"/>
      <c r="FT109" s="319"/>
      <c r="FU109" s="319"/>
      <c r="FV109" s="319"/>
      <c r="FW109" s="319"/>
      <c r="FX109" s="319"/>
      <c r="FY109" s="319"/>
      <c r="FZ109" s="319"/>
      <c r="GA109" s="319"/>
      <c r="GB109" s="319"/>
      <c r="GC109" s="319"/>
      <c r="GD109" s="319"/>
      <c r="GE109" s="319"/>
      <c r="GF109" s="319"/>
      <c r="GG109" s="319"/>
      <c r="GH109" s="319"/>
      <c r="GI109" s="319"/>
      <c r="GJ109" s="319"/>
      <c r="GK109" s="319"/>
      <c r="GL109" s="319"/>
      <c r="GM109" s="319"/>
      <c r="GN109" s="319"/>
      <c r="GO109" s="319"/>
      <c r="GP109" s="319"/>
      <c r="GQ109" s="319"/>
      <c r="GR109" s="319"/>
      <c r="GS109" s="319"/>
      <c r="GT109" s="319"/>
      <c r="GU109" s="319"/>
      <c r="GV109" s="319"/>
      <c r="GW109" s="319"/>
      <c r="GX109" s="319"/>
      <c r="GY109" s="319"/>
      <c r="GZ109" s="319"/>
      <c r="HA109" s="319"/>
      <c r="HB109" s="319"/>
      <c r="HC109" s="319"/>
      <c r="HD109" s="319"/>
      <c r="HE109" s="319"/>
      <c r="HF109" s="319"/>
      <c r="HG109" s="319"/>
      <c r="HH109" s="319"/>
      <c r="HI109" s="319"/>
      <c r="HJ109" s="319"/>
      <c r="HK109" s="319"/>
      <c r="HL109" s="319"/>
      <c r="HM109" s="319"/>
      <c r="HN109" s="319"/>
      <c r="HO109" s="319"/>
      <c r="HP109" s="319"/>
      <c r="HQ109" s="319"/>
      <c r="HR109" s="319"/>
      <c r="HS109" s="319"/>
      <c r="HT109" s="319"/>
      <c r="HU109" s="319"/>
      <c r="HV109" s="319"/>
      <c r="HW109" s="319"/>
      <c r="HX109" s="319"/>
      <c r="HY109" s="319"/>
      <c r="HZ109" s="319"/>
      <c r="IA109" s="319"/>
      <c r="IB109" s="319"/>
      <c r="IC109" s="319"/>
      <c r="ID109" s="319"/>
      <c r="IE109" s="319"/>
      <c r="IF109" s="319"/>
      <c r="IG109" s="319"/>
      <c r="IH109" s="319"/>
      <c r="II109" s="319"/>
      <c r="IJ109" s="319"/>
      <c r="IK109" s="319"/>
      <c r="IL109" s="319"/>
      <c r="IM109" s="319"/>
      <c r="IN109" s="319"/>
      <c r="IO109" s="319"/>
      <c r="IP109" s="319"/>
      <c r="IQ109" s="319"/>
      <c r="IR109" s="319"/>
      <c r="IS109" s="319"/>
      <c r="IT109" s="319"/>
      <c r="IU109" s="319"/>
      <c r="IV109" s="319"/>
      <c r="IW109" s="319"/>
      <c r="IX109" s="319"/>
      <c r="IY109" s="319"/>
      <c r="IZ109" s="319"/>
      <c r="JA109" s="319"/>
      <c r="JB109" s="319"/>
      <c r="JC109" s="319"/>
      <c r="JD109" s="319"/>
      <c r="JE109" s="319"/>
      <c r="JF109" s="319"/>
      <c r="JG109" s="319"/>
      <c r="JH109" s="319"/>
      <c r="JI109" s="319"/>
      <c r="JJ109" s="319"/>
      <c r="JK109" s="319"/>
      <c r="JL109" s="319"/>
      <c r="JM109" s="319"/>
      <c r="JN109" s="319"/>
      <c r="JO109" s="319"/>
      <c r="JP109" s="319"/>
      <c r="JQ109" s="319"/>
      <c r="JR109" s="319"/>
      <c r="JS109" s="319"/>
      <c r="JT109" s="319"/>
      <c r="JU109" s="319"/>
      <c r="JV109" s="319"/>
      <c r="JW109" s="319"/>
      <c r="JX109" s="319"/>
      <c r="JY109" s="319"/>
      <c r="JZ109" s="319"/>
      <c r="KA109" s="319"/>
      <c r="KB109" s="319"/>
      <c r="KC109" s="319"/>
      <c r="KD109" s="319"/>
      <c r="KE109" s="319"/>
      <c r="KF109" s="319"/>
      <c r="KG109" s="319"/>
      <c r="KH109" s="319"/>
      <c r="KI109" s="319"/>
      <c r="KJ109" s="319"/>
      <c r="KK109" s="319"/>
      <c r="KL109" s="319"/>
      <c r="KM109" s="319"/>
      <c r="KN109" s="319"/>
      <c r="KO109" s="319"/>
      <c r="KP109" s="319"/>
      <c r="KQ109" s="319"/>
      <c r="KR109" s="319"/>
      <c r="KS109" s="319"/>
      <c r="KT109" s="319"/>
      <c r="KU109" s="319"/>
      <c r="KV109" s="319"/>
      <c r="KW109" s="319"/>
      <c r="KX109" s="319"/>
      <c r="KY109" s="319"/>
      <c r="KZ109" s="319"/>
      <c r="LA109" s="319"/>
      <c r="LB109" s="319"/>
      <c r="LC109" s="319"/>
      <c r="LD109" s="319"/>
      <c r="LE109" s="319"/>
      <c r="LF109" s="319"/>
      <c r="LG109" s="319"/>
      <c r="LH109" s="319"/>
      <c r="LI109" s="319"/>
      <c r="LJ109" s="319"/>
      <c r="LK109" s="319"/>
      <c r="LL109" s="319"/>
      <c r="LM109" s="319"/>
      <c r="LN109" s="319"/>
      <c r="LO109" s="319"/>
      <c r="LP109" s="319"/>
      <c r="LQ109" s="319"/>
      <c r="LR109" s="319"/>
      <c r="LS109" s="319"/>
      <c r="LT109" s="319"/>
      <c r="LU109" s="319"/>
      <c r="LV109" s="319"/>
      <c r="LW109" s="319"/>
      <c r="LX109" s="319"/>
      <c r="LY109" s="319"/>
      <c r="LZ109" s="319"/>
      <c r="MA109" s="319"/>
      <c r="MB109" s="319"/>
      <c r="MC109" s="319"/>
      <c r="MD109" s="319"/>
      <c r="ME109" s="319"/>
      <c r="MF109" s="319"/>
      <c r="MG109" s="319"/>
      <c r="MH109" s="319"/>
      <c r="MI109" s="319"/>
      <c r="MJ109" s="319"/>
      <c r="MK109" s="319"/>
      <c r="ML109" s="319"/>
      <c r="MM109" s="319"/>
      <c r="MN109" s="319"/>
      <c r="MO109" s="319"/>
      <c r="MP109" s="319"/>
      <c r="MQ109" s="319"/>
      <c r="MR109" s="319"/>
      <c r="MS109" s="319"/>
      <c r="MT109" s="319"/>
      <c r="MU109" s="319"/>
      <c r="MV109" s="319"/>
      <c r="MW109" s="319"/>
      <c r="MX109" s="319"/>
      <c r="MY109" s="319"/>
      <c r="MZ109" s="319"/>
      <c r="NA109" s="319"/>
      <c r="NB109" s="319"/>
      <c r="NC109" s="319"/>
      <c r="ND109" s="319"/>
      <c r="NE109" s="319"/>
      <c r="NF109" s="319"/>
      <c r="NG109" s="319"/>
      <c r="NH109" s="319"/>
      <c r="NI109" s="319"/>
      <c r="NJ109" s="319"/>
      <c r="NK109" s="319"/>
      <c r="NL109" s="319"/>
      <c r="NM109" s="319"/>
      <c r="NN109" s="319"/>
      <c r="NO109" s="319"/>
      <c r="NP109" s="319"/>
      <c r="NQ109" s="319"/>
      <c r="NR109" s="319"/>
      <c r="NS109" s="319"/>
      <c r="NT109" s="319"/>
      <c r="NU109" s="319"/>
      <c r="NV109" s="319"/>
      <c r="NW109" s="319"/>
      <c r="NX109" s="319"/>
      <c r="NY109" s="319"/>
      <c r="NZ109" s="319"/>
      <c r="OA109" s="319"/>
      <c r="OB109" s="319"/>
      <c r="OC109" s="319"/>
      <c r="OD109" s="319"/>
      <c r="OE109" s="319"/>
      <c r="OF109" s="319"/>
      <c r="OG109" s="319"/>
      <c r="OH109" s="319"/>
      <c r="OI109" s="319"/>
      <c r="OJ109" s="319"/>
      <c r="OK109" s="319"/>
      <c r="OL109" s="319"/>
      <c r="OM109" s="319"/>
      <c r="ON109" s="319"/>
      <c r="OO109" s="319"/>
      <c r="OP109" s="319"/>
      <c r="OQ109" s="319"/>
      <c r="OR109" s="319"/>
      <c r="OS109" s="319"/>
      <c r="OT109" s="319"/>
      <c r="OU109" s="319"/>
      <c r="OV109" s="319"/>
      <c r="OW109" s="319"/>
      <c r="OX109" s="319"/>
      <c r="OY109" s="319"/>
      <c r="OZ109" s="319"/>
      <c r="PA109" s="319"/>
      <c r="PB109" s="319"/>
      <c r="PC109" s="319"/>
      <c r="PD109" s="319"/>
      <c r="PE109" s="319"/>
      <c r="PF109" s="319"/>
      <c r="PG109" s="319"/>
      <c r="PH109" s="319"/>
      <c r="PI109" s="319"/>
      <c r="PJ109" s="319"/>
      <c r="PK109" s="319"/>
      <c r="PL109" s="319"/>
      <c r="PM109" s="319"/>
      <c r="PN109" s="319"/>
      <c r="PO109" s="319"/>
      <c r="PP109" s="319"/>
      <c r="PQ109" s="319"/>
      <c r="PR109" s="319"/>
      <c r="PS109" s="319"/>
      <c r="PT109" s="319"/>
      <c r="PU109" s="319"/>
      <c r="PV109" s="319"/>
      <c r="PW109" s="319"/>
      <c r="PX109" s="319"/>
      <c r="PY109" s="319"/>
      <c r="PZ109" s="319"/>
      <c r="QA109" s="319"/>
      <c r="QB109" s="319"/>
      <c r="QC109" s="319"/>
      <c r="QD109" s="319"/>
      <c r="QE109" s="319"/>
      <c r="QF109" s="319"/>
      <c r="QG109" s="319"/>
      <c r="QH109" s="319"/>
      <c r="QI109" s="319"/>
      <c r="QJ109" s="319"/>
      <c r="QK109" s="319"/>
      <c r="QL109" s="319"/>
      <c r="QM109" s="319"/>
      <c r="QN109" s="319"/>
      <c r="QO109" s="319"/>
      <c r="QP109" s="319"/>
      <c r="QQ109" s="319"/>
      <c r="QR109" s="319"/>
      <c r="QS109" s="319"/>
      <c r="QT109" s="319"/>
      <c r="QU109" s="319"/>
      <c r="QV109" s="319"/>
      <c r="QW109" s="319"/>
      <c r="QX109" s="319"/>
      <c r="QY109" s="319"/>
      <c r="QZ109" s="319"/>
      <c r="RA109" s="319"/>
      <c r="RB109" s="319"/>
      <c r="RC109" s="319"/>
      <c r="RD109" s="319"/>
      <c r="RE109" s="319"/>
      <c r="RF109" s="319"/>
      <c r="RG109" s="319"/>
    </row>
    <row r="110" spans="1:475" s="746" customFormat="1">
      <c r="A110" s="319"/>
      <c r="B110" s="837"/>
      <c r="C110" s="848"/>
      <c r="D110" s="849"/>
      <c r="E110" s="812" t="s">
        <v>666</v>
      </c>
      <c r="F110" s="812">
        <v>5</v>
      </c>
      <c r="G110" s="839"/>
      <c r="H110" s="7" t="s">
        <v>37</v>
      </c>
      <c r="I110" s="840">
        <v>208</v>
      </c>
      <c r="J110" s="814">
        <v>187</v>
      </c>
      <c r="K110" s="815">
        <v>5</v>
      </c>
      <c r="L110" s="815">
        <v>30.2</v>
      </c>
      <c r="M110" s="841">
        <f t="shared" si="17"/>
        <v>25.2</v>
      </c>
      <c r="N110" s="842">
        <f t="shared" si="19"/>
        <v>38896</v>
      </c>
      <c r="O110" s="745"/>
      <c r="P110" s="843"/>
      <c r="Q110" s="844"/>
      <c r="R110" s="844">
        <f t="shared" si="18"/>
        <v>5241.5999999999995</v>
      </c>
      <c r="S110" s="844">
        <f t="shared" si="11"/>
        <v>6281.5999999999995</v>
      </c>
      <c r="T110" s="844">
        <v>0</v>
      </c>
      <c r="U110" s="844"/>
      <c r="V110" s="844"/>
      <c r="W110" s="844">
        <v>0</v>
      </c>
      <c r="X110" s="844"/>
      <c r="Y110" s="844"/>
      <c r="Z110" s="844">
        <f t="shared" si="16"/>
        <v>0</v>
      </c>
      <c r="AA110" s="845">
        <f>IF(J110=0,0,(HLOOKUP(H110,ElectricAvoidedCosts!$C$7:$P$37,F110+1,FALSE)))</f>
        <v>0.3175879546338175</v>
      </c>
      <c r="AB110" s="844">
        <f t="shared" si="12"/>
        <v>12352.901083436966</v>
      </c>
      <c r="AC110" s="846"/>
      <c r="AD110" s="846"/>
      <c r="AE110" s="319"/>
      <c r="AF110" s="319"/>
      <c r="AG110" s="319"/>
      <c r="AH110" s="319"/>
      <c r="AI110" s="319"/>
      <c r="AJ110" s="319"/>
      <c r="AK110" s="319"/>
      <c r="AL110" s="319"/>
      <c r="AM110" s="319"/>
      <c r="AN110" s="319"/>
      <c r="AO110" s="319"/>
      <c r="AP110" s="319"/>
      <c r="AQ110" s="319"/>
      <c r="AR110" s="319"/>
      <c r="AS110" s="319"/>
      <c r="AT110" s="319"/>
      <c r="AU110" s="319"/>
      <c r="AV110" s="319"/>
      <c r="AW110" s="319"/>
      <c r="AX110" s="319"/>
      <c r="AY110" s="319"/>
      <c r="AZ110" s="319"/>
      <c r="BA110" s="319"/>
      <c r="BB110" s="319"/>
      <c r="BC110" s="319"/>
      <c r="BD110" s="319"/>
      <c r="BE110" s="319"/>
      <c r="BF110" s="319"/>
      <c r="BG110" s="319"/>
      <c r="BH110" s="319"/>
      <c r="BI110" s="319"/>
      <c r="BJ110" s="319"/>
      <c r="BK110" s="319"/>
      <c r="BL110" s="319"/>
      <c r="BM110" s="319"/>
      <c r="BN110" s="319"/>
      <c r="BO110" s="319"/>
      <c r="BP110" s="319"/>
      <c r="BQ110" s="319"/>
      <c r="BR110" s="319"/>
      <c r="BS110" s="319"/>
      <c r="BT110" s="319"/>
      <c r="BU110" s="319"/>
      <c r="BV110" s="319"/>
      <c r="BW110" s="319"/>
      <c r="BX110" s="319"/>
      <c r="BY110" s="319"/>
      <c r="BZ110" s="319"/>
      <c r="CA110" s="319"/>
      <c r="CB110" s="319"/>
      <c r="CC110" s="319"/>
      <c r="CD110" s="319"/>
      <c r="CE110" s="319"/>
      <c r="CF110" s="319"/>
      <c r="CG110" s="319"/>
      <c r="CH110" s="319"/>
      <c r="CI110" s="319"/>
      <c r="CJ110" s="319"/>
      <c r="CK110" s="319"/>
      <c r="CL110" s="319"/>
      <c r="CM110" s="319"/>
      <c r="CN110" s="319"/>
      <c r="CO110" s="319"/>
      <c r="CP110" s="319"/>
      <c r="CQ110" s="319"/>
      <c r="CR110" s="319"/>
      <c r="CS110" s="319"/>
      <c r="CT110" s="319"/>
      <c r="CU110" s="319"/>
      <c r="CV110" s="319"/>
      <c r="CW110" s="319"/>
      <c r="CX110" s="319"/>
      <c r="CY110" s="319"/>
      <c r="CZ110" s="319"/>
      <c r="DA110" s="319"/>
      <c r="DB110" s="319"/>
      <c r="DC110" s="319"/>
      <c r="DD110" s="319"/>
      <c r="DE110" s="319"/>
      <c r="DF110" s="319"/>
      <c r="DG110" s="319"/>
      <c r="DH110" s="319"/>
      <c r="DI110" s="319"/>
      <c r="DJ110" s="319"/>
      <c r="DK110" s="319"/>
      <c r="DL110" s="319"/>
      <c r="DM110" s="319"/>
      <c r="DN110" s="319"/>
      <c r="DO110" s="319"/>
      <c r="DP110" s="319"/>
      <c r="DQ110" s="319"/>
      <c r="DR110" s="319"/>
      <c r="DS110" s="319"/>
      <c r="DT110" s="319"/>
      <c r="DU110" s="319"/>
      <c r="DV110" s="319"/>
      <c r="DW110" s="319"/>
      <c r="DX110" s="319"/>
      <c r="DY110" s="319"/>
      <c r="DZ110" s="319"/>
      <c r="EA110" s="319"/>
      <c r="EB110" s="319"/>
      <c r="EC110" s="319"/>
      <c r="ED110" s="319"/>
      <c r="EE110" s="319"/>
      <c r="EF110" s="319"/>
      <c r="EG110" s="319"/>
      <c r="EH110" s="319"/>
      <c r="EI110" s="319"/>
      <c r="EJ110" s="319"/>
      <c r="EK110" s="319"/>
      <c r="EL110" s="319"/>
      <c r="EM110" s="319"/>
      <c r="EN110" s="319"/>
      <c r="EO110" s="319"/>
      <c r="EP110" s="319"/>
      <c r="EQ110" s="319"/>
      <c r="ER110" s="319"/>
      <c r="ES110" s="319"/>
      <c r="ET110" s="319"/>
      <c r="EU110" s="319"/>
      <c r="EV110" s="319"/>
      <c r="EW110" s="319"/>
      <c r="EX110" s="319"/>
      <c r="EY110" s="319"/>
      <c r="EZ110" s="319"/>
      <c r="FA110" s="319"/>
      <c r="FB110" s="319"/>
      <c r="FC110" s="319"/>
      <c r="FD110" s="319"/>
      <c r="FE110" s="319"/>
      <c r="FF110" s="319"/>
      <c r="FG110" s="319"/>
      <c r="FH110" s="319"/>
      <c r="FI110" s="319"/>
      <c r="FJ110" s="319"/>
      <c r="FK110" s="319"/>
      <c r="FL110" s="319"/>
      <c r="FM110" s="319"/>
      <c r="FN110" s="319"/>
      <c r="FO110" s="319"/>
      <c r="FP110" s="319"/>
      <c r="FQ110" s="319"/>
      <c r="FR110" s="319"/>
      <c r="FS110" s="319"/>
      <c r="FT110" s="319"/>
      <c r="FU110" s="319"/>
      <c r="FV110" s="319"/>
      <c r="FW110" s="319"/>
      <c r="FX110" s="319"/>
      <c r="FY110" s="319"/>
      <c r="FZ110" s="319"/>
      <c r="GA110" s="319"/>
      <c r="GB110" s="319"/>
      <c r="GC110" s="319"/>
      <c r="GD110" s="319"/>
      <c r="GE110" s="319"/>
      <c r="GF110" s="319"/>
      <c r="GG110" s="319"/>
      <c r="GH110" s="319"/>
      <c r="GI110" s="319"/>
      <c r="GJ110" s="319"/>
      <c r="GK110" s="319"/>
      <c r="GL110" s="319"/>
      <c r="GM110" s="319"/>
      <c r="GN110" s="319"/>
      <c r="GO110" s="319"/>
      <c r="GP110" s="319"/>
      <c r="GQ110" s="319"/>
      <c r="GR110" s="319"/>
      <c r="GS110" s="319"/>
      <c r="GT110" s="319"/>
      <c r="GU110" s="319"/>
      <c r="GV110" s="319"/>
      <c r="GW110" s="319"/>
      <c r="GX110" s="319"/>
      <c r="GY110" s="319"/>
      <c r="GZ110" s="319"/>
      <c r="HA110" s="319"/>
      <c r="HB110" s="319"/>
      <c r="HC110" s="319"/>
      <c r="HD110" s="319"/>
      <c r="HE110" s="319"/>
      <c r="HF110" s="319"/>
      <c r="HG110" s="319"/>
      <c r="HH110" s="319"/>
      <c r="HI110" s="319"/>
      <c r="HJ110" s="319"/>
      <c r="HK110" s="319"/>
      <c r="HL110" s="319"/>
      <c r="HM110" s="319"/>
      <c r="HN110" s="319"/>
      <c r="HO110" s="319"/>
      <c r="HP110" s="319"/>
      <c r="HQ110" s="319"/>
      <c r="HR110" s="319"/>
      <c r="HS110" s="319"/>
      <c r="HT110" s="319"/>
      <c r="HU110" s="319"/>
      <c r="HV110" s="319"/>
      <c r="HW110" s="319"/>
      <c r="HX110" s="319"/>
      <c r="HY110" s="319"/>
      <c r="HZ110" s="319"/>
      <c r="IA110" s="319"/>
      <c r="IB110" s="319"/>
      <c r="IC110" s="319"/>
      <c r="ID110" s="319"/>
      <c r="IE110" s="319"/>
      <c r="IF110" s="319"/>
      <c r="IG110" s="319"/>
      <c r="IH110" s="319"/>
      <c r="II110" s="319"/>
      <c r="IJ110" s="319"/>
      <c r="IK110" s="319"/>
      <c r="IL110" s="319"/>
      <c r="IM110" s="319"/>
      <c r="IN110" s="319"/>
      <c r="IO110" s="319"/>
      <c r="IP110" s="319"/>
      <c r="IQ110" s="319"/>
      <c r="IR110" s="319"/>
      <c r="IS110" s="319"/>
      <c r="IT110" s="319"/>
      <c r="IU110" s="319"/>
      <c r="IV110" s="319"/>
      <c r="IW110" s="319"/>
      <c r="IX110" s="319"/>
      <c r="IY110" s="319"/>
      <c r="IZ110" s="319"/>
      <c r="JA110" s="319"/>
      <c r="JB110" s="319"/>
      <c r="JC110" s="319"/>
      <c r="JD110" s="319"/>
      <c r="JE110" s="319"/>
      <c r="JF110" s="319"/>
      <c r="JG110" s="319"/>
      <c r="JH110" s="319"/>
      <c r="JI110" s="319"/>
      <c r="JJ110" s="319"/>
      <c r="JK110" s="319"/>
      <c r="JL110" s="319"/>
      <c r="JM110" s="319"/>
      <c r="JN110" s="319"/>
      <c r="JO110" s="319"/>
      <c r="JP110" s="319"/>
      <c r="JQ110" s="319"/>
      <c r="JR110" s="319"/>
      <c r="JS110" s="319"/>
      <c r="JT110" s="319"/>
      <c r="JU110" s="319"/>
      <c r="JV110" s="319"/>
      <c r="JW110" s="319"/>
      <c r="JX110" s="319"/>
      <c r="JY110" s="319"/>
      <c r="JZ110" s="319"/>
      <c r="KA110" s="319"/>
      <c r="KB110" s="319"/>
      <c r="KC110" s="319"/>
      <c r="KD110" s="319"/>
      <c r="KE110" s="319"/>
      <c r="KF110" s="319"/>
      <c r="KG110" s="319"/>
      <c r="KH110" s="319"/>
      <c r="KI110" s="319"/>
      <c r="KJ110" s="319"/>
      <c r="KK110" s="319"/>
      <c r="KL110" s="319"/>
      <c r="KM110" s="319"/>
      <c r="KN110" s="319"/>
      <c r="KO110" s="319"/>
      <c r="KP110" s="319"/>
      <c r="KQ110" s="319"/>
      <c r="KR110" s="319"/>
      <c r="KS110" s="319"/>
      <c r="KT110" s="319"/>
      <c r="KU110" s="319"/>
      <c r="KV110" s="319"/>
      <c r="KW110" s="319"/>
      <c r="KX110" s="319"/>
      <c r="KY110" s="319"/>
      <c r="KZ110" s="319"/>
      <c r="LA110" s="319"/>
      <c r="LB110" s="319"/>
      <c r="LC110" s="319"/>
      <c r="LD110" s="319"/>
      <c r="LE110" s="319"/>
      <c r="LF110" s="319"/>
      <c r="LG110" s="319"/>
      <c r="LH110" s="319"/>
      <c r="LI110" s="319"/>
      <c r="LJ110" s="319"/>
      <c r="LK110" s="319"/>
      <c r="LL110" s="319"/>
      <c r="LM110" s="319"/>
      <c r="LN110" s="319"/>
      <c r="LO110" s="319"/>
      <c r="LP110" s="319"/>
      <c r="LQ110" s="319"/>
      <c r="LR110" s="319"/>
      <c r="LS110" s="319"/>
      <c r="LT110" s="319"/>
      <c r="LU110" s="319"/>
      <c r="LV110" s="319"/>
      <c r="LW110" s="319"/>
      <c r="LX110" s="319"/>
      <c r="LY110" s="319"/>
      <c r="LZ110" s="319"/>
      <c r="MA110" s="319"/>
      <c r="MB110" s="319"/>
      <c r="MC110" s="319"/>
      <c r="MD110" s="319"/>
      <c r="ME110" s="319"/>
      <c r="MF110" s="319"/>
      <c r="MG110" s="319"/>
      <c r="MH110" s="319"/>
      <c r="MI110" s="319"/>
      <c r="MJ110" s="319"/>
      <c r="MK110" s="319"/>
      <c r="ML110" s="319"/>
      <c r="MM110" s="319"/>
      <c r="MN110" s="319"/>
      <c r="MO110" s="319"/>
      <c r="MP110" s="319"/>
      <c r="MQ110" s="319"/>
      <c r="MR110" s="319"/>
      <c r="MS110" s="319"/>
      <c r="MT110" s="319"/>
      <c r="MU110" s="319"/>
      <c r="MV110" s="319"/>
      <c r="MW110" s="319"/>
      <c r="MX110" s="319"/>
      <c r="MY110" s="319"/>
      <c r="MZ110" s="319"/>
      <c r="NA110" s="319"/>
      <c r="NB110" s="319"/>
      <c r="NC110" s="319"/>
      <c r="ND110" s="319"/>
      <c r="NE110" s="319"/>
      <c r="NF110" s="319"/>
      <c r="NG110" s="319"/>
      <c r="NH110" s="319"/>
      <c r="NI110" s="319"/>
      <c r="NJ110" s="319"/>
      <c r="NK110" s="319"/>
      <c r="NL110" s="319"/>
      <c r="NM110" s="319"/>
      <c r="NN110" s="319"/>
      <c r="NO110" s="319"/>
      <c r="NP110" s="319"/>
      <c r="NQ110" s="319"/>
      <c r="NR110" s="319"/>
      <c r="NS110" s="319"/>
      <c r="NT110" s="319"/>
      <c r="NU110" s="319"/>
      <c r="NV110" s="319"/>
      <c r="NW110" s="319"/>
      <c r="NX110" s="319"/>
      <c r="NY110" s="319"/>
      <c r="NZ110" s="319"/>
      <c r="OA110" s="319"/>
      <c r="OB110" s="319"/>
      <c r="OC110" s="319"/>
      <c r="OD110" s="319"/>
      <c r="OE110" s="319"/>
      <c r="OF110" s="319"/>
      <c r="OG110" s="319"/>
      <c r="OH110" s="319"/>
      <c r="OI110" s="319"/>
      <c r="OJ110" s="319"/>
      <c r="OK110" s="319"/>
      <c r="OL110" s="319"/>
      <c r="OM110" s="319"/>
      <c r="ON110" s="319"/>
      <c r="OO110" s="319"/>
      <c r="OP110" s="319"/>
      <c r="OQ110" s="319"/>
      <c r="OR110" s="319"/>
      <c r="OS110" s="319"/>
      <c r="OT110" s="319"/>
      <c r="OU110" s="319"/>
      <c r="OV110" s="319"/>
      <c r="OW110" s="319"/>
      <c r="OX110" s="319"/>
      <c r="OY110" s="319"/>
      <c r="OZ110" s="319"/>
      <c r="PA110" s="319"/>
      <c r="PB110" s="319"/>
      <c r="PC110" s="319"/>
      <c r="PD110" s="319"/>
      <c r="PE110" s="319"/>
      <c r="PF110" s="319"/>
      <c r="PG110" s="319"/>
      <c r="PH110" s="319"/>
      <c r="PI110" s="319"/>
      <c r="PJ110" s="319"/>
      <c r="PK110" s="319"/>
      <c r="PL110" s="319"/>
      <c r="PM110" s="319"/>
      <c r="PN110" s="319"/>
      <c r="PO110" s="319"/>
      <c r="PP110" s="319"/>
      <c r="PQ110" s="319"/>
      <c r="PR110" s="319"/>
      <c r="PS110" s="319"/>
      <c r="PT110" s="319"/>
      <c r="PU110" s="319"/>
      <c r="PV110" s="319"/>
      <c r="PW110" s="319"/>
      <c r="PX110" s="319"/>
      <c r="PY110" s="319"/>
      <c r="PZ110" s="319"/>
      <c r="QA110" s="319"/>
      <c r="QB110" s="319"/>
      <c r="QC110" s="319"/>
      <c r="QD110" s="319"/>
      <c r="QE110" s="319"/>
      <c r="QF110" s="319"/>
      <c r="QG110" s="319"/>
      <c r="QH110" s="319"/>
      <c r="QI110" s="319"/>
      <c r="QJ110" s="319"/>
      <c r="QK110" s="319"/>
      <c r="QL110" s="319"/>
      <c r="QM110" s="319"/>
      <c r="QN110" s="319"/>
      <c r="QO110" s="319"/>
      <c r="QP110" s="319"/>
      <c r="QQ110" s="319"/>
      <c r="QR110" s="319"/>
      <c r="QS110" s="319"/>
      <c r="QT110" s="319"/>
      <c r="QU110" s="319"/>
      <c r="QV110" s="319"/>
      <c r="QW110" s="319"/>
      <c r="QX110" s="319"/>
      <c r="QY110" s="319"/>
      <c r="QZ110" s="319"/>
      <c r="RA110" s="319"/>
      <c r="RB110" s="319"/>
      <c r="RC110" s="319"/>
      <c r="RD110" s="319"/>
      <c r="RE110" s="319"/>
      <c r="RF110" s="319"/>
      <c r="RG110" s="319"/>
    </row>
    <row r="111" spans="1:475" s="746" customFormat="1">
      <c r="A111" s="319"/>
      <c r="B111" s="837"/>
      <c r="C111" s="848"/>
      <c r="D111" s="849"/>
      <c r="E111" s="812" t="s">
        <v>667</v>
      </c>
      <c r="F111" s="812">
        <v>5</v>
      </c>
      <c r="G111" s="839"/>
      <c r="H111" s="7" t="s">
        <v>37</v>
      </c>
      <c r="I111" s="840">
        <v>86</v>
      </c>
      <c r="J111" s="814">
        <v>206</v>
      </c>
      <c r="K111" s="815">
        <v>5</v>
      </c>
      <c r="L111" s="815">
        <v>30.2</v>
      </c>
      <c r="M111" s="841">
        <f t="shared" si="17"/>
        <v>25.2</v>
      </c>
      <c r="N111" s="842">
        <f t="shared" si="19"/>
        <v>17716</v>
      </c>
      <c r="O111" s="745"/>
      <c r="P111" s="843"/>
      <c r="Q111" s="844"/>
      <c r="R111" s="844">
        <f t="shared" si="18"/>
        <v>2167.1999999999998</v>
      </c>
      <c r="S111" s="844">
        <f t="shared" si="11"/>
        <v>2597.1999999999998</v>
      </c>
      <c r="T111" s="844">
        <v>0</v>
      </c>
      <c r="U111" s="844"/>
      <c r="V111" s="844"/>
      <c r="W111" s="844">
        <v>0</v>
      </c>
      <c r="X111" s="844"/>
      <c r="Y111" s="844"/>
      <c r="Z111" s="844">
        <f t="shared" si="16"/>
        <v>0</v>
      </c>
      <c r="AA111" s="845">
        <f>IF(J111=0,0,(HLOOKUP(H111,ElectricAvoidedCosts!$C$7:$P$37,F111+1,FALSE)))</f>
        <v>0.3175879546338175</v>
      </c>
      <c r="AB111" s="844">
        <f t="shared" si="12"/>
        <v>5626.3882042927107</v>
      </c>
      <c r="AC111" s="846"/>
      <c r="AD111" s="846"/>
      <c r="AE111" s="319"/>
      <c r="AF111" s="319"/>
      <c r="AG111" s="319"/>
      <c r="AH111" s="319"/>
      <c r="AI111" s="319"/>
      <c r="AJ111" s="319"/>
      <c r="AK111" s="319"/>
      <c r="AL111" s="319"/>
      <c r="AM111" s="319"/>
      <c r="AN111" s="319"/>
      <c r="AO111" s="319"/>
      <c r="AP111" s="319"/>
      <c r="AQ111" s="319"/>
      <c r="AR111" s="319"/>
      <c r="AS111" s="319"/>
      <c r="AT111" s="319"/>
      <c r="AU111" s="319"/>
      <c r="AV111" s="319"/>
      <c r="AW111" s="319"/>
      <c r="AX111" s="319"/>
      <c r="AY111" s="319"/>
      <c r="AZ111" s="319"/>
      <c r="BA111" s="319"/>
      <c r="BB111" s="319"/>
      <c r="BC111" s="319"/>
      <c r="BD111" s="319"/>
      <c r="BE111" s="319"/>
      <c r="BF111" s="319"/>
      <c r="BG111" s="319"/>
      <c r="BH111" s="319"/>
      <c r="BI111" s="319"/>
      <c r="BJ111" s="319"/>
      <c r="BK111" s="319"/>
      <c r="BL111" s="319"/>
      <c r="BM111" s="319"/>
      <c r="BN111" s="319"/>
      <c r="BO111" s="319"/>
      <c r="BP111" s="319"/>
      <c r="BQ111" s="319"/>
      <c r="BR111" s="319"/>
      <c r="BS111" s="319"/>
      <c r="BT111" s="319"/>
      <c r="BU111" s="319"/>
      <c r="BV111" s="319"/>
      <c r="BW111" s="319"/>
      <c r="BX111" s="319"/>
      <c r="BY111" s="319"/>
      <c r="BZ111" s="319"/>
      <c r="CA111" s="319"/>
      <c r="CB111" s="319"/>
      <c r="CC111" s="319"/>
      <c r="CD111" s="319"/>
      <c r="CE111" s="319"/>
      <c r="CF111" s="319"/>
      <c r="CG111" s="319"/>
      <c r="CH111" s="319"/>
      <c r="CI111" s="319"/>
      <c r="CJ111" s="319"/>
      <c r="CK111" s="319"/>
      <c r="CL111" s="319"/>
      <c r="CM111" s="319"/>
      <c r="CN111" s="319"/>
      <c r="CO111" s="319"/>
      <c r="CP111" s="319"/>
      <c r="CQ111" s="319"/>
      <c r="CR111" s="319"/>
      <c r="CS111" s="319"/>
      <c r="CT111" s="319"/>
      <c r="CU111" s="319"/>
      <c r="CV111" s="319"/>
      <c r="CW111" s="319"/>
      <c r="CX111" s="319"/>
      <c r="CY111" s="319"/>
      <c r="CZ111" s="319"/>
      <c r="DA111" s="319"/>
      <c r="DB111" s="319"/>
      <c r="DC111" s="319"/>
      <c r="DD111" s="319"/>
      <c r="DE111" s="319"/>
      <c r="DF111" s="319"/>
      <c r="DG111" s="319"/>
      <c r="DH111" s="319"/>
      <c r="DI111" s="319"/>
      <c r="DJ111" s="319"/>
      <c r="DK111" s="319"/>
      <c r="DL111" s="319"/>
      <c r="DM111" s="319"/>
      <c r="DN111" s="319"/>
      <c r="DO111" s="319"/>
      <c r="DP111" s="319"/>
      <c r="DQ111" s="319"/>
      <c r="DR111" s="319"/>
      <c r="DS111" s="319"/>
      <c r="DT111" s="319"/>
      <c r="DU111" s="319"/>
      <c r="DV111" s="319"/>
      <c r="DW111" s="319"/>
      <c r="DX111" s="319"/>
      <c r="DY111" s="319"/>
      <c r="DZ111" s="319"/>
      <c r="EA111" s="319"/>
      <c r="EB111" s="319"/>
      <c r="EC111" s="319"/>
      <c r="ED111" s="319"/>
      <c r="EE111" s="319"/>
      <c r="EF111" s="319"/>
      <c r="EG111" s="319"/>
      <c r="EH111" s="319"/>
      <c r="EI111" s="319"/>
      <c r="EJ111" s="319"/>
      <c r="EK111" s="319"/>
      <c r="EL111" s="319"/>
      <c r="EM111" s="319"/>
      <c r="EN111" s="319"/>
      <c r="EO111" s="319"/>
      <c r="EP111" s="319"/>
      <c r="EQ111" s="319"/>
      <c r="ER111" s="319"/>
      <c r="ES111" s="319"/>
      <c r="ET111" s="319"/>
      <c r="EU111" s="319"/>
      <c r="EV111" s="319"/>
      <c r="EW111" s="319"/>
      <c r="EX111" s="319"/>
      <c r="EY111" s="319"/>
      <c r="EZ111" s="319"/>
      <c r="FA111" s="319"/>
      <c r="FB111" s="319"/>
      <c r="FC111" s="319"/>
      <c r="FD111" s="319"/>
      <c r="FE111" s="319"/>
      <c r="FF111" s="319"/>
      <c r="FG111" s="319"/>
      <c r="FH111" s="319"/>
      <c r="FI111" s="319"/>
      <c r="FJ111" s="319"/>
      <c r="FK111" s="319"/>
      <c r="FL111" s="319"/>
      <c r="FM111" s="319"/>
      <c r="FN111" s="319"/>
      <c r="FO111" s="319"/>
      <c r="FP111" s="319"/>
      <c r="FQ111" s="319"/>
      <c r="FR111" s="319"/>
      <c r="FS111" s="319"/>
      <c r="FT111" s="319"/>
      <c r="FU111" s="319"/>
      <c r="FV111" s="319"/>
      <c r="FW111" s="319"/>
      <c r="FX111" s="319"/>
      <c r="FY111" s="319"/>
      <c r="FZ111" s="319"/>
      <c r="GA111" s="319"/>
      <c r="GB111" s="319"/>
      <c r="GC111" s="319"/>
      <c r="GD111" s="319"/>
      <c r="GE111" s="319"/>
      <c r="GF111" s="319"/>
      <c r="GG111" s="319"/>
      <c r="GH111" s="319"/>
      <c r="GI111" s="319"/>
      <c r="GJ111" s="319"/>
      <c r="GK111" s="319"/>
      <c r="GL111" s="319"/>
      <c r="GM111" s="319"/>
      <c r="GN111" s="319"/>
      <c r="GO111" s="319"/>
      <c r="GP111" s="319"/>
      <c r="GQ111" s="319"/>
      <c r="GR111" s="319"/>
      <c r="GS111" s="319"/>
      <c r="GT111" s="319"/>
      <c r="GU111" s="319"/>
      <c r="GV111" s="319"/>
      <c r="GW111" s="319"/>
      <c r="GX111" s="319"/>
      <c r="GY111" s="319"/>
      <c r="GZ111" s="319"/>
      <c r="HA111" s="319"/>
      <c r="HB111" s="319"/>
      <c r="HC111" s="319"/>
      <c r="HD111" s="319"/>
      <c r="HE111" s="319"/>
      <c r="HF111" s="319"/>
      <c r="HG111" s="319"/>
      <c r="HH111" s="319"/>
      <c r="HI111" s="319"/>
      <c r="HJ111" s="319"/>
      <c r="HK111" s="319"/>
      <c r="HL111" s="319"/>
      <c r="HM111" s="319"/>
      <c r="HN111" s="319"/>
      <c r="HO111" s="319"/>
      <c r="HP111" s="319"/>
      <c r="HQ111" s="319"/>
      <c r="HR111" s="319"/>
      <c r="HS111" s="319"/>
      <c r="HT111" s="319"/>
      <c r="HU111" s="319"/>
      <c r="HV111" s="319"/>
      <c r="HW111" s="319"/>
      <c r="HX111" s="319"/>
      <c r="HY111" s="319"/>
      <c r="HZ111" s="319"/>
      <c r="IA111" s="319"/>
      <c r="IB111" s="319"/>
      <c r="IC111" s="319"/>
      <c r="ID111" s="319"/>
      <c r="IE111" s="319"/>
      <c r="IF111" s="319"/>
      <c r="IG111" s="319"/>
      <c r="IH111" s="319"/>
      <c r="II111" s="319"/>
      <c r="IJ111" s="319"/>
      <c r="IK111" s="319"/>
      <c r="IL111" s="319"/>
      <c r="IM111" s="319"/>
      <c r="IN111" s="319"/>
      <c r="IO111" s="319"/>
      <c r="IP111" s="319"/>
      <c r="IQ111" s="319"/>
      <c r="IR111" s="319"/>
      <c r="IS111" s="319"/>
      <c r="IT111" s="319"/>
      <c r="IU111" s="319"/>
      <c r="IV111" s="319"/>
      <c r="IW111" s="319"/>
      <c r="IX111" s="319"/>
      <c r="IY111" s="319"/>
      <c r="IZ111" s="319"/>
      <c r="JA111" s="319"/>
      <c r="JB111" s="319"/>
      <c r="JC111" s="319"/>
      <c r="JD111" s="319"/>
      <c r="JE111" s="319"/>
      <c r="JF111" s="319"/>
      <c r="JG111" s="319"/>
      <c r="JH111" s="319"/>
      <c r="JI111" s="319"/>
      <c r="JJ111" s="319"/>
      <c r="JK111" s="319"/>
      <c r="JL111" s="319"/>
      <c r="JM111" s="319"/>
      <c r="JN111" s="319"/>
      <c r="JO111" s="319"/>
      <c r="JP111" s="319"/>
      <c r="JQ111" s="319"/>
      <c r="JR111" s="319"/>
      <c r="JS111" s="319"/>
      <c r="JT111" s="319"/>
      <c r="JU111" s="319"/>
      <c r="JV111" s="319"/>
      <c r="JW111" s="319"/>
      <c r="JX111" s="319"/>
      <c r="JY111" s="319"/>
      <c r="JZ111" s="319"/>
      <c r="KA111" s="319"/>
      <c r="KB111" s="319"/>
      <c r="KC111" s="319"/>
      <c r="KD111" s="319"/>
      <c r="KE111" s="319"/>
      <c r="KF111" s="319"/>
      <c r="KG111" s="319"/>
      <c r="KH111" s="319"/>
      <c r="KI111" s="319"/>
      <c r="KJ111" s="319"/>
      <c r="KK111" s="319"/>
      <c r="KL111" s="319"/>
      <c r="KM111" s="319"/>
      <c r="KN111" s="319"/>
      <c r="KO111" s="319"/>
      <c r="KP111" s="319"/>
      <c r="KQ111" s="319"/>
      <c r="KR111" s="319"/>
      <c r="KS111" s="319"/>
      <c r="KT111" s="319"/>
      <c r="KU111" s="319"/>
      <c r="KV111" s="319"/>
      <c r="KW111" s="319"/>
      <c r="KX111" s="319"/>
      <c r="KY111" s="319"/>
      <c r="KZ111" s="319"/>
      <c r="LA111" s="319"/>
      <c r="LB111" s="319"/>
      <c r="LC111" s="319"/>
      <c r="LD111" s="319"/>
      <c r="LE111" s="319"/>
      <c r="LF111" s="319"/>
      <c r="LG111" s="319"/>
      <c r="LH111" s="319"/>
      <c r="LI111" s="319"/>
      <c r="LJ111" s="319"/>
      <c r="LK111" s="319"/>
      <c r="LL111" s="319"/>
      <c r="LM111" s="319"/>
      <c r="LN111" s="319"/>
      <c r="LO111" s="319"/>
      <c r="LP111" s="319"/>
      <c r="LQ111" s="319"/>
      <c r="LR111" s="319"/>
      <c r="LS111" s="319"/>
      <c r="LT111" s="319"/>
      <c r="LU111" s="319"/>
      <c r="LV111" s="319"/>
      <c r="LW111" s="319"/>
      <c r="LX111" s="319"/>
      <c r="LY111" s="319"/>
      <c r="LZ111" s="319"/>
      <c r="MA111" s="319"/>
      <c r="MB111" s="319"/>
      <c r="MC111" s="319"/>
      <c r="MD111" s="319"/>
      <c r="ME111" s="319"/>
      <c r="MF111" s="319"/>
      <c r="MG111" s="319"/>
      <c r="MH111" s="319"/>
      <c r="MI111" s="319"/>
      <c r="MJ111" s="319"/>
      <c r="MK111" s="319"/>
      <c r="ML111" s="319"/>
      <c r="MM111" s="319"/>
      <c r="MN111" s="319"/>
      <c r="MO111" s="319"/>
      <c r="MP111" s="319"/>
      <c r="MQ111" s="319"/>
      <c r="MR111" s="319"/>
      <c r="MS111" s="319"/>
      <c r="MT111" s="319"/>
      <c r="MU111" s="319"/>
      <c r="MV111" s="319"/>
      <c r="MW111" s="319"/>
      <c r="MX111" s="319"/>
      <c r="MY111" s="319"/>
      <c r="MZ111" s="319"/>
      <c r="NA111" s="319"/>
      <c r="NB111" s="319"/>
      <c r="NC111" s="319"/>
      <c r="ND111" s="319"/>
      <c r="NE111" s="319"/>
      <c r="NF111" s="319"/>
      <c r="NG111" s="319"/>
      <c r="NH111" s="319"/>
      <c r="NI111" s="319"/>
      <c r="NJ111" s="319"/>
      <c r="NK111" s="319"/>
      <c r="NL111" s="319"/>
      <c r="NM111" s="319"/>
      <c r="NN111" s="319"/>
      <c r="NO111" s="319"/>
      <c r="NP111" s="319"/>
      <c r="NQ111" s="319"/>
      <c r="NR111" s="319"/>
      <c r="NS111" s="319"/>
      <c r="NT111" s="319"/>
      <c r="NU111" s="319"/>
      <c r="NV111" s="319"/>
      <c r="NW111" s="319"/>
      <c r="NX111" s="319"/>
      <c r="NY111" s="319"/>
      <c r="NZ111" s="319"/>
      <c r="OA111" s="319"/>
      <c r="OB111" s="319"/>
      <c r="OC111" s="319"/>
      <c r="OD111" s="319"/>
      <c r="OE111" s="319"/>
      <c r="OF111" s="319"/>
      <c r="OG111" s="319"/>
      <c r="OH111" s="319"/>
      <c r="OI111" s="319"/>
      <c r="OJ111" s="319"/>
      <c r="OK111" s="319"/>
      <c r="OL111" s="319"/>
      <c r="OM111" s="319"/>
      <c r="ON111" s="319"/>
      <c r="OO111" s="319"/>
      <c r="OP111" s="319"/>
      <c r="OQ111" s="319"/>
      <c r="OR111" s="319"/>
      <c r="OS111" s="319"/>
      <c r="OT111" s="319"/>
      <c r="OU111" s="319"/>
      <c r="OV111" s="319"/>
      <c r="OW111" s="319"/>
      <c r="OX111" s="319"/>
      <c r="OY111" s="319"/>
      <c r="OZ111" s="319"/>
      <c r="PA111" s="319"/>
      <c r="PB111" s="319"/>
      <c r="PC111" s="319"/>
      <c r="PD111" s="319"/>
      <c r="PE111" s="319"/>
      <c r="PF111" s="319"/>
      <c r="PG111" s="319"/>
      <c r="PH111" s="319"/>
      <c r="PI111" s="319"/>
      <c r="PJ111" s="319"/>
      <c r="PK111" s="319"/>
      <c r="PL111" s="319"/>
      <c r="PM111" s="319"/>
      <c r="PN111" s="319"/>
      <c r="PO111" s="319"/>
      <c r="PP111" s="319"/>
      <c r="PQ111" s="319"/>
      <c r="PR111" s="319"/>
      <c r="PS111" s="319"/>
      <c r="PT111" s="319"/>
      <c r="PU111" s="319"/>
      <c r="PV111" s="319"/>
      <c r="PW111" s="319"/>
      <c r="PX111" s="319"/>
      <c r="PY111" s="319"/>
      <c r="PZ111" s="319"/>
      <c r="QA111" s="319"/>
      <c r="QB111" s="319"/>
      <c r="QC111" s="319"/>
      <c r="QD111" s="319"/>
      <c r="QE111" s="319"/>
      <c r="QF111" s="319"/>
      <c r="QG111" s="319"/>
      <c r="QH111" s="319"/>
      <c r="QI111" s="319"/>
      <c r="QJ111" s="319"/>
      <c r="QK111" s="319"/>
      <c r="QL111" s="319"/>
      <c r="QM111" s="319"/>
      <c r="QN111" s="319"/>
      <c r="QO111" s="319"/>
      <c r="QP111" s="319"/>
      <c r="QQ111" s="319"/>
      <c r="QR111" s="319"/>
      <c r="QS111" s="319"/>
      <c r="QT111" s="319"/>
      <c r="QU111" s="319"/>
      <c r="QV111" s="319"/>
      <c r="QW111" s="319"/>
      <c r="QX111" s="319"/>
      <c r="QY111" s="319"/>
      <c r="QZ111" s="319"/>
      <c r="RA111" s="319"/>
      <c r="RB111" s="319"/>
      <c r="RC111" s="319"/>
      <c r="RD111" s="319"/>
      <c r="RE111" s="319"/>
      <c r="RF111" s="319"/>
      <c r="RG111" s="319"/>
    </row>
    <row r="112" spans="1:475" s="746" customFormat="1">
      <c r="A112" s="319"/>
      <c r="B112" s="837"/>
      <c r="C112" s="848"/>
      <c r="D112" s="849"/>
      <c r="E112" s="812" t="s">
        <v>668</v>
      </c>
      <c r="F112" s="812">
        <v>5</v>
      </c>
      <c r="G112" s="839"/>
      <c r="H112" s="7" t="s">
        <v>37</v>
      </c>
      <c r="I112" s="840">
        <v>211</v>
      </c>
      <c r="J112" s="814">
        <v>273</v>
      </c>
      <c r="K112" s="815">
        <v>5</v>
      </c>
      <c r="L112" s="815">
        <v>30.2</v>
      </c>
      <c r="M112" s="841">
        <f t="shared" si="17"/>
        <v>25.2</v>
      </c>
      <c r="N112" s="842">
        <f t="shared" si="19"/>
        <v>57603</v>
      </c>
      <c r="O112" s="745"/>
      <c r="P112" s="843"/>
      <c r="Q112" s="844"/>
      <c r="R112" s="844">
        <f t="shared" si="18"/>
        <v>5317.2</v>
      </c>
      <c r="S112" s="844">
        <f t="shared" si="11"/>
        <v>6372.2</v>
      </c>
      <c r="T112" s="844">
        <v>0</v>
      </c>
      <c r="U112" s="844"/>
      <c r="V112" s="844"/>
      <c r="W112" s="844">
        <v>0</v>
      </c>
      <c r="X112" s="844"/>
      <c r="Y112" s="844"/>
      <c r="Z112" s="844">
        <f t="shared" si="16"/>
        <v>0</v>
      </c>
      <c r="AA112" s="845">
        <f>IF(J112=0,0,(HLOOKUP(H112,ElectricAvoidedCosts!$C$7:$P$37,F112+1,FALSE)))</f>
        <v>0.3175879546338175</v>
      </c>
      <c r="AB112" s="844">
        <f t="shared" si="12"/>
        <v>18294.018950771791</v>
      </c>
      <c r="AC112" s="846"/>
      <c r="AD112" s="846"/>
      <c r="AE112" s="319"/>
      <c r="AF112" s="319"/>
      <c r="AG112" s="319"/>
      <c r="AH112" s="319"/>
      <c r="AI112" s="319"/>
      <c r="AJ112" s="319"/>
      <c r="AK112" s="319"/>
      <c r="AL112" s="319"/>
      <c r="AM112" s="319"/>
      <c r="AN112" s="319"/>
      <c r="AO112" s="319"/>
      <c r="AP112" s="319"/>
      <c r="AQ112" s="319"/>
      <c r="AR112" s="319"/>
      <c r="AS112" s="319"/>
      <c r="AT112" s="319"/>
      <c r="AU112" s="319"/>
      <c r="AV112" s="319"/>
      <c r="AW112" s="319"/>
      <c r="AX112" s="319"/>
      <c r="AY112" s="319"/>
      <c r="AZ112" s="319"/>
      <c r="BA112" s="319"/>
      <c r="BB112" s="319"/>
      <c r="BC112" s="319"/>
      <c r="BD112" s="319"/>
      <c r="BE112" s="319"/>
      <c r="BF112" s="319"/>
      <c r="BG112" s="319"/>
      <c r="BH112" s="319"/>
      <c r="BI112" s="319"/>
      <c r="BJ112" s="319"/>
      <c r="BK112" s="319"/>
      <c r="BL112" s="319"/>
      <c r="BM112" s="319"/>
      <c r="BN112" s="319"/>
      <c r="BO112" s="319"/>
      <c r="BP112" s="319"/>
      <c r="BQ112" s="319"/>
      <c r="BR112" s="319"/>
      <c r="BS112" s="319"/>
      <c r="BT112" s="319"/>
      <c r="BU112" s="319"/>
      <c r="BV112" s="319"/>
      <c r="BW112" s="319"/>
      <c r="BX112" s="319"/>
      <c r="BY112" s="319"/>
      <c r="BZ112" s="319"/>
      <c r="CA112" s="319"/>
      <c r="CB112" s="319"/>
      <c r="CC112" s="319"/>
      <c r="CD112" s="319"/>
      <c r="CE112" s="319"/>
      <c r="CF112" s="319"/>
      <c r="CG112" s="319"/>
      <c r="CH112" s="319"/>
      <c r="CI112" s="319"/>
      <c r="CJ112" s="319"/>
      <c r="CK112" s="319"/>
      <c r="CL112" s="319"/>
      <c r="CM112" s="319"/>
      <c r="CN112" s="319"/>
      <c r="CO112" s="319"/>
      <c r="CP112" s="319"/>
      <c r="CQ112" s="319"/>
      <c r="CR112" s="319"/>
      <c r="CS112" s="319"/>
      <c r="CT112" s="319"/>
      <c r="CU112" s="319"/>
      <c r="CV112" s="319"/>
      <c r="CW112" s="319"/>
      <c r="CX112" s="319"/>
      <c r="CY112" s="319"/>
      <c r="CZ112" s="319"/>
      <c r="DA112" s="319"/>
      <c r="DB112" s="319"/>
      <c r="DC112" s="319"/>
      <c r="DD112" s="319"/>
      <c r="DE112" s="319"/>
      <c r="DF112" s="319"/>
      <c r="DG112" s="319"/>
      <c r="DH112" s="319"/>
      <c r="DI112" s="319"/>
      <c r="DJ112" s="319"/>
      <c r="DK112" s="319"/>
      <c r="DL112" s="319"/>
      <c r="DM112" s="319"/>
      <c r="DN112" s="319"/>
      <c r="DO112" s="319"/>
      <c r="DP112" s="319"/>
      <c r="DQ112" s="319"/>
      <c r="DR112" s="319"/>
      <c r="DS112" s="319"/>
      <c r="DT112" s="319"/>
      <c r="DU112" s="319"/>
      <c r="DV112" s="319"/>
      <c r="DW112" s="319"/>
      <c r="DX112" s="319"/>
      <c r="DY112" s="319"/>
      <c r="DZ112" s="319"/>
      <c r="EA112" s="319"/>
      <c r="EB112" s="319"/>
      <c r="EC112" s="319"/>
      <c r="ED112" s="319"/>
      <c r="EE112" s="319"/>
      <c r="EF112" s="319"/>
      <c r="EG112" s="319"/>
      <c r="EH112" s="319"/>
      <c r="EI112" s="319"/>
      <c r="EJ112" s="319"/>
      <c r="EK112" s="319"/>
      <c r="EL112" s="319"/>
      <c r="EM112" s="319"/>
      <c r="EN112" s="319"/>
      <c r="EO112" s="319"/>
      <c r="EP112" s="319"/>
      <c r="EQ112" s="319"/>
      <c r="ER112" s="319"/>
      <c r="ES112" s="319"/>
      <c r="ET112" s="319"/>
      <c r="EU112" s="319"/>
      <c r="EV112" s="319"/>
      <c r="EW112" s="319"/>
      <c r="EX112" s="319"/>
      <c r="EY112" s="319"/>
      <c r="EZ112" s="319"/>
      <c r="FA112" s="319"/>
      <c r="FB112" s="319"/>
      <c r="FC112" s="319"/>
      <c r="FD112" s="319"/>
      <c r="FE112" s="319"/>
      <c r="FF112" s="319"/>
      <c r="FG112" s="319"/>
      <c r="FH112" s="319"/>
      <c r="FI112" s="319"/>
      <c r="FJ112" s="319"/>
      <c r="FK112" s="319"/>
      <c r="FL112" s="319"/>
      <c r="FM112" s="319"/>
      <c r="FN112" s="319"/>
      <c r="FO112" s="319"/>
      <c r="FP112" s="319"/>
      <c r="FQ112" s="319"/>
      <c r="FR112" s="319"/>
      <c r="FS112" s="319"/>
      <c r="FT112" s="319"/>
      <c r="FU112" s="319"/>
      <c r="FV112" s="319"/>
      <c r="FW112" s="319"/>
      <c r="FX112" s="319"/>
      <c r="FY112" s="319"/>
      <c r="FZ112" s="319"/>
      <c r="GA112" s="319"/>
      <c r="GB112" s="319"/>
      <c r="GC112" s="319"/>
      <c r="GD112" s="319"/>
      <c r="GE112" s="319"/>
      <c r="GF112" s="319"/>
      <c r="GG112" s="319"/>
      <c r="GH112" s="319"/>
      <c r="GI112" s="319"/>
      <c r="GJ112" s="319"/>
      <c r="GK112" s="319"/>
      <c r="GL112" s="319"/>
      <c r="GM112" s="319"/>
      <c r="GN112" s="319"/>
      <c r="GO112" s="319"/>
      <c r="GP112" s="319"/>
      <c r="GQ112" s="319"/>
      <c r="GR112" s="319"/>
      <c r="GS112" s="319"/>
      <c r="GT112" s="319"/>
      <c r="GU112" s="319"/>
      <c r="GV112" s="319"/>
      <c r="GW112" s="319"/>
      <c r="GX112" s="319"/>
      <c r="GY112" s="319"/>
      <c r="GZ112" s="319"/>
      <c r="HA112" s="319"/>
      <c r="HB112" s="319"/>
      <c r="HC112" s="319"/>
      <c r="HD112" s="319"/>
      <c r="HE112" s="319"/>
      <c r="HF112" s="319"/>
      <c r="HG112" s="319"/>
      <c r="HH112" s="319"/>
      <c r="HI112" s="319"/>
      <c r="HJ112" s="319"/>
      <c r="HK112" s="319"/>
      <c r="HL112" s="319"/>
      <c r="HM112" s="319"/>
      <c r="HN112" s="319"/>
      <c r="HO112" s="319"/>
      <c r="HP112" s="319"/>
      <c r="HQ112" s="319"/>
      <c r="HR112" s="319"/>
      <c r="HS112" s="319"/>
      <c r="HT112" s="319"/>
      <c r="HU112" s="319"/>
      <c r="HV112" s="319"/>
      <c r="HW112" s="319"/>
      <c r="HX112" s="319"/>
      <c r="HY112" s="319"/>
      <c r="HZ112" s="319"/>
      <c r="IA112" s="319"/>
      <c r="IB112" s="319"/>
      <c r="IC112" s="319"/>
      <c r="ID112" s="319"/>
      <c r="IE112" s="319"/>
      <c r="IF112" s="319"/>
      <c r="IG112" s="319"/>
      <c r="IH112" s="319"/>
      <c r="II112" s="319"/>
      <c r="IJ112" s="319"/>
      <c r="IK112" s="319"/>
      <c r="IL112" s="319"/>
      <c r="IM112" s="319"/>
      <c r="IN112" s="319"/>
      <c r="IO112" s="319"/>
      <c r="IP112" s="319"/>
      <c r="IQ112" s="319"/>
      <c r="IR112" s="319"/>
      <c r="IS112" s="319"/>
      <c r="IT112" s="319"/>
      <c r="IU112" s="319"/>
      <c r="IV112" s="319"/>
      <c r="IW112" s="319"/>
      <c r="IX112" s="319"/>
      <c r="IY112" s="319"/>
      <c r="IZ112" s="319"/>
      <c r="JA112" s="319"/>
      <c r="JB112" s="319"/>
      <c r="JC112" s="319"/>
      <c r="JD112" s="319"/>
      <c r="JE112" s="319"/>
      <c r="JF112" s="319"/>
      <c r="JG112" s="319"/>
      <c r="JH112" s="319"/>
      <c r="JI112" s="319"/>
      <c r="JJ112" s="319"/>
      <c r="JK112" s="319"/>
      <c r="JL112" s="319"/>
      <c r="JM112" s="319"/>
      <c r="JN112" s="319"/>
      <c r="JO112" s="319"/>
      <c r="JP112" s="319"/>
      <c r="JQ112" s="319"/>
      <c r="JR112" s="319"/>
      <c r="JS112" s="319"/>
      <c r="JT112" s="319"/>
      <c r="JU112" s="319"/>
      <c r="JV112" s="319"/>
      <c r="JW112" s="319"/>
      <c r="JX112" s="319"/>
      <c r="JY112" s="319"/>
      <c r="JZ112" s="319"/>
      <c r="KA112" s="319"/>
      <c r="KB112" s="319"/>
      <c r="KC112" s="319"/>
      <c r="KD112" s="319"/>
      <c r="KE112" s="319"/>
      <c r="KF112" s="319"/>
      <c r="KG112" s="319"/>
      <c r="KH112" s="319"/>
      <c r="KI112" s="319"/>
      <c r="KJ112" s="319"/>
      <c r="KK112" s="319"/>
      <c r="KL112" s="319"/>
      <c r="KM112" s="319"/>
      <c r="KN112" s="319"/>
      <c r="KO112" s="319"/>
      <c r="KP112" s="319"/>
      <c r="KQ112" s="319"/>
      <c r="KR112" s="319"/>
      <c r="KS112" s="319"/>
      <c r="KT112" s="319"/>
      <c r="KU112" s="319"/>
      <c r="KV112" s="319"/>
      <c r="KW112" s="319"/>
      <c r="KX112" s="319"/>
      <c r="KY112" s="319"/>
      <c r="KZ112" s="319"/>
      <c r="LA112" s="319"/>
      <c r="LB112" s="319"/>
      <c r="LC112" s="319"/>
      <c r="LD112" s="319"/>
      <c r="LE112" s="319"/>
      <c r="LF112" s="319"/>
      <c r="LG112" s="319"/>
      <c r="LH112" s="319"/>
      <c r="LI112" s="319"/>
      <c r="LJ112" s="319"/>
      <c r="LK112" s="319"/>
      <c r="LL112" s="319"/>
      <c r="LM112" s="319"/>
      <c r="LN112" s="319"/>
      <c r="LO112" s="319"/>
      <c r="LP112" s="319"/>
      <c r="LQ112" s="319"/>
      <c r="LR112" s="319"/>
      <c r="LS112" s="319"/>
      <c r="LT112" s="319"/>
      <c r="LU112" s="319"/>
      <c r="LV112" s="319"/>
      <c r="LW112" s="319"/>
      <c r="LX112" s="319"/>
      <c r="LY112" s="319"/>
      <c r="LZ112" s="319"/>
      <c r="MA112" s="319"/>
      <c r="MB112" s="319"/>
      <c r="MC112" s="319"/>
      <c r="MD112" s="319"/>
      <c r="ME112" s="319"/>
      <c r="MF112" s="319"/>
      <c r="MG112" s="319"/>
      <c r="MH112" s="319"/>
      <c r="MI112" s="319"/>
      <c r="MJ112" s="319"/>
      <c r="MK112" s="319"/>
      <c r="ML112" s="319"/>
      <c r="MM112" s="319"/>
      <c r="MN112" s="319"/>
      <c r="MO112" s="319"/>
      <c r="MP112" s="319"/>
      <c r="MQ112" s="319"/>
      <c r="MR112" s="319"/>
      <c r="MS112" s="319"/>
      <c r="MT112" s="319"/>
      <c r="MU112" s="319"/>
      <c r="MV112" s="319"/>
      <c r="MW112" s="319"/>
      <c r="MX112" s="319"/>
      <c r="MY112" s="319"/>
      <c r="MZ112" s="319"/>
      <c r="NA112" s="319"/>
      <c r="NB112" s="319"/>
      <c r="NC112" s="319"/>
      <c r="ND112" s="319"/>
      <c r="NE112" s="319"/>
      <c r="NF112" s="319"/>
      <c r="NG112" s="319"/>
      <c r="NH112" s="319"/>
      <c r="NI112" s="319"/>
      <c r="NJ112" s="319"/>
      <c r="NK112" s="319"/>
      <c r="NL112" s="319"/>
      <c r="NM112" s="319"/>
      <c r="NN112" s="319"/>
      <c r="NO112" s="319"/>
      <c r="NP112" s="319"/>
      <c r="NQ112" s="319"/>
      <c r="NR112" s="319"/>
      <c r="NS112" s="319"/>
      <c r="NT112" s="319"/>
      <c r="NU112" s="319"/>
      <c r="NV112" s="319"/>
      <c r="NW112" s="319"/>
      <c r="NX112" s="319"/>
      <c r="NY112" s="319"/>
      <c r="NZ112" s="319"/>
      <c r="OA112" s="319"/>
      <c r="OB112" s="319"/>
      <c r="OC112" s="319"/>
      <c r="OD112" s="319"/>
      <c r="OE112" s="319"/>
      <c r="OF112" s="319"/>
      <c r="OG112" s="319"/>
      <c r="OH112" s="319"/>
      <c r="OI112" s="319"/>
      <c r="OJ112" s="319"/>
      <c r="OK112" s="319"/>
      <c r="OL112" s="319"/>
      <c r="OM112" s="319"/>
      <c r="ON112" s="319"/>
      <c r="OO112" s="319"/>
      <c r="OP112" s="319"/>
      <c r="OQ112" s="319"/>
      <c r="OR112" s="319"/>
      <c r="OS112" s="319"/>
      <c r="OT112" s="319"/>
      <c r="OU112" s="319"/>
      <c r="OV112" s="319"/>
      <c r="OW112" s="319"/>
      <c r="OX112" s="319"/>
      <c r="OY112" s="319"/>
      <c r="OZ112" s="319"/>
      <c r="PA112" s="319"/>
      <c r="PB112" s="319"/>
      <c r="PC112" s="319"/>
      <c r="PD112" s="319"/>
      <c r="PE112" s="319"/>
      <c r="PF112" s="319"/>
      <c r="PG112" s="319"/>
      <c r="PH112" s="319"/>
      <c r="PI112" s="319"/>
      <c r="PJ112" s="319"/>
      <c r="PK112" s="319"/>
      <c r="PL112" s="319"/>
      <c r="PM112" s="319"/>
      <c r="PN112" s="319"/>
      <c r="PO112" s="319"/>
      <c r="PP112" s="319"/>
      <c r="PQ112" s="319"/>
      <c r="PR112" s="319"/>
      <c r="PS112" s="319"/>
      <c r="PT112" s="319"/>
      <c r="PU112" s="319"/>
      <c r="PV112" s="319"/>
      <c r="PW112" s="319"/>
      <c r="PX112" s="319"/>
      <c r="PY112" s="319"/>
      <c r="PZ112" s="319"/>
      <c r="QA112" s="319"/>
      <c r="QB112" s="319"/>
      <c r="QC112" s="319"/>
      <c r="QD112" s="319"/>
      <c r="QE112" s="319"/>
      <c r="QF112" s="319"/>
      <c r="QG112" s="319"/>
      <c r="QH112" s="319"/>
      <c r="QI112" s="319"/>
      <c r="QJ112" s="319"/>
      <c r="QK112" s="319"/>
      <c r="QL112" s="319"/>
      <c r="QM112" s="319"/>
      <c r="QN112" s="319"/>
      <c r="QO112" s="319"/>
      <c r="QP112" s="319"/>
      <c r="QQ112" s="319"/>
      <c r="QR112" s="319"/>
      <c r="QS112" s="319"/>
      <c r="QT112" s="319"/>
      <c r="QU112" s="319"/>
      <c r="QV112" s="319"/>
      <c r="QW112" s="319"/>
      <c r="QX112" s="319"/>
      <c r="QY112" s="319"/>
      <c r="QZ112" s="319"/>
      <c r="RA112" s="319"/>
      <c r="RB112" s="319"/>
      <c r="RC112" s="319"/>
      <c r="RD112" s="319"/>
      <c r="RE112" s="319"/>
      <c r="RF112" s="319"/>
      <c r="RG112" s="319"/>
    </row>
    <row r="113" spans="1:475" s="97" customFormat="1" ht="14.4" thickBot="1">
      <c r="A113" s="376"/>
      <c r="B113" s="392"/>
      <c r="C113" s="393"/>
      <c r="D113" s="393"/>
      <c r="E113" s="603"/>
      <c r="F113" s="381"/>
      <c r="G113" s="604">
        <f>SUM(G5:G112)</f>
        <v>4.6063555037286701</v>
      </c>
      <c r="H113" s="605">
        <f>SUM(H5:H50)</f>
        <v>0</v>
      </c>
      <c r="I113" s="606"/>
      <c r="J113" s="607"/>
      <c r="K113" s="608"/>
      <c r="L113" s="608"/>
      <c r="M113" s="608">
        <f>SUM(M5:M112)</f>
        <v>1705.3000000000004</v>
      </c>
      <c r="N113" s="608">
        <f>SUM(N5:N112)</f>
        <v>6249009</v>
      </c>
      <c r="O113" s="608">
        <f>SUM(O5:O112)</f>
        <v>0</v>
      </c>
      <c r="P113" s="608">
        <v>193939.78</v>
      </c>
      <c r="Q113" s="608">
        <v>790359.28</v>
      </c>
      <c r="R113" s="608">
        <f>SUM(R5:R112)</f>
        <v>901084.89999999967</v>
      </c>
      <c r="S113" s="608">
        <f>SUM(S5:S112)</f>
        <v>1508298.9000000001</v>
      </c>
      <c r="T113" s="608">
        <f>SUM(T5:T112)</f>
        <v>0</v>
      </c>
      <c r="U113" s="463">
        <f>P113+Q113</f>
        <v>984299.06</v>
      </c>
      <c r="V113" s="463">
        <f>T113+S113+P113</f>
        <v>1702238.6800000002</v>
      </c>
      <c r="W113" s="463">
        <f>SUM(W91:W112)</f>
        <v>0</v>
      </c>
      <c r="X113" s="463">
        <f t="shared" ref="X113:Y113" si="20">U113/(1+$E$2)^1</f>
        <v>913078.90538033389</v>
      </c>
      <c r="Y113" s="463">
        <f t="shared" si="20"/>
        <v>1579071.1317254175</v>
      </c>
      <c r="Z113" s="608">
        <f>SUM(Z5:Z112)</f>
        <v>0</v>
      </c>
      <c r="AA113" s="608">
        <f>SUM(AA5:AA112)</f>
        <v>37.94932024721259</v>
      </c>
      <c r="AB113" s="608">
        <f>SUM(AB5:AB112)</f>
        <v>2113323.8153616777</v>
      </c>
      <c r="AC113" s="611">
        <f t="shared" ref="AC113" si="21">AB113/X113</f>
        <v>2.3145029448264318</v>
      </c>
      <c r="AD113" s="611">
        <f t="shared" ref="AD113" si="22">((AB113*1.1)+Z113)/Y113</f>
        <v>1.4721668645526711</v>
      </c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  <c r="IT113" s="77"/>
      <c r="IU113" s="77"/>
      <c r="IV113" s="77"/>
      <c r="IW113" s="77"/>
      <c r="IX113" s="77"/>
      <c r="IY113" s="77"/>
      <c r="IZ113" s="77"/>
      <c r="JA113" s="77"/>
      <c r="JB113" s="77"/>
      <c r="JC113" s="77"/>
      <c r="JD113" s="77"/>
      <c r="JE113" s="77"/>
      <c r="JF113" s="77"/>
      <c r="JG113" s="77"/>
      <c r="JH113" s="77"/>
      <c r="JI113" s="77"/>
      <c r="JJ113" s="77"/>
      <c r="JK113" s="77"/>
      <c r="JL113" s="77"/>
      <c r="JM113" s="77"/>
      <c r="JN113" s="77"/>
      <c r="JO113" s="77"/>
      <c r="JP113" s="77"/>
      <c r="JQ113" s="77"/>
      <c r="JR113" s="77"/>
      <c r="JS113" s="77"/>
      <c r="JT113" s="77"/>
      <c r="JU113" s="77"/>
      <c r="JV113" s="77"/>
      <c r="JW113" s="77"/>
      <c r="JX113" s="77"/>
      <c r="JY113" s="77"/>
      <c r="JZ113" s="77"/>
      <c r="KA113" s="77"/>
      <c r="KB113" s="77"/>
      <c r="KC113" s="77"/>
      <c r="KD113" s="77"/>
      <c r="KE113" s="77"/>
      <c r="KF113" s="77"/>
      <c r="KG113" s="77"/>
      <c r="KH113" s="77"/>
      <c r="KI113" s="77"/>
      <c r="KJ113" s="77"/>
      <c r="KK113" s="77"/>
      <c r="KL113" s="77"/>
      <c r="KM113" s="77"/>
      <c r="KN113" s="77"/>
      <c r="KO113" s="77"/>
      <c r="KP113" s="77"/>
      <c r="KQ113" s="77"/>
      <c r="KR113" s="77"/>
      <c r="KS113" s="77"/>
      <c r="KT113" s="77"/>
      <c r="KU113" s="77"/>
      <c r="KV113" s="77"/>
      <c r="KW113" s="77"/>
      <c r="KX113" s="77"/>
      <c r="KY113" s="77"/>
      <c r="KZ113" s="77"/>
      <c r="LA113" s="77"/>
      <c r="LB113" s="77"/>
      <c r="LC113" s="77"/>
      <c r="LD113" s="77"/>
      <c r="LE113" s="77"/>
      <c r="LF113" s="77"/>
      <c r="LG113" s="77"/>
      <c r="LH113" s="77"/>
      <c r="LI113" s="77"/>
      <c r="LJ113" s="77"/>
      <c r="LK113" s="77"/>
      <c r="LL113" s="77"/>
      <c r="LM113" s="77"/>
      <c r="LN113" s="77"/>
      <c r="LO113" s="77"/>
      <c r="LP113" s="77"/>
      <c r="LQ113" s="77"/>
      <c r="LR113" s="77"/>
      <c r="LS113" s="77"/>
      <c r="LT113" s="77"/>
      <c r="LU113" s="77"/>
      <c r="LV113" s="77"/>
      <c r="LW113" s="77"/>
      <c r="LX113" s="77"/>
      <c r="LY113" s="77"/>
      <c r="LZ113" s="77"/>
      <c r="MA113" s="77"/>
      <c r="MB113" s="77"/>
      <c r="MC113" s="77"/>
      <c r="MD113" s="77"/>
      <c r="ME113" s="77"/>
      <c r="MF113" s="77"/>
      <c r="MG113" s="77"/>
      <c r="MH113" s="77"/>
      <c r="MI113" s="77"/>
      <c r="MJ113" s="77"/>
      <c r="MK113" s="77"/>
      <c r="ML113" s="77"/>
      <c r="MM113" s="77"/>
      <c r="MN113" s="77"/>
      <c r="MO113" s="77"/>
      <c r="MP113" s="77"/>
      <c r="MQ113" s="77"/>
      <c r="MR113" s="77"/>
      <c r="MS113" s="77"/>
      <c r="MT113" s="77"/>
      <c r="MU113" s="77"/>
      <c r="MV113" s="77"/>
      <c r="MW113" s="77"/>
      <c r="MX113" s="77"/>
      <c r="MY113" s="77"/>
      <c r="MZ113" s="77"/>
      <c r="NA113" s="77"/>
      <c r="NB113" s="77"/>
      <c r="NC113" s="77"/>
      <c r="ND113" s="77"/>
      <c r="NE113" s="77"/>
      <c r="NF113" s="77"/>
      <c r="NG113" s="77"/>
      <c r="NH113" s="77"/>
      <c r="NI113" s="77"/>
      <c r="NJ113" s="77"/>
      <c r="NK113" s="77"/>
      <c r="NL113" s="77"/>
      <c r="NM113" s="77"/>
      <c r="NN113" s="77"/>
      <c r="NO113" s="77"/>
      <c r="NP113" s="77"/>
      <c r="NQ113" s="77"/>
      <c r="NR113" s="77"/>
      <c r="NS113" s="77"/>
      <c r="NT113" s="77"/>
      <c r="NU113" s="77"/>
      <c r="NV113" s="77"/>
      <c r="NW113" s="77"/>
      <c r="NX113" s="77"/>
      <c r="NY113" s="77"/>
      <c r="NZ113" s="77"/>
      <c r="OA113" s="77"/>
      <c r="OB113" s="77"/>
      <c r="OC113" s="77"/>
      <c r="OD113" s="77"/>
      <c r="OE113" s="77"/>
      <c r="OF113" s="77"/>
      <c r="OG113" s="77"/>
      <c r="OH113" s="77"/>
      <c r="OI113" s="77"/>
      <c r="OJ113" s="77"/>
      <c r="OK113" s="77"/>
      <c r="OL113" s="77"/>
      <c r="OM113" s="77"/>
      <c r="ON113" s="77"/>
      <c r="OO113" s="77"/>
      <c r="OP113" s="77"/>
      <c r="OQ113" s="77"/>
      <c r="OR113" s="77"/>
      <c r="OS113" s="77"/>
      <c r="OT113" s="77"/>
      <c r="OU113" s="77"/>
      <c r="OV113" s="77"/>
      <c r="OW113" s="77"/>
      <c r="OX113" s="77"/>
      <c r="OY113" s="77"/>
      <c r="OZ113" s="77"/>
      <c r="PA113" s="77"/>
      <c r="PB113" s="77"/>
      <c r="PC113" s="77"/>
      <c r="PD113" s="77"/>
      <c r="PE113" s="77"/>
      <c r="PF113" s="77"/>
      <c r="PG113" s="77"/>
      <c r="PH113" s="77"/>
      <c r="PI113" s="77"/>
      <c r="PJ113" s="77"/>
      <c r="PK113" s="77"/>
      <c r="PL113" s="77"/>
      <c r="PM113" s="77"/>
      <c r="PN113" s="77"/>
      <c r="PO113" s="77"/>
      <c r="PP113" s="77"/>
      <c r="PQ113" s="77"/>
      <c r="PR113" s="77"/>
      <c r="PS113" s="77"/>
      <c r="PT113" s="77"/>
      <c r="PU113" s="77"/>
      <c r="PV113" s="77"/>
      <c r="PW113" s="77"/>
      <c r="PX113" s="77"/>
      <c r="PY113" s="77"/>
      <c r="PZ113" s="77"/>
      <c r="QA113" s="77"/>
      <c r="QB113" s="77"/>
      <c r="QC113" s="77"/>
      <c r="QD113" s="77"/>
      <c r="QE113" s="77"/>
      <c r="QF113" s="77"/>
      <c r="QG113" s="77"/>
      <c r="QH113" s="77"/>
      <c r="QI113" s="77"/>
      <c r="QJ113" s="77"/>
      <c r="QK113" s="77"/>
      <c r="QL113" s="77"/>
      <c r="QM113" s="77"/>
      <c r="QN113" s="77"/>
      <c r="QO113" s="77"/>
      <c r="QP113" s="77"/>
      <c r="QQ113" s="77"/>
      <c r="QR113" s="77"/>
      <c r="QS113" s="77"/>
      <c r="QT113" s="77"/>
      <c r="QU113" s="77"/>
      <c r="QV113" s="77"/>
      <c r="QW113" s="77"/>
      <c r="QX113" s="77"/>
      <c r="QY113" s="77"/>
      <c r="QZ113" s="77"/>
      <c r="RA113" s="77"/>
      <c r="RB113" s="77"/>
      <c r="RC113" s="77"/>
      <c r="RD113" s="77"/>
      <c r="RE113" s="77"/>
      <c r="RF113" s="77"/>
      <c r="RG113" s="77"/>
    </row>
    <row r="115" spans="1:475" s="319" customFormat="1">
      <c r="B115" s="474"/>
      <c r="C115" s="474"/>
      <c r="D115" s="474"/>
      <c r="E115" s="474"/>
      <c r="F115" s="684"/>
      <c r="G115" s="474"/>
      <c r="H115" s="474"/>
      <c r="I115" s="686"/>
      <c r="J115" s="684"/>
      <c r="K115" s="681"/>
      <c r="L115" s="681"/>
      <c r="M115" s="681"/>
      <c r="N115" s="687"/>
      <c r="O115" s="681"/>
      <c r="P115" s="681"/>
      <c r="Q115" s="681"/>
      <c r="R115" s="681"/>
      <c r="S115" s="681"/>
      <c r="T115" s="681"/>
      <c r="U115" s="681"/>
      <c r="V115" s="681"/>
      <c r="W115" s="681"/>
      <c r="X115" s="681"/>
      <c r="Y115" s="681"/>
      <c r="Z115" s="681"/>
      <c r="AA115" s="688"/>
      <c r="AB115" s="681"/>
      <c r="AC115" s="474"/>
      <c r="AD115" s="474"/>
    </row>
    <row r="119" spans="1:475">
      <c r="U119" s="361"/>
    </row>
  </sheetData>
  <conditionalFormatting sqref="F5:F112">
    <cfRule type="notContainsBlanks" dxfId="294" priority="25">
      <formula>LEN(TRIM(F5))&gt;0</formula>
    </cfRule>
  </conditionalFormatting>
  <conditionalFormatting sqref="E5:E18 E22:E112">
    <cfRule type="notContainsBlanks" dxfId="293" priority="27">
      <formula>LEN(TRIM(E5))&gt;0</formula>
    </cfRule>
  </conditionalFormatting>
  <conditionalFormatting sqref="E19:E21">
    <cfRule type="notContainsBlanks" dxfId="292" priority="26">
      <formula>LEN(TRIM(E19))&gt;0</formula>
    </cfRule>
  </conditionalFormatting>
  <conditionalFormatting sqref="H5:H32">
    <cfRule type="containsBlanks" dxfId="291" priority="23">
      <formula>LEN(TRIM(H5))=0</formula>
    </cfRule>
    <cfRule type="notContainsBlanks" dxfId="290" priority="24">
      <formula>LEN(TRIM(H5))&gt;0</formula>
    </cfRule>
  </conditionalFormatting>
  <conditionalFormatting sqref="J41:J52">
    <cfRule type="expression" dxfId="289" priority="19">
      <formula>ISTEXT(J41)</formula>
    </cfRule>
    <cfRule type="notContainsBlanks" dxfId="288" priority="20">
      <formula>LEN(TRIM(J41))&gt;0</formula>
    </cfRule>
  </conditionalFormatting>
  <conditionalFormatting sqref="J5:J16">
    <cfRule type="expression" dxfId="287" priority="17">
      <formula>ISTEXT(J5)</formula>
    </cfRule>
    <cfRule type="notContainsBlanks" dxfId="286" priority="18">
      <formula>LEN(TRIM(J5))&gt;0</formula>
    </cfRule>
  </conditionalFormatting>
  <conditionalFormatting sqref="J65:J112">
    <cfRule type="expression" dxfId="285" priority="15">
      <formula>ISTEXT(J65)</formula>
    </cfRule>
    <cfRule type="notContainsBlanks" dxfId="284" priority="16">
      <formula>LEN(TRIM(J65))&gt;0</formula>
    </cfRule>
  </conditionalFormatting>
  <conditionalFormatting sqref="J17:J28">
    <cfRule type="expression" dxfId="283" priority="13">
      <formula>ISTEXT(J17)</formula>
    </cfRule>
    <cfRule type="notContainsBlanks" dxfId="282" priority="14">
      <formula>LEN(TRIM(J17))&gt;0</formula>
    </cfRule>
  </conditionalFormatting>
  <conditionalFormatting sqref="J29:J40">
    <cfRule type="expression" dxfId="281" priority="11">
      <formula>ISTEXT(J29)</formula>
    </cfRule>
    <cfRule type="notContainsBlanks" dxfId="280" priority="12">
      <formula>LEN(TRIM(J29))&gt;0</formula>
    </cfRule>
  </conditionalFormatting>
  <conditionalFormatting sqref="J53:J64">
    <cfRule type="expression" dxfId="279" priority="9">
      <formula>ISTEXT(J53)</formula>
    </cfRule>
    <cfRule type="notContainsBlanks" dxfId="278" priority="10">
      <formula>LEN(TRIM(J53))&gt;0</formula>
    </cfRule>
  </conditionalFormatting>
  <conditionalFormatting sqref="K5:K112">
    <cfRule type="notContainsBlanks" dxfId="277" priority="6">
      <formula>LEN(TRIM(K5))&gt;0</formula>
    </cfRule>
  </conditionalFormatting>
  <conditionalFormatting sqref="K5:K112">
    <cfRule type="expression" dxfId="276" priority="5">
      <formula>ISTEXT(K5)</formula>
    </cfRule>
  </conditionalFormatting>
  <conditionalFormatting sqref="L5:L112">
    <cfRule type="notContainsBlanks" dxfId="275" priority="4">
      <formula>LEN(TRIM(L5))&gt;0</formula>
    </cfRule>
  </conditionalFormatting>
  <conditionalFormatting sqref="L5:L112">
    <cfRule type="expression" dxfId="274" priority="3">
      <formula>ISTEXT(L5)</formula>
    </cfRule>
  </conditionalFormatting>
  <dataValidations count="4">
    <dataValidation allowBlank="1" showErrorMessage="1" sqref="K5:L112"/>
    <dataValidation allowBlank="1" showErrorMessage="1" promptTitle="DECIMAL PLACE WARNING:" prompt="Maximum number of numbers to the right of any decimal place can be 4._x000a__x000a_Example 1.2345 and NOT 1.23456" sqref="J5:J112"/>
    <dataValidation type="list" allowBlank="1" showErrorMessage="1" errorTitle="DATA ENTRY ERROR!" error="Only values from the drop-down menu may be selected._x000a__x000a_Click CANCEL and re-attempt." sqref="F5:F112">
      <formula1>lu_m_life</formula1>
    </dataValidation>
    <dataValidation type="list" allowBlank="1" showErrorMessage="1" errorTitle="DATA ENTRY ERROR!" error="Only values from the drop-down menu may be selected._x000a__x000a_Click CANCEL and re-attempt." sqref="H5:H32">
      <formula1>INDIRECT($K5)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RG25"/>
  <sheetViews>
    <sheetView topLeftCell="B1" workbookViewId="0">
      <pane ySplit="4" topLeftCell="A5" activePane="bottomLeft" state="frozen"/>
      <selection activeCell="J19" sqref="J19"/>
      <selection pane="bottomLeft" activeCell="J19" sqref="J19"/>
    </sheetView>
  </sheetViews>
  <sheetFormatPr defaultColWidth="9.109375" defaultRowHeight="14.1" customHeight="1"/>
  <cols>
    <col min="1" max="1" width="9.109375" style="195"/>
    <col min="2" max="2" width="12.88671875" style="165" customWidth="1"/>
    <col min="3" max="3" width="12.88671875" style="165" hidden="1" customWidth="1"/>
    <col min="4" max="4" width="17.33203125" style="165" hidden="1" customWidth="1"/>
    <col min="5" max="5" width="42.44140625" style="165" customWidth="1"/>
    <col min="6" max="6" width="10.5546875" style="360" customWidth="1"/>
    <col min="7" max="7" width="12.5546875" style="165" hidden="1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2.88671875" style="595" customWidth="1"/>
    <col min="15" max="15" width="11.1093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14.1" customHeight="1">
      <c r="A1" s="318" t="s">
        <v>206</v>
      </c>
      <c r="B1" s="243" t="s">
        <v>593</v>
      </c>
      <c r="C1" s="243"/>
      <c r="D1" s="243"/>
    </row>
    <row r="2" spans="1:475" ht="14.1" customHeight="1">
      <c r="B2" s="343" t="s">
        <v>176</v>
      </c>
      <c r="C2" s="343"/>
      <c r="D2" s="343"/>
      <c r="E2" s="344">
        <f>'Elec. CE'!C2</f>
        <v>7.8E-2</v>
      </c>
    </row>
    <row r="3" spans="1:475" s="363" customFormat="1" ht="14.1" customHeight="1" thickBot="1">
      <c r="A3" s="319"/>
      <c r="F3" s="364"/>
      <c r="G3" s="72"/>
      <c r="H3" s="741"/>
      <c r="I3" s="596"/>
      <c r="J3" s="364"/>
      <c r="K3" s="365"/>
      <c r="L3" s="365"/>
      <c r="M3" s="365"/>
      <c r="N3" s="597"/>
      <c r="O3" s="365"/>
      <c r="P3" s="366"/>
      <c r="Q3" s="367"/>
      <c r="R3" s="367"/>
      <c r="S3" s="367"/>
      <c r="T3" s="367"/>
      <c r="U3" s="442"/>
      <c r="V3" s="367"/>
      <c r="W3" s="368"/>
      <c r="X3" s="369"/>
      <c r="Y3" s="366"/>
      <c r="Z3" s="366"/>
      <c r="AA3" s="616"/>
      <c r="AB3" s="369"/>
      <c r="AC3" s="319"/>
      <c r="AD3" s="370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</row>
    <row r="4" spans="1:475" ht="30.75" customHeight="1">
      <c r="B4" s="456" t="s">
        <v>173</v>
      </c>
      <c r="C4" s="509" t="s">
        <v>215</v>
      </c>
      <c r="D4" s="509" t="s">
        <v>216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7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5" s="602" customFormat="1" ht="14.1" customHeight="1">
      <c r="A5" s="319"/>
      <c r="B5" s="592" t="s">
        <v>77</v>
      </c>
      <c r="C5" s="592"/>
      <c r="D5" s="593"/>
      <c r="E5" s="793" t="s">
        <v>490</v>
      </c>
      <c r="F5" s="793">
        <v>10</v>
      </c>
      <c r="G5" s="612">
        <f t="shared" ref="G5:G10" si="0">(N5/$N$11)*F5</f>
        <v>1.9525549906269806</v>
      </c>
      <c r="H5" s="811" t="s">
        <v>39</v>
      </c>
      <c r="I5" s="795">
        <v>254</v>
      </c>
      <c r="J5" s="796">
        <v>228</v>
      </c>
      <c r="K5" s="797">
        <v>34.5</v>
      </c>
      <c r="L5" s="797">
        <v>34.5</v>
      </c>
      <c r="M5" s="600">
        <f>IF((ABS(L5))&gt;(ABS(K5)),L5-K5,0)</f>
        <v>0</v>
      </c>
      <c r="N5" s="600">
        <f>I5*J5</f>
        <v>57912</v>
      </c>
      <c r="O5" s="375"/>
      <c r="P5" s="601"/>
      <c r="Q5" s="601"/>
      <c r="R5" s="601">
        <f>M5*I5</f>
        <v>0</v>
      </c>
      <c r="S5" s="601">
        <f>L5*I5</f>
        <v>8763</v>
      </c>
      <c r="T5" s="601">
        <v>0</v>
      </c>
      <c r="U5" s="601">
        <f>Q5+P5</f>
        <v>0</v>
      </c>
      <c r="V5" s="601">
        <f>U5+T5+R5</f>
        <v>0</v>
      </c>
      <c r="W5" s="601">
        <v>0</v>
      </c>
      <c r="X5" s="601">
        <f>U5/(1+$E$2)^1</f>
        <v>0</v>
      </c>
      <c r="Y5" s="601">
        <f>V5/(1+$E$2)^1</f>
        <v>0</v>
      </c>
      <c r="Z5" s="601">
        <f>W5/(1+$E$2)^1</f>
        <v>0</v>
      </c>
      <c r="AA5" s="614">
        <f>IF(J5=0,0,(HLOOKUP(H5,ElectricAvoidedCosts!$C$7:$P$37,F5+1,FALSE)))</f>
        <v>0.54266461809866784</v>
      </c>
      <c r="AB5" s="601">
        <f>AA5*N5</f>
        <v>31426.793363330053</v>
      </c>
      <c r="AC5" s="618" t="str">
        <f>IFERROR(AB5/X5,"")</f>
        <v/>
      </c>
      <c r="AD5" s="618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 ht="14.1" customHeight="1">
      <c r="A6" s="319"/>
      <c r="B6" s="592" t="s">
        <v>77</v>
      </c>
      <c r="C6" s="592"/>
      <c r="D6" s="593"/>
      <c r="E6" s="793" t="s">
        <v>487</v>
      </c>
      <c r="F6" s="793">
        <v>5</v>
      </c>
      <c r="G6" s="612">
        <f t="shared" si="0"/>
        <v>2.2205289349822657</v>
      </c>
      <c r="H6" s="811" t="s">
        <v>39</v>
      </c>
      <c r="I6" s="795">
        <v>185</v>
      </c>
      <c r="J6" s="796">
        <v>712</v>
      </c>
      <c r="K6" s="797">
        <v>9.5</v>
      </c>
      <c r="L6" s="797">
        <v>9.5</v>
      </c>
      <c r="M6" s="600">
        <f t="shared" ref="M6:M10" si="1">IF((ABS(L6))&gt;(ABS(K6)),L6-K6,0)</f>
        <v>0</v>
      </c>
      <c r="N6" s="600">
        <f>I6*J6</f>
        <v>131720</v>
      </c>
      <c r="O6" s="375"/>
      <c r="P6" s="601"/>
      <c r="Q6" s="601"/>
      <c r="R6" s="601">
        <f t="shared" ref="R6:R10" si="2">M6*I6</f>
        <v>0</v>
      </c>
      <c r="S6" s="601">
        <f t="shared" ref="S6:S10" si="3">L6*I6</f>
        <v>1757.5</v>
      </c>
      <c r="T6" s="601">
        <v>0</v>
      </c>
      <c r="U6" s="601">
        <f t="shared" ref="U6:U10" si="4">Q6+P6</f>
        <v>0</v>
      </c>
      <c r="V6" s="601">
        <f t="shared" ref="V6:V10" si="5">U6+T6+R6</f>
        <v>0</v>
      </c>
      <c r="W6" s="601">
        <v>60526.45</v>
      </c>
      <c r="X6" s="601">
        <f t="shared" ref="X6:Z11" si="6">U6/(1+$E$2)^1</f>
        <v>0</v>
      </c>
      <c r="Y6" s="601">
        <f t="shared" si="6"/>
        <v>0</v>
      </c>
      <c r="Z6" s="601">
        <f t="shared" si="6"/>
        <v>56146.985157699441</v>
      </c>
      <c r="AA6" s="614">
        <f>IF(J6=0,0,(HLOOKUP(H6,ElectricAvoidedCosts!$C$7:$P$37,F6+1,FALSE)))</f>
        <v>0.29394958809912086</v>
      </c>
      <c r="AB6" s="601">
        <f t="shared" ref="AB6:AB10" si="7">AA6*N6</f>
        <v>38719.039744416201</v>
      </c>
      <c r="AC6" s="618" t="str">
        <f t="shared" ref="AC6:AC10" si="8">IFERROR(AB6/X6,"")</f>
        <v/>
      </c>
      <c r="AD6" s="618" t="str">
        <f t="shared" ref="AD6:AD10" si="9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 ht="14.1" customHeight="1">
      <c r="A7" s="319"/>
      <c r="B7" s="592" t="s">
        <v>77</v>
      </c>
      <c r="C7" s="592"/>
      <c r="D7" s="593"/>
      <c r="E7" s="793" t="s">
        <v>486</v>
      </c>
      <c r="F7" s="793">
        <v>5</v>
      </c>
      <c r="G7" s="612">
        <f t="shared" si="0"/>
        <v>2.4005718216024492E-2</v>
      </c>
      <c r="H7" s="811" t="s">
        <v>39</v>
      </c>
      <c r="I7" s="795">
        <v>2</v>
      </c>
      <c r="J7" s="796">
        <v>712</v>
      </c>
      <c r="K7" s="797">
        <v>2.5</v>
      </c>
      <c r="L7" s="797">
        <v>2.5</v>
      </c>
      <c r="M7" s="600">
        <f t="shared" si="1"/>
        <v>0</v>
      </c>
      <c r="N7" s="600">
        <f t="shared" ref="N7:N10" si="10">I7*J7</f>
        <v>1424</v>
      </c>
      <c r="O7" s="375"/>
      <c r="P7" s="601"/>
      <c r="Q7" s="601"/>
      <c r="R7" s="601">
        <f t="shared" si="2"/>
        <v>0</v>
      </c>
      <c r="S7" s="601">
        <f t="shared" si="3"/>
        <v>5</v>
      </c>
      <c r="T7" s="601">
        <v>0</v>
      </c>
      <c r="U7" s="601">
        <f t="shared" si="4"/>
        <v>0</v>
      </c>
      <c r="V7" s="601">
        <f t="shared" si="5"/>
        <v>0</v>
      </c>
      <c r="W7" s="601">
        <v>654.34</v>
      </c>
      <c r="X7" s="601">
        <f t="shared" si="6"/>
        <v>0</v>
      </c>
      <c r="Y7" s="601">
        <f t="shared" si="6"/>
        <v>0</v>
      </c>
      <c r="Z7" s="601">
        <f t="shared" si="6"/>
        <v>606.99443413729125</v>
      </c>
      <c r="AA7" s="614">
        <f>IF(J7=0,0,(HLOOKUP(H7,ElectricAvoidedCosts!$C$7:$P$37,F7+1,FALSE)))</f>
        <v>0.29394958809912086</v>
      </c>
      <c r="AB7" s="601">
        <f t="shared" si="7"/>
        <v>418.5842134531481</v>
      </c>
      <c r="AC7" s="618" t="str">
        <f t="shared" si="8"/>
        <v/>
      </c>
      <c r="AD7" s="618" t="str">
        <f t="shared" si="9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 ht="14.1" customHeight="1">
      <c r="A8" s="319"/>
      <c r="B8" s="592" t="s">
        <v>77</v>
      </c>
      <c r="C8" s="592"/>
      <c r="D8" s="593"/>
      <c r="E8" s="793" t="s">
        <v>488</v>
      </c>
      <c r="F8" s="793">
        <v>5</v>
      </c>
      <c r="G8" s="612">
        <f t="shared" si="0"/>
        <v>0.15603716840415918</v>
      </c>
      <c r="H8" s="811" t="s">
        <v>39</v>
      </c>
      <c r="I8" s="795">
        <v>13</v>
      </c>
      <c r="J8" s="796">
        <v>712</v>
      </c>
      <c r="K8" s="797">
        <v>4.75</v>
      </c>
      <c r="L8" s="797">
        <v>4.75</v>
      </c>
      <c r="M8" s="600">
        <f t="shared" si="1"/>
        <v>0</v>
      </c>
      <c r="N8" s="600">
        <f t="shared" si="10"/>
        <v>9256</v>
      </c>
      <c r="O8" s="375"/>
      <c r="P8" s="601"/>
      <c r="Q8" s="601"/>
      <c r="R8" s="601">
        <f t="shared" si="2"/>
        <v>0</v>
      </c>
      <c r="S8" s="601">
        <f t="shared" si="3"/>
        <v>61.75</v>
      </c>
      <c r="T8" s="601">
        <v>0</v>
      </c>
      <c r="U8" s="601">
        <f t="shared" si="4"/>
        <v>0</v>
      </c>
      <c r="V8" s="601">
        <f t="shared" si="5"/>
        <v>0</v>
      </c>
      <c r="W8" s="601">
        <v>4253.21</v>
      </c>
      <c r="X8" s="601">
        <f t="shared" si="6"/>
        <v>0</v>
      </c>
      <c r="Y8" s="601">
        <f t="shared" si="6"/>
        <v>0</v>
      </c>
      <c r="Z8" s="601">
        <f t="shared" si="6"/>
        <v>3945.4638218923933</v>
      </c>
      <c r="AA8" s="614">
        <f>IF(J8=0,0,(HLOOKUP(H8,ElectricAvoidedCosts!$C$7:$P$37,F8+1,FALSE)))</f>
        <v>0.29394958809912086</v>
      </c>
      <c r="AB8" s="601">
        <f t="shared" si="7"/>
        <v>2720.7973874454628</v>
      </c>
      <c r="AC8" s="618" t="str">
        <f t="shared" si="8"/>
        <v/>
      </c>
      <c r="AD8" s="618" t="str">
        <f t="shared" si="9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 ht="14.1" customHeight="1">
      <c r="A9" s="319"/>
      <c r="B9" s="592" t="s">
        <v>77</v>
      </c>
      <c r="C9" s="592"/>
      <c r="D9" s="593"/>
      <c r="E9" s="793" t="s">
        <v>489</v>
      </c>
      <c r="F9" s="793">
        <v>10</v>
      </c>
      <c r="G9" s="612">
        <f t="shared" si="0"/>
        <v>3.2055725633521694</v>
      </c>
      <c r="H9" s="811" t="s">
        <v>39</v>
      </c>
      <c r="I9" s="795">
        <v>417</v>
      </c>
      <c r="J9" s="796">
        <v>228</v>
      </c>
      <c r="K9" s="797">
        <v>41</v>
      </c>
      <c r="L9" s="797">
        <v>41</v>
      </c>
      <c r="M9" s="600">
        <f t="shared" si="1"/>
        <v>0</v>
      </c>
      <c r="N9" s="600">
        <f t="shared" si="10"/>
        <v>95076</v>
      </c>
      <c r="O9" s="375"/>
      <c r="P9" s="601"/>
      <c r="Q9" s="601"/>
      <c r="R9" s="601">
        <f t="shared" si="2"/>
        <v>0</v>
      </c>
      <c r="S9" s="601">
        <f t="shared" si="3"/>
        <v>17097</v>
      </c>
      <c r="T9" s="601">
        <v>0</v>
      </c>
      <c r="U9" s="601">
        <f t="shared" si="4"/>
        <v>0</v>
      </c>
      <c r="V9" s="601">
        <f t="shared" si="5"/>
        <v>0</v>
      </c>
      <c r="W9" s="601">
        <v>0</v>
      </c>
      <c r="X9" s="601">
        <f t="shared" si="6"/>
        <v>0</v>
      </c>
      <c r="Y9" s="601">
        <f t="shared" si="6"/>
        <v>0</v>
      </c>
      <c r="Z9" s="601">
        <f t="shared" si="6"/>
        <v>0</v>
      </c>
      <c r="AA9" s="614">
        <f>IF(J9=0,0,(HLOOKUP(H9,ElectricAvoidedCosts!$C$7:$P$37,F9+1,FALSE)))</f>
        <v>0.54266461809866784</v>
      </c>
      <c r="AB9" s="601">
        <f t="shared" si="7"/>
        <v>51594.381230348947</v>
      </c>
      <c r="AC9" s="618" t="str">
        <f t="shared" si="8"/>
        <v/>
      </c>
      <c r="AD9" s="618" t="str">
        <f t="shared" si="9"/>
        <v/>
      </c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 ht="14.1" customHeight="1">
      <c r="A10" s="319"/>
      <c r="B10" s="592" t="s">
        <v>77</v>
      </c>
      <c r="C10" s="592"/>
      <c r="D10" s="593"/>
      <c r="E10" s="793" t="s">
        <v>485</v>
      </c>
      <c r="F10" s="793">
        <v>5</v>
      </c>
      <c r="G10" s="612">
        <f t="shared" si="0"/>
        <v>2.0364401407975831E-2</v>
      </c>
      <c r="H10" s="811" t="s">
        <v>39</v>
      </c>
      <c r="I10" s="795">
        <v>1</v>
      </c>
      <c r="J10" s="796">
        <v>1208</v>
      </c>
      <c r="K10" s="797">
        <v>64.5</v>
      </c>
      <c r="L10" s="797">
        <v>64.5</v>
      </c>
      <c r="M10" s="600">
        <f t="shared" si="1"/>
        <v>0</v>
      </c>
      <c r="N10" s="600">
        <f t="shared" si="10"/>
        <v>1208</v>
      </c>
      <c r="O10" s="375"/>
      <c r="P10" s="601"/>
      <c r="Q10" s="601"/>
      <c r="R10" s="601">
        <f t="shared" si="2"/>
        <v>0</v>
      </c>
      <c r="S10" s="601">
        <f t="shared" si="3"/>
        <v>64.5</v>
      </c>
      <c r="T10" s="601">
        <v>0</v>
      </c>
      <c r="U10" s="601">
        <f t="shared" si="4"/>
        <v>0</v>
      </c>
      <c r="V10" s="601">
        <f t="shared" si="5"/>
        <v>0</v>
      </c>
      <c r="W10" s="601">
        <v>229.88</v>
      </c>
      <c r="X10" s="601">
        <f t="shared" si="6"/>
        <v>0</v>
      </c>
      <c r="Y10" s="601">
        <f t="shared" si="6"/>
        <v>0</v>
      </c>
      <c r="Z10" s="601">
        <f t="shared" si="6"/>
        <v>213.24675324675323</v>
      </c>
      <c r="AA10" s="614">
        <f>IF(J10=0,0,(HLOOKUP(H10,ElectricAvoidedCosts!$C$7:$P$37,F10+1,FALSE)))</f>
        <v>0.29394958809912086</v>
      </c>
      <c r="AB10" s="601">
        <f t="shared" si="7"/>
        <v>355.09110242373799</v>
      </c>
      <c r="AC10" s="618" t="str">
        <f t="shared" si="8"/>
        <v/>
      </c>
      <c r="AD10" s="618" t="str">
        <f t="shared" si="9"/>
        <v/>
      </c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97" customFormat="1" ht="14.1" customHeight="1" thickBot="1">
      <c r="A11" s="376"/>
      <c r="B11" s="392"/>
      <c r="C11" s="393"/>
      <c r="D11" s="393"/>
      <c r="E11" s="603"/>
      <c r="F11" s="381"/>
      <c r="G11" s="604">
        <f>SUM(G5:G10)</f>
        <v>7.5790637769895755</v>
      </c>
      <c r="H11" s="605">
        <f>SUM(H5:H10)</f>
        <v>0</v>
      </c>
      <c r="I11" s="606"/>
      <c r="J11" s="607"/>
      <c r="K11" s="608"/>
      <c r="L11" s="608"/>
      <c r="M11" s="608">
        <f>SUM(M5:M10)</f>
        <v>0</v>
      </c>
      <c r="N11" s="609">
        <f>SUM(N5:N10)</f>
        <v>296596</v>
      </c>
      <c r="O11" s="608">
        <f>SUM(O5:O10)</f>
        <v>0</v>
      </c>
      <c r="P11" s="608">
        <v>9200.59</v>
      </c>
      <c r="Q11" s="610">
        <v>27772.31</v>
      </c>
      <c r="R11" s="610">
        <f>SUM(R5:R10)</f>
        <v>0</v>
      </c>
      <c r="S11" s="610">
        <f>SUM(S5:S10)</f>
        <v>27748.75</v>
      </c>
      <c r="T11" s="610">
        <f>SUM(T5:T10)</f>
        <v>0</v>
      </c>
      <c r="U11" s="463">
        <f>P11+Q11</f>
        <v>36972.9</v>
      </c>
      <c r="V11" s="463">
        <f>S11+T11+P11</f>
        <v>36949.339999999997</v>
      </c>
      <c r="W11" s="463">
        <f>SUM(W5:W10)</f>
        <v>65663.87999999999</v>
      </c>
      <c r="X11" s="463">
        <f t="shared" si="6"/>
        <v>34297.680890538031</v>
      </c>
      <c r="Y11" s="463">
        <f t="shared" si="6"/>
        <v>34275.825602968456</v>
      </c>
      <c r="Z11" s="610">
        <f>SUM(Z5:Z10)</f>
        <v>60912.690166975881</v>
      </c>
      <c r="AA11" s="613">
        <f>SUM(AA5:AA10)</f>
        <v>2.2611275885938191</v>
      </c>
      <c r="AB11" s="610">
        <f>SUM(AB5:AB10)</f>
        <v>125234.68704141754</v>
      </c>
      <c r="AC11" s="611">
        <f t="shared" ref="AC11" si="11">AB11/X11</f>
        <v>3.6514039372255924</v>
      </c>
      <c r="AD11" s="611">
        <f t="shared" ref="AD11" si="12">((AB11*1.1)+Z11)/Y11</f>
        <v>5.7962380896035759</v>
      </c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  <c r="JF11" s="77"/>
      <c r="JG11" s="77"/>
      <c r="JH11" s="77"/>
      <c r="JI11" s="77"/>
      <c r="JJ11" s="77"/>
      <c r="JK11" s="77"/>
      <c r="JL11" s="77"/>
      <c r="JM11" s="77"/>
      <c r="JN11" s="77"/>
      <c r="JO11" s="77"/>
      <c r="JP11" s="77"/>
      <c r="JQ11" s="77"/>
      <c r="JR11" s="77"/>
      <c r="JS11" s="77"/>
      <c r="JT11" s="77"/>
      <c r="JU11" s="77"/>
      <c r="JV11" s="77"/>
      <c r="JW11" s="77"/>
      <c r="JX11" s="77"/>
      <c r="JY11" s="77"/>
      <c r="JZ11" s="77"/>
      <c r="KA11" s="77"/>
      <c r="KB11" s="77"/>
      <c r="KC11" s="77"/>
      <c r="KD11" s="77"/>
      <c r="KE11" s="77"/>
      <c r="KF11" s="77"/>
      <c r="KG11" s="77"/>
      <c r="KH11" s="77"/>
      <c r="KI11" s="77"/>
      <c r="KJ11" s="77"/>
      <c r="KK11" s="77"/>
      <c r="KL11" s="77"/>
      <c r="KM11" s="77"/>
      <c r="KN11" s="77"/>
      <c r="KO11" s="77"/>
      <c r="KP11" s="77"/>
      <c r="KQ11" s="77"/>
      <c r="KR11" s="77"/>
      <c r="KS11" s="77"/>
      <c r="KT11" s="77"/>
      <c r="KU11" s="77"/>
      <c r="KV11" s="77"/>
      <c r="KW11" s="77"/>
      <c r="KX11" s="77"/>
      <c r="KY11" s="77"/>
      <c r="KZ11" s="77"/>
      <c r="LA11" s="77"/>
      <c r="LB11" s="77"/>
      <c r="LC11" s="77"/>
      <c r="LD11" s="77"/>
      <c r="LE11" s="77"/>
      <c r="LF11" s="77"/>
      <c r="LG11" s="77"/>
      <c r="LH11" s="77"/>
      <c r="LI11" s="77"/>
      <c r="LJ11" s="77"/>
      <c r="LK11" s="77"/>
      <c r="LL11" s="77"/>
      <c r="LM11" s="77"/>
      <c r="LN11" s="77"/>
      <c r="LO11" s="77"/>
      <c r="LP11" s="77"/>
      <c r="LQ11" s="77"/>
      <c r="LR11" s="77"/>
      <c r="LS11" s="77"/>
      <c r="LT11" s="77"/>
      <c r="LU11" s="77"/>
      <c r="LV11" s="77"/>
      <c r="LW11" s="77"/>
      <c r="LX11" s="77"/>
      <c r="LY11" s="77"/>
      <c r="LZ11" s="77"/>
      <c r="MA11" s="77"/>
      <c r="MB11" s="77"/>
      <c r="MC11" s="77"/>
      <c r="MD11" s="77"/>
      <c r="ME11" s="77"/>
      <c r="MF11" s="77"/>
      <c r="MG11" s="77"/>
      <c r="MH11" s="77"/>
      <c r="MI11" s="77"/>
      <c r="MJ11" s="77"/>
      <c r="MK11" s="77"/>
      <c r="ML11" s="77"/>
      <c r="MM11" s="77"/>
      <c r="MN11" s="77"/>
      <c r="MO11" s="77"/>
      <c r="MP11" s="77"/>
      <c r="MQ11" s="77"/>
      <c r="MR11" s="77"/>
      <c r="MS11" s="77"/>
      <c r="MT11" s="77"/>
      <c r="MU11" s="77"/>
      <c r="MV11" s="77"/>
      <c r="MW11" s="77"/>
      <c r="MX11" s="77"/>
      <c r="MY11" s="77"/>
      <c r="MZ11" s="77"/>
      <c r="NA11" s="77"/>
      <c r="NB11" s="77"/>
      <c r="NC11" s="77"/>
      <c r="ND11" s="77"/>
      <c r="NE11" s="77"/>
      <c r="NF11" s="77"/>
      <c r="NG11" s="77"/>
      <c r="NH11" s="77"/>
      <c r="NI11" s="77"/>
      <c r="NJ11" s="77"/>
      <c r="NK11" s="77"/>
      <c r="NL11" s="77"/>
      <c r="NM11" s="77"/>
      <c r="NN11" s="77"/>
      <c r="NO11" s="77"/>
      <c r="NP11" s="77"/>
      <c r="NQ11" s="77"/>
      <c r="NR11" s="77"/>
      <c r="NS11" s="77"/>
      <c r="NT11" s="77"/>
      <c r="NU11" s="77"/>
      <c r="NV11" s="77"/>
      <c r="NW11" s="77"/>
      <c r="NX11" s="77"/>
      <c r="NY11" s="77"/>
      <c r="NZ11" s="77"/>
      <c r="OA11" s="77"/>
      <c r="OB11" s="77"/>
      <c r="OC11" s="77"/>
      <c r="OD11" s="77"/>
      <c r="OE11" s="77"/>
      <c r="OF11" s="77"/>
      <c r="OG11" s="77"/>
      <c r="OH11" s="77"/>
      <c r="OI11" s="77"/>
      <c r="OJ11" s="77"/>
      <c r="OK11" s="77"/>
      <c r="OL11" s="77"/>
      <c r="OM11" s="77"/>
      <c r="ON11" s="77"/>
      <c r="OO11" s="77"/>
      <c r="OP11" s="77"/>
      <c r="OQ11" s="77"/>
      <c r="OR11" s="77"/>
      <c r="OS11" s="77"/>
      <c r="OT11" s="77"/>
      <c r="OU11" s="77"/>
      <c r="OV11" s="77"/>
      <c r="OW11" s="77"/>
      <c r="OX11" s="77"/>
      <c r="OY11" s="77"/>
      <c r="OZ11" s="77"/>
      <c r="PA11" s="77"/>
      <c r="PB11" s="77"/>
      <c r="PC11" s="77"/>
      <c r="PD11" s="77"/>
      <c r="PE11" s="77"/>
      <c r="PF11" s="77"/>
      <c r="PG11" s="77"/>
      <c r="PH11" s="77"/>
      <c r="PI11" s="77"/>
      <c r="PJ11" s="77"/>
      <c r="PK11" s="77"/>
      <c r="PL11" s="77"/>
      <c r="PM11" s="77"/>
      <c r="PN11" s="77"/>
      <c r="PO11" s="77"/>
      <c r="PP11" s="77"/>
      <c r="PQ11" s="77"/>
      <c r="PR11" s="77"/>
      <c r="PS11" s="77"/>
      <c r="PT11" s="77"/>
      <c r="PU11" s="77"/>
      <c r="PV11" s="77"/>
      <c r="PW11" s="77"/>
      <c r="PX11" s="77"/>
      <c r="PY11" s="77"/>
      <c r="PZ11" s="77"/>
      <c r="QA11" s="77"/>
      <c r="QB11" s="77"/>
      <c r="QC11" s="77"/>
      <c r="QD11" s="77"/>
      <c r="QE11" s="77"/>
      <c r="QF11" s="77"/>
      <c r="QG11" s="77"/>
      <c r="QH11" s="77"/>
      <c r="QI11" s="77"/>
      <c r="QJ11" s="77"/>
      <c r="QK11" s="77"/>
      <c r="QL11" s="77"/>
      <c r="QM11" s="77"/>
      <c r="QN11" s="77"/>
      <c r="QO11" s="77"/>
      <c r="QP11" s="77"/>
      <c r="QQ11" s="77"/>
      <c r="QR11" s="77"/>
      <c r="QS11" s="77"/>
      <c r="QT11" s="77"/>
      <c r="QU11" s="77"/>
      <c r="QV11" s="77"/>
      <c r="QW11" s="77"/>
      <c r="QX11" s="77"/>
      <c r="QY11" s="77"/>
      <c r="QZ11" s="77"/>
      <c r="RA11" s="77"/>
      <c r="RB11" s="77"/>
      <c r="RC11" s="77"/>
      <c r="RD11" s="77"/>
      <c r="RE11" s="77"/>
      <c r="RF11" s="77"/>
      <c r="RG11" s="77"/>
    </row>
    <row r="13" spans="1:475" s="319" customFormat="1" ht="14.1" customHeight="1">
      <c r="B13" s="474"/>
      <c r="C13" s="474"/>
      <c r="D13" s="474"/>
      <c r="E13" s="474"/>
      <c r="F13" s="684"/>
      <c r="G13" s="474"/>
      <c r="H13" s="474"/>
      <c r="I13" s="686"/>
      <c r="J13" s="684"/>
      <c r="K13" s="681"/>
      <c r="L13" s="681"/>
      <c r="M13" s="681"/>
      <c r="N13" s="687">
        <v>454000</v>
      </c>
      <c r="O13" s="681"/>
      <c r="P13" s="681"/>
      <c r="Q13" s="681"/>
      <c r="R13" s="681"/>
      <c r="S13" s="681"/>
      <c r="T13" s="681"/>
      <c r="U13" s="681"/>
      <c r="V13" s="681"/>
      <c r="W13" s="681"/>
      <c r="X13" s="681"/>
      <c r="Y13" s="681"/>
      <c r="Z13" s="681"/>
      <c r="AA13" s="688"/>
      <c r="AB13" s="681"/>
      <c r="AC13" s="474"/>
      <c r="AD13" s="474"/>
    </row>
    <row r="15" spans="1:475" ht="14.1" customHeight="1">
      <c r="E15" s="967" t="s">
        <v>745</v>
      </c>
      <c r="F15" s="967" t="s">
        <v>746</v>
      </c>
      <c r="G15" s="967" t="s">
        <v>747</v>
      </c>
      <c r="H15" s="967" t="s">
        <v>748</v>
      </c>
      <c r="I15" s="967" t="s">
        <v>749</v>
      </c>
      <c r="J15" s="967" t="s">
        <v>750</v>
      </c>
      <c r="K15" s="967" t="s">
        <v>751</v>
      </c>
      <c r="L15" s="968" t="s">
        <v>752</v>
      </c>
      <c r="M15" s="968" t="s">
        <v>753</v>
      </c>
      <c r="N15" s="968" t="s">
        <v>754</v>
      </c>
      <c r="O15" s="968" t="s">
        <v>755</v>
      </c>
      <c r="P15" s="967" t="s">
        <v>756</v>
      </c>
      <c r="Q15"/>
      <c r="R15"/>
      <c r="S15"/>
      <c r="T15"/>
      <c r="U15"/>
      <c r="V15"/>
      <c r="W15"/>
      <c r="X15"/>
      <c r="Y15"/>
      <c r="Z15"/>
      <c r="AA15"/>
      <c r="AB15"/>
    </row>
    <row r="16" spans="1:475" ht="14.1" customHeight="1">
      <c r="E16" s="961" t="s">
        <v>490</v>
      </c>
      <c r="F16" s="962">
        <v>10</v>
      </c>
      <c r="G16" s="961" t="s">
        <v>39</v>
      </c>
      <c r="H16" s="962">
        <v>254</v>
      </c>
      <c r="I16" s="962">
        <v>228</v>
      </c>
      <c r="J16" s="962">
        <v>34.5</v>
      </c>
      <c r="K16" s="962">
        <v>34.5</v>
      </c>
      <c r="L16" s="962">
        <v>0</v>
      </c>
      <c r="M16" s="962">
        <v>2014</v>
      </c>
      <c r="N16" s="962">
        <v>2015</v>
      </c>
      <c r="O16" s="961" t="s">
        <v>757</v>
      </c>
      <c r="P16">
        <v>0</v>
      </c>
      <c r="Q16"/>
      <c r="R16"/>
      <c r="S16"/>
      <c r="T16"/>
      <c r="U16"/>
      <c r="V16"/>
      <c r="W16"/>
      <c r="X16"/>
      <c r="Y16"/>
      <c r="Z16"/>
      <c r="AA16"/>
      <c r="AB16"/>
    </row>
    <row r="17" spans="5:28" ht="14.1" customHeight="1">
      <c r="E17" s="961" t="s">
        <v>487</v>
      </c>
      <c r="F17" s="962">
        <v>5</v>
      </c>
      <c r="G17" s="961" t="s">
        <v>39</v>
      </c>
      <c r="H17" s="962">
        <v>185</v>
      </c>
      <c r="I17" s="962">
        <v>712</v>
      </c>
      <c r="J17" s="962">
        <v>9.5</v>
      </c>
      <c r="K17" s="962">
        <v>9.5</v>
      </c>
      <c r="L17" s="962">
        <v>327.17</v>
      </c>
      <c r="M17" s="962">
        <v>2014</v>
      </c>
      <c r="N17" s="962">
        <v>2015</v>
      </c>
      <c r="O17" s="961" t="s">
        <v>757</v>
      </c>
      <c r="P17">
        <v>60526.450000000004</v>
      </c>
      <c r="Q17"/>
      <c r="R17"/>
      <c r="S17"/>
      <c r="T17"/>
      <c r="U17"/>
      <c r="V17"/>
      <c r="W17"/>
      <c r="X17"/>
      <c r="Y17"/>
      <c r="Z17"/>
      <c r="AA17"/>
      <c r="AB17"/>
    </row>
    <row r="18" spans="5:28" ht="14.1" customHeight="1">
      <c r="E18" s="961" t="s">
        <v>486</v>
      </c>
      <c r="F18" s="962">
        <v>5</v>
      </c>
      <c r="G18" s="961" t="s">
        <v>39</v>
      </c>
      <c r="H18" s="962">
        <v>2</v>
      </c>
      <c r="I18" s="962">
        <v>712</v>
      </c>
      <c r="J18" s="962">
        <v>2.5</v>
      </c>
      <c r="K18" s="962">
        <v>2.5</v>
      </c>
      <c r="L18" s="962">
        <v>327.17</v>
      </c>
      <c r="M18" s="962">
        <v>2014</v>
      </c>
      <c r="N18" s="962">
        <v>2015</v>
      </c>
      <c r="O18" s="961" t="s">
        <v>757</v>
      </c>
      <c r="P18">
        <v>654.34</v>
      </c>
      <c r="Q18"/>
      <c r="R18"/>
      <c r="S18"/>
      <c r="T18"/>
      <c r="U18"/>
      <c r="V18"/>
      <c r="W18"/>
      <c r="X18"/>
      <c r="Y18"/>
      <c r="Z18"/>
      <c r="AA18"/>
      <c r="AB18"/>
    </row>
    <row r="19" spans="5:28" ht="14.1" customHeight="1">
      <c r="E19" s="961" t="s">
        <v>488</v>
      </c>
      <c r="F19" s="962">
        <v>5</v>
      </c>
      <c r="G19" s="961" t="s">
        <v>39</v>
      </c>
      <c r="H19" s="962">
        <v>13</v>
      </c>
      <c r="I19" s="962">
        <v>712</v>
      </c>
      <c r="J19" s="962">
        <v>4.75</v>
      </c>
      <c r="K19" s="962">
        <v>4.75</v>
      </c>
      <c r="L19" s="962">
        <v>327.17</v>
      </c>
      <c r="M19" s="962">
        <v>2014</v>
      </c>
      <c r="N19" s="962">
        <v>2015</v>
      </c>
      <c r="O19" s="961" t="s">
        <v>757</v>
      </c>
      <c r="P19">
        <v>4253.21</v>
      </c>
      <c r="Q19"/>
      <c r="R19"/>
      <c r="S19"/>
      <c r="T19"/>
      <c r="U19"/>
      <c r="V19"/>
      <c r="W19"/>
      <c r="X19"/>
      <c r="Y19"/>
      <c r="Z19"/>
      <c r="AA19"/>
      <c r="AB19"/>
    </row>
    <row r="20" spans="5:28" ht="14.1" customHeight="1">
      <c r="E20" s="961" t="s">
        <v>489</v>
      </c>
      <c r="F20" s="962">
        <v>10</v>
      </c>
      <c r="G20" s="961" t="s">
        <v>39</v>
      </c>
      <c r="H20" s="962">
        <v>417</v>
      </c>
      <c r="I20" s="962">
        <v>228</v>
      </c>
      <c r="J20" s="962">
        <v>41</v>
      </c>
      <c r="K20" s="962">
        <v>41</v>
      </c>
      <c r="L20" s="962">
        <v>0</v>
      </c>
      <c r="M20" s="962">
        <v>2014</v>
      </c>
      <c r="N20" s="962">
        <v>2015</v>
      </c>
      <c r="O20" s="961" t="s">
        <v>757</v>
      </c>
      <c r="P20">
        <v>0</v>
      </c>
      <c r="Q20"/>
      <c r="R20"/>
      <c r="S20"/>
      <c r="T20"/>
      <c r="U20"/>
      <c r="V20"/>
      <c r="W20"/>
      <c r="X20"/>
      <c r="Y20"/>
      <c r="Z20"/>
      <c r="AA20"/>
      <c r="AB20"/>
    </row>
    <row r="21" spans="5:28" ht="14.1" customHeight="1">
      <c r="E21" s="961" t="s">
        <v>485</v>
      </c>
      <c r="F21" s="962">
        <v>5</v>
      </c>
      <c r="G21" s="961" t="s">
        <v>39</v>
      </c>
      <c r="H21" s="962">
        <v>1</v>
      </c>
      <c r="I21" s="962">
        <v>1208</v>
      </c>
      <c r="J21" s="962">
        <v>64.5</v>
      </c>
      <c r="K21" s="962">
        <v>64.5</v>
      </c>
      <c r="L21" s="962">
        <v>229.88</v>
      </c>
      <c r="M21" s="962">
        <v>2014</v>
      </c>
      <c r="N21" s="962">
        <v>2015</v>
      </c>
      <c r="O21" s="961" t="s">
        <v>757</v>
      </c>
      <c r="P21">
        <v>229.88</v>
      </c>
      <c r="Q21"/>
      <c r="R21"/>
      <c r="S21"/>
      <c r="T21"/>
      <c r="U21"/>
      <c r="V21"/>
      <c r="W21"/>
      <c r="X21"/>
      <c r="Y21"/>
      <c r="Z21"/>
      <c r="AA21"/>
      <c r="AB21"/>
    </row>
    <row r="25" spans="5:28" ht="14.1" customHeight="1"/>
  </sheetData>
  <conditionalFormatting sqref="E5:E10">
    <cfRule type="notContainsBlanks" dxfId="273" priority="17">
      <formula>LEN(TRIM(E5))&gt;0</formula>
    </cfRule>
  </conditionalFormatting>
  <conditionalFormatting sqref="F5:F10">
    <cfRule type="notContainsBlanks" dxfId="272" priority="15">
      <formula>LEN(TRIM(F5))&gt;0</formula>
    </cfRule>
  </conditionalFormatting>
  <conditionalFormatting sqref="H5:H10">
    <cfRule type="containsBlanks" dxfId="271" priority="13">
      <formula>LEN(TRIM(H5))=0</formula>
    </cfRule>
    <cfRule type="notContainsBlanks" dxfId="270" priority="14">
      <formula>LEN(TRIM(H5))&gt;0</formula>
    </cfRule>
  </conditionalFormatting>
  <conditionalFormatting sqref="I5:I10">
    <cfRule type="expression" dxfId="269" priority="11">
      <formula>ISTEXT(I5)</formula>
    </cfRule>
    <cfRule type="notContainsBlanks" dxfId="268" priority="12">
      <formula>LEN(TRIM(I5))&gt;0</formula>
    </cfRule>
  </conditionalFormatting>
  <conditionalFormatting sqref="I5:I10">
    <cfRule type="containsBlanks" dxfId="267" priority="9">
      <formula>LEN(TRIM(I5))=0</formula>
    </cfRule>
    <cfRule type="expression" dxfId="266" priority="10">
      <formula>H5&lt;&gt;I5</formula>
    </cfRule>
  </conditionalFormatting>
  <conditionalFormatting sqref="J5:J10">
    <cfRule type="expression" dxfId="265" priority="5">
      <formula>ISTEXT(J5)</formula>
    </cfRule>
    <cfRule type="notContainsBlanks" dxfId="264" priority="6">
      <formula>LEN(TRIM(J5))&gt;0</formula>
    </cfRule>
  </conditionalFormatting>
  <conditionalFormatting sqref="K5:K10">
    <cfRule type="notContainsBlanks" dxfId="263" priority="4">
      <formula>LEN(TRIM(K5))&gt;0</formula>
    </cfRule>
  </conditionalFormatting>
  <conditionalFormatting sqref="K5:K10">
    <cfRule type="expression" dxfId="262" priority="3">
      <formula>ISTEXT(K5)</formula>
    </cfRule>
  </conditionalFormatting>
  <conditionalFormatting sqref="L5:L10">
    <cfRule type="expression" dxfId="261" priority="1">
      <formula>ISTEXT(L5)</formula>
    </cfRule>
  </conditionalFormatting>
  <conditionalFormatting sqref="L5:L10">
    <cfRule type="notContainsBlanks" dxfId="260" priority="2">
      <formula>LEN(TRIM(L5))&gt;0</formula>
    </cfRule>
  </conditionalFormatting>
  <dataValidations count="4">
    <dataValidation type="list" allowBlank="1" showErrorMessage="1" errorTitle="DATA ENTRY ERROR!" error="Only values from the drop-down menu may be selected._x000a__x000a_Click CANCEL and re-attempt." sqref="F5:F10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10"/>
    <dataValidation allowBlank="1" showErrorMessage="1" sqref="K5:L10"/>
    <dataValidation type="list" allowBlank="1" showErrorMessage="1" errorTitle="DATA ENTRY ERROR!" error="Only values from the drop-down menu may be selected._x000a__x000a_Click CANCEL and re-attempt." sqref="H5:H10">
      <formula1>INDIRECT($K5)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RG26"/>
  <sheetViews>
    <sheetView topLeftCell="H1" zoomScale="70" zoomScaleNormal="70" workbookViewId="0">
      <pane ySplit="4" topLeftCell="A5" activePane="bottomLeft" state="frozen"/>
      <selection activeCell="J19" sqref="J19"/>
      <selection pane="bottomLeft" activeCell="J19" sqref="J19"/>
    </sheetView>
  </sheetViews>
  <sheetFormatPr defaultColWidth="9.109375" defaultRowHeight="13.2"/>
  <cols>
    <col min="1" max="1" width="9.109375" style="195"/>
    <col min="2" max="2" width="12.88671875" style="165" customWidth="1"/>
    <col min="3" max="3" width="12.88671875" style="165" hidden="1" customWidth="1"/>
    <col min="4" max="4" width="17.33203125" style="165" hidden="1" customWidth="1"/>
    <col min="5" max="5" width="42.44140625" style="165" customWidth="1"/>
    <col min="6" max="6" width="10.5546875" style="360" customWidth="1"/>
    <col min="7" max="7" width="12.5546875" style="165" hidden="1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2.88671875" style="595" customWidth="1"/>
    <col min="15" max="15" width="11.1093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26.4">
      <c r="A1" s="318" t="s">
        <v>206</v>
      </c>
      <c r="B1" s="243" t="s">
        <v>594</v>
      </c>
      <c r="C1" s="243"/>
      <c r="D1" s="243"/>
    </row>
    <row r="2" spans="1:475">
      <c r="B2" s="343" t="s">
        <v>176</v>
      </c>
      <c r="C2" s="343"/>
      <c r="D2" s="343"/>
      <c r="E2" s="344">
        <f>'Elec. CE'!C2</f>
        <v>7.8E-2</v>
      </c>
    </row>
    <row r="3" spans="1:475" s="363" customFormat="1" ht="13.8" thickBot="1">
      <c r="A3" s="319"/>
      <c r="F3" s="364"/>
      <c r="G3" s="72"/>
      <c r="H3" s="741"/>
      <c r="I3" s="596"/>
      <c r="J3" s="364"/>
      <c r="K3" s="365"/>
      <c r="L3" s="365"/>
      <c r="M3" s="365"/>
      <c r="N3" s="597"/>
      <c r="O3" s="365"/>
      <c r="P3" s="366"/>
      <c r="Q3" s="367"/>
      <c r="R3" s="367"/>
      <c r="S3" s="367"/>
      <c r="T3" s="367"/>
      <c r="U3" s="442"/>
      <c r="V3" s="367"/>
      <c r="W3" s="368"/>
      <c r="X3" s="369"/>
      <c r="Y3" s="366"/>
      <c r="Z3" s="366"/>
      <c r="AA3" s="616"/>
      <c r="AB3" s="369"/>
      <c r="AC3" s="319"/>
      <c r="AD3" s="370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</row>
    <row r="4" spans="1:475" ht="39.6">
      <c r="A4" s="957"/>
      <c r="B4" s="456" t="s">
        <v>173</v>
      </c>
      <c r="C4" s="509" t="s">
        <v>215</v>
      </c>
      <c r="D4" s="509" t="s">
        <v>216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7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5" s="602" customFormat="1">
      <c r="A5" s="319"/>
      <c r="B5" s="592" t="s">
        <v>77</v>
      </c>
      <c r="C5" s="592"/>
      <c r="D5" s="593"/>
      <c r="E5" s="793" t="s">
        <v>491</v>
      </c>
      <c r="F5" s="793">
        <v>15</v>
      </c>
      <c r="G5" s="612">
        <f>(N5/$N$20)*F5</f>
        <v>0.16967272242874704</v>
      </c>
      <c r="H5" s="798" t="s">
        <v>35</v>
      </c>
      <c r="I5" s="795">
        <v>250.5</v>
      </c>
      <c r="J5" s="796">
        <v>80</v>
      </c>
      <c r="K5" s="797">
        <v>30</v>
      </c>
      <c r="L5" s="797">
        <v>0</v>
      </c>
      <c r="M5" s="600">
        <f>IF((ABS(L5))&gt;(ABS(K5)),L5-K5,0)</f>
        <v>0</v>
      </c>
      <c r="N5" s="600">
        <f>I5*J5</f>
        <v>20040</v>
      </c>
      <c r="O5" s="375"/>
      <c r="P5" s="851"/>
      <c r="Q5" s="601"/>
      <c r="R5" s="601">
        <f>M5*I5</f>
        <v>0</v>
      </c>
      <c r="S5" s="601">
        <f>L5*I5</f>
        <v>0</v>
      </c>
      <c r="T5" s="601">
        <v>0</v>
      </c>
      <c r="U5" s="601"/>
      <c r="V5" s="601"/>
      <c r="W5" s="601"/>
      <c r="X5" s="601"/>
      <c r="Y5" s="601"/>
      <c r="Z5" s="601">
        <f>W5/(1+$E$2)^1</f>
        <v>0</v>
      </c>
      <c r="AA5" s="614">
        <f>IF(J5=0,0,(HLOOKUP(H5,ElectricAvoidedCosts!$C$7:$P$37,F5+1,FALSE)))</f>
        <v>0.47265283651716089</v>
      </c>
      <c r="AB5" s="601">
        <f>AA5*N5</f>
        <v>9471.9628438039035</v>
      </c>
      <c r="AC5" s="618" t="str">
        <f>IFERROR(AB5/X5,"")</f>
        <v/>
      </c>
      <c r="AD5" s="618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>
      <c r="A6" s="319"/>
      <c r="B6" s="592" t="s">
        <v>77</v>
      </c>
      <c r="C6" s="592"/>
      <c r="D6" s="593"/>
      <c r="E6" s="793" t="s">
        <v>492</v>
      </c>
      <c r="F6" s="793">
        <v>15</v>
      </c>
      <c r="G6" s="612">
        <f>(N6/$N$20)*F6</f>
        <v>0.16459270079914384</v>
      </c>
      <c r="H6" s="798" t="s">
        <v>35</v>
      </c>
      <c r="I6" s="795">
        <v>243</v>
      </c>
      <c r="J6" s="796">
        <v>80</v>
      </c>
      <c r="K6" s="797">
        <v>30</v>
      </c>
      <c r="L6" s="797">
        <v>0</v>
      </c>
      <c r="M6" s="600">
        <f t="shared" ref="M6:M19" si="0">IF((ABS(L6))&gt;(ABS(K6)),L6-K6,0)</f>
        <v>0</v>
      </c>
      <c r="N6" s="600">
        <f>I6*J6</f>
        <v>19440</v>
      </c>
      <c r="O6" s="375"/>
      <c r="P6" s="851"/>
      <c r="Q6" s="601"/>
      <c r="R6" s="601">
        <f t="shared" ref="R6:R19" si="1">M6*I6</f>
        <v>0</v>
      </c>
      <c r="S6" s="601">
        <f t="shared" ref="S6:S19" si="2">L6*I6</f>
        <v>0</v>
      </c>
      <c r="T6" s="601">
        <v>0</v>
      </c>
      <c r="U6" s="601"/>
      <c r="V6" s="601"/>
      <c r="W6" s="601"/>
      <c r="X6" s="601"/>
      <c r="Y6" s="601"/>
      <c r="Z6" s="601">
        <f t="shared" ref="Z6:Z19" si="3">W6/(1+$E$2)^1</f>
        <v>0</v>
      </c>
      <c r="AA6" s="614">
        <f>IF(J6=0,0,(HLOOKUP(H6,ElectricAvoidedCosts!$C$7:$P$37,F6+1,FALSE)))</f>
        <v>0.47265283651716089</v>
      </c>
      <c r="AB6" s="601">
        <f t="shared" ref="AB6:AB19" si="4">AA6*N6</f>
        <v>9188.3711418936073</v>
      </c>
      <c r="AC6" s="618" t="str">
        <f t="shared" ref="AC6:AC9" si="5">IFERROR(AB6/X6,"")</f>
        <v/>
      </c>
      <c r="AD6" s="618" t="str">
        <f t="shared" ref="AD6:AD8" si="6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>
      <c r="A7" s="319"/>
      <c r="B7" s="592" t="s">
        <v>77</v>
      </c>
      <c r="C7" s="592"/>
      <c r="D7" s="593"/>
      <c r="E7" s="793" t="s">
        <v>494</v>
      </c>
      <c r="F7" s="793">
        <v>15</v>
      </c>
      <c r="G7" s="612">
        <f>(N7/$N$20)*F7</f>
        <v>3.5554817384511352</v>
      </c>
      <c r="H7" s="798" t="s">
        <v>33</v>
      </c>
      <c r="I7" s="795">
        <v>419937</v>
      </c>
      <c r="J7" s="796">
        <v>1</v>
      </c>
      <c r="K7" s="797">
        <v>0</v>
      </c>
      <c r="L7" s="797">
        <v>0</v>
      </c>
      <c r="M7" s="600">
        <f t="shared" si="0"/>
        <v>0</v>
      </c>
      <c r="N7" s="600">
        <f t="shared" ref="N7:N19" si="7">I7*J7</f>
        <v>419937</v>
      </c>
      <c r="O7" s="375"/>
      <c r="P7" s="851"/>
      <c r="Q7" s="601"/>
      <c r="R7" s="601">
        <f t="shared" si="1"/>
        <v>0</v>
      </c>
      <c r="S7" s="601">
        <f t="shared" si="2"/>
        <v>0</v>
      </c>
      <c r="T7" s="601">
        <v>0</v>
      </c>
      <c r="U7" s="601"/>
      <c r="V7" s="601"/>
      <c r="W7" s="601"/>
      <c r="X7" s="601"/>
      <c r="Y7" s="601"/>
      <c r="Z7" s="601">
        <f t="shared" si="3"/>
        <v>0</v>
      </c>
      <c r="AA7" s="614">
        <f>IF(J7=0,0,(HLOOKUP(H7,ElectricAvoidedCosts!$C$7:$P$37,F7+1,FALSE)))</f>
        <v>1.7942481299338953</v>
      </c>
      <c r="AB7" s="601">
        <f t="shared" si="4"/>
        <v>753471.17694005021</v>
      </c>
      <c r="AC7" s="618" t="str">
        <f t="shared" si="5"/>
        <v/>
      </c>
      <c r="AD7" s="618" t="str">
        <f t="shared" si="6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>
      <c r="A8" s="319"/>
      <c r="B8" s="592" t="s">
        <v>77</v>
      </c>
      <c r="C8" s="592"/>
      <c r="D8" s="593"/>
      <c r="E8" s="793" t="s">
        <v>493</v>
      </c>
      <c r="F8" s="793">
        <v>10</v>
      </c>
      <c r="G8" s="612">
        <f>(N8/$N$20)*F8</f>
        <v>2.8154608764956429E-2</v>
      </c>
      <c r="H8" s="798" t="s">
        <v>35</v>
      </c>
      <c r="I8" s="795">
        <v>4988</v>
      </c>
      <c r="J8" s="796">
        <v>1</v>
      </c>
      <c r="K8" s="797">
        <v>0</v>
      </c>
      <c r="L8" s="797">
        <v>0</v>
      </c>
      <c r="M8" s="600">
        <f t="shared" si="0"/>
        <v>0</v>
      </c>
      <c r="N8" s="600">
        <f t="shared" si="7"/>
        <v>4988</v>
      </c>
      <c r="O8" s="375"/>
      <c r="P8" s="851"/>
      <c r="Q8" s="601"/>
      <c r="R8" s="601">
        <f t="shared" si="1"/>
        <v>0</v>
      </c>
      <c r="S8" s="601">
        <f t="shared" si="2"/>
        <v>0</v>
      </c>
      <c r="T8" s="601">
        <v>0</v>
      </c>
      <c r="U8" s="601"/>
      <c r="V8" s="601"/>
      <c r="W8" s="601"/>
      <c r="X8" s="601"/>
      <c r="Y8" s="601"/>
      <c r="Z8" s="601">
        <f t="shared" si="3"/>
        <v>0</v>
      </c>
      <c r="AA8" s="614">
        <f>IF(J8=0,0,(HLOOKUP(H8,ElectricAvoidedCosts!$C$7:$P$37,F8+1,FALSE)))</f>
        <v>0.34141751672322729</v>
      </c>
      <c r="AB8" s="601">
        <f t="shared" si="4"/>
        <v>1702.9905734154577</v>
      </c>
      <c r="AC8" s="618" t="str">
        <f t="shared" si="5"/>
        <v/>
      </c>
      <c r="AD8" s="618" t="str">
        <f t="shared" si="6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>
      <c r="A9" s="319"/>
      <c r="B9" s="592" t="s">
        <v>77</v>
      </c>
      <c r="C9" s="592"/>
      <c r="D9" s="593"/>
      <c r="E9" s="793" t="s">
        <v>495</v>
      </c>
      <c r="F9" s="793">
        <v>10</v>
      </c>
      <c r="G9" s="612">
        <f>(N9/$N$20)*F9</f>
        <v>4.2967838947509831</v>
      </c>
      <c r="H9" s="798" t="s">
        <v>33</v>
      </c>
      <c r="I9" s="795">
        <v>3429</v>
      </c>
      <c r="J9" s="796">
        <v>222</v>
      </c>
      <c r="K9" s="797">
        <v>100</v>
      </c>
      <c r="L9" s="797">
        <v>186.09</v>
      </c>
      <c r="M9" s="600">
        <f t="shared" si="0"/>
        <v>86.09</v>
      </c>
      <c r="N9" s="600">
        <f t="shared" si="7"/>
        <v>761238</v>
      </c>
      <c r="O9" s="375"/>
      <c r="P9" s="851"/>
      <c r="Q9" s="601"/>
      <c r="R9" s="601">
        <f t="shared" si="1"/>
        <v>295202.61</v>
      </c>
      <c r="S9" s="601">
        <f t="shared" si="2"/>
        <v>638102.61</v>
      </c>
      <c r="T9" s="601">
        <v>0</v>
      </c>
      <c r="U9" s="601"/>
      <c r="V9" s="601"/>
      <c r="W9" s="601"/>
      <c r="X9" s="601"/>
      <c r="Y9" s="601"/>
      <c r="Z9" s="601">
        <f t="shared" si="3"/>
        <v>0</v>
      </c>
      <c r="AA9" s="614">
        <f>IF(J9=0,0,(HLOOKUP(H9,ElectricAvoidedCosts!$C$7:$P$37,F9+1,FALSE)))</f>
        <v>1.3584620047660261</v>
      </c>
      <c r="AB9" s="601">
        <f t="shared" si="4"/>
        <v>1034112.8995840802</v>
      </c>
      <c r="AC9" s="618" t="str">
        <f t="shared" si="5"/>
        <v/>
      </c>
      <c r="AD9" s="618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>
      <c r="A10" s="319"/>
      <c r="B10" s="592" t="s">
        <v>77</v>
      </c>
      <c r="C10" s="592"/>
      <c r="D10" s="593"/>
      <c r="E10" s="793" t="s">
        <v>496</v>
      </c>
      <c r="F10" s="793">
        <v>10</v>
      </c>
      <c r="G10" s="612"/>
      <c r="H10" s="798" t="s">
        <v>33</v>
      </c>
      <c r="I10" s="795">
        <v>87</v>
      </c>
      <c r="J10" s="796">
        <v>222</v>
      </c>
      <c r="K10" s="797">
        <v>100</v>
      </c>
      <c r="L10" s="797">
        <v>186.09</v>
      </c>
      <c r="M10" s="600">
        <f t="shared" si="0"/>
        <v>86.09</v>
      </c>
      <c r="N10" s="600">
        <f t="shared" si="7"/>
        <v>19314</v>
      </c>
      <c r="O10" s="375"/>
      <c r="P10" s="851"/>
      <c r="Q10" s="601"/>
      <c r="R10" s="601">
        <f t="shared" si="1"/>
        <v>7489.83</v>
      </c>
      <c r="S10" s="601">
        <f t="shared" si="2"/>
        <v>16189.83</v>
      </c>
      <c r="T10" s="601">
        <v>0</v>
      </c>
      <c r="U10" s="601"/>
      <c r="V10" s="601"/>
      <c r="W10" s="601"/>
      <c r="X10" s="601"/>
      <c r="Y10" s="601"/>
      <c r="Z10" s="601">
        <f t="shared" si="3"/>
        <v>0</v>
      </c>
      <c r="AA10" s="614">
        <f>IF(J10=0,0,(HLOOKUP(H10,ElectricAvoidedCosts!$C$7:$P$37,F10+1,FALSE)))</f>
        <v>1.3584620047660261</v>
      </c>
      <c r="AB10" s="601">
        <f t="shared" si="4"/>
        <v>26237.335160051029</v>
      </c>
      <c r="AC10" s="618"/>
      <c r="AD10" s="618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602" customFormat="1">
      <c r="A11" s="319"/>
      <c r="B11" s="592" t="s">
        <v>77</v>
      </c>
      <c r="C11" s="592"/>
      <c r="D11" s="593"/>
      <c r="E11" s="793" t="s">
        <v>500</v>
      </c>
      <c r="F11" s="793">
        <v>15</v>
      </c>
      <c r="G11" s="612"/>
      <c r="H11" s="798" t="s">
        <v>33</v>
      </c>
      <c r="I11" s="795">
        <v>109</v>
      </c>
      <c r="J11" s="796">
        <v>646</v>
      </c>
      <c r="K11" s="797">
        <v>100</v>
      </c>
      <c r="L11" s="797">
        <v>105</v>
      </c>
      <c r="M11" s="600">
        <f t="shared" si="0"/>
        <v>5</v>
      </c>
      <c r="N11" s="600">
        <f t="shared" si="7"/>
        <v>70414</v>
      </c>
      <c r="O11" s="375"/>
      <c r="P11" s="851"/>
      <c r="Q11" s="601"/>
      <c r="R11" s="601">
        <f t="shared" si="1"/>
        <v>545</v>
      </c>
      <c r="S11" s="601">
        <f t="shared" si="2"/>
        <v>11445</v>
      </c>
      <c r="T11" s="601">
        <v>0</v>
      </c>
      <c r="U11" s="601"/>
      <c r="V11" s="601"/>
      <c r="W11" s="601"/>
      <c r="X11" s="601"/>
      <c r="Y11" s="601"/>
      <c r="Z11" s="601">
        <f t="shared" si="3"/>
        <v>0</v>
      </c>
      <c r="AA11" s="614">
        <f>IF(J11=0,0,(HLOOKUP(H11,ElectricAvoidedCosts!$C$7:$P$37,F11+1,FALSE)))</f>
        <v>1.7942481299338953</v>
      </c>
      <c r="AB11" s="601">
        <f t="shared" si="4"/>
        <v>126340.18782116529</v>
      </c>
      <c r="AC11" s="618"/>
      <c r="AD11" s="618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</row>
    <row r="12" spans="1:475" s="602" customFormat="1">
      <c r="A12" s="319"/>
      <c r="B12" s="592" t="s">
        <v>77</v>
      </c>
      <c r="C12" s="592"/>
      <c r="D12" s="593"/>
      <c r="E12" s="793" t="s">
        <v>501</v>
      </c>
      <c r="F12" s="793">
        <v>5</v>
      </c>
      <c r="G12" s="612"/>
      <c r="H12" s="798" t="s">
        <v>35</v>
      </c>
      <c r="I12" s="795">
        <v>198519</v>
      </c>
      <c r="J12" s="796">
        <v>1</v>
      </c>
      <c r="K12" s="797">
        <v>0</v>
      </c>
      <c r="L12" s="797">
        <v>0</v>
      </c>
      <c r="M12" s="600">
        <f t="shared" si="0"/>
        <v>0</v>
      </c>
      <c r="N12" s="600">
        <f t="shared" si="7"/>
        <v>198519</v>
      </c>
      <c r="O12" s="375"/>
      <c r="P12" s="851"/>
      <c r="Q12" s="601"/>
      <c r="R12" s="601">
        <f t="shared" si="1"/>
        <v>0</v>
      </c>
      <c r="S12" s="601">
        <f t="shared" si="2"/>
        <v>0</v>
      </c>
      <c r="T12" s="601">
        <v>0</v>
      </c>
      <c r="U12" s="601"/>
      <c r="V12" s="601"/>
      <c r="W12" s="601"/>
      <c r="X12" s="601"/>
      <c r="Y12" s="601"/>
      <c r="Z12" s="601">
        <f t="shared" si="3"/>
        <v>0</v>
      </c>
      <c r="AA12" s="614">
        <f>IF(J12=0,0,(HLOOKUP(H12,ElectricAvoidedCosts!$C$7:$P$37,F12+1,FALSE)))</f>
        <v>0.17594192962655655</v>
      </c>
      <c r="AB12" s="601">
        <f t="shared" si="4"/>
        <v>34927.815927534379</v>
      </c>
      <c r="AC12" s="618"/>
      <c r="AD12" s="618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</row>
    <row r="13" spans="1:475" s="602" customFormat="1">
      <c r="A13" s="319"/>
      <c r="B13" s="592" t="s">
        <v>77</v>
      </c>
      <c r="C13" s="592"/>
      <c r="D13" s="593"/>
      <c r="E13" s="793" t="s">
        <v>497</v>
      </c>
      <c r="F13" s="793">
        <v>15</v>
      </c>
      <c r="G13" s="612"/>
      <c r="H13" s="798" t="s">
        <v>33</v>
      </c>
      <c r="I13" s="795">
        <v>2</v>
      </c>
      <c r="J13" s="796">
        <v>646</v>
      </c>
      <c r="K13" s="797">
        <v>150</v>
      </c>
      <c r="L13" s="797">
        <v>105</v>
      </c>
      <c r="M13" s="600">
        <f t="shared" si="0"/>
        <v>0</v>
      </c>
      <c r="N13" s="600">
        <f t="shared" si="7"/>
        <v>1292</v>
      </c>
      <c r="O13" s="375"/>
      <c r="P13" s="851"/>
      <c r="Q13" s="601"/>
      <c r="R13" s="601">
        <f t="shared" si="1"/>
        <v>0</v>
      </c>
      <c r="S13" s="601">
        <f t="shared" si="2"/>
        <v>210</v>
      </c>
      <c r="T13" s="601">
        <v>0</v>
      </c>
      <c r="U13" s="601"/>
      <c r="V13" s="601"/>
      <c r="W13" s="601"/>
      <c r="X13" s="601"/>
      <c r="Y13" s="601"/>
      <c r="Z13" s="601">
        <f t="shared" si="3"/>
        <v>0</v>
      </c>
      <c r="AA13" s="614">
        <f>IF(J13=0,0,(HLOOKUP(H13,ElectricAvoidedCosts!$C$7:$P$37,F13+1,FALSE)))</f>
        <v>1.7942481299338953</v>
      </c>
      <c r="AB13" s="601">
        <f t="shared" si="4"/>
        <v>2318.1685838745925</v>
      </c>
      <c r="AC13" s="618"/>
      <c r="AD13" s="618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</row>
    <row r="14" spans="1:475" s="602" customFormat="1">
      <c r="A14" s="319"/>
      <c r="B14" s="592" t="s">
        <v>77</v>
      </c>
      <c r="C14" s="592"/>
      <c r="D14" s="593"/>
      <c r="E14" s="793" t="s">
        <v>498</v>
      </c>
      <c r="F14" s="793">
        <v>15</v>
      </c>
      <c r="G14" s="612"/>
      <c r="H14" s="798" t="s">
        <v>33</v>
      </c>
      <c r="I14" s="795">
        <v>56202</v>
      </c>
      <c r="J14" s="796">
        <v>1</v>
      </c>
      <c r="K14" s="797">
        <v>0</v>
      </c>
      <c r="L14" s="797">
        <v>0</v>
      </c>
      <c r="M14" s="600">
        <f t="shared" si="0"/>
        <v>0</v>
      </c>
      <c r="N14" s="600">
        <f t="shared" si="7"/>
        <v>56202</v>
      </c>
      <c r="O14" s="375"/>
      <c r="P14" s="851"/>
      <c r="Q14" s="601"/>
      <c r="R14" s="601">
        <f t="shared" si="1"/>
        <v>0</v>
      </c>
      <c r="S14" s="601">
        <f t="shared" si="2"/>
        <v>0</v>
      </c>
      <c r="T14" s="601">
        <v>0</v>
      </c>
      <c r="U14" s="601"/>
      <c r="V14" s="601"/>
      <c r="W14" s="601"/>
      <c r="X14" s="601"/>
      <c r="Y14" s="601"/>
      <c r="Z14" s="601">
        <f t="shared" si="3"/>
        <v>0</v>
      </c>
      <c r="AA14" s="614">
        <f>IF(J14=0,0,(HLOOKUP(H14,ElectricAvoidedCosts!$C$7:$P$37,F14+1,FALSE)))</f>
        <v>1.7942481299338953</v>
      </c>
      <c r="AB14" s="601">
        <f t="shared" si="4"/>
        <v>100840.33339854478</v>
      </c>
      <c r="AC14" s="618"/>
      <c r="AD14" s="618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</row>
    <row r="15" spans="1:475" s="602" customFormat="1">
      <c r="A15" s="319"/>
      <c r="B15" s="592" t="s">
        <v>77</v>
      </c>
      <c r="C15" s="592"/>
      <c r="D15" s="593"/>
      <c r="E15" s="793" t="s">
        <v>499</v>
      </c>
      <c r="F15" s="793">
        <v>15</v>
      </c>
      <c r="G15" s="612"/>
      <c r="H15" s="798" t="s">
        <v>33</v>
      </c>
      <c r="I15" s="795">
        <v>34</v>
      </c>
      <c r="J15" s="796">
        <v>646</v>
      </c>
      <c r="K15" s="797">
        <v>150</v>
      </c>
      <c r="L15" s="797">
        <v>105</v>
      </c>
      <c r="M15" s="600">
        <f t="shared" si="0"/>
        <v>0</v>
      </c>
      <c r="N15" s="600">
        <f t="shared" si="7"/>
        <v>21964</v>
      </c>
      <c r="O15" s="375"/>
      <c r="P15" s="851"/>
      <c r="Q15" s="601"/>
      <c r="R15" s="601">
        <f t="shared" si="1"/>
        <v>0</v>
      </c>
      <c r="S15" s="601">
        <f t="shared" si="2"/>
        <v>3570</v>
      </c>
      <c r="T15" s="601">
        <v>0</v>
      </c>
      <c r="U15" s="601"/>
      <c r="V15" s="601"/>
      <c r="W15" s="601"/>
      <c r="X15" s="601"/>
      <c r="Y15" s="601"/>
      <c r="Z15" s="601">
        <f t="shared" si="3"/>
        <v>0</v>
      </c>
      <c r="AA15" s="614">
        <f>IF(J15=0,0,(HLOOKUP(H15,ElectricAvoidedCosts!$C$7:$P$37,F15+1,FALSE)))</f>
        <v>1.7942481299338953</v>
      </c>
      <c r="AB15" s="601">
        <f t="shared" si="4"/>
        <v>39408.865925868078</v>
      </c>
      <c r="AC15" s="618"/>
      <c r="AD15" s="618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</row>
    <row r="16" spans="1:475" s="602" customFormat="1">
      <c r="A16" s="319"/>
      <c r="B16" s="592" t="s">
        <v>77</v>
      </c>
      <c r="C16" s="592"/>
      <c r="D16" s="593"/>
      <c r="E16" s="793" t="s">
        <v>669</v>
      </c>
      <c r="F16" s="793">
        <v>15</v>
      </c>
      <c r="G16" s="612"/>
      <c r="H16" s="798" t="s">
        <v>33</v>
      </c>
      <c r="I16" s="795">
        <v>1385</v>
      </c>
      <c r="J16" s="796">
        <v>1</v>
      </c>
      <c r="K16" s="797">
        <v>1</v>
      </c>
      <c r="L16" s="797">
        <v>1</v>
      </c>
      <c r="M16" s="600">
        <f t="shared" si="0"/>
        <v>0</v>
      </c>
      <c r="N16" s="600">
        <f t="shared" si="7"/>
        <v>1385</v>
      </c>
      <c r="O16" s="375"/>
      <c r="P16" s="851"/>
      <c r="Q16" s="601"/>
      <c r="R16" s="601">
        <f t="shared" si="1"/>
        <v>0</v>
      </c>
      <c r="S16" s="601">
        <f t="shared" si="2"/>
        <v>1385</v>
      </c>
      <c r="T16" s="601">
        <v>0</v>
      </c>
      <c r="U16" s="601"/>
      <c r="V16" s="601"/>
      <c r="W16" s="601"/>
      <c r="X16" s="601"/>
      <c r="Y16" s="601"/>
      <c r="Z16" s="601">
        <f t="shared" si="3"/>
        <v>0</v>
      </c>
      <c r="AA16" s="614">
        <f>IF(J16=0,0,(HLOOKUP(H16,ElectricAvoidedCosts!$C$7:$P$37,F16+1,FALSE)))</f>
        <v>1.7942481299338953</v>
      </c>
      <c r="AB16" s="601">
        <f t="shared" si="4"/>
        <v>2485.0336599584448</v>
      </c>
      <c r="AC16" s="618"/>
      <c r="AD16" s="618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</row>
    <row r="17" spans="1:475" s="602" customFormat="1">
      <c r="A17" s="319"/>
      <c r="B17" s="592" t="s">
        <v>77</v>
      </c>
      <c r="C17" s="592"/>
      <c r="D17" s="593"/>
      <c r="E17" s="793" t="s">
        <v>670</v>
      </c>
      <c r="F17" s="793">
        <v>15</v>
      </c>
      <c r="G17" s="612"/>
      <c r="H17" s="798" t="s">
        <v>33</v>
      </c>
      <c r="I17" s="795">
        <v>4118</v>
      </c>
      <c r="J17" s="796">
        <v>1</v>
      </c>
      <c r="K17" s="797">
        <v>1</v>
      </c>
      <c r="L17" s="797">
        <v>1</v>
      </c>
      <c r="M17" s="600">
        <f t="shared" si="0"/>
        <v>0</v>
      </c>
      <c r="N17" s="600">
        <f t="shared" si="7"/>
        <v>4118</v>
      </c>
      <c r="O17" s="375"/>
      <c r="P17" s="851"/>
      <c r="Q17" s="601"/>
      <c r="R17" s="601">
        <f t="shared" si="1"/>
        <v>0</v>
      </c>
      <c r="S17" s="601">
        <f t="shared" si="2"/>
        <v>4118</v>
      </c>
      <c r="T17" s="601">
        <v>0</v>
      </c>
      <c r="U17" s="601"/>
      <c r="V17" s="601"/>
      <c r="W17" s="601"/>
      <c r="X17" s="601"/>
      <c r="Y17" s="601"/>
      <c r="Z17" s="601">
        <f t="shared" si="3"/>
        <v>0</v>
      </c>
      <c r="AA17" s="614">
        <f>IF(J17=0,0,(HLOOKUP(H17,ElectricAvoidedCosts!$C$7:$P$37,F17+1,FALSE)))</f>
        <v>1.7942481299338953</v>
      </c>
      <c r="AB17" s="601">
        <f t="shared" si="4"/>
        <v>7388.7137990677811</v>
      </c>
      <c r="AC17" s="618"/>
      <c r="AD17" s="618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</row>
    <row r="18" spans="1:475" s="602" customFormat="1">
      <c r="A18" s="319"/>
      <c r="B18" s="592" t="s">
        <v>77</v>
      </c>
      <c r="C18" s="592"/>
      <c r="D18" s="593"/>
      <c r="E18" s="793" t="s">
        <v>671</v>
      </c>
      <c r="F18" s="793">
        <v>15</v>
      </c>
      <c r="G18" s="612"/>
      <c r="H18" s="798" t="s">
        <v>33</v>
      </c>
      <c r="I18" s="795">
        <v>163905</v>
      </c>
      <c r="J18" s="796">
        <v>1</v>
      </c>
      <c r="K18" s="797">
        <v>1</v>
      </c>
      <c r="L18" s="797">
        <v>1</v>
      </c>
      <c r="M18" s="600">
        <f t="shared" si="0"/>
        <v>0</v>
      </c>
      <c r="N18" s="600">
        <f t="shared" si="7"/>
        <v>163905</v>
      </c>
      <c r="O18" s="375"/>
      <c r="P18" s="851"/>
      <c r="Q18" s="601"/>
      <c r="R18" s="601">
        <f t="shared" si="1"/>
        <v>0</v>
      </c>
      <c r="S18" s="601">
        <f t="shared" si="2"/>
        <v>163905</v>
      </c>
      <c r="T18" s="601">
        <v>0</v>
      </c>
      <c r="U18" s="601"/>
      <c r="V18" s="601"/>
      <c r="W18" s="601"/>
      <c r="X18" s="601"/>
      <c r="Y18" s="601"/>
      <c r="Z18" s="601">
        <f t="shared" si="3"/>
        <v>0</v>
      </c>
      <c r="AA18" s="614">
        <f>IF(J18=0,0,(HLOOKUP(H18,ElectricAvoidedCosts!$C$7:$P$37,F18+1,FALSE)))</f>
        <v>1.7942481299338953</v>
      </c>
      <c r="AB18" s="601">
        <f t="shared" si="4"/>
        <v>294086.2397368151</v>
      </c>
      <c r="AC18" s="618"/>
      <c r="AD18" s="618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</row>
    <row r="19" spans="1:475" s="602" customFormat="1">
      <c r="A19" s="319"/>
      <c r="B19" s="592" t="s">
        <v>77</v>
      </c>
      <c r="C19" s="592"/>
      <c r="D19" s="593"/>
      <c r="E19" s="793" t="s">
        <v>672</v>
      </c>
      <c r="F19" s="793">
        <v>15</v>
      </c>
      <c r="G19" s="612"/>
      <c r="H19" s="798" t="s">
        <v>33</v>
      </c>
      <c r="I19" s="795">
        <v>8890</v>
      </c>
      <c r="J19" s="796">
        <v>1</v>
      </c>
      <c r="K19" s="797">
        <v>1</v>
      </c>
      <c r="L19" s="797">
        <v>1</v>
      </c>
      <c r="M19" s="600">
        <f t="shared" si="0"/>
        <v>0</v>
      </c>
      <c r="N19" s="600">
        <f t="shared" si="7"/>
        <v>8890</v>
      </c>
      <c r="O19" s="375"/>
      <c r="P19" s="851"/>
      <c r="Q19" s="601"/>
      <c r="R19" s="601">
        <f t="shared" si="1"/>
        <v>0</v>
      </c>
      <c r="S19" s="601">
        <f t="shared" si="2"/>
        <v>8890</v>
      </c>
      <c r="T19" s="601">
        <v>0</v>
      </c>
      <c r="U19" s="601"/>
      <c r="V19" s="601"/>
      <c r="W19" s="601"/>
      <c r="X19" s="601"/>
      <c r="Y19" s="601"/>
      <c r="Z19" s="601">
        <f t="shared" si="3"/>
        <v>0</v>
      </c>
      <c r="AA19" s="614">
        <f>IF(J19=0,0,(HLOOKUP(H19,ElectricAvoidedCosts!$C$7:$P$37,F19+1,FALSE)))</f>
        <v>1.7942481299338953</v>
      </c>
      <c r="AB19" s="601">
        <f t="shared" si="4"/>
        <v>15950.865875112329</v>
      </c>
      <c r="AC19" s="618"/>
      <c r="AD19" s="618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</row>
    <row r="20" spans="1:475" s="97" customFormat="1" ht="14.4" thickBot="1">
      <c r="A20" s="376"/>
      <c r="B20" s="392"/>
      <c r="C20" s="393"/>
      <c r="D20" s="393"/>
      <c r="E20" s="603"/>
      <c r="F20" s="381"/>
      <c r="G20" s="604">
        <f>SUM(G5:G19)</f>
        <v>8.2146856651949651</v>
      </c>
      <c r="H20" s="605"/>
      <c r="I20" s="606"/>
      <c r="J20" s="607"/>
      <c r="K20" s="608"/>
      <c r="L20" s="608"/>
      <c r="M20" s="608">
        <f>SUM(M5:M19)</f>
        <v>177.18</v>
      </c>
      <c r="N20" s="609">
        <f>SUM(N5:N19)</f>
        <v>1771646</v>
      </c>
      <c r="O20" s="608"/>
      <c r="P20" s="608">
        <v>169416.85</v>
      </c>
      <c r="Q20" s="610">
        <v>689707.83</v>
      </c>
      <c r="R20" s="610">
        <f>SUM(R5:R19)</f>
        <v>303237.44</v>
      </c>
      <c r="S20" s="610">
        <f>SUM(S5:S19)</f>
        <v>847815.44</v>
      </c>
      <c r="T20" s="610">
        <f>SUM(T5:T19)</f>
        <v>0</v>
      </c>
      <c r="U20" s="463">
        <f>P20+Q20</f>
        <v>859124.67999999993</v>
      </c>
      <c r="V20" s="463">
        <f>T20+S20+P20</f>
        <v>1017232.2899999999</v>
      </c>
      <c r="W20" s="463">
        <f>SUM(W14:W19)</f>
        <v>0</v>
      </c>
      <c r="X20" s="463">
        <f t="shared" ref="X20" si="8">U20/(1+$E$2)^1</f>
        <v>796961.66975881252</v>
      </c>
      <c r="Y20" s="463">
        <f>V20/(1+$E$2)^1</f>
        <v>943629.21150278277</v>
      </c>
      <c r="Z20" s="610">
        <f>SUM(Z5:Z19)</f>
        <v>0</v>
      </c>
      <c r="AA20" s="613">
        <f>SUM(AA5:AA19)</f>
        <v>20.327822298321209</v>
      </c>
      <c r="AB20" s="610">
        <f>SUM(AB5:AB19)</f>
        <v>2457930.9609712348</v>
      </c>
      <c r="AC20" s="611">
        <f>AB20/X20</f>
        <v>3.084126946425275</v>
      </c>
      <c r="AD20" s="611">
        <f>((AB20*1.1)+Z20)/Y20</f>
        <v>2.8652398888357067</v>
      </c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  <c r="JD20" s="77"/>
      <c r="JE20" s="77"/>
      <c r="JF20" s="77"/>
      <c r="JG20" s="77"/>
      <c r="JH20" s="77"/>
      <c r="JI20" s="77"/>
      <c r="JJ20" s="77"/>
      <c r="JK20" s="77"/>
      <c r="JL20" s="77"/>
      <c r="JM20" s="77"/>
      <c r="JN20" s="77"/>
      <c r="JO20" s="77"/>
      <c r="JP20" s="77"/>
      <c r="JQ20" s="77"/>
      <c r="JR20" s="77"/>
      <c r="JS20" s="77"/>
      <c r="JT20" s="77"/>
      <c r="JU20" s="77"/>
      <c r="JV20" s="77"/>
      <c r="JW20" s="77"/>
      <c r="JX20" s="77"/>
      <c r="JY20" s="77"/>
      <c r="JZ20" s="77"/>
      <c r="KA20" s="77"/>
      <c r="KB20" s="77"/>
      <c r="KC20" s="77"/>
      <c r="KD20" s="77"/>
      <c r="KE20" s="77"/>
      <c r="KF20" s="77"/>
      <c r="KG20" s="77"/>
      <c r="KH20" s="77"/>
      <c r="KI20" s="77"/>
      <c r="KJ20" s="77"/>
      <c r="KK20" s="77"/>
      <c r="KL20" s="77"/>
      <c r="KM20" s="77"/>
      <c r="KN20" s="77"/>
      <c r="KO20" s="77"/>
      <c r="KP20" s="77"/>
      <c r="KQ20" s="77"/>
      <c r="KR20" s="77"/>
      <c r="KS20" s="77"/>
      <c r="KT20" s="77"/>
      <c r="KU20" s="77"/>
      <c r="KV20" s="77"/>
      <c r="KW20" s="77"/>
      <c r="KX20" s="77"/>
      <c r="KY20" s="77"/>
      <c r="KZ20" s="77"/>
      <c r="LA20" s="77"/>
      <c r="LB20" s="77"/>
      <c r="LC20" s="77"/>
      <c r="LD20" s="77"/>
      <c r="LE20" s="77"/>
      <c r="LF20" s="77"/>
      <c r="LG20" s="77"/>
      <c r="LH20" s="77"/>
      <c r="LI20" s="77"/>
      <c r="LJ20" s="77"/>
      <c r="LK20" s="77"/>
      <c r="LL20" s="77"/>
      <c r="LM20" s="77"/>
      <c r="LN20" s="77"/>
      <c r="LO20" s="77"/>
      <c r="LP20" s="77"/>
      <c r="LQ20" s="77"/>
      <c r="LR20" s="77"/>
      <c r="LS20" s="77"/>
      <c r="LT20" s="77"/>
      <c r="LU20" s="77"/>
      <c r="LV20" s="77"/>
      <c r="LW20" s="77"/>
      <c r="LX20" s="77"/>
      <c r="LY20" s="77"/>
      <c r="LZ20" s="77"/>
      <c r="MA20" s="77"/>
      <c r="MB20" s="77"/>
      <c r="MC20" s="77"/>
      <c r="MD20" s="77"/>
      <c r="ME20" s="77"/>
      <c r="MF20" s="77"/>
      <c r="MG20" s="77"/>
      <c r="MH20" s="77"/>
      <c r="MI20" s="77"/>
      <c r="MJ20" s="77"/>
      <c r="MK20" s="77"/>
      <c r="ML20" s="77"/>
      <c r="MM20" s="77"/>
      <c r="MN20" s="77"/>
      <c r="MO20" s="77"/>
      <c r="MP20" s="77"/>
      <c r="MQ20" s="77"/>
      <c r="MR20" s="77"/>
      <c r="MS20" s="77"/>
      <c r="MT20" s="77"/>
      <c r="MU20" s="77"/>
      <c r="MV20" s="77"/>
      <c r="MW20" s="77"/>
      <c r="MX20" s="77"/>
      <c r="MY20" s="77"/>
      <c r="MZ20" s="77"/>
      <c r="NA20" s="77"/>
      <c r="NB20" s="77"/>
      <c r="NC20" s="77"/>
      <c r="ND20" s="77"/>
      <c r="NE20" s="77"/>
      <c r="NF20" s="77"/>
      <c r="NG20" s="77"/>
      <c r="NH20" s="77"/>
      <c r="NI20" s="77"/>
      <c r="NJ20" s="77"/>
      <c r="NK20" s="77"/>
      <c r="NL20" s="77"/>
      <c r="NM20" s="77"/>
      <c r="NN20" s="77"/>
      <c r="NO20" s="77"/>
      <c r="NP20" s="77"/>
      <c r="NQ20" s="77"/>
      <c r="NR20" s="77"/>
      <c r="NS20" s="77"/>
      <c r="NT20" s="77"/>
      <c r="NU20" s="77"/>
      <c r="NV20" s="77"/>
      <c r="NW20" s="77"/>
      <c r="NX20" s="77"/>
      <c r="NY20" s="77"/>
      <c r="NZ20" s="77"/>
      <c r="OA20" s="77"/>
      <c r="OB20" s="77"/>
      <c r="OC20" s="77"/>
      <c r="OD20" s="77"/>
      <c r="OE20" s="77"/>
      <c r="OF20" s="77"/>
      <c r="OG20" s="77"/>
      <c r="OH20" s="77"/>
      <c r="OI20" s="77"/>
      <c r="OJ20" s="77"/>
      <c r="OK20" s="77"/>
      <c r="OL20" s="77"/>
      <c r="OM20" s="77"/>
      <c r="ON20" s="77"/>
      <c r="OO20" s="77"/>
      <c r="OP20" s="77"/>
      <c r="OQ20" s="77"/>
      <c r="OR20" s="77"/>
      <c r="OS20" s="77"/>
      <c r="OT20" s="77"/>
      <c r="OU20" s="77"/>
      <c r="OV20" s="77"/>
      <c r="OW20" s="77"/>
      <c r="OX20" s="77"/>
      <c r="OY20" s="77"/>
      <c r="OZ20" s="77"/>
      <c r="PA20" s="77"/>
      <c r="PB20" s="77"/>
      <c r="PC20" s="77"/>
      <c r="PD20" s="77"/>
      <c r="PE20" s="77"/>
      <c r="PF20" s="77"/>
      <c r="PG20" s="77"/>
      <c r="PH20" s="77"/>
      <c r="PI20" s="77"/>
      <c r="PJ20" s="77"/>
      <c r="PK20" s="77"/>
      <c r="PL20" s="77"/>
      <c r="PM20" s="77"/>
      <c r="PN20" s="77"/>
      <c r="PO20" s="77"/>
      <c r="PP20" s="77"/>
      <c r="PQ20" s="77"/>
      <c r="PR20" s="77"/>
      <c r="PS20" s="77"/>
      <c r="PT20" s="77"/>
      <c r="PU20" s="77"/>
      <c r="PV20" s="77"/>
      <c r="PW20" s="77"/>
      <c r="PX20" s="77"/>
      <c r="PY20" s="77"/>
      <c r="PZ20" s="77"/>
      <c r="QA20" s="77"/>
      <c r="QB20" s="77"/>
      <c r="QC20" s="77"/>
      <c r="QD20" s="77"/>
      <c r="QE20" s="77"/>
      <c r="QF20" s="77"/>
      <c r="QG20" s="77"/>
      <c r="QH20" s="77"/>
      <c r="QI20" s="77"/>
      <c r="QJ20" s="77"/>
      <c r="QK20" s="77"/>
      <c r="QL20" s="77"/>
      <c r="QM20" s="77"/>
      <c r="QN20" s="77"/>
      <c r="QO20" s="77"/>
      <c r="QP20" s="77"/>
      <c r="QQ20" s="77"/>
      <c r="QR20" s="77"/>
      <c r="QS20" s="77"/>
      <c r="QT20" s="77"/>
      <c r="QU20" s="77"/>
      <c r="QV20" s="77"/>
      <c r="QW20" s="77"/>
      <c r="QX20" s="77"/>
      <c r="QY20" s="77"/>
      <c r="QZ20" s="77"/>
      <c r="RA20" s="77"/>
      <c r="RB20" s="77"/>
      <c r="RC20" s="77"/>
      <c r="RD20" s="77"/>
      <c r="RE20" s="77"/>
      <c r="RF20" s="77"/>
      <c r="RG20" s="77"/>
    </row>
    <row r="22" spans="1:475" s="319" customFormat="1">
      <c r="B22" s="474"/>
      <c r="C22" s="474"/>
      <c r="D22" s="474"/>
      <c r="E22" s="474"/>
      <c r="F22" s="684"/>
      <c r="G22" s="474"/>
      <c r="H22" s="474"/>
      <c r="I22" s="686"/>
      <c r="J22" s="684"/>
      <c r="K22" s="681"/>
      <c r="L22" s="681"/>
      <c r="M22" s="681"/>
      <c r="N22" s="687"/>
      <c r="O22" s="681"/>
      <c r="P22" s="681"/>
      <c r="Q22" s="969"/>
      <c r="R22" s="681"/>
      <c r="S22" s="681"/>
      <c r="T22" s="681"/>
      <c r="U22" s="681"/>
      <c r="V22" s="681"/>
      <c r="W22" s="681"/>
      <c r="X22" s="681"/>
      <c r="Y22" s="681"/>
      <c r="Z22" s="681"/>
      <c r="AA22" s="688"/>
      <c r="AB22" s="681"/>
      <c r="AC22" s="474"/>
      <c r="AD22" s="474"/>
    </row>
    <row r="26" spans="1:475">
      <c r="U26" s="361"/>
    </row>
  </sheetData>
  <conditionalFormatting sqref="E5:E19">
    <cfRule type="notContainsBlanks" dxfId="259" priority="16">
      <formula>LEN(TRIM(E5))&gt;0</formula>
    </cfRule>
  </conditionalFormatting>
  <conditionalFormatting sqref="F5:F19">
    <cfRule type="notContainsBlanks" dxfId="258" priority="15">
      <formula>LEN(TRIM(F5))&gt;0</formula>
    </cfRule>
  </conditionalFormatting>
  <conditionalFormatting sqref="H5:H19">
    <cfRule type="containsBlanks" dxfId="257" priority="13">
      <formula>LEN(TRIM(H5))=0</formula>
    </cfRule>
    <cfRule type="notContainsBlanks" dxfId="256" priority="14">
      <formula>LEN(TRIM(H5))&gt;0</formula>
    </cfRule>
  </conditionalFormatting>
  <conditionalFormatting sqref="I5:I19">
    <cfRule type="expression" dxfId="255" priority="11">
      <formula>ISTEXT(I5)</formula>
    </cfRule>
    <cfRule type="notContainsBlanks" dxfId="254" priority="12">
      <formula>LEN(TRIM(I5))&gt;0</formula>
    </cfRule>
  </conditionalFormatting>
  <conditionalFormatting sqref="I5:I19">
    <cfRule type="containsBlanks" dxfId="253" priority="9">
      <formula>LEN(TRIM(I5))=0</formula>
    </cfRule>
    <cfRule type="expression" dxfId="252" priority="10">
      <formula>H5&lt;&gt;I5</formula>
    </cfRule>
  </conditionalFormatting>
  <conditionalFormatting sqref="J5:J19">
    <cfRule type="expression" dxfId="251" priority="5">
      <formula>ISTEXT(J5)</formula>
    </cfRule>
    <cfRule type="notContainsBlanks" dxfId="250" priority="6">
      <formula>LEN(TRIM(J5))&gt;0</formula>
    </cfRule>
  </conditionalFormatting>
  <conditionalFormatting sqref="K5:K19">
    <cfRule type="notContainsBlanks" dxfId="249" priority="4">
      <formula>LEN(TRIM(K5))&gt;0</formula>
    </cfRule>
  </conditionalFormatting>
  <conditionalFormatting sqref="K5:K19">
    <cfRule type="expression" dxfId="248" priority="3">
      <formula>ISTEXT(K5)</formula>
    </cfRule>
  </conditionalFormatting>
  <conditionalFormatting sqref="L5:L19">
    <cfRule type="expression" dxfId="247" priority="1">
      <formula>ISTEXT(L5)</formula>
    </cfRule>
  </conditionalFormatting>
  <conditionalFormatting sqref="L5:L19">
    <cfRule type="notContainsBlanks" dxfId="246" priority="2">
      <formula>LEN(TRIM(L5))&gt;0</formula>
    </cfRule>
  </conditionalFormatting>
  <dataValidations count="4">
    <dataValidation allowBlank="1" showErrorMessage="1" sqref="K5:L19"/>
    <dataValidation allowBlank="1" showErrorMessage="1" promptTitle="DECIMAL PLACE WARNING:" prompt="Maximum number of numbers to the right of any decimal place can be 4._x000a__x000a_Example 1.2345 and NOT 1.23456" sqref="J5:J19"/>
    <dataValidation type="list" allowBlank="1" showErrorMessage="1" errorTitle="DATA ENTRY ERROR!" error="Only values from the drop-down menu may be selected._x000a__x000a_Click CANCEL and re-attempt." sqref="F5:F19">
      <formula1>lu_m_life</formula1>
    </dataValidation>
    <dataValidation type="list" allowBlank="1" showErrorMessage="1" errorTitle="DATA ENTRY ERROR!" error="Only values from the drop-down menu may be selected._x000a__x000a_Click CANCEL and re-attempt." sqref="H5:H19">
      <formula1>INDIRECT($K5)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RG98"/>
  <sheetViews>
    <sheetView zoomScale="80" zoomScaleNormal="80" workbookViewId="0">
      <pane ySplit="4" topLeftCell="A5" activePane="bottomLeft" state="frozen"/>
      <selection activeCell="J19" sqref="J19"/>
      <selection pane="bottomLeft" activeCell="J19" sqref="J19"/>
    </sheetView>
  </sheetViews>
  <sheetFormatPr defaultColWidth="9.109375" defaultRowHeight="13.2"/>
  <cols>
    <col min="1" max="1" width="9.109375" style="195"/>
    <col min="2" max="2" width="12.88671875" style="165" customWidth="1"/>
    <col min="3" max="3" width="12.88671875" style="165" hidden="1" customWidth="1"/>
    <col min="4" max="4" width="17.33203125" style="165" hidden="1" customWidth="1"/>
    <col min="5" max="5" width="51.88671875" style="165" bestFit="1" customWidth="1"/>
    <col min="6" max="6" width="10.5546875" style="360" customWidth="1"/>
    <col min="7" max="7" width="12.5546875" style="165" hidden="1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2.88671875" style="595" customWidth="1"/>
    <col min="15" max="15" width="11.1093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26.4">
      <c r="A1" s="318" t="s">
        <v>206</v>
      </c>
      <c r="B1" s="243" t="s">
        <v>595</v>
      </c>
      <c r="C1" s="243"/>
      <c r="D1" s="243"/>
    </row>
    <row r="2" spans="1:475" ht="13.8">
      <c r="B2" s="343" t="s">
        <v>176</v>
      </c>
      <c r="C2" s="343"/>
      <c r="D2" s="343"/>
      <c r="E2" s="344">
        <f>'Elec. CE'!C2</f>
        <v>7.8E-2</v>
      </c>
      <c r="S2" s="55"/>
      <c r="T2" s="55"/>
      <c r="U2" s="54"/>
      <c r="V2" s="55"/>
    </row>
    <row r="3" spans="1:475" s="363" customFormat="1" ht="14.4" thickBot="1">
      <c r="A3" s="319"/>
      <c r="F3" s="364"/>
      <c r="G3" s="72"/>
      <c r="H3" s="741"/>
      <c r="I3" s="596"/>
      <c r="J3" s="364"/>
      <c r="K3" s="365"/>
      <c r="L3" s="365"/>
      <c r="M3" s="365"/>
      <c r="N3" s="597"/>
      <c r="O3" s="365"/>
      <c r="P3" s="366"/>
      <c r="Q3" s="367"/>
      <c r="R3" s="367"/>
      <c r="S3" s="742"/>
      <c r="T3" s="742"/>
      <c r="U3" s="58"/>
      <c r="V3" s="742"/>
      <c r="W3" s="368"/>
      <c r="X3" s="369"/>
      <c r="Y3" s="366"/>
      <c r="Z3" s="366"/>
      <c r="AA3" s="616"/>
      <c r="AB3" s="369"/>
      <c r="AC3" s="319"/>
      <c r="AD3" s="370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</row>
    <row r="4" spans="1:475" ht="39.6">
      <c r="B4" s="456" t="s">
        <v>173</v>
      </c>
      <c r="C4" s="509" t="s">
        <v>215</v>
      </c>
      <c r="D4" s="509" t="s">
        <v>216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7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5" s="602" customFormat="1">
      <c r="A5" s="319"/>
      <c r="B5" s="837" t="s">
        <v>77</v>
      </c>
      <c r="C5" s="837"/>
      <c r="D5" s="838"/>
      <c r="E5" s="812" t="s">
        <v>673</v>
      </c>
      <c r="F5" s="812">
        <v>0</v>
      </c>
      <c r="G5" s="839">
        <f t="shared" ref="G5:G36" si="0">(N5/$N$89)*F5</f>
        <v>0</v>
      </c>
      <c r="H5" s="8" t="s">
        <v>38</v>
      </c>
      <c r="I5" s="813">
        <v>2830327</v>
      </c>
      <c r="J5" s="814">
        <v>1</v>
      </c>
      <c r="K5" s="815">
        <v>0</v>
      </c>
      <c r="L5" s="815">
        <v>0</v>
      </c>
      <c r="M5" s="841">
        <f>IF((ABS(L5))&gt;(ABS(K5)),L5-K5,0)</f>
        <v>0</v>
      </c>
      <c r="N5" s="841">
        <f>I5*J5</f>
        <v>2830327</v>
      </c>
      <c r="O5" s="375"/>
      <c r="P5" s="843"/>
      <c r="Q5" s="844"/>
      <c r="R5" s="844">
        <f>M5*I5</f>
        <v>0</v>
      </c>
      <c r="S5" s="844">
        <f>L5*I5</f>
        <v>0</v>
      </c>
      <c r="T5" s="844">
        <v>0</v>
      </c>
      <c r="U5" s="844"/>
      <c r="V5" s="844"/>
      <c r="W5" s="844">
        <v>0</v>
      </c>
      <c r="X5" s="844"/>
      <c r="Y5" s="844"/>
      <c r="Z5" s="844">
        <f>W5/(1+$E$2)^1</f>
        <v>0</v>
      </c>
      <c r="AA5" s="845" t="str">
        <f>IF(J5=0,0,(HLOOKUP(H5,ElectricAvoidedCosts!$C$7:$P$37,F5+1,FALSE)))</f>
        <v xml:space="preserve">Flat </v>
      </c>
      <c r="AB5" s="844" t="e">
        <f>AA5*N5</f>
        <v>#VALUE!</v>
      </c>
      <c r="AC5" s="846" t="str">
        <f>IFERROR(AB5/X5,"")</f>
        <v/>
      </c>
      <c r="AD5" s="846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>
      <c r="A6" s="319"/>
      <c r="B6" s="837" t="s">
        <v>77</v>
      </c>
      <c r="C6" s="837"/>
      <c r="D6" s="838"/>
      <c r="E6" s="812" t="s">
        <v>502</v>
      </c>
      <c r="F6" s="812">
        <v>5</v>
      </c>
      <c r="G6" s="839">
        <f t="shared" si="0"/>
        <v>0.12274185475213062</v>
      </c>
      <c r="H6" s="7" t="s">
        <v>39</v>
      </c>
      <c r="I6" s="813">
        <v>302</v>
      </c>
      <c r="J6" s="814">
        <v>712</v>
      </c>
      <c r="K6" s="815">
        <v>8</v>
      </c>
      <c r="L6" s="815">
        <v>8</v>
      </c>
      <c r="M6" s="841">
        <f t="shared" ref="M6:M50" si="1">IF((ABS(L6))&gt;(ABS(K6)),L6-K6,0)</f>
        <v>0</v>
      </c>
      <c r="N6" s="841">
        <f>I6*J6</f>
        <v>215024</v>
      </c>
      <c r="O6" s="375"/>
      <c r="P6" s="843"/>
      <c r="Q6" s="844"/>
      <c r="R6" s="844">
        <f t="shared" ref="R6:R50" si="2">M6*I6</f>
        <v>0</v>
      </c>
      <c r="S6" s="844">
        <f t="shared" ref="S6:S69" si="3">L6*I6</f>
        <v>2416</v>
      </c>
      <c r="T6" s="844">
        <v>0</v>
      </c>
      <c r="U6" s="844"/>
      <c r="V6" s="844"/>
      <c r="W6" s="844">
        <v>98805.34</v>
      </c>
      <c r="X6" s="844"/>
      <c r="Y6" s="844"/>
      <c r="Z6" s="844">
        <f t="shared" ref="Z6:Z21" si="4">W6/(1+$E$2)^1</f>
        <v>91656.15955473097</v>
      </c>
      <c r="AA6" s="845">
        <f>IF(J6=0,0,(HLOOKUP(H6,ElectricAvoidedCosts!$C$7:$P$37,F6+1,FALSE)))</f>
        <v>0.29394958809912086</v>
      </c>
      <c r="AB6" s="844">
        <f t="shared" ref="AB6:AB50" si="5">AA6*N6</f>
        <v>63206.216231425366</v>
      </c>
      <c r="AC6" s="846" t="str">
        <f t="shared" ref="AC6:AC50" si="6">IFERROR(AB6/X6,"")</f>
        <v/>
      </c>
      <c r="AD6" s="846" t="str">
        <f t="shared" ref="AD6:AD50" si="7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>
      <c r="A7" s="319"/>
      <c r="B7" s="837" t="s">
        <v>77</v>
      </c>
      <c r="C7" s="837"/>
      <c r="D7" s="838"/>
      <c r="E7" s="812" t="s">
        <v>509</v>
      </c>
      <c r="F7" s="812">
        <v>12</v>
      </c>
      <c r="G7" s="839">
        <f t="shared" si="0"/>
        <v>1.0083116872263726E-3</v>
      </c>
      <c r="H7" s="7" t="s">
        <v>37</v>
      </c>
      <c r="I7" s="813">
        <v>2</v>
      </c>
      <c r="J7" s="814">
        <v>368</v>
      </c>
      <c r="K7" s="815">
        <v>108</v>
      </c>
      <c r="L7" s="815">
        <v>108</v>
      </c>
      <c r="M7" s="841">
        <f t="shared" si="1"/>
        <v>0</v>
      </c>
      <c r="N7" s="841">
        <f t="shared" ref="N7:N50" si="8">I7*J7</f>
        <v>736</v>
      </c>
      <c r="O7" s="375"/>
      <c r="P7" s="843"/>
      <c r="Q7" s="844"/>
      <c r="R7" s="844">
        <f t="shared" si="2"/>
        <v>0</v>
      </c>
      <c r="S7" s="844">
        <f t="shared" si="3"/>
        <v>216</v>
      </c>
      <c r="T7" s="844">
        <v>0</v>
      </c>
      <c r="U7" s="844"/>
      <c r="V7" s="844"/>
      <c r="W7" s="844">
        <v>0</v>
      </c>
      <c r="X7" s="844"/>
      <c r="Y7" s="844"/>
      <c r="Z7" s="844">
        <f t="shared" si="4"/>
        <v>0</v>
      </c>
      <c r="AA7" s="845">
        <f>IF(J7=0,0,(HLOOKUP(H7,ElectricAvoidedCosts!$C$7:$P$37,F7+1,FALSE)))</f>
        <v>0.67084969084451451</v>
      </c>
      <c r="AB7" s="844">
        <f t="shared" si="5"/>
        <v>493.74537246156268</v>
      </c>
      <c r="AC7" s="846" t="str">
        <f t="shared" si="6"/>
        <v/>
      </c>
      <c r="AD7" s="846" t="str">
        <f t="shared" si="7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>
      <c r="A8" s="319"/>
      <c r="B8" s="837" t="s">
        <v>77</v>
      </c>
      <c r="C8" s="837"/>
      <c r="D8" s="838"/>
      <c r="E8" s="812" t="s">
        <v>510</v>
      </c>
      <c r="F8" s="812">
        <v>12</v>
      </c>
      <c r="G8" s="839">
        <f t="shared" si="0"/>
        <v>1.1795602754101993E-3</v>
      </c>
      <c r="H8" s="7" t="s">
        <v>37</v>
      </c>
      <c r="I8" s="813">
        <v>21</v>
      </c>
      <c r="J8" s="814">
        <v>41</v>
      </c>
      <c r="K8" s="815">
        <v>52.23</v>
      </c>
      <c r="L8" s="815">
        <v>52.23</v>
      </c>
      <c r="M8" s="841">
        <f t="shared" si="1"/>
        <v>0</v>
      </c>
      <c r="N8" s="841">
        <f t="shared" si="8"/>
        <v>861</v>
      </c>
      <c r="O8" s="375"/>
      <c r="P8" s="843"/>
      <c r="Q8" s="844"/>
      <c r="R8" s="844">
        <f t="shared" si="2"/>
        <v>0</v>
      </c>
      <c r="S8" s="844">
        <f t="shared" si="3"/>
        <v>1096.83</v>
      </c>
      <c r="T8" s="844">
        <v>0</v>
      </c>
      <c r="U8" s="844"/>
      <c r="V8" s="844"/>
      <c r="W8" s="844">
        <v>0</v>
      </c>
      <c r="X8" s="844"/>
      <c r="Y8" s="844"/>
      <c r="Z8" s="844">
        <f t="shared" si="4"/>
        <v>0</v>
      </c>
      <c r="AA8" s="845">
        <f>IF(J8=0,0,(HLOOKUP(H8,ElectricAvoidedCosts!$C$7:$P$37,F8+1,FALSE)))</f>
        <v>0.67084969084451451</v>
      </c>
      <c r="AB8" s="844">
        <f t="shared" si="5"/>
        <v>577.60158381712699</v>
      </c>
      <c r="AC8" s="846" t="str">
        <f t="shared" si="6"/>
        <v/>
      </c>
      <c r="AD8" s="846" t="str">
        <f t="shared" si="7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>
      <c r="A9" s="319"/>
      <c r="B9" s="837" t="s">
        <v>77</v>
      </c>
      <c r="C9" s="837"/>
      <c r="D9" s="838"/>
      <c r="E9" s="812" t="s">
        <v>511</v>
      </c>
      <c r="F9" s="812">
        <v>12</v>
      </c>
      <c r="G9" s="839">
        <f t="shared" si="0"/>
        <v>5.4320052171909876E-3</v>
      </c>
      <c r="H9" s="7" t="s">
        <v>37</v>
      </c>
      <c r="I9" s="813">
        <v>5</v>
      </c>
      <c r="J9" s="814">
        <v>793</v>
      </c>
      <c r="K9" s="815">
        <v>111</v>
      </c>
      <c r="L9" s="815">
        <v>111</v>
      </c>
      <c r="M9" s="841">
        <f t="shared" si="1"/>
        <v>0</v>
      </c>
      <c r="N9" s="841">
        <f t="shared" si="8"/>
        <v>3965</v>
      </c>
      <c r="O9" s="375"/>
      <c r="P9" s="843"/>
      <c r="Q9" s="844"/>
      <c r="R9" s="844">
        <f t="shared" si="2"/>
        <v>0</v>
      </c>
      <c r="S9" s="844">
        <f t="shared" si="3"/>
        <v>555</v>
      </c>
      <c r="T9" s="844">
        <v>0</v>
      </c>
      <c r="U9" s="844"/>
      <c r="V9" s="844"/>
      <c r="W9" s="844">
        <v>0</v>
      </c>
      <c r="X9" s="844"/>
      <c r="Y9" s="844"/>
      <c r="Z9" s="844">
        <f t="shared" si="4"/>
        <v>0</v>
      </c>
      <c r="AA9" s="845">
        <f>IF(J9=0,0,(HLOOKUP(H9,ElectricAvoidedCosts!$C$7:$P$37,F9+1,FALSE)))</f>
        <v>0.67084969084451451</v>
      </c>
      <c r="AB9" s="844">
        <f t="shared" si="5"/>
        <v>2659.9190241985002</v>
      </c>
      <c r="AC9" s="846" t="str">
        <f t="shared" si="6"/>
        <v/>
      </c>
      <c r="AD9" s="846" t="str">
        <f t="shared" si="7"/>
        <v/>
      </c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>
      <c r="A10" s="319"/>
      <c r="B10" s="837" t="s">
        <v>77</v>
      </c>
      <c r="C10" s="837"/>
      <c r="D10" s="838"/>
      <c r="E10" s="812" t="s">
        <v>512</v>
      </c>
      <c r="F10" s="812">
        <v>12</v>
      </c>
      <c r="G10" s="839">
        <f t="shared" si="0"/>
        <v>5.7539525629765826E-4</v>
      </c>
      <c r="H10" s="7" t="s">
        <v>37</v>
      </c>
      <c r="I10" s="813">
        <v>6</v>
      </c>
      <c r="J10" s="814">
        <v>70</v>
      </c>
      <c r="K10" s="815">
        <v>53.23</v>
      </c>
      <c r="L10" s="815">
        <v>53.23</v>
      </c>
      <c r="M10" s="841">
        <f t="shared" si="1"/>
        <v>0</v>
      </c>
      <c r="N10" s="841">
        <f t="shared" si="8"/>
        <v>420</v>
      </c>
      <c r="O10" s="375"/>
      <c r="P10" s="843"/>
      <c r="Q10" s="844"/>
      <c r="R10" s="844">
        <f t="shared" si="2"/>
        <v>0</v>
      </c>
      <c r="S10" s="844">
        <f t="shared" si="3"/>
        <v>319.38</v>
      </c>
      <c r="T10" s="844">
        <v>0</v>
      </c>
      <c r="U10" s="844"/>
      <c r="V10" s="844"/>
      <c r="W10" s="844">
        <v>0</v>
      </c>
      <c r="X10" s="844"/>
      <c r="Y10" s="844"/>
      <c r="Z10" s="844">
        <f t="shared" si="4"/>
        <v>0</v>
      </c>
      <c r="AA10" s="845">
        <f>IF(J10=0,0,(HLOOKUP(H10,ElectricAvoidedCosts!$C$7:$P$37,F10+1,FALSE)))</f>
        <v>0.67084969084451451</v>
      </c>
      <c r="AB10" s="844">
        <f t="shared" si="5"/>
        <v>281.75687015469612</v>
      </c>
      <c r="AC10" s="846" t="str">
        <f t="shared" si="6"/>
        <v/>
      </c>
      <c r="AD10" s="846" t="str">
        <f t="shared" si="7"/>
        <v/>
      </c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602" customFormat="1">
      <c r="A11" s="319"/>
      <c r="B11" s="837" t="s">
        <v>77</v>
      </c>
      <c r="C11" s="837"/>
      <c r="D11" s="838"/>
      <c r="E11" s="812" t="s">
        <v>513</v>
      </c>
      <c r="F11" s="812">
        <v>12</v>
      </c>
      <c r="G11" s="839">
        <f t="shared" si="0"/>
        <v>2.549822978621908E-2</v>
      </c>
      <c r="H11" s="7" t="s">
        <v>37</v>
      </c>
      <c r="I11" s="813">
        <v>282</v>
      </c>
      <c r="J11" s="814">
        <v>66</v>
      </c>
      <c r="K11" s="815">
        <v>54.75</v>
      </c>
      <c r="L11" s="815">
        <v>54.75</v>
      </c>
      <c r="M11" s="841">
        <f t="shared" si="1"/>
        <v>0</v>
      </c>
      <c r="N11" s="841">
        <f t="shared" si="8"/>
        <v>18612</v>
      </c>
      <c r="O11" s="375"/>
      <c r="P11" s="843"/>
      <c r="Q11" s="844"/>
      <c r="R11" s="844">
        <f t="shared" si="2"/>
        <v>0</v>
      </c>
      <c r="S11" s="844">
        <f t="shared" si="3"/>
        <v>15439.5</v>
      </c>
      <c r="T11" s="844">
        <v>0</v>
      </c>
      <c r="U11" s="844"/>
      <c r="V11" s="844"/>
      <c r="W11" s="844">
        <v>0</v>
      </c>
      <c r="X11" s="844"/>
      <c r="Y11" s="844"/>
      <c r="Z11" s="844">
        <f t="shared" si="4"/>
        <v>0</v>
      </c>
      <c r="AA11" s="845">
        <f>IF(J11=0,0,(HLOOKUP(H11,ElectricAvoidedCosts!$C$7:$P$37,F11+1,FALSE)))</f>
        <v>0.67084969084451451</v>
      </c>
      <c r="AB11" s="844">
        <f t="shared" si="5"/>
        <v>12485.854445998104</v>
      </c>
      <c r="AC11" s="846" t="str">
        <f t="shared" si="6"/>
        <v/>
      </c>
      <c r="AD11" s="846" t="str">
        <f t="shared" si="7"/>
        <v/>
      </c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</row>
    <row r="12" spans="1:475" s="602" customFormat="1">
      <c r="A12" s="319"/>
      <c r="B12" s="837" t="s">
        <v>77</v>
      </c>
      <c r="C12" s="837"/>
      <c r="D12" s="838"/>
      <c r="E12" s="812" t="s">
        <v>514</v>
      </c>
      <c r="F12" s="812">
        <v>12</v>
      </c>
      <c r="G12" s="839">
        <f t="shared" si="0"/>
        <v>0.23416668947127028</v>
      </c>
      <c r="H12" s="7" t="s">
        <v>37</v>
      </c>
      <c r="I12" s="813">
        <v>406</v>
      </c>
      <c r="J12" s="814">
        <v>421</v>
      </c>
      <c r="K12" s="815">
        <v>57.23</v>
      </c>
      <c r="L12" s="815">
        <v>57.23</v>
      </c>
      <c r="M12" s="841">
        <f t="shared" si="1"/>
        <v>0</v>
      </c>
      <c r="N12" s="841">
        <f t="shared" si="8"/>
        <v>170926</v>
      </c>
      <c r="O12" s="375"/>
      <c r="P12" s="843"/>
      <c r="Q12" s="844"/>
      <c r="R12" s="844">
        <f t="shared" si="2"/>
        <v>0</v>
      </c>
      <c r="S12" s="844">
        <f t="shared" si="3"/>
        <v>23235.379999999997</v>
      </c>
      <c r="T12" s="844">
        <v>0</v>
      </c>
      <c r="U12" s="844"/>
      <c r="V12" s="844"/>
      <c r="W12" s="844">
        <v>0</v>
      </c>
      <c r="X12" s="844"/>
      <c r="Y12" s="844"/>
      <c r="Z12" s="844">
        <f t="shared" si="4"/>
        <v>0</v>
      </c>
      <c r="AA12" s="845">
        <f>IF(J12=0,0,(HLOOKUP(H12,ElectricAvoidedCosts!$C$7:$P$37,F12+1,FALSE)))</f>
        <v>0.67084969084451451</v>
      </c>
      <c r="AB12" s="844">
        <f t="shared" si="5"/>
        <v>114665.65425728948</v>
      </c>
      <c r="AC12" s="846" t="str">
        <f t="shared" si="6"/>
        <v/>
      </c>
      <c r="AD12" s="846" t="str">
        <f t="shared" si="7"/>
        <v/>
      </c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</row>
    <row r="13" spans="1:475" s="602" customFormat="1">
      <c r="A13" s="319"/>
      <c r="B13" s="837" t="s">
        <v>77</v>
      </c>
      <c r="C13" s="837"/>
      <c r="D13" s="838"/>
      <c r="E13" s="812" t="s">
        <v>515</v>
      </c>
      <c r="F13" s="812">
        <v>12</v>
      </c>
      <c r="G13" s="839">
        <f t="shared" si="0"/>
        <v>0.37841280027027135</v>
      </c>
      <c r="H13" s="7" t="s">
        <v>37</v>
      </c>
      <c r="I13" s="813">
        <v>2031</v>
      </c>
      <c r="J13" s="814">
        <v>136</v>
      </c>
      <c r="K13" s="815">
        <v>57.23</v>
      </c>
      <c r="L13" s="815">
        <v>57.23</v>
      </c>
      <c r="M13" s="841">
        <f t="shared" si="1"/>
        <v>0</v>
      </c>
      <c r="N13" s="841">
        <f t="shared" si="8"/>
        <v>276216</v>
      </c>
      <c r="O13" s="375"/>
      <c r="P13" s="843"/>
      <c r="Q13" s="844"/>
      <c r="R13" s="844">
        <f t="shared" si="2"/>
        <v>0</v>
      </c>
      <c r="S13" s="844">
        <f t="shared" si="3"/>
        <v>116234.12999999999</v>
      </c>
      <c r="T13" s="844">
        <v>0</v>
      </c>
      <c r="U13" s="844"/>
      <c r="V13" s="844"/>
      <c r="W13" s="844">
        <v>0</v>
      </c>
      <c r="X13" s="844"/>
      <c r="Y13" s="844"/>
      <c r="Z13" s="844">
        <f t="shared" si="4"/>
        <v>0</v>
      </c>
      <c r="AA13" s="845">
        <f>IF(J13=0,0,(HLOOKUP(H13,ElectricAvoidedCosts!$C$7:$P$37,F13+1,FALSE)))</f>
        <v>0.67084969084451451</v>
      </c>
      <c r="AB13" s="844">
        <f t="shared" si="5"/>
        <v>185299.41820630842</v>
      </c>
      <c r="AC13" s="846" t="str">
        <f t="shared" si="6"/>
        <v/>
      </c>
      <c r="AD13" s="846" t="str">
        <f t="shared" si="7"/>
        <v/>
      </c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</row>
    <row r="14" spans="1:475" s="602" customFormat="1">
      <c r="A14" s="319"/>
      <c r="B14" s="837" t="s">
        <v>77</v>
      </c>
      <c r="C14" s="837"/>
      <c r="D14" s="838"/>
      <c r="E14" s="812" t="s">
        <v>516</v>
      </c>
      <c r="F14" s="812">
        <v>12</v>
      </c>
      <c r="G14" s="839">
        <f t="shared" si="0"/>
        <v>-5.6416134891279918E-2</v>
      </c>
      <c r="H14" s="7" t="s">
        <v>37</v>
      </c>
      <c r="I14" s="813">
        <v>-142</v>
      </c>
      <c r="J14" s="814">
        <v>290</v>
      </c>
      <c r="K14" s="815">
        <v>91</v>
      </c>
      <c r="L14" s="815">
        <v>91</v>
      </c>
      <c r="M14" s="841">
        <f t="shared" si="1"/>
        <v>0</v>
      </c>
      <c r="N14" s="841">
        <f t="shared" si="8"/>
        <v>-41180</v>
      </c>
      <c r="O14" s="375"/>
      <c r="P14" s="843"/>
      <c r="Q14" s="844"/>
      <c r="R14" s="844">
        <f t="shared" si="2"/>
        <v>0</v>
      </c>
      <c r="S14" s="844">
        <f t="shared" si="3"/>
        <v>-12922</v>
      </c>
      <c r="T14" s="844">
        <v>0</v>
      </c>
      <c r="U14" s="844"/>
      <c r="V14" s="844"/>
      <c r="W14" s="844">
        <v>0</v>
      </c>
      <c r="X14" s="844"/>
      <c r="Y14" s="844"/>
      <c r="Z14" s="844">
        <f t="shared" si="4"/>
        <v>0</v>
      </c>
      <c r="AA14" s="845">
        <f>IF(J14=0,0,(HLOOKUP(H14,ElectricAvoidedCosts!$C$7:$P$37,F14+1,FALSE)))</f>
        <v>0.67084969084451451</v>
      </c>
      <c r="AB14" s="844">
        <f t="shared" si="5"/>
        <v>-27625.590268977106</v>
      </c>
      <c r="AC14" s="846" t="str">
        <f t="shared" si="6"/>
        <v/>
      </c>
      <c r="AD14" s="846" t="str">
        <f t="shared" si="7"/>
        <v/>
      </c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</row>
    <row r="15" spans="1:475" s="602" customFormat="1">
      <c r="A15" s="319"/>
      <c r="B15" s="837" t="s">
        <v>77</v>
      </c>
      <c r="C15" s="837"/>
      <c r="D15" s="838"/>
      <c r="E15" s="812" t="s">
        <v>518</v>
      </c>
      <c r="F15" s="812">
        <v>12</v>
      </c>
      <c r="G15" s="839">
        <f t="shared" si="0"/>
        <v>-1.3932785134636153E-3</v>
      </c>
      <c r="H15" s="7" t="s">
        <v>37</v>
      </c>
      <c r="I15" s="813">
        <v>-1</v>
      </c>
      <c r="J15" s="814">
        <v>1017</v>
      </c>
      <c r="K15" s="815">
        <v>88.83</v>
      </c>
      <c r="L15" s="815">
        <v>88.83</v>
      </c>
      <c r="M15" s="841">
        <f t="shared" si="1"/>
        <v>0</v>
      </c>
      <c r="N15" s="841">
        <f t="shared" si="8"/>
        <v>-1017</v>
      </c>
      <c r="O15" s="375"/>
      <c r="P15" s="843"/>
      <c r="Q15" s="844"/>
      <c r="R15" s="844">
        <f t="shared" si="2"/>
        <v>0</v>
      </c>
      <c r="S15" s="844">
        <f t="shared" si="3"/>
        <v>-88.83</v>
      </c>
      <c r="T15" s="844">
        <v>0</v>
      </c>
      <c r="U15" s="844"/>
      <c r="V15" s="844"/>
      <c r="W15" s="844">
        <v>0</v>
      </c>
      <c r="X15" s="844"/>
      <c r="Y15" s="844"/>
      <c r="Z15" s="844">
        <f t="shared" si="4"/>
        <v>0</v>
      </c>
      <c r="AA15" s="845">
        <f>IF(J15=0,0,(HLOOKUP(H15,ElectricAvoidedCosts!$C$7:$P$37,F15+1,FALSE)))</f>
        <v>0.67084969084451451</v>
      </c>
      <c r="AB15" s="844">
        <f t="shared" si="5"/>
        <v>-682.25413558887124</v>
      </c>
      <c r="AC15" s="846" t="str">
        <f t="shared" si="6"/>
        <v/>
      </c>
      <c r="AD15" s="846" t="str">
        <f t="shared" si="7"/>
        <v/>
      </c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</row>
    <row r="16" spans="1:475" s="602" customFormat="1">
      <c r="A16" s="319"/>
      <c r="B16" s="837" t="s">
        <v>77</v>
      </c>
      <c r="C16" s="837"/>
      <c r="D16" s="838"/>
      <c r="E16" s="812" t="s">
        <v>519</v>
      </c>
      <c r="F16" s="812">
        <v>12</v>
      </c>
      <c r="G16" s="839">
        <f t="shared" si="0"/>
        <v>0.4665797933995382</v>
      </c>
      <c r="H16" s="7" t="s">
        <v>37</v>
      </c>
      <c r="I16" s="813">
        <v>404</v>
      </c>
      <c r="J16" s="814">
        <v>843</v>
      </c>
      <c r="K16" s="815">
        <v>67.83</v>
      </c>
      <c r="L16" s="815">
        <v>67.83</v>
      </c>
      <c r="M16" s="841">
        <f t="shared" si="1"/>
        <v>0</v>
      </c>
      <c r="N16" s="841">
        <f t="shared" si="8"/>
        <v>340572</v>
      </c>
      <c r="O16" s="375"/>
      <c r="P16" s="843"/>
      <c r="Q16" s="844"/>
      <c r="R16" s="844">
        <f t="shared" si="2"/>
        <v>0</v>
      </c>
      <c r="S16" s="844">
        <f t="shared" si="3"/>
        <v>27403.32</v>
      </c>
      <c r="T16" s="844">
        <v>0</v>
      </c>
      <c r="U16" s="844"/>
      <c r="V16" s="844"/>
      <c r="W16" s="844">
        <v>0</v>
      </c>
      <c r="X16" s="844"/>
      <c r="Y16" s="844"/>
      <c r="Z16" s="844">
        <f t="shared" si="4"/>
        <v>0</v>
      </c>
      <c r="AA16" s="845">
        <f>IF(J16=0,0,(HLOOKUP(H16,ElectricAvoidedCosts!$C$7:$P$37,F16+1,FALSE)))</f>
        <v>0.67084969084451451</v>
      </c>
      <c r="AB16" s="844">
        <f t="shared" si="5"/>
        <v>228472.62091029799</v>
      </c>
      <c r="AC16" s="846" t="str">
        <f t="shared" si="6"/>
        <v/>
      </c>
      <c r="AD16" s="846" t="str">
        <f t="shared" si="7"/>
        <v/>
      </c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</row>
    <row r="17" spans="1:475" s="602" customFormat="1">
      <c r="A17" s="319"/>
      <c r="B17" s="837" t="s">
        <v>77</v>
      </c>
      <c r="C17" s="837"/>
      <c r="D17" s="838"/>
      <c r="E17" s="812" t="s">
        <v>520</v>
      </c>
      <c r="F17" s="812">
        <v>12</v>
      </c>
      <c r="G17" s="839">
        <f t="shared" si="0"/>
        <v>0.32994807982554286</v>
      </c>
      <c r="H17" s="7" t="s">
        <v>37</v>
      </c>
      <c r="I17" s="813">
        <v>540</v>
      </c>
      <c r="J17" s="814">
        <v>446</v>
      </c>
      <c r="K17" s="815">
        <v>88.83</v>
      </c>
      <c r="L17" s="815">
        <v>88.83</v>
      </c>
      <c r="M17" s="841">
        <f t="shared" si="1"/>
        <v>0</v>
      </c>
      <c r="N17" s="841">
        <f t="shared" si="8"/>
        <v>240840</v>
      </c>
      <c r="O17" s="375"/>
      <c r="P17" s="843"/>
      <c r="Q17" s="844"/>
      <c r="R17" s="844">
        <f t="shared" si="2"/>
        <v>0</v>
      </c>
      <c r="S17" s="844">
        <f t="shared" si="3"/>
        <v>47968.2</v>
      </c>
      <c r="T17" s="844">
        <v>0</v>
      </c>
      <c r="U17" s="844"/>
      <c r="V17" s="844"/>
      <c r="W17" s="844">
        <v>0</v>
      </c>
      <c r="X17" s="844"/>
      <c r="Y17" s="844"/>
      <c r="Z17" s="844">
        <f t="shared" si="4"/>
        <v>0</v>
      </c>
      <c r="AA17" s="845">
        <f>IF(J17=0,0,(HLOOKUP(H17,ElectricAvoidedCosts!$C$7:$P$37,F17+1,FALSE)))</f>
        <v>0.67084969084451451</v>
      </c>
      <c r="AB17" s="844">
        <f t="shared" si="5"/>
        <v>161567.43954299288</v>
      </c>
      <c r="AC17" s="846" t="str">
        <f t="shared" si="6"/>
        <v/>
      </c>
      <c r="AD17" s="846" t="str">
        <f t="shared" si="7"/>
        <v/>
      </c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</row>
    <row r="18" spans="1:475" s="602" customFormat="1">
      <c r="A18" s="319"/>
      <c r="B18" s="837" t="s">
        <v>77</v>
      </c>
      <c r="C18" s="837"/>
      <c r="D18" s="838"/>
      <c r="E18" s="812" t="s">
        <v>521</v>
      </c>
      <c r="F18" s="812">
        <v>12</v>
      </c>
      <c r="G18" s="839">
        <f t="shared" si="0"/>
        <v>0.82019716808949683</v>
      </c>
      <c r="H18" s="7" t="s">
        <v>37</v>
      </c>
      <c r="I18" s="813">
        <v>2193</v>
      </c>
      <c r="J18" s="814">
        <v>273</v>
      </c>
      <c r="K18" s="815">
        <v>67.83</v>
      </c>
      <c r="L18" s="815">
        <v>67.83</v>
      </c>
      <c r="M18" s="841">
        <f t="shared" si="1"/>
        <v>0</v>
      </c>
      <c r="N18" s="841">
        <f t="shared" si="8"/>
        <v>598689</v>
      </c>
      <c r="O18" s="375"/>
      <c r="P18" s="843"/>
      <c r="Q18" s="844"/>
      <c r="R18" s="844">
        <f t="shared" si="2"/>
        <v>0</v>
      </c>
      <c r="S18" s="844">
        <f t="shared" si="3"/>
        <v>148751.19</v>
      </c>
      <c r="T18" s="844">
        <v>0</v>
      </c>
      <c r="U18" s="844"/>
      <c r="V18" s="844"/>
      <c r="W18" s="844">
        <v>0</v>
      </c>
      <c r="X18" s="844"/>
      <c r="Y18" s="844"/>
      <c r="Z18" s="844">
        <f t="shared" si="4"/>
        <v>0</v>
      </c>
      <c r="AA18" s="845">
        <f>IF(J18=0,0,(HLOOKUP(H18,ElectricAvoidedCosts!$C$7:$P$37,F18+1,FALSE)))</f>
        <v>0.67084969084451451</v>
      </c>
      <c r="AB18" s="844">
        <f t="shared" si="5"/>
        <v>401630.33056201157</v>
      </c>
      <c r="AC18" s="846" t="str">
        <f t="shared" si="6"/>
        <v/>
      </c>
      <c r="AD18" s="846" t="str">
        <f t="shared" si="7"/>
        <v/>
      </c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</row>
    <row r="19" spans="1:475" s="602" customFormat="1">
      <c r="A19" s="319"/>
      <c r="B19" s="837" t="s">
        <v>77</v>
      </c>
      <c r="C19" s="837"/>
      <c r="D19" s="838"/>
      <c r="E19" s="812" t="s">
        <v>522</v>
      </c>
      <c r="F19" s="812">
        <v>12</v>
      </c>
      <c r="G19" s="839">
        <f t="shared" si="0"/>
        <v>0.46710586906243901</v>
      </c>
      <c r="H19" s="7" t="s">
        <v>37</v>
      </c>
      <c r="I19" s="813">
        <v>308</v>
      </c>
      <c r="J19" s="814">
        <v>1107</v>
      </c>
      <c r="K19" s="815">
        <v>236.54</v>
      </c>
      <c r="L19" s="815">
        <v>236.54</v>
      </c>
      <c r="M19" s="841">
        <f t="shared" si="1"/>
        <v>0</v>
      </c>
      <c r="N19" s="841">
        <f t="shared" si="8"/>
        <v>340956</v>
      </c>
      <c r="O19" s="375"/>
      <c r="P19" s="843"/>
      <c r="Q19" s="844"/>
      <c r="R19" s="844">
        <f t="shared" si="2"/>
        <v>0</v>
      </c>
      <c r="S19" s="844">
        <f t="shared" si="3"/>
        <v>72854.319999999992</v>
      </c>
      <c r="T19" s="844">
        <v>0</v>
      </c>
      <c r="U19" s="844"/>
      <c r="V19" s="844"/>
      <c r="W19" s="844">
        <v>0</v>
      </c>
      <c r="X19" s="844"/>
      <c r="Y19" s="844"/>
      <c r="Z19" s="844">
        <f t="shared" si="4"/>
        <v>0</v>
      </c>
      <c r="AA19" s="845">
        <f>IF(J19=0,0,(HLOOKUP(H19,ElectricAvoidedCosts!$C$7:$P$37,F19+1,FALSE)))</f>
        <v>0.67084969084451451</v>
      </c>
      <c r="AB19" s="844">
        <f t="shared" si="5"/>
        <v>228730.22719158229</v>
      </c>
      <c r="AC19" s="846" t="str">
        <f t="shared" si="6"/>
        <v/>
      </c>
      <c r="AD19" s="846" t="str">
        <f t="shared" si="7"/>
        <v/>
      </c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</row>
    <row r="20" spans="1:475" s="602" customFormat="1">
      <c r="A20" s="319"/>
      <c r="B20" s="837" t="s">
        <v>77</v>
      </c>
      <c r="C20" s="837"/>
      <c r="D20" s="838"/>
      <c r="E20" s="812" t="s">
        <v>523</v>
      </c>
      <c r="F20" s="812">
        <v>12</v>
      </c>
      <c r="G20" s="839">
        <f t="shared" si="0"/>
        <v>8.940546291901233E-2</v>
      </c>
      <c r="H20" s="7" t="s">
        <v>37</v>
      </c>
      <c r="I20" s="813">
        <v>251</v>
      </c>
      <c r="J20" s="814">
        <v>260</v>
      </c>
      <c r="K20" s="815">
        <v>97.5</v>
      </c>
      <c r="L20" s="815">
        <v>97.5</v>
      </c>
      <c r="M20" s="841">
        <f t="shared" si="1"/>
        <v>0</v>
      </c>
      <c r="N20" s="841">
        <f t="shared" si="8"/>
        <v>65260</v>
      </c>
      <c r="O20" s="375"/>
      <c r="P20" s="843"/>
      <c r="Q20" s="844"/>
      <c r="R20" s="844">
        <f t="shared" si="2"/>
        <v>0</v>
      </c>
      <c r="S20" s="844">
        <f t="shared" si="3"/>
        <v>24472.5</v>
      </c>
      <c r="T20" s="844">
        <v>0</v>
      </c>
      <c r="U20" s="844"/>
      <c r="V20" s="844"/>
      <c r="W20" s="844">
        <v>0</v>
      </c>
      <c r="X20" s="844"/>
      <c r="Y20" s="844"/>
      <c r="Z20" s="844">
        <f t="shared" si="4"/>
        <v>0</v>
      </c>
      <c r="AA20" s="845">
        <f>IF(J20=0,0,(HLOOKUP(H20,ElectricAvoidedCosts!$C$7:$P$37,F20+1,FALSE)))</f>
        <v>0.67084969084451451</v>
      </c>
      <c r="AB20" s="844">
        <f t="shared" si="5"/>
        <v>43779.650824513017</v>
      </c>
      <c r="AC20" s="846" t="str">
        <f t="shared" si="6"/>
        <v/>
      </c>
      <c r="AD20" s="846" t="str">
        <f t="shared" si="7"/>
        <v/>
      </c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  <c r="RG20" s="319"/>
    </row>
    <row r="21" spans="1:475" s="602" customFormat="1">
      <c r="A21" s="319"/>
      <c r="B21" s="837" t="s">
        <v>77</v>
      </c>
      <c r="C21" s="837"/>
      <c r="D21" s="838"/>
      <c r="E21" s="812" t="s">
        <v>524</v>
      </c>
      <c r="F21" s="812">
        <v>12</v>
      </c>
      <c r="G21" s="839">
        <f t="shared" si="0"/>
        <v>1.5343873501270887E-2</v>
      </c>
      <c r="H21" s="7" t="s">
        <v>37</v>
      </c>
      <c r="I21" s="813">
        <v>224</v>
      </c>
      <c r="J21" s="814">
        <v>50</v>
      </c>
      <c r="K21" s="815">
        <v>78</v>
      </c>
      <c r="L21" s="815">
        <v>78</v>
      </c>
      <c r="M21" s="841">
        <f t="shared" si="1"/>
        <v>0</v>
      </c>
      <c r="N21" s="841">
        <f t="shared" si="8"/>
        <v>11200</v>
      </c>
      <c r="O21" s="375"/>
      <c r="P21" s="843"/>
      <c r="Q21" s="844"/>
      <c r="R21" s="844">
        <f t="shared" si="2"/>
        <v>0</v>
      </c>
      <c r="S21" s="844">
        <f t="shared" si="3"/>
        <v>17472</v>
      </c>
      <c r="T21" s="844">
        <v>0</v>
      </c>
      <c r="U21" s="844"/>
      <c r="V21" s="844"/>
      <c r="W21" s="844">
        <v>0</v>
      </c>
      <c r="X21" s="844"/>
      <c r="Y21" s="844"/>
      <c r="Z21" s="844">
        <f t="shared" si="4"/>
        <v>0</v>
      </c>
      <c r="AA21" s="845">
        <f>IF(J21=0,0,(HLOOKUP(H21,ElectricAvoidedCosts!$C$7:$P$37,F21+1,FALSE)))</f>
        <v>0.67084969084451451</v>
      </c>
      <c r="AB21" s="844">
        <f t="shared" si="5"/>
        <v>7513.5165374585622</v>
      </c>
      <c r="AC21" s="846" t="str">
        <f t="shared" si="6"/>
        <v/>
      </c>
      <c r="AD21" s="846" t="str">
        <f t="shared" si="7"/>
        <v/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  <c r="RG21" s="319"/>
    </row>
    <row r="22" spans="1:475" s="602" customFormat="1">
      <c r="A22" s="319"/>
      <c r="B22" s="837" t="s">
        <v>77</v>
      </c>
      <c r="C22" s="837"/>
      <c r="D22" s="838"/>
      <c r="E22" s="812" t="s">
        <v>525</v>
      </c>
      <c r="F22" s="812">
        <v>12</v>
      </c>
      <c r="G22" s="839">
        <f t="shared" si="0"/>
        <v>0.118023156987588</v>
      </c>
      <c r="H22" s="7" t="s">
        <v>37</v>
      </c>
      <c r="I22" s="813">
        <v>217</v>
      </c>
      <c r="J22" s="814">
        <v>397</v>
      </c>
      <c r="K22" s="815">
        <v>114</v>
      </c>
      <c r="L22" s="815">
        <v>114</v>
      </c>
      <c r="M22" s="841">
        <f t="shared" si="1"/>
        <v>0</v>
      </c>
      <c r="N22" s="841">
        <f t="shared" si="8"/>
        <v>86149</v>
      </c>
      <c r="O22" s="375"/>
      <c r="P22" s="843"/>
      <c r="Q22" s="844"/>
      <c r="R22" s="844">
        <f t="shared" si="2"/>
        <v>0</v>
      </c>
      <c r="S22" s="844">
        <f t="shared" si="3"/>
        <v>24738</v>
      </c>
      <c r="T22" s="844">
        <v>0</v>
      </c>
      <c r="U22" s="844"/>
      <c r="V22" s="844"/>
      <c r="W22" s="844">
        <v>0</v>
      </c>
      <c r="X22" s="844"/>
      <c r="Y22" s="844"/>
      <c r="Z22" s="844">
        <f t="shared" ref="Z22:Z50" si="9">W22/(1+$E$2)^1</f>
        <v>0</v>
      </c>
      <c r="AA22" s="845">
        <f>IF(J22=0,0,(HLOOKUP(H22,ElectricAvoidedCosts!$C$7:$P$37,F22+1,FALSE)))</f>
        <v>0.67084969084451451</v>
      </c>
      <c r="AB22" s="844">
        <f t="shared" si="5"/>
        <v>57793.03001656408</v>
      </c>
      <c r="AC22" s="846" t="str">
        <f t="shared" si="6"/>
        <v/>
      </c>
      <c r="AD22" s="846" t="str">
        <f t="shared" si="7"/>
        <v/>
      </c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  <c r="RG22" s="319"/>
    </row>
    <row r="23" spans="1:475" s="602" customFormat="1" ht="15.75" customHeight="1">
      <c r="A23" s="319"/>
      <c r="B23" s="837" t="s">
        <v>77</v>
      </c>
      <c r="C23" s="837"/>
      <c r="D23" s="838"/>
      <c r="E23" s="847" t="s">
        <v>526</v>
      </c>
      <c r="F23" s="812">
        <v>12</v>
      </c>
      <c r="G23" s="839">
        <f t="shared" si="0"/>
        <v>-7.0828416072830792E-3</v>
      </c>
      <c r="H23" s="7" t="s">
        <v>37</v>
      </c>
      <c r="I23" s="813">
        <v>-10</v>
      </c>
      <c r="J23" s="814">
        <v>517</v>
      </c>
      <c r="K23" s="815">
        <v>98</v>
      </c>
      <c r="L23" s="815">
        <v>98</v>
      </c>
      <c r="M23" s="841">
        <f t="shared" si="1"/>
        <v>0</v>
      </c>
      <c r="N23" s="841">
        <f t="shared" si="8"/>
        <v>-5170</v>
      </c>
      <c r="O23" s="375"/>
      <c r="P23" s="843"/>
      <c r="Q23" s="844"/>
      <c r="R23" s="844">
        <f t="shared" si="2"/>
        <v>0</v>
      </c>
      <c r="S23" s="844">
        <f t="shared" si="3"/>
        <v>-980</v>
      </c>
      <c r="T23" s="844">
        <v>0</v>
      </c>
      <c r="U23" s="844"/>
      <c r="V23" s="844"/>
      <c r="W23" s="844">
        <v>0</v>
      </c>
      <c r="X23" s="844"/>
      <c r="Y23" s="844"/>
      <c r="Z23" s="844">
        <f t="shared" si="9"/>
        <v>0</v>
      </c>
      <c r="AA23" s="845">
        <f>IF(J23=0,0,(HLOOKUP(H23,ElectricAvoidedCosts!$C$7:$P$37,F23+1,FALSE)))</f>
        <v>0.67084969084451451</v>
      </c>
      <c r="AB23" s="844">
        <f t="shared" si="5"/>
        <v>-3468.2929016661401</v>
      </c>
      <c r="AC23" s="846" t="str">
        <f t="shared" si="6"/>
        <v/>
      </c>
      <c r="AD23" s="846" t="str">
        <f t="shared" si="7"/>
        <v/>
      </c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  <c r="MF23" s="319"/>
      <c r="MG23" s="319"/>
      <c r="MH23" s="319"/>
      <c r="MI23" s="319"/>
      <c r="MJ23" s="319"/>
      <c r="MK23" s="319"/>
      <c r="ML23" s="319"/>
      <c r="MM23" s="319"/>
      <c r="MN23" s="319"/>
      <c r="MO23" s="319"/>
      <c r="MP23" s="319"/>
      <c r="MQ23" s="319"/>
      <c r="MR23" s="319"/>
      <c r="MS23" s="319"/>
      <c r="MT23" s="319"/>
      <c r="MU23" s="319"/>
      <c r="MV23" s="319"/>
      <c r="MW23" s="319"/>
      <c r="MX23" s="319"/>
      <c r="MY23" s="319"/>
      <c r="MZ23" s="319"/>
      <c r="NA23" s="319"/>
      <c r="NB23" s="319"/>
      <c r="NC23" s="319"/>
      <c r="ND23" s="319"/>
      <c r="NE23" s="319"/>
      <c r="NF23" s="319"/>
      <c r="NG23" s="319"/>
      <c r="NH23" s="319"/>
      <c r="NI23" s="319"/>
      <c r="NJ23" s="319"/>
      <c r="NK23" s="319"/>
      <c r="NL23" s="319"/>
      <c r="NM23" s="319"/>
      <c r="NN23" s="319"/>
      <c r="NO23" s="319"/>
      <c r="NP23" s="319"/>
      <c r="NQ23" s="319"/>
      <c r="NR23" s="319"/>
      <c r="NS23" s="319"/>
      <c r="NT23" s="319"/>
      <c r="NU23" s="319"/>
      <c r="NV23" s="319"/>
      <c r="NW23" s="319"/>
      <c r="NX23" s="319"/>
      <c r="NY23" s="319"/>
      <c r="NZ23" s="319"/>
      <c r="OA23" s="319"/>
      <c r="OB23" s="319"/>
      <c r="OC23" s="319"/>
      <c r="OD23" s="319"/>
      <c r="OE23" s="319"/>
      <c r="OF23" s="319"/>
      <c r="OG23" s="319"/>
      <c r="OH23" s="319"/>
      <c r="OI23" s="319"/>
      <c r="OJ23" s="319"/>
      <c r="OK23" s="319"/>
      <c r="OL23" s="319"/>
      <c r="OM23" s="319"/>
      <c r="ON23" s="319"/>
      <c r="OO23" s="319"/>
      <c r="OP23" s="319"/>
      <c r="OQ23" s="319"/>
      <c r="OR23" s="319"/>
      <c r="OS23" s="319"/>
      <c r="OT23" s="319"/>
      <c r="OU23" s="319"/>
      <c r="OV23" s="319"/>
      <c r="OW23" s="319"/>
      <c r="OX23" s="319"/>
      <c r="OY23" s="319"/>
      <c r="OZ23" s="319"/>
      <c r="PA23" s="319"/>
      <c r="PB23" s="319"/>
      <c r="PC23" s="319"/>
      <c r="PD23" s="319"/>
      <c r="PE23" s="319"/>
      <c r="PF23" s="319"/>
      <c r="PG23" s="319"/>
      <c r="PH23" s="319"/>
      <c r="PI23" s="319"/>
      <c r="PJ23" s="319"/>
      <c r="PK23" s="319"/>
      <c r="PL23" s="319"/>
      <c r="PM23" s="319"/>
      <c r="PN23" s="319"/>
      <c r="PO23" s="319"/>
      <c r="PP23" s="319"/>
      <c r="PQ23" s="319"/>
      <c r="PR23" s="319"/>
      <c r="PS23" s="319"/>
      <c r="PT23" s="319"/>
      <c r="PU23" s="319"/>
      <c r="PV23" s="319"/>
      <c r="PW23" s="319"/>
      <c r="PX23" s="319"/>
      <c r="PY23" s="319"/>
      <c r="PZ23" s="319"/>
      <c r="QA23" s="319"/>
      <c r="QB23" s="319"/>
      <c r="QC23" s="319"/>
      <c r="QD23" s="319"/>
      <c r="QE23" s="319"/>
      <c r="QF23" s="319"/>
      <c r="QG23" s="319"/>
      <c r="QH23" s="319"/>
      <c r="QI23" s="319"/>
      <c r="QJ23" s="319"/>
      <c r="QK23" s="319"/>
      <c r="QL23" s="319"/>
      <c r="QM23" s="319"/>
      <c r="QN23" s="319"/>
      <c r="QO23" s="319"/>
      <c r="QP23" s="319"/>
      <c r="QQ23" s="319"/>
      <c r="QR23" s="319"/>
      <c r="QS23" s="319"/>
      <c r="QT23" s="319"/>
      <c r="QU23" s="319"/>
      <c r="QV23" s="319"/>
      <c r="QW23" s="319"/>
      <c r="QX23" s="319"/>
      <c r="QY23" s="319"/>
      <c r="QZ23" s="319"/>
      <c r="RA23" s="319"/>
      <c r="RB23" s="319"/>
      <c r="RC23" s="319"/>
      <c r="RD23" s="319"/>
      <c r="RE23" s="319"/>
      <c r="RF23" s="319"/>
      <c r="RG23" s="319"/>
    </row>
    <row r="24" spans="1:475" s="602" customFormat="1">
      <c r="A24" s="319"/>
      <c r="B24" s="837" t="s">
        <v>77</v>
      </c>
      <c r="C24" s="837"/>
      <c r="D24" s="838"/>
      <c r="E24" s="812" t="s">
        <v>527</v>
      </c>
      <c r="F24" s="812">
        <v>12</v>
      </c>
      <c r="G24" s="839">
        <f t="shared" si="0"/>
        <v>0.12276468789722181</v>
      </c>
      <c r="H24" s="7" t="s">
        <v>37</v>
      </c>
      <c r="I24" s="813">
        <v>870</v>
      </c>
      <c r="J24" s="814">
        <v>103</v>
      </c>
      <c r="K24" s="815">
        <v>90.25</v>
      </c>
      <c r="L24" s="815">
        <v>90.25</v>
      </c>
      <c r="M24" s="841">
        <f t="shared" si="1"/>
        <v>0</v>
      </c>
      <c r="N24" s="841">
        <f t="shared" si="8"/>
        <v>89610</v>
      </c>
      <c r="O24" s="375"/>
      <c r="P24" s="843"/>
      <c r="Q24" s="844"/>
      <c r="R24" s="844">
        <f t="shared" si="2"/>
        <v>0</v>
      </c>
      <c r="S24" s="844">
        <f t="shared" si="3"/>
        <v>78517.5</v>
      </c>
      <c r="T24" s="844">
        <v>0</v>
      </c>
      <c r="U24" s="844"/>
      <c r="V24" s="844"/>
      <c r="W24" s="844">
        <v>0</v>
      </c>
      <c r="X24" s="844"/>
      <c r="Y24" s="844"/>
      <c r="Z24" s="844">
        <f t="shared" si="9"/>
        <v>0</v>
      </c>
      <c r="AA24" s="845">
        <f>IF(J24=0,0,(HLOOKUP(H24,ElectricAvoidedCosts!$C$7:$P$37,F24+1,FALSE)))</f>
        <v>0.67084969084451451</v>
      </c>
      <c r="AB24" s="844">
        <f t="shared" si="5"/>
        <v>60114.840796576944</v>
      </c>
      <c r="AC24" s="846" t="str">
        <f t="shared" si="6"/>
        <v/>
      </c>
      <c r="AD24" s="846" t="str">
        <f t="shared" si="7"/>
        <v/>
      </c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  <c r="KO24" s="319"/>
      <c r="KP24" s="319"/>
      <c r="KQ24" s="319"/>
      <c r="KR24" s="319"/>
      <c r="KS24" s="319"/>
      <c r="KT24" s="319"/>
      <c r="KU24" s="319"/>
      <c r="KV24" s="319"/>
      <c r="KW24" s="319"/>
      <c r="KX24" s="319"/>
      <c r="KY24" s="319"/>
      <c r="KZ24" s="319"/>
      <c r="LA24" s="319"/>
      <c r="LB24" s="319"/>
      <c r="LC24" s="319"/>
      <c r="LD24" s="319"/>
      <c r="LE24" s="319"/>
      <c r="LF24" s="319"/>
      <c r="LG24" s="319"/>
      <c r="LH24" s="319"/>
      <c r="LI24" s="319"/>
      <c r="LJ24" s="319"/>
      <c r="LK24" s="319"/>
      <c r="LL24" s="319"/>
      <c r="LM24" s="319"/>
      <c r="LN24" s="319"/>
      <c r="LO24" s="319"/>
      <c r="LP24" s="319"/>
      <c r="LQ24" s="319"/>
      <c r="LR24" s="319"/>
      <c r="LS24" s="319"/>
      <c r="LT24" s="319"/>
      <c r="LU24" s="319"/>
      <c r="LV24" s="319"/>
      <c r="LW24" s="319"/>
      <c r="LX24" s="319"/>
      <c r="LY24" s="319"/>
      <c r="LZ24" s="319"/>
      <c r="MA24" s="319"/>
      <c r="MB24" s="319"/>
      <c r="MC24" s="319"/>
      <c r="MD24" s="319"/>
      <c r="ME24" s="319"/>
      <c r="MF24" s="319"/>
      <c r="MG24" s="319"/>
      <c r="MH24" s="319"/>
      <c r="MI24" s="319"/>
      <c r="MJ24" s="319"/>
      <c r="MK24" s="319"/>
      <c r="ML24" s="319"/>
      <c r="MM24" s="319"/>
      <c r="MN24" s="319"/>
      <c r="MO24" s="319"/>
      <c r="MP24" s="319"/>
      <c r="MQ24" s="319"/>
      <c r="MR24" s="319"/>
      <c r="MS24" s="319"/>
      <c r="MT24" s="319"/>
      <c r="MU24" s="319"/>
      <c r="MV24" s="319"/>
      <c r="MW24" s="319"/>
      <c r="MX24" s="319"/>
      <c r="MY24" s="319"/>
      <c r="MZ24" s="319"/>
      <c r="NA24" s="319"/>
      <c r="NB24" s="319"/>
      <c r="NC24" s="319"/>
      <c r="ND24" s="319"/>
      <c r="NE24" s="319"/>
      <c r="NF24" s="319"/>
      <c r="NG24" s="319"/>
      <c r="NH24" s="319"/>
      <c r="NI24" s="319"/>
      <c r="NJ24" s="319"/>
      <c r="NK24" s="319"/>
      <c r="NL24" s="319"/>
      <c r="NM24" s="319"/>
      <c r="NN24" s="319"/>
      <c r="NO24" s="319"/>
      <c r="NP24" s="319"/>
      <c r="NQ24" s="319"/>
      <c r="NR24" s="319"/>
      <c r="NS24" s="319"/>
      <c r="NT24" s="319"/>
      <c r="NU24" s="319"/>
      <c r="NV24" s="319"/>
      <c r="NW24" s="319"/>
      <c r="NX24" s="319"/>
      <c r="NY24" s="319"/>
      <c r="NZ24" s="319"/>
      <c r="OA24" s="319"/>
      <c r="OB24" s="319"/>
      <c r="OC24" s="319"/>
      <c r="OD24" s="319"/>
      <c r="OE24" s="319"/>
      <c r="OF24" s="319"/>
      <c r="OG24" s="319"/>
      <c r="OH24" s="319"/>
      <c r="OI24" s="319"/>
      <c r="OJ24" s="319"/>
      <c r="OK24" s="319"/>
      <c r="OL24" s="319"/>
      <c r="OM24" s="319"/>
      <c r="ON24" s="319"/>
      <c r="OO24" s="319"/>
      <c r="OP24" s="319"/>
      <c r="OQ24" s="319"/>
      <c r="OR24" s="319"/>
      <c r="OS24" s="319"/>
      <c r="OT24" s="319"/>
      <c r="OU24" s="319"/>
      <c r="OV24" s="319"/>
      <c r="OW24" s="319"/>
      <c r="OX24" s="319"/>
      <c r="OY24" s="319"/>
      <c r="OZ24" s="319"/>
      <c r="PA24" s="319"/>
      <c r="PB24" s="319"/>
      <c r="PC24" s="319"/>
      <c r="PD24" s="319"/>
      <c r="PE24" s="319"/>
      <c r="PF24" s="319"/>
      <c r="PG24" s="319"/>
      <c r="PH24" s="319"/>
      <c r="PI24" s="319"/>
      <c r="PJ24" s="319"/>
      <c r="PK24" s="319"/>
      <c r="PL24" s="319"/>
      <c r="PM24" s="319"/>
      <c r="PN24" s="319"/>
      <c r="PO24" s="319"/>
      <c r="PP24" s="319"/>
      <c r="PQ24" s="319"/>
      <c r="PR24" s="319"/>
      <c r="PS24" s="319"/>
      <c r="PT24" s="319"/>
      <c r="PU24" s="319"/>
      <c r="PV24" s="319"/>
      <c r="PW24" s="319"/>
      <c r="PX24" s="319"/>
      <c r="PY24" s="319"/>
      <c r="PZ24" s="319"/>
      <c r="QA24" s="319"/>
      <c r="QB24" s="319"/>
      <c r="QC24" s="319"/>
      <c r="QD24" s="319"/>
      <c r="QE24" s="319"/>
      <c r="QF24" s="319"/>
      <c r="QG24" s="319"/>
      <c r="QH24" s="319"/>
      <c r="QI24" s="319"/>
      <c r="QJ24" s="319"/>
      <c r="QK24" s="319"/>
      <c r="QL24" s="319"/>
      <c r="QM24" s="319"/>
      <c r="QN24" s="319"/>
      <c r="QO24" s="319"/>
      <c r="QP24" s="319"/>
      <c r="QQ24" s="319"/>
      <c r="QR24" s="319"/>
      <c r="QS24" s="319"/>
      <c r="QT24" s="319"/>
      <c r="QU24" s="319"/>
      <c r="QV24" s="319"/>
      <c r="QW24" s="319"/>
      <c r="QX24" s="319"/>
      <c r="QY24" s="319"/>
      <c r="QZ24" s="319"/>
      <c r="RA24" s="319"/>
      <c r="RB24" s="319"/>
      <c r="RC24" s="319"/>
      <c r="RD24" s="319"/>
      <c r="RE24" s="319"/>
      <c r="RF24" s="319"/>
      <c r="RG24" s="319"/>
    </row>
    <row r="25" spans="1:475" s="602" customFormat="1">
      <c r="A25" s="319"/>
      <c r="B25" s="837" t="s">
        <v>77</v>
      </c>
      <c r="C25" s="837"/>
      <c r="D25" s="838"/>
      <c r="E25" s="812" t="s">
        <v>503</v>
      </c>
      <c r="F25" s="812">
        <v>12</v>
      </c>
      <c r="G25" s="839">
        <f t="shared" si="0"/>
        <v>5.6306535794842273E-2</v>
      </c>
      <c r="H25" s="7" t="s">
        <v>37</v>
      </c>
      <c r="I25" s="813">
        <v>60</v>
      </c>
      <c r="J25" s="814">
        <v>685</v>
      </c>
      <c r="K25" s="815">
        <v>211.25</v>
      </c>
      <c r="L25" s="815">
        <v>211.25</v>
      </c>
      <c r="M25" s="841">
        <f t="shared" si="1"/>
        <v>0</v>
      </c>
      <c r="N25" s="841">
        <f t="shared" si="8"/>
        <v>41100</v>
      </c>
      <c r="O25" s="375"/>
      <c r="P25" s="843"/>
      <c r="Q25" s="844"/>
      <c r="R25" s="844">
        <f t="shared" si="2"/>
        <v>0</v>
      </c>
      <c r="S25" s="844">
        <f t="shared" si="3"/>
        <v>12675</v>
      </c>
      <c r="T25" s="844">
        <v>0</v>
      </c>
      <c r="U25" s="844"/>
      <c r="V25" s="844"/>
      <c r="W25" s="844">
        <v>0</v>
      </c>
      <c r="X25" s="844"/>
      <c r="Y25" s="844"/>
      <c r="Z25" s="844">
        <f t="shared" si="9"/>
        <v>0</v>
      </c>
      <c r="AA25" s="845">
        <f>IF(J25=0,0,(HLOOKUP(H25,ElectricAvoidedCosts!$C$7:$P$37,F25+1,FALSE)))</f>
        <v>0.67084969084451451</v>
      </c>
      <c r="AB25" s="844">
        <f t="shared" si="5"/>
        <v>27571.922293709547</v>
      </c>
      <c r="AC25" s="846" t="str">
        <f t="shared" si="6"/>
        <v/>
      </c>
      <c r="AD25" s="846" t="str">
        <f t="shared" si="7"/>
        <v/>
      </c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  <c r="KO25" s="319"/>
      <c r="KP25" s="319"/>
      <c r="KQ25" s="319"/>
      <c r="KR25" s="319"/>
      <c r="KS25" s="319"/>
      <c r="KT25" s="319"/>
      <c r="KU25" s="319"/>
      <c r="KV25" s="319"/>
      <c r="KW25" s="319"/>
      <c r="KX25" s="319"/>
      <c r="KY25" s="319"/>
      <c r="KZ25" s="319"/>
      <c r="LA25" s="319"/>
      <c r="LB25" s="319"/>
      <c r="LC25" s="319"/>
      <c r="LD25" s="319"/>
      <c r="LE25" s="319"/>
      <c r="LF25" s="319"/>
      <c r="LG25" s="319"/>
      <c r="LH25" s="319"/>
      <c r="LI25" s="319"/>
      <c r="LJ25" s="319"/>
      <c r="LK25" s="319"/>
      <c r="LL25" s="319"/>
      <c r="LM25" s="319"/>
      <c r="LN25" s="319"/>
      <c r="LO25" s="319"/>
      <c r="LP25" s="319"/>
      <c r="LQ25" s="319"/>
      <c r="LR25" s="319"/>
      <c r="LS25" s="319"/>
      <c r="LT25" s="319"/>
      <c r="LU25" s="319"/>
      <c r="LV25" s="319"/>
      <c r="LW25" s="319"/>
      <c r="LX25" s="319"/>
      <c r="LY25" s="319"/>
      <c r="LZ25" s="319"/>
      <c r="MA25" s="319"/>
      <c r="MB25" s="319"/>
      <c r="MC25" s="319"/>
      <c r="MD25" s="319"/>
      <c r="ME25" s="319"/>
      <c r="MF25" s="319"/>
      <c r="MG25" s="319"/>
      <c r="MH25" s="319"/>
      <c r="MI25" s="319"/>
      <c r="MJ25" s="319"/>
      <c r="MK25" s="319"/>
      <c r="ML25" s="319"/>
      <c r="MM25" s="319"/>
      <c r="MN25" s="319"/>
      <c r="MO25" s="319"/>
      <c r="MP25" s="319"/>
      <c r="MQ25" s="319"/>
      <c r="MR25" s="319"/>
      <c r="MS25" s="319"/>
      <c r="MT25" s="319"/>
      <c r="MU25" s="319"/>
      <c r="MV25" s="319"/>
      <c r="MW25" s="319"/>
      <c r="MX25" s="319"/>
      <c r="MY25" s="319"/>
      <c r="MZ25" s="319"/>
      <c r="NA25" s="319"/>
      <c r="NB25" s="319"/>
      <c r="NC25" s="319"/>
      <c r="ND25" s="319"/>
      <c r="NE25" s="319"/>
      <c r="NF25" s="319"/>
      <c r="NG25" s="319"/>
      <c r="NH25" s="319"/>
      <c r="NI25" s="319"/>
      <c r="NJ25" s="319"/>
      <c r="NK25" s="319"/>
      <c r="NL25" s="319"/>
      <c r="NM25" s="319"/>
      <c r="NN25" s="319"/>
      <c r="NO25" s="319"/>
      <c r="NP25" s="319"/>
      <c r="NQ25" s="319"/>
      <c r="NR25" s="319"/>
      <c r="NS25" s="319"/>
      <c r="NT25" s="319"/>
      <c r="NU25" s="319"/>
      <c r="NV25" s="319"/>
      <c r="NW25" s="319"/>
      <c r="NX25" s="319"/>
      <c r="NY25" s="319"/>
      <c r="NZ25" s="319"/>
      <c r="OA25" s="319"/>
      <c r="OB25" s="319"/>
      <c r="OC25" s="319"/>
      <c r="OD25" s="319"/>
      <c r="OE25" s="319"/>
      <c r="OF25" s="319"/>
      <c r="OG25" s="319"/>
      <c r="OH25" s="319"/>
      <c r="OI25" s="319"/>
      <c r="OJ25" s="319"/>
      <c r="OK25" s="319"/>
      <c r="OL25" s="319"/>
      <c r="OM25" s="319"/>
      <c r="ON25" s="319"/>
      <c r="OO25" s="319"/>
      <c r="OP25" s="319"/>
      <c r="OQ25" s="319"/>
      <c r="OR25" s="319"/>
      <c r="OS25" s="319"/>
      <c r="OT25" s="319"/>
      <c r="OU25" s="319"/>
      <c r="OV25" s="319"/>
      <c r="OW25" s="319"/>
      <c r="OX25" s="319"/>
      <c r="OY25" s="319"/>
      <c r="OZ25" s="319"/>
      <c r="PA25" s="319"/>
      <c r="PB25" s="319"/>
      <c r="PC25" s="319"/>
      <c r="PD25" s="319"/>
      <c r="PE25" s="319"/>
      <c r="PF25" s="319"/>
      <c r="PG25" s="319"/>
      <c r="PH25" s="319"/>
      <c r="PI25" s="319"/>
      <c r="PJ25" s="319"/>
      <c r="PK25" s="319"/>
      <c r="PL25" s="319"/>
      <c r="PM25" s="319"/>
      <c r="PN25" s="319"/>
      <c r="PO25" s="319"/>
      <c r="PP25" s="319"/>
      <c r="PQ25" s="319"/>
      <c r="PR25" s="319"/>
      <c r="PS25" s="319"/>
      <c r="PT25" s="319"/>
      <c r="PU25" s="319"/>
      <c r="PV25" s="319"/>
      <c r="PW25" s="319"/>
      <c r="PX25" s="319"/>
      <c r="PY25" s="319"/>
      <c r="PZ25" s="319"/>
      <c r="QA25" s="319"/>
      <c r="QB25" s="319"/>
      <c r="QC25" s="319"/>
      <c r="QD25" s="319"/>
      <c r="QE25" s="319"/>
      <c r="QF25" s="319"/>
      <c r="QG25" s="319"/>
      <c r="QH25" s="319"/>
      <c r="QI25" s="319"/>
      <c r="QJ25" s="319"/>
      <c r="QK25" s="319"/>
      <c r="QL25" s="319"/>
      <c r="QM25" s="319"/>
      <c r="QN25" s="319"/>
      <c r="QO25" s="319"/>
      <c r="QP25" s="319"/>
      <c r="QQ25" s="319"/>
      <c r="QR25" s="319"/>
      <c r="QS25" s="319"/>
      <c r="QT25" s="319"/>
      <c r="QU25" s="319"/>
      <c r="QV25" s="319"/>
      <c r="QW25" s="319"/>
      <c r="QX25" s="319"/>
      <c r="QY25" s="319"/>
      <c r="QZ25" s="319"/>
      <c r="RA25" s="319"/>
      <c r="RB25" s="319"/>
      <c r="RC25" s="319"/>
      <c r="RD25" s="319"/>
      <c r="RE25" s="319"/>
      <c r="RF25" s="319"/>
      <c r="RG25" s="319"/>
    </row>
    <row r="26" spans="1:475" s="602" customFormat="1">
      <c r="A26" s="319"/>
      <c r="B26" s="837" t="s">
        <v>77</v>
      </c>
      <c r="C26" s="837"/>
      <c r="D26" s="838"/>
      <c r="E26" s="812" t="s">
        <v>504</v>
      </c>
      <c r="F26" s="812">
        <v>12</v>
      </c>
      <c r="G26" s="839">
        <f t="shared" si="0"/>
        <v>8.2911716455081608E-2</v>
      </c>
      <c r="H26" s="7" t="s">
        <v>37</v>
      </c>
      <c r="I26" s="813">
        <v>68</v>
      </c>
      <c r="J26" s="814">
        <v>890</v>
      </c>
      <c r="K26" s="815">
        <v>222.5</v>
      </c>
      <c r="L26" s="815">
        <v>222.5</v>
      </c>
      <c r="M26" s="841">
        <f t="shared" si="1"/>
        <v>0</v>
      </c>
      <c r="N26" s="841">
        <f t="shared" si="8"/>
        <v>60520</v>
      </c>
      <c r="O26" s="375"/>
      <c r="P26" s="843"/>
      <c r="Q26" s="844"/>
      <c r="R26" s="844">
        <f t="shared" si="2"/>
        <v>0</v>
      </c>
      <c r="S26" s="844">
        <f t="shared" si="3"/>
        <v>15130</v>
      </c>
      <c r="T26" s="844">
        <v>0</v>
      </c>
      <c r="U26" s="844"/>
      <c r="V26" s="844"/>
      <c r="W26" s="844">
        <v>0</v>
      </c>
      <c r="X26" s="844"/>
      <c r="Y26" s="844"/>
      <c r="Z26" s="844">
        <f t="shared" si="9"/>
        <v>0</v>
      </c>
      <c r="AA26" s="845">
        <f>IF(J26=0,0,(HLOOKUP(H26,ElectricAvoidedCosts!$C$7:$P$37,F26+1,FALSE)))</f>
        <v>0.67084969084451451</v>
      </c>
      <c r="AB26" s="844">
        <f t="shared" si="5"/>
        <v>40599.823289910019</v>
      </c>
      <c r="AC26" s="846" t="str">
        <f t="shared" si="6"/>
        <v/>
      </c>
      <c r="AD26" s="846" t="str">
        <f t="shared" si="7"/>
        <v/>
      </c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  <c r="KO26" s="319"/>
      <c r="KP26" s="319"/>
      <c r="KQ26" s="319"/>
      <c r="KR26" s="319"/>
      <c r="KS26" s="319"/>
      <c r="KT26" s="319"/>
      <c r="KU26" s="319"/>
      <c r="KV26" s="319"/>
      <c r="KW26" s="319"/>
      <c r="KX26" s="319"/>
      <c r="KY26" s="319"/>
      <c r="KZ26" s="319"/>
      <c r="LA26" s="319"/>
      <c r="LB26" s="319"/>
      <c r="LC26" s="319"/>
      <c r="LD26" s="319"/>
      <c r="LE26" s="319"/>
      <c r="LF26" s="319"/>
      <c r="LG26" s="319"/>
      <c r="LH26" s="319"/>
      <c r="LI26" s="319"/>
      <c r="LJ26" s="319"/>
      <c r="LK26" s="319"/>
      <c r="LL26" s="319"/>
      <c r="LM26" s="319"/>
      <c r="LN26" s="319"/>
      <c r="LO26" s="319"/>
      <c r="LP26" s="319"/>
      <c r="LQ26" s="319"/>
      <c r="LR26" s="319"/>
      <c r="LS26" s="319"/>
      <c r="LT26" s="319"/>
      <c r="LU26" s="319"/>
      <c r="LV26" s="319"/>
      <c r="LW26" s="319"/>
      <c r="LX26" s="319"/>
      <c r="LY26" s="319"/>
      <c r="LZ26" s="319"/>
      <c r="MA26" s="319"/>
      <c r="MB26" s="319"/>
      <c r="MC26" s="319"/>
      <c r="MD26" s="319"/>
      <c r="ME26" s="319"/>
      <c r="MF26" s="319"/>
      <c r="MG26" s="319"/>
      <c r="MH26" s="319"/>
      <c r="MI26" s="319"/>
      <c r="MJ26" s="319"/>
      <c r="MK26" s="319"/>
      <c r="ML26" s="319"/>
      <c r="MM26" s="319"/>
      <c r="MN26" s="319"/>
      <c r="MO26" s="319"/>
      <c r="MP26" s="319"/>
      <c r="MQ26" s="319"/>
      <c r="MR26" s="319"/>
      <c r="MS26" s="319"/>
      <c r="MT26" s="319"/>
      <c r="MU26" s="319"/>
      <c r="MV26" s="319"/>
      <c r="MW26" s="319"/>
      <c r="MX26" s="319"/>
      <c r="MY26" s="319"/>
      <c r="MZ26" s="319"/>
      <c r="NA26" s="319"/>
      <c r="NB26" s="319"/>
      <c r="NC26" s="319"/>
      <c r="ND26" s="319"/>
      <c r="NE26" s="319"/>
      <c r="NF26" s="319"/>
      <c r="NG26" s="319"/>
      <c r="NH26" s="319"/>
      <c r="NI26" s="319"/>
      <c r="NJ26" s="319"/>
      <c r="NK26" s="319"/>
      <c r="NL26" s="319"/>
      <c r="NM26" s="319"/>
      <c r="NN26" s="319"/>
      <c r="NO26" s="319"/>
      <c r="NP26" s="319"/>
      <c r="NQ26" s="319"/>
      <c r="NR26" s="319"/>
      <c r="NS26" s="319"/>
      <c r="NT26" s="319"/>
      <c r="NU26" s="319"/>
      <c r="NV26" s="319"/>
      <c r="NW26" s="319"/>
      <c r="NX26" s="319"/>
      <c r="NY26" s="319"/>
      <c r="NZ26" s="319"/>
      <c r="OA26" s="319"/>
      <c r="OB26" s="319"/>
      <c r="OC26" s="319"/>
      <c r="OD26" s="319"/>
      <c r="OE26" s="319"/>
      <c r="OF26" s="319"/>
      <c r="OG26" s="319"/>
      <c r="OH26" s="319"/>
      <c r="OI26" s="319"/>
      <c r="OJ26" s="319"/>
      <c r="OK26" s="319"/>
      <c r="OL26" s="319"/>
      <c r="OM26" s="319"/>
      <c r="ON26" s="319"/>
      <c r="OO26" s="319"/>
      <c r="OP26" s="319"/>
      <c r="OQ26" s="319"/>
      <c r="OR26" s="319"/>
      <c r="OS26" s="319"/>
      <c r="OT26" s="319"/>
      <c r="OU26" s="319"/>
      <c r="OV26" s="319"/>
      <c r="OW26" s="319"/>
      <c r="OX26" s="319"/>
      <c r="OY26" s="319"/>
      <c r="OZ26" s="319"/>
      <c r="PA26" s="319"/>
      <c r="PB26" s="319"/>
      <c r="PC26" s="319"/>
      <c r="PD26" s="319"/>
      <c r="PE26" s="319"/>
      <c r="PF26" s="319"/>
      <c r="PG26" s="319"/>
      <c r="PH26" s="319"/>
      <c r="PI26" s="319"/>
      <c r="PJ26" s="319"/>
      <c r="PK26" s="319"/>
      <c r="PL26" s="319"/>
      <c r="PM26" s="319"/>
      <c r="PN26" s="319"/>
      <c r="PO26" s="319"/>
      <c r="PP26" s="319"/>
      <c r="PQ26" s="319"/>
      <c r="PR26" s="319"/>
      <c r="PS26" s="319"/>
      <c r="PT26" s="319"/>
      <c r="PU26" s="319"/>
      <c r="PV26" s="319"/>
      <c r="PW26" s="319"/>
      <c r="PX26" s="319"/>
      <c r="PY26" s="319"/>
      <c r="PZ26" s="319"/>
      <c r="QA26" s="319"/>
      <c r="QB26" s="319"/>
      <c r="QC26" s="319"/>
      <c r="QD26" s="319"/>
      <c r="QE26" s="319"/>
      <c r="QF26" s="319"/>
      <c r="QG26" s="319"/>
      <c r="QH26" s="319"/>
      <c r="QI26" s="319"/>
      <c r="QJ26" s="319"/>
      <c r="QK26" s="319"/>
      <c r="QL26" s="319"/>
      <c r="QM26" s="319"/>
      <c r="QN26" s="319"/>
      <c r="QO26" s="319"/>
      <c r="QP26" s="319"/>
      <c r="QQ26" s="319"/>
      <c r="QR26" s="319"/>
      <c r="QS26" s="319"/>
      <c r="QT26" s="319"/>
      <c r="QU26" s="319"/>
      <c r="QV26" s="319"/>
      <c r="QW26" s="319"/>
      <c r="QX26" s="319"/>
      <c r="QY26" s="319"/>
      <c r="QZ26" s="319"/>
      <c r="RA26" s="319"/>
      <c r="RB26" s="319"/>
      <c r="RC26" s="319"/>
      <c r="RD26" s="319"/>
      <c r="RE26" s="319"/>
      <c r="RF26" s="319"/>
      <c r="RG26" s="319"/>
    </row>
    <row r="27" spans="1:475" s="602" customFormat="1">
      <c r="A27" s="319"/>
      <c r="B27" s="837" t="s">
        <v>77</v>
      </c>
      <c r="C27" s="837"/>
      <c r="D27" s="838"/>
      <c r="E27" s="812" t="s">
        <v>674</v>
      </c>
      <c r="F27" s="812">
        <v>8</v>
      </c>
      <c r="G27" s="839">
        <f t="shared" si="0"/>
        <v>4.6214285664542077E-3</v>
      </c>
      <c r="H27" s="7" t="s">
        <v>37</v>
      </c>
      <c r="I27" s="813">
        <v>44</v>
      </c>
      <c r="J27" s="814">
        <v>115</v>
      </c>
      <c r="K27" s="815">
        <v>19.68</v>
      </c>
      <c r="L27" s="815">
        <v>19.68</v>
      </c>
      <c r="M27" s="841">
        <f t="shared" si="1"/>
        <v>0</v>
      </c>
      <c r="N27" s="841">
        <f t="shared" si="8"/>
        <v>5060</v>
      </c>
      <c r="O27" s="375"/>
      <c r="P27" s="843"/>
      <c r="Q27" s="844"/>
      <c r="R27" s="844">
        <f t="shared" si="2"/>
        <v>0</v>
      </c>
      <c r="S27" s="844">
        <f t="shared" si="3"/>
        <v>865.92</v>
      </c>
      <c r="T27" s="844">
        <v>0</v>
      </c>
      <c r="U27" s="844"/>
      <c r="V27" s="844"/>
      <c r="W27" s="844">
        <v>0</v>
      </c>
      <c r="X27" s="844"/>
      <c r="Y27" s="844"/>
      <c r="Z27" s="844">
        <f t="shared" si="9"/>
        <v>0</v>
      </c>
      <c r="AA27" s="845">
        <f>IF(J27=0,0,(HLOOKUP(H27,ElectricAvoidedCosts!$C$7:$P$37,F27+1,FALSE)))</f>
        <v>0.48489373082680509</v>
      </c>
      <c r="AB27" s="844">
        <f>AA27*N27</f>
        <v>2453.562277983634</v>
      </c>
      <c r="AC27" s="846" t="str">
        <f t="shared" si="6"/>
        <v/>
      </c>
      <c r="AD27" s="846" t="str">
        <f t="shared" si="7"/>
        <v/>
      </c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  <c r="KO27" s="319"/>
      <c r="KP27" s="319"/>
      <c r="KQ27" s="319"/>
      <c r="KR27" s="319"/>
      <c r="KS27" s="319"/>
      <c r="KT27" s="319"/>
      <c r="KU27" s="319"/>
      <c r="KV27" s="319"/>
      <c r="KW27" s="319"/>
      <c r="KX27" s="319"/>
      <c r="KY27" s="319"/>
      <c r="KZ27" s="319"/>
      <c r="LA27" s="319"/>
      <c r="LB27" s="319"/>
      <c r="LC27" s="319"/>
      <c r="LD27" s="319"/>
      <c r="LE27" s="319"/>
      <c r="LF27" s="319"/>
      <c r="LG27" s="319"/>
      <c r="LH27" s="319"/>
      <c r="LI27" s="319"/>
      <c r="LJ27" s="319"/>
      <c r="LK27" s="319"/>
      <c r="LL27" s="319"/>
      <c r="LM27" s="319"/>
      <c r="LN27" s="319"/>
      <c r="LO27" s="319"/>
      <c r="LP27" s="319"/>
      <c r="LQ27" s="319"/>
      <c r="LR27" s="319"/>
      <c r="LS27" s="319"/>
      <c r="LT27" s="319"/>
      <c r="LU27" s="319"/>
      <c r="LV27" s="319"/>
      <c r="LW27" s="319"/>
      <c r="LX27" s="319"/>
      <c r="LY27" s="319"/>
      <c r="LZ27" s="319"/>
      <c r="MA27" s="319"/>
      <c r="MB27" s="319"/>
      <c r="MC27" s="319"/>
      <c r="MD27" s="319"/>
      <c r="ME27" s="319"/>
      <c r="MF27" s="319"/>
      <c r="MG27" s="319"/>
      <c r="MH27" s="319"/>
      <c r="MI27" s="319"/>
      <c r="MJ27" s="319"/>
      <c r="MK27" s="319"/>
      <c r="ML27" s="319"/>
      <c r="MM27" s="319"/>
      <c r="MN27" s="319"/>
      <c r="MO27" s="319"/>
      <c r="MP27" s="319"/>
      <c r="MQ27" s="319"/>
      <c r="MR27" s="319"/>
      <c r="MS27" s="319"/>
      <c r="MT27" s="319"/>
      <c r="MU27" s="319"/>
      <c r="MV27" s="319"/>
      <c r="MW27" s="319"/>
      <c r="MX27" s="319"/>
      <c r="MY27" s="319"/>
      <c r="MZ27" s="319"/>
      <c r="NA27" s="319"/>
      <c r="NB27" s="319"/>
      <c r="NC27" s="319"/>
      <c r="ND27" s="319"/>
      <c r="NE27" s="319"/>
      <c r="NF27" s="319"/>
      <c r="NG27" s="319"/>
      <c r="NH27" s="319"/>
      <c r="NI27" s="319"/>
      <c r="NJ27" s="319"/>
      <c r="NK27" s="319"/>
      <c r="NL27" s="319"/>
      <c r="NM27" s="319"/>
      <c r="NN27" s="319"/>
      <c r="NO27" s="319"/>
      <c r="NP27" s="319"/>
      <c r="NQ27" s="319"/>
      <c r="NR27" s="319"/>
      <c r="NS27" s="319"/>
      <c r="NT27" s="319"/>
      <c r="NU27" s="319"/>
      <c r="NV27" s="319"/>
      <c r="NW27" s="319"/>
      <c r="NX27" s="319"/>
      <c r="NY27" s="319"/>
      <c r="NZ27" s="319"/>
      <c r="OA27" s="319"/>
      <c r="OB27" s="319"/>
      <c r="OC27" s="319"/>
      <c r="OD27" s="319"/>
      <c r="OE27" s="319"/>
      <c r="OF27" s="319"/>
      <c r="OG27" s="319"/>
      <c r="OH27" s="319"/>
      <c r="OI27" s="319"/>
      <c r="OJ27" s="319"/>
      <c r="OK27" s="319"/>
      <c r="OL27" s="319"/>
      <c r="OM27" s="319"/>
      <c r="ON27" s="319"/>
      <c r="OO27" s="319"/>
      <c r="OP27" s="319"/>
      <c r="OQ27" s="319"/>
      <c r="OR27" s="319"/>
      <c r="OS27" s="319"/>
      <c r="OT27" s="319"/>
      <c r="OU27" s="319"/>
      <c r="OV27" s="319"/>
      <c r="OW27" s="319"/>
      <c r="OX27" s="319"/>
      <c r="OY27" s="319"/>
      <c r="OZ27" s="319"/>
      <c r="PA27" s="319"/>
      <c r="PB27" s="319"/>
      <c r="PC27" s="319"/>
      <c r="PD27" s="319"/>
      <c r="PE27" s="319"/>
      <c r="PF27" s="319"/>
      <c r="PG27" s="319"/>
      <c r="PH27" s="319"/>
      <c r="PI27" s="319"/>
      <c r="PJ27" s="319"/>
      <c r="PK27" s="319"/>
      <c r="PL27" s="319"/>
      <c r="PM27" s="319"/>
      <c r="PN27" s="319"/>
      <c r="PO27" s="319"/>
      <c r="PP27" s="319"/>
      <c r="PQ27" s="319"/>
      <c r="PR27" s="319"/>
      <c r="PS27" s="319"/>
      <c r="PT27" s="319"/>
      <c r="PU27" s="319"/>
      <c r="PV27" s="319"/>
      <c r="PW27" s="319"/>
      <c r="PX27" s="319"/>
      <c r="PY27" s="319"/>
      <c r="PZ27" s="319"/>
      <c r="QA27" s="319"/>
      <c r="QB27" s="319"/>
      <c r="QC27" s="319"/>
      <c r="QD27" s="319"/>
      <c r="QE27" s="319"/>
      <c r="QF27" s="319"/>
      <c r="QG27" s="319"/>
      <c r="QH27" s="319"/>
      <c r="QI27" s="319"/>
      <c r="QJ27" s="319"/>
      <c r="QK27" s="319"/>
      <c r="QL27" s="319"/>
      <c r="QM27" s="319"/>
      <c r="QN27" s="319"/>
      <c r="QO27" s="319"/>
      <c r="QP27" s="319"/>
      <c r="QQ27" s="319"/>
      <c r="QR27" s="319"/>
      <c r="QS27" s="319"/>
      <c r="QT27" s="319"/>
      <c r="QU27" s="319"/>
      <c r="QV27" s="319"/>
      <c r="QW27" s="319"/>
      <c r="QX27" s="319"/>
      <c r="QY27" s="319"/>
      <c r="QZ27" s="319"/>
      <c r="RA27" s="319"/>
      <c r="RB27" s="319"/>
      <c r="RC27" s="319"/>
      <c r="RD27" s="319"/>
      <c r="RE27" s="319"/>
      <c r="RF27" s="319"/>
      <c r="RG27" s="319"/>
    </row>
    <row r="28" spans="1:475" s="602" customFormat="1">
      <c r="A28" s="319"/>
      <c r="B28" s="837" t="s">
        <v>77</v>
      </c>
      <c r="C28" s="837"/>
      <c r="D28" s="838"/>
      <c r="E28" s="812" t="s">
        <v>675</v>
      </c>
      <c r="F28" s="812">
        <v>6</v>
      </c>
      <c r="G28" s="839">
        <f t="shared" si="0"/>
        <v>6.4033272093696539E-3</v>
      </c>
      <c r="H28" s="7" t="s">
        <v>37</v>
      </c>
      <c r="I28" s="813">
        <v>57</v>
      </c>
      <c r="J28" s="814">
        <v>164</v>
      </c>
      <c r="K28" s="815">
        <v>19.68</v>
      </c>
      <c r="L28" s="815">
        <v>19.68</v>
      </c>
      <c r="M28" s="841">
        <f t="shared" si="1"/>
        <v>0</v>
      </c>
      <c r="N28" s="841">
        <f t="shared" si="8"/>
        <v>9348</v>
      </c>
      <c r="O28" s="375"/>
      <c r="P28" s="843"/>
      <c r="Q28" s="844"/>
      <c r="R28" s="844">
        <f t="shared" si="2"/>
        <v>0</v>
      </c>
      <c r="S28" s="844">
        <f t="shared" si="3"/>
        <v>1121.76</v>
      </c>
      <c r="T28" s="844">
        <v>0</v>
      </c>
      <c r="U28" s="844"/>
      <c r="V28" s="844"/>
      <c r="W28" s="844">
        <v>0</v>
      </c>
      <c r="X28" s="844"/>
      <c r="Y28" s="844"/>
      <c r="Z28" s="844">
        <f t="shared" si="9"/>
        <v>0</v>
      </c>
      <c r="AA28" s="845">
        <f>IF(J28=0,0,(HLOOKUP(H28,ElectricAvoidedCosts!$C$7:$P$37,F28+1,FALSE)))</f>
        <v>0.37735043748880637</v>
      </c>
      <c r="AB28" s="844">
        <f t="shared" si="5"/>
        <v>3527.4718896453619</v>
      </c>
      <c r="AC28" s="846" t="str">
        <f t="shared" si="6"/>
        <v/>
      </c>
      <c r="AD28" s="846" t="str">
        <f t="shared" si="7"/>
        <v/>
      </c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  <c r="KO28" s="319"/>
      <c r="KP28" s="319"/>
      <c r="KQ28" s="319"/>
      <c r="KR28" s="319"/>
      <c r="KS28" s="319"/>
      <c r="KT28" s="319"/>
      <c r="KU28" s="319"/>
      <c r="KV28" s="319"/>
      <c r="KW28" s="319"/>
      <c r="KX28" s="319"/>
      <c r="KY28" s="319"/>
      <c r="KZ28" s="319"/>
      <c r="LA28" s="319"/>
      <c r="LB28" s="319"/>
      <c r="LC28" s="319"/>
      <c r="LD28" s="319"/>
      <c r="LE28" s="319"/>
      <c r="LF28" s="319"/>
      <c r="LG28" s="319"/>
      <c r="LH28" s="319"/>
      <c r="LI28" s="319"/>
      <c r="LJ28" s="319"/>
      <c r="LK28" s="319"/>
      <c r="LL28" s="319"/>
      <c r="LM28" s="319"/>
      <c r="LN28" s="319"/>
      <c r="LO28" s="319"/>
      <c r="LP28" s="319"/>
      <c r="LQ28" s="319"/>
      <c r="LR28" s="319"/>
      <c r="LS28" s="319"/>
      <c r="LT28" s="319"/>
      <c r="LU28" s="319"/>
      <c r="LV28" s="319"/>
      <c r="LW28" s="319"/>
      <c r="LX28" s="319"/>
      <c r="LY28" s="319"/>
      <c r="LZ28" s="319"/>
      <c r="MA28" s="319"/>
      <c r="MB28" s="319"/>
      <c r="MC28" s="319"/>
      <c r="MD28" s="319"/>
      <c r="ME28" s="319"/>
      <c r="MF28" s="319"/>
      <c r="MG28" s="319"/>
      <c r="MH28" s="319"/>
      <c r="MI28" s="319"/>
      <c r="MJ28" s="319"/>
      <c r="MK28" s="319"/>
      <c r="ML28" s="319"/>
      <c r="MM28" s="319"/>
      <c r="MN28" s="319"/>
      <c r="MO28" s="319"/>
      <c r="MP28" s="319"/>
      <c r="MQ28" s="319"/>
      <c r="MR28" s="319"/>
      <c r="MS28" s="319"/>
      <c r="MT28" s="319"/>
      <c r="MU28" s="319"/>
      <c r="MV28" s="319"/>
      <c r="MW28" s="319"/>
      <c r="MX28" s="319"/>
      <c r="MY28" s="319"/>
      <c r="MZ28" s="319"/>
      <c r="NA28" s="319"/>
      <c r="NB28" s="319"/>
      <c r="NC28" s="319"/>
      <c r="ND28" s="319"/>
      <c r="NE28" s="319"/>
      <c r="NF28" s="319"/>
      <c r="NG28" s="319"/>
      <c r="NH28" s="319"/>
      <c r="NI28" s="319"/>
      <c r="NJ28" s="319"/>
      <c r="NK28" s="319"/>
      <c r="NL28" s="319"/>
      <c r="NM28" s="319"/>
      <c r="NN28" s="319"/>
      <c r="NO28" s="319"/>
      <c r="NP28" s="319"/>
      <c r="NQ28" s="319"/>
      <c r="NR28" s="319"/>
      <c r="NS28" s="319"/>
      <c r="NT28" s="319"/>
      <c r="NU28" s="319"/>
      <c r="NV28" s="319"/>
      <c r="NW28" s="319"/>
      <c r="NX28" s="319"/>
      <c r="NY28" s="319"/>
      <c r="NZ28" s="319"/>
      <c r="OA28" s="319"/>
      <c r="OB28" s="319"/>
      <c r="OC28" s="319"/>
      <c r="OD28" s="319"/>
      <c r="OE28" s="319"/>
      <c r="OF28" s="319"/>
      <c r="OG28" s="319"/>
      <c r="OH28" s="319"/>
      <c r="OI28" s="319"/>
      <c r="OJ28" s="319"/>
      <c r="OK28" s="319"/>
      <c r="OL28" s="319"/>
      <c r="OM28" s="319"/>
      <c r="ON28" s="319"/>
      <c r="OO28" s="319"/>
      <c r="OP28" s="319"/>
      <c r="OQ28" s="319"/>
      <c r="OR28" s="319"/>
      <c r="OS28" s="319"/>
      <c r="OT28" s="319"/>
      <c r="OU28" s="319"/>
      <c r="OV28" s="319"/>
      <c r="OW28" s="319"/>
      <c r="OX28" s="319"/>
      <c r="OY28" s="319"/>
      <c r="OZ28" s="319"/>
      <c r="PA28" s="319"/>
      <c r="PB28" s="319"/>
      <c r="PC28" s="319"/>
      <c r="PD28" s="319"/>
      <c r="PE28" s="319"/>
      <c r="PF28" s="319"/>
      <c r="PG28" s="319"/>
      <c r="PH28" s="319"/>
      <c r="PI28" s="319"/>
      <c r="PJ28" s="319"/>
      <c r="PK28" s="319"/>
      <c r="PL28" s="319"/>
      <c r="PM28" s="319"/>
      <c r="PN28" s="319"/>
      <c r="PO28" s="319"/>
      <c r="PP28" s="319"/>
      <c r="PQ28" s="319"/>
      <c r="PR28" s="319"/>
      <c r="PS28" s="319"/>
      <c r="PT28" s="319"/>
      <c r="PU28" s="319"/>
      <c r="PV28" s="319"/>
      <c r="PW28" s="319"/>
      <c r="PX28" s="319"/>
      <c r="PY28" s="319"/>
      <c r="PZ28" s="319"/>
      <c r="QA28" s="319"/>
      <c r="QB28" s="319"/>
      <c r="QC28" s="319"/>
      <c r="QD28" s="319"/>
      <c r="QE28" s="319"/>
      <c r="QF28" s="319"/>
      <c r="QG28" s="319"/>
      <c r="QH28" s="319"/>
      <c r="QI28" s="319"/>
      <c r="QJ28" s="319"/>
      <c r="QK28" s="319"/>
      <c r="QL28" s="319"/>
      <c r="QM28" s="319"/>
      <c r="QN28" s="319"/>
      <c r="QO28" s="319"/>
      <c r="QP28" s="319"/>
      <c r="QQ28" s="319"/>
      <c r="QR28" s="319"/>
      <c r="QS28" s="319"/>
      <c r="QT28" s="319"/>
      <c r="QU28" s="319"/>
      <c r="QV28" s="319"/>
      <c r="QW28" s="319"/>
      <c r="QX28" s="319"/>
      <c r="QY28" s="319"/>
      <c r="QZ28" s="319"/>
      <c r="RA28" s="319"/>
      <c r="RB28" s="319"/>
      <c r="RC28" s="319"/>
      <c r="RD28" s="319"/>
      <c r="RE28" s="319"/>
      <c r="RF28" s="319"/>
      <c r="RG28" s="319"/>
    </row>
    <row r="29" spans="1:475" s="602" customFormat="1">
      <c r="A29" s="319"/>
      <c r="B29" s="837" t="s">
        <v>77</v>
      </c>
      <c r="C29" s="837"/>
      <c r="D29" s="838"/>
      <c r="E29" s="812" t="s">
        <v>676</v>
      </c>
      <c r="F29" s="812">
        <v>7</v>
      </c>
      <c r="G29" s="839">
        <f t="shared" si="0"/>
        <v>7.8541452484630347E-3</v>
      </c>
      <c r="H29" s="7" t="s">
        <v>37</v>
      </c>
      <c r="I29" s="813">
        <v>54</v>
      </c>
      <c r="J29" s="814">
        <v>182</v>
      </c>
      <c r="K29" s="815">
        <v>19.68</v>
      </c>
      <c r="L29" s="815">
        <v>19.68</v>
      </c>
      <c r="M29" s="841">
        <f t="shared" si="1"/>
        <v>0</v>
      </c>
      <c r="N29" s="841">
        <f t="shared" si="8"/>
        <v>9828</v>
      </c>
      <c r="O29" s="375"/>
      <c r="P29" s="843"/>
      <c r="Q29" s="844"/>
      <c r="R29" s="844">
        <f t="shared" si="2"/>
        <v>0</v>
      </c>
      <c r="S29" s="844">
        <f t="shared" si="3"/>
        <v>1062.72</v>
      </c>
      <c r="T29" s="844">
        <v>0</v>
      </c>
      <c r="U29" s="844"/>
      <c r="V29" s="844"/>
      <c r="W29" s="844">
        <v>0</v>
      </c>
      <c r="X29" s="844"/>
      <c r="Y29" s="844"/>
      <c r="Z29" s="844">
        <f t="shared" si="9"/>
        <v>0</v>
      </c>
      <c r="AA29" s="845">
        <f>IF(J29=0,0,(HLOOKUP(H29,ElectricAvoidedCosts!$C$7:$P$37,F29+1,FALSE)))</f>
        <v>0.43235735810082487</v>
      </c>
      <c r="AB29" s="844">
        <f t="shared" si="5"/>
        <v>4249.2081154149073</v>
      </c>
      <c r="AC29" s="846" t="str">
        <f t="shared" si="6"/>
        <v/>
      </c>
      <c r="AD29" s="846" t="str">
        <f t="shared" si="7"/>
        <v/>
      </c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  <c r="KO29" s="319"/>
      <c r="KP29" s="319"/>
      <c r="KQ29" s="319"/>
      <c r="KR29" s="319"/>
      <c r="KS29" s="319"/>
      <c r="KT29" s="319"/>
      <c r="KU29" s="319"/>
      <c r="KV29" s="319"/>
      <c r="KW29" s="319"/>
      <c r="KX29" s="319"/>
      <c r="KY29" s="319"/>
      <c r="KZ29" s="319"/>
      <c r="LA29" s="319"/>
      <c r="LB29" s="319"/>
      <c r="LC29" s="319"/>
      <c r="LD29" s="319"/>
      <c r="LE29" s="319"/>
      <c r="LF29" s="319"/>
      <c r="LG29" s="319"/>
      <c r="LH29" s="319"/>
      <c r="LI29" s="319"/>
      <c r="LJ29" s="319"/>
      <c r="LK29" s="319"/>
      <c r="LL29" s="319"/>
      <c r="LM29" s="319"/>
      <c r="LN29" s="319"/>
      <c r="LO29" s="319"/>
      <c r="LP29" s="319"/>
      <c r="LQ29" s="319"/>
      <c r="LR29" s="319"/>
      <c r="LS29" s="319"/>
      <c r="LT29" s="319"/>
      <c r="LU29" s="319"/>
      <c r="LV29" s="319"/>
      <c r="LW29" s="319"/>
      <c r="LX29" s="319"/>
      <c r="LY29" s="319"/>
      <c r="LZ29" s="319"/>
      <c r="MA29" s="319"/>
      <c r="MB29" s="319"/>
      <c r="MC29" s="319"/>
      <c r="MD29" s="319"/>
      <c r="ME29" s="319"/>
      <c r="MF29" s="319"/>
      <c r="MG29" s="319"/>
      <c r="MH29" s="319"/>
      <c r="MI29" s="319"/>
      <c r="MJ29" s="319"/>
      <c r="MK29" s="319"/>
      <c r="ML29" s="319"/>
      <c r="MM29" s="319"/>
      <c r="MN29" s="319"/>
      <c r="MO29" s="319"/>
      <c r="MP29" s="319"/>
      <c r="MQ29" s="319"/>
      <c r="MR29" s="319"/>
      <c r="MS29" s="319"/>
      <c r="MT29" s="319"/>
      <c r="MU29" s="319"/>
      <c r="MV29" s="319"/>
      <c r="MW29" s="319"/>
      <c r="MX29" s="319"/>
      <c r="MY29" s="319"/>
      <c r="MZ29" s="319"/>
      <c r="NA29" s="319"/>
      <c r="NB29" s="319"/>
      <c r="NC29" s="319"/>
      <c r="ND29" s="319"/>
      <c r="NE29" s="319"/>
      <c r="NF29" s="319"/>
      <c r="NG29" s="319"/>
      <c r="NH29" s="319"/>
      <c r="NI29" s="319"/>
      <c r="NJ29" s="319"/>
      <c r="NK29" s="319"/>
      <c r="NL29" s="319"/>
      <c r="NM29" s="319"/>
      <c r="NN29" s="319"/>
      <c r="NO29" s="319"/>
      <c r="NP29" s="319"/>
      <c r="NQ29" s="319"/>
      <c r="NR29" s="319"/>
      <c r="NS29" s="319"/>
      <c r="NT29" s="319"/>
      <c r="NU29" s="319"/>
      <c r="NV29" s="319"/>
      <c r="NW29" s="319"/>
      <c r="NX29" s="319"/>
      <c r="NY29" s="319"/>
      <c r="NZ29" s="319"/>
      <c r="OA29" s="319"/>
      <c r="OB29" s="319"/>
      <c r="OC29" s="319"/>
      <c r="OD29" s="319"/>
      <c r="OE29" s="319"/>
      <c r="OF29" s="319"/>
      <c r="OG29" s="319"/>
      <c r="OH29" s="319"/>
      <c r="OI29" s="319"/>
      <c r="OJ29" s="319"/>
      <c r="OK29" s="319"/>
      <c r="OL29" s="319"/>
      <c r="OM29" s="319"/>
      <c r="ON29" s="319"/>
      <c r="OO29" s="319"/>
      <c r="OP29" s="319"/>
      <c r="OQ29" s="319"/>
      <c r="OR29" s="319"/>
      <c r="OS29" s="319"/>
      <c r="OT29" s="319"/>
      <c r="OU29" s="319"/>
      <c r="OV29" s="319"/>
      <c r="OW29" s="319"/>
      <c r="OX29" s="319"/>
      <c r="OY29" s="319"/>
      <c r="OZ29" s="319"/>
      <c r="PA29" s="319"/>
      <c r="PB29" s="319"/>
      <c r="PC29" s="319"/>
      <c r="PD29" s="319"/>
      <c r="PE29" s="319"/>
      <c r="PF29" s="319"/>
      <c r="PG29" s="319"/>
      <c r="PH29" s="319"/>
      <c r="PI29" s="319"/>
      <c r="PJ29" s="319"/>
      <c r="PK29" s="319"/>
      <c r="PL29" s="319"/>
      <c r="PM29" s="319"/>
      <c r="PN29" s="319"/>
      <c r="PO29" s="319"/>
      <c r="PP29" s="319"/>
      <c r="PQ29" s="319"/>
      <c r="PR29" s="319"/>
      <c r="PS29" s="319"/>
      <c r="PT29" s="319"/>
      <c r="PU29" s="319"/>
      <c r="PV29" s="319"/>
      <c r="PW29" s="319"/>
      <c r="PX29" s="319"/>
      <c r="PY29" s="319"/>
      <c r="PZ29" s="319"/>
      <c r="QA29" s="319"/>
      <c r="QB29" s="319"/>
      <c r="QC29" s="319"/>
      <c r="QD29" s="319"/>
      <c r="QE29" s="319"/>
      <c r="QF29" s="319"/>
      <c r="QG29" s="319"/>
      <c r="QH29" s="319"/>
      <c r="QI29" s="319"/>
      <c r="QJ29" s="319"/>
      <c r="QK29" s="319"/>
      <c r="QL29" s="319"/>
      <c r="QM29" s="319"/>
      <c r="QN29" s="319"/>
      <c r="QO29" s="319"/>
      <c r="QP29" s="319"/>
      <c r="QQ29" s="319"/>
      <c r="QR29" s="319"/>
      <c r="QS29" s="319"/>
      <c r="QT29" s="319"/>
      <c r="QU29" s="319"/>
      <c r="QV29" s="319"/>
      <c r="QW29" s="319"/>
      <c r="QX29" s="319"/>
      <c r="QY29" s="319"/>
      <c r="QZ29" s="319"/>
      <c r="RA29" s="319"/>
      <c r="RB29" s="319"/>
      <c r="RC29" s="319"/>
      <c r="RD29" s="319"/>
      <c r="RE29" s="319"/>
      <c r="RF29" s="319"/>
      <c r="RG29" s="319"/>
    </row>
    <row r="30" spans="1:475" s="602" customFormat="1">
      <c r="A30" s="319"/>
      <c r="B30" s="837" t="s">
        <v>77</v>
      </c>
      <c r="C30" s="837"/>
      <c r="D30" s="838"/>
      <c r="E30" s="812" t="s">
        <v>677</v>
      </c>
      <c r="F30" s="812">
        <v>9</v>
      </c>
      <c r="G30" s="839">
        <f t="shared" si="0"/>
        <v>1.675016690743647E-2</v>
      </c>
      <c r="H30" s="7" t="s">
        <v>37</v>
      </c>
      <c r="I30" s="813">
        <v>114</v>
      </c>
      <c r="J30" s="814">
        <v>143</v>
      </c>
      <c r="K30" s="815">
        <v>19.68</v>
      </c>
      <c r="L30" s="815">
        <v>19.68</v>
      </c>
      <c r="M30" s="841">
        <f t="shared" si="1"/>
        <v>0</v>
      </c>
      <c r="N30" s="841">
        <f t="shared" si="8"/>
        <v>16302</v>
      </c>
      <c r="O30" s="375"/>
      <c r="P30" s="843"/>
      <c r="Q30" s="844"/>
      <c r="R30" s="844">
        <f t="shared" si="2"/>
        <v>0</v>
      </c>
      <c r="S30" s="844">
        <f t="shared" si="3"/>
        <v>2243.52</v>
      </c>
      <c r="T30" s="844">
        <v>0</v>
      </c>
      <c r="U30" s="844"/>
      <c r="V30" s="844"/>
      <c r="W30" s="844">
        <v>0</v>
      </c>
      <c r="X30" s="844"/>
      <c r="Y30" s="844"/>
      <c r="Z30" s="844">
        <f t="shared" si="9"/>
        <v>0</v>
      </c>
      <c r="AA30" s="845">
        <f>IF(J30=0,0,(HLOOKUP(H30,ElectricAvoidedCosts!$C$7:$P$37,F30+1,FALSE)))</f>
        <v>0.53473697868300696</v>
      </c>
      <c r="AB30" s="844">
        <f t="shared" si="5"/>
        <v>8717.2822264903789</v>
      </c>
      <c r="AC30" s="846" t="str">
        <f t="shared" si="6"/>
        <v/>
      </c>
      <c r="AD30" s="846" t="str">
        <f t="shared" si="7"/>
        <v/>
      </c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  <c r="KO30" s="319"/>
      <c r="KP30" s="319"/>
      <c r="KQ30" s="319"/>
      <c r="KR30" s="319"/>
      <c r="KS30" s="319"/>
      <c r="KT30" s="319"/>
      <c r="KU30" s="319"/>
      <c r="KV30" s="319"/>
      <c r="KW30" s="319"/>
      <c r="KX30" s="319"/>
      <c r="KY30" s="319"/>
      <c r="KZ30" s="319"/>
      <c r="LA30" s="319"/>
      <c r="LB30" s="319"/>
      <c r="LC30" s="319"/>
      <c r="LD30" s="319"/>
      <c r="LE30" s="319"/>
      <c r="LF30" s="319"/>
      <c r="LG30" s="319"/>
      <c r="LH30" s="319"/>
      <c r="LI30" s="319"/>
      <c r="LJ30" s="319"/>
      <c r="LK30" s="319"/>
      <c r="LL30" s="319"/>
      <c r="LM30" s="319"/>
      <c r="LN30" s="319"/>
      <c r="LO30" s="319"/>
      <c r="LP30" s="319"/>
      <c r="LQ30" s="319"/>
      <c r="LR30" s="319"/>
      <c r="LS30" s="319"/>
      <c r="LT30" s="319"/>
      <c r="LU30" s="319"/>
      <c r="LV30" s="319"/>
      <c r="LW30" s="319"/>
      <c r="LX30" s="319"/>
      <c r="LY30" s="319"/>
      <c r="LZ30" s="319"/>
      <c r="MA30" s="319"/>
      <c r="MB30" s="319"/>
      <c r="MC30" s="319"/>
      <c r="MD30" s="319"/>
      <c r="ME30" s="319"/>
      <c r="MF30" s="319"/>
      <c r="MG30" s="319"/>
      <c r="MH30" s="319"/>
      <c r="MI30" s="319"/>
      <c r="MJ30" s="319"/>
      <c r="MK30" s="319"/>
      <c r="ML30" s="319"/>
      <c r="MM30" s="319"/>
      <c r="MN30" s="319"/>
      <c r="MO30" s="319"/>
      <c r="MP30" s="319"/>
      <c r="MQ30" s="319"/>
      <c r="MR30" s="319"/>
      <c r="MS30" s="319"/>
      <c r="MT30" s="319"/>
      <c r="MU30" s="319"/>
      <c r="MV30" s="319"/>
      <c r="MW30" s="319"/>
      <c r="MX30" s="319"/>
      <c r="MY30" s="319"/>
      <c r="MZ30" s="319"/>
      <c r="NA30" s="319"/>
      <c r="NB30" s="319"/>
      <c r="NC30" s="319"/>
      <c r="ND30" s="319"/>
      <c r="NE30" s="319"/>
      <c r="NF30" s="319"/>
      <c r="NG30" s="319"/>
      <c r="NH30" s="319"/>
      <c r="NI30" s="319"/>
      <c r="NJ30" s="319"/>
      <c r="NK30" s="319"/>
      <c r="NL30" s="319"/>
      <c r="NM30" s="319"/>
      <c r="NN30" s="319"/>
      <c r="NO30" s="319"/>
      <c r="NP30" s="319"/>
      <c r="NQ30" s="319"/>
      <c r="NR30" s="319"/>
      <c r="NS30" s="319"/>
      <c r="NT30" s="319"/>
      <c r="NU30" s="319"/>
      <c r="NV30" s="319"/>
      <c r="NW30" s="319"/>
      <c r="NX30" s="319"/>
      <c r="NY30" s="319"/>
      <c r="NZ30" s="319"/>
      <c r="OA30" s="319"/>
      <c r="OB30" s="319"/>
      <c r="OC30" s="319"/>
      <c r="OD30" s="319"/>
      <c r="OE30" s="319"/>
      <c r="OF30" s="319"/>
      <c r="OG30" s="319"/>
      <c r="OH30" s="319"/>
      <c r="OI30" s="319"/>
      <c r="OJ30" s="319"/>
      <c r="OK30" s="319"/>
      <c r="OL30" s="319"/>
      <c r="OM30" s="319"/>
      <c r="ON30" s="319"/>
      <c r="OO30" s="319"/>
      <c r="OP30" s="319"/>
      <c r="OQ30" s="319"/>
      <c r="OR30" s="319"/>
      <c r="OS30" s="319"/>
      <c r="OT30" s="319"/>
      <c r="OU30" s="319"/>
      <c r="OV30" s="319"/>
      <c r="OW30" s="319"/>
      <c r="OX30" s="319"/>
      <c r="OY30" s="319"/>
      <c r="OZ30" s="319"/>
      <c r="PA30" s="319"/>
      <c r="PB30" s="319"/>
      <c r="PC30" s="319"/>
      <c r="PD30" s="319"/>
      <c r="PE30" s="319"/>
      <c r="PF30" s="319"/>
      <c r="PG30" s="319"/>
      <c r="PH30" s="319"/>
      <c r="PI30" s="319"/>
      <c r="PJ30" s="319"/>
      <c r="PK30" s="319"/>
      <c r="PL30" s="319"/>
      <c r="PM30" s="319"/>
      <c r="PN30" s="319"/>
      <c r="PO30" s="319"/>
      <c r="PP30" s="319"/>
      <c r="PQ30" s="319"/>
      <c r="PR30" s="319"/>
      <c r="PS30" s="319"/>
      <c r="PT30" s="319"/>
      <c r="PU30" s="319"/>
      <c r="PV30" s="319"/>
      <c r="PW30" s="319"/>
      <c r="PX30" s="319"/>
      <c r="PY30" s="319"/>
      <c r="PZ30" s="319"/>
      <c r="QA30" s="319"/>
      <c r="QB30" s="319"/>
      <c r="QC30" s="319"/>
      <c r="QD30" s="319"/>
      <c r="QE30" s="319"/>
      <c r="QF30" s="319"/>
      <c r="QG30" s="319"/>
      <c r="QH30" s="319"/>
      <c r="QI30" s="319"/>
      <c r="QJ30" s="319"/>
      <c r="QK30" s="319"/>
      <c r="QL30" s="319"/>
      <c r="QM30" s="319"/>
      <c r="QN30" s="319"/>
      <c r="QO30" s="319"/>
      <c r="QP30" s="319"/>
      <c r="QQ30" s="319"/>
      <c r="QR30" s="319"/>
      <c r="QS30" s="319"/>
      <c r="QT30" s="319"/>
      <c r="QU30" s="319"/>
      <c r="QV30" s="319"/>
      <c r="QW30" s="319"/>
      <c r="QX30" s="319"/>
      <c r="QY30" s="319"/>
      <c r="QZ30" s="319"/>
      <c r="RA30" s="319"/>
      <c r="RB30" s="319"/>
      <c r="RC30" s="319"/>
      <c r="RD30" s="319"/>
      <c r="RE30" s="319"/>
      <c r="RF30" s="319"/>
      <c r="RG30" s="319"/>
    </row>
    <row r="31" spans="1:475" s="602" customFormat="1">
      <c r="A31" s="319"/>
      <c r="B31" s="837" t="s">
        <v>77</v>
      </c>
      <c r="C31" s="837"/>
      <c r="D31" s="838"/>
      <c r="E31" s="812" t="s">
        <v>678</v>
      </c>
      <c r="F31" s="812">
        <v>8</v>
      </c>
      <c r="G31" s="839">
        <f t="shared" si="0"/>
        <v>3.0861278905234716E-2</v>
      </c>
      <c r="H31" s="7" t="s">
        <v>37</v>
      </c>
      <c r="I31" s="813">
        <v>218</v>
      </c>
      <c r="J31" s="814">
        <v>155</v>
      </c>
      <c r="K31" s="815">
        <v>21.07</v>
      </c>
      <c r="L31" s="815">
        <v>21.07</v>
      </c>
      <c r="M31" s="841">
        <f t="shared" si="1"/>
        <v>0</v>
      </c>
      <c r="N31" s="841">
        <f t="shared" si="8"/>
        <v>33790</v>
      </c>
      <c r="O31" s="375"/>
      <c r="P31" s="843"/>
      <c r="Q31" s="844"/>
      <c r="R31" s="844">
        <f t="shared" si="2"/>
        <v>0</v>
      </c>
      <c r="S31" s="844">
        <f t="shared" si="3"/>
        <v>4593.26</v>
      </c>
      <c r="T31" s="844">
        <v>0</v>
      </c>
      <c r="U31" s="844"/>
      <c r="V31" s="844"/>
      <c r="W31" s="844">
        <v>0</v>
      </c>
      <c r="X31" s="844"/>
      <c r="Y31" s="844"/>
      <c r="Z31" s="844">
        <f t="shared" si="9"/>
        <v>0</v>
      </c>
      <c r="AA31" s="845">
        <f>IF(J31=0,0,(HLOOKUP(H31,ElectricAvoidedCosts!$C$7:$P$37,F31+1,FALSE)))</f>
        <v>0.48489373082680509</v>
      </c>
      <c r="AB31" s="844">
        <f t="shared" si="5"/>
        <v>16384.559164637743</v>
      </c>
      <c r="AC31" s="846" t="str">
        <f t="shared" si="6"/>
        <v/>
      </c>
      <c r="AD31" s="846" t="str">
        <f t="shared" si="7"/>
        <v/>
      </c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  <c r="KO31" s="319"/>
      <c r="KP31" s="319"/>
      <c r="KQ31" s="319"/>
      <c r="KR31" s="319"/>
      <c r="KS31" s="319"/>
      <c r="KT31" s="319"/>
      <c r="KU31" s="319"/>
      <c r="KV31" s="319"/>
      <c r="KW31" s="319"/>
      <c r="KX31" s="319"/>
      <c r="KY31" s="319"/>
      <c r="KZ31" s="319"/>
      <c r="LA31" s="319"/>
      <c r="LB31" s="319"/>
      <c r="LC31" s="319"/>
      <c r="LD31" s="319"/>
      <c r="LE31" s="319"/>
      <c r="LF31" s="319"/>
      <c r="LG31" s="319"/>
      <c r="LH31" s="319"/>
      <c r="LI31" s="319"/>
      <c r="LJ31" s="319"/>
      <c r="LK31" s="319"/>
      <c r="LL31" s="319"/>
      <c r="LM31" s="319"/>
      <c r="LN31" s="319"/>
      <c r="LO31" s="319"/>
      <c r="LP31" s="319"/>
      <c r="LQ31" s="319"/>
      <c r="LR31" s="319"/>
      <c r="LS31" s="319"/>
      <c r="LT31" s="319"/>
      <c r="LU31" s="319"/>
      <c r="LV31" s="319"/>
      <c r="LW31" s="319"/>
      <c r="LX31" s="319"/>
      <c r="LY31" s="319"/>
      <c r="LZ31" s="319"/>
      <c r="MA31" s="319"/>
      <c r="MB31" s="319"/>
      <c r="MC31" s="319"/>
      <c r="MD31" s="319"/>
      <c r="ME31" s="319"/>
      <c r="MF31" s="319"/>
      <c r="MG31" s="319"/>
      <c r="MH31" s="319"/>
      <c r="MI31" s="319"/>
      <c r="MJ31" s="319"/>
      <c r="MK31" s="319"/>
      <c r="ML31" s="319"/>
      <c r="MM31" s="319"/>
      <c r="MN31" s="319"/>
      <c r="MO31" s="319"/>
      <c r="MP31" s="319"/>
      <c r="MQ31" s="319"/>
      <c r="MR31" s="319"/>
      <c r="MS31" s="319"/>
      <c r="MT31" s="319"/>
      <c r="MU31" s="319"/>
      <c r="MV31" s="319"/>
      <c r="MW31" s="319"/>
      <c r="MX31" s="319"/>
      <c r="MY31" s="319"/>
      <c r="MZ31" s="319"/>
      <c r="NA31" s="319"/>
      <c r="NB31" s="319"/>
      <c r="NC31" s="319"/>
      <c r="ND31" s="319"/>
      <c r="NE31" s="319"/>
      <c r="NF31" s="319"/>
      <c r="NG31" s="319"/>
      <c r="NH31" s="319"/>
      <c r="NI31" s="319"/>
      <c r="NJ31" s="319"/>
      <c r="NK31" s="319"/>
      <c r="NL31" s="319"/>
      <c r="NM31" s="319"/>
      <c r="NN31" s="319"/>
      <c r="NO31" s="319"/>
      <c r="NP31" s="319"/>
      <c r="NQ31" s="319"/>
      <c r="NR31" s="319"/>
      <c r="NS31" s="319"/>
      <c r="NT31" s="319"/>
      <c r="NU31" s="319"/>
      <c r="NV31" s="319"/>
      <c r="NW31" s="319"/>
      <c r="NX31" s="319"/>
      <c r="NY31" s="319"/>
      <c r="NZ31" s="319"/>
      <c r="OA31" s="319"/>
      <c r="OB31" s="319"/>
      <c r="OC31" s="319"/>
      <c r="OD31" s="319"/>
      <c r="OE31" s="319"/>
      <c r="OF31" s="319"/>
      <c r="OG31" s="319"/>
      <c r="OH31" s="319"/>
      <c r="OI31" s="319"/>
      <c r="OJ31" s="319"/>
      <c r="OK31" s="319"/>
      <c r="OL31" s="319"/>
      <c r="OM31" s="319"/>
      <c r="ON31" s="319"/>
      <c r="OO31" s="319"/>
      <c r="OP31" s="319"/>
      <c r="OQ31" s="319"/>
      <c r="OR31" s="319"/>
      <c r="OS31" s="319"/>
      <c r="OT31" s="319"/>
      <c r="OU31" s="319"/>
      <c r="OV31" s="319"/>
      <c r="OW31" s="319"/>
      <c r="OX31" s="319"/>
      <c r="OY31" s="319"/>
      <c r="OZ31" s="319"/>
      <c r="PA31" s="319"/>
      <c r="PB31" s="319"/>
      <c r="PC31" s="319"/>
      <c r="PD31" s="319"/>
      <c r="PE31" s="319"/>
      <c r="PF31" s="319"/>
      <c r="PG31" s="319"/>
      <c r="PH31" s="319"/>
      <c r="PI31" s="319"/>
      <c r="PJ31" s="319"/>
      <c r="PK31" s="319"/>
      <c r="PL31" s="319"/>
      <c r="PM31" s="319"/>
      <c r="PN31" s="319"/>
      <c r="PO31" s="319"/>
      <c r="PP31" s="319"/>
      <c r="PQ31" s="319"/>
      <c r="PR31" s="319"/>
      <c r="PS31" s="319"/>
      <c r="PT31" s="319"/>
      <c r="PU31" s="319"/>
      <c r="PV31" s="319"/>
      <c r="PW31" s="319"/>
      <c r="PX31" s="319"/>
      <c r="PY31" s="319"/>
      <c r="PZ31" s="319"/>
      <c r="QA31" s="319"/>
      <c r="QB31" s="319"/>
      <c r="QC31" s="319"/>
      <c r="QD31" s="319"/>
      <c r="QE31" s="319"/>
      <c r="QF31" s="319"/>
      <c r="QG31" s="319"/>
      <c r="QH31" s="319"/>
      <c r="QI31" s="319"/>
      <c r="QJ31" s="319"/>
      <c r="QK31" s="319"/>
      <c r="QL31" s="319"/>
      <c r="QM31" s="319"/>
      <c r="QN31" s="319"/>
      <c r="QO31" s="319"/>
      <c r="QP31" s="319"/>
      <c r="QQ31" s="319"/>
      <c r="QR31" s="319"/>
      <c r="QS31" s="319"/>
      <c r="QT31" s="319"/>
      <c r="QU31" s="319"/>
      <c r="QV31" s="319"/>
      <c r="QW31" s="319"/>
      <c r="QX31" s="319"/>
      <c r="QY31" s="319"/>
      <c r="QZ31" s="319"/>
      <c r="RA31" s="319"/>
      <c r="RB31" s="319"/>
      <c r="RC31" s="319"/>
      <c r="RD31" s="319"/>
      <c r="RE31" s="319"/>
      <c r="RF31" s="319"/>
      <c r="RG31" s="319"/>
    </row>
    <row r="32" spans="1:475" s="602" customFormat="1">
      <c r="A32" s="319"/>
      <c r="B32" s="837" t="s">
        <v>77</v>
      </c>
      <c r="C32" s="837"/>
      <c r="D32" s="838"/>
      <c r="E32" s="812" t="s">
        <v>679</v>
      </c>
      <c r="F32" s="812">
        <v>6</v>
      </c>
      <c r="G32" s="839">
        <f t="shared" si="0"/>
        <v>3.5726565461262696E-2</v>
      </c>
      <c r="H32" s="7" t="s">
        <v>37</v>
      </c>
      <c r="I32" s="813">
        <v>236</v>
      </c>
      <c r="J32" s="814">
        <v>221</v>
      </c>
      <c r="K32" s="815">
        <v>21.07</v>
      </c>
      <c r="L32" s="815">
        <v>21.07</v>
      </c>
      <c r="M32" s="841">
        <f t="shared" si="1"/>
        <v>0</v>
      </c>
      <c r="N32" s="841">
        <f t="shared" si="8"/>
        <v>52156</v>
      </c>
      <c r="O32" s="375"/>
      <c r="P32" s="843"/>
      <c r="Q32" s="844"/>
      <c r="R32" s="844">
        <f t="shared" si="2"/>
        <v>0</v>
      </c>
      <c r="S32" s="844">
        <f t="shared" si="3"/>
        <v>4972.5200000000004</v>
      </c>
      <c r="T32" s="844">
        <v>0</v>
      </c>
      <c r="U32" s="844"/>
      <c r="V32" s="844"/>
      <c r="W32" s="844">
        <v>0</v>
      </c>
      <c r="X32" s="844"/>
      <c r="Y32" s="844"/>
      <c r="Z32" s="844">
        <f t="shared" si="9"/>
        <v>0</v>
      </c>
      <c r="AA32" s="845">
        <f>IF(J32=0,0,(HLOOKUP(H32,ElectricAvoidedCosts!$C$7:$P$37,F32+1,FALSE)))</f>
        <v>0.37735043748880637</v>
      </c>
      <c r="AB32" s="844">
        <f t="shared" si="5"/>
        <v>19681.089417666186</v>
      </c>
      <c r="AC32" s="846" t="str">
        <f t="shared" si="6"/>
        <v/>
      </c>
      <c r="AD32" s="846" t="str">
        <f t="shared" si="7"/>
        <v/>
      </c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  <c r="KO32" s="319"/>
      <c r="KP32" s="319"/>
      <c r="KQ32" s="319"/>
      <c r="KR32" s="319"/>
      <c r="KS32" s="319"/>
      <c r="KT32" s="319"/>
      <c r="KU32" s="319"/>
      <c r="KV32" s="319"/>
      <c r="KW32" s="319"/>
      <c r="KX32" s="319"/>
      <c r="KY32" s="319"/>
      <c r="KZ32" s="319"/>
      <c r="LA32" s="319"/>
      <c r="LB32" s="319"/>
      <c r="LC32" s="319"/>
      <c r="LD32" s="319"/>
      <c r="LE32" s="319"/>
      <c r="LF32" s="319"/>
      <c r="LG32" s="319"/>
      <c r="LH32" s="319"/>
      <c r="LI32" s="319"/>
      <c r="LJ32" s="319"/>
      <c r="LK32" s="319"/>
      <c r="LL32" s="319"/>
      <c r="LM32" s="319"/>
      <c r="LN32" s="319"/>
      <c r="LO32" s="319"/>
      <c r="LP32" s="319"/>
      <c r="LQ32" s="319"/>
      <c r="LR32" s="319"/>
      <c r="LS32" s="319"/>
      <c r="LT32" s="319"/>
      <c r="LU32" s="319"/>
      <c r="LV32" s="319"/>
      <c r="LW32" s="319"/>
      <c r="LX32" s="319"/>
      <c r="LY32" s="319"/>
      <c r="LZ32" s="319"/>
      <c r="MA32" s="319"/>
      <c r="MB32" s="319"/>
      <c r="MC32" s="319"/>
      <c r="MD32" s="319"/>
      <c r="ME32" s="319"/>
      <c r="MF32" s="319"/>
      <c r="MG32" s="319"/>
      <c r="MH32" s="319"/>
      <c r="MI32" s="319"/>
      <c r="MJ32" s="319"/>
      <c r="MK32" s="319"/>
      <c r="ML32" s="319"/>
      <c r="MM32" s="319"/>
      <c r="MN32" s="319"/>
      <c r="MO32" s="319"/>
      <c r="MP32" s="319"/>
      <c r="MQ32" s="319"/>
      <c r="MR32" s="319"/>
      <c r="MS32" s="319"/>
      <c r="MT32" s="319"/>
      <c r="MU32" s="319"/>
      <c r="MV32" s="319"/>
      <c r="MW32" s="319"/>
      <c r="MX32" s="319"/>
      <c r="MY32" s="319"/>
      <c r="MZ32" s="319"/>
      <c r="NA32" s="319"/>
      <c r="NB32" s="319"/>
      <c r="NC32" s="319"/>
      <c r="ND32" s="319"/>
      <c r="NE32" s="319"/>
      <c r="NF32" s="319"/>
      <c r="NG32" s="319"/>
      <c r="NH32" s="319"/>
      <c r="NI32" s="319"/>
      <c r="NJ32" s="319"/>
      <c r="NK32" s="319"/>
      <c r="NL32" s="319"/>
      <c r="NM32" s="319"/>
      <c r="NN32" s="319"/>
      <c r="NO32" s="319"/>
      <c r="NP32" s="319"/>
      <c r="NQ32" s="319"/>
      <c r="NR32" s="319"/>
      <c r="NS32" s="319"/>
      <c r="NT32" s="319"/>
      <c r="NU32" s="319"/>
      <c r="NV32" s="319"/>
      <c r="NW32" s="319"/>
      <c r="NX32" s="319"/>
      <c r="NY32" s="319"/>
      <c r="NZ32" s="319"/>
      <c r="OA32" s="319"/>
      <c r="OB32" s="319"/>
      <c r="OC32" s="319"/>
      <c r="OD32" s="319"/>
      <c r="OE32" s="319"/>
      <c r="OF32" s="319"/>
      <c r="OG32" s="319"/>
      <c r="OH32" s="319"/>
      <c r="OI32" s="319"/>
      <c r="OJ32" s="319"/>
      <c r="OK32" s="319"/>
      <c r="OL32" s="319"/>
      <c r="OM32" s="319"/>
      <c r="ON32" s="319"/>
      <c r="OO32" s="319"/>
      <c r="OP32" s="319"/>
      <c r="OQ32" s="319"/>
      <c r="OR32" s="319"/>
      <c r="OS32" s="319"/>
      <c r="OT32" s="319"/>
      <c r="OU32" s="319"/>
      <c r="OV32" s="319"/>
      <c r="OW32" s="319"/>
      <c r="OX32" s="319"/>
      <c r="OY32" s="319"/>
      <c r="OZ32" s="319"/>
      <c r="PA32" s="319"/>
      <c r="PB32" s="319"/>
      <c r="PC32" s="319"/>
      <c r="PD32" s="319"/>
      <c r="PE32" s="319"/>
      <c r="PF32" s="319"/>
      <c r="PG32" s="319"/>
      <c r="PH32" s="319"/>
      <c r="PI32" s="319"/>
      <c r="PJ32" s="319"/>
      <c r="PK32" s="319"/>
      <c r="PL32" s="319"/>
      <c r="PM32" s="319"/>
      <c r="PN32" s="319"/>
      <c r="PO32" s="319"/>
      <c r="PP32" s="319"/>
      <c r="PQ32" s="319"/>
      <c r="PR32" s="319"/>
      <c r="PS32" s="319"/>
      <c r="PT32" s="319"/>
      <c r="PU32" s="319"/>
      <c r="PV32" s="319"/>
      <c r="PW32" s="319"/>
      <c r="PX32" s="319"/>
      <c r="PY32" s="319"/>
      <c r="PZ32" s="319"/>
      <c r="QA32" s="319"/>
      <c r="QB32" s="319"/>
      <c r="QC32" s="319"/>
      <c r="QD32" s="319"/>
      <c r="QE32" s="319"/>
      <c r="QF32" s="319"/>
      <c r="QG32" s="319"/>
      <c r="QH32" s="319"/>
      <c r="QI32" s="319"/>
      <c r="QJ32" s="319"/>
      <c r="QK32" s="319"/>
      <c r="QL32" s="319"/>
      <c r="QM32" s="319"/>
      <c r="QN32" s="319"/>
      <c r="QO32" s="319"/>
      <c r="QP32" s="319"/>
      <c r="QQ32" s="319"/>
      <c r="QR32" s="319"/>
      <c r="QS32" s="319"/>
      <c r="QT32" s="319"/>
      <c r="QU32" s="319"/>
      <c r="QV32" s="319"/>
      <c r="QW32" s="319"/>
      <c r="QX32" s="319"/>
      <c r="QY32" s="319"/>
      <c r="QZ32" s="319"/>
      <c r="RA32" s="319"/>
      <c r="RB32" s="319"/>
      <c r="RC32" s="319"/>
      <c r="RD32" s="319"/>
      <c r="RE32" s="319"/>
      <c r="RF32" s="319"/>
      <c r="RG32" s="319"/>
    </row>
    <row r="33" spans="1:475" s="602" customFormat="1">
      <c r="A33" s="319"/>
      <c r="B33" s="837" t="s">
        <v>77</v>
      </c>
      <c r="C33" s="837"/>
      <c r="D33" s="838"/>
      <c r="E33" s="812" t="s">
        <v>680</v>
      </c>
      <c r="F33" s="812">
        <v>5</v>
      </c>
      <c r="G33" s="839">
        <f t="shared" si="0"/>
        <v>1.1389172771479043E-2</v>
      </c>
      <c r="H33" s="7" t="s">
        <v>37</v>
      </c>
      <c r="I33" s="813">
        <v>86</v>
      </c>
      <c r="J33" s="814">
        <v>232</v>
      </c>
      <c r="K33" s="815">
        <v>21.07</v>
      </c>
      <c r="L33" s="815">
        <v>21.07</v>
      </c>
      <c r="M33" s="841">
        <f t="shared" si="1"/>
        <v>0</v>
      </c>
      <c r="N33" s="841">
        <f t="shared" si="8"/>
        <v>19952</v>
      </c>
      <c r="O33" s="375"/>
      <c r="P33" s="843"/>
      <c r="Q33" s="844"/>
      <c r="R33" s="844">
        <f t="shared" si="2"/>
        <v>0</v>
      </c>
      <c r="S33" s="844">
        <f t="shared" si="3"/>
        <v>1812.02</v>
      </c>
      <c r="T33" s="844">
        <v>0</v>
      </c>
      <c r="U33" s="844"/>
      <c r="V33" s="844"/>
      <c r="W33" s="844">
        <v>0</v>
      </c>
      <c r="X33" s="844"/>
      <c r="Y33" s="844"/>
      <c r="Z33" s="844">
        <f t="shared" si="9"/>
        <v>0</v>
      </c>
      <c r="AA33" s="845">
        <f>IF(J33=0,0,(HLOOKUP(H33,ElectricAvoidedCosts!$C$7:$P$37,F33+1,FALSE)))</f>
        <v>0.3175879546338175</v>
      </c>
      <c r="AB33" s="844">
        <f t="shared" si="5"/>
        <v>6336.5148708539273</v>
      </c>
      <c r="AC33" s="846" t="str">
        <f t="shared" si="6"/>
        <v/>
      </c>
      <c r="AD33" s="846" t="str">
        <f t="shared" si="7"/>
        <v/>
      </c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  <c r="KO33" s="319"/>
      <c r="KP33" s="319"/>
      <c r="KQ33" s="319"/>
      <c r="KR33" s="319"/>
      <c r="KS33" s="319"/>
      <c r="KT33" s="319"/>
      <c r="KU33" s="319"/>
      <c r="KV33" s="319"/>
      <c r="KW33" s="319"/>
      <c r="KX33" s="319"/>
      <c r="KY33" s="319"/>
      <c r="KZ33" s="319"/>
      <c r="LA33" s="319"/>
      <c r="LB33" s="319"/>
      <c r="LC33" s="319"/>
      <c r="LD33" s="319"/>
      <c r="LE33" s="319"/>
      <c r="LF33" s="319"/>
      <c r="LG33" s="319"/>
      <c r="LH33" s="319"/>
      <c r="LI33" s="319"/>
      <c r="LJ33" s="319"/>
      <c r="LK33" s="319"/>
      <c r="LL33" s="319"/>
      <c r="LM33" s="319"/>
      <c r="LN33" s="319"/>
      <c r="LO33" s="319"/>
      <c r="LP33" s="319"/>
      <c r="LQ33" s="319"/>
      <c r="LR33" s="319"/>
      <c r="LS33" s="319"/>
      <c r="LT33" s="319"/>
      <c r="LU33" s="319"/>
      <c r="LV33" s="319"/>
      <c r="LW33" s="319"/>
      <c r="LX33" s="319"/>
      <c r="LY33" s="319"/>
      <c r="LZ33" s="319"/>
      <c r="MA33" s="319"/>
      <c r="MB33" s="319"/>
      <c r="MC33" s="319"/>
      <c r="MD33" s="319"/>
      <c r="ME33" s="319"/>
      <c r="MF33" s="319"/>
      <c r="MG33" s="319"/>
      <c r="MH33" s="319"/>
      <c r="MI33" s="319"/>
      <c r="MJ33" s="319"/>
      <c r="MK33" s="319"/>
      <c r="ML33" s="319"/>
      <c r="MM33" s="319"/>
      <c r="MN33" s="319"/>
      <c r="MO33" s="319"/>
      <c r="MP33" s="319"/>
      <c r="MQ33" s="319"/>
      <c r="MR33" s="319"/>
      <c r="MS33" s="319"/>
      <c r="MT33" s="319"/>
      <c r="MU33" s="319"/>
      <c r="MV33" s="319"/>
      <c r="MW33" s="319"/>
      <c r="MX33" s="319"/>
      <c r="MY33" s="319"/>
      <c r="MZ33" s="319"/>
      <c r="NA33" s="319"/>
      <c r="NB33" s="319"/>
      <c r="NC33" s="319"/>
      <c r="ND33" s="319"/>
      <c r="NE33" s="319"/>
      <c r="NF33" s="319"/>
      <c r="NG33" s="319"/>
      <c r="NH33" s="319"/>
      <c r="NI33" s="319"/>
      <c r="NJ33" s="319"/>
      <c r="NK33" s="319"/>
      <c r="NL33" s="319"/>
      <c r="NM33" s="319"/>
      <c r="NN33" s="319"/>
      <c r="NO33" s="319"/>
      <c r="NP33" s="319"/>
      <c r="NQ33" s="319"/>
      <c r="NR33" s="319"/>
      <c r="NS33" s="319"/>
      <c r="NT33" s="319"/>
      <c r="NU33" s="319"/>
      <c r="NV33" s="319"/>
      <c r="NW33" s="319"/>
      <c r="NX33" s="319"/>
      <c r="NY33" s="319"/>
      <c r="NZ33" s="319"/>
      <c r="OA33" s="319"/>
      <c r="OB33" s="319"/>
      <c r="OC33" s="319"/>
      <c r="OD33" s="319"/>
      <c r="OE33" s="319"/>
      <c r="OF33" s="319"/>
      <c r="OG33" s="319"/>
      <c r="OH33" s="319"/>
      <c r="OI33" s="319"/>
      <c r="OJ33" s="319"/>
      <c r="OK33" s="319"/>
      <c r="OL33" s="319"/>
      <c r="OM33" s="319"/>
      <c r="ON33" s="319"/>
      <c r="OO33" s="319"/>
      <c r="OP33" s="319"/>
      <c r="OQ33" s="319"/>
      <c r="OR33" s="319"/>
      <c r="OS33" s="319"/>
      <c r="OT33" s="319"/>
      <c r="OU33" s="319"/>
      <c r="OV33" s="319"/>
      <c r="OW33" s="319"/>
      <c r="OX33" s="319"/>
      <c r="OY33" s="319"/>
      <c r="OZ33" s="319"/>
      <c r="PA33" s="319"/>
      <c r="PB33" s="319"/>
      <c r="PC33" s="319"/>
      <c r="PD33" s="319"/>
      <c r="PE33" s="319"/>
      <c r="PF33" s="319"/>
      <c r="PG33" s="319"/>
      <c r="PH33" s="319"/>
      <c r="PI33" s="319"/>
      <c r="PJ33" s="319"/>
      <c r="PK33" s="319"/>
      <c r="PL33" s="319"/>
      <c r="PM33" s="319"/>
      <c r="PN33" s="319"/>
      <c r="PO33" s="319"/>
      <c r="PP33" s="319"/>
      <c r="PQ33" s="319"/>
      <c r="PR33" s="319"/>
      <c r="PS33" s="319"/>
      <c r="PT33" s="319"/>
      <c r="PU33" s="319"/>
      <c r="PV33" s="319"/>
      <c r="PW33" s="319"/>
      <c r="PX33" s="319"/>
      <c r="PY33" s="319"/>
      <c r="PZ33" s="319"/>
      <c r="QA33" s="319"/>
      <c r="QB33" s="319"/>
      <c r="QC33" s="319"/>
      <c r="QD33" s="319"/>
      <c r="QE33" s="319"/>
      <c r="QF33" s="319"/>
      <c r="QG33" s="319"/>
      <c r="QH33" s="319"/>
      <c r="QI33" s="319"/>
      <c r="QJ33" s="319"/>
      <c r="QK33" s="319"/>
      <c r="QL33" s="319"/>
      <c r="QM33" s="319"/>
      <c r="QN33" s="319"/>
      <c r="QO33" s="319"/>
      <c r="QP33" s="319"/>
      <c r="QQ33" s="319"/>
      <c r="QR33" s="319"/>
      <c r="QS33" s="319"/>
      <c r="QT33" s="319"/>
      <c r="QU33" s="319"/>
      <c r="QV33" s="319"/>
      <c r="QW33" s="319"/>
      <c r="QX33" s="319"/>
      <c r="QY33" s="319"/>
      <c r="QZ33" s="319"/>
      <c r="RA33" s="319"/>
      <c r="RB33" s="319"/>
      <c r="RC33" s="319"/>
      <c r="RD33" s="319"/>
      <c r="RE33" s="319"/>
      <c r="RF33" s="319"/>
      <c r="RG33" s="319"/>
    </row>
    <row r="34" spans="1:475" s="602" customFormat="1">
      <c r="A34" s="319"/>
      <c r="B34" s="837" t="s">
        <v>77</v>
      </c>
      <c r="C34" s="837"/>
      <c r="D34" s="838"/>
      <c r="E34" s="812" t="s">
        <v>681</v>
      </c>
      <c r="F34" s="812">
        <v>7</v>
      </c>
      <c r="G34" s="839">
        <f t="shared" si="0"/>
        <v>3.9550432269682093E-2</v>
      </c>
      <c r="H34" s="7" t="s">
        <v>37</v>
      </c>
      <c r="I34" s="813">
        <v>202</v>
      </c>
      <c r="J34" s="814">
        <v>245</v>
      </c>
      <c r="K34" s="815">
        <v>21.07</v>
      </c>
      <c r="L34" s="815">
        <v>21.07</v>
      </c>
      <c r="M34" s="841">
        <f t="shared" si="1"/>
        <v>0</v>
      </c>
      <c r="N34" s="841">
        <f t="shared" si="8"/>
        <v>49490</v>
      </c>
      <c r="O34" s="375"/>
      <c r="P34" s="843"/>
      <c r="Q34" s="844"/>
      <c r="R34" s="844">
        <f t="shared" si="2"/>
        <v>0</v>
      </c>
      <c r="S34" s="844">
        <f t="shared" si="3"/>
        <v>4256.1400000000003</v>
      </c>
      <c r="T34" s="844">
        <v>0</v>
      </c>
      <c r="U34" s="844"/>
      <c r="V34" s="844"/>
      <c r="W34" s="844">
        <v>0</v>
      </c>
      <c r="X34" s="844"/>
      <c r="Y34" s="844"/>
      <c r="Z34" s="844">
        <f t="shared" si="9"/>
        <v>0</v>
      </c>
      <c r="AA34" s="845">
        <f>IF(J34=0,0,(HLOOKUP(H34,ElectricAvoidedCosts!$C$7:$P$37,F34+1,FALSE)))</f>
        <v>0.43235735810082487</v>
      </c>
      <c r="AB34" s="844">
        <f t="shared" si="5"/>
        <v>21397.365652409822</v>
      </c>
      <c r="AC34" s="846" t="str">
        <f t="shared" si="6"/>
        <v/>
      </c>
      <c r="AD34" s="846" t="str">
        <f t="shared" si="7"/>
        <v/>
      </c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  <c r="KO34" s="319"/>
      <c r="KP34" s="319"/>
      <c r="KQ34" s="319"/>
      <c r="KR34" s="319"/>
      <c r="KS34" s="319"/>
      <c r="KT34" s="319"/>
      <c r="KU34" s="319"/>
      <c r="KV34" s="319"/>
      <c r="KW34" s="319"/>
      <c r="KX34" s="319"/>
      <c r="KY34" s="319"/>
      <c r="KZ34" s="319"/>
      <c r="LA34" s="319"/>
      <c r="LB34" s="319"/>
      <c r="LC34" s="319"/>
      <c r="LD34" s="319"/>
      <c r="LE34" s="319"/>
      <c r="LF34" s="319"/>
      <c r="LG34" s="319"/>
      <c r="LH34" s="319"/>
      <c r="LI34" s="319"/>
      <c r="LJ34" s="319"/>
      <c r="LK34" s="319"/>
      <c r="LL34" s="319"/>
      <c r="LM34" s="319"/>
      <c r="LN34" s="319"/>
      <c r="LO34" s="319"/>
      <c r="LP34" s="319"/>
      <c r="LQ34" s="319"/>
      <c r="LR34" s="319"/>
      <c r="LS34" s="319"/>
      <c r="LT34" s="319"/>
      <c r="LU34" s="319"/>
      <c r="LV34" s="319"/>
      <c r="LW34" s="319"/>
      <c r="LX34" s="319"/>
      <c r="LY34" s="319"/>
      <c r="LZ34" s="319"/>
      <c r="MA34" s="319"/>
      <c r="MB34" s="319"/>
      <c r="MC34" s="319"/>
      <c r="MD34" s="319"/>
      <c r="ME34" s="319"/>
      <c r="MF34" s="319"/>
      <c r="MG34" s="319"/>
      <c r="MH34" s="319"/>
      <c r="MI34" s="319"/>
      <c r="MJ34" s="319"/>
      <c r="MK34" s="319"/>
      <c r="ML34" s="319"/>
      <c r="MM34" s="319"/>
      <c r="MN34" s="319"/>
      <c r="MO34" s="319"/>
      <c r="MP34" s="319"/>
      <c r="MQ34" s="319"/>
      <c r="MR34" s="319"/>
      <c r="MS34" s="319"/>
      <c r="MT34" s="319"/>
      <c r="MU34" s="319"/>
      <c r="MV34" s="319"/>
      <c r="MW34" s="319"/>
      <c r="MX34" s="319"/>
      <c r="MY34" s="319"/>
      <c r="MZ34" s="319"/>
      <c r="NA34" s="319"/>
      <c r="NB34" s="319"/>
      <c r="NC34" s="319"/>
      <c r="ND34" s="319"/>
      <c r="NE34" s="319"/>
      <c r="NF34" s="319"/>
      <c r="NG34" s="319"/>
      <c r="NH34" s="319"/>
      <c r="NI34" s="319"/>
      <c r="NJ34" s="319"/>
      <c r="NK34" s="319"/>
      <c r="NL34" s="319"/>
      <c r="NM34" s="319"/>
      <c r="NN34" s="319"/>
      <c r="NO34" s="319"/>
      <c r="NP34" s="319"/>
      <c r="NQ34" s="319"/>
      <c r="NR34" s="319"/>
      <c r="NS34" s="319"/>
      <c r="NT34" s="319"/>
      <c r="NU34" s="319"/>
      <c r="NV34" s="319"/>
      <c r="NW34" s="319"/>
      <c r="NX34" s="319"/>
      <c r="NY34" s="319"/>
      <c r="NZ34" s="319"/>
      <c r="OA34" s="319"/>
      <c r="OB34" s="319"/>
      <c r="OC34" s="319"/>
      <c r="OD34" s="319"/>
      <c r="OE34" s="319"/>
      <c r="OF34" s="319"/>
      <c r="OG34" s="319"/>
      <c r="OH34" s="319"/>
      <c r="OI34" s="319"/>
      <c r="OJ34" s="319"/>
      <c r="OK34" s="319"/>
      <c r="OL34" s="319"/>
      <c r="OM34" s="319"/>
      <c r="ON34" s="319"/>
      <c r="OO34" s="319"/>
      <c r="OP34" s="319"/>
      <c r="OQ34" s="319"/>
      <c r="OR34" s="319"/>
      <c r="OS34" s="319"/>
      <c r="OT34" s="319"/>
      <c r="OU34" s="319"/>
      <c r="OV34" s="319"/>
      <c r="OW34" s="319"/>
      <c r="OX34" s="319"/>
      <c r="OY34" s="319"/>
      <c r="OZ34" s="319"/>
      <c r="PA34" s="319"/>
      <c r="PB34" s="319"/>
      <c r="PC34" s="319"/>
      <c r="PD34" s="319"/>
      <c r="PE34" s="319"/>
      <c r="PF34" s="319"/>
      <c r="PG34" s="319"/>
      <c r="PH34" s="319"/>
      <c r="PI34" s="319"/>
      <c r="PJ34" s="319"/>
      <c r="PK34" s="319"/>
      <c r="PL34" s="319"/>
      <c r="PM34" s="319"/>
      <c r="PN34" s="319"/>
      <c r="PO34" s="319"/>
      <c r="PP34" s="319"/>
      <c r="PQ34" s="319"/>
      <c r="PR34" s="319"/>
      <c r="PS34" s="319"/>
      <c r="PT34" s="319"/>
      <c r="PU34" s="319"/>
      <c r="PV34" s="319"/>
      <c r="PW34" s="319"/>
      <c r="PX34" s="319"/>
      <c r="PY34" s="319"/>
      <c r="PZ34" s="319"/>
      <c r="QA34" s="319"/>
      <c r="QB34" s="319"/>
      <c r="QC34" s="319"/>
      <c r="QD34" s="319"/>
      <c r="QE34" s="319"/>
      <c r="QF34" s="319"/>
      <c r="QG34" s="319"/>
      <c r="QH34" s="319"/>
      <c r="QI34" s="319"/>
      <c r="QJ34" s="319"/>
      <c r="QK34" s="319"/>
      <c r="QL34" s="319"/>
      <c r="QM34" s="319"/>
      <c r="QN34" s="319"/>
      <c r="QO34" s="319"/>
      <c r="QP34" s="319"/>
      <c r="QQ34" s="319"/>
      <c r="QR34" s="319"/>
      <c r="QS34" s="319"/>
      <c r="QT34" s="319"/>
      <c r="QU34" s="319"/>
      <c r="QV34" s="319"/>
      <c r="QW34" s="319"/>
      <c r="QX34" s="319"/>
      <c r="QY34" s="319"/>
      <c r="QZ34" s="319"/>
      <c r="RA34" s="319"/>
      <c r="RB34" s="319"/>
      <c r="RC34" s="319"/>
      <c r="RD34" s="319"/>
      <c r="RE34" s="319"/>
      <c r="RF34" s="319"/>
      <c r="RG34" s="319"/>
    </row>
    <row r="35" spans="1:475" s="602" customFormat="1">
      <c r="A35" s="319"/>
      <c r="B35" s="837" t="s">
        <v>77</v>
      </c>
      <c r="C35" s="837"/>
      <c r="D35" s="838"/>
      <c r="E35" s="812" t="s">
        <v>682</v>
      </c>
      <c r="F35" s="812">
        <v>9</v>
      </c>
      <c r="G35" s="839">
        <f t="shared" si="0"/>
        <v>3.2748210015569573E-2</v>
      </c>
      <c r="H35" s="7" t="s">
        <v>37</v>
      </c>
      <c r="I35" s="813">
        <v>166</v>
      </c>
      <c r="J35" s="814">
        <v>192</v>
      </c>
      <c r="K35" s="815">
        <v>21.07</v>
      </c>
      <c r="L35" s="815">
        <v>21.07</v>
      </c>
      <c r="M35" s="841">
        <f t="shared" si="1"/>
        <v>0</v>
      </c>
      <c r="N35" s="841">
        <f t="shared" si="8"/>
        <v>31872</v>
      </c>
      <c r="O35" s="375"/>
      <c r="P35" s="843"/>
      <c r="Q35" s="844"/>
      <c r="R35" s="844">
        <f t="shared" si="2"/>
        <v>0</v>
      </c>
      <c r="S35" s="844">
        <f t="shared" si="3"/>
        <v>3497.62</v>
      </c>
      <c r="T35" s="844">
        <v>0</v>
      </c>
      <c r="U35" s="844"/>
      <c r="V35" s="844"/>
      <c r="W35" s="844">
        <v>0</v>
      </c>
      <c r="X35" s="844"/>
      <c r="Y35" s="844"/>
      <c r="Z35" s="844">
        <f t="shared" si="9"/>
        <v>0</v>
      </c>
      <c r="AA35" s="845">
        <f>IF(J35=0,0,(HLOOKUP(H35,ElectricAvoidedCosts!$C$7:$P$37,F35+1,FALSE)))</f>
        <v>0.53473697868300696</v>
      </c>
      <c r="AB35" s="844">
        <f t="shared" si="5"/>
        <v>17043.136984584798</v>
      </c>
      <c r="AC35" s="846" t="str">
        <f t="shared" si="6"/>
        <v/>
      </c>
      <c r="AD35" s="846" t="str">
        <f t="shared" si="7"/>
        <v/>
      </c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  <c r="KO35" s="319"/>
      <c r="KP35" s="319"/>
      <c r="KQ35" s="319"/>
      <c r="KR35" s="319"/>
      <c r="KS35" s="319"/>
      <c r="KT35" s="319"/>
      <c r="KU35" s="319"/>
      <c r="KV35" s="319"/>
      <c r="KW35" s="319"/>
      <c r="KX35" s="319"/>
      <c r="KY35" s="319"/>
      <c r="KZ35" s="319"/>
      <c r="LA35" s="319"/>
      <c r="LB35" s="319"/>
      <c r="LC35" s="319"/>
      <c r="LD35" s="319"/>
      <c r="LE35" s="319"/>
      <c r="LF35" s="319"/>
      <c r="LG35" s="319"/>
      <c r="LH35" s="319"/>
      <c r="LI35" s="319"/>
      <c r="LJ35" s="319"/>
      <c r="LK35" s="319"/>
      <c r="LL35" s="319"/>
      <c r="LM35" s="319"/>
      <c r="LN35" s="319"/>
      <c r="LO35" s="319"/>
      <c r="LP35" s="319"/>
      <c r="LQ35" s="319"/>
      <c r="LR35" s="319"/>
      <c r="LS35" s="319"/>
      <c r="LT35" s="319"/>
      <c r="LU35" s="319"/>
      <c r="LV35" s="319"/>
      <c r="LW35" s="319"/>
      <c r="LX35" s="319"/>
      <c r="LY35" s="319"/>
      <c r="LZ35" s="319"/>
      <c r="MA35" s="319"/>
      <c r="MB35" s="319"/>
      <c r="MC35" s="319"/>
      <c r="MD35" s="319"/>
      <c r="ME35" s="319"/>
      <c r="MF35" s="319"/>
      <c r="MG35" s="319"/>
      <c r="MH35" s="319"/>
      <c r="MI35" s="319"/>
      <c r="MJ35" s="319"/>
      <c r="MK35" s="319"/>
      <c r="ML35" s="319"/>
      <c r="MM35" s="319"/>
      <c r="MN35" s="319"/>
      <c r="MO35" s="319"/>
      <c r="MP35" s="319"/>
      <c r="MQ35" s="319"/>
      <c r="MR35" s="319"/>
      <c r="MS35" s="319"/>
      <c r="MT35" s="319"/>
      <c r="MU35" s="319"/>
      <c r="MV35" s="319"/>
      <c r="MW35" s="319"/>
      <c r="MX35" s="319"/>
      <c r="MY35" s="319"/>
      <c r="MZ35" s="319"/>
      <c r="NA35" s="319"/>
      <c r="NB35" s="319"/>
      <c r="NC35" s="319"/>
      <c r="ND35" s="319"/>
      <c r="NE35" s="319"/>
      <c r="NF35" s="319"/>
      <c r="NG35" s="319"/>
      <c r="NH35" s="319"/>
      <c r="NI35" s="319"/>
      <c r="NJ35" s="319"/>
      <c r="NK35" s="319"/>
      <c r="NL35" s="319"/>
      <c r="NM35" s="319"/>
      <c r="NN35" s="319"/>
      <c r="NO35" s="319"/>
      <c r="NP35" s="319"/>
      <c r="NQ35" s="319"/>
      <c r="NR35" s="319"/>
      <c r="NS35" s="319"/>
      <c r="NT35" s="319"/>
      <c r="NU35" s="319"/>
      <c r="NV35" s="319"/>
      <c r="NW35" s="319"/>
      <c r="NX35" s="319"/>
      <c r="NY35" s="319"/>
      <c r="NZ35" s="319"/>
      <c r="OA35" s="319"/>
      <c r="OB35" s="319"/>
      <c r="OC35" s="319"/>
      <c r="OD35" s="319"/>
      <c r="OE35" s="319"/>
      <c r="OF35" s="319"/>
      <c r="OG35" s="319"/>
      <c r="OH35" s="319"/>
      <c r="OI35" s="319"/>
      <c r="OJ35" s="319"/>
      <c r="OK35" s="319"/>
      <c r="OL35" s="319"/>
      <c r="OM35" s="319"/>
      <c r="ON35" s="319"/>
      <c r="OO35" s="319"/>
      <c r="OP35" s="319"/>
      <c r="OQ35" s="319"/>
      <c r="OR35" s="319"/>
      <c r="OS35" s="319"/>
      <c r="OT35" s="319"/>
      <c r="OU35" s="319"/>
      <c r="OV35" s="319"/>
      <c r="OW35" s="319"/>
      <c r="OX35" s="319"/>
      <c r="OY35" s="319"/>
      <c r="OZ35" s="319"/>
      <c r="PA35" s="319"/>
      <c r="PB35" s="319"/>
      <c r="PC35" s="319"/>
      <c r="PD35" s="319"/>
      <c r="PE35" s="319"/>
      <c r="PF35" s="319"/>
      <c r="PG35" s="319"/>
      <c r="PH35" s="319"/>
      <c r="PI35" s="319"/>
      <c r="PJ35" s="319"/>
      <c r="PK35" s="319"/>
      <c r="PL35" s="319"/>
      <c r="PM35" s="319"/>
      <c r="PN35" s="319"/>
      <c r="PO35" s="319"/>
      <c r="PP35" s="319"/>
      <c r="PQ35" s="319"/>
      <c r="PR35" s="319"/>
      <c r="PS35" s="319"/>
      <c r="PT35" s="319"/>
      <c r="PU35" s="319"/>
      <c r="PV35" s="319"/>
      <c r="PW35" s="319"/>
      <c r="PX35" s="319"/>
      <c r="PY35" s="319"/>
      <c r="PZ35" s="319"/>
      <c r="QA35" s="319"/>
      <c r="QB35" s="319"/>
      <c r="QC35" s="319"/>
      <c r="QD35" s="319"/>
      <c r="QE35" s="319"/>
      <c r="QF35" s="319"/>
      <c r="QG35" s="319"/>
      <c r="QH35" s="319"/>
      <c r="QI35" s="319"/>
      <c r="QJ35" s="319"/>
      <c r="QK35" s="319"/>
      <c r="QL35" s="319"/>
      <c r="QM35" s="319"/>
      <c r="QN35" s="319"/>
      <c r="QO35" s="319"/>
      <c r="QP35" s="319"/>
      <c r="QQ35" s="319"/>
      <c r="QR35" s="319"/>
      <c r="QS35" s="319"/>
      <c r="QT35" s="319"/>
      <c r="QU35" s="319"/>
      <c r="QV35" s="319"/>
      <c r="QW35" s="319"/>
      <c r="QX35" s="319"/>
      <c r="QY35" s="319"/>
      <c r="QZ35" s="319"/>
      <c r="RA35" s="319"/>
      <c r="RB35" s="319"/>
      <c r="RC35" s="319"/>
      <c r="RD35" s="319"/>
      <c r="RE35" s="319"/>
      <c r="RF35" s="319"/>
      <c r="RG35" s="319"/>
    </row>
    <row r="36" spans="1:475" s="602" customFormat="1">
      <c r="A36" s="319"/>
      <c r="B36" s="837" t="s">
        <v>77</v>
      </c>
      <c r="C36" s="837"/>
      <c r="D36" s="838"/>
      <c r="E36" s="911" t="s">
        <v>683</v>
      </c>
      <c r="F36" s="812">
        <v>5</v>
      </c>
      <c r="G36" s="839">
        <f t="shared" si="0"/>
        <v>5.9366177237059978E-3</v>
      </c>
      <c r="H36" s="7" t="s">
        <v>37</v>
      </c>
      <c r="I36" s="813">
        <v>52</v>
      </c>
      <c r="J36" s="814">
        <v>200</v>
      </c>
      <c r="K36" s="815">
        <v>21.07</v>
      </c>
      <c r="L36" s="815">
        <v>21.07</v>
      </c>
      <c r="M36" s="841">
        <f t="shared" si="1"/>
        <v>0</v>
      </c>
      <c r="N36" s="841">
        <f t="shared" si="8"/>
        <v>10400</v>
      </c>
      <c r="O36" s="375"/>
      <c r="P36" s="843"/>
      <c r="Q36" s="844"/>
      <c r="R36" s="844">
        <f t="shared" si="2"/>
        <v>0</v>
      </c>
      <c r="S36" s="844">
        <f t="shared" si="3"/>
        <v>1095.6400000000001</v>
      </c>
      <c r="T36" s="844">
        <v>0</v>
      </c>
      <c r="U36" s="844"/>
      <c r="V36" s="844"/>
      <c r="W36" s="844">
        <v>0</v>
      </c>
      <c r="X36" s="844"/>
      <c r="Y36" s="844"/>
      <c r="Z36" s="844">
        <f t="shared" si="9"/>
        <v>0</v>
      </c>
      <c r="AA36" s="845">
        <f>IF(J36=0,0,(HLOOKUP(H36,ElectricAvoidedCosts!$C$7:$P$37,F36+1,FALSE)))</f>
        <v>0.3175879546338175</v>
      </c>
      <c r="AB36" s="844">
        <f t="shared" si="5"/>
        <v>3302.9147281917021</v>
      </c>
      <c r="AC36" s="846" t="str">
        <f t="shared" si="6"/>
        <v/>
      </c>
      <c r="AD36" s="846" t="str">
        <f t="shared" si="7"/>
        <v/>
      </c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  <c r="GQ36" s="319"/>
      <c r="GR36" s="319"/>
      <c r="GS36" s="319"/>
      <c r="GT36" s="319"/>
      <c r="GU36" s="319"/>
      <c r="GV36" s="319"/>
      <c r="GW36" s="319"/>
      <c r="GX36" s="319"/>
      <c r="GY36" s="319"/>
      <c r="GZ36" s="319"/>
      <c r="HA36" s="319"/>
      <c r="HB36" s="319"/>
      <c r="HC36" s="319"/>
      <c r="HD36" s="319"/>
      <c r="HE36" s="319"/>
      <c r="HF36" s="319"/>
      <c r="HG36" s="319"/>
      <c r="HH36" s="319"/>
      <c r="HI36" s="319"/>
      <c r="HJ36" s="319"/>
      <c r="HK36" s="319"/>
      <c r="HL36" s="319"/>
      <c r="HM36" s="319"/>
      <c r="HN36" s="319"/>
      <c r="HO36" s="319"/>
      <c r="HP36" s="319"/>
      <c r="HQ36" s="319"/>
      <c r="HR36" s="319"/>
      <c r="HS36" s="319"/>
      <c r="HT36" s="319"/>
      <c r="HU36" s="319"/>
      <c r="HV36" s="319"/>
      <c r="HW36" s="319"/>
      <c r="HX36" s="319"/>
      <c r="HY36" s="319"/>
      <c r="HZ36" s="319"/>
      <c r="IA36" s="319"/>
      <c r="IB36" s="319"/>
      <c r="IC36" s="319"/>
      <c r="ID36" s="319"/>
      <c r="IE36" s="319"/>
      <c r="IF36" s="319"/>
      <c r="IG36" s="319"/>
      <c r="IH36" s="319"/>
      <c r="II36" s="319"/>
      <c r="IJ36" s="319"/>
      <c r="IK36" s="319"/>
      <c r="IL36" s="319"/>
      <c r="IM36" s="319"/>
      <c r="IN36" s="319"/>
      <c r="IO36" s="319"/>
      <c r="IP36" s="319"/>
      <c r="IQ36" s="319"/>
      <c r="IR36" s="319"/>
      <c r="IS36" s="319"/>
      <c r="IT36" s="319"/>
      <c r="IU36" s="319"/>
      <c r="IV36" s="319"/>
      <c r="IW36" s="319"/>
      <c r="IX36" s="319"/>
      <c r="IY36" s="319"/>
      <c r="IZ36" s="319"/>
      <c r="JA36" s="319"/>
      <c r="JB36" s="319"/>
      <c r="JC36" s="319"/>
      <c r="JD36" s="319"/>
      <c r="JE36" s="319"/>
      <c r="JF36" s="319"/>
      <c r="JG36" s="319"/>
      <c r="JH36" s="319"/>
      <c r="JI36" s="319"/>
      <c r="JJ36" s="319"/>
      <c r="JK36" s="319"/>
      <c r="JL36" s="319"/>
      <c r="JM36" s="319"/>
      <c r="JN36" s="319"/>
      <c r="JO36" s="319"/>
      <c r="JP36" s="319"/>
      <c r="JQ36" s="319"/>
      <c r="JR36" s="319"/>
      <c r="JS36" s="319"/>
      <c r="JT36" s="319"/>
      <c r="JU36" s="319"/>
      <c r="JV36" s="319"/>
      <c r="JW36" s="319"/>
      <c r="JX36" s="319"/>
      <c r="JY36" s="319"/>
      <c r="JZ36" s="319"/>
      <c r="KA36" s="319"/>
      <c r="KB36" s="319"/>
      <c r="KC36" s="319"/>
      <c r="KD36" s="319"/>
      <c r="KE36" s="319"/>
      <c r="KF36" s="319"/>
      <c r="KG36" s="319"/>
      <c r="KH36" s="319"/>
      <c r="KI36" s="319"/>
      <c r="KJ36" s="319"/>
      <c r="KK36" s="319"/>
      <c r="KL36" s="319"/>
      <c r="KM36" s="319"/>
      <c r="KN36" s="319"/>
      <c r="KO36" s="319"/>
      <c r="KP36" s="319"/>
      <c r="KQ36" s="319"/>
      <c r="KR36" s="319"/>
      <c r="KS36" s="319"/>
      <c r="KT36" s="319"/>
      <c r="KU36" s="319"/>
      <c r="KV36" s="319"/>
      <c r="KW36" s="319"/>
      <c r="KX36" s="319"/>
      <c r="KY36" s="319"/>
      <c r="KZ36" s="319"/>
      <c r="LA36" s="319"/>
      <c r="LB36" s="319"/>
      <c r="LC36" s="319"/>
      <c r="LD36" s="319"/>
      <c r="LE36" s="319"/>
      <c r="LF36" s="319"/>
      <c r="LG36" s="319"/>
      <c r="LH36" s="319"/>
      <c r="LI36" s="319"/>
      <c r="LJ36" s="319"/>
      <c r="LK36" s="319"/>
      <c r="LL36" s="319"/>
      <c r="LM36" s="319"/>
      <c r="LN36" s="319"/>
      <c r="LO36" s="319"/>
      <c r="LP36" s="319"/>
      <c r="LQ36" s="319"/>
      <c r="LR36" s="319"/>
      <c r="LS36" s="319"/>
      <c r="LT36" s="319"/>
      <c r="LU36" s="319"/>
      <c r="LV36" s="319"/>
      <c r="LW36" s="319"/>
      <c r="LX36" s="319"/>
      <c r="LY36" s="319"/>
      <c r="LZ36" s="319"/>
      <c r="MA36" s="319"/>
      <c r="MB36" s="319"/>
      <c r="MC36" s="319"/>
      <c r="MD36" s="319"/>
      <c r="ME36" s="319"/>
      <c r="MF36" s="319"/>
      <c r="MG36" s="319"/>
      <c r="MH36" s="319"/>
      <c r="MI36" s="319"/>
      <c r="MJ36" s="319"/>
      <c r="MK36" s="319"/>
      <c r="ML36" s="319"/>
      <c r="MM36" s="319"/>
      <c r="MN36" s="319"/>
      <c r="MO36" s="319"/>
      <c r="MP36" s="319"/>
      <c r="MQ36" s="319"/>
      <c r="MR36" s="319"/>
      <c r="MS36" s="319"/>
      <c r="MT36" s="319"/>
      <c r="MU36" s="319"/>
      <c r="MV36" s="319"/>
      <c r="MW36" s="319"/>
      <c r="MX36" s="319"/>
      <c r="MY36" s="319"/>
      <c r="MZ36" s="319"/>
      <c r="NA36" s="319"/>
      <c r="NB36" s="319"/>
      <c r="NC36" s="319"/>
      <c r="ND36" s="319"/>
      <c r="NE36" s="319"/>
      <c r="NF36" s="319"/>
      <c r="NG36" s="319"/>
      <c r="NH36" s="319"/>
      <c r="NI36" s="319"/>
      <c r="NJ36" s="319"/>
      <c r="NK36" s="319"/>
      <c r="NL36" s="319"/>
      <c r="NM36" s="319"/>
      <c r="NN36" s="319"/>
      <c r="NO36" s="319"/>
      <c r="NP36" s="319"/>
      <c r="NQ36" s="319"/>
      <c r="NR36" s="319"/>
      <c r="NS36" s="319"/>
      <c r="NT36" s="319"/>
      <c r="NU36" s="319"/>
      <c r="NV36" s="319"/>
      <c r="NW36" s="319"/>
      <c r="NX36" s="319"/>
      <c r="NY36" s="319"/>
      <c r="NZ36" s="319"/>
      <c r="OA36" s="319"/>
      <c r="OB36" s="319"/>
      <c r="OC36" s="319"/>
      <c r="OD36" s="319"/>
      <c r="OE36" s="319"/>
      <c r="OF36" s="319"/>
      <c r="OG36" s="319"/>
      <c r="OH36" s="319"/>
      <c r="OI36" s="319"/>
      <c r="OJ36" s="319"/>
      <c r="OK36" s="319"/>
      <c r="OL36" s="319"/>
      <c r="OM36" s="319"/>
      <c r="ON36" s="319"/>
      <c r="OO36" s="319"/>
      <c r="OP36" s="319"/>
      <c r="OQ36" s="319"/>
      <c r="OR36" s="319"/>
      <c r="OS36" s="319"/>
      <c r="OT36" s="319"/>
      <c r="OU36" s="319"/>
      <c r="OV36" s="319"/>
      <c r="OW36" s="319"/>
      <c r="OX36" s="319"/>
      <c r="OY36" s="319"/>
      <c r="OZ36" s="319"/>
      <c r="PA36" s="319"/>
      <c r="PB36" s="319"/>
      <c r="PC36" s="319"/>
      <c r="PD36" s="319"/>
      <c r="PE36" s="319"/>
      <c r="PF36" s="319"/>
      <c r="PG36" s="319"/>
      <c r="PH36" s="319"/>
      <c r="PI36" s="319"/>
      <c r="PJ36" s="319"/>
      <c r="PK36" s="319"/>
      <c r="PL36" s="319"/>
      <c r="PM36" s="319"/>
      <c r="PN36" s="319"/>
      <c r="PO36" s="319"/>
      <c r="PP36" s="319"/>
      <c r="PQ36" s="319"/>
      <c r="PR36" s="319"/>
      <c r="PS36" s="319"/>
      <c r="PT36" s="319"/>
      <c r="PU36" s="319"/>
      <c r="PV36" s="319"/>
      <c r="PW36" s="319"/>
      <c r="PX36" s="319"/>
      <c r="PY36" s="319"/>
      <c r="PZ36" s="319"/>
      <c r="QA36" s="319"/>
      <c r="QB36" s="319"/>
      <c r="QC36" s="319"/>
      <c r="QD36" s="319"/>
      <c r="QE36" s="319"/>
      <c r="QF36" s="319"/>
      <c r="QG36" s="319"/>
      <c r="QH36" s="319"/>
      <c r="QI36" s="319"/>
      <c r="QJ36" s="319"/>
      <c r="QK36" s="319"/>
      <c r="QL36" s="319"/>
      <c r="QM36" s="319"/>
      <c r="QN36" s="319"/>
      <c r="QO36" s="319"/>
      <c r="QP36" s="319"/>
      <c r="QQ36" s="319"/>
      <c r="QR36" s="319"/>
      <c r="QS36" s="319"/>
      <c r="QT36" s="319"/>
      <c r="QU36" s="319"/>
      <c r="QV36" s="319"/>
      <c r="QW36" s="319"/>
      <c r="QX36" s="319"/>
      <c r="QY36" s="319"/>
      <c r="QZ36" s="319"/>
      <c r="RA36" s="319"/>
      <c r="RB36" s="319"/>
      <c r="RC36" s="319"/>
      <c r="RD36" s="319"/>
      <c r="RE36" s="319"/>
      <c r="RF36" s="319"/>
      <c r="RG36" s="319"/>
    </row>
    <row r="37" spans="1:475" s="602" customFormat="1">
      <c r="A37" s="319"/>
      <c r="B37" s="837" t="s">
        <v>77</v>
      </c>
      <c r="C37" s="837"/>
      <c r="D37" s="838"/>
      <c r="E37" s="812" t="s">
        <v>684</v>
      </c>
      <c r="F37" s="812">
        <v>8</v>
      </c>
      <c r="G37" s="839">
        <f t="shared" ref="G37:G68" si="10">(N37/$N$89)*F37</f>
        <v>0.11770577627082064</v>
      </c>
      <c r="H37" s="7" t="s">
        <v>37</v>
      </c>
      <c r="I37" s="813">
        <v>1276</v>
      </c>
      <c r="J37" s="814">
        <v>101</v>
      </c>
      <c r="K37" s="815">
        <v>18.7</v>
      </c>
      <c r="L37" s="815">
        <v>18.7</v>
      </c>
      <c r="M37" s="841">
        <f t="shared" si="1"/>
        <v>0</v>
      </c>
      <c r="N37" s="841">
        <f t="shared" si="8"/>
        <v>128876</v>
      </c>
      <c r="O37" s="375"/>
      <c r="P37" s="843"/>
      <c r="Q37" s="844"/>
      <c r="R37" s="844">
        <f t="shared" si="2"/>
        <v>0</v>
      </c>
      <c r="S37" s="844">
        <f t="shared" si="3"/>
        <v>23861.200000000001</v>
      </c>
      <c r="T37" s="844">
        <v>0</v>
      </c>
      <c r="U37" s="844"/>
      <c r="V37" s="844"/>
      <c r="W37" s="844">
        <v>0</v>
      </c>
      <c r="X37" s="844"/>
      <c r="Y37" s="844"/>
      <c r="Z37" s="844">
        <f t="shared" si="9"/>
        <v>0</v>
      </c>
      <c r="AA37" s="845">
        <f>IF(J37=0,0,(HLOOKUP(H37,ElectricAvoidedCosts!$C$7:$P$37,F37+1,FALSE)))</f>
        <v>0.48489373082680509</v>
      </c>
      <c r="AB37" s="844">
        <f t="shared" si="5"/>
        <v>62491.16445403533</v>
      </c>
      <c r="AC37" s="846" t="str">
        <f t="shared" si="6"/>
        <v/>
      </c>
      <c r="AD37" s="846" t="str">
        <f t="shared" si="7"/>
        <v/>
      </c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  <c r="GQ37" s="319"/>
      <c r="GR37" s="319"/>
      <c r="GS37" s="319"/>
      <c r="GT37" s="319"/>
      <c r="GU37" s="319"/>
      <c r="GV37" s="319"/>
      <c r="GW37" s="319"/>
      <c r="GX37" s="319"/>
      <c r="GY37" s="319"/>
      <c r="GZ37" s="319"/>
      <c r="HA37" s="319"/>
      <c r="HB37" s="319"/>
      <c r="HC37" s="319"/>
      <c r="HD37" s="319"/>
      <c r="HE37" s="319"/>
      <c r="HF37" s="319"/>
      <c r="HG37" s="319"/>
      <c r="HH37" s="319"/>
      <c r="HI37" s="319"/>
      <c r="HJ37" s="319"/>
      <c r="HK37" s="319"/>
      <c r="HL37" s="319"/>
      <c r="HM37" s="319"/>
      <c r="HN37" s="319"/>
      <c r="HO37" s="319"/>
      <c r="HP37" s="319"/>
      <c r="HQ37" s="319"/>
      <c r="HR37" s="319"/>
      <c r="HS37" s="319"/>
      <c r="HT37" s="319"/>
      <c r="HU37" s="319"/>
      <c r="HV37" s="319"/>
      <c r="HW37" s="319"/>
      <c r="HX37" s="319"/>
      <c r="HY37" s="319"/>
      <c r="HZ37" s="319"/>
      <c r="IA37" s="319"/>
      <c r="IB37" s="319"/>
      <c r="IC37" s="319"/>
      <c r="ID37" s="319"/>
      <c r="IE37" s="319"/>
      <c r="IF37" s="319"/>
      <c r="IG37" s="319"/>
      <c r="IH37" s="319"/>
      <c r="II37" s="319"/>
      <c r="IJ37" s="319"/>
      <c r="IK37" s="319"/>
      <c r="IL37" s="319"/>
      <c r="IM37" s="319"/>
      <c r="IN37" s="319"/>
      <c r="IO37" s="319"/>
      <c r="IP37" s="319"/>
      <c r="IQ37" s="319"/>
      <c r="IR37" s="319"/>
      <c r="IS37" s="319"/>
      <c r="IT37" s="319"/>
      <c r="IU37" s="319"/>
      <c r="IV37" s="319"/>
      <c r="IW37" s="319"/>
      <c r="IX37" s="319"/>
      <c r="IY37" s="319"/>
      <c r="IZ37" s="319"/>
      <c r="JA37" s="319"/>
      <c r="JB37" s="319"/>
      <c r="JC37" s="319"/>
      <c r="JD37" s="319"/>
      <c r="JE37" s="319"/>
      <c r="JF37" s="319"/>
      <c r="JG37" s="319"/>
      <c r="JH37" s="319"/>
      <c r="JI37" s="319"/>
      <c r="JJ37" s="319"/>
      <c r="JK37" s="319"/>
      <c r="JL37" s="319"/>
      <c r="JM37" s="319"/>
      <c r="JN37" s="319"/>
      <c r="JO37" s="319"/>
      <c r="JP37" s="319"/>
      <c r="JQ37" s="319"/>
      <c r="JR37" s="319"/>
      <c r="JS37" s="319"/>
      <c r="JT37" s="319"/>
      <c r="JU37" s="319"/>
      <c r="JV37" s="319"/>
      <c r="JW37" s="319"/>
      <c r="JX37" s="319"/>
      <c r="JY37" s="319"/>
      <c r="JZ37" s="319"/>
      <c r="KA37" s="319"/>
      <c r="KB37" s="319"/>
      <c r="KC37" s="319"/>
      <c r="KD37" s="319"/>
      <c r="KE37" s="319"/>
      <c r="KF37" s="319"/>
      <c r="KG37" s="319"/>
      <c r="KH37" s="319"/>
      <c r="KI37" s="319"/>
      <c r="KJ37" s="319"/>
      <c r="KK37" s="319"/>
      <c r="KL37" s="319"/>
      <c r="KM37" s="319"/>
      <c r="KN37" s="319"/>
      <c r="KO37" s="319"/>
      <c r="KP37" s="319"/>
      <c r="KQ37" s="319"/>
      <c r="KR37" s="319"/>
      <c r="KS37" s="319"/>
      <c r="KT37" s="319"/>
      <c r="KU37" s="319"/>
      <c r="KV37" s="319"/>
      <c r="KW37" s="319"/>
      <c r="KX37" s="319"/>
      <c r="KY37" s="319"/>
      <c r="KZ37" s="319"/>
      <c r="LA37" s="319"/>
      <c r="LB37" s="319"/>
      <c r="LC37" s="319"/>
      <c r="LD37" s="319"/>
      <c r="LE37" s="319"/>
      <c r="LF37" s="319"/>
      <c r="LG37" s="319"/>
      <c r="LH37" s="319"/>
      <c r="LI37" s="319"/>
      <c r="LJ37" s="319"/>
      <c r="LK37" s="319"/>
      <c r="LL37" s="319"/>
      <c r="LM37" s="319"/>
      <c r="LN37" s="319"/>
      <c r="LO37" s="319"/>
      <c r="LP37" s="319"/>
      <c r="LQ37" s="319"/>
      <c r="LR37" s="319"/>
      <c r="LS37" s="319"/>
      <c r="LT37" s="319"/>
      <c r="LU37" s="319"/>
      <c r="LV37" s="319"/>
      <c r="LW37" s="319"/>
      <c r="LX37" s="319"/>
      <c r="LY37" s="319"/>
      <c r="LZ37" s="319"/>
      <c r="MA37" s="319"/>
      <c r="MB37" s="319"/>
      <c r="MC37" s="319"/>
      <c r="MD37" s="319"/>
      <c r="ME37" s="319"/>
      <c r="MF37" s="319"/>
      <c r="MG37" s="319"/>
      <c r="MH37" s="319"/>
      <c r="MI37" s="319"/>
      <c r="MJ37" s="319"/>
      <c r="MK37" s="319"/>
      <c r="ML37" s="319"/>
      <c r="MM37" s="319"/>
      <c r="MN37" s="319"/>
      <c r="MO37" s="319"/>
      <c r="MP37" s="319"/>
      <c r="MQ37" s="319"/>
      <c r="MR37" s="319"/>
      <c r="MS37" s="319"/>
      <c r="MT37" s="319"/>
      <c r="MU37" s="319"/>
      <c r="MV37" s="319"/>
      <c r="MW37" s="319"/>
      <c r="MX37" s="319"/>
      <c r="MY37" s="319"/>
      <c r="MZ37" s="319"/>
      <c r="NA37" s="319"/>
      <c r="NB37" s="319"/>
      <c r="NC37" s="319"/>
      <c r="ND37" s="319"/>
      <c r="NE37" s="319"/>
      <c r="NF37" s="319"/>
      <c r="NG37" s="319"/>
      <c r="NH37" s="319"/>
      <c r="NI37" s="319"/>
      <c r="NJ37" s="319"/>
      <c r="NK37" s="319"/>
      <c r="NL37" s="319"/>
      <c r="NM37" s="319"/>
      <c r="NN37" s="319"/>
      <c r="NO37" s="319"/>
      <c r="NP37" s="319"/>
      <c r="NQ37" s="319"/>
      <c r="NR37" s="319"/>
      <c r="NS37" s="319"/>
      <c r="NT37" s="319"/>
      <c r="NU37" s="319"/>
      <c r="NV37" s="319"/>
      <c r="NW37" s="319"/>
      <c r="NX37" s="319"/>
      <c r="NY37" s="319"/>
      <c r="NZ37" s="319"/>
      <c r="OA37" s="319"/>
      <c r="OB37" s="319"/>
      <c r="OC37" s="319"/>
      <c r="OD37" s="319"/>
      <c r="OE37" s="319"/>
      <c r="OF37" s="319"/>
      <c r="OG37" s="319"/>
      <c r="OH37" s="319"/>
      <c r="OI37" s="319"/>
      <c r="OJ37" s="319"/>
      <c r="OK37" s="319"/>
      <c r="OL37" s="319"/>
      <c r="OM37" s="319"/>
      <c r="ON37" s="319"/>
      <c r="OO37" s="319"/>
      <c r="OP37" s="319"/>
      <c r="OQ37" s="319"/>
      <c r="OR37" s="319"/>
      <c r="OS37" s="319"/>
      <c r="OT37" s="319"/>
      <c r="OU37" s="319"/>
      <c r="OV37" s="319"/>
      <c r="OW37" s="319"/>
      <c r="OX37" s="319"/>
      <c r="OY37" s="319"/>
      <c r="OZ37" s="319"/>
      <c r="PA37" s="319"/>
      <c r="PB37" s="319"/>
      <c r="PC37" s="319"/>
      <c r="PD37" s="319"/>
      <c r="PE37" s="319"/>
      <c r="PF37" s="319"/>
      <c r="PG37" s="319"/>
      <c r="PH37" s="319"/>
      <c r="PI37" s="319"/>
      <c r="PJ37" s="319"/>
      <c r="PK37" s="319"/>
      <c r="PL37" s="319"/>
      <c r="PM37" s="319"/>
      <c r="PN37" s="319"/>
      <c r="PO37" s="319"/>
      <c r="PP37" s="319"/>
      <c r="PQ37" s="319"/>
      <c r="PR37" s="319"/>
      <c r="PS37" s="319"/>
      <c r="PT37" s="319"/>
      <c r="PU37" s="319"/>
      <c r="PV37" s="319"/>
      <c r="PW37" s="319"/>
      <c r="PX37" s="319"/>
      <c r="PY37" s="319"/>
      <c r="PZ37" s="319"/>
      <c r="QA37" s="319"/>
      <c r="QB37" s="319"/>
      <c r="QC37" s="319"/>
      <c r="QD37" s="319"/>
      <c r="QE37" s="319"/>
      <c r="QF37" s="319"/>
      <c r="QG37" s="319"/>
      <c r="QH37" s="319"/>
      <c r="QI37" s="319"/>
      <c r="QJ37" s="319"/>
      <c r="QK37" s="319"/>
      <c r="QL37" s="319"/>
      <c r="QM37" s="319"/>
      <c r="QN37" s="319"/>
      <c r="QO37" s="319"/>
      <c r="QP37" s="319"/>
      <c r="QQ37" s="319"/>
      <c r="QR37" s="319"/>
      <c r="QS37" s="319"/>
      <c r="QT37" s="319"/>
      <c r="QU37" s="319"/>
      <c r="QV37" s="319"/>
      <c r="QW37" s="319"/>
      <c r="QX37" s="319"/>
      <c r="QY37" s="319"/>
      <c r="QZ37" s="319"/>
      <c r="RA37" s="319"/>
      <c r="RB37" s="319"/>
      <c r="RC37" s="319"/>
      <c r="RD37" s="319"/>
      <c r="RE37" s="319"/>
      <c r="RF37" s="319"/>
      <c r="RG37" s="319"/>
    </row>
    <row r="38" spans="1:475" s="602" customFormat="1">
      <c r="A38" s="319"/>
      <c r="B38" s="837" t="s">
        <v>77</v>
      </c>
      <c r="C38" s="837"/>
      <c r="D38" s="838"/>
      <c r="E38" s="812" t="s">
        <v>685</v>
      </c>
      <c r="F38" s="812">
        <v>6</v>
      </c>
      <c r="G38" s="839">
        <f t="shared" si="10"/>
        <v>0.10534665149586839</v>
      </c>
      <c r="H38" s="7" t="s">
        <v>37</v>
      </c>
      <c r="I38" s="813">
        <v>1068</v>
      </c>
      <c r="J38" s="814">
        <v>144</v>
      </c>
      <c r="K38" s="815">
        <v>18.7</v>
      </c>
      <c r="L38" s="815">
        <v>18.7</v>
      </c>
      <c r="M38" s="841">
        <f t="shared" si="1"/>
        <v>0</v>
      </c>
      <c r="N38" s="841">
        <f t="shared" si="8"/>
        <v>153792</v>
      </c>
      <c r="O38" s="375"/>
      <c r="P38" s="843"/>
      <c r="Q38" s="844"/>
      <c r="R38" s="844">
        <f t="shared" si="2"/>
        <v>0</v>
      </c>
      <c r="S38" s="844">
        <f t="shared" si="3"/>
        <v>19971.599999999999</v>
      </c>
      <c r="T38" s="844">
        <v>0</v>
      </c>
      <c r="U38" s="844"/>
      <c r="V38" s="844"/>
      <c r="W38" s="844">
        <v>0</v>
      </c>
      <c r="X38" s="844"/>
      <c r="Y38" s="844"/>
      <c r="Z38" s="844">
        <f t="shared" si="9"/>
        <v>0</v>
      </c>
      <c r="AA38" s="845">
        <f>IF(J38=0,0,(HLOOKUP(H38,ElectricAvoidedCosts!$C$7:$P$37,F38+1,FALSE)))</f>
        <v>0.37735043748880637</v>
      </c>
      <c r="AB38" s="844">
        <f t="shared" si="5"/>
        <v>58033.478482278508</v>
      </c>
      <c r="AC38" s="846" t="str">
        <f t="shared" si="6"/>
        <v/>
      </c>
      <c r="AD38" s="846" t="str">
        <f t="shared" si="7"/>
        <v/>
      </c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  <c r="GQ38" s="319"/>
      <c r="GR38" s="319"/>
      <c r="GS38" s="319"/>
      <c r="GT38" s="319"/>
      <c r="GU38" s="319"/>
      <c r="GV38" s="319"/>
      <c r="GW38" s="319"/>
      <c r="GX38" s="319"/>
      <c r="GY38" s="319"/>
      <c r="GZ38" s="319"/>
      <c r="HA38" s="319"/>
      <c r="HB38" s="319"/>
      <c r="HC38" s="319"/>
      <c r="HD38" s="319"/>
      <c r="HE38" s="319"/>
      <c r="HF38" s="319"/>
      <c r="HG38" s="319"/>
      <c r="HH38" s="319"/>
      <c r="HI38" s="319"/>
      <c r="HJ38" s="319"/>
      <c r="HK38" s="319"/>
      <c r="HL38" s="319"/>
      <c r="HM38" s="319"/>
      <c r="HN38" s="319"/>
      <c r="HO38" s="319"/>
      <c r="HP38" s="319"/>
      <c r="HQ38" s="319"/>
      <c r="HR38" s="319"/>
      <c r="HS38" s="319"/>
      <c r="HT38" s="319"/>
      <c r="HU38" s="319"/>
      <c r="HV38" s="319"/>
      <c r="HW38" s="319"/>
      <c r="HX38" s="319"/>
      <c r="HY38" s="319"/>
      <c r="HZ38" s="319"/>
      <c r="IA38" s="319"/>
      <c r="IB38" s="319"/>
      <c r="IC38" s="319"/>
      <c r="ID38" s="319"/>
      <c r="IE38" s="319"/>
      <c r="IF38" s="319"/>
      <c r="IG38" s="319"/>
      <c r="IH38" s="319"/>
      <c r="II38" s="319"/>
      <c r="IJ38" s="319"/>
      <c r="IK38" s="319"/>
      <c r="IL38" s="319"/>
      <c r="IM38" s="319"/>
      <c r="IN38" s="319"/>
      <c r="IO38" s="319"/>
      <c r="IP38" s="319"/>
      <c r="IQ38" s="319"/>
      <c r="IR38" s="319"/>
      <c r="IS38" s="319"/>
      <c r="IT38" s="319"/>
      <c r="IU38" s="319"/>
      <c r="IV38" s="319"/>
      <c r="IW38" s="319"/>
      <c r="IX38" s="319"/>
      <c r="IY38" s="319"/>
      <c r="IZ38" s="319"/>
      <c r="JA38" s="319"/>
      <c r="JB38" s="319"/>
      <c r="JC38" s="319"/>
      <c r="JD38" s="319"/>
      <c r="JE38" s="319"/>
      <c r="JF38" s="319"/>
      <c r="JG38" s="319"/>
      <c r="JH38" s="319"/>
      <c r="JI38" s="319"/>
      <c r="JJ38" s="319"/>
      <c r="JK38" s="319"/>
      <c r="JL38" s="319"/>
      <c r="JM38" s="319"/>
      <c r="JN38" s="319"/>
      <c r="JO38" s="319"/>
      <c r="JP38" s="319"/>
      <c r="JQ38" s="319"/>
      <c r="JR38" s="319"/>
      <c r="JS38" s="319"/>
      <c r="JT38" s="319"/>
      <c r="JU38" s="319"/>
      <c r="JV38" s="319"/>
      <c r="JW38" s="319"/>
      <c r="JX38" s="319"/>
      <c r="JY38" s="319"/>
      <c r="JZ38" s="319"/>
      <c r="KA38" s="319"/>
      <c r="KB38" s="319"/>
      <c r="KC38" s="319"/>
      <c r="KD38" s="319"/>
      <c r="KE38" s="319"/>
      <c r="KF38" s="319"/>
      <c r="KG38" s="319"/>
      <c r="KH38" s="319"/>
      <c r="KI38" s="319"/>
      <c r="KJ38" s="319"/>
      <c r="KK38" s="319"/>
      <c r="KL38" s="319"/>
      <c r="KM38" s="319"/>
      <c r="KN38" s="319"/>
      <c r="KO38" s="319"/>
      <c r="KP38" s="319"/>
      <c r="KQ38" s="319"/>
      <c r="KR38" s="319"/>
      <c r="KS38" s="319"/>
      <c r="KT38" s="319"/>
      <c r="KU38" s="319"/>
      <c r="KV38" s="319"/>
      <c r="KW38" s="319"/>
      <c r="KX38" s="319"/>
      <c r="KY38" s="319"/>
      <c r="KZ38" s="319"/>
      <c r="LA38" s="319"/>
      <c r="LB38" s="319"/>
      <c r="LC38" s="319"/>
      <c r="LD38" s="319"/>
      <c r="LE38" s="319"/>
      <c r="LF38" s="319"/>
      <c r="LG38" s="319"/>
      <c r="LH38" s="319"/>
      <c r="LI38" s="319"/>
      <c r="LJ38" s="319"/>
      <c r="LK38" s="319"/>
      <c r="LL38" s="319"/>
      <c r="LM38" s="319"/>
      <c r="LN38" s="319"/>
      <c r="LO38" s="319"/>
      <c r="LP38" s="319"/>
      <c r="LQ38" s="319"/>
      <c r="LR38" s="319"/>
      <c r="LS38" s="319"/>
      <c r="LT38" s="319"/>
      <c r="LU38" s="319"/>
      <c r="LV38" s="319"/>
      <c r="LW38" s="319"/>
      <c r="LX38" s="319"/>
      <c r="LY38" s="319"/>
      <c r="LZ38" s="319"/>
      <c r="MA38" s="319"/>
      <c r="MB38" s="319"/>
      <c r="MC38" s="319"/>
      <c r="MD38" s="319"/>
      <c r="ME38" s="319"/>
      <c r="MF38" s="319"/>
      <c r="MG38" s="319"/>
      <c r="MH38" s="319"/>
      <c r="MI38" s="319"/>
      <c r="MJ38" s="319"/>
      <c r="MK38" s="319"/>
      <c r="ML38" s="319"/>
      <c r="MM38" s="319"/>
      <c r="MN38" s="319"/>
      <c r="MO38" s="319"/>
      <c r="MP38" s="319"/>
      <c r="MQ38" s="319"/>
      <c r="MR38" s="319"/>
      <c r="MS38" s="319"/>
      <c r="MT38" s="319"/>
      <c r="MU38" s="319"/>
      <c r="MV38" s="319"/>
      <c r="MW38" s="319"/>
      <c r="MX38" s="319"/>
      <c r="MY38" s="319"/>
      <c r="MZ38" s="319"/>
      <c r="NA38" s="319"/>
      <c r="NB38" s="319"/>
      <c r="NC38" s="319"/>
      <c r="ND38" s="319"/>
      <c r="NE38" s="319"/>
      <c r="NF38" s="319"/>
      <c r="NG38" s="319"/>
      <c r="NH38" s="319"/>
      <c r="NI38" s="319"/>
      <c r="NJ38" s="319"/>
      <c r="NK38" s="319"/>
      <c r="NL38" s="319"/>
      <c r="NM38" s="319"/>
      <c r="NN38" s="319"/>
      <c r="NO38" s="319"/>
      <c r="NP38" s="319"/>
      <c r="NQ38" s="319"/>
      <c r="NR38" s="319"/>
      <c r="NS38" s="319"/>
      <c r="NT38" s="319"/>
      <c r="NU38" s="319"/>
      <c r="NV38" s="319"/>
      <c r="NW38" s="319"/>
      <c r="NX38" s="319"/>
      <c r="NY38" s="319"/>
      <c r="NZ38" s="319"/>
      <c r="OA38" s="319"/>
      <c r="OB38" s="319"/>
      <c r="OC38" s="319"/>
      <c r="OD38" s="319"/>
      <c r="OE38" s="319"/>
      <c r="OF38" s="319"/>
      <c r="OG38" s="319"/>
      <c r="OH38" s="319"/>
      <c r="OI38" s="319"/>
      <c r="OJ38" s="319"/>
      <c r="OK38" s="319"/>
      <c r="OL38" s="319"/>
      <c r="OM38" s="319"/>
      <c r="ON38" s="319"/>
      <c r="OO38" s="319"/>
      <c r="OP38" s="319"/>
      <c r="OQ38" s="319"/>
      <c r="OR38" s="319"/>
      <c r="OS38" s="319"/>
      <c r="OT38" s="319"/>
      <c r="OU38" s="319"/>
      <c r="OV38" s="319"/>
      <c r="OW38" s="319"/>
      <c r="OX38" s="319"/>
      <c r="OY38" s="319"/>
      <c r="OZ38" s="319"/>
      <c r="PA38" s="319"/>
      <c r="PB38" s="319"/>
      <c r="PC38" s="319"/>
      <c r="PD38" s="319"/>
      <c r="PE38" s="319"/>
      <c r="PF38" s="319"/>
      <c r="PG38" s="319"/>
      <c r="PH38" s="319"/>
      <c r="PI38" s="319"/>
      <c r="PJ38" s="319"/>
      <c r="PK38" s="319"/>
      <c r="PL38" s="319"/>
      <c r="PM38" s="319"/>
      <c r="PN38" s="319"/>
      <c r="PO38" s="319"/>
      <c r="PP38" s="319"/>
      <c r="PQ38" s="319"/>
      <c r="PR38" s="319"/>
      <c r="PS38" s="319"/>
      <c r="PT38" s="319"/>
      <c r="PU38" s="319"/>
      <c r="PV38" s="319"/>
      <c r="PW38" s="319"/>
      <c r="PX38" s="319"/>
      <c r="PY38" s="319"/>
      <c r="PZ38" s="319"/>
      <c r="QA38" s="319"/>
      <c r="QB38" s="319"/>
      <c r="QC38" s="319"/>
      <c r="QD38" s="319"/>
      <c r="QE38" s="319"/>
      <c r="QF38" s="319"/>
      <c r="QG38" s="319"/>
      <c r="QH38" s="319"/>
      <c r="QI38" s="319"/>
      <c r="QJ38" s="319"/>
      <c r="QK38" s="319"/>
      <c r="QL38" s="319"/>
      <c r="QM38" s="319"/>
      <c r="QN38" s="319"/>
      <c r="QO38" s="319"/>
      <c r="QP38" s="319"/>
      <c r="QQ38" s="319"/>
      <c r="QR38" s="319"/>
      <c r="QS38" s="319"/>
      <c r="QT38" s="319"/>
      <c r="QU38" s="319"/>
      <c r="QV38" s="319"/>
      <c r="QW38" s="319"/>
      <c r="QX38" s="319"/>
      <c r="QY38" s="319"/>
      <c r="QZ38" s="319"/>
      <c r="RA38" s="319"/>
      <c r="RB38" s="319"/>
      <c r="RC38" s="319"/>
      <c r="RD38" s="319"/>
      <c r="RE38" s="319"/>
      <c r="RF38" s="319"/>
      <c r="RG38" s="319"/>
    </row>
    <row r="39" spans="1:475" s="602" customFormat="1">
      <c r="A39" s="319"/>
      <c r="B39" s="837" t="s">
        <v>77</v>
      </c>
      <c r="C39" s="837"/>
      <c r="D39" s="838"/>
      <c r="E39" s="812" t="s">
        <v>686</v>
      </c>
      <c r="F39" s="812">
        <v>5</v>
      </c>
      <c r="G39" s="839">
        <f t="shared" si="10"/>
        <v>3.3616097860485208E-2</v>
      </c>
      <c r="H39" s="7" t="s">
        <v>37</v>
      </c>
      <c r="I39" s="813">
        <v>390</v>
      </c>
      <c r="J39" s="814">
        <v>151</v>
      </c>
      <c r="K39" s="815">
        <v>18.7</v>
      </c>
      <c r="L39" s="815">
        <v>18.7</v>
      </c>
      <c r="M39" s="841">
        <f t="shared" si="1"/>
        <v>0</v>
      </c>
      <c r="N39" s="841">
        <f t="shared" si="8"/>
        <v>58890</v>
      </c>
      <c r="O39" s="375"/>
      <c r="P39" s="843"/>
      <c r="Q39" s="844"/>
      <c r="R39" s="844">
        <f t="shared" si="2"/>
        <v>0</v>
      </c>
      <c r="S39" s="844">
        <f t="shared" si="3"/>
        <v>7293</v>
      </c>
      <c r="T39" s="844">
        <v>0</v>
      </c>
      <c r="U39" s="844"/>
      <c r="V39" s="844"/>
      <c r="W39" s="844">
        <v>0</v>
      </c>
      <c r="X39" s="844"/>
      <c r="Y39" s="844"/>
      <c r="Z39" s="844">
        <f t="shared" si="9"/>
        <v>0</v>
      </c>
      <c r="AA39" s="845">
        <f>IF(J39=0,0,(HLOOKUP(H39,ElectricAvoidedCosts!$C$7:$P$37,F39+1,FALSE)))</f>
        <v>0.3175879546338175</v>
      </c>
      <c r="AB39" s="844">
        <f t="shared" si="5"/>
        <v>18702.754648385511</v>
      </c>
      <c r="AC39" s="846" t="str">
        <f t="shared" si="6"/>
        <v/>
      </c>
      <c r="AD39" s="846" t="str">
        <f t="shared" si="7"/>
        <v/>
      </c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  <c r="GP39" s="319"/>
      <c r="GQ39" s="319"/>
      <c r="GR39" s="319"/>
      <c r="GS39" s="319"/>
      <c r="GT39" s="319"/>
      <c r="GU39" s="319"/>
      <c r="GV39" s="319"/>
      <c r="GW39" s="319"/>
      <c r="GX39" s="319"/>
      <c r="GY39" s="319"/>
      <c r="GZ39" s="319"/>
      <c r="HA39" s="319"/>
      <c r="HB39" s="319"/>
      <c r="HC39" s="319"/>
      <c r="HD39" s="319"/>
      <c r="HE39" s="319"/>
      <c r="HF39" s="319"/>
      <c r="HG39" s="319"/>
      <c r="HH39" s="319"/>
      <c r="HI39" s="319"/>
      <c r="HJ39" s="319"/>
      <c r="HK39" s="319"/>
      <c r="HL39" s="319"/>
      <c r="HM39" s="319"/>
      <c r="HN39" s="319"/>
      <c r="HO39" s="319"/>
      <c r="HP39" s="319"/>
      <c r="HQ39" s="319"/>
      <c r="HR39" s="319"/>
      <c r="HS39" s="319"/>
      <c r="HT39" s="319"/>
      <c r="HU39" s="319"/>
      <c r="HV39" s="319"/>
      <c r="HW39" s="319"/>
      <c r="HX39" s="319"/>
      <c r="HY39" s="319"/>
      <c r="HZ39" s="319"/>
      <c r="IA39" s="319"/>
      <c r="IB39" s="319"/>
      <c r="IC39" s="319"/>
      <c r="ID39" s="319"/>
      <c r="IE39" s="319"/>
      <c r="IF39" s="319"/>
      <c r="IG39" s="319"/>
      <c r="IH39" s="319"/>
      <c r="II39" s="319"/>
      <c r="IJ39" s="319"/>
      <c r="IK39" s="319"/>
      <c r="IL39" s="319"/>
      <c r="IM39" s="319"/>
      <c r="IN39" s="319"/>
      <c r="IO39" s="319"/>
      <c r="IP39" s="319"/>
      <c r="IQ39" s="319"/>
      <c r="IR39" s="319"/>
      <c r="IS39" s="319"/>
      <c r="IT39" s="319"/>
      <c r="IU39" s="319"/>
      <c r="IV39" s="319"/>
      <c r="IW39" s="319"/>
      <c r="IX39" s="319"/>
      <c r="IY39" s="319"/>
      <c r="IZ39" s="319"/>
      <c r="JA39" s="319"/>
      <c r="JB39" s="319"/>
      <c r="JC39" s="319"/>
      <c r="JD39" s="319"/>
      <c r="JE39" s="319"/>
      <c r="JF39" s="319"/>
      <c r="JG39" s="319"/>
      <c r="JH39" s="319"/>
      <c r="JI39" s="319"/>
      <c r="JJ39" s="319"/>
      <c r="JK39" s="319"/>
      <c r="JL39" s="319"/>
      <c r="JM39" s="319"/>
      <c r="JN39" s="319"/>
      <c r="JO39" s="319"/>
      <c r="JP39" s="319"/>
      <c r="JQ39" s="319"/>
      <c r="JR39" s="319"/>
      <c r="JS39" s="319"/>
      <c r="JT39" s="319"/>
      <c r="JU39" s="319"/>
      <c r="JV39" s="319"/>
      <c r="JW39" s="319"/>
      <c r="JX39" s="319"/>
      <c r="JY39" s="319"/>
      <c r="JZ39" s="319"/>
      <c r="KA39" s="319"/>
      <c r="KB39" s="319"/>
      <c r="KC39" s="319"/>
      <c r="KD39" s="319"/>
      <c r="KE39" s="319"/>
      <c r="KF39" s="319"/>
      <c r="KG39" s="319"/>
      <c r="KH39" s="319"/>
      <c r="KI39" s="319"/>
      <c r="KJ39" s="319"/>
      <c r="KK39" s="319"/>
      <c r="KL39" s="319"/>
      <c r="KM39" s="319"/>
      <c r="KN39" s="319"/>
      <c r="KO39" s="319"/>
      <c r="KP39" s="319"/>
      <c r="KQ39" s="319"/>
      <c r="KR39" s="319"/>
      <c r="KS39" s="319"/>
      <c r="KT39" s="319"/>
      <c r="KU39" s="319"/>
      <c r="KV39" s="319"/>
      <c r="KW39" s="319"/>
      <c r="KX39" s="319"/>
      <c r="KY39" s="319"/>
      <c r="KZ39" s="319"/>
      <c r="LA39" s="319"/>
      <c r="LB39" s="319"/>
      <c r="LC39" s="319"/>
      <c r="LD39" s="319"/>
      <c r="LE39" s="319"/>
      <c r="LF39" s="319"/>
      <c r="LG39" s="319"/>
      <c r="LH39" s="319"/>
      <c r="LI39" s="319"/>
      <c r="LJ39" s="319"/>
      <c r="LK39" s="319"/>
      <c r="LL39" s="319"/>
      <c r="LM39" s="319"/>
      <c r="LN39" s="319"/>
      <c r="LO39" s="319"/>
      <c r="LP39" s="319"/>
      <c r="LQ39" s="319"/>
      <c r="LR39" s="319"/>
      <c r="LS39" s="319"/>
      <c r="LT39" s="319"/>
      <c r="LU39" s="319"/>
      <c r="LV39" s="319"/>
      <c r="LW39" s="319"/>
      <c r="LX39" s="319"/>
      <c r="LY39" s="319"/>
      <c r="LZ39" s="319"/>
      <c r="MA39" s="319"/>
      <c r="MB39" s="319"/>
      <c r="MC39" s="319"/>
      <c r="MD39" s="319"/>
      <c r="ME39" s="319"/>
      <c r="MF39" s="319"/>
      <c r="MG39" s="319"/>
      <c r="MH39" s="319"/>
      <c r="MI39" s="319"/>
      <c r="MJ39" s="319"/>
      <c r="MK39" s="319"/>
      <c r="ML39" s="319"/>
      <c r="MM39" s="319"/>
      <c r="MN39" s="319"/>
      <c r="MO39" s="319"/>
      <c r="MP39" s="319"/>
      <c r="MQ39" s="319"/>
      <c r="MR39" s="319"/>
      <c r="MS39" s="319"/>
      <c r="MT39" s="319"/>
      <c r="MU39" s="319"/>
      <c r="MV39" s="319"/>
      <c r="MW39" s="319"/>
      <c r="MX39" s="319"/>
      <c r="MY39" s="319"/>
      <c r="MZ39" s="319"/>
      <c r="NA39" s="319"/>
      <c r="NB39" s="319"/>
      <c r="NC39" s="319"/>
      <c r="ND39" s="319"/>
      <c r="NE39" s="319"/>
      <c r="NF39" s="319"/>
      <c r="NG39" s="319"/>
      <c r="NH39" s="319"/>
      <c r="NI39" s="319"/>
      <c r="NJ39" s="319"/>
      <c r="NK39" s="319"/>
      <c r="NL39" s="319"/>
      <c r="NM39" s="319"/>
      <c r="NN39" s="319"/>
      <c r="NO39" s="319"/>
      <c r="NP39" s="319"/>
      <c r="NQ39" s="319"/>
      <c r="NR39" s="319"/>
      <c r="NS39" s="319"/>
      <c r="NT39" s="319"/>
      <c r="NU39" s="319"/>
      <c r="NV39" s="319"/>
      <c r="NW39" s="319"/>
      <c r="NX39" s="319"/>
      <c r="NY39" s="319"/>
      <c r="NZ39" s="319"/>
      <c r="OA39" s="319"/>
      <c r="OB39" s="319"/>
      <c r="OC39" s="319"/>
      <c r="OD39" s="319"/>
      <c r="OE39" s="319"/>
      <c r="OF39" s="319"/>
      <c r="OG39" s="319"/>
      <c r="OH39" s="319"/>
      <c r="OI39" s="319"/>
      <c r="OJ39" s="319"/>
      <c r="OK39" s="319"/>
      <c r="OL39" s="319"/>
      <c r="OM39" s="319"/>
      <c r="ON39" s="319"/>
      <c r="OO39" s="319"/>
      <c r="OP39" s="319"/>
      <c r="OQ39" s="319"/>
      <c r="OR39" s="319"/>
      <c r="OS39" s="319"/>
      <c r="OT39" s="319"/>
      <c r="OU39" s="319"/>
      <c r="OV39" s="319"/>
      <c r="OW39" s="319"/>
      <c r="OX39" s="319"/>
      <c r="OY39" s="319"/>
      <c r="OZ39" s="319"/>
      <c r="PA39" s="319"/>
      <c r="PB39" s="319"/>
      <c r="PC39" s="319"/>
      <c r="PD39" s="319"/>
      <c r="PE39" s="319"/>
      <c r="PF39" s="319"/>
      <c r="PG39" s="319"/>
      <c r="PH39" s="319"/>
      <c r="PI39" s="319"/>
      <c r="PJ39" s="319"/>
      <c r="PK39" s="319"/>
      <c r="PL39" s="319"/>
      <c r="PM39" s="319"/>
      <c r="PN39" s="319"/>
      <c r="PO39" s="319"/>
      <c r="PP39" s="319"/>
      <c r="PQ39" s="319"/>
      <c r="PR39" s="319"/>
      <c r="PS39" s="319"/>
      <c r="PT39" s="319"/>
      <c r="PU39" s="319"/>
      <c r="PV39" s="319"/>
      <c r="PW39" s="319"/>
      <c r="PX39" s="319"/>
      <c r="PY39" s="319"/>
      <c r="PZ39" s="319"/>
      <c r="QA39" s="319"/>
      <c r="QB39" s="319"/>
      <c r="QC39" s="319"/>
      <c r="QD39" s="319"/>
      <c r="QE39" s="319"/>
      <c r="QF39" s="319"/>
      <c r="QG39" s="319"/>
      <c r="QH39" s="319"/>
      <c r="QI39" s="319"/>
      <c r="QJ39" s="319"/>
      <c r="QK39" s="319"/>
      <c r="QL39" s="319"/>
      <c r="QM39" s="319"/>
      <c r="QN39" s="319"/>
      <c r="QO39" s="319"/>
      <c r="QP39" s="319"/>
      <c r="QQ39" s="319"/>
      <c r="QR39" s="319"/>
      <c r="QS39" s="319"/>
      <c r="QT39" s="319"/>
      <c r="QU39" s="319"/>
      <c r="QV39" s="319"/>
      <c r="QW39" s="319"/>
      <c r="QX39" s="319"/>
      <c r="QY39" s="319"/>
      <c r="QZ39" s="319"/>
      <c r="RA39" s="319"/>
      <c r="RB39" s="319"/>
      <c r="RC39" s="319"/>
      <c r="RD39" s="319"/>
      <c r="RE39" s="319"/>
      <c r="RF39" s="319"/>
      <c r="RG39" s="319"/>
    </row>
    <row r="40" spans="1:475" s="602" customFormat="1">
      <c r="A40" s="319"/>
      <c r="B40" s="837" t="s">
        <v>77</v>
      </c>
      <c r="C40" s="837"/>
      <c r="D40" s="838"/>
      <c r="E40" s="812" t="s">
        <v>687</v>
      </c>
      <c r="F40" s="812">
        <v>7</v>
      </c>
      <c r="G40" s="839">
        <f t="shared" si="10"/>
        <v>0.26608833963453926</v>
      </c>
      <c r="H40" s="7" t="s">
        <v>37</v>
      </c>
      <c r="I40" s="813">
        <v>2081</v>
      </c>
      <c r="J40" s="814">
        <v>160</v>
      </c>
      <c r="K40" s="815">
        <v>18.7</v>
      </c>
      <c r="L40" s="815">
        <v>18.7</v>
      </c>
      <c r="M40" s="841">
        <f t="shared" si="1"/>
        <v>0</v>
      </c>
      <c r="N40" s="841">
        <f t="shared" si="8"/>
        <v>332960</v>
      </c>
      <c r="O40" s="375"/>
      <c r="P40" s="843"/>
      <c r="Q40" s="844"/>
      <c r="R40" s="844">
        <f t="shared" si="2"/>
        <v>0</v>
      </c>
      <c r="S40" s="844">
        <f t="shared" si="3"/>
        <v>38914.699999999997</v>
      </c>
      <c r="T40" s="844">
        <v>0</v>
      </c>
      <c r="U40" s="844"/>
      <c r="V40" s="844"/>
      <c r="W40" s="844">
        <v>0</v>
      </c>
      <c r="X40" s="844"/>
      <c r="Y40" s="844"/>
      <c r="Z40" s="844">
        <f t="shared" si="9"/>
        <v>0</v>
      </c>
      <c r="AA40" s="845">
        <f>IF(J40=0,0,(HLOOKUP(H40,ElectricAvoidedCosts!$C$7:$P$37,F40+1,FALSE)))</f>
        <v>0.43235735810082487</v>
      </c>
      <c r="AB40" s="844">
        <f t="shared" si="5"/>
        <v>143957.70595325064</v>
      </c>
      <c r="AC40" s="846" t="str">
        <f t="shared" si="6"/>
        <v/>
      </c>
      <c r="AD40" s="846" t="str">
        <f t="shared" si="7"/>
        <v/>
      </c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19"/>
      <c r="IB40" s="319"/>
      <c r="IC40" s="319"/>
      <c r="ID40" s="319"/>
      <c r="IE40" s="319"/>
      <c r="IF40" s="319"/>
      <c r="IG40" s="319"/>
      <c r="IH40" s="319"/>
      <c r="II40" s="319"/>
      <c r="IJ40" s="319"/>
      <c r="IK40" s="319"/>
      <c r="IL40" s="319"/>
      <c r="IM40" s="319"/>
      <c r="IN40" s="319"/>
      <c r="IO40" s="319"/>
      <c r="IP40" s="319"/>
      <c r="IQ40" s="319"/>
      <c r="IR40" s="319"/>
      <c r="IS40" s="319"/>
      <c r="IT40" s="319"/>
      <c r="IU40" s="319"/>
      <c r="IV40" s="319"/>
      <c r="IW40" s="319"/>
      <c r="IX40" s="319"/>
      <c r="IY40" s="319"/>
      <c r="IZ40" s="319"/>
      <c r="JA40" s="319"/>
      <c r="JB40" s="319"/>
      <c r="JC40" s="319"/>
      <c r="JD40" s="319"/>
      <c r="JE40" s="319"/>
      <c r="JF40" s="319"/>
      <c r="JG40" s="319"/>
      <c r="JH40" s="319"/>
      <c r="JI40" s="319"/>
      <c r="JJ40" s="319"/>
      <c r="JK40" s="319"/>
      <c r="JL40" s="319"/>
      <c r="JM40" s="319"/>
      <c r="JN40" s="319"/>
      <c r="JO40" s="319"/>
      <c r="JP40" s="319"/>
      <c r="JQ40" s="319"/>
      <c r="JR40" s="319"/>
      <c r="JS40" s="319"/>
      <c r="JT40" s="319"/>
      <c r="JU40" s="319"/>
      <c r="JV40" s="319"/>
      <c r="JW40" s="319"/>
      <c r="JX40" s="319"/>
      <c r="JY40" s="319"/>
      <c r="JZ40" s="319"/>
      <c r="KA40" s="319"/>
      <c r="KB40" s="319"/>
      <c r="KC40" s="319"/>
      <c r="KD40" s="319"/>
      <c r="KE40" s="319"/>
      <c r="KF40" s="319"/>
      <c r="KG40" s="319"/>
      <c r="KH40" s="319"/>
      <c r="KI40" s="319"/>
      <c r="KJ40" s="319"/>
      <c r="KK40" s="319"/>
      <c r="KL40" s="319"/>
      <c r="KM40" s="319"/>
      <c r="KN40" s="319"/>
      <c r="KO40" s="319"/>
      <c r="KP40" s="319"/>
      <c r="KQ40" s="319"/>
      <c r="KR40" s="319"/>
      <c r="KS40" s="319"/>
      <c r="KT40" s="319"/>
      <c r="KU40" s="319"/>
      <c r="KV40" s="319"/>
      <c r="KW40" s="319"/>
      <c r="KX40" s="319"/>
      <c r="KY40" s="319"/>
      <c r="KZ40" s="319"/>
      <c r="LA40" s="319"/>
      <c r="LB40" s="319"/>
      <c r="LC40" s="319"/>
      <c r="LD40" s="319"/>
      <c r="LE40" s="319"/>
      <c r="LF40" s="319"/>
      <c r="LG40" s="319"/>
      <c r="LH40" s="319"/>
      <c r="LI40" s="319"/>
      <c r="LJ40" s="319"/>
      <c r="LK40" s="319"/>
      <c r="LL40" s="319"/>
      <c r="LM40" s="319"/>
      <c r="LN40" s="319"/>
      <c r="LO40" s="319"/>
      <c r="LP40" s="319"/>
      <c r="LQ40" s="319"/>
      <c r="LR40" s="319"/>
      <c r="LS40" s="319"/>
      <c r="LT40" s="319"/>
      <c r="LU40" s="319"/>
      <c r="LV40" s="319"/>
      <c r="LW40" s="319"/>
      <c r="LX40" s="319"/>
      <c r="LY40" s="319"/>
      <c r="LZ40" s="319"/>
      <c r="MA40" s="319"/>
      <c r="MB40" s="319"/>
      <c r="MC40" s="319"/>
      <c r="MD40" s="319"/>
      <c r="ME40" s="319"/>
      <c r="MF40" s="319"/>
      <c r="MG40" s="319"/>
      <c r="MH40" s="319"/>
      <c r="MI40" s="319"/>
      <c r="MJ40" s="319"/>
      <c r="MK40" s="319"/>
      <c r="ML40" s="319"/>
      <c r="MM40" s="319"/>
      <c r="MN40" s="319"/>
      <c r="MO40" s="319"/>
      <c r="MP40" s="319"/>
      <c r="MQ40" s="319"/>
      <c r="MR40" s="319"/>
      <c r="MS40" s="319"/>
      <c r="MT40" s="319"/>
      <c r="MU40" s="319"/>
      <c r="MV40" s="319"/>
      <c r="MW40" s="319"/>
      <c r="MX40" s="319"/>
      <c r="MY40" s="319"/>
      <c r="MZ40" s="319"/>
      <c r="NA40" s="319"/>
      <c r="NB40" s="319"/>
      <c r="NC40" s="319"/>
      <c r="ND40" s="319"/>
      <c r="NE40" s="319"/>
      <c r="NF40" s="319"/>
      <c r="NG40" s="319"/>
      <c r="NH40" s="319"/>
      <c r="NI40" s="319"/>
      <c r="NJ40" s="319"/>
      <c r="NK40" s="319"/>
      <c r="NL40" s="319"/>
      <c r="NM40" s="319"/>
      <c r="NN40" s="319"/>
      <c r="NO40" s="319"/>
      <c r="NP40" s="319"/>
      <c r="NQ40" s="319"/>
      <c r="NR40" s="319"/>
      <c r="NS40" s="319"/>
      <c r="NT40" s="319"/>
      <c r="NU40" s="319"/>
      <c r="NV40" s="319"/>
      <c r="NW40" s="319"/>
      <c r="NX40" s="319"/>
      <c r="NY40" s="319"/>
      <c r="NZ40" s="319"/>
      <c r="OA40" s="319"/>
      <c r="OB40" s="319"/>
      <c r="OC40" s="319"/>
      <c r="OD40" s="319"/>
      <c r="OE40" s="319"/>
      <c r="OF40" s="319"/>
      <c r="OG40" s="319"/>
      <c r="OH40" s="319"/>
      <c r="OI40" s="319"/>
      <c r="OJ40" s="319"/>
      <c r="OK40" s="319"/>
      <c r="OL40" s="319"/>
      <c r="OM40" s="319"/>
      <c r="ON40" s="319"/>
      <c r="OO40" s="319"/>
      <c r="OP40" s="319"/>
      <c r="OQ40" s="319"/>
      <c r="OR40" s="319"/>
      <c r="OS40" s="319"/>
      <c r="OT40" s="319"/>
      <c r="OU40" s="319"/>
      <c r="OV40" s="319"/>
      <c r="OW40" s="319"/>
      <c r="OX40" s="319"/>
      <c r="OY40" s="319"/>
      <c r="OZ40" s="319"/>
      <c r="PA40" s="319"/>
      <c r="PB40" s="319"/>
      <c r="PC40" s="319"/>
      <c r="PD40" s="319"/>
      <c r="PE40" s="319"/>
      <c r="PF40" s="319"/>
      <c r="PG40" s="319"/>
      <c r="PH40" s="319"/>
      <c r="PI40" s="319"/>
      <c r="PJ40" s="319"/>
      <c r="PK40" s="319"/>
      <c r="PL40" s="319"/>
      <c r="PM40" s="319"/>
      <c r="PN40" s="319"/>
      <c r="PO40" s="319"/>
      <c r="PP40" s="319"/>
      <c r="PQ40" s="319"/>
      <c r="PR40" s="319"/>
      <c r="PS40" s="319"/>
      <c r="PT40" s="319"/>
      <c r="PU40" s="319"/>
      <c r="PV40" s="319"/>
      <c r="PW40" s="319"/>
      <c r="PX40" s="319"/>
      <c r="PY40" s="319"/>
      <c r="PZ40" s="319"/>
      <c r="QA40" s="319"/>
      <c r="QB40" s="319"/>
      <c r="QC40" s="319"/>
      <c r="QD40" s="319"/>
      <c r="QE40" s="319"/>
      <c r="QF40" s="319"/>
      <c r="QG40" s="319"/>
      <c r="QH40" s="319"/>
      <c r="QI40" s="319"/>
      <c r="QJ40" s="319"/>
      <c r="QK40" s="319"/>
      <c r="QL40" s="319"/>
      <c r="QM40" s="319"/>
      <c r="QN40" s="319"/>
      <c r="QO40" s="319"/>
      <c r="QP40" s="319"/>
      <c r="QQ40" s="319"/>
      <c r="QR40" s="319"/>
      <c r="QS40" s="319"/>
      <c r="QT40" s="319"/>
      <c r="QU40" s="319"/>
      <c r="QV40" s="319"/>
      <c r="QW40" s="319"/>
      <c r="QX40" s="319"/>
      <c r="QY40" s="319"/>
      <c r="QZ40" s="319"/>
      <c r="RA40" s="319"/>
      <c r="RB40" s="319"/>
      <c r="RC40" s="319"/>
      <c r="RD40" s="319"/>
      <c r="RE40" s="319"/>
      <c r="RF40" s="319"/>
      <c r="RG40" s="319"/>
    </row>
    <row r="41" spans="1:475" s="602" customFormat="1">
      <c r="A41" s="319"/>
      <c r="B41" s="837" t="s">
        <v>77</v>
      </c>
      <c r="C41" s="837"/>
      <c r="D41" s="838"/>
      <c r="E41" s="812" t="s">
        <v>688</v>
      </c>
      <c r="F41" s="812">
        <v>9</v>
      </c>
      <c r="G41" s="839">
        <f t="shared" si="10"/>
        <v>0.26099928825661778</v>
      </c>
      <c r="H41" s="7" t="s">
        <v>37</v>
      </c>
      <c r="I41" s="813">
        <v>1568</v>
      </c>
      <c r="J41" s="814">
        <v>162</v>
      </c>
      <c r="K41" s="815">
        <v>18.7</v>
      </c>
      <c r="L41" s="815">
        <v>18.7</v>
      </c>
      <c r="M41" s="841">
        <f t="shared" si="1"/>
        <v>0</v>
      </c>
      <c r="N41" s="841">
        <f t="shared" si="8"/>
        <v>254016</v>
      </c>
      <c r="O41" s="375"/>
      <c r="P41" s="843"/>
      <c r="Q41" s="844"/>
      <c r="R41" s="844">
        <f t="shared" si="2"/>
        <v>0</v>
      </c>
      <c r="S41" s="844">
        <f t="shared" si="3"/>
        <v>29321.599999999999</v>
      </c>
      <c r="T41" s="844">
        <v>0</v>
      </c>
      <c r="U41" s="844"/>
      <c r="V41" s="844"/>
      <c r="W41" s="844">
        <v>0</v>
      </c>
      <c r="X41" s="844"/>
      <c r="Y41" s="844"/>
      <c r="Z41" s="844">
        <f t="shared" si="9"/>
        <v>0</v>
      </c>
      <c r="AA41" s="845">
        <f>IF(J41=0,0,(HLOOKUP(H41,ElectricAvoidedCosts!$C$7:$P$37,F41+1,FALSE)))</f>
        <v>0.53473697868300696</v>
      </c>
      <c r="AB41" s="844">
        <f t="shared" si="5"/>
        <v>135831.74837714271</v>
      </c>
      <c r="AC41" s="846" t="str">
        <f t="shared" si="6"/>
        <v/>
      </c>
      <c r="AD41" s="846" t="str">
        <f t="shared" si="7"/>
        <v/>
      </c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  <c r="GQ41" s="319"/>
      <c r="GR41" s="319"/>
      <c r="GS41" s="319"/>
      <c r="GT41" s="319"/>
      <c r="GU41" s="319"/>
      <c r="GV41" s="319"/>
      <c r="GW41" s="319"/>
      <c r="GX41" s="319"/>
      <c r="GY41" s="319"/>
      <c r="GZ41" s="319"/>
      <c r="HA41" s="319"/>
      <c r="HB41" s="319"/>
      <c r="HC41" s="319"/>
      <c r="HD41" s="319"/>
      <c r="HE41" s="319"/>
      <c r="HF41" s="319"/>
      <c r="HG41" s="319"/>
      <c r="HH41" s="319"/>
      <c r="HI41" s="319"/>
      <c r="HJ41" s="319"/>
      <c r="HK41" s="319"/>
      <c r="HL41" s="319"/>
      <c r="HM41" s="319"/>
      <c r="HN41" s="319"/>
      <c r="HO41" s="319"/>
      <c r="HP41" s="319"/>
      <c r="HQ41" s="319"/>
      <c r="HR41" s="319"/>
      <c r="HS41" s="319"/>
      <c r="HT41" s="319"/>
      <c r="HU41" s="319"/>
      <c r="HV41" s="319"/>
      <c r="HW41" s="319"/>
      <c r="HX41" s="319"/>
      <c r="HY41" s="319"/>
      <c r="HZ41" s="319"/>
      <c r="IA41" s="319"/>
      <c r="IB41" s="319"/>
      <c r="IC41" s="319"/>
      <c r="ID41" s="319"/>
      <c r="IE41" s="319"/>
      <c r="IF41" s="319"/>
      <c r="IG41" s="319"/>
      <c r="IH41" s="319"/>
      <c r="II41" s="319"/>
      <c r="IJ41" s="319"/>
      <c r="IK41" s="319"/>
      <c r="IL41" s="319"/>
      <c r="IM41" s="319"/>
      <c r="IN41" s="319"/>
      <c r="IO41" s="319"/>
      <c r="IP41" s="319"/>
      <c r="IQ41" s="319"/>
      <c r="IR41" s="319"/>
      <c r="IS41" s="319"/>
      <c r="IT41" s="319"/>
      <c r="IU41" s="319"/>
      <c r="IV41" s="319"/>
      <c r="IW41" s="319"/>
      <c r="IX41" s="319"/>
      <c r="IY41" s="319"/>
      <c r="IZ41" s="319"/>
      <c r="JA41" s="319"/>
      <c r="JB41" s="319"/>
      <c r="JC41" s="319"/>
      <c r="JD41" s="319"/>
      <c r="JE41" s="319"/>
      <c r="JF41" s="319"/>
      <c r="JG41" s="319"/>
      <c r="JH41" s="319"/>
      <c r="JI41" s="319"/>
      <c r="JJ41" s="319"/>
      <c r="JK41" s="319"/>
      <c r="JL41" s="319"/>
      <c r="JM41" s="319"/>
      <c r="JN41" s="319"/>
      <c r="JO41" s="319"/>
      <c r="JP41" s="319"/>
      <c r="JQ41" s="319"/>
      <c r="JR41" s="319"/>
      <c r="JS41" s="319"/>
      <c r="JT41" s="319"/>
      <c r="JU41" s="319"/>
      <c r="JV41" s="319"/>
      <c r="JW41" s="319"/>
      <c r="JX41" s="319"/>
      <c r="JY41" s="319"/>
      <c r="JZ41" s="319"/>
      <c r="KA41" s="319"/>
      <c r="KB41" s="319"/>
      <c r="KC41" s="319"/>
      <c r="KD41" s="319"/>
      <c r="KE41" s="319"/>
      <c r="KF41" s="319"/>
      <c r="KG41" s="319"/>
      <c r="KH41" s="319"/>
      <c r="KI41" s="319"/>
      <c r="KJ41" s="319"/>
      <c r="KK41" s="319"/>
      <c r="KL41" s="319"/>
      <c r="KM41" s="319"/>
      <c r="KN41" s="319"/>
      <c r="KO41" s="319"/>
      <c r="KP41" s="319"/>
      <c r="KQ41" s="319"/>
      <c r="KR41" s="319"/>
      <c r="KS41" s="319"/>
      <c r="KT41" s="319"/>
      <c r="KU41" s="319"/>
      <c r="KV41" s="319"/>
      <c r="KW41" s="319"/>
      <c r="KX41" s="319"/>
      <c r="KY41" s="319"/>
      <c r="KZ41" s="319"/>
      <c r="LA41" s="319"/>
      <c r="LB41" s="319"/>
      <c r="LC41" s="319"/>
      <c r="LD41" s="319"/>
      <c r="LE41" s="319"/>
      <c r="LF41" s="319"/>
      <c r="LG41" s="319"/>
      <c r="LH41" s="319"/>
      <c r="LI41" s="319"/>
      <c r="LJ41" s="319"/>
      <c r="LK41" s="319"/>
      <c r="LL41" s="319"/>
      <c r="LM41" s="319"/>
      <c r="LN41" s="319"/>
      <c r="LO41" s="319"/>
      <c r="LP41" s="319"/>
      <c r="LQ41" s="319"/>
      <c r="LR41" s="319"/>
      <c r="LS41" s="319"/>
      <c r="LT41" s="319"/>
      <c r="LU41" s="319"/>
      <c r="LV41" s="319"/>
      <c r="LW41" s="319"/>
      <c r="LX41" s="319"/>
      <c r="LY41" s="319"/>
      <c r="LZ41" s="319"/>
      <c r="MA41" s="319"/>
      <c r="MB41" s="319"/>
      <c r="MC41" s="319"/>
      <c r="MD41" s="319"/>
      <c r="ME41" s="319"/>
      <c r="MF41" s="319"/>
      <c r="MG41" s="319"/>
      <c r="MH41" s="319"/>
      <c r="MI41" s="319"/>
      <c r="MJ41" s="319"/>
      <c r="MK41" s="319"/>
      <c r="ML41" s="319"/>
      <c r="MM41" s="319"/>
      <c r="MN41" s="319"/>
      <c r="MO41" s="319"/>
      <c r="MP41" s="319"/>
      <c r="MQ41" s="319"/>
      <c r="MR41" s="319"/>
      <c r="MS41" s="319"/>
      <c r="MT41" s="319"/>
      <c r="MU41" s="319"/>
      <c r="MV41" s="319"/>
      <c r="MW41" s="319"/>
      <c r="MX41" s="319"/>
      <c r="MY41" s="319"/>
      <c r="MZ41" s="319"/>
      <c r="NA41" s="319"/>
      <c r="NB41" s="319"/>
      <c r="NC41" s="319"/>
      <c r="ND41" s="319"/>
      <c r="NE41" s="319"/>
      <c r="NF41" s="319"/>
      <c r="NG41" s="319"/>
      <c r="NH41" s="319"/>
      <c r="NI41" s="319"/>
      <c r="NJ41" s="319"/>
      <c r="NK41" s="319"/>
      <c r="NL41" s="319"/>
      <c r="NM41" s="319"/>
      <c r="NN41" s="319"/>
      <c r="NO41" s="319"/>
      <c r="NP41" s="319"/>
      <c r="NQ41" s="319"/>
      <c r="NR41" s="319"/>
      <c r="NS41" s="319"/>
      <c r="NT41" s="319"/>
      <c r="NU41" s="319"/>
      <c r="NV41" s="319"/>
      <c r="NW41" s="319"/>
      <c r="NX41" s="319"/>
      <c r="NY41" s="319"/>
      <c r="NZ41" s="319"/>
      <c r="OA41" s="319"/>
      <c r="OB41" s="319"/>
      <c r="OC41" s="319"/>
      <c r="OD41" s="319"/>
      <c r="OE41" s="319"/>
      <c r="OF41" s="319"/>
      <c r="OG41" s="319"/>
      <c r="OH41" s="319"/>
      <c r="OI41" s="319"/>
      <c r="OJ41" s="319"/>
      <c r="OK41" s="319"/>
      <c r="OL41" s="319"/>
      <c r="OM41" s="319"/>
      <c r="ON41" s="319"/>
      <c r="OO41" s="319"/>
      <c r="OP41" s="319"/>
      <c r="OQ41" s="319"/>
      <c r="OR41" s="319"/>
      <c r="OS41" s="319"/>
      <c r="OT41" s="319"/>
      <c r="OU41" s="319"/>
      <c r="OV41" s="319"/>
      <c r="OW41" s="319"/>
      <c r="OX41" s="319"/>
      <c r="OY41" s="319"/>
      <c r="OZ41" s="319"/>
      <c r="PA41" s="319"/>
      <c r="PB41" s="319"/>
      <c r="PC41" s="319"/>
      <c r="PD41" s="319"/>
      <c r="PE41" s="319"/>
      <c r="PF41" s="319"/>
      <c r="PG41" s="319"/>
      <c r="PH41" s="319"/>
      <c r="PI41" s="319"/>
      <c r="PJ41" s="319"/>
      <c r="PK41" s="319"/>
      <c r="PL41" s="319"/>
      <c r="PM41" s="319"/>
      <c r="PN41" s="319"/>
      <c r="PO41" s="319"/>
      <c r="PP41" s="319"/>
      <c r="PQ41" s="319"/>
      <c r="PR41" s="319"/>
      <c r="PS41" s="319"/>
      <c r="PT41" s="319"/>
      <c r="PU41" s="319"/>
      <c r="PV41" s="319"/>
      <c r="PW41" s="319"/>
      <c r="PX41" s="319"/>
      <c r="PY41" s="319"/>
      <c r="PZ41" s="319"/>
      <c r="QA41" s="319"/>
      <c r="QB41" s="319"/>
      <c r="QC41" s="319"/>
      <c r="QD41" s="319"/>
      <c r="QE41" s="319"/>
      <c r="QF41" s="319"/>
      <c r="QG41" s="319"/>
      <c r="QH41" s="319"/>
      <c r="QI41" s="319"/>
      <c r="QJ41" s="319"/>
      <c r="QK41" s="319"/>
      <c r="QL41" s="319"/>
      <c r="QM41" s="319"/>
      <c r="QN41" s="319"/>
      <c r="QO41" s="319"/>
      <c r="QP41" s="319"/>
      <c r="QQ41" s="319"/>
      <c r="QR41" s="319"/>
      <c r="QS41" s="319"/>
      <c r="QT41" s="319"/>
      <c r="QU41" s="319"/>
      <c r="QV41" s="319"/>
      <c r="QW41" s="319"/>
      <c r="QX41" s="319"/>
      <c r="QY41" s="319"/>
      <c r="QZ41" s="319"/>
      <c r="RA41" s="319"/>
      <c r="RB41" s="319"/>
      <c r="RC41" s="319"/>
      <c r="RD41" s="319"/>
      <c r="RE41" s="319"/>
      <c r="RF41" s="319"/>
      <c r="RG41" s="319"/>
    </row>
    <row r="42" spans="1:475" s="602" customFormat="1">
      <c r="A42" s="319"/>
      <c r="B42" s="837" t="s">
        <v>77</v>
      </c>
      <c r="C42" s="837"/>
      <c r="D42" s="838"/>
      <c r="E42" s="812" t="s">
        <v>689</v>
      </c>
      <c r="F42" s="812">
        <v>9</v>
      </c>
      <c r="G42" s="839">
        <f t="shared" si="10"/>
        <v>1.1247949769090116E-2</v>
      </c>
      <c r="H42" s="7" t="s">
        <v>37</v>
      </c>
      <c r="I42" s="813">
        <v>123</v>
      </c>
      <c r="J42" s="814">
        <v>89</v>
      </c>
      <c r="K42" s="815">
        <v>18.7</v>
      </c>
      <c r="L42" s="815">
        <v>18.7</v>
      </c>
      <c r="M42" s="841">
        <f t="shared" si="1"/>
        <v>0</v>
      </c>
      <c r="N42" s="841">
        <f t="shared" si="8"/>
        <v>10947</v>
      </c>
      <c r="O42" s="375"/>
      <c r="P42" s="843"/>
      <c r="Q42" s="844"/>
      <c r="R42" s="844">
        <f t="shared" si="2"/>
        <v>0</v>
      </c>
      <c r="S42" s="844">
        <f t="shared" si="3"/>
        <v>2300.1</v>
      </c>
      <c r="T42" s="844">
        <v>0</v>
      </c>
      <c r="U42" s="844"/>
      <c r="V42" s="844"/>
      <c r="W42" s="844">
        <v>0</v>
      </c>
      <c r="X42" s="844"/>
      <c r="Y42" s="844"/>
      <c r="Z42" s="844">
        <f t="shared" si="9"/>
        <v>0</v>
      </c>
      <c r="AA42" s="845">
        <f>IF(J42=0,0,(HLOOKUP(H42,ElectricAvoidedCosts!$C$7:$P$37,F42+1,FALSE)))</f>
        <v>0.53473697868300696</v>
      </c>
      <c r="AB42" s="844">
        <f t="shared" si="5"/>
        <v>5853.765705642877</v>
      </c>
      <c r="AC42" s="846" t="str">
        <f t="shared" si="6"/>
        <v/>
      </c>
      <c r="AD42" s="846" t="str">
        <f t="shared" si="7"/>
        <v/>
      </c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  <c r="GQ42" s="319"/>
      <c r="GR42" s="319"/>
      <c r="GS42" s="319"/>
      <c r="GT42" s="319"/>
      <c r="GU42" s="319"/>
      <c r="GV42" s="319"/>
      <c r="GW42" s="319"/>
      <c r="GX42" s="319"/>
      <c r="GY42" s="319"/>
      <c r="GZ42" s="319"/>
      <c r="HA42" s="319"/>
      <c r="HB42" s="319"/>
      <c r="HC42" s="319"/>
      <c r="HD42" s="319"/>
      <c r="HE42" s="319"/>
      <c r="HF42" s="319"/>
      <c r="HG42" s="319"/>
      <c r="HH42" s="319"/>
      <c r="HI42" s="319"/>
      <c r="HJ42" s="319"/>
      <c r="HK42" s="319"/>
      <c r="HL42" s="319"/>
      <c r="HM42" s="319"/>
      <c r="HN42" s="319"/>
      <c r="HO42" s="319"/>
      <c r="HP42" s="319"/>
      <c r="HQ42" s="319"/>
      <c r="HR42" s="319"/>
      <c r="HS42" s="319"/>
      <c r="HT42" s="319"/>
      <c r="HU42" s="319"/>
      <c r="HV42" s="319"/>
      <c r="HW42" s="319"/>
      <c r="HX42" s="319"/>
      <c r="HY42" s="319"/>
      <c r="HZ42" s="319"/>
      <c r="IA42" s="319"/>
      <c r="IB42" s="319"/>
      <c r="IC42" s="319"/>
      <c r="ID42" s="319"/>
      <c r="IE42" s="319"/>
      <c r="IF42" s="319"/>
      <c r="IG42" s="319"/>
      <c r="IH42" s="319"/>
      <c r="II42" s="319"/>
      <c r="IJ42" s="319"/>
      <c r="IK42" s="319"/>
      <c r="IL42" s="319"/>
      <c r="IM42" s="319"/>
      <c r="IN42" s="319"/>
      <c r="IO42" s="319"/>
      <c r="IP42" s="319"/>
      <c r="IQ42" s="319"/>
      <c r="IR42" s="319"/>
      <c r="IS42" s="319"/>
      <c r="IT42" s="319"/>
      <c r="IU42" s="319"/>
      <c r="IV42" s="319"/>
      <c r="IW42" s="319"/>
      <c r="IX42" s="319"/>
      <c r="IY42" s="319"/>
      <c r="IZ42" s="319"/>
      <c r="JA42" s="319"/>
      <c r="JB42" s="319"/>
      <c r="JC42" s="319"/>
      <c r="JD42" s="319"/>
      <c r="JE42" s="319"/>
      <c r="JF42" s="319"/>
      <c r="JG42" s="319"/>
      <c r="JH42" s="319"/>
      <c r="JI42" s="319"/>
      <c r="JJ42" s="319"/>
      <c r="JK42" s="319"/>
      <c r="JL42" s="319"/>
      <c r="JM42" s="319"/>
      <c r="JN42" s="319"/>
      <c r="JO42" s="319"/>
      <c r="JP42" s="319"/>
      <c r="JQ42" s="319"/>
      <c r="JR42" s="319"/>
      <c r="JS42" s="319"/>
      <c r="JT42" s="319"/>
      <c r="JU42" s="319"/>
      <c r="JV42" s="319"/>
      <c r="JW42" s="319"/>
      <c r="JX42" s="319"/>
      <c r="JY42" s="319"/>
      <c r="JZ42" s="319"/>
      <c r="KA42" s="319"/>
      <c r="KB42" s="319"/>
      <c r="KC42" s="319"/>
      <c r="KD42" s="319"/>
      <c r="KE42" s="319"/>
      <c r="KF42" s="319"/>
      <c r="KG42" s="319"/>
      <c r="KH42" s="319"/>
      <c r="KI42" s="319"/>
      <c r="KJ42" s="319"/>
      <c r="KK42" s="319"/>
      <c r="KL42" s="319"/>
      <c r="KM42" s="319"/>
      <c r="KN42" s="319"/>
      <c r="KO42" s="319"/>
      <c r="KP42" s="319"/>
      <c r="KQ42" s="319"/>
      <c r="KR42" s="319"/>
      <c r="KS42" s="319"/>
      <c r="KT42" s="319"/>
      <c r="KU42" s="319"/>
      <c r="KV42" s="319"/>
      <c r="KW42" s="319"/>
      <c r="KX42" s="319"/>
      <c r="KY42" s="319"/>
      <c r="KZ42" s="319"/>
      <c r="LA42" s="319"/>
      <c r="LB42" s="319"/>
      <c r="LC42" s="319"/>
      <c r="LD42" s="319"/>
      <c r="LE42" s="319"/>
      <c r="LF42" s="319"/>
      <c r="LG42" s="319"/>
      <c r="LH42" s="319"/>
      <c r="LI42" s="319"/>
      <c r="LJ42" s="319"/>
      <c r="LK42" s="319"/>
      <c r="LL42" s="319"/>
      <c r="LM42" s="319"/>
      <c r="LN42" s="319"/>
      <c r="LO42" s="319"/>
      <c r="LP42" s="319"/>
      <c r="LQ42" s="319"/>
      <c r="LR42" s="319"/>
      <c r="LS42" s="319"/>
      <c r="LT42" s="319"/>
      <c r="LU42" s="319"/>
      <c r="LV42" s="319"/>
      <c r="LW42" s="319"/>
      <c r="LX42" s="319"/>
      <c r="LY42" s="319"/>
      <c r="LZ42" s="319"/>
      <c r="MA42" s="319"/>
      <c r="MB42" s="319"/>
      <c r="MC42" s="319"/>
      <c r="MD42" s="319"/>
      <c r="ME42" s="319"/>
      <c r="MF42" s="319"/>
      <c r="MG42" s="319"/>
      <c r="MH42" s="319"/>
      <c r="MI42" s="319"/>
      <c r="MJ42" s="319"/>
      <c r="MK42" s="319"/>
      <c r="ML42" s="319"/>
      <c r="MM42" s="319"/>
      <c r="MN42" s="319"/>
      <c r="MO42" s="319"/>
      <c r="MP42" s="319"/>
      <c r="MQ42" s="319"/>
      <c r="MR42" s="319"/>
      <c r="MS42" s="319"/>
      <c r="MT42" s="319"/>
      <c r="MU42" s="319"/>
      <c r="MV42" s="319"/>
      <c r="MW42" s="319"/>
      <c r="MX42" s="319"/>
      <c r="MY42" s="319"/>
      <c r="MZ42" s="319"/>
      <c r="NA42" s="319"/>
      <c r="NB42" s="319"/>
      <c r="NC42" s="319"/>
      <c r="ND42" s="319"/>
      <c r="NE42" s="319"/>
      <c r="NF42" s="319"/>
      <c r="NG42" s="319"/>
      <c r="NH42" s="319"/>
      <c r="NI42" s="319"/>
      <c r="NJ42" s="319"/>
      <c r="NK42" s="319"/>
      <c r="NL42" s="319"/>
      <c r="NM42" s="319"/>
      <c r="NN42" s="319"/>
      <c r="NO42" s="319"/>
      <c r="NP42" s="319"/>
      <c r="NQ42" s="319"/>
      <c r="NR42" s="319"/>
      <c r="NS42" s="319"/>
      <c r="NT42" s="319"/>
      <c r="NU42" s="319"/>
      <c r="NV42" s="319"/>
      <c r="NW42" s="319"/>
      <c r="NX42" s="319"/>
      <c r="NY42" s="319"/>
      <c r="NZ42" s="319"/>
      <c r="OA42" s="319"/>
      <c r="OB42" s="319"/>
      <c r="OC42" s="319"/>
      <c r="OD42" s="319"/>
      <c r="OE42" s="319"/>
      <c r="OF42" s="319"/>
      <c r="OG42" s="319"/>
      <c r="OH42" s="319"/>
      <c r="OI42" s="319"/>
      <c r="OJ42" s="319"/>
      <c r="OK42" s="319"/>
      <c r="OL42" s="319"/>
      <c r="OM42" s="319"/>
      <c r="ON42" s="319"/>
      <c r="OO42" s="319"/>
      <c r="OP42" s="319"/>
      <c r="OQ42" s="319"/>
      <c r="OR42" s="319"/>
      <c r="OS42" s="319"/>
      <c r="OT42" s="319"/>
      <c r="OU42" s="319"/>
      <c r="OV42" s="319"/>
      <c r="OW42" s="319"/>
      <c r="OX42" s="319"/>
      <c r="OY42" s="319"/>
      <c r="OZ42" s="319"/>
      <c r="PA42" s="319"/>
      <c r="PB42" s="319"/>
      <c r="PC42" s="319"/>
      <c r="PD42" s="319"/>
      <c r="PE42" s="319"/>
      <c r="PF42" s="319"/>
      <c r="PG42" s="319"/>
      <c r="PH42" s="319"/>
      <c r="PI42" s="319"/>
      <c r="PJ42" s="319"/>
      <c r="PK42" s="319"/>
      <c r="PL42" s="319"/>
      <c r="PM42" s="319"/>
      <c r="PN42" s="319"/>
      <c r="PO42" s="319"/>
      <c r="PP42" s="319"/>
      <c r="PQ42" s="319"/>
      <c r="PR42" s="319"/>
      <c r="PS42" s="319"/>
      <c r="PT42" s="319"/>
      <c r="PU42" s="319"/>
      <c r="PV42" s="319"/>
      <c r="PW42" s="319"/>
      <c r="PX42" s="319"/>
      <c r="PY42" s="319"/>
      <c r="PZ42" s="319"/>
      <c r="QA42" s="319"/>
      <c r="QB42" s="319"/>
      <c r="QC42" s="319"/>
      <c r="QD42" s="319"/>
      <c r="QE42" s="319"/>
      <c r="QF42" s="319"/>
      <c r="QG42" s="319"/>
      <c r="QH42" s="319"/>
      <c r="QI42" s="319"/>
      <c r="QJ42" s="319"/>
      <c r="QK42" s="319"/>
      <c r="QL42" s="319"/>
      <c r="QM42" s="319"/>
      <c r="QN42" s="319"/>
      <c r="QO42" s="319"/>
      <c r="QP42" s="319"/>
      <c r="QQ42" s="319"/>
      <c r="QR42" s="319"/>
      <c r="QS42" s="319"/>
      <c r="QT42" s="319"/>
      <c r="QU42" s="319"/>
      <c r="QV42" s="319"/>
      <c r="QW42" s="319"/>
      <c r="QX42" s="319"/>
      <c r="QY42" s="319"/>
      <c r="QZ42" s="319"/>
      <c r="RA42" s="319"/>
      <c r="RB42" s="319"/>
      <c r="RC42" s="319"/>
      <c r="RD42" s="319"/>
      <c r="RE42" s="319"/>
      <c r="RF42" s="319"/>
      <c r="RG42" s="319"/>
    </row>
    <row r="43" spans="1:475" s="602" customFormat="1">
      <c r="A43" s="319"/>
      <c r="B43" s="837" t="s">
        <v>77</v>
      </c>
      <c r="C43" s="837"/>
      <c r="D43" s="838"/>
      <c r="E43" s="812" t="s">
        <v>690</v>
      </c>
      <c r="F43" s="812">
        <v>5</v>
      </c>
      <c r="G43" s="839">
        <f t="shared" si="10"/>
        <v>4.1556324065941987E-3</v>
      </c>
      <c r="H43" s="7" t="s">
        <v>37</v>
      </c>
      <c r="I43" s="813">
        <v>56</v>
      </c>
      <c r="J43" s="814">
        <v>130</v>
      </c>
      <c r="K43" s="815">
        <v>18.7</v>
      </c>
      <c r="L43" s="815">
        <v>18.7</v>
      </c>
      <c r="M43" s="841">
        <f t="shared" si="1"/>
        <v>0</v>
      </c>
      <c r="N43" s="841">
        <f t="shared" si="8"/>
        <v>7280</v>
      </c>
      <c r="O43" s="375"/>
      <c r="P43" s="843"/>
      <c r="Q43" s="844"/>
      <c r="R43" s="844">
        <f t="shared" si="2"/>
        <v>0</v>
      </c>
      <c r="S43" s="844">
        <f t="shared" si="3"/>
        <v>1047.2</v>
      </c>
      <c r="T43" s="844">
        <v>0</v>
      </c>
      <c r="U43" s="844"/>
      <c r="V43" s="844"/>
      <c r="W43" s="844">
        <v>0</v>
      </c>
      <c r="X43" s="844"/>
      <c r="Y43" s="844"/>
      <c r="Z43" s="844">
        <f t="shared" si="9"/>
        <v>0</v>
      </c>
      <c r="AA43" s="845">
        <f>IF(J43=0,0,(HLOOKUP(H43,ElectricAvoidedCosts!$C$7:$P$37,F43+1,FALSE)))</f>
        <v>0.3175879546338175</v>
      </c>
      <c r="AB43" s="844">
        <f t="shared" si="5"/>
        <v>2312.0403097341914</v>
      </c>
      <c r="AC43" s="846" t="str">
        <f t="shared" si="6"/>
        <v/>
      </c>
      <c r="AD43" s="846" t="str">
        <f t="shared" si="7"/>
        <v/>
      </c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  <c r="GQ43" s="319"/>
      <c r="GR43" s="319"/>
      <c r="GS43" s="319"/>
      <c r="GT43" s="319"/>
      <c r="GU43" s="319"/>
      <c r="GV43" s="319"/>
      <c r="GW43" s="319"/>
      <c r="GX43" s="319"/>
      <c r="GY43" s="319"/>
      <c r="GZ43" s="319"/>
      <c r="HA43" s="319"/>
      <c r="HB43" s="319"/>
      <c r="HC43" s="319"/>
      <c r="HD43" s="319"/>
      <c r="HE43" s="319"/>
      <c r="HF43" s="319"/>
      <c r="HG43" s="319"/>
      <c r="HH43" s="319"/>
      <c r="HI43" s="319"/>
      <c r="HJ43" s="319"/>
      <c r="HK43" s="319"/>
      <c r="HL43" s="319"/>
      <c r="HM43" s="319"/>
      <c r="HN43" s="319"/>
      <c r="HO43" s="319"/>
      <c r="HP43" s="319"/>
      <c r="HQ43" s="319"/>
      <c r="HR43" s="319"/>
      <c r="HS43" s="319"/>
      <c r="HT43" s="319"/>
      <c r="HU43" s="319"/>
      <c r="HV43" s="319"/>
      <c r="HW43" s="319"/>
      <c r="HX43" s="319"/>
      <c r="HY43" s="319"/>
      <c r="HZ43" s="319"/>
      <c r="IA43" s="319"/>
      <c r="IB43" s="319"/>
      <c r="IC43" s="319"/>
      <c r="ID43" s="319"/>
      <c r="IE43" s="319"/>
      <c r="IF43" s="319"/>
      <c r="IG43" s="319"/>
      <c r="IH43" s="319"/>
      <c r="II43" s="319"/>
      <c r="IJ43" s="319"/>
      <c r="IK43" s="319"/>
      <c r="IL43" s="319"/>
      <c r="IM43" s="319"/>
      <c r="IN43" s="319"/>
      <c r="IO43" s="319"/>
      <c r="IP43" s="319"/>
      <c r="IQ43" s="319"/>
      <c r="IR43" s="319"/>
      <c r="IS43" s="319"/>
      <c r="IT43" s="319"/>
      <c r="IU43" s="319"/>
      <c r="IV43" s="319"/>
      <c r="IW43" s="319"/>
      <c r="IX43" s="319"/>
      <c r="IY43" s="319"/>
      <c r="IZ43" s="319"/>
      <c r="JA43" s="319"/>
      <c r="JB43" s="319"/>
      <c r="JC43" s="319"/>
      <c r="JD43" s="319"/>
      <c r="JE43" s="319"/>
      <c r="JF43" s="319"/>
      <c r="JG43" s="319"/>
      <c r="JH43" s="319"/>
      <c r="JI43" s="319"/>
      <c r="JJ43" s="319"/>
      <c r="JK43" s="319"/>
      <c r="JL43" s="319"/>
      <c r="JM43" s="319"/>
      <c r="JN43" s="319"/>
      <c r="JO43" s="319"/>
      <c r="JP43" s="319"/>
      <c r="JQ43" s="319"/>
      <c r="JR43" s="319"/>
      <c r="JS43" s="319"/>
      <c r="JT43" s="319"/>
      <c r="JU43" s="319"/>
      <c r="JV43" s="319"/>
      <c r="JW43" s="319"/>
      <c r="JX43" s="319"/>
      <c r="JY43" s="319"/>
      <c r="JZ43" s="319"/>
      <c r="KA43" s="319"/>
      <c r="KB43" s="319"/>
      <c r="KC43" s="319"/>
      <c r="KD43" s="319"/>
      <c r="KE43" s="319"/>
      <c r="KF43" s="319"/>
      <c r="KG43" s="319"/>
      <c r="KH43" s="319"/>
      <c r="KI43" s="319"/>
      <c r="KJ43" s="319"/>
      <c r="KK43" s="319"/>
      <c r="KL43" s="319"/>
      <c r="KM43" s="319"/>
      <c r="KN43" s="319"/>
      <c r="KO43" s="319"/>
      <c r="KP43" s="319"/>
      <c r="KQ43" s="319"/>
      <c r="KR43" s="319"/>
      <c r="KS43" s="319"/>
      <c r="KT43" s="319"/>
      <c r="KU43" s="319"/>
      <c r="KV43" s="319"/>
      <c r="KW43" s="319"/>
      <c r="KX43" s="319"/>
      <c r="KY43" s="319"/>
      <c r="KZ43" s="319"/>
      <c r="LA43" s="319"/>
      <c r="LB43" s="319"/>
      <c r="LC43" s="319"/>
      <c r="LD43" s="319"/>
      <c r="LE43" s="319"/>
      <c r="LF43" s="319"/>
      <c r="LG43" s="319"/>
      <c r="LH43" s="319"/>
      <c r="LI43" s="319"/>
      <c r="LJ43" s="319"/>
      <c r="LK43" s="319"/>
      <c r="LL43" s="319"/>
      <c r="LM43" s="319"/>
      <c r="LN43" s="319"/>
      <c r="LO43" s="319"/>
      <c r="LP43" s="319"/>
      <c r="LQ43" s="319"/>
      <c r="LR43" s="319"/>
      <c r="LS43" s="319"/>
      <c r="LT43" s="319"/>
      <c r="LU43" s="319"/>
      <c r="LV43" s="319"/>
      <c r="LW43" s="319"/>
      <c r="LX43" s="319"/>
      <c r="LY43" s="319"/>
      <c r="LZ43" s="319"/>
      <c r="MA43" s="319"/>
      <c r="MB43" s="319"/>
      <c r="MC43" s="319"/>
      <c r="MD43" s="319"/>
      <c r="ME43" s="319"/>
      <c r="MF43" s="319"/>
      <c r="MG43" s="319"/>
      <c r="MH43" s="319"/>
      <c r="MI43" s="319"/>
      <c r="MJ43" s="319"/>
      <c r="MK43" s="319"/>
      <c r="ML43" s="319"/>
      <c r="MM43" s="319"/>
      <c r="MN43" s="319"/>
      <c r="MO43" s="319"/>
      <c r="MP43" s="319"/>
      <c r="MQ43" s="319"/>
      <c r="MR43" s="319"/>
      <c r="MS43" s="319"/>
      <c r="MT43" s="319"/>
      <c r="MU43" s="319"/>
      <c r="MV43" s="319"/>
      <c r="MW43" s="319"/>
      <c r="MX43" s="319"/>
      <c r="MY43" s="319"/>
      <c r="MZ43" s="319"/>
      <c r="NA43" s="319"/>
      <c r="NB43" s="319"/>
      <c r="NC43" s="319"/>
      <c r="ND43" s="319"/>
      <c r="NE43" s="319"/>
      <c r="NF43" s="319"/>
      <c r="NG43" s="319"/>
      <c r="NH43" s="319"/>
      <c r="NI43" s="319"/>
      <c r="NJ43" s="319"/>
      <c r="NK43" s="319"/>
      <c r="NL43" s="319"/>
      <c r="NM43" s="319"/>
      <c r="NN43" s="319"/>
      <c r="NO43" s="319"/>
      <c r="NP43" s="319"/>
      <c r="NQ43" s="319"/>
      <c r="NR43" s="319"/>
      <c r="NS43" s="319"/>
      <c r="NT43" s="319"/>
      <c r="NU43" s="319"/>
      <c r="NV43" s="319"/>
      <c r="NW43" s="319"/>
      <c r="NX43" s="319"/>
      <c r="NY43" s="319"/>
      <c r="NZ43" s="319"/>
      <c r="OA43" s="319"/>
      <c r="OB43" s="319"/>
      <c r="OC43" s="319"/>
      <c r="OD43" s="319"/>
      <c r="OE43" s="319"/>
      <c r="OF43" s="319"/>
      <c r="OG43" s="319"/>
      <c r="OH43" s="319"/>
      <c r="OI43" s="319"/>
      <c r="OJ43" s="319"/>
      <c r="OK43" s="319"/>
      <c r="OL43" s="319"/>
      <c r="OM43" s="319"/>
      <c r="ON43" s="319"/>
      <c r="OO43" s="319"/>
      <c r="OP43" s="319"/>
      <c r="OQ43" s="319"/>
      <c r="OR43" s="319"/>
      <c r="OS43" s="319"/>
      <c r="OT43" s="319"/>
      <c r="OU43" s="319"/>
      <c r="OV43" s="319"/>
      <c r="OW43" s="319"/>
      <c r="OX43" s="319"/>
      <c r="OY43" s="319"/>
      <c r="OZ43" s="319"/>
      <c r="PA43" s="319"/>
      <c r="PB43" s="319"/>
      <c r="PC43" s="319"/>
      <c r="PD43" s="319"/>
      <c r="PE43" s="319"/>
      <c r="PF43" s="319"/>
      <c r="PG43" s="319"/>
      <c r="PH43" s="319"/>
      <c r="PI43" s="319"/>
      <c r="PJ43" s="319"/>
      <c r="PK43" s="319"/>
      <c r="PL43" s="319"/>
      <c r="PM43" s="319"/>
      <c r="PN43" s="319"/>
      <c r="PO43" s="319"/>
      <c r="PP43" s="319"/>
      <c r="PQ43" s="319"/>
      <c r="PR43" s="319"/>
      <c r="PS43" s="319"/>
      <c r="PT43" s="319"/>
      <c r="PU43" s="319"/>
      <c r="PV43" s="319"/>
      <c r="PW43" s="319"/>
      <c r="PX43" s="319"/>
      <c r="PY43" s="319"/>
      <c r="PZ43" s="319"/>
      <c r="QA43" s="319"/>
      <c r="QB43" s="319"/>
      <c r="QC43" s="319"/>
      <c r="QD43" s="319"/>
      <c r="QE43" s="319"/>
      <c r="QF43" s="319"/>
      <c r="QG43" s="319"/>
      <c r="QH43" s="319"/>
      <c r="QI43" s="319"/>
      <c r="QJ43" s="319"/>
      <c r="QK43" s="319"/>
      <c r="QL43" s="319"/>
      <c r="QM43" s="319"/>
      <c r="QN43" s="319"/>
      <c r="QO43" s="319"/>
      <c r="QP43" s="319"/>
      <c r="QQ43" s="319"/>
      <c r="QR43" s="319"/>
      <c r="QS43" s="319"/>
      <c r="QT43" s="319"/>
      <c r="QU43" s="319"/>
      <c r="QV43" s="319"/>
      <c r="QW43" s="319"/>
      <c r="QX43" s="319"/>
      <c r="QY43" s="319"/>
      <c r="QZ43" s="319"/>
      <c r="RA43" s="319"/>
      <c r="RB43" s="319"/>
      <c r="RC43" s="319"/>
      <c r="RD43" s="319"/>
      <c r="RE43" s="319"/>
      <c r="RF43" s="319"/>
      <c r="RG43" s="319"/>
    </row>
    <row r="44" spans="1:475" s="602" customFormat="1">
      <c r="A44" s="319"/>
      <c r="B44" s="837" t="s">
        <v>77</v>
      </c>
      <c r="C44" s="837"/>
      <c r="D44" s="838"/>
      <c r="E44" s="812" t="s">
        <v>691</v>
      </c>
      <c r="F44" s="812">
        <v>8</v>
      </c>
      <c r="G44" s="839">
        <f t="shared" si="10"/>
        <v>1.5910135499532074E-2</v>
      </c>
      <c r="H44" s="7" t="s">
        <v>37</v>
      </c>
      <c r="I44" s="813">
        <v>260</v>
      </c>
      <c r="J44" s="814">
        <v>67</v>
      </c>
      <c r="K44" s="815">
        <v>27.69</v>
      </c>
      <c r="L44" s="815">
        <v>27.69</v>
      </c>
      <c r="M44" s="841">
        <f t="shared" si="1"/>
        <v>0</v>
      </c>
      <c r="N44" s="841">
        <f t="shared" si="8"/>
        <v>17420</v>
      </c>
      <c r="O44" s="375"/>
      <c r="P44" s="843"/>
      <c r="Q44" s="844"/>
      <c r="R44" s="844">
        <f t="shared" si="2"/>
        <v>0</v>
      </c>
      <c r="S44" s="844">
        <f t="shared" si="3"/>
        <v>7199.4000000000005</v>
      </c>
      <c r="T44" s="844">
        <v>0</v>
      </c>
      <c r="U44" s="844"/>
      <c r="V44" s="844"/>
      <c r="W44" s="844">
        <v>0</v>
      </c>
      <c r="X44" s="844"/>
      <c r="Y44" s="844"/>
      <c r="Z44" s="844">
        <f t="shared" si="9"/>
        <v>0</v>
      </c>
      <c r="AA44" s="845">
        <f>IF(J44=0,0,(HLOOKUP(H44,ElectricAvoidedCosts!$C$7:$P$37,F44+1,FALSE)))</f>
        <v>0.48489373082680509</v>
      </c>
      <c r="AB44" s="844">
        <f t="shared" si="5"/>
        <v>8446.8487910029453</v>
      </c>
      <c r="AC44" s="846" t="str">
        <f t="shared" si="6"/>
        <v/>
      </c>
      <c r="AD44" s="846" t="str">
        <f t="shared" si="7"/>
        <v/>
      </c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  <c r="GQ44" s="319"/>
      <c r="GR44" s="319"/>
      <c r="GS44" s="319"/>
      <c r="GT44" s="319"/>
      <c r="GU44" s="319"/>
      <c r="GV44" s="319"/>
      <c r="GW44" s="319"/>
      <c r="GX44" s="319"/>
      <c r="GY44" s="319"/>
      <c r="GZ44" s="319"/>
      <c r="HA44" s="319"/>
      <c r="HB44" s="319"/>
      <c r="HC44" s="319"/>
      <c r="HD44" s="319"/>
      <c r="HE44" s="319"/>
      <c r="HF44" s="319"/>
      <c r="HG44" s="319"/>
      <c r="HH44" s="319"/>
      <c r="HI44" s="319"/>
      <c r="HJ44" s="319"/>
      <c r="HK44" s="319"/>
      <c r="HL44" s="319"/>
      <c r="HM44" s="319"/>
      <c r="HN44" s="319"/>
      <c r="HO44" s="319"/>
      <c r="HP44" s="319"/>
      <c r="HQ44" s="319"/>
      <c r="HR44" s="319"/>
      <c r="HS44" s="319"/>
      <c r="HT44" s="319"/>
      <c r="HU44" s="319"/>
      <c r="HV44" s="319"/>
      <c r="HW44" s="319"/>
      <c r="HX44" s="319"/>
      <c r="HY44" s="319"/>
      <c r="HZ44" s="319"/>
      <c r="IA44" s="319"/>
      <c r="IB44" s="319"/>
      <c r="IC44" s="319"/>
      <c r="ID44" s="319"/>
      <c r="IE44" s="319"/>
      <c r="IF44" s="319"/>
      <c r="IG44" s="319"/>
      <c r="IH44" s="319"/>
      <c r="II44" s="319"/>
      <c r="IJ44" s="319"/>
      <c r="IK44" s="319"/>
      <c r="IL44" s="319"/>
      <c r="IM44" s="319"/>
      <c r="IN44" s="319"/>
      <c r="IO44" s="319"/>
      <c r="IP44" s="319"/>
      <c r="IQ44" s="319"/>
      <c r="IR44" s="319"/>
      <c r="IS44" s="319"/>
      <c r="IT44" s="319"/>
      <c r="IU44" s="319"/>
      <c r="IV44" s="319"/>
      <c r="IW44" s="319"/>
      <c r="IX44" s="319"/>
      <c r="IY44" s="319"/>
      <c r="IZ44" s="319"/>
      <c r="JA44" s="319"/>
      <c r="JB44" s="319"/>
      <c r="JC44" s="319"/>
      <c r="JD44" s="319"/>
      <c r="JE44" s="319"/>
      <c r="JF44" s="319"/>
      <c r="JG44" s="319"/>
      <c r="JH44" s="319"/>
      <c r="JI44" s="319"/>
      <c r="JJ44" s="319"/>
      <c r="JK44" s="319"/>
      <c r="JL44" s="319"/>
      <c r="JM44" s="319"/>
      <c r="JN44" s="319"/>
      <c r="JO44" s="319"/>
      <c r="JP44" s="319"/>
      <c r="JQ44" s="319"/>
      <c r="JR44" s="319"/>
      <c r="JS44" s="319"/>
      <c r="JT44" s="319"/>
      <c r="JU44" s="319"/>
      <c r="JV44" s="319"/>
      <c r="JW44" s="319"/>
      <c r="JX44" s="319"/>
      <c r="JY44" s="319"/>
      <c r="JZ44" s="319"/>
      <c r="KA44" s="319"/>
      <c r="KB44" s="319"/>
      <c r="KC44" s="319"/>
      <c r="KD44" s="319"/>
      <c r="KE44" s="319"/>
      <c r="KF44" s="319"/>
      <c r="KG44" s="319"/>
      <c r="KH44" s="319"/>
      <c r="KI44" s="319"/>
      <c r="KJ44" s="319"/>
      <c r="KK44" s="319"/>
      <c r="KL44" s="319"/>
      <c r="KM44" s="319"/>
      <c r="KN44" s="319"/>
      <c r="KO44" s="319"/>
      <c r="KP44" s="319"/>
      <c r="KQ44" s="319"/>
      <c r="KR44" s="319"/>
      <c r="KS44" s="319"/>
      <c r="KT44" s="319"/>
      <c r="KU44" s="319"/>
      <c r="KV44" s="319"/>
      <c r="KW44" s="319"/>
      <c r="KX44" s="319"/>
      <c r="KY44" s="319"/>
      <c r="KZ44" s="319"/>
      <c r="LA44" s="319"/>
      <c r="LB44" s="319"/>
      <c r="LC44" s="319"/>
      <c r="LD44" s="319"/>
      <c r="LE44" s="319"/>
      <c r="LF44" s="319"/>
      <c r="LG44" s="319"/>
      <c r="LH44" s="319"/>
      <c r="LI44" s="319"/>
      <c r="LJ44" s="319"/>
      <c r="LK44" s="319"/>
      <c r="LL44" s="319"/>
      <c r="LM44" s="319"/>
      <c r="LN44" s="319"/>
      <c r="LO44" s="319"/>
      <c r="LP44" s="319"/>
      <c r="LQ44" s="319"/>
      <c r="LR44" s="319"/>
      <c r="LS44" s="319"/>
      <c r="LT44" s="319"/>
      <c r="LU44" s="319"/>
      <c r="LV44" s="319"/>
      <c r="LW44" s="319"/>
      <c r="LX44" s="319"/>
      <c r="LY44" s="319"/>
      <c r="LZ44" s="319"/>
      <c r="MA44" s="319"/>
      <c r="MB44" s="319"/>
      <c r="MC44" s="319"/>
      <c r="MD44" s="319"/>
      <c r="ME44" s="319"/>
      <c r="MF44" s="319"/>
      <c r="MG44" s="319"/>
      <c r="MH44" s="319"/>
      <c r="MI44" s="319"/>
      <c r="MJ44" s="319"/>
      <c r="MK44" s="319"/>
      <c r="ML44" s="319"/>
      <c r="MM44" s="319"/>
      <c r="MN44" s="319"/>
      <c r="MO44" s="319"/>
      <c r="MP44" s="319"/>
      <c r="MQ44" s="319"/>
      <c r="MR44" s="319"/>
      <c r="MS44" s="319"/>
      <c r="MT44" s="319"/>
      <c r="MU44" s="319"/>
      <c r="MV44" s="319"/>
      <c r="MW44" s="319"/>
      <c r="MX44" s="319"/>
      <c r="MY44" s="319"/>
      <c r="MZ44" s="319"/>
      <c r="NA44" s="319"/>
      <c r="NB44" s="319"/>
      <c r="NC44" s="319"/>
      <c r="ND44" s="319"/>
      <c r="NE44" s="319"/>
      <c r="NF44" s="319"/>
      <c r="NG44" s="319"/>
      <c r="NH44" s="319"/>
      <c r="NI44" s="319"/>
      <c r="NJ44" s="319"/>
      <c r="NK44" s="319"/>
      <c r="NL44" s="319"/>
      <c r="NM44" s="319"/>
      <c r="NN44" s="319"/>
      <c r="NO44" s="319"/>
      <c r="NP44" s="319"/>
      <c r="NQ44" s="319"/>
      <c r="NR44" s="319"/>
      <c r="NS44" s="319"/>
      <c r="NT44" s="319"/>
      <c r="NU44" s="319"/>
      <c r="NV44" s="319"/>
      <c r="NW44" s="319"/>
      <c r="NX44" s="319"/>
      <c r="NY44" s="319"/>
      <c r="NZ44" s="319"/>
      <c r="OA44" s="319"/>
      <c r="OB44" s="319"/>
      <c r="OC44" s="319"/>
      <c r="OD44" s="319"/>
      <c r="OE44" s="319"/>
      <c r="OF44" s="319"/>
      <c r="OG44" s="319"/>
      <c r="OH44" s="319"/>
      <c r="OI44" s="319"/>
      <c r="OJ44" s="319"/>
      <c r="OK44" s="319"/>
      <c r="OL44" s="319"/>
      <c r="OM44" s="319"/>
      <c r="ON44" s="319"/>
      <c r="OO44" s="319"/>
      <c r="OP44" s="319"/>
      <c r="OQ44" s="319"/>
      <c r="OR44" s="319"/>
      <c r="OS44" s="319"/>
      <c r="OT44" s="319"/>
      <c r="OU44" s="319"/>
      <c r="OV44" s="319"/>
      <c r="OW44" s="319"/>
      <c r="OX44" s="319"/>
      <c r="OY44" s="319"/>
      <c r="OZ44" s="319"/>
      <c r="PA44" s="319"/>
      <c r="PB44" s="319"/>
      <c r="PC44" s="319"/>
      <c r="PD44" s="319"/>
      <c r="PE44" s="319"/>
      <c r="PF44" s="319"/>
      <c r="PG44" s="319"/>
      <c r="PH44" s="319"/>
      <c r="PI44" s="319"/>
      <c r="PJ44" s="319"/>
      <c r="PK44" s="319"/>
      <c r="PL44" s="319"/>
      <c r="PM44" s="319"/>
      <c r="PN44" s="319"/>
      <c r="PO44" s="319"/>
      <c r="PP44" s="319"/>
      <c r="PQ44" s="319"/>
      <c r="PR44" s="319"/>
      <c r="PS44" s="319"/>
      <c r="PT44" s="319"/>
      <c r="PU44" s="319"/>
      <c r="PV44" s="319"/>
      <c r="PW44" s="319"/>
      <c r="PX44" s="319"/>
      <c r="PY44" s="319"/>
      <c r="PZ44" s="319"/>
      <c r="QA44" s="319"/>
      <c r="QB44" s="319"/>
      <c r="QC44" s="319"/>
      <c r="QD44" s="319"/>
      <c r="QE44" s="319"/>
      <c r="QF44" s="319"/>
      <c r="QG44" s="319"/>
      <c r="QH44" s="319"/>
      <c r="QI44" s="319"/>
      <c r="QJ44" s="319"/>
      <c r="QK44" s="319"/>
      <c r="QL44" s="319"/>
      <c r="QM44" s="319"/>
      <c r="QN44" s="319"/>
      <c r="QO44" s="319"/>
      <c r="QP44" s="319"/>
      <c r="QQ44" s="319"/>
      <c r="QR44" s="319"/>
      <c r="QS44" s="319"/>
      <c r="QT44" s="319"/>
      <c r="QU44" s="319"/>
      <c r="QV44" s="319"/>
      <c r="QW44" s="319"/>
      <c r="QX44" s="319"/>
      <c r="QY44" s="319"/>
      <c r="QZ44" s="319"/>
      <c r="RA44" s="319"/>
      <c r="RB44" s="319"/>
      <c r="RC44" s="319"/>
      <c r="RD44" s="319"/>
      <c r="RE44" s="319"/>
      <c r="RF44" s="319"/>
      <c r="RG44" s="319"/>
    </row>
    <row r="45" spans="1:475" s="602" customFormat="1">
      <c r="A45" s="319"/>
      <c r="B45" s="837" t="s">
        <v>77</v>
      </c>
      <c r="C45" s="837"/>
      <c r="D45" s="838"/>
      <c r="E45" s="812" t="s">
        <v>692</v>
      </c>
      <c r="F45" s="812">
        <v>6</v>
      </c>
      <c r="G45" s="839">
        <f t="shared" si="10"/>
        <v>1.3743726693281208E-2</v>
      </c>
      <c r="H45" s="7" t="s">
        <v>37</v>
      </c>
      <c r="I45" s="813">
        <v>209</v>
      </c>
      <c r="J45" s="814">
        <v>96</v>
      </c>
      <c r="K45" s="815">
        <v>27.69</v>
      </c>
      <c r="L45" s="815">
        <v>27.69</v>
      </c>
      <c r="M45" s="841">
        <f t="shared" si="1"/>
        <v>0</v>
      </c>
      <c r="N45" s="841">
        <f t="shared" si="8"/>
        <v>20064</v>
      </c>
      <c r="O45" s="375"/>
      <c r="P45" s="843"/>
      <c r="Q45" s="844"/>
      <c r="R45" s="844">
        <f t="shared" si="2"/>
        <v>0</v>
      </c>
      <c r="S45" s="844">
        <f t="shared" si="3"/>
        <v>5787.21</v>
      </c>
      <c r="T45" s="844">
        <v>0</v>
      </c>
      <c r="U45" s="844"/>
      <c r="V45" s="844"/>
      <c r="W45" s="844">
        <v>0</v>
      </c>
      <c r="X45" s="844"/>
      <c r="Y45" s="844"/>
      <c r="Z45" s="844">
        <f t="shared" si="9"/>
        <v>0</v>
      </c>
      <c r="AA45" s="845">
        <f>IF(J45=0,0,(HLOOKUP(H45,ElectricAvoidedCosts!$C$7:$P$37,F45+1,FALSE)))</f>
        <v>0.37735043748880637</v>
      </c>
      <c r="AB45" s="844">
        <f t="shared" si="5"/>
        <v>7571.1591777754111</v>
      </c>
      <c r="AC45" s="846" t="str">
        <f t="shared" si="6"/>
        <v/>
      </c>
      <c r="AD45" s="846" t="str">
        <f t="shared" si="7"/>
        <v/>
      </c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19"/>
      <c r="CV45" s="319"/>
      <c r="CW45" s="319"/>
      <c r="CX45" s="319"/>
      <c r="CY45" s="319"/>
      <c r="CZ45" s="319"/>
      <c r="DA45" s="319"/>
      <c r="DB45" s="319"/>
      <c r="DC45" s="319"/>
      <c r="DD45" s="319"/>
      <c r="DE45" s="319"/>
      <c r="DF45" s="319"/>
      <c r="DG45" s="319"/>
      <c r="DH45" s="319"/>
      <c r="DI45" s="319"/>
      <c r="DJ45" s="319"/>
      <c r="DK45" s="319"/>
      <c r="DL45" s="319"/>
      <c r="DM45" s="319"/>
      <c r="DN45" s="319"/>
      <c r="DO45" s="319"/>
      <c r="DP45" s="319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  <c r="EE45" s="319"/>
      <c r="EF45" s="319"/>
      <c r="EG45" s="319"/>
      <c r="EH45" s="319"/>
      <c r="EI45" s="319"/>
      <c r="EJ45" s="319"/>
      <c r="EK45" s="319"/>
      <c r="EL45" s="319"/>
      <c r="EM45" s="319"/>
      <c r="EN45" s="319"/>
      <c r="EO45" s="319"/>
      <c r="EP45" s="319"/>
      <c r="EQ45" s="319"/>
      <c r="ER45" s="319"/>
      <c r="ES45" s="319"/>
      <c r="ET45" s="319"/>
      <c r="EU45" s="319"/>
      <c r="EV45" s="319"/>
      <c r="EW45" s="319"/>
      <c r="EX45" s="319"/>
      <c r="EY45" s="319"/>
      <c r="EZ45" s="319"/>
      <c r="FA45" s="319"/>
      <c r="FB45" s="319"/>
      <c r="FC45" s="319"/>
      <c r="FD45" s="319"/>
      <c r="FE45" s="319"/>
      <c r="FF45" s="319"/>
      <c r="FG45" s="319"/>
      <c r="FH45" s="319"/>
      <c r="FI45" s="319"/>
      <c r="FJ45" s="319"/>
      <c r="FK45" s="319"/>
      <c r="FL45" s="319"/>
      <c r="FM45" s="319"/>
      <c r="FN45" s="319"/>
      <c r="FO45" s="319"/>
      <c r="FP45" s="319"/>
      <c r="FQ45" s="319"/>
      <c r="FR45" s="319"/>
      <c r="FS45" s="319"/>
      <c r="FT45" s="319"/>
      <c r="FU45" s="319"/>
      <c r="FV45" s="319"/>
      <c r="FW45" s="319"/>
      <c r="FX45" s="319"/>
      <c r="FY45" s="319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19"/>
      <c r="IB45" s="319"/>
      <c r="IC45" s="319"/>
      <c r="ID45" s="319"/>
      <c r="IE45" s="319"/>
      <c r="IF45" s="319"/>
      <c r="IG45" s="319"/>
      <c r="IH45" s="319"/>
      <c r="II45" s="319"/>
      <c r="IJ45" s="319"/>
      <c r="IK45" s="319"/>
      <c r="IL45" s="319"/>
      <c r="IM45" s="319"/>
      <c r="IN45" s="319"/>
      <c r="IO45" s="319"/>
      <c r="IP45" s="319"/>
      <c r="IQ45" s="319"/>
      <c r="IR45" s="319"/>
      <c r="IS45" s="319"/>
      <c r="IT45" s="319"/>
      <c r="IU45" s="319"/>
      <c r="IV45" s="319"/>
      <c r="IW45" s="319"/>
      <c r="IX45" s="319"/>
      <c r="IY45" s="319"/>
      <c r="IZ45" s="319"/>
      <c r="JA45" s="319"/>
      <c r="JB45" s="319"/>
      <c r="JC45" s="319"/>
      <c r="JD45" s="319"/>
      <c r="JE45" s="319"/>
      <c r="JF45" s="319"/>
      <c r="JG45" s="319"/>
      <c r="JH45" s="319"/>
      <c r="JI45" s="319"/>
      <c r="JJ45" s="319"/>
      <c r="JK45" s="319"/>
      <c r="JL45" s="319"/>
      <c r="JM45" s="319"/>
      <c r="JN45" s="319"/>
      <c r="JO45" s="319"/>
      <c r="JP45" s="319"/>
      <c r="JQ45" s="319"/>
      <c r="JR45" s="319"/>
      <c r="JS45" s="319"/>
      <c r="JT45" s="319"/>
      <c r="JU45" s="319"/>
      <c r="JV45" s="319"/>
      <c r="JW45" s="319"/>
      <c r="JX45" s="319"/>
      <c r="JY45" s="319"/>
      <c r="JZ45" s="319"/>
      <c r="KA45" s="319"/>
      <c r="KB45" s="319"/>
      <c r="KC45" s="319"/>
      <c r="KD45" s="319"/>
      <c r="KE45" s="319"/>
      <c r="KF45" s="319"/>
      <c r="KG45" s="319"/>
      <c r="KH45" s="319"/>
      <c r="KI45" s="319"/>
      <c r="KJ45" s="319"/>
      <c r="KK45" s="319"/>
      <c r="KL45" s="319"/>
      <c r="KM45" s="319"/>
      <c r="KN45" s="319"/>
      <c r="KO45" s="319"/>
      <c r="KP45" s="319"/>
      <c r="KQ45" s="319"/>
      <c r="KR45" s="319"/>
      <c r="KS45" s="319"/>
      <c r="KT45" s="319"/>
      <c r="KU45" s="319"/>
      <c r="KV45" s="319"/>
      <c r="KW45" s="319"/>
      <c r="KX45" s="319"/>
      <c r="KY45" s="319"/>
      <c r="KZ45" s="319"/>
      <c r="LA45" s="319"/>
      <c r="LB45" s="319"/>
      <c r="LC45" s="319"/>
      <c r="LD45" s="319"/>
      <c r="LE45" s="319"/>
      <c r="LF45" s="319"/>
      <c r="LG45" s="319"/>
      <c r="LH45" s="319"/>
      <c r="LI45" s="319"/>
      <c r="LJ45" s="319"/>
      <c r="LK45" s="319"/>
      <c r="LL45" s="319"/>
      <c r="LM45" s="319"/>
      <c r="LN45" s="319"/>
      <c r="LO45" s="319"/>
      <c r="LP45" s="319"/>
      <c r="LQ45" s="319"/>
      <c r="LR45" s="319"/>
      <c r="LS45" s="319"/>
      <c r="LT45" s="319"/>
      <c r="LU45" s="319"/>
      <c r="LV45" s="319"/>
      <c r="LW45" s="319"/>
      <c r="LX45" s="319"/>
      <c r="LY45" s="319"/>
      <c r="LZ45" s="319"/>
      <c r="MA45" s="319"/>
      <c r="MB45" s="319"/>
      <c r="MC45" s="319"/>
      <c r="MD45" s="319"/>
      <c r="ME45" s="319"/>
      <c r="MF45" s="319"/>
      <c r="MG45" s="319"/>
      <c r="MH45" s="319"/>
      <c r="MI45" s="319"/>
      <c r="MJ45" s="319"/>
      <c r="MK45" s="319"/>
      <c r="ML45" s="319"/>
      <c r="MM45" s="319"/>
      <c r="MN45" s="319"/>
      <c r="MO45" s="319"/>
      <c r="MP45" s="319"/>
      <c r="MQ45" s="319"/>
      <c r="MR45" s="319"/>
      <c r="MS45" s="319"/>
      <c r="MT45" s="319"/>
      <c r="MU45" s="319"/>
      <c r="MV45" s="319"/>
      <c r="MW45" s="319"/>
      <c r="MX45" s="319"/>
      <c r="MY45" s="319"/>
      <c r="MZ45" s="319"/>
      <c r="NA45" s="319"/>
      <c r="NB45" s="319"/>
      <c r="NC45" s="319"/>
      <c r="ND45" s="319"/>
      <c r="NE45" s="319"/>
      <c r="NF45" s="319"/>
      <c r="NG45" s="319"/>
      <c r="NH45" s="319"/>
      <c r="NI45" s="319"/>
      <c r="NJ45" s="319"/>
      <c r="NK45" s="319"/>
      <c r="NL45" s="319"/>
      <c r="NM45" s="319"/>
      <c r="NN45" s="319"/>
      <c r="NO45" s="319"/>
      <c r="NP45" s="319"/>
      <c r="NQ45" s="319"/>
      <c r="NR45" s="319"/>
      <c r="NS45" s="319"/>
      <c r="NT45" s="319"/>
      <c r="NU45" s="319"/>
      <c r="NV45" s="319"/>
      <c r="NW45" s="319"/>
      <c r="NX45" s="319"/>
      <c r="NY45" s="319"/>
      <c r="NZ45" s="319"/>
      <c r="OA45" s="319"/>
      <c r="OB45" s="319"/>
      <c r="OC45" s="319"/>
      <c r="OD45" s="319"/>
      <c r="OE45" s="319"/>
      <c r="OF45" s="319"/>
      <c r="OG45" s="319"/>
      <c r="OH45" s="319"/>
      <c r="OI45" s="319"/>
      <c r="OJ45" s="319"/>
      <c r="OK45" s="319"/>
      <c r="OL45" s="319"/>
      <c r="OM45" s="319"/>
      <c r="ON45" s="319"/>
      <c r="OO45" s="319"/>
      <c r="OP45" s="319"/>
      <c r="OQ45" s="319"/>
      <c r="OR45" s="319"/>
      <c r="OS45" s="319"/>
      <c r="OT45" s="319"/>
      <c r="OU45" s="319"/>
      <c r="OV45" s="319"/>
      <c r="OW45" s="319"/>
      <c r="OX45" s="319"/>
      <c r="OY45" s="319"/>
      <c r="OZ45" s="319"/>
      <c r="PA45" s="319"/>
      <c r="PB45" s="319"/>
      <c r="PC45" s="319"/>
      <c r="PD45" s="319"/>
      <c r="PE45" s="319"/>
      <c r="PF45" s="319"/>
      <c r="PG45" s="319"/>
      <c r="PH45" s="319"/>
      <c r="PI45" s="319"/>
      <c r="PJ45" s="319"/>
      <c r="PK45" s="319"/>
      <c r="PL45" s="319"/>
      <c r="PM45" s="319"/>
      <c r="PN45" s="319"/>
      <c r="PO45" s="319"/>
      <c r="PP45" s="319"/>
      <c r="PQ45" s="319"/>
      <c r="PR45" s="319"/>
      <c r="PS45" s="319"/>
      <c r="PT45" s="319"/>
      <c r="PU45" s="319"/>
      <c r="PV45" s="319"/>
      <c r="PW45" s="319"/>
      <c r="PX45" s="319"/>
      <c r="PY45" s="319"/>
      <c r="PZ45" s="319"/>
      <c r="QA45" s="319"/>
      <c r="QB45" s="319"/>
      <c r="QC45" s="319"/>
      <c r="QD45" s="319"/>
      <c r="QE45" s="319"/>
      <c r="QF45" s="319"/>
      <c r="QG45" s="319"/>
      <c r="QH45" s="319"/>
      <c r="QI45" s="319"/>
      <c r="QJ45" s="319"/>
      <c r="QK45" s="319"/>
      <c r="QL45" s="319"/>
      <c r="QM45" s="319"/>
      <c r="QN45" s="319"/>
      <c r="QO45" s="319"/>
      <c r="QP45" s="319"/>
      <c r="QQ45" s="319"/>
      <c r="QR45" s="319"/>
      <c r="QS45" s="319"/>
      <c r="QT45" s="319"/>
      <c r="QU45" s="319"/>
      <c r="QV45" s="319"/>
      <c r="QW45" s="319"/>
      <c r="QX45" s="319"/>
      <c r="QY45" s="319"/>
      <c r="QZ45" s="319"/>
      <c r="RA45" s="319"/>
      <c r="RB45" s="319"/>
      <c r="RC45" s="319"/>
      <c r="RD45" s="319"/>
      <c r="RE45" s="319"/>
      <c r="RF45" s="319"/>
      <c r="RG45" s="319"/>
    </row>
    <row r="46" spans="1:475" s="602" customFormat="1">
      <c r="A46" s="319"/>
      <c r="B46" s="837" t="s">
        <v>77</v>
      </c>
      <c r="C46" s="837"/>
      <c r="D46" s="838"/>
      <c r="E46" s="812" t="s">
        <v>693</v>
      </c>
      <c r="F46" s="812">
        <v>5</v>
      </c>
      <c r="G46" s="839">
        <f t="shared" si="10"/>
        <v>8.8210147773489216E-3</v>
      </c>
      <c r="H46" s="7" t="s">
        <v>37</v>
      </c>
      <c r="I46" s="813">
        <v>153</v>
      </c>
      <c r="J46" s="814">
        <v>101</v>
      </c>
      <c r="K46" s="815">
        <v>27.69</v>
      </c>
      <c r="L46" s="815">
        <v>27.69</v>
      </c>
      <c r="M46" s="841">
        <f t="shared" si="1"/>
        <v>0</v>
      </c>
      <c r="N46" s="841">
        <f t="shared" si="8"/>
        <v>15453</v>
      </c>
      <c r="O46" s="375"/>
      <c r="P46" s="843"/>
      <c r="Q46" s="844"/>
      <c r="R46" s="844">
        <f t="shared" si="2"/>
        <v>0</v>
      </c>
      <c r="S46" s="844">
        <f t="shared" si="3"/>
        <v>4236.5700000000006</v>
      </c>
      <c r="T46" s="844">
        <v>0</v>
      </c>
      <c r="U46" s="844"/>
      <c r="V46" s="844"/>
      <c r="W46" s="844">
        <v>0</v>
      </c>
      <c r="X46" s="844"/>
      <c r="Y46" s="844"/>
      <c r="Z46" s="844">
        <f t="shared" si="9"/>
        <v>0</v>
      </c>
      <c r="AA46" s="845">
        <f>IF(J46=0,0,(HLOOKUP(H46,ElectricAvoidedCosts!$C$7:$P$37,F46+1,FALSE)))</f>
        <v>0.3175879546338175</v>
      </c>
      <c r="AB46" s="844">
        <f t="shared" si="5"/>
        <v>4907.686662956382</v>
      </c>
      <c r="AC46" s="846" t="str">
        <f t="shared" si="6"/>
        <v/>
      </c>
      <c r="AD46" s="846" t="str">
        <f t="shared" si="7"/>
        <v/>
      </c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  <c r="GQ46" s="319"/>
      <c r="GR46" s="319"/>
      <c r="GS46" s="319"/>
      <c r="GT46" s="319"/>
      <c r="GU46" s="319"/>
      <c r="GV46" s="319"/>
      <c r="GW46" s="319"/>
      <c r="GX46" s="319"/>
      <c r="GY46" s="319"/>
      <c r="GZ46" s="319"/>
      <c r="HA46" s="319"/>
      <c r="HB46" s="319"/>
      <c r="HC46" s="319"/>
      <c r="HD46" s="319"/>
      <c r="HE46" s="319"/>
      <c r="HF46" s="319"/>
      <c r="HG46" s="319"/>
      <c r="HH46" s="319"/>
      <c r="HI46" s="319"/>
      <c r="HJ46" s="319"/>
      <c r="HK46" s="319"/>
      <c r="HL46" s="319"/>
      <c r="HM46" s="319"/>
      <c r="HN46" s="319"/>
      <c r="HO46" s="319"/>
      <c r="HP46" s="319"/>
      <c r="HQ46" s="319"/>
      <c r="HR46" s="319"/>
      <c r="HS46" s="319"/>
      <c r="HT46" s="319"/>
      <c r="HU46" s="319"/>
      <c r="HV46" s="319"/>
      <c r="HW46" s="319"/>
      <c r="HX46" s="319"/>
      <c r="HY46" s="319"/>
      <c r="HZ46" s="319"/>
      <c r="IA46" s="319"/>
      <c r="IB46" s="319"/>
      <c r="IC46" s="319"/>
      <c r="ID46" s="319"/>
      <c r="IE46" s="319"/>
      <c r="IF46" s="319"/>
      <c r="IG46" s="319"/>
      <c r="IH46" s="319"/>
      <c r="II46" s="319"/>
      <c r="IJ46" s="319"/>
      <c r="IK46" s="319"/>
      <c r="IL46" s="319"/>
      <c r="IM46" s="319"/>
      <c r="IN46" s="319"/>
      <c r="IO46" s="319"/>
      <c r="IP46" s="319"/>
      <c r="IQ46" s="319"/>
      <c r="IR46" s="319"/>
      <c r="IS46" s="319"/>
      <c r="IT46" s="319"/>
      <c r="IU46" s="319"/>
      <c r="IV46" s="319"/>
      <c r="IW46" s="319"/>
      <c r="IX46" s="319"/>
      <c r="IY46" s="319"/>
      <c r="IZ46" s="319"/>
      <c r="JA46" s="319"/>
      <c r="JB46" s="319"/>
      <c r="JC46" s="319"/>
      <c r="JD46" s="319"/>
      <c r="JE46" s="319"/>
      <c r="JF46" s="319"/>
      <c r="JG46" s="319"/>
      <c r="JH46" s="319"/>
      <c r="JI46" s="319"/>
      <c r="JJ46" s="319"/>
      <c r="JK46" s="319"/>
      <c r="JL46" s="319"/>
      <c r="JM46" s="319"/>
      <c r="JN46" s="319"/>
      <c r="JO46" s="319"/>
      <c r="JP46" s="319"/>
      <c r="JQ46" s="319"/>
      <c r="JR46" s="319"/>
      <c r="JS46" s="319"/>
      <c r="JT46" s="319"/>
      <c r="JU46" s="319"/>
      <c r="JV46" s="319"/>
      <c r="JW46" s="319"/>
      <c r="JX46" s="319"/>
      <c r="JY46" s="319"/>
      <c r="JZ46" s="319"/>
      <c r="KA46" s="319"/>
      <c r="KB46" s="319"/>
      <c r="KC46" s="319"/>
      <c r="KD46" s="319"/>
      <c r="KE46" s="319"/>
      <c r="KF46" s="319"/>
      <c r="KG46" s="319"/>
      <c r="KH46" s="319"/>
      <c r="KI46" s="319"/>
      <c r="KJ46" s="319"/>
      <c r="KK46" s="319"/>
      <c r="KL46" s="319"/>
      <c r="KM46" s="319"/>
      <c r="KN46" s="319"/>
      <c r="KO46" s="319"/>
      <c r="KP46" s="319"/>
      <c r="KQ46" s="319"/>
      <c r="KR46" s="319"/>
      <c r="KS46" s="319"/>
      <c r="KT46" s="319"/>
      <c r="KU46" s="319"/>
      <c r="KV46" s="319"/>
      <c r="KW46" s="319"/>
      <c r="KX46" s="319"/>
      <c r="KY46" s="319"/>
      <c r="KZ46" s="319"/>
      <c r="LA46" s="319"/>
      <c r="LB46" s="319"/>
      <c r="LC46" s="319"/>
      <c r="LD46" s="319"/>
      <c r="LE46" s="319"/>
      <c r="LF46" s="319"/>
      <c r="LG46" s="319"/>
      <c r="LH46" s="319"/>
      <c r="LI46" s="319"/>
      <c r="LJ46" s="319"/>
      <c r="LK46" s="319"/>
      <c r="LL46" s="319"/>
      <c r="LM46" s="319"/>
      <c r="LN46" s="319"/>
      <c r="LO46" s="319"/>
      <c r="LP46" s="319"/>
      <c r="LQ46" s="319"/>
      <c r="LR46" s="319"/>
      <c r="LS46" s="319"/>
      <c r="LT46" s="319"/>
      <c r="LU46" s="319"/>
      <c r="LV46" s="319"/>
      <c r="LW46" s="319"/>
      <c r="LX46" s="319"/>
      <c r="LY46" s="319"/>
      <c r="LZ46" s="319"/>
      <c r="MA46" s="319"/>
      <c r="MB46" s="319"/>
      <c r="MC46" s="319"/>
      <c r="MD46" s="319"/>
      <c r="ME46" s="319"/>
      <c r="MF46" s="319"/>
      <c r="MG46" s="319"/>
      <c r="MH46" s="319"/>
      <c r="MI46" s="319"/>
      <c r="MJ46" s="319"/>
      <c r="MK46" s="319"/>
      <c r="ML46" s="319"/>
      <c r="MM46" s="319"/>
      <c r="MN46" s="319"/>
      <c r="MO46" s="319"/>
      <c r="MP46" s="319"/>
      <c r="MQ46" s="319"/>
      <c r="MR46" s="319"/>
      <c r="MS46" s="319"/>
      <c r="MT46" s="319"/>
      <c r="MU46" s="319"/>
      <c r="MV46" s="319"/>
      <c r="MW46" s="319"/>
      <c r="MX46" s="319"/>
      <c r="MY46" s="319"/>
      <c r="MZ46" s="319"/>
      <c r="NA46" s="319"/>
      <c r="NB46" s="319"/>
      <c r="NC46" s="319"/>
      <c r="ND46" s="319"/>
      <c r="NE46" s="319"/>
      <c r="NF46" s="319"/>
      <c r="NG46" s="319"/>
      <c r="NH46" s="319"/>
      <c r="NI46" s="319"/>
      <c r="NJ46" s="319"/>
      <c r="NK46" s="319"/>
      <c r="NL46" s="319"/>
      <c r="NM46" s="319"/>
      <c r="NN46" s="319"/>
      <c r="NO46" s="319"/>
      <c r="NP46" s="319"/>
      <c r="NQ46" s="319"/>
      <c r="NR46" s="319"/>
      <c r="NS46" s="319"/>
      <c r="NT46" s="319"/>
      <c r="NU46" s="319"/>
      <c r="NV46" s="319"/>
      <c r="NW46" s="319"/>
      <c r="NX46" s="319"/>
      <c r="NY46" s="319"/>
      <c r="NZ46" s="319"/>
      <c r="OA46" s="319"/>
      <c r="OB46" s="319"/>
      <c r="OC46" s="319"/>
      <c r="OD46" s="319"/>
      <c r="OE46" s="319"/>
      <c r="OF46" s="319"/>
      <c r="OG46" s="319"/>
      <c r="OH46" s="319"/>
      <c r="OI46" s="319"/>
      <c r="OJ46" s="319"/>
      <c r="OK46" s="319"/>
      <c r="OL46" s="319"/>
      <c r="OM46" s="319"/>
      <c r="ON46" s="319"/>
      <c r="OO46" s="319"/>
      <c r="OP46" s="319"/>
      <c r="OQ46" s="319"/>
      <c r="OR46" s="319"/>
      <c r="OS46" s="319"/>
      <c r="OT46" s="319"/>
      <c r="OU46" s="319"/>
      <c r="OV46" s="319"/>
      <c r="OW46" s="319"/>
      <c r="OX46" s="319"/>
      <c r="OY46" s="319"/>
      <c r="OZ46" s="319"/>
      <c r="PA46" s="319"/>
      <c r="PB46" s="319"/>
      <c r="PC46" s="319"/>
      <c r="PD46" s="319"/>
      <c r="PE46" s="319"/>
      <c r="PF46" s="319"/>
      <c r="PG46" s="319"/>
      <c r="PH46" s="319"/>
      <c r="PI46" s="319"/>
      <c r="PJ46" s="319"/>
      <c r="PK46" s="319"/>
      <c r="PL46" s="319"/>
      <c r="PM46" s="319"/>
      <c r="PN46" s="319"/>
      <c r="PO46" s="319"/>
      <c r="PP46" s="319"/>
      <c r="PQ46" s="319"/>
      <c r="PR46" s="319"/>
      <c r="PS46" s="319"/>
      <c r="PT46" s="319"/>
      <c r="PU46" s="319"/>
      <c r="PV46" s="319"/>
      <c r="PW46" s="319"/>
      <c r="PX46" s="319"/>
      <c r="PY46" s="319"/>
      <c r="PZ46" s="319"/>
      <c r="QA46" s="319"/>
      <c r="QB46" s="319"/>
      <c r="QC46" s="319"/>
      <c r="QD46" s="319"/>
      <c r="QE46" s="319"/>
      <c r="QF46" s="319"/>
      <c r="QG46" s="319"/>
      <c r="QH46" s="319"/>
      <c r="QI46" s="319"/>
      <c r="QJ46" s="319"/>
      <c r="QK46" s="319"/>
      <c r="QL46" s="319"/>
      <c r="QM46" s="319"/>
      <c r="QN46" s="319"/>
      <c r="QO46" s="319"/>
      <c r="QP46" s="319"/>
      <c r="QQ46" s="319"/>
      <c r="QR46" s="319"/>
      <c r="QS46" s="319"/>
      <c r="QT46" s="319"/>
      <c r="QU46" s="319"/>
      <c r="QV46" s="319"/>
      <c r="QW46" s="319"/>
      <c r="QX46" s="319"/>
      <c r="QY46" s="319"/>
      <c r="QZ46" s="319"/>
      <c r="RA46" s="319"/>
      <c r="RB46" s="319"/>
      <c r="RC46" s="319"/>
      <c r="RD46" s="319"/>
      <c r="RE46" s="319"/>
      <c r="RF46" s="319"/>
      <c r="RG46" s="319"/>
    </row>
    <row r="47" spans="1:475" s="602" customFormat="1">
      <c r="A47" s="319"/>
      <c r="B47" s="837" t="s">
        <v>77</v>
      </c>
      <c r="C47" s="837"/>
      <c r="D47" s="838"/>
      <c r="E47" s="812" t="s">
        <v>694</v>
      </c>
      <c r="F47" s="812">
        <v>7</v>
      </c>
      <c r="G47" s="839">
        <f t="shared" si="10"/>
        <v>6.2177850723587495E-2</v>
      </c>
      <c r="H47" s="7" t="s">
        <v>37</v>
      </c>
      <c r="I47" s="813">
        <v>734</v>
      </c>
      <c r="J47" s="814">
        <v>106</v>
      </c>
      <c r="K47" s="815">
        <v>27.69</v>
      </c>
      <c r="L47" s="815">
        <v>27.69</v>
      </c>
      <c r="M47" s="841">
        <f t="shared" si="1"/>
        <v>0</v>
      </c>
      <c r="N47" s="841">
        <f t="shared" si="8"/>
        <v>77804</v>
      </c>
      <c r="O47" s="375"/>
      <c r="P47" s="843"/>
      <c r="Q47" s="844"/>
      <c r="R47" s="844">
        <f t="shared" si="2"/>
        <v>0</v>
      </c>
      <c r="S47" s="844">
        <f t="shared" si="3"/>
        <v>20324.46</v>
      </c>
      <c r="T47" s="844">
        <v>0</v>
      </c>
      <c r="U47" s="844"/>
      <c r="V47" s="844"/>
      <c r="W47" s="844">
        <v>0</v>
      </c>
      <c r="X47" s="844"/>
      <c r="Y47" s="844"/>
      <c r="Z47" s="844">
        <f t="shared" si="9"/>
        <v>0</v>
      </c>
      <c r="AA47" s="845">
        <f>IF(J47=0,0,(HLOOKUP(H47,ElectricAvoidedCosts!$C$7:$P$37,F47+1,FALSE)))</f>
        <v>0.43235735810082487</v>
      </c>
      <c r="AB47" s="844">
        <f t="shared" si="5"/>
        <v>33639.131889676581</v>
      </c>
      <c r="AC47" s="846" t="str">
        <f t="shared" si="6"/>
        <v/>
      </c>
      <c r="AD47" s="846" t="str">
        <f t="shared" si="7"/>
        <v/>
      </c>
      <c r="AE47" s="319"/>
      <c r="AF47" s="319"/>
      <c r="AG47" s="319"/>
      <c r="AH47" s="319"/>
      <c r="AI47" s="319"/>
      <c r="AJ47" s="319"/>
      <c r="AK47" s="319"/>
      <c r="AL47" s="319"/>
      <c r="AM47" s="319"/>
      <c r="AN47" s="319"/>
      <c r="AO47" s="319"/>
      <c r="AP47" s="319"/>
      <c r="AQ47" s="319"/>
      <c r="AR47" s="319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L47" s="319"/>
      <c r="DM47" s="319"/>
      <c r="DN47" s="319"/>
      <c r="DO47" s="319"/>
      <c r="DP47" s="319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  <c r="EE47" s="319"/>
      <c r="EF47" s="319"/>
      <c r="EG47" s="319"/>
      <c r="EH47" s="319"/>
      <c r="EI47" s="319"/>
      <c r="EJ47" s="319"/>
      <c r="EK47" s="319"/>
      <c r="EL47" s="319"/>
      <c r="EM47" s="319"/>
      <c r="EN47" s="319"/>
      <c r="EO47" s="319"/>
      <c r="EP47" s="319"/>
      <c r="EQ47" s="319"/>
      <c r="ER47" s="319"/>
      <c r="ES47" s="319"/>
      <c r="ET47" s="319"/>
      <c r="EU47" s="319"/>
      <c r="EV47" s="319"/>
      <c r="EW47" s="319"/>
      <c r="EX47" s="319"/>
      <c r="EY47" s="319"/>
      <c r="EZ47" s="319"/>
      <c r="FA47" s="319"/>
      <c r="FB47" s="319"/>
      <c r="FC47" s="319"/>
      <c r="FD47" s="319"/>
      <c r="FE47" s="319"/>
      <c r="FF47" s="319"/>
      <c r="FG47" s="319"/>
      <c r="FH47" s="319"/>
      <c r="FI47" s="319"/>
      <c r="FJ47" s="319"/>
      <c r="FK47" s="319"/>
      <c r="FL47" s="319"/>
      <c r="FM47" s="319"/>
      <c r="FN47" s="319"/>
      <c r="FO47" s="319"/>
      <c r="FP47" s="319"/>
      <c r="FQ47" s="319"/>
      <c r="FR47" s="319"/>
      <c r="FS47" s="319"/>
      <c r="FT47" s="319"/>
      <c r="FU47" s="319"/>
      <c r="FV47" s="319"/>
      <c r="FW47" s="319"/>
      <c r="FX47" s="319"/>
      <c r="FY47" s="319"/>
      <c r="FZ47" s="319"/>
      <c r="GA47" s="319"/>
      <c r="GB47" s="319"/>
      <c r="GC47" s="319"/>
      <c r="GD47" s="319"/>
      <c r="GE47" s="319"/>
      <c r="GF47" s="319"/>
      <c r="GG47" s="319"/>
      <c r="GH47" s="319"/>
      <c r="GI47" s="319"/>
      <c r="GJ47" s="319"/>
      <c r="GK47" s="319"/>
      <c r="GL47" s="319"/>
      <c r="GM47" s="319"/>
      <c r="GN47" s="319"/>
      <c r="GO47" s="319"/>
      <c r="GP47" s="319"/>
      <c r="GQ47" s="319"/>
      <c r="GR47" s="319"/>
      <c r="GS47" s="319"/>
      <c r="GT47" s="319"/>
      <c r="GU47" s="319"/>
      <c r="GV47" s="319"/>
      <c r="GW47" s="319"/>
      <c r="GX47" s="319"/>
      <c r="GY47" s="319"/>
      <c r="GZ47" s="319"/>
      <c r="HA47" s="319"/>
      <c r="HB47" s="319"/>
      <c r="HC47" s="319"/>
      <c r="HD47" s="319"/>
      <c r="HE47" s="319"/>
      <c r="HF47" s="319"/>
      <c r="HG47" s="319"/>
      <c r="HH47" s="319"/>
      <c r="HI47" s="319"/>
      <c r="HJ47" s="319"/>
      <c r="HK47" s="319"/>
      <c r="HL47" s="319"/>
      <c r="HM47" s="319"/>
      <c r="HN47" s="319"/>
      <c r="HO47" s="319"/>
      <c r="HP47" s="319"/>
      <c r="HQ47" s="319"/>
      <c r="HR47" s="319"/>
      <c r="HS47" s="319"/>
      <c r="HT47" s="319"/>
      <c r="HU47" s="319"/>
      <c r="HV47" s="319"/>
      <c r="HW47" s="319"/>
      <c r="HX47" s="319"/>
      <c r="HY47" s="319"/>
      <c r="HZ47" s="319"/>
      <c r="IA47" s="319"/>
      <c r="IB47" s="319"/>
      <c r="IC47" s="319"/>
      <c r="ID47" s="319"/>
      <c r="IE47" s="319"/>
      <c r="IF47" s="319"/>
      <c r="IG47" s="319"/>
      <c r="IH47" s="319"/>
      <c r="II47" s="319"/>
      <c r="IJ47" s="319"/>
      <c r="IK47" s="319"/>
      <c r="IL47" s="319"/>
      <c r="IM47" s="319"/>
      <c r="IN47" s="319"/>
      <c r="IO47" s="319"/>
      <c r="IP47" s="319"/>
      <c r="IQ47" s="319"/>
      <c r="IR47" s="319"/>
      <c r="IS47" s="319"/>
      <c r="IT47" s="319"/>
      <c r="IU47" s="319"/>
      <c r="IV47" s="319"/>
      <c r="IW47" s="319"/>
      <c r="IX47" s="319"/>
      <c r="IY47" s="319"/>
      <c r="IZ47" s="319"/>
      <c r="JA47" s="319"/>
      <c r="JB47" s="319"/>
      <c r="JC47" s="319"/>
      <c r="JD47" s="319"/>
      <c r="JE47" s="319"/>
      <c r="JF47" s="319"/>
      <c r="JG47" s="319"/>
      <c r="JH47" s="319"/>
      <c r="JI47" s="319"/>
      <c r="JJ47" s="319"/>
      <c r="JK47" s="319"/>
      <c r="JL47" s="319"/>
      <c r="JM47" s="319"/>
      <c r="JN47" s="319"/>
      <c r="JO47" s="319"/>
      <c r="JP47" s="319"/>
      <c r="JQ47" s="319"/>
      <c r="JR47" s="319"/>
      <c r="JS47" s="319"/>
      <c r="JT47" s="319"/>
      <c r="JU47" s="319"/>
      <c r="JV47" s="319"/>
      <c r="JW47" s="319"/>
      <c r="JX47" s="319"/>
      <c r="JY47" s="319"/>
      <c r="JZ47" s="319"/>
      <c r="KA47" s="319"/>
      <c r="KB47" s="319"/>
      <c r="KC47" s="319"/>
      <c r="KD47" s="319"/>
      <c r="KE47" s="319"/>
      <c r="KF47" s="319"/>
      <c r="KG47" s="319"/>
      <c r="KH47" s="319"/>
      <c r="KI47" s="319"/>
      <c r="KJ47" s="319"/>
      <c r="KK47" s="319"/>
      <c r="KL47" s="319"/>
      <c r="KM47" s="319"/>
      <c r="KN47" s="319"/>
      <c r="KO47" s="319"/>
      <c r="KP47" s="319"/>
      <c r="KQ47" s="319"/>
      <c r="KR47" s="319"/>
      <c r="KS47" s="319"/>
      <c r="KT47" s="319"/>
      <c r="KU47" s="319"/>
      <c r="KV47" s="319"/>
      <c r="KW47" s="319"/>
      <c r="KX47" s="319"/>
      <c r="KY47" s="319"/>
      <c r="KZ47" s="319"/>
      <c r="LA47" s="319"/>
      <c r="LB47" s="319"/>
      <c r="LC47" s="319"/>
      <c r="LD47" s="319"/>
      <c r="LE47" s="319"/>
      <c r="LF47" s="319"/>
      <c r="LG47" s="319"/>
      <c r="LH47" s="319"/>
      <c r="LI47" s="319"/>
      <c r="LJ47" s="319"/>
      <c r="LK47" s="319"/>
      <c r="LL47" s="319"/>
      <c r="LM47" s="319"/>
      <c r="LN47" s="319"/>
      <c r="LO47" s="319"/>
      <c r="LP47" s="319"/>
      <c r="LQ47" s="319"/>
      <c r="LR47" s="319"/>
      <c r="LS47" s="319"/>
      <c r="LT47" s="319"/>
      <c r="LU47" s="319"/>
      <c r="LV47" s="319"/>
      <c r="LW47" s="319"/>
      <c r="LX47" s="319"/>
      <c r="LY47" s="319"/>
      <c r="LZ47" s="319"/>
      <c r="MA47" s="319"/>
      <c r="MB47" s="319"/>
      <c r="MC47" s="319"/>
      <c r="MD47" s="319"/>
      <c r="ME47" s="319"/>
      <c r="MF47" s="319"/>
      <c r="MG47" s="319"/>
      <c r="MH47" s="319"/>
      <c r="MI47" s="319"/>
      <c r="MJ47" s="319"/>
      <c r="MK47" s="319"/>
      <c r="ML47" s="319"/>
      <c r="MM47" s="319"/>
      <c r="MN47" s="319"/>
      <c r="MO47" s="319"/>
      <c r="MP47" s="319"/>
      <c r="MQ47" s="319"/>
      <c r="MR47" s="319"/>
      <c r="MS47" s="319"/>
      <c r="MT47" s="319"/>
      <c r="MU47" s="319"/>
      <c r="MV47" s="319"/>
      <c r="MW47" s="319"/>
      <c r="MX47" s="319"/>
      <c r="MY47" s="319"/>
      <c r="MZ47" s="319"/>
      <c r="NA47" s="319"/>
      <c r="NB47" s="319"/>
      <c r="NC47" s="319"/>
      <c r="ND47" s="319"/>
      <c r="NE47" s="319"/>
      <c r="NF47" s="319"/>
      <c r="NG47" s="319"/>
      <c r="NH47" s="319"/>
      <c r="NI47" s="319"/>
      <c r="NJ47" s="319"/>
      <c r="NK47" s="319"/>
      <c r="NL47" s="319"/>
      <c r="NM47" s="319"/>
      <c r="NN47" s="319"/>
      <c r="NO47" s="319"/>
      <c r="NP47" s="319"/>
      <c r="NQ47" s="319"/>
      <c r="NR47" s="319"/>
      <c r="NS47" s="319"/>
      <c r="NT47" s="319"/>
      <c r="NU47" s="319"/>
      <c r="NV47" s="319"/>
      <c r="NW47" s="319"/>
      <c r="NX47" s="319"/>
      <c r="NY47" s="319"/>
      <c r="NZ47" s="319"/>
      <c r="OA47" s="319"/>
      <c r="OB47" s="319"/>
      <c r="OC47" s="319"/>
      <c r="OD47" s="319"/>
      <c r="OE47" s="319"/>
      <c r="OF47" s="319"/>
      <c r="OG47" s="319"/>
      <c r="OH47" s="319"/>
      <c r="OI47" s="319"/>
      <c r="OJ47" s="319"/>
      <c r="OK47" s="319"/>
      <c r="OL47" s="319"/>
      <c r="OM47" s="319"/>
      <c r="ON47" s="319"/>
      <c r="OO47" s="319"/>
      <c r="OP47" s="319"/>
      <c r="OQ47" s="319"/>
      <c r="OR47" s="319"/>
      <c r="OS47" s="319"/>
      <c r="OT47" s="319"/>
      <c r="OU47" s="319"/>
      <c r="OV47" s="319"/>
      <c r="OW47" s="319"/>
      <c r="OX47" s="319"/>
      <c r="OY47" s="319"/>
      <c r="OZ47" s="319"/>
      <c r="PA47" s="319"/>
      <c r="PB47" s="319"/>
      <c r="PC47" s="319"/>
      <c r="PD47" s="319"/>
      <c r="PE47" s="319"/>
      <c r="PF47" s="319"/>
      <c r="PG47" s="319"/>
      <c r="PH47" s="319"/>
      <c r="PI47" s="319"/>
      <c r="PJ47" s="319"/>
      <c r="PK47" s="319"/>
      <c r="PL47" s="319"/>
      <c r="PM47" s="319"/>
      <c r="PN47" s="319"/>
      <c r="PO47" s="319"/>
      <c r="PP47" s="319"/>
      <c r="PQ47" s="319"/>
      <c r="PR47" s="319"/>
      <c r="PS47" s="319"/>
      <c r="PT47" s="319"/>
      <c r="PU47" s="319"/>
      <c r="PV47" s="319"/>
      <c r="PW47" s="319"/>
      <c r="PX47" s="319"/>
      <c r="PY47" s="319"/>
      <c r="PZ47" s="319"/>
      <c r="QA47" s="319"/>
      <c r="QB47" s="319"/>
      <c r="QC47" s="319"/>
      <c r="QD47" s="319"/>
      <c r="QE47" s="319"/>
      <c r="QF47" s="319"/>
      <c r="QG47" s="319"/>
      <c r="QH47" s="319"/>
      <c r="QI47" s="319"/>
      <c r="QJ47" s="319"/>
      <c r="QK47" s="319"/>
      <c r="QL47" s="319"/>
      <c r="QM47" s="319"/>
      <c r="QN47" s="319"/>
      <c r="QO47" s="319"/>
      <c r="QP47" s="319"/>
      <c r="QQ47" s="319"/>
      <c r="QR47" s="319"/>
      <c r="QS47" s="319"/>
      <c r="QT47" s="319"/>
      <c r="QU47" s="319"/>
      <c r="QV47" s="319"/>
      <c r="QW47" s="319"/>
      <c r="QX47" s="319"/>
      <c r="QY47" s="319"/>
      <c r="QZ47" s="319"/>
      <c r="RA47" s="319"/>
      <c r="RB47" s="319"/>
      <c r="RC47" s="319"/>
      <c r="RD47" s="319"/>
      <c r="RE47" s="319"/>
      <c r="RF47" s="319"/>
      <c r="RG47" s="319"/>
    </row>
    <row r="48" spans="1:475" s="602" customFormat="1">
      <c r="A48" s="319"/>
      <c r="B48" s="837" t="s">
        <v>77</v>
      </c>
      <c r="C48" s="837"/>
      <c r="D48" s="838"/>
      <c r="E48" s="812" t="s">
        <v>695</v>
      </c>
      <c r="F48" s="812">
        <v>9</v>
      </c>
      <c r="G48" s="839">
        <f t="shared" si="10"/>
        <v>4.2636788491656474E-2</v>
      </c>
      <c r="H48" s="7" t="s">
        <v>37</v>
      </c>
      <c r="I48" s="813">
        <v>494</v>
      </c>
      <c r="J48" s="814">
        <v>84</v>
      </c>
      <c r="K48" s="815">
        <v>27.69</v>
      </c>
      <c r="L48" s="815">
        <v>27.69</v>
      </c>
      <c r="M48" s="841">
        <f t="shared" si="1"/>
        <v>0</v>
      </c>
      <c r="N48" s="841">
        <f t="shared" si="8"/>
        <v>41496</v>
      </c>
      <c r="O48" s="375"/>
      <c r="P48" s="843"/>
      <c r="Q48" s="844"/>
      <c r="R48" s="844">
        <f t="shared" si="2"/>
        <v>0</v>
      </c>
      <c r="S48" s="844">
        <f t="shared" si="3"/>
        <v>13678.86</v>
      </c>
      <c r="T48" s="844">
        <v>0</v>
      </c>
      <c r="U48" s="844"/>
      <c r="V48" s="844"/>
      <c r="W48" s="844">
        <v>0</v>
      </c>
      <c r="X48" s="844"/>
      <c r="Y48" s="844"/>
      <c r="Z48" s="844">
        <f t="shared" si="9"/>
        <v>0</v>
      </c>
      <c r="AA48" s="845">
        <f>IF(J48=0,0,(HLOOKUP(H48,ElectricAvoidedCosts!$C$7:$P$37,F48+1,FALSE)))</f>
        <v>0.53473697868300696</v>
      </c>
      <c r="AB48" s="844">
        <f t="shared" si="5"/>
        <v>22189.445667430056</v>
      </c>
      <c r="AC48" s="846" t="str">
        <f t="shared" si="6"/>
        <v/>
      </c>
      <c r="AD48" s="846" t="str">
        <f t="shared" si="7"/>
        <v/>
      </c>
      <c r="AE48" s="319"/>
      <c r="AF48" s="319"/>
      <c r="AG48" s="319"/>
      <c r="AH48" s="319"/>
      <c r="AI48" s="319"/>
      <c r="AJ48" s="319"/>
      <c r="AK48" s="319"/>
      <c r="AL48" s="319"/>
      <c r="AM48" s="319"/>
      <c r="AN48" s="319"/>
      <c r="AO48" s="319"/>
      <c r="AP48" s="319"/>
      <c r="AQ48" s="319"/>
      <c r="AR48" s="319"/>
      <c r="AS48" s="319"/>
      <c r="AT48" s="319"/>
      <c r="AU48" s="319"/>
      <c r="AV48" s="319"/>
      <c r="AW48" s="319"/>
      <c r="AX48" s="319"/>
      <c r="AY48" s="319"/>
      <c r="AZ48" s="319"/>
      <c r="BA48" s="319"/>
      <c r="BB48" s="319"/>
      <c r="BC48" s="319"/>
      <c r="BD48" s="319"/>
      <c r="BE48" s="319"/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19"/>
      <c r="CV48" s="319"/>
      <c r="CW48" s="319"/>
      <c r="CX48" s="319"/>
      <c r="CY48" s="319"/>
      <c r="CZ48" s="319"/>
      <c r="DA48" s="319"/>
      <c r="DB48" s="319"/>
      <c r="DC48" s="319"/>
      <c r="DD48" s="319"/>
      <c r="DE48" s="319"/>
      <c r="DF48" s="319"/>
      <c r="DG48" s="319"/>
      <c r="DH48" s="319"/>
      <c r="DI48" s="319"/>
      <c r="DJ48" s="319"/>
      <c r="DK48" s="319"/>
      <c r="DL48" s="319"/>
      <c r="DM48" s="319"/>
      <c r="DN48" s="319"/>
      <c r="DO48" s="319"/>
      <c r="DP48" s="319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  <c r="EE48" s="319"/>
      <c r="EF48" s="319"/>
      <c r="EG48" s="319"/>
      <c r="EH48" s="319"/>
      <c r="EI48" s="319"/>
      <c r="EJ48" s="319"/>
      <c r="EK48" s="319"/>
      <c r="EL48" s="319"/>
      <c r="EM48" s="319"/>
      <c r="EN48" s="319"/>
      <c r="EO48" s="319"/>
      <c r="EP48" s="319"/>
      <c r="EQ48" s="319"/>
      <c r="ER48" s="319"/>
      <c r="ES48" s="319"/>
      <c r="ET48" s="319"/>
      <c r="EU48" s="319"/>
      <c r="EV48" s="319"/>
      <c r="EW48" s="319"/>
      <c r="EX48" s="319"/>
      <c r="EY48" s="319"/>
      <c r="EZ48" s="319"/>
      <c r="FA48" s="319"/>
      <c r="FB48" s="319"/>
      <c r="FC48" s="319"/>
      <c r="FD48" s="319"/>
      <c r="FE48" s="319"/>
      <c r="FF48" s="319"/>
      <c r="FG48" s="319"/>
      <c r="FH48" s="319"/>
      <c r="FI48" s="319"/>
      <c r="FJ48" s="319"/>
      <c r="FK48" s="319"/>
      <c r="FL48" s="319"/>
      <c r="FM48" s="319"/>
      <c r="FN48" s="319"/>
      <c r="FO48" s="319"/>
      <c r="FP48" s="319"/>
      <c r="FQ48" s="319"/>
      <c r="FR48" s="319"/>
      <c r="FS48" s="319"/>
      <c r="FT48" s="319"/>
      <c r="FU48" s="319"/>
      <c r="FV48" s="319"/>
      <c r="FW48" s="319"/>
      <c r="FX48" s="319"/>
      <c r="FY48" s="319"/>
      <c r="FZ48" s="319"/>
      <c r="GA48" s="319"/>
      <c r="GB48" s="319"/>
      <c r="GC48" s="319"/>
      <c r="GD48" s="319"/>
      <c r="GE48" s="319"/>
      <c r="GF48" s="319"/>
      <c r="GG48" s="319"/>
      <c r="GH48" s="319"/>
      <c r="GI48" s="319"/>
      <c r="GJ48" s="319"/>
      <c r="GK48" s="319"/>
      <c r="GL48" s="319"/>
      <c r="GM48" s="319"/>
      <c r="GN48" s="319"/>
      <c r="GO48" s="319"/>
      <c r="GP48" s="319"/>
      <c r="GQ48" s="319"/>
      <c r="GR48" s="319"/>
      <c r="GS48" s="319"/>
      <c r="GT48" s="319"/>
      <c r="GU48" s="319"/>
      <c r="GV48" s="319"/>
      <c r="GW48" s="319"/>
      <c r="GX48" s="319"/>
      <c r="GY48" s="319"/>
      <c r="GZ48" s="319"/>
      <c r="HA48" s="319"/>
      <c r="HB48" s="319"/>
      <c r="HC48" s="319"/>
      <c r="HD48" s="319"/>
      <c r="HE48" s="319"/>
      <c r="HF48" s="319"/>
      <c r="HG48" s="319"/>
      <c r="HH48" s="319"/>
      <c r="HI48" s="319"/>
      <c r="HJ48" s="319"/>
      <c r="HK48" s="319"/>
      <c r="HL48" s="319"/>
      <c r="HM48" s="319"/>
      <c r="HN48" s="319"/>
      <c r="HO48" s="319"/>
      <c r="HP48" s="319"/>
      <c r="HQ48" s="319"/>
      <c r="HR48" s="319"/>
      <c r="HS48" s="319"/>
      <c r="HT48" s="319"/>
      <c r="HU48" s="319"/>
      <c r="HV48" s="319"/>
      <c r="HW48" s="319"/>
      <c r="HX48" s="319"/>
      <c r="HY48" s="319"/>
      <c r="HZ48" s="319"/>
      <c r="IA48" s="319"/>
      <c r="IB48" s="319"/>
      <c r="IC48" s="319"/>
      <c r="ID48" s="319"/>
      <c r="IE48" s="319"/>
      <c r="IF48" s="319"/>
      <c r="IG48" s="319"/>
      <c r="IH48" s="319"/>
      <c r="II48" s="319"/>
      <c r="IJ48" s="319"/>
      <c r="IK48" s="319"/>
      <c r="IL48" s="319"/>
      <c r="IM48" s="319"/>
      <c r="IN48" s="319"/>
      <c r="IO48" s="319"/>
      <c r="IP48" s="319"/>
      <c r="IQ48" s="319"/>
      <c r="IR48" s="319"/>
      <c r="IS48" s="319"/>
      <c r="IT48" s="319"/>
      <c r="IU48" s="319"/>
      <c r="IV48" s="319"/>
      <c r="IW48" s="319"/>
      <c r="IX48" s="319"/>
      <c r="IY48" s="319"/>
      <c r="IZ48" s="319"/>
      <c r="JA48" s="319"/>
      <c r="JB48" s="319"/>
      <c r="JC48" s="319"/>
      <c r="JD48" s="319"/>
      <c r="JE48" s="319"/>
      <c r="JF48" s="319"/>
      <c r="JG48" s="319"/>
      <c r="JH48" s="319"/>
      <c r="JI48" s="319"/>
      <c r="JJ48" s="319"/>
      <c r="JK48" s="319"/>
      <c r="JL48" s="319"/>
      <c r="JM48" s="319"/>
      <c r="JN48" s="319"/>
      <c r="JO48" s="319"/>
      <c r="JP48" s="319"/>
      <c r="JQ48" s="319"/>
      <c r="JR48" s="319"/>
      <c r="JS48" s="319"/>
      <c r="JT48" s="319"/>
      <c r="JU48" s="319"/>
      <c r="JV48" s="319"/>
      <c r="JW48" s="319"/>
      <c r="JX48" s="319"/>
      <c r="JY48" s="319"/>
      <c r="JZ48" s="319"/>
      <c r="KA48" s="319"/>
      <c r="KB48" s="319"/>
      <c r="KC48" s="319"/>
      <c r="KD48" s="319"/>
      <c r="KE48" s="319"/>
      <c r="KF48" s="319"/>
      <c r="KG48" s="319"/>
      <c r="KH48" s="319"/>
      <c r="KI48" s="319"/>
      <c r="KJ48" s="319"/>
      <c r="KK48" s="319"/>
      <c r="KL48" s="319"/>
      <c r="KM48" s="319"/>
      <c r="KN48" s="319"/>
      <c r="KO48" s="319"/>
      <c r="KP48" s="319"/>
      <c r="KQ48" s="319"/>
      <c r="KR48" s="319"/>
      <c r="KS48" s="319"/>
      <c r="KT48" s="319"/>
      <c r="KU48" s="319"/>
      <c r="KV48" s="319"/>
      <c r="KW48" s="319"/>
      <c r="KX48" s="319"/>
      <c r="KY48" s="319"/>
      <c r="KZ48" s="319"/>
      <c r="LA48" s="319"/>
      <c r="LB48" s="319"/>
      <c r="LC48" s="319"/>
      <c r="LD48" s="319"/>
      <c r="LE48" s="319"/>
      <c r="LF48" s="319"/>
      <c r="LG48" s="319"/>
      <c r="LH48" s="319"/>
      <c r="LI48" s="319"/>
      <c r="LJ48" s="319"/>
      <c r="LK48" s="319"/>
      <c r="LL48" s="319"/>
      <c r="LM48" s="319"/>
      <c r="LN48" s="319"/>
      <c r="LO48" s="319"/>
      <c r="LP48" s="319"/>
      <c r="LQ48" s="319"/>
      <c r="LR48" s="319"/>
      <c r="LS48" s="319"/>
      <c r="LT48" s="319"/>
      <c r="LU48" s="319"/>
      <c r="LV48" s="319"/>
      <c r="LW48" s="319"/>
      <c r="LX48" s="319"/>
      <c r="LY48" s="319"/>
      <c r="LZ48" s="319"/>
      <c r="MA48" s="319"/>
      <c r="MB48" s="319"/>
      <c r="MC48" s="319"/>
      <c r="MD48" s="319"/>
      <c r="ME48" s="319"/>
      <c r="MF48" s="319"/>
      <c r="MG48" s="319"/>
      <c r="MH48" s="319"/>
      <c r="MI48" s="319"/>
      <c r="MJ48" s="319"/>
      <c r="MK48" s="319"/>
      <c r="ML48" s="319"/>
      <c r="MM48" s="319"/>
      <c r="MN48" s="319"/>
      <c r="MO48" s="319"/>
      <c r="MP48" s="319"/>
      <c r="MQ48" s="319"/>
      <c r="MR48" s="319"/>
      <c r="MS48" s="319"/>
      <c r="MT48" s="319"/>
      <c r="MU48" s="319"/>
      <c r="MV48" s="319"/>
      <c r="MW48" s="319"/>
      <c r="MX48" s="319"/>
      <c r="MY48" s="319"/>
      <c r="MZ48" s="319"/>
      <c r="NA48" s="319"/>
      <c r="NB48" s="319"/>
      <c r="NC48" s="319"/>
      <c r="ND48" s="319"/>
      <c r="NE48" s="319"/>
      <c r="NF48" s="319"/>
      <c r="NG48" s="319"/>
      <c r="NH48" s="319"/>
      <c r="NI48" s="319"/>
      <c r="NJ48" s="319"/>
      <c r="NK48" s="319"/>
      <c r="NL48" s="319"/>
      <c r="NM48" s="319"/>
      <c r="NN48" s="319"/>
      <c r="NO48" s="319"/>
      <c r="NP48" s="319"/>
      <c r="NQ48" s="319"/>
      <c r="NR48" s="319"/>
      <c r="NS48" s="319"/>
      <c r="NT48" s="319"/>
      <c r="NU48" s="319"/>
      <c r="NV48" s="319"/>
      <c r="NW48" s="319"/>
      <c r="NX48" s="319"/>
      <c r="NY48" s="319"/>
      <c r="NZ48" s="319"/>
      <c r="OA48" s="319"/>
      <c r="OB48" s="319"/>
      <c r="OC48" s="319"/>
      <c r="OD48" s="319"/>
      <c r="OE48" s="319"/>
      <c r="OF48" s="319"/>
      <c r="OG48" s="319"/>
      <c r="OH48" s="319"/>
      <c r="OI48" s="319"/>
      <c r="OJ48" s="319"/>
      <c r="OK48" s="319"/>
      <c r="OL48" s="319"/>
      <c r="OM48" s="319"/>
      <c r="ON48" s="319"/>
      <c r="OO48" s="319"/>
      <c r="OP48" s="319"/>
      <c r="OQ48" s="319"/>
      <c r="OR48" s="319"/>
      <c r="OS48" s="319"/>
      <c r="OT48" s="319"/>
      <c r="OU48" s="319"/>
      <c r="OV48" s="319"/>
      <c r="OW48" s="319"/>
      <c r="OX48" s="319"/>
      <c r="OY48" s="319"/>
      <c r="OZ48" s="319"/>
      <c r="PA48" s="319"/>
      <c r="PB48" s="319"/>
      <c r="PC48" s="319"/>
      <c r="PD48" s="319"/>
      <c r="PE48" s="319"/>
      <c r="PF48" s="319"/>
      <c r="PG48" s="319"/>
      <c r="PH48" s="319"/>
      <c r="PI48" s="319"/>
      <c r="PJ48" s="319"/>
      <c r="PK48" s="319"/>
      <c r="PL48" s="319"/>
      <c r="PM48" s="319"/>
      <c r="PN48" s="319"/>
      <c r="PO48" s="319"/>
      <c r="PP48" s="319"/>
      <c r="PQ48" s="319"/>
      <c r="PR48" s="319"/>
      <c r="PS48" s="319"/>
      <c r="PT48" s="319"/>
      <c r="PU48" s="319"/>
      <c r="PV48" s="319"/>
      <c r="PW48" s="319"/>
      <c r="PX48" s="319"/>
      <c r="PY48" s="319"/>
      <c r="PZ48" s="319"/>
      <c r="QA48" s="319"/>
      <c r="QB48" s="319"/>
      <c r="QC48" s="319"/>
      <c r="QD48" s="319"/>
      <c r="QE48" s="319"/>
      <c r="QF48" s="319"/>
      <c r="QG48" s="319"/>
      <c r="QH48" s="319"/>
      <c r="QI48" s="319"/>
      <c r="QJ48" s="319"/>
      <c r="QK48" s="319"/>
      <c r="QL48" s="319"/>
      <c r="QM48" s="319"/>
      <c r="QN48" s="319"/>
      <c r="QO48" s="319"/>
      <c r="QP48" s="319"/>
      <c r="QQ48" s="319"/>
      <c r="QR48" s="319"/>
      <c r="QS48" s="319"/>
      <c r="QT48" s="319"/>
      <c r="QU48" s="319"/>
      <c r="QV48" s="319"/>
      <c r="QW48" s="319"/>
      <c r="QX48" s="319"/>
      <c r="QY48" s="319"/>
      <c r="QZ48" s="319"/>
      <c r="RA48" s="319"/>
      <c r="RB48" s="319"/>
      <c r="RC48" s="319"/>
      <c r="RD48" s="319"/>
      <c r="RE48" s="319"/>
      <c r="RF48" s="319"/>
      <c r="RG48" s="319"/>
    </row>
    <row r="49" spans="1:475" s="602" customFormat="1">
      <c r="A49" s="319"/>
      <c r="B49" s="837" t="s">
        <v>77</v>
      </c>
      <c r="C49" s="837"/>
      <c r="D49" s="838"/>
      <c r="E49" s="812" t="s">
        <v>696</v>
      </c>
      <c r="F49" s="812">
        <v>9</v>
      </c>
      <c r="G49" s="839">
        <f t="shared" si="10"/>
        <v>2.4248800086829883E-3</v>
      </c>
      <c r="H49" s="7" t="s">
        <v>37</v>
      </c>
      <c r="I49" s="813">
        <v>40</v>
      </c>
      <c r="J49" s="814">
        <v>59</v>
      </c>
      <c r="K49" s="815">
        <v>27.69</v>
      </c>
      <c r="L49" s="815">
        <v>27.69</v>
      </c>
      <c r="M49" s="841">
        <f t="shared" si="1"/>
        <v>0</v>
      </c>
      <c r="N49" s="841">
        <f t="shared" si="8"/>
        <v>2360</v>
      </c>
      <c r="O49" s="375"/>
      <c r="P49" s="843"/>
      <c r="Q49" s="844"/>
      <c r="R49" s="844">
        <f t="shared" si="2"/>
        <v>0</v>
      </c>
      <c r="S49" s="844">
        <f t="shared" si="3"/>
        <v>1107.6000000000001</v>
      </c>
      <c r="T49" s="844">
        <v>0</v>
      </c>
      <c r="U49" s="844"/>
      <c r="V49" s="844"/>
      <c r="W49" s="844">
        <v>0</v>
      </c>
      <c r="X49" s="844"/>
      <c r="Y49" s="844"/>
      <c r="Z49" s="844">
        <f t="shared" si="9"/>
        <v>0</v>
      </c>
      <c r="AA49" s="845">
        <f>IF(J49=0,0,(HLOOKUP(H49,ElectricAvoidedCosts!$C$7:$P$37,F49+1,FALSE)))</f>
        <v>0.53473697868300696</v>
      </c>
      <c r="AB49" s="844">
        <f t="shared" si="5"/>
        <v>1261.9792696918964</v>
      </c>
      <c r="AC49" s="846" t="str">
        <f t="shared" si="6"/>
        <v/>
      </c>
      <c r="AD49" s="846" t="str">
        <f t="shared" si="7"/>
        <v/>
      </c>
      <c r="AE49" s="319"/>
      <c r="AF49" s="319"/>
      <c r="AG49" s="319"/>
      <c r="AH49" s="319"/>
      <c r="AI49" s="319"/>
      <c r="AJ49" s="319"/>
      <c r="AK49" s="319"/>
      <c r="AL49" s="319"/>
      <c r="AM49" s="319"/>
      <c r="AN49" s="319"/>
      <c r="AO49" s="319"/>
      <c r="AP49" s="319"/>
      <c r="AQ49" s="319"/>
      <c r="AR49" s="319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  <c r="EE49" s="319"/>
      <c r="EF49" s="319"/>
      <c r="EG49" s="319"/>
      <c r="EH49" s="319"/>
      <c r="EI49" s="319"/>
      <c r="EJ49" s="319"/>
      <c r="EK49" s="319"/>
      <c r="EL49" s="319"/>
      <c r="EM49" s="319"/>
      <c r="EN49" s="319"/>
      <c r="EO49" s="319"/>
      <c r="EP49" s="319"/>
      <c r="EQ49" s="319"/>
      <c r="ER49" s="319"/>
      <c r="ES49" s="319"/>
      <c r="ET49" s="319"/>
      <c r="EU49" s="319"/>
      <c r="EV49" s="319"/>
      <c r="EW49" s="319"/>
      <c r="EX49" s="319"/>
      <c r="EY49" s="319"/>
      <c r="EZ49" s="319"/>
      <c r="FA49" s="319"/>
      <c r="FB49" s="319"/>
      <c r="FC49" s="319"/>
      <c r="FD49" s="319"/>
      <c r="FE49" s="319"/>
      <c r="FF49" s="319"/>
      <c r="FG49" s="319"/>
      <c r="FH49" s="319"/>
      <c r="FI49" s="319"/>
      <c r="FJ49" s="319"/>
      <c r="FK49" s="319"/>
      <c r="FL49" s="319"/>
      <c r="FM49" s="319"/>
      <c r="FN49" s="319"/>
      <c r="FO49" s="319"/>
      <c r="FP49" s="319"/>
      <c r="FQ49" s="319"/>
      <c r="FR49" s="319"/>
      <c r="FS49" s="319"/>
      <c r="FT49" s="319"/>
      <c r="FU49" s="319"/>
      <c r="FV49" s="319"/>
      <c r="FW49" s="319"/>
      <c r="FX49" s="319"/>
      <c r="FY49" s="319"/>
      <c r="FZ49" s="319"/>
      <c r="GA49" s="319"/>
      <c r="GB49" s="319"/>
      <c r="GC49" s="319"/>
      <c r="GD49" s="319"/>
      <c r="GE49" s="319"/>
      <c r="GF49" s="319"/>
      <c r="GG49" s="319"/>
      <c r="GH49" s="319"/>
      <c r="GI49" s="319"/>
      <c r="GJ49" s="319"/>
      <c r="GK49" s="319"/>
      <c r="GL49" s="319"/>
      <c r="GM49" s="319"/>
      <c r="GN49" s="319"/>
      <c r="GO49" s="319"/>
      <c r="GP49" s="319"/>
      <c r="GQ49" s="319"/>
      <c r="GR49" s="319"/>
      <c r="GS49" s="319"/>
      <c r="GT49" s="319"/>
      <c r="GU49" s="319"/>
      <c r="GV49" s="319"/>
      <c r="GW49" s="319"/>
      <c r="GX49" s="319"/>
      <c r="GY49" s="319"/>
      <c r="GZ49" s="319"/>
      <c r="HA49" s="319"/>
      <c r="HB49" s="319"/>
      <c r="HC49" s="319"/>
      <c r="HD49" s="319"/>
      <c r="HE49" s="319"/>
      <c r="HF49" s="319"/>
      <c r="HG49" s="319"/>
      <c r="HH49" s="319"/>
      <c r="HI49" s="319"/>
      <c r="HJ49" s="319"/>
      <c r="HK49" s="319"/>
      <c r="HL49" s="319"/>
      <c r="HM49" s="319"/>
      <c r="HN49" s="319"/>
      <c r="HO49" s="319"/>
      <c r="HP49" s="319"/>
      <c r="HQ49" s="319"/>
      <c r="HR49" s="319"/>
      <c r="HS49" s="319"/>
      <c r="HT49" s="319"/>
      <c r="HU49" s="319"/>
      <c r="HV49" s="319"/>
      <c r="HW49" s="319"/>
      <c r="HX49" s="319"/>
      <c r="HY49" s="319"/>
      <c r="HZ49" s="319"/>
      <c r="IA49" s="319"/>
      <c r="IB49" s="319"/>
      <c r="IC49" s="319"/>
      <c r="ID49" s="319"/>
      <c r="IE49" s="319"/>
      <c r="IF49" s="319"/>
      <c r="IG49" s="319"/>
      <c r="IH49" s="319"/>
      <c r="II49" s="319"/>
      <c r="IJ49" s="319"/>
      <c r="IK49" s="319"/>
      <c r="IL49" s="319"/>
      <c r="IM49" s="319"/>
      <c r="IN49" s="319"/>
      <c r="IO49" s="319"/>
      <c r="IP49" s="319"/>
      <c r="IQ49" s="319"/>
      <c r="IR49" s="319"/>
      <c r="IS49" s="319"/>
      <c r="IT49" s="319"/>
      <c r="IU49" s="319"/>
      <c r="IV49" s="319"/>
      <c r="IW49" s="319"/>
      <c r="IX49" s="319"/>
      <c r="IY49" s="319"/>
      <c r="IZ49" s="319"/>
      <c r="JA49" s="319"/>
      <c r="JB49" s="319"/>
      <c r="JC49" s="319"/>
      <c r="JD49" s="319"/>
      <c r="JE49" s="319"/>
      <c r="JF49" s="319"/>
      <c r="JG49" s="319"/>
      <c r="JH49" s="319"/>
      <c r="JI49" s="319"/>
      <c r="JJ49" s="319"/>
      <c r="JK49" s="319"/>
      <c r="JL49" s="319"/>
      <c r="JM49" s="319"/>
      <c r="JN49" s="319"/>
      <c r="JO49" s="319"/>
      <c r="JP49" s="319"/>
      <c r="JQ49" s="319"/>
      <c r="JR49" s="319"/>
      <c r="JS49" s="319"/>
      <c r="JT49" s="319"/>
      <c r="JU49" s="319"/>
      <c r="JV49" s="319"/>
      <c r="JW49" s="319"/>
      <c r="JX49" s="319"/>
      <c r="JY49" s="319"/>
      <c r="JZ49" s="319"/>
      <c r="KA49" s="319"/>
      <c r="KB49" s="319"/>
      <c r="KC49" s="319"/>
      <c r="KD49" s="319"/>
      <c r="KE49" s="319"/>
      <c r="KF49" s="319"/>
      <c r="KG49" s="319"/>
      <c r="KH49" s="319"/>
      <c r="KI49" s="319"/>
      <c r="KJ49" s="319"/>
      <c r="KK49" s="319"/>
      <c r="KL49" s="319"/>
      <c r="KM49" s="319"/>
      <c r="KN49" s="319"/>
      <c r="KO49" s="319"/>
      <c r="KP49" s="319"/>
      <c r="KQ49" s="319"/>
      <c r="KR49" s="319"/>
      <c r="KS49" s="319"/>
      <c r="KT49" s="319"/>
      <c r="KU49" s="319"/>
      <c r="KV49" s="319"/>
      <c r="KW49" s="319"/>
      <c r="KX49" s="319"/>
      <c r="KY49" s="319"/>
      <c r="KZ49" s="319"/>
      <c r="LA49" s="319"/>
      <c r="LB49" s="319"/>
      <c r="LC49" s="319"/>
      <c r="LD49" s="319"/>
      <c r="LE49" s="319"/>
      <c r="LF49" s="319"/>
      <c r="LG49" s="319"/>
      <c r="LH49" s="319"/>
      <c r="LI49" s="319"/>
      <c r="LJ49" s="319"/>
      <c r="LK49" s="319"/>
      <c r="LL49" s="319"/>
      <c r="LM49" s="319"/>
      <c r="LN49" s="319"/>
      <c r="LO49" s="319"/>
      <c r="LP49" s="319"/>
      <c r="LQ49" s="319"/>
      <c r="LR49" s="319"/>
      <c r="LS49" s="319"/>
      <c r="LT49" s="319"/>
      <c r="LU49" s="319"/>
      <c r="LV49" s="319"/>
      <c r="LW49" s="319"/>
      <c r="LX49" s="319"/>
      <c r="LY49" s="319"/>
      <c r="LZ49" s="319"/>
      <c r="MA49" s="319"/>
      <c r="MB49" s="319"/>
      <c r="MC49" s="319"/>
      <c r="MD49" s="319"/>
      <c r="ME49" s="319"/>
      <c r="MF49" s="319"/>
      <c r="MG49" s="319"/>
      <c r="MH49" s="319"/>
      <c r="MI49" s="319"/>
      <c r="MJ49" s="319"/>
      <c r="MK49" s="319"/>
      <c r="ML49" s="319"/>
      <c r="MM49" s="319"/>
      <c r="MN49" s="319"/>
      <c r="MO49" s="319"/>
      <c r="MP49" s="319"/>
      <c r="MQ49" s="319"/>
      <c r="MR49" s="319"/>
      <c r="MS49" s="319"/>
      <c r="MT49" s="319"/>
      <c r="MU49" s="319"/>
      <c r="MV49" s="319"/>
      <c r="MW49" s="319"/>
      <c r="MX49" s="319"/>
      <c r="MY49" s="319"/>
      <c r="MZ49" s="319"/>
      <c r="NA49" s="319"/>
      <c r="NB49" s="319"/>
      <c r="NC49" s="319"/>
      <c r="ND49" s="319"/>
      <c r="NE49" s="319"/>
      <c r="NF49" s="319"/>
      <c r="NG49" s="319"/>
      <c r="NH49" s="319"/>
      <c r="NI49" s="319"/>
      <c r="NJ49" s="319"/>
      <c r="NK49" s="319"/>
      <c r="NL49" s="319"/>
      <c r="NM49" s="319"/>
      <c r="NN49" s="319"/>
      <c r="NO49" s="319"/>
      <c r="NP49" s="319"/>
      <c r="NQ49" s="319"/>
      <c r="NR49" s="319"/>
      <c r="NS49" s="319"/>
      <c r="NT49" s="319"/>
      <c r="NU49" s="319"/>
      <c r="NV49" s="319"/>
      <c r="NW49" s="319"/>
      <c r="NX49" s="319"/>
      <c r="NY49" s="319"/>
      <c r="NZ49" s="319"/>
      <c r="OA49" s="319"/>
      <c r="OB49" s="319"/>
      <c r="OC49" s="319"/>
      <c r="OD49" s="319"/>
      <c r="OE49" s="319"/>
      <c r="OF49" s="319"/>
      <c r="OG49" s="319"/>
      <c r="OH49" s="319"/>
      <c r="OI49" s="319"/>
      <c r="OJ49" s="319"/>
      <c r="OK49" s="319"/>
      <c r="OL49" s="319"/>
      <c r="OM49" s="319"/>
      <c r="ON49" s="319"/>
      <c r="OO49" s="319"/>
      <c r="OP49" s="319"/>
      <c r="OQ49" s="319"/>
      <c r="OR49" s="319"/>
      <c r="OS49" s="319"/>
      <c r="OT49" s="319"/>
      <c r="OU49" s="319"/>
      <c r="OV49" s="319"/>
      <c r="OW49" s="319"/>
      <c r="OX49" s="319"/>
      <c r="OY49" s="319"/>
      <c r="OZ49" s="319"/>
      <c r="PA49" s="319"/>
      <c r="PB49" s="319"/>
      <c r="PC49" s="319"/>
      <c r="PD49" s="319"/>
      <c r="PE49" s="319"/>
      <c r="PF49" s="319"/>
      <c r="PG49" s="319"/>
      <c r="PH49" s="319"/>
      <c r="PI49" s="319"/>
      <c r="PJ49" s="319"/>
      <c r="PK49" s="319"/>
      <c r="PL49" s="319"/>
      <c r="PM49" s="319"/>
      <c r="PN49" s="319"/>
      <c r="PO49" s="319"/>
      <c r="PP49" s="319"/>
      <c r="PQ49" s="319"/>
      <c r="PR49" s="319"/>
      <c r="PS49" s="319"/>
      <c r="PT49" s="319"/>
      <c r="PU49" s="319"/>
      <c r="PV49" s="319"/>
      <c r="PW49" s="319"/>
      <c r="PX49" s="319"/>
      <c r="PY49" s="319"/>
      <c r="PZ49" s="319"/>
      <c r="QA49" s="319"/>
      <c r="QB49" s="319"/>
      <c r="QC49" s="319"/>
      <c r="QD49" s="319"/>
      <c r="QE49" s="319"/>
      <c r="QF49" s="319"/>
      <c r="QG49" s="319"/>
      <c r="QH49" s="319"/>
      <c r="QI49" s="319"/>
      <c r="QJ49" s="319"/>
      <c r="QK49" s="319"/>
      <c r="QL49" s="319"/>
      <c r="QM49" s="319"/>
      <c r="QN49" s="319"/>
      <c r="QO49" s="319"/>
      <c r="QP49" s="319"/>
      <c r="QQ49" s="319"/>
      <c r="QR49" s="319"/>
      <c r="QS49" s="319"/>
      <c r="QT49" s="319"/>
      <c r="QU49" s="319"/>
      <c r="QV49" s="319"/>
      <c r="QW49" s="319"/>
      <c r="QX49" s="319"/>
      <c r="QY49" s="319"/>
      <c r="QZ49" s="319"/>
      <c r="RA49" s="319"/>
      <c r="RB49" s="319"/>
      <c r="RC49" s="319"/>
      <c r="RD49" s="319"/>
      <c r="RE49" s="319"/>
      <c r="RF49" s="319"/>
      <c r="RG49" s="319"/>
    </row>
    <row r="50" spans="1:475" s="602" customFormat="1">
      <c r="A50" s="319"/>
      <c r="B50" s="837" t="s">
        <v>77</v>
      </c>
      <c r="C50" s="837"/>
      <c r="D50" s="838"/>
      <c r="E50" s="812" t="s">
        <v>697</v>
      </c>
      <c r="F50" s="812">
        <v>8</v>
      </c>
      <c r="G50" s="839">
        <f t="shared" si="10"/>
        <v>2.4493571402207297E-2</v>
      </c>
      <c r="H50" s="7" t="s">
        <v>37</v>
      </c>
      <c r="I50" s="813">
        <v>253</v>
      </c>
      <c r="J50" s="814">
        <v>106</v>
      </c>
      <c r="K50" s="815">
        <v>36.68</v>
      </c>
      <c r="L50" s="815">
        <v>36.68</v>
      </c>
      <c r="M50" s="841">
        <f t="shared" si="1"/>
        <v>0</v>
      </c>
      <c r="N50" s="841">
        <f t="shared" si="8"/>
        <v>26818</v>
      </c>
      <c r="O50" s="375"/>
      <c r="P50" s="843"/>
      <c r="Q50" s="844"/>
      <c r="R50" s="844">
        <f t="shared" si="2"/>
        <v>0</v>
      </c>
      <c r="S50" s="844">
        <f t="shared" si="3"/>
        <v>9280.0399999999991</v>
      </c>
      <c r="T50" s="844">
        <v>0</v>
      </c>
      <c r="U50" s="844"/>
      <c r="V50" s="844"/>
      <c r="W50" s="844">
        <v>0</v>
      </c>
      <c r="X50" s="844"/>
      <c r="Y50" s="844"/>
      <c r="Z50" s="844">
        <f t="shared" si="9"/>
        <v>0</v>
      </c>
      <c r="AA50" s="845">
        <f>IF(J50=0,0,(HLOOKUP(H50,ElectricAvoidedCosts!$C$7:$P$37,F50+1,FALSE)))</f>
        <v>0.48489373082680509</v>
      </c>
      <c r="AB50" s="844">
        <f t="shared" si="5"/>
        <v>13003.880073313259</v>
      </c>
      <c r="AC50" s="846" t="str">
        <f t="shared" si="6"/>
        <v/>
      </c>
      <c r="AD50" s="846" t="str">
        <f t="shared" si="7"/>
        <v/>
      </c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  <c r="EE50" s="319"/>
      <c r="EF50" s="319"/>
      <c r="EG50" s="319"/>
      <c r="EH50" s="319"/>
      <c r="EI50" s="319"/>
      <c r="EJ50" s="319"/>
      <c r="EK50" s="319"/>
      <c r="EL50" s="319"/>
      <c r="EM50" s="319"/>
      <c r="EN50" s="319"/>
      <c r="EO50" s="319"/>
      <c r="EP50" s="319"/>
      <c r="EQ50" s="319"/>
      <c r="ER50" s="319"/>
      <c r="ES50" s="319"/>
      <c r="ET50" s="319"/>
      <c r="EU50" s="319"/>
      <c r="EV50" s="319"/>
      <c r="EW50" s="319"/>
      <c r="EX50" s="319"/>
      <c r="EY50" s="319"/>
      <c r="EZ50" s="319"/>
      <c r="FA50" s="319"/>
      <c r="FB50" s="319"/>
      <c r="FC50" s="319"/>
      <c r="FD50" s="319"/>
      <c r="FE50" s="319"/>
      <c r="FF50" s="319"/>
      <c r="FG50" s="319"/>
      <c r="FH50" s="319"/>
      <c r="FI50" s="319"/>
      <c r="FJ50" s="319"/>
      <c r="FK50" s="319"/>
      <c r="FL50" s="319"/>
      <c r="FM50" s="319"/>
      <c r="FN50" s="319"/>
      <c r="FO50" s="319"/>
      <c r="FP50" s="319"/>
      <c r="FQ50" s="319"/>
      <c r="FR50" s="319"/>
      <c r="FS50" s="319"/>
      <c r="FT50" s="319"/>
      <c r="FU50" s="319"/>
      <c r="FV50" s="319"/>
      <c r="FW50" s="319"/>
      <c r="FX50" s="319"/>
      <c r="FY50" s="319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19"/>
      <c r="IB50" s="319"/>
      <c r="IC50" s="319"/>
      <c r="ID50" s="319"/>
      <c r="IE50" s="319"/>
      <c r="IF50" s="319"/>
      <c r="IG50" s="319"/>
      <c r="IH50" s="319"/>
      <c r="II50" s="319"/>
      <c r="IJ50" s="319"/>
      <c r="IK50" s="319"/>
      <c r="IL50" s="319"/>
      <c r="IM50" s="319"/>
      <c r="IN50" s="319"/>
      <c r="IO50" s="319"/>
      <c r="IP50" s="319"/>
      <c r="IQ50" s="319"/>
      <c r="IR50" s="319"/>
      <c r="IS50" s="319"/>
      <c r="IT50" s="319"/>
      <c r="IU50" s="319"/>
      <c r="IV50" s="319"/>
      <c r="IW50" s="319"/>
      <c r="IX50" s="319"/>
      <c r="IY50" s="319"/>
      <c r="IZ50" s="319"/>
      <c r="JA50" s="319"/>
      <c r="JB50" s="319"/>
      <c r="JC50" s="319"/>
      <c r="JD50" s="319"/>
      <c r="JE50" s="319"/>
      <c r="JF50" s="319"/>
      <c r="JG50" s="319"/>
      <c r="JH50" s="319"/>
      <c r="JI50" s="319"/>
      <c r="JJ50" s="319"/>
      <c r="JK50" s="319"/>
      <c r="JL50" s="319"/>
      <c r="JM50" s="319"/>
      <c r="JN50" s="319"/>
      <c r="JO50" s="319"/>
      <c r="JP50" s="319"/>
      <c r="JQ50" s="319"/>
      <c r="JR50" s="319"/>
      <c r="JS50" s="319"/>
      <c r="JT50" s="319"/>
      <c r="JU50" s="319"/>
      <c r="JV50" s="319"/>
      <c r="JW50" s="319"/>
      <c r="JX50" s="319"/>
      <c r="JY50" s="319"/>
      <c r="JZ50" s="319"/>
      <c r="KA50" s="319"/>
      <c r="KB50" s="319"/>
      <c r="KC50" s="319"/>
      <c r="KD50" s="319"/>
      <c r="KE50" s="319"/>
      <c r="KF50" s="319"/>
      <c r="KG50" s="319"/>
      <c r="KH50" s="319"/>
      <c r="KI50" s="319"/>
      <c r="KJ50" s="319"/>
      <c r="KK50" s="319"/>
      <c r="KL50" s="319"/>
      <c r="KM50" s="319"/>
      <c r="KN50" s="319"/>
      <c r="KO50" s="319"/>
      <c r="KP50" s="319"/>
      <c r="KQ50" s="319"/>
      <c r="KR50" s="319"/>
      <c r="KS50" s="319"/>
      <c r="KT50" s="319"/>
      <c r="KU50" s="319"/>
      <c r="KV50" s="319"/>
      <c r="KW50" s="319"/>
      <c r="KX50" s="319"/>
      <c r="KY50" s="319"/>
      <c r="KZ50" s="319"/>
      <c r="LA50" s="319"/>
      <c r="LB50" s="319"/>
      <c r="LC50" s="319"/>
      <c r="LD50" s="319"/>
      <c r="LE50" s="319"/>
      <c r="LF50" s="319"/>
      <c r="LG50" s="319"/>
      <c r="LH50" s="319"/>
      <c r="LI50" s="319"/>
      <c r="LJ50" s="319"/>
      <c r="LK50" s="319"/>
      <c r="LL50" s="319"/>
      <c r="LM50" s="319"/>
      <c r="LN50" s="319"/>
      <c r="LO50" s="319"/>
      <c r="LP50" s="319"/>
      <c r="LQ50" s="319"/>
      <c r="LR50" s="319"/>
      <c r="LS50" s="319"/>
      <c r="LT50" s="319"/>
      <c r="LU50" s="319"/>
      <c r="LV50" s="319"/>
      <c r="LW50" s="319"/>
      <c r="LX50" s="319"/>
      <c r="LY50" s="319"/>
      <c r="LZ50" s="319"/>
      <c r="MA50" s="319"/>
      <c r="MB50" s="319"/>
      <c r="MC50" s="319"/>
      <c r="MD50" s="319"/>
      <c r="ME50" s="319"/>
      <c r="MF50" s="319"/>
      <c r="MG50" s="319"/>
      <c r="MH50" s="319"/>
      <c r="MI50" s="319"/>
      <c r="MJ50" s="319"/>
      <c r="MK50" s="319"/>
      <c r="ML50" s="319"/>
      <c r="MM50" s="319"/>
      <c r="MN50" s="319"/>
      <c r="MO50" s="319"/>
      <c r="MP50" s="319"/>
      <c r="MQ50" s="319"/>
      <c r="MR50" s="319"/>
      <c r="MS50" s="319"/>
      <c r="MT50" s="319"/>
      <c r="MU50" s="319"/>
      <c r="MV50" s="319"/>
      <c r="MW50" s="319"/>
      <c r="MX50" s="319"/>
      <c r="MY50" s="319"/>
      <c r="MZ50" s="319"/>
      <c r="NA50" s="319"/>
      <c r="NB50" s="319"/>
      <c r="NC50" s="319"/>
      <c r="ND50" s="319"/>
      <c r="NE50" s="319"/>
      <c r="NF50" s="319"/>
      <c r="NG50" s="319"/>
      <c r="NH50" s="319"/>
      <c r="NI50" s="319"/>
      <c r="NJ50" s="319"/>
      <c r="NK50" s="319"/>
      <c r="NL50" s="319"/>
      <c r="NM50" s="319"/>
      <c r="NN50" s="319"/>
      <c r="NO50" s="319"/>
      <c r="NP50" s="319"/>
      <c r="NQ50" s="319"/>
      <c r="NR50" s="319"/>
      <c r="NS50" s="319"/>
      <c r="NT50" s="319"/>
      <c r="NU50" s="319"/>
      <c r="NV50" s="319"/>
      <c r="NW50" s="319"/>
      <c r="NX50" s="319"/>
      <c r="NY50" s="319"/>
      <c r="NZ50" s="319"/>
      <c r="OA50" s="319"/>
      <c r="OB50" s="319"/>
      <c r="OC50" s="319"/>
      <c r="OD50" s="319"/>
      <c r="OE50" s="319"/>
      <c r="OF50" s="319"/>
      <c r="OG50" s="319"/>
      <c r="OH50" s="319"/>
      <c r="OI50" s="319"/>
      <c r="OJ50" s="319"/>
      <c r="OK50" s="319"/>
      <c r="OL50" s="319"/>
      <c r="OM50" s="319"/>
      <c r="ON50" s="319"/>
      <c r="OO50" s="319"/>
      <c r="OP50" s="319"/>
      <c r="OQ50" s="319"/>
      <c r="OR50" s="319"/>
      <c r="OS50" s="319"/>
      <c r="OT50" s="319"/>
      <c r="OU50" s="319"/>
      <c r="OV50" s="319"/>
      <c r="OW50" s="319"/>
      <c r="OX50" s="319"/>
      <c r="OY50" s="319"/>
      <c r="OZ50" s="319"/>
      <c r="PA50" s="319"/>
      <c r="PB50" s="319"/>
      <c r="PC50" s="319"/>
      <c r="PD50" s="319"/>
      <c r="PE50" s="319"/>
      <c r="PF50" s="319"/>
      <c r="PG50" s="319"/>
      <c r="PH50" s="319"/>
      <c r="PI50" s="319"/>
      <c r="PJ50" s="319"/>
      <c r="PK50" s="319"/>
      <c r="PL50" s="319"/>
      <c r="PM50" s="319"/>
      <c r="PN50" s="319"/>
      <c r="PO50" s="319"/>
      <c r="PP50" s="319"/>
      <c r="PQ50" s="319"/>
      <c r="PR50" s="319"/>
      <c r="PS50" s="319"/>
      <c r="PT50" s="319"/>
      <c r="PU50" s="319"/>
      <c r="PV50" s="319"/>
      <c r="PW50" s="319"/>
      <c r="PX50" s="319"/>
      <c r="PY50" s="319"/>
      <c r="PZ50" s="319"/>
      <c r="QA50" s="319"/>
      <c r="QB50" s="319"/>
      <c r="QC50" s="319"/>
      <c r="QD50" s="319"/>
      <c r="QE50" s="319"/>
      <c r="QF50" s="319"/>
      <c r="QG50" s="319"/>
      <c r="QH50" s="319"/>
      <c r="QI50" s="319"/>
      <c r="QJ50" s="319"/>
      <c r="QK50" s="319"/>
      <c r="QL50" s="319"/>
      <c r="QM50" s="319"/>
      <c r="QN50" s="319"/>
      <c r="QO50" s="319"/>
      <c r="QP50" s="319"/>
      <c r="QQ50" s="319"/>
      <c r="QR50" s="319"/>
      <c r="QS50" s="319"/>
      <c r="QT50" s="319"/>
      <c r="QU50" s="319"/>
      <c r="QV50" s="319"/>
      <c r="QW50" s="319"/>
      <c r="QX50" s="319"/>
      <c r="QY50" s="319"/>
      <c r="QZ50" s="319"/>
      <c r="RA50" s="319"/>
      <c r="RB50" s="319"/>
      <c r="RC50" s="319"/>
      <c r="RD50" s="319"/>
      <c r="RE50" s="319"/>
      <c r="RF50" s="319"/>
      <c r="RG50" s="319"/>
    </row>
    <row r="51" spans="1:475" s="746" customFormat="1">
      <c r="A51" s="319"/>
      <c r="B51" s="837" t="s">
        <v>77</v>
      </c>
      <c r="C51" s="848"/>
      <c r="D51" s="849"/>
      <c r="E51" s="812" t="s">
        <v>698</v>
      </c>
      <c r="F51" s="812">
        <v>6</v>
      </c>
      <c r="G51" s="839">
        <f t="shared" si="10"/>
        <v>8.7919025173576696E-3</v>
      </c>
      <c r="H51" s="7" t="s">
        <v>37</v>
      </c>
      <c r="I51" s="813">
        <v>85</v>
      </c>
      <c r="J51" s="814">
        <v>151</v>
      </c>
      <c r="K51" s="815">
        <v>36.68</v>
      </c>
      <c r="L51" s="815">
        <v>36.68</v>
      </c>
      <c r="M51" s="841">
        <f t="shared" ref="M51:M88" si="11">IF((ABS(L51))&gt;(ABS(K51)),L51-K51,0)</f>
        <v>0</v>
      </c>
      <c r="N51" s="841">
        <f t="shared" ref="N51:N88" si="12">I51*J51</f>
        <v>12835</v>
      </c>
      <c r="O51" s="745"/>
      <c r="P51" s="843"/>
      <c r="Q51" s="844"/>
      <c r="R51" s="844">
        <f t="shared" ref="R51:R88" si="13">M51*I51</f>
        <v>0</v>
      </c>
      <c r="S51" s="844">
        <f t="shared" si="3"/>
        <v>3117.8</v>
      </c>
      <c r="T51" s="844">
        <v>0</v>
      </c>
      <c r="U51" s="844"/>
      <c r="V51" s="844"/>
      <c r="W51" s="844">
        <v>0</v>
      </c>
      <c r="X51" s="844"/>
      <c r="Y51" s="844"/>
      <c r="Z51" s="844">
        <f t="shared" ref="Z51:Z88" si="14">W51/(1+$E$2)^1</f>
        <v>0</v>
      </c>
      <c r="AA51" s="845">
        <f>IF(J51=0,0,(HLOOKUP(H51,ElectricAvoidedCosts!$C$7:$P$37,F51+1,FALSE)))</f>
        <v>0.37735043748880637</v>
      </c>
      <c r="AB51" s="844">
        <f t="shared" ref="AB51:AB88" si="15">AA51*N51</f>
        <v>4843.2928651688298</v>
      </c>
      <c r="AC51" s="846" t="str">
        <f t="shared" ref="AC51:AC88" si="16">IFERROR(AB51/X51,"")</f>
        <v/>
      </c>
      <c r="AD51" s="846" t="str">
        <f t="shared" ref="AD51:AD88" si="17">IFERROR(((AB51*1.1)+Z51)/Y51,"")</f>
        <v/>
      </c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L51" s="319"/>
      <c r="DM51" s="319"/>
      <c r="DN51" s="319"/>
      <c r="DO51" s="319"/>
      <c r="DP51" s="319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  <c r="EE51" s="319"/>
      <c r="EF51" s="319"/>
      <c r="EG51" s="319"/>
      <c r="EH51" s="319"/>
      <c r="EI51" s="319"/>
      <c r="EJ51" s="319"/>
      <c r="EK51" s="319"/>
      <c r="EL51" s="319"/>
      <c r="EM51" s="319"/>
      <c r="EN51" s="319"/>
      <c r="EO51" s="319"/>
      <c r="EP51" s="319"/>
      <c r="EQ51" s="319"/>
      <c r="ER51" s="319"/>
      <c r="ES51" s="319"/>
      <c r="ET51" s="319"/>
      <c r="EU51" s="319"/>
      <c r="EV51" s="319"/>
      <c r="EW51" s="319"/>
      <c r="EX51" s="319"/>
      <c r="EY51" s="319"/>
      <c r="EZ51" s="319"/>
      <c r="FA51" s="319"/>
      <c r="FB51" s="319"/>
      <c r="FC51" s="319"/>
      <c r="FD51" s="319"/>
      <c r="FE51" s="319"/>
      <c r="FF51" s="319"/>
      <c r="FG51" s="319"/>
      <c r="FH51" s="319"/>
      <c r="FI51" s="319"/>
      <c r="FJ51" s="319"/>
      <c r="FK51" s="319"/>
      <c r="FL51" s="319"/>
      <c r="FM51" s="319"/>
      <c r="FN51" s="319"/>
      <c r="FO51" s="319"/>
      <c r="FP51" s="319"/>
      <c r="FQ51" s="319"/>
      <c r="FR51" s="319"/>
      <c r="FS51" s="319"/>
      <c r="FT51" s="319"/>
      <c r="FU51" s="319"/>
      <c r="FV51" s="319"/>
      <c r="FW51" s="319"/>
      <c r="FX51" s="319"/>
      <c r="FY51" s="319"/>
      <c r="FZ51" s="319"/>
      <c r="GA51" s="319"/>
      <c r="GB51" s="319"/>
      <c r="GC51" s="319"/>
      <c r="GD51" s="319"/>
      <c r="GE51" s="319"/>
      <c r="GF51" s="319"/>
      <c r="GG51" s="319"/>
      <c r="GH51" s="319"/>
      <c r="GI51" s="319"/>
      <c r="GJ51" s="319"/>
      <c r="GK51" s="319"/>
      <c r="GL51" s="319"/>
      <c r="GM51" s="319"/>
      <c r="GN51" s="319"/>
      <c r="GO51" s="319"/>
      <c r="GP51" s="319"/>
      <c r="GQ51" s="319"/>
      <c r="GR51" s="319"/>
      <c r="GS51" s="319"/>
      <c r="GT51" s="319"/>
      <c r="GU51" s="319"/>
      <c r="GV51" s="319"/>
      <c r="GW51" s="319"/>
      <c r="GX51" s="319"/>
      <c r="GY51" s="319"/>
      <c r="GZ51" s="319"/>
      <c r="HA51" s="319"/>
      <c r="HB51" s="319"/>
      <c r="HC51" s="319"/>
      <c r="HD51" s="319"/>
      <c r="HE51" s="319"/>
      <c r="HF51" s="319"/>
      <c r="HG51" s="319"/>
      <c r="HH51" s="319"/>
      <c r="HI51" s="319"/>
      <c r="HJ51" s="319"/>
      <c r="HK51" s="319"/>
      <c r="HL51" s="319"/>
      <c r="HM51" s="319"/>
      <c r="HN51" s="319"/>
      <c r="HO51" s="319"/>
      <c r="HP51" s="319"/>
      <c r="HQ51" s="319"/>
      <c r="HR51" s="319"/>
      <c r="HS51" s="319"/>
      <c r="HT51" s="319"/>
      <c r="HU51" s="319"/>
      <c r="HV51" s="319"/>
      <c r="HW51" s="319"/>
      <c r="HX51" s="319"/>
      <c r="HY51" s="319"/>
      <c r="HZ51" s="319"/>
      <c r="IA51" s="319"/>
      <c r="IB51" s="319"/>
      <c r="IC51" s="319"/>
      <c r="ID51" s="319"/>
      <c r="IE51" s="319"/>
      <c r="IF51" s="319"/>
      <c r="IG51" s="319"/>
      <c r="IH51" s="319"/>
      <c r="II51" s="319"/>
      <c r="IJ51" s="319"/>
      <c r="IK51" s="319"/>
      <c r="IL51" s="319"/>
      <c r="IM51" s="319"/>
      <c r="IN51" s="319"/>
      <c r="IO51" s="319"/>
      <c r="IP51" s="319"/>
      <c r="IQ51" s="319"/>
      <c r="IR51" s="319"/>
      <c r="IS51" s="319"/>
      <c r="IT51" s="319"/>
      <c r="IU51" s="319"/>
      <c r="IV51" s="319"/>
      <c r="IW51" s="319"/>
      <c r="IX51" s="319"/>
      <c r="IY51" s="319"/>
      <c r="IZ51" s="319"/>
      <c r="JA51" s="319"/>
      <c r="JB51" s="319"/>
      <c r="JC51" s="319"/>
      <c r="JD51" s="319"/>
      <c r="JE51" s="319"/>
      <c r="JF51" s="319"/>
      <c r="JG51" s="319"/>
      <c r="JH51" s="319"/>
      <c r="JI51" s="319"/>
      <c r="JJ51" s="319"/>
      <c r="JK51" s="319"/>
      <c r="JL51" s="319"/>
      <c r="JM51" s="319"/>
      <c r="JN51" s="319"/>
      <c r="JO51" s="319"/>
      <c r="JP51" s="319"/>
      <c r="JQ51" s="319"/>
      <c r="JR51" s="319"/>
      <c r="JS51" s="319"/>
      <c r="JT51" s="319"/>
      <c r="JU51" s="319"/>
      <c r="JV51" s="319"/>
      <c r="JW51" s="319"/>
      <c r="JX51" s="319"/>
      <c r="JY51" s="319"/>
      <c r="JZ51" s="319"/>
      <c r="KA51" s="319"/>
      <c r="KB51" s="319"/>
      <c r="KC51" s="319"/>
      <c r="KD51" s="319"/>
      <c r="KE51" s="319"/>
      <c r="KF51" s="319"/>
      <c r="KG51" s="319"/>
      <c r="KH51" s="319"/>
      <c r="KI51" s="319"/>
      <c r="KJ51" s="319"/>
      <c r="KK51" s="319"/>
      <c r="KL51" s="319"/>
      <c r="KM51" s="319"/>
      <c r="KN51" s="319"/>
      <c r="KO51" s="319"/>
      <c r="KP51" s="319"/>
      <c r="KQ51" s="319"/>
      <c r="KR51" s="319"/>
      <c r="KS51" s="319"/>
      <c r="KT51" s="319"/>
      <c r="KU51" s="319"/>
      <c r="KV51" s="319"/>
      <c r="KW51" s="319"/>
      <c r="KX51" s="319"/>
      <c r="KY51" s="319"/>
      <c r="KZ51" s="319"/>
      <c r="LA51" s="319"/>
      <c r="LB51" s="319"/>
      <c r="LC51" s="319"/>
      <c r="LD51" s="319"/>
      <c r="LE51" s="319"/>
      <c r="LF51" s="319"/>
      <c r="LG51" s="319"/>
      <c r="LH51" s="319"/>
      <c r="LI51" s="319"/>
      <c r="LJ51" s="319"/>
      <c r="LK51" s="319"/>
      <c r="LL51" s="319"/>
      <c r="LM51" s="319"/>
      <c r="LN51" s="319"/>
      <c r="LO51" s="319"/>
      <c r="LP51" s="319"/>
      <c r="LQ51" s="319"/>
      <c r="LR51" s="319"/>
      <c r="LS51" s="319"/>
      <c r="LT51" s="319"/>
      <c r="LU51" s="319"/>
      <c r="LV51" s="319"/>
      <c r="LW51" s="319"/>
      <c r="LX51" s="319"/>
      <c r="LY51" s="319"/>
      <c r="LZ51" s="319"/>
      <c r="MA51" s="319"/>
      <c r="MB51" s="319"/>
      <c r="MC51" s="319"/>
      <c r="MD51" s="319"/>
      <c r="ME51" s="319"/>
      <c r="MF51" s="319"/>
      <c r="MG51" s="319"/>
      <c r="MH51" s="319"/>
      <c r="MI51" s="319"/>
      <c r="MJ51" s="319"/>
      <c r="MK51" s="319"/>
      <c r="ML51" s="319"/>
      <c r="MM51" s="319"/>
      <c r="MN51" s="319"/>
      <c r="MO51" s="319"/>
      <c r="MP51" s="319"/>
      <c r="MQ51" s="319"/>
      <c r="MR51" s="319"/>
      <c r="MS51" s="319"/>
      <c r="MT51" s="319"/>
      <c r="MU51" s="319"/>
      <c r="MV51" s="319"/>
      <c r="MW51" s="319"/>
      <c r="MX51" s="319"/>
      <c r="MY51" s="319"/>
      <c r="MZ51" s="319"/>
      <c r="NA51" s="319"/>
      <c r="NB51" s="319"/>
      <c r="NC51" s="319"/>
      <c r="ND51" s="319"/>
      <c r="NE51" s="319"/>
      <c r="NF51" s="319"/>
      <c r="NG51" s="319"/>
      <c r="NH51" s="319"/>
      <c r="NI51" s="319"/>
      <c r="NJ51" s="319"/>
      <c r="NK51" s="319"/>
      <c r="NL51" s="319"/>
      <c r="NM51" s="319"/>
      <c r="NN51" s="319"/>
      <c r="NO51" s="319"/>
      <c r="NP51" s="319"/>
      <c r="NQ51" s="319"/>
      <c r="NR51" s="319"/>
      <c r="NS51" s="319"/>
      <c r="NT51" s="319"/>
      <c r="NU51" s="319"/>
      <c r="NV51" s="319"/>
      <c r="NW51" s="319"/>
      <c r="NX51" s="319"/>
      <c r="NY51" s="319"/>
      <c r="NZ51" s="319"/>
      <c r="OA51" s="319"/>
      <c r="OB51" s="319"/>
      <c r="OC51" s="319"/>
      <c r="OD51" s="319"/>
      <c r="OE51" s="319"/>
      <c r="OF51" s="319"/>
      <c r="OG51" s="319"/>
      <c r="OH51" s="319"/>
      <c r="OI51" s="319"/>
      <c r="OJ51" s="319"/>
      <c r="OK51" s="319"/>
      <c r="OL51" s="319"/>
      <c r="OM51" s="319"/>
      <c r="ON51" s="319"/>
      <c r="OO51" s="319"/>
      <c r="OP51" s="319"/>
      <c r="OQ51" s="319"/>
      <c r="OR51" s="319"/>
      <c r="OS51" s="319"/>
      <c r="OT51" s="319"/>
      <c r="OU51" s="319"/>
      <c r="OV51" s="319"/>
      <c r="OW51" s="319"/>
      <c r="OX51" s="319"/>
      <c r="OY51" s="319"/>
      <c r="OZ51" s="319"/>
      <c r="PA51" s="319"/>
      <c r="PB51" s="319"/>
      <c r="PC51" s="319"/>
      <c r="PD51" s="319"/>
      <c r="PE51" s="319"/>
      <c r="PF51" s="319"/>
      <c r="PG51" s="319"/>
      <c r="PH51" s="319"/>
      <c r="PI51" s="319"/>
      <c r="PJ51" s="319"/>
      <c r="PK51" s="319"/>
      <c r="PL51" s="319"/>
      <c r="PM51" s="319"/>
      <c r="PN51" s="319"/>
      <c r="PO51" s="319"/>
      <c r="PP51" s="319"/>
      <c r="PQ51" s="319"/>
      <c r="PR51" s="319"/>
      <c r="PS51" s="319"/>
      <c r="PT51" s="319"/>
      <c r="PU51" s="319"/>
      <c r="PV51" s="319"/>
      <c r="PW51" s="319"/>
      <c r="PX51" s="319"/>
      <c r="PY51" s="319"/>
      <c r="PZ51" s="319"/>
      <c r="QA51" s="319"/>
      <c r="QB51" s="319"/>
      <c r="QC51" s="319"/>
      <c r="QD51" s="319"/>
      <c r="QE51" s="319"/>
      <c r="QF51" s="319"/>
      <c r="QG51" s="319"/>
      <c r="QH51" s="319"/>
      <c r="QI51" s="319"/>
      <c r="QJ51" s="319"/>
      <c r="QK51" s="319"/>
      <c r="QL51" s="319"/>
      <c r="QM51" s="319"/>
      <c r="QN51" s="319"/>
      <c r="QO51" s="319"/>
      <c r="QP51" s="319"/>
      <c r="QQ51" s="319"/>
      <c r="QR51" s="319"/>
      <c r="QS51" s="319"/>
      <c r="QT51" s="319"/>
      <c r="QU51" s="319"/>
      <c r="QV51" s="319"/>
      <c r="QW51" s="319"/>
      <c r="QX51" s="319"/>
      <c r="QY51" s="319"/>
      <c r="QZ51" s="319"/>
      <c r="RA51" s="319"/>
      <c r="RB51" s="319"/>
      <c r="RC51" s="319"/>
      <c r="RD51" s="319"/>
      <c r="RE51" s="319"/>
      <c r="RF51" s="319"/>
      <c r="RG51" s="319"/>
    </row>
    <row r="52" spans="1:475" s="746" customFormat="1">
      <c r="A52" s="319"/>
      <c r="B52" s="837" t="s">
        <v>77</v>
      </c>
      <c r="C52" s="848"/>
      <c r="D52" s="849"/>
      <c r="E52" s="812" t="s">
        <v>699</v>
      </c>
      <c r="F52" s="812">
        <v>5</v>
      </c>
      <c r="G52" s="839">
        <f t="shared" si="10"/>
        <v>8.1171830799133926E-4</v>
      </c>
      <c r="H52" s="7" t="s">
        <v>37</v>
      </c>
      <c r="I52" s="813">
        <v>9</v>
      </c>
      <c r="J52" s="814">
        <v>158</v>
      </c>
      <c r="K52" s="815">
        <v>36.68</v>
      </c>
      <c r="L52" s="815">
        <v>36.68</v>
      </c>
      <c r="M52" s="841">
        <f t="shared" si="11"/>
        <v>0</v>
      </c>
      <c r="N52" s="841">
        <f t="shared" si="12"/>
        <v>1422</v>
      </c>
      <c r="O52" s="745"/>
      <c r="P52" s="843"/>
      <c r="Q52" s="844"/>
      <c r="R52" s="844">
        <f t="shared" si="13"/>
        <v>0</v>
      </c>
      <c r="S52" s="844">
        <f t="shared" si="3"/>
        <v>330.12</v>
      </c>
      <c r="T52" s="844">
        <v>0</v>
      </c>
      <c r="U52" s="844"/>
      <c r="V52" s="844"/>
      <c r="W52" s="844">
        <v>0</v>
      </c>
      <c r="X52" s="844"/>
      <c r="Y52" s="844"/>
      <c r="Z52" s="844">
        <f t="shared" si="14"/>
        <v>0</v>
      </c>
      <c r="AA52" s="845">
        <f>IF(J52=0,0,(HLOOKUP(H52,ElectricAvoidedCosts!$C$7:$P$37,F52+1,FALSE)))</f>
        <v>0.3175879546338175</v>
      </c>
      <c r="AB52" s="844">
        <f t="shared" si="15"/>
        <v>451.61007148928849</v>
      </c>
      <c r="AC52" s="846" t="str">
        <f t="shared" si="16"/>
        <v/>
      </c>
      <c r="AD52" s="846" t="str">
        <f t="shared" si="17"/>
        <v/>
      </c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19"/>
      <c r="CV52" s="319"/>
      <c r="CW52" s="319"/>
      <c r="CX52" s="319"/>
      <c r="CY52" s="319"/>
      <c r="CZ52" s="319"/>
      <c r="DA52" s="319"/>
      <c r="DB52" s="319"/>
      <c r="DC52" s="319"/>
      <c r="DD52" s="319"/>
      <c r="DE52" s="319"/>
      <c r="DF52" s="319"/>
      <c r="DG52" s="319"/>
      <c r="DH52" s="319"/>
      <c r="DI52" s="319"/>
      <c r="DJ52" s="319"/>
      <c r="DK52" s="319"/>
      <c r="DL52" s="319"/>
      <c r="DM52" s="319"/>
      <c r="DN52" s="319"/>
      <c r="DO52" s="319"/>
      <c r="DP52" s="319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  <c r="EE52" s="319"/>
      <c r="EF52" s="319"/>
      <c r="EG52" s="319"/>
      <c r="EH52" s="319"/>
      <c r="EI52" s="319"/>
      <c r="EJ52" s="319"/>
      <c r="EK52" s="319"/>
      <c r="EL52" s="319"/>
      <c r="EM52" s="319"/>
      <c r="EN52" s="319"/>
      <c r="EO52" s="319"/>
      <c r="EP52" s="319"/>
      <c r="EQ52" s="319"/>
      <c r="ER52" s="319"/>
      <c r="ES52" s="319"/>
      <c r="ET52" s="319"/>
      <c r="EU52" s="319"/>
      <c r="EV52" s="319"/>
      <c r="EW52" s="319"/>
      <c r="EX52" s="319"/>
      <c r="EY52" s="319"/>
      <c r="EZ52" s="319"/>
      <c r="FA52" s="319"/>
      <c r="FB52" s="319"/>
      <c r="FC52" s="319"/>
      <c r="FD52" s="319"/>
      <c r="FE52" s="319"/>
      <c r="FF52" s="319"/>
      <c r="FG52" s="319"/>
      <c r="FH52" s="319"/>
      <c r="FI52" s="319"/>
      <c r="FJ52" s="319"/>
      <c r="FK52" s="319"/>
      <c r="FL52" s="319"/>
      <c r="FM52" s="319"/>
      <c r="FN52" s="319"/>
      <c r="FO52" s="319"/>
      <c r="FP52" s="319"/>
      <c r="FQ52" s="319"/>
      <c r="FR52" s="319"/>
      <c r="FS52" s="319"/>
      <c r="FT52" s="319"/>
      <c r="FU52" s="319"/>
      <c r="FV52" s="319"/>
      <c r="FW52" s="319"/>
      <c r="FX52" s="319"/>
      <c r="FY52" s="319"/>
      <c r="FZ52" s="319"/>
      <c r="GA52" s="319"/>
      <c r="GB52" s="319"/>
      <c r="GC52" s="319"/>
      <c r="GD52" s="319"/>
      <c r="GE52" s="319"/>
      <c r="GF52" s="319"/>
      <c r="GG52" s="319"/>
      <c r="GH52" s="319"/>
      <c r="GI52" s="319"/>
      <c r="GJ52" s="319"/>
      <c r="GK52" s="319"/>
      <c r="GL52" s="319"/>
      <c r="GM52" s="319"/>
      <c r="GN52" s="319"/>
      <c r="GO52" s="319"/>
      <c r="GP52" s="319"/>
      <c r="GQ52" s="319"/>
      <c r="GR52" s="319"/>
      <c r="GS52" s="319"/>
      <c r="GT52" s="319"/>
      <c r="GU52" s="319"/>
      <c r="GV52" s="319"/>
      <c r="GW52" s="319"/>
      <c r="GX52" s="319"/>
      <c r="GY52" s="319"/>
      <c r="GZ52" s="319"/>
      <c r="HA52" s="319"/>
      <c r="HB52" s="319"/>
      <c r="HC52" s="319"/>
      <c r="HD52" s="319"/>
      <c r="HE52" s="319"/>
      <c r="HF52" s="319"/>
      <c r="HG52" s="319"/>
      <c r="HH52" s="319"/>
      <c r="HI52" s="319"/>
      <c r="HJ52" s="319"/>
      <c r="HK52" s="319"/>
      <c r="HL52" s="319"/>
      <c r="HM52" s="319"/>
      <c r="HN52" s="319"/>
      <c r="HO52" s="319"/>
      <c r="HP52" s="319"/>
      <c r="HQ52" s="319"/>
      <c r="HR52" s="319"/>
      <c r="HS52" s="319"/>
      <c r="HT52" s="319"/>
      <c r="HU52" s="319"/>
      <c r="HV52" s="319"/>
      <c r="HW52" s="319"/>
      <c r="HX52" s="319"/>
      <c r="HY52" s="319"/>
      <c r="HZ52" s="319"/>
      <c r="IA52" s="319"/>
      <c r="IB52" s="319"/>
      <c r="IC52" s="319"/>
      <c r="ID52" s="319"/>
      <c r="IE52" s="319"/>
      <c r="IF52" s="319"/>
      <c r="IG52" s="319"/>
      <c r="IH52" s="319"/>
      <c r="II52" s="319"/>
      <c r="IJ52" s="319"/>
      <c r="IK52" s="319"/>
      <c r="IL52" s="319"/>
      <c r="IM52" s="319"/>
      <c r="IN52" s="319"/>
      <c r="IO52" s="319"/>
      <c r="IP52" s="319"/>
      <c r="IQ52" s="319"/>
      <c r="IR52" s="319"/>
      <c r="IS52" s="319"/>
      <c r="IT52" s="319"/>
      <c r="IU52" s="319"/>
      <c r="IV52" s="319"/>
      <c r="IW52" s="319"/>
      <c r="IX52" s="319"/>
      <c r="IY52" s="319"/>
      <c r="IZ52" s="319"/>
      <c r="JA52" s="319"/>
      <c r="JB52" s="319"/>
      <c r="JC52" s="319"/>
      <c r="JD52" s="319"/>
      <c r="JE52" s="319"/>
      <c r="JF52" s="319"/>
      <c r="JG52" s="319"/>
      <c r="JH52" s="319"/>
      <c r="JI52" s="319"/>
      <c r="JJ52" s="319"/>
      <c r="JK52" s="319"/>
      <c r="JL52" s="319"/>
      <c r="JM52" s="319"/>
      <c r="JN52" s="319"/>
      <c r="JO52" s="319"/>
      <c r="JP52" s="319"/>
      <c r="JQ52" s="319"/>
      <c r="JR52" s="319"/>
      <c r="JS52" s="319"/>
      <c r="JT52" s="319"/>
      <c r="JU52" s="319"/>
      <c r="JV52" s="319"/>
      <c r="JW52" s="319"/>
      <c r="JX52" s="319"/>
      <c r="JY52" s="319"/>
      <c r="JZ52" s="319"/>
      <c r="KA52" s="319"/>
      <c r="KB52" s="319"/>
      <c r="KC52" s="319"/>
      <c r="KD52" s="319"/>
      <c r="KE52" s="319"/>
      <c r="KF52" s="319"/>
      <c r="KG52" s="319"/>
      <c r="KH52" s="319"/>
      <c r="KI52" s="319"/>
      <c r="KJ52" s="319"/>
      <c r="KK52" s="319"/>
      <c r="KL52" s="319"/>
      <c r="KM52" s="319"/>
      <c r="KN52" s="319"/>
      <c r="KO52" s="319"/>
      <c r="KP52" s="319"/>
      <c r="KQ52" s="319"/>
      <c r="KR52" s="319"/>
      <c r="KS52" s="319"/>
      <c r="KT52" s="319"/>
      <c r="KU52" s="319"/>
      <c r="KV52" s="319"/>
      <c r="KW52" s="319"/>
      <c r="KX52" s="319"/>
      <c r="KY52" s="319"/>
      <c r="KZ52" s="319"/>
      <c r="LA52" s="319"/>
      <c r="LB52" s="319"/>
      <c r="LC52" s="319"/>
      <c r="LD52" s="319"/>
      <c r="LE52" s="319"/>
      <c r="LF52" s="319"/>
      <c r="LG52" s="319"/>
      <c r="LH52" s="319"/>
      <c r="LI52" s="319"/>
      <c r="LJ52" s="319"/>
      <c r="LK52" s="319"/>
      <c r="LL52" s="319"/>
      <c r="LM52" s="319"/>
      <c r="LN52" s="319"/>
      <c r="LO52" s="319"/>
      <c r="LP52" s="319"/>
      <c r="LQ52" s="319"/>
      <c r="LR52" s="319"/>
      <c r="LS52" s="319"/>
      <c r="LT52" s="319"/>
      <c r="LU52" s="319"/>
      <c r="LV52" s="319"/>
      <c r="LW52" s="319"/>
      <c r="LX52" s="319"/>
      <c r="LY52" s="319"/>
      <c r="LZ52" s="319"/>
      <c r="MA52" s="319"/>
      <c r="MB52" s="319"/>
      <c r="MC52" s="319"/>
      <c r="MD52" s="319"/>
      <c r="ME52" s="319"/>
      <c r="MF52" s="319"/>
      <c r="MG52" s="319"/>
      <c r="MH52" s="319"/>
      <c r="MI52" s="319"/>
      <c r="MJ52" s="319"/>
      <c r="MK52" s="319"/>
      <c r="ML52" s="319"/>
      <c r="MM52" s="319"/>
      <c r="MN52" s="319"/>
      <c r="MO52" s="319"/>
      <c r="MP52" s="319"/>
      <c r="MQ52" s="319"/>
      <c r="MR52" s="319"/>
      <c r="MS52" s="319"/>
      <c r="MT52" s="319"/>
      <c r="MU52" s="319"/>
      <c r="MV52" s="319"/>
      <c r="MW52" s="319"/>
      <c r="MX52" s="319"/>
      <c r="MY52" s="319"/>
      <c r="MZ52" s="319"/>
      <c r="NA52" s="319"/>
      <c r="NB52" s="319"/>
      <c r="NC52" s="319"/>
      <c r="ND52" s="319"/>
      <c r="NE52" s="319"/>
      <c r="NF52" s="319"/>
      <c r="NG52" s="319"/>
      <c r="NH52" s="319"/>
      <c r="NI52" s="319"/>
      <c r="NJ52" s="319"/>
      <c r="NK52" s="319"/>
      <c r="NL52" s="319"/>
      <c r="NM52" s="319"/>
      <c r="NN52" s="319"/>
      <c r="NO52" s="319"/>
      <c r="NP52" s="319"/>
      <c r="NQ52" s="319"/>
      <c r="NR52" s="319"/>
      <c r="NS52" s="319"/>
      <c r="NT52" s="319"/>
      <c r="NU52" s="319"/>
      <c r="NV52" s="319"/>
      <c r="NW52" s="319"/>
      <c r="NX52" s="319"/>
      <c r="NY52" s="319"/>
      <c r="NZ52" s="319"/>
      <c r="OA52" s="319"/>
      <c r="OB52" s="319"/>
      <c r="OC52" s="319"/>
      <c r="OD52" s="319"/>
      <c r="OE52" s="319"/>
      <c r="OF52" s="319"/>
      <c r="OG52" s="319"/>
      <c r="OH52" s="319"/>
      <c r="OI52" s="319"/>
      <c r="OJ52" s="319"/>
      <c r="OK52" s="319"/>
      <c r="OL52" s="319"/>
      <c r="OM52" s="319"/>
      <c r="ON52" s="319"/>
      <c r="OO52" s="319"/>
      <c r="OP52" s="319"/>
      <c r="OQ52" s="319"/>
      <c r="OR52" s="319"/>
      <c r="OS52" s="319"/>
      <c r="OT52" s="319"/>
      <c r="OU52" s="319"/>
      <c r="OV52" s="319"/>
      <c r="OW52" s="319"/>
      <c r="OX52" s="319"/>
      <c r="OY52" s="319"/>
      <c r="OZ52" s="319"/>
      <c r="PA52" s="319"/>
      <c r="PB52" s="319"/>
      <c r="PC52" s="319"/>
      <c r="PD52" s="319"/>
      <c r="PE52" s="319"/>
      <c r="PF52" s="319"/>
      <c r="PG52" s="319"/>
      <c r="PH52" s="319"/>
      <c r="PI52" s="319"/>
      <c r="PJ52" s="319"/>
      <c r="PK52" s="319"/>
      <c r="PL52" s="319"/>
      <c r="PM52" s="319"/>
      <c r="PN52" s="319"/>
      <c r="PO52" s="319"/>
      <c r="PP52" s="319"/>
      <c r="PQ52" s="319"/>
      <c r="PR52" s="319"/>
      <c r="PS52" s="319"/>
      <c r="PT52" s="319"/>
      <c r="PU52" s="319"/>
      <c r="PV52" s="319"/>
      <c r="PW52" s="319"/>
      <c r="PX52" s="319"/>
      <c r="PY52" s="319"/>
      <c r="PZ52" s="319"/>
      <c r="QA52" s="319"/>
      <c r="QB52" s="319"/>
      <c r="QC52" s="319"/>
      <c r="QD52" s="319"/>
      <c r="QE52" s="319"/>
      <c r="QF52" s="319"/>
      <c r="QG52" s="319"/>
      <c r="QH52" s="319"/>
      <c r="QI52" s="319"/>
      <c r="QJ52" s="319"/>
      <c r="QK52" s="319"/>
      <c r="QL52" s="319"/>
      <c r="QM52" s="319"/>
      <c r="QN52" s="319"/>
      <c r="QO52" s="319"/>
      <c r="QP52" s="319"/>
      <c r="QQ52" s="319"/>
      <c r="QR52" s="319"/>
      <c r="QS52" s="319"/>
      <c r="QT52" s="319"/>
      <c r="QU52" s="319"/>
      <c r="QV52" s="319"/>
      <c r="QW52" s="319"/>
      <c r="QX52" s="319"/>
      <c r="QY52" s="319"/>
      <c r="QZ52" s="319"/>
      <c r="RA52" s="319"/>
      <c r="RB52" s="319"/>
      <c r="RC52" s="319"/>
      <c r="RD52" s="319"/>
      <c r="RE52" s="319"/>
      <c r="RF52" s="319"/>
      <c r="RG52" s="319"/>
    </row>
    <row r="53" spans="1:475" s="746" customFormat="1">
      <c r="A53" s="319"/>
      <c r="B53" s="837" t="s">
        <v>77</v>
      </c>
      <c r="C53" s="848"/>
      <c r="D53" s="849"/>
      <c r="E53" s="812" t="s">
        <v>700</v>
      </c>
      <c r="F53" s="812">
        <v>7</v>
      </c>
      <c r="G53" s="839">
        <f t="shared" si="10"/>
        <v>4.0838678315726289E-2</v>
      </c>
      <c r="H53" s="7" t="s">
        <v>37</v>
      </c>
      <c r="I53" s="813">
        <v>306</v>
      </c>
      <c r="J53" s="814">
        <v>167</v>
      </c>
      <c r="K53" s="815">
        <v>36.68</v>
      </c>
      <c r="L53" s="815">
        <v>36.68</v>
      </c>
      <c r="M53" s="841">
        <f t="shared" si="11"/>
        <v>0</v>
      </c>
      <c r="N53" s="841">
        <f t="shared" si="12"/>
        <v>51102</v>
      </c>
      <c r="O53" s="745"/>
      <c r="P53" s="843"/>
      <c r="Q53" s="844"/>
      <c r="R53" s="844">
        <f t="shared" si="13"/>
        <v>0</v>
      </c>
      <c r="S53" s="844">
        <f t="shared" si="3"/>
        <v>11224.08</v>
      </c>
      <c r="T53" s="844">
        <v>0</v>
      </c>
      <c r="U53" s="844"/>
      <c r="V53" s="844"/>
      <c r="W53" s="844">
        <v>0</v>
      </c>
      <c r="X53" s="844"/>
      <c r="Y53" s="844"/>
      <c r="Z53" s="844">
        <f t="shared" si="14"/>
        <v>0</v>
      </c>
      <c r="AA53" s="845">
        <f>IF(J53=0,0,(HLOOKUP(H53,ElectricAvoidedCosts!$C$7:$P$37,F53+1,FALSE)))</f>
        <v>0.43235735810082487</v>
      </c>
      <c r="AB53" s="844">
        <f t="shared" si="15"/>
        <v>22094.325713668353</v>
      </c>
      <c r="AC53" s="846" t="str">
        <f t="shared" si="16"/>
        <v/>
      </c>
      <c r="AD53" s="846" t="str">
        <f t="shared" si="17"/>
        <v/>
      </c>
      <c r="AE53" s="319"/>
      <c r="AF53" s="319"/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19"/>
      <c r="CV53" s="319"/>
      <c r="CW53" s="319"/>
      <c r="CX53" s="319"/>
      <c r="CY53" s="319"/>
      <c r="CZ53" s="319"/>
      <c r="DA53" s="319"/>
      <c r="DB53" s="319"/>
      <c r="DC53" s="319"/>
      <c r="DD53" s="319"/>
      <c r="DE53" s="319"/>
      <c r="DF53" s="319"/>
      <c r="DG53" s="319"/>
      <c r="DH53" s="319"/>
      <c r="DI53" s="319"/>
      <c r="DJ53" s="319"/>
      <c r="DK53" s="319"/>
      <c r="DL53" s="319"/>
      <c r="DM53" s="319"/>
      <c r="DN53" s="319"/>
      <c r="DO53" s="319"/>
      <c r="DP53" s="319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  <c r="EE53" s="319"/>
      <c r="EF53" s="319"/>
      <c r="EG53" s="319"/>
      <c r="EH53" s="319"/>
      <c r="EI53" s="319"/>
      <c r="EJ53" s="319"/>
      <c r="EK53" s="319"/>
      <c r="EL53" s="319"/>
      <c r="EM53" s="319"/>
      <c r="EN53" s="319"/>
      <c r="EO53" s="319"/>
      <c r="EP53" s="319"/>
      <c r="EQ53" s="319"/>
      <c r="ER53" s="319"/>
      <c r="ES53" s="319"/>
      <c r="ET53" s="319"/>
      <c r="EU53" s="319"/>
      <c r="EV53" s="319"/>
      <c r="EW53" s="319"/>
      <c r="EX53" s="319"/>
      <c r="EY53" s="319"/>
      <c r="EZ53" s="319"/>
      <c r="FA53" s="319"/>
      <c r="FB53" s="319"/>
      <c r="FC53" s="319"/>
      <c r="FD53" s="319"/>
      <c r="FE53" s="319"/>
      <c r="FF53" s="319"/>
      <c r="FG53" s="319"/>
      <c r="FH53" s="319"/>
      <c r="FI53" s="319"/>
      <c r="FJ53" s="319"/>
      <c r="FK53" s="319"/>
      <c r="FL53" s="319"/>
      <c r="FM53" s="319"/>
      <c r="FN53" s="319"/>
      <c r="FO53" s="319"/>
      <c r="FP53" s="319"/>
      <c r="FQ53" s="319"/>
      <c r="FR53" s="319"/>
      <c r="FS53" s="319"/>
      <c r="FT53" s="319"/>
      <c r="FU53" s="319"/>
      <c r="FV53" s="319"/>
      <c r="FW53" s="319"/>
      <c r="FX53" s="319"/>
      <c r="FY53" s="319"/>
      <c r="FZ53" s="319"/>
      <c r="GA53" s="319"/>
      <c r="GB53" s="319"/>
      <c r="GC53" s="319"/>
      <c r="GD53" s="319"/>
      <c r="GE53" s="319"/>
      <c r="GF53" s="319"/>
      <c r="GG53" s="319"/>
      <c r="GH53" s="319"/>
      <c r="GI53" s="319"/>
      <c r="GJ53" s="319"/>
      <c r="GK53" s="319"/>
      <c r="GL53" s="319"/>
      <c r="GM53" s="319"/>
      <c r="GN53" s="319"/>
      <c r="GO53" s="319"/>
      <c r="GP53" s="319"/>
      <c r="GQ53" s="319"/>
      <c r="GR53" s="319"/>
      <c r="GS53" s="319"/>
      <c r="GT53" s="319"/>
      <c r="GU53" s="319"/>
      <c r="GV53" s="319"/>
      <c r="GW53" s="319"/>
      <c r="GX53" s="319"/>
      <c r="GY53" s="319"/>
      <c r="GZ53" s="319"/>
      <c r="HA53" s="319"/>
      <c r="HB53" s="319"/>
      <c r="HC53" s="319"/>
      <c r="HD53" s="319"/>
      <c r="HE53" s="319"/>
      <c r="HF53" s="319"/>
      <c r="HG53" s="319"/>
      <c r="HH53" s="319"/>
      <c r="HI53" s="319"/>
      <c r="HJ53" s="319"/>
      <c r="HK53" s="319"/>
      <c r="HL53" s="319"/>
      <c r="HM53" s="319"/>
      <c r="HN53" s="319"/>
      <c r="HO53" s="319"/>
      <c r="HP53" s="319"/>
      <c r="HQ53" s="319"/>
      <c r="HR53" s="319"/>
      <c r="HS53" s="319"/>
      <c r="HT53" s="319"/>
      <c r="HU53" s="319"/>
      <c r="HV53" s="319"/>
      <c r="HW53" s="319"/>
      <c r="HX53" s="319"/>
      <c r="HY53" s="319"/>
      <c r="HZ53" s="319"/>
      <c r="IA53" s="319"/>
      <c r="IB53" s="319"/>
      <c r="IC53" s="319"/>
      <c r="ID53" s="319"/>
      <c r="IE53" s="319"/>
      <c r="IF53" s="319"/>
      <c r="IG53" s="319"/>
      <c r="IH53" s="319"/>
      <c r="II53" s="319"/>
      <c r="IJ53" s="319"/>
      <c r="IK53" s="319"/>
      <c r="IL53" s="319"/>
      <c r="IM53" s="319"/>
      <c r="IN53" s="319"/>
      <c r="IO53" s="319"/>
      <c r="IP53" s="319"/>
      <c r="IQ53" s="319"/>
      <c r="IR53" s="319"/>
      <c r="IS53" s="319"/>
      <c r="IT53" s="319"/>
      <c r="IU53" s="319"/>
      <c r="IV53" s="319"/>
      <c r="IW53" s="319"/>
      <c r="IX53" s="319"/>
      <c r="IY53" s="319"/>
      <c r="IZ53" s="319"/>
      <c r="JA53" s="319"/>
      <c r="JB53" s="319"/>
      <c r="JC53" s="319"/>
      <c r="JD53" s="319"/>
      <c r="JE53" s="319"/>
      <c r="JF53" s="319"/>
      <c r="JG53" s="319"/>
      <c r="JH53" s="319"/>
      <c r="JI53" s="319"/>
      <c r="JJ53" s="319"/>
      <c r="JK53" s="319"/>
      <c r="JL53" s="319"/>
      <c r="JM53" s="319"/>
      <c r="JN53" s="319"/>
      <c r="JO53" s="319"/>
      <c r="JP53" s="319"/>
      <c r="JQ53" s="319"/>
      <c r="JR53" s="319"/>
      <c r="JS53" s="319"/>
      <c r="JT53" s="319"/>
      <c r="JU53" s="319"/>
      <c r="JV53" s="319"/>
      <c r="JW53" s="319"/>
      <c r="JX53" s="319"/>
      <c r="JY53" s="319"/>
      <c r="JZ53" s="319"/>
      <c r="KA53" s="319"/>
      <c r="KB53" s="319"/>
      <c r="KC53" s="319"/>
      <c r="KD53" s="319"/>
      <c r="KE53" s="319"/>
      <c r="KF53" s="319"/>
      <c r="KG53" s="319"/>
      <c r="KH53" s="319"/>
      <c r="KI53" s="319"/>
      <c r="KJ53" s="319"/>
      <c r="KK53" s="319"/>
      <c r="KL53" s="319"/>
      <c r="KM53" s="319"/>
      <c r="KN53" s="319"/>
      <c r="KO53" s="319"/>
      <c r="KP53" s="319"/>
      <c r="KQ53" s="319"/>
      <c r="KR53" s="319"/>
      <c r="KS53" s="319"/>
      <c r="KT53" s="319"/>
      <c r="KU53" s="319"/>
      <c r="KV53" s="319"/>
      <c r="KW53" s="319"/>
      <c r="KX53" s="319"/>
      <c r="KY53" s="319"/>
      <c r="KZ53" s="319"/>
      <c r="LA53" s="319"/>
      <c r="LB53" s="319"/>
      <c r="LC53" s="319"/>
      <c r="LD53" s="319"/>
      <c r="LE53" s="319"/>
      <c r="LF53" s="319"/>
      <c r="LG53" s="319"/>
      <c r="LH53" s="319"/>
      <c r="LI53" s="319"/>
      <c r="LJ53" s="319"/>
      <c r="LK53" s="319"/>
      <c r="LL53" s="319"/>
      <c r="LM53" s="319"/>
      <c r="LN53" s="319"/>
      <c r="LO53" s="319"/>
      <c r="LP53" s="319"/>
      <c r="LQ53" s="319"/>
      <c r="LR53" s="319"/>
      <c r="LS53" s="319"/>
      <c r="LT53" s="319"/>
      <c r="LU53" s="319"/>
      <c r="LV53" s="319"/>
      <c r="LW53" s="319"/>
      <c r="LX53" s="319"/>
      <c r="LY53" s="319"/>
      <c r="LZ53" s="319"/>
      <c r="MA53" s="319"/>
      <c r="MB53" s="319"/>
      <c r="MC53" s="319"/>
      <c r="MD53" s="319"/>
      <c r="ME53" s="319"/>
      <c r="MF53" s="319"/>
      <c r="MG53" s="319"/>
      <c r="MH53" s="319"/>
      <c r="MI53" s="319"/>
      <c r="MJ53" s="319"/>
      <c r="MK53" s="319"/>
      <c r="ML53" s="319"/>
      <c r="MM53" s="319"/>
      <c r="MN53" s="319"/>
      <c r="MO53" s="319"/>
      <c r="MP53" s="319"/>
      <c r="MQ53" s="319"/>
      <c r="MR53" s="319"/>
      <c r="MS53" s="319"/>
      <c r="MT53" s="319"/>
      <c r="MU53" s="319"/>
      <c r="MV53" s="319"/>
      <c r="MW53" s="319"/>
      <c r="MX53" s="319"/>
      <c r="MY53" s="319"/>
      <c r="MZ53" s="319"/>
      <c r="NA53" s="319"/>
      <c r="NB53" s="319"/>
      <c r="NC53" s="319"/>
      <c r="ND53" s="319"/>
      <c r="NE53" s="319"/>
      <c r="NF53" s="319"/>
      <c r="NG53" s="319"/>
      <c r="NH53" s="319"/>
      <c r="NI53" s="319"/>
      <c r="NJ53" s="319"/>
      <c r="NK53" s="319"/>
      <c r="NL53" s="319"/>
      <c r="NM53" s="319"/>
      <c r="NN53" s="319"/>
      <c r="NO53" s="319"/>
      <c r="NP53" s="319"/>
      <c r="NQ53" s="319"/>
      <c r="NR53" s="319"/>
      <c r="NS53" s="319"/>
      <c r="NT53" s="319"/>
      <c r="NU53" s="319"/>
      <c r="NV53" s="319"/>
      <c r="NW53" s="319"/>
      <c r="NX53" s="319"/>
      <c r="NY53" s="319"/>
      <c r="NZ53" s="319"/>
      <c r="OA53" s="319"/>
      <c r="OB53" s="319"/>
      <c r="OC53" s="319"/>
      <c r="OD53" s="319"/>
      <c r="OE53" s="319"/>
      <c r="OF53" s="319"/>
      <c r="OG53" s="319"/>
      <c r="OH53" s="319"/>
      <c r="OI53" s="319"/>
      <c r="OJ53" s="319"/>
      <c r="OK53" s="319"/>
      <c r="OL53" s="319"/>
      <c r="OM53" s="319"/>
      <c r="ON53" s="319"/>
      <c r="OO53" s="319"/>
      <c r="OP53" s="319"/>
      <c r="OQ53" s="319"/>
      <c r="OR53" s="319"/>
      <c r="OS53" s="319"/>
      <c r="OT53" s="319"/>
      <c r="OU53" s="319"/>
      <c r="OV53" s="319"/>
      <c r="OW53" s="319"/>
      <c r="OX53" s="319"/>
      <c r="OY53" s="319"/>
      <c r="OZ53" s="319"/>
      <c r="PA53" s="319"/>
      <c r="PB53" s="319"/>
      <c r="PC53" s="319"/>
      <c r="PD53" s="319"/>
      <c r="PE53" s="319"/>
      <c r="PF53" s="319"/>
      <c r="PG53" s="319"/>
      <c r="PH53" s="319"/>
      <c r="PI53" s="319"/>
      <c r="PJ53" s="319"/>
      <c r="PK53" s="319"/>
      <c r="PL53" s="319"/>
      <c r="PM53" s="319"/>
      <c r="PN53" s="319"/>
      <c r="PO53" s="319"/>
      <c r="PP53" s="319"/>
      <c r="PQ53" s="319"/>
      <c r="PR53" s="319"/>
      <c r="PS53" s="319"/>
      <c r="PT53" s="319"/>
      <c r="PU53" s="319"/>
      <c r="PV53" s="319"/>
      <c r="PW53" s="319"/>
      <c r="PX53" s="319"/>
      <c r="PY53" s="319"/>
      <c r="PZ53" s="319"/>
      <c r="QA53" s="319"/>
      <c r="QB53" s="319"/>
      <c r="QC53" s="319"/>
      <c r="QD53" s="319"/>
      <c r="QE53" s="319"/>
      <c r="QF53" s="319"/>
      <c r="QG53" s="319"/>
      <c r="QH53" s="319"/>
      <c r="QI53" s="319"/>
      <c r="QJ53" s="319"/>
      <c r="QK53" s="319"/>
      <c r="QL53" s="319"/>
      <c r="QM53" s="319"/>
      <c r="QN53" s="319"/>
      <c r="QO53" s="319"/>
      <c r="QP53" s="319"/>
      <c r="QQ53" s="319"/>
      <c r="QR53" s="319"/>
      <c r="QS53" s="319"/>
      <c r="QT53" s="319"/>
      <c r="QU53" s="319"/>
      <c r="QV53" s="319"/>
      <c r="QW53" s="319"/>
      <c r="QX53" s="319"/>
      <c r="QY53" s="319"/>
      <c r="QZ53" s="319"/>
      <c r="RA53" s="319"/>
      <c r="RB53" s="319"/>
      <c r="RC53" s="319"/>
      <c r="RD53" s="319"/>
      <c r="RE53" s="319"/>
      <c r="RF53" s="319"/>
      <c r="RG53" s="319"/>
    </row>
    <row r="54" spans="1:475" s="746" customFormat="1">
      <c r="A54" s="319"/>
      <c r="B54" s="837" t="s">
        <v>77</v>
      </c>
      <c r="C54" s="848"/>
      <c r="D54" s="849"/>
      <c r="E54" s="812" t="s">
        <v>701</v>
      </c>
      <c r="F54" s="812">
        <v>9</v>
      </c>
      <c r="G54" s="839">
        <f t="shared" si="10"/>
        <v>9.5970791292803878E-2</v>
      </c>
      <c r="H54" s="7" t="s">
        <v>37</v>
      </c>
      <c r="I54" s="813">
        <v>713</v>
      </c>
      <c r="J54" s="814">
        <v>131</v>
      </c>
      <c r="K54" s="815">
        <v>36.68</v>
      </c>
      <c r="L54" s="815">
        <v>36.68</v>
      </c>
      <c r="M54" s="841">
        <f t="shared" si="11"/>
        <v>0</v>
      </c>
      <c r="N54" s="841">
        <f t="shared" si="12"/>
        <v>93403</v>
      </c>
      <c r="O54" s="745"/>
      <c r="P54" s="843"/>
      <c r="Q54" s="844"/>
      <c r="R54" s="844">
        <f t="shared" si="13"/>
        <v>0</v>
      </c>
      <c r="S54" s="844">
        <f t="shared" si="3"/>
        <v>26152.84</v>
      </c>
      <c r="T54" s="844">
        <v>0</v>
      </c>
      <c r="U54" s="844"/>
      <c r="V54" s="844"/>
      <c r="W54" s="844">
        <v>0</v>
      </c>
      <c r="X54" s="844"/>
      <c r="Y54" s="844"/>
      <c r="Z54" s="844">
        <f t="shared" si="14"/>
        <v>0</v>
      </c>
      <c r="AA54" s="845">
        <f>IF(J54=0,0,(HLOOKUP(H54,ElectricAvoidedCosts!$C$7:$P$37,F54+1,FALSE)))</f>
        <v>0.53473697868300696</v>
      </c>
      <c r="AB54" s="844">
        <f t="shared" si="15"/>
        <v>49946.038019928899</v>
      </c>
      <c r="AC54" s="846" t="str">
        <f t="shared" si="16"/>
        <v/>
      </c>
      <c r="AD54" s="846" t="str">
        <f t="shared" si="17"/>
        <v/>
      </c>
      <c r="AE54" s="319"/>
      <c r="AF54" s="319"/>
      <c r="AG54" s="319"/>
      <c r="AH54" s="319"/>
      <c r="AI54" s="319"/>
      <c r="AJ54" s="319"/>
      <c r="AK54" s="319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19"/>
      <c r="CV54" s="319"/>
      <c r="CW54" s="319"/>
      <c r="CX54" s="319"/>
      <c r="CY54" s="319"/>
      <c r="CZ54" s="319"/>
      <c r="DA54" s="319"/>
      <c r="DB54" s="319"/>
      <c r="DC54" s="319"/>
      <c r="DD54" s="319"/>
      <c r="DE54" s="319"/>
      <c r="DF54" s="319"/>
      <c r="DG54" s="319"/>
      <c r="DH54" s="319"/>
      <c r="DI54" s="319"/>
      <c r="DJ54" s="319"/>
      <c r="DK54" s="319"/>
      <c r="DL54" s="319"/>
      <c r="DM54" s="319"/>
      <c r="DN54" s="319"/>
      <c r="DO54" s="319"/>
      <c r="DP54" s="319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  <c r="EE54" s="319"/>
      <c r="EF54" s="319"/>
      <c r="EG54" s="319"/>
      <c r="EH54" s="319"/>
      <c r="EI54" s="319"/>
      <c r="EJ54" s="319"/>
      <c r="EK54" s="319"/>
      <c r="EL54" s="319"/>
      <c r="EM54" s="319"/>
      <c r="EN54" s="319"/>
      <c r="EO54" s="319"/>
      <c r="EP54" s="319"/>
      <c r="EQ54" s="319"/>
      <c r="ER54" s="319"/>
      <c r="ES54" s="319"/>
      <c r="ET54" s="319"/>
      <c r="EU54" s="319"/>
      <c r="EV54" s="319"/>
      <c r="EW54" s="319"/>
      <c r="EX54" s="319"/>
      <c r="EY54" s="319"/>
      <c r="EZ54" s="319"/>
      <c r="FA54" s="319"/>
      <c r="FB54" s="319"/>
      <c r="FC54" s="319"/>
      <c r="FD54" s="319"/>
      <c r="FE54" s="319"/>
      <c r="FF54" s="319"/>
      <c r="FG54" s="319"/>
      <c r="FH54" s="319"/>
      <c r="FI54" s="319"/>
      <c r="FJ54" s="319"/>
      <c r="FK54" s="319"/>
      <c r="FL54" s="319"/>
      <c r="FM54" s="319"/>
      <c r="FN54" s="319"/>
      <c r="FO54" s="319"/>
      <c r="FP54" s="319"/>
      <c r="FQ54" s="319"/>
      <c r="FR54" s="319"/>
      <c r="FS54" s="319"/>
      <c r="FT54" s="319"/>
      <c r="FU54" s="319"/>
      <c r="FV54" s="319"/>
      <c r="FW54" s="319"/>
      <c r="FX54" s="319"/>
      <c r="FY54" s="319"/>
      <c r="FZ54" s="319"/>
      <c r="GA54" s="319"/>
      <c r="GB54" s="319"/>
      <c r="GC54" s="319"/>
      <c r="GD54" s="319"/>
      <c r="GE54" s="319"/>
      <c r="GF54" s="319"/>
      <c r="GG54" s="319"/>
      <c r="GH54" s="319"/>
      <c r="GI54" s="319"/>
      <c r="GJ54" s="319"/>
      <c r="GK54" s="319"/>
      <c r="GL54" s="319"/>
      <c r="GM54" s="319"/>
      <c r="GN54" s="319"/>
      <c r="GO54" s="319"/>
      <c r="GP54" s="319"/>
      <c r="GQ54" s="319"/>
      <c r="GR54" s="319"/>
      <c r="GS54" s="319"/>
      <c r="GT54" s="319"/>
      <c r="GU54" s="319"/>
      <c r="GV54" s="319"/>
      <c r="GW54" s="319"/>
      <c r="GX54" s="319"/>
      <c r="GY54" s="319"/>
      <c r="GZ54" s="319"/>
      <c r="HA54" s="319"/>
      <c r="HB54" s="319"/>
      <c r="HC54" s="319"/>
      <c r="HD54" s="319"/>
      <c r="HE54" s="319"/>
      <c r="HF54" s="319"/>
      <c r="HG54" s="319"/>
      <c r="HH54" s="319"/>
      <c r="HI54" s="319"/>
      <c r="HJ54" s="319"/>
      <c r="HK54" s="319"/>
      <c r="HL54" s="319"/>
      <c r="HM54" s="319"/>
      <c r="HN54" s="319"/>
      <c r="HO54" s="319"/>
      <c r="HP54" s="319"/>
      <c r="HQ54" s="319"/>
      <c r="HR54" s="319"/>
      <c r="HS54" s="319"/>
      <c r="HT54" s="319"/>
      <c r="HU54" s="319"/>
      <c r="HV54" s="319"/>
      <c r="HW54" s="319"/>
      <c r="HX54" s="319"/>
      <c r="HY54" s="319"/>
      <c r="HZ54" s="319"/>
      <c r="IA54" s="319"/>
      <c r="IB54" s="319"/>
      <c r="IC54" s="319"/>
      <c r="ID54" s="319"/>
      <c r="IE54" s="319"/>
      <c r="IF54" s="319"/>
      <c r="IG54" s="319"/>
      <c r="IH54" s="319"/>
      <c r="II54" s="319"/>
      <c r="IJ54" s="319"/>
      <c r="IK54" s="319"/>
      <c r="IL54" s="319"/>
      <c r="IM54" s="319"/>
      <c r="IN54" s="319"/>
      <c r="IO54" s="319"/>
      <c r="IP54" s="319"/>
      <c r="IQ54" s="319"/>
      <c r="IR54" s="319"/>
      <c r="IS54" s="319"/>
      <c r="IT54" s="319"/>
      <c r="IU54" s="319"/>
      <c r="IV54" s="319"/>
      <c r="IW54" s="319"/>
      <c r="IX54" s="319"/>
      <c r="IY54" s="319"/>
      <c r="IZ54" s="319"/>
      <c r="JA54" s="319"/>
      <c r="JB54" s="319"/>
      <c r="JC54" s="319"/>
      <c r="JD54" s="319"/>
      <c r="JE54" s="319"/>
      <c r="JF54" s="319"/>
      <c r="JG54" s="319"/>
      <c r="JH54" s="319"/>
      <c r="JI54" s="319"/>
      <c r="JJ54" s="319"/>
      <c r="JK54" s="319"/>
      <c r="JL54" s="319"/>
      <c r="JM54" s="319"/>
      <c r="JN54" s="319"/>
      <c r="JO54" s="319"/>
      <c r="JP54" s="319"/>
      <c r="JQ54" s="319"/>
      <c r="JR54" s="319"/>
      <c r="JS54" s="319"/>
      <c r="JT54" s="319"/>
      <c r="JU54" s="319"/>
      <c r="JV54" s="319"/>
      <c r="JW54" s="319"/>
      <c r="JX54" s="319"/>
      <c r="JY54" s="319"/>
      <c r="JZ54" s="319"/>
      <c r="KA54" s="319"/>
      <c r="KB54" s="319"/>
      <c r="KC54" s="319"/>
      <c r="KD54" s="319"/>
      <c r="KE54" s="319"/>
      <c r="KF54" s="319"/>
      <c r="KG54" s="319"/>
      <c r="KH54" s="319"/>
      <c r="KI54" s="319"/>
      <c r="KJ54" s="319"/>
      <c r="KK54" s="319"/>
      <c r="KL54" s="319"/>
      <c r="KM54" s="319"/>
      <c r="KN54" s="319"/>
      <c r="KO54" s="319"/>
      <c r="KP54" s="319"/>
      <c r="KQ54" s="319"/>
      <c r="KR54" s="319"/>
      <c r="KS54" s="319"/>
      <c r="KT54" s="319"/>
      <c r="KU54" s="319"/>
      <c r="KV54" s="319"/>
      <c r="KW54" s="319"/>
      <c r="KX54" s="319"/>
      <c r="KY54" s="319"/>
      <c r="KZ54" s="319"/>
      <c r="LA54" s="319"/>
      <c r="LB54" s="319"/>
      <c r="LC54" s="319"/>
      <c r="LD54" s="319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19"/>
      <c r="LQ54" s="319"/>
      <c r="LR54" s="319"/>
      <c r="LS54" s="319"/>
      <c r="LT54" s="319"/>
      <c r="LU54" s="319"/>
      <c r="LV54" s="319"/>
      <c r="LW54" s="319"/>
      <c r="LX54" s="319"/>
      <c r="LY54" s="319"/>
      <c r="LZ54" s="319"/>
      <c r="MA54" s="319"/>
      <c r="MB54" s="319"/>
      <c r="MC54" s="319"/>
      <c r="MD54" s="319"/>
      <c r="ME54" s="319"/>
      <c r="MF54" s="319"/>
      <c r="MG54" s="319"/>
      <c r="MH54" s="319"/>
      <c r="MI54" s="319"/>
      <c r="MJ54" s="319"/>
      <c r="MK54" s="319"/>
      <c r="ML54" s="319"/>
      <c r="MM54" s="319"/>
      <c r="MN54" s="319"/>
      <c r="MO54" s="319"/>
      <c r="MP54" s="319"/>
      <c r="MQ54" s="319"/>
      <c r="MR54" s="319"/>
      <c r="MS54" s="319"/>
      <c r="MT54" s="319"/>
      <c r="MU54" s="319"/>
      <c r="MV54" s="319"/>
      <c r="MW54" s="319"/>
      <c r="MX54" s="319"/>
      <c r="MY54" s="319"/>
      <c r="MZ54" s="319"/>
      <c r="NA54" s="319"/>
      <c r="NB54" s="319"/>
      <c r="NC54" s="319"/>
      <c r="ND54" s="319"/>
      <c r="NE54" s="319"/>
      <c r="NF54" s="319"/>
      <c r="NG54" s="319"/>
      <c r="NH54" s="319"/>
      <c r="NI54" s="319"/>
      <c r="NJ54" s="319"/>
      <c r="NK54" s="319"/>
      <c r="NL54" s="319"/>
      <c r="NM54" s="319"/>
      <c r="NN54" s="319"/>
      <c r="NO54" s="319"/>
      <c r="NP54" s="319"/>
      <c r="NQ54" s="319"/>
      <c r="NR54" s="319"/>
      <c r="NS54" s="319"/>
      <c r="NT54" s="319"/>
      <c r="NU54" s="319"/>
      <c r="NV54" s="319"/>
      <c r="NW54" s="319"/>
      <c r="NX54" s="319"/>
      <c r="NY54" s="319"/>
      <c r="NZ54" s="319"/>
      <c r="OA54" s="319"/>
      <c r="OB54" s="319"/>
      <c r="OC54" s="319"/>
      <c r="OD54" s="319"/>
      <c r="OE54" s="319"/>
      <c r="OF54" s="319"/>
      <c r="OG54" s="319"/>
      <c r="OH54" s="319"/>
      <c r="OI54" s="319"/>
      <c r="OJ54" s="319"/>
      <c r="OK54" s="319"/>
      <c r="OL54" s="319"/>
      <c r="OM54" s="319"/>
      <c r="ON54" s="319"/>
      <c r="OO54" s="319"/>
      <c r="OP54" s="319"/>
      <c r="OQ54" s="319"/>
      <c r="OR54" s="319"/>
      <c r="OS54" s="319"/>
      <c r="OT54" s="319"/>
      <c r="OU54" s="319"/>
      <c r="OV54" s="319"/>
      <c r="OW54" s="319"/>
      <c r="OX54" s="319"/>
      <c r="OY54" s="319"/>
      <c r="OZ54" s="319"/>
      <c r="PA54" s="319"/>
      <c r="PB54" s="319"/>
      <c r="PC54" s="319"/>
      <c r="PD54" s="319"/>
      <c r="PE54" s="319"/>
      <c r="PF54" s="319"/>
      <c r="PG54" s="319"/>
      <c r="PH54" s="319"/>
      <c r="PI54" s="319"/>
      <c r="PJ54" s="319"/>
      <c r="PK54" s="319"/>
      <c r="PL54" s="319"/>
      <c r="PM54" s="319"/>
      <c r="PN54" s="319"/>
      <c r="PO54" s="319"/>
      <c r="PP54" s="319"/>
      <c r="PQ54" s="319"/>
      <c r="PR54" s="319"/>
      <c r="PS54" s="319"/>
      <c r="PT54" s="319"/>
      <c r="PU54" s="319"/>
      <c r="PV54" s="319"/>
      <c r="PW54" s="319"/>
      <c r="PX54" s="319"/>
      <c r="PY54" s="319"/>
      <c r="PZ54" s="319"/>
      <c r="QA54" s="319"/>
      <c r="QB54" s="319"/>
      <c r="QC54" s="319"/>
      <c r="QD54" s="319"/>
      <c r="QE54" s="319"/>
      <c r="QF54" s="319"/>
      <c r="QG54" s="319"/>
      <c r="QH54" s="319"/>
      <c r="QI54" s="319"/>
      <c r="QJ54" s="319"/>
      <c r="QK54" s="319"/>
      <c r="QL54" s="319"/>
      <c r="QM54" s="319"/>
      <c r="QN54" s="319"/>
      <c r="QO54" s="319"/>
      <c r="QP54" s="319"/>
      <c r="QQ54" s="319"/>
      <c r="QR54" s="319"/>
      <c r="QS54" s="319"/>
      <c r="QT54" s="319"/>
      <c r="QU54" s="319"/>
      <c r="QV54" s="319"/>
      <c r="QW54" s="319"/>
      <c r="QX54" s="319"/>
      <c r="QY54" s="319"/>
      <c r="QZ54" s="319"/>
      <c r="RA54" s="319"/>
      <c r="RB54" s="319"/>
      <c r="RC54" s="319"/>
      <c r="RD54" s="319"/>
      <c r="RE54" s="319"/>
      <c r="RF54" s="319"/>
      <c r="RG54" s="319"/>
    </row>
    <row r="55" spans="1:475" s="746" customFormat="1">
      <c r="A55" s="319"/>
      <c r="B55" s="837" t="s">
        <v>77</v>
      </c>
      <c r="C55" s="848"/>
      <c r="D55" s="849"/>
      <c r="E55" s="812" t="s">
        <v>702</v>
      </c>
      <c r="F55" s="812">
        <v>9</v>
      </c>
      <c r="G55" s="839">
        <f t="shared" si="10"/>
        <v>2.8975261120703507E-4</v>
      </c>
      <c r="H55" s="7" t="s">
        <v>37</v>
      </c>
      <c r="I55" s="813">
        <v>3</v>
      </c>
      <c r="J55" s="814">
        <v>94</v>
      </c>
      <c r="K55" s="815">
        <v>36.68</v>
      </c>
      <c r="L55" s="815">
        <v>36.68</v>
      </c>
      <c r="M55" s="841">
        <f t="shared" si="11"/>
        <v>0</v>
      </c>
      <c r="N55" s="841">
        <f t="shared" si="12"/>
        <v>282</v>
      </c>
      <c r="O55" s="745"/>
      <c r="P55" s="843"/>
      <c r="Q55" s="844"/>
      <c r="R55" s="844">
        <f t="shared" si="13"/>
        <v>0</v>
      </c>
      <c r="S55" s="844">
        <f t="shared" si="3"/>
        <v>110.03999999999999</v>
      </c>
      <c r="T55" s="844">
        <v>0</v>
      </c>
      <c r="U55" s="844"/>
      <c r="V55" s="844"/>
      <c r="W55" s="844">
        <v>0</v>
      </c>
      <c r="X55" s="844"/>
      <c r="Y55" s="844"/>
      <c r="Z55" s="844">
        <f t="shared" si="14"/>
        <v>0</v>
      </c>
      <c r="AA55" s="845">
        <f>IF(J55=0,0,(HLOOKUP(H55,ElectricAvoidedCosts!$C$7:$P$37,F55+1,FALSE)))</f>
        <v>0.53473697868300696</v>
      </c>
      <c r="AB55" s="844">
        <f t="shared" si="15"/>
        <v>150.79582798860795</v>
      </c>
      <c r="AC55" s="846" t="str">
        <f t="shared" si="16"/>
        <v/>
      </c>
      <c r="AD55" s="846" t="str">
        <f t="shared" si="17"/>
        <v/>
      </c>
      <c r="AE55" s="319"/>
      <c r="AF55" s="319"/>
      <c r="AG55" s="319"/>
      <c r="AH55" s="319"/>
      <c r="AI55" s="319"/>
      <c r="AJ55" s="319"/>
      <c r="AK55" s="319"/>
      <c r="AL55" s="319"/>
      <c r="AM55" s="319"/>
      <c r="AN55" s="319"/>
      <c r="AO55" s="319"/>
      <c r="AP55" s="319"/>
      <c r="AQ55" s="319"/>
      <c r="AR55" s="319"/>
      <c r="AS55" s="319"/>
      <c r="AT55" s="319"/>
      <c r="AU55" s="319"/>
      <c r="AV55" s="319"/>
      <c r="AW55" s="319"/>
      <c r="AX55" s="319"/>
      <c r="AY55" s="319"/>
      <c r="AZ55" s="319"/>
      <c r="BA55" s="319"/>
      <c r="BB55" s="319"/>
      <c r="BC55" s="319"/>
      <c r="BD55" s="319"/>
      <c r="BE55" s="319"/>
      <c r="BF55" s="319"/>
      <c r="BG55" s="319"/>
      <c r="BH55" s="319"/>
      <c r="BI55" s="319"/>
      <c r="BJ55" s="319"/>
      <c r="BK55" s="319"/>
      <c r="BL55" s="319"/>
      <c r="BM55" s="319"/>
      <c r="BN55" s="319"/>
      <c r="BO55" s="319"/>
      <c r="BP55" s="319"/>
      <c r="BQ55" s="319"/>
      <c r="BR55" s="319"/>
      <c r="BS55" s="319"/>
      <c r="BT55" s="319"/>
      <c r="BU55" s="319"/>
      <c r="BV55" s="319"/>
      <c r="BW55" s="319"/>
      <c r="BX55" s="319"/>
      <c r="BY55" s="319"/>
      <c r="BZ55" s="319"/>
      <c r="CA55" s="319"/>
      <c r="CB55" s="319"/>
      <c r="CC55" s="319"/>
      <c r="CD55" s="319"/>
      <c r="CE55" s="319"/>
      <c r="CF55" s="319"/>
      <c r="CG55" s="319"/>
      <c r="CH55" s="319"/>
      <c r="CI55" s="319"/>
      <c r="CJ55" s="319"/>
      <c r="CK55" s="319"/>
      <c r="CL55" s="319"/>
      <c r="CM55" s="319"/>
      <c r="CN55" s="319"/>
      <c r="CO55" s="319"/>
      <c r="CP55" s="319"/>
      <c r="CQ55" s="319"/>
      <c r="CR55" s="319"/>
      <c r="CS55" s="319"/>
      <c r="CT55" s="319"/>
      <c r="CU55" s="319"/>
      <c r="CV55" s="319"/>
      <c r="CW55" s="319"/>
      <c r="CX55" s="319"/>
      <c r="CY55" s="319"/>
      <c r="CZ55" s="319"/>
      <c r="DA55" s="319"/>
      <c r="DB55" s="319"/>
      <c r="DC55" s="319"/>
      <c r="DD55" s="319"/>
      <c r="DE55" s="319"/>
      <c r="DF55" s="319"/>
      <c r="DG55" s="319"/>
      <c r="DH55" s="319"/>
      <c r="DI55" s="319"/>
      <c r="DJ55" s="319"/>
      <c r="DK55" s="319"/>
      <c r="DL55" s="319"/>
      <c r="DM55" s="319"/>
      <c r="DN55" s="319"/>
      <c r="DO55" s="319"/>
      <c r="DP55" s="319"/>
      <c r="DQ55" s="319"/>
      <c r="DR55" s="319"/>
      <c r="DS55" s="319"/>
      <c r="DT55" s="319"/>
      <c r="DU55" s="319"/>
      <c r="DV55" s="319"/>
      <c r="DW55" s="319"/>
      <c r="DX55" s="319"/>
      <c r="DY55" s="319"/>
      <c r="DZ55" s="319"/>
      <c r="EA55" s="319"/>
      <c r="EB55" s="319"/>
      <c r="EC55" s="319"/>
      <c r="ED55" s="319"/>
      <c r="EE55" s="319"/>
      <c r="EF55" s="319"/>
      <c r="EG55" s="319"/>
      <c r="EH55" s="319"/>
      <c r="EI55" s="319"/>
      <c r="EJ55" s="319"/>
      <c r="EK55" s="319"/>
      <c r="EL55" s="319"/>
      <c r="EM55" s="319"/>
      <c r="EN55" s="319"/>
      <c r="EO55" s="319"/>
      <c r="EP55" s="319"/>
      <c r="EQ55" s="319"/>
      <c r="ER55" s="319"/>
      <c r="ES55" s="319"/>
      <c r="ET55" s="319"/>
      <c r="EU55" s="319"/>
      <c r="EV55" s="319"/>
      <c r="EW55" s="319"/>
      <c r="EX55" s="319"/>
      <c r="EY55" s="319"/>
      <c r="EZ55" s="319"/>
      <c r="FA55" s="319"/>
      <c r="FB55" s="319"/>
      <c r="FC55" s="319"/>
      <c r="FD55" s="319"/>
      <c r="FE55" s="319"/>
      <c r="FF55" s="319"/>
      <c r="FG55" s="319"/>
      <c r="FH55" s="319"/>
      <c r="FI55" s="319"/>
      <c r="FJ55" s="319"/>
      <c r="FK55" s="319"/>
      <c r="FL55" s="319"/>
      <c r="FM55" s="319"/>
      <c r="FN55" s="319"/>
      <c r="FO55" s="319"/>
      <c r="FP55" s="319"/>
      <c r="FQ55" s="319"/>
      <c r="FR55" s="319"/>
      <c r="FS55" s="319"/>
      <c r="FT55" s="319"/>
      <c r="FU55" s="319"/>
      <c r="FV55" s="319"/>
      <c r="FW55" s="319"/>
      <c r="FX55" s="319"/>
      <c r="FY55" s="319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19"/>
      <c r="IB55" s="319"/>
      <c r="IC55" s="319"/>
      <c r="ID55" s="319"/>
      <c r="IE55" s="319"/>
      <c r="IF55" s="319"/>
      <c r="IG55" s="319"/>
      <c r="IH55" s="319"/>
      <c r="II55" s="319"/>
      <c r="IJ55" s="319"/>
      <c r="IK55" s="319"/>
      <c r="IL55" s="319"/>
      <c r="IM55" s="319"/>
      <c r="IN55" s="319"/>
      <c r="IO55" s="319"/>
      <c r="IP55" s="319"/>
      <c r="IQ55" s="319"/>
      <c r="IR55" s="319"/>
      <c r="IS55" s="319"/>
      <c r="IT55" s="319"/>
      <c r="IU55" s="319"/>
      <c r="IV55" s="319"/>
      <c r="IW55" s="319"/>
      <c r="IX55" s="319"/>
      <c r="IY55" s="319"/>
      <c r="IZ55" s="319"/>
      <c r="JA55" s="319"/>
      <c r="JB55" s="319"/>
      <c r="JC55" s="319"/>
      <c r="JD55" s="319"/>
      <c r="JE55" s="319"/>
      <c r="JF55" s="319"/>
      <c r="JG55" s="319"/>
      <c r="JH55" s="319"/>
      <c r="JI55" s="319"/>
      <c r="JJ55" s="319"/>
      <c r="JK55" s="319"/>
      <c r="JL55" s="319"/>
      <c r="JM55" s="319"/>
      <c r="JN55" s="319"/>
      <c r="JO55" s="319"/>
      <c r="JP55" s="319"/>
      <c r="JQ55" s="319"/>
      <c r="JR55" s="319"/>
      <c r="JS55" s="319"/>
      <c r="JT55" s="319"/>
      <c r="JU55" s="319"/>
      <c r="JV55" s="319"/>
      <c r="JW55" s="319"/>
      <c r="JX55" s="319"/>
      <c r="JY55" s="319"/>
      <c r="JZ55" s="319"/>
      <c r="KA55" s="319"/>
      <c r="KB55" s="319"/>
      <c r="KC55" s="319"/>
      <c r="KD55" s="319"/>
      <c r="KE55" s="319"/>
      <c r="KF55" s="319"/>
      <c r="KG55" s="319"/>
      <c r="KH55" s="319"/>
      <c r="KI55" s="319"/>
      <c r="KJ55" s="319"/>
      <c r="KK55" s="319"/>
      <c r="KL55" s="319"/>
      <c r="KM55" s="319"/>
      <c r="KN55" s="319"/>
      <c r="KO55" s="319"/>
      <c r="KP55" s="319"/>
      <c r="KQ55" s="319"/>
      <c r="KR55" s="319"/>
      <c r="KS55" s="319"/>
      <c r="KT55" s="319"/>
      <c r="KU55" s="319"/>
      <c r="KV55" s="319"/>
      <c r="KW55" s="319"/>
      <c r="KX55" s="319"/>
      <c r="KY55" s="319"/>
      <c r="KZ55" s="319"/>
      <c r="LA55" s="319"/>
      <c r="LB55" s="319"/>
      <c r="LC55" s="319"/>
      <c r="LD55" s="319"/>
      <c r="LE55" s="319"/>
      <c r="LF55" s="319"/>
      <c r="LG55" s="319"/>
      <c r="LH55" s="319"/>
      <c r="LI55" s="319"/>
      <c r="LJ55" s="319"/>
      <c r="LK55" s="319"/>
      <c r="LL55" s="319"/>
      <c r="LM55" s="319"/>
      <c r="LN55" s="319"/>
      <c r="LO55" s="319"/>
      <c r="LP55" s="319"/>
      <c r="LQ55" s="319"/>
      <c r="LR55" s="319"/>
      <c r="LS55" s="319"/>
      <c r="LT55" s="319"/>
      <c r="LU55" s="319"/>
      <c r="LV55" s="319"/>
      <c r="LW55" s="319"/>
      <c r="LX55" s="319"/>
      <c r="LY55" s="319"/>
      <c r="LZ55" s="319"/>
      <c r="MA55" s="319"/>
      <c r="MB55" s="319"/>
      <c r="MC55" s="319"/>
      <c r="MD55" s="319"/>
      <c r="ME55" s="319"/>
      <c r="MF55" s="319"/>
      <c r="MG55" s="319"/>
      <c r="MH55" s="319"/>
      <c r="MI55" s="319"/>
      <c r="MJ55" s="319"/>
      <c r="MK55" s="319"/>
      <c r="ML55" s="319"/>
      <c r="MM55" s="319"/>
      <c r="MN55" s="319"/>
      <c r="MO55" s="319"/>
      <c r="MP55" s="319"/>
      <c r="MQ55" s="319"/>
      <c r="MR55" s="319"/>
      <c r="MS55" s="319"/>
      <c r="MT55" s="319"/>
      <c r="MU55" s="319"/>
      <c r="MV55" s="319"/>
      <c r="MW55" s="319"/>
      <c r="MX55" s="319"/>
      <c r="MY55" s="319"/>
      <c r="MZ55" s="319"/>
      <c r="NA55" s="319"/>
      <c r="NB55" s="319"/>
      <c r="NC55" s="319"/>
      <c r="ND55" s="319"/>
      <c r="NE55" s="319"/>
      <c r="NF55" s="319"/>
      <c r="NG55" s="319"/>
      <c r="NH55" s="319"/>
      <c r="NI55" s="319"/>
      <c r="NJ55" s="319"/>
      <c r="NK55" s="319"/>
      <c r="NL55" s="319"/>
      <c r="NM55" s="319"/>
      <c r="NN55" s="319"/>
      <c r="NO55" s="319"/>
      <c r="NP55" s="319"/>
      <c r="NQ55" s="319"/>
      <c r="NR55" s="319"/>
      <c r="NS55" s="319"/>
      <c r="NT55" s="319"/>
      <c r="NU55" s="319"/>
      <c r="NV55" s="319"/>
      <c r="NW55" s="319"/>
      <c r="NX55" s="319"/>
      <c r="NY55" s="319"/>
      <c r="NZ55" s="319"/>
      <c r="OA55" s="319"/>
      <c r="OB55" s="319"/>
      <c r="OC55" s="319"/>
      <c r="OD55" s="319"/>
      <c r="OE55" s="319"/>
      <c r="OF55" s="319"/>
      <c r="OG55" s="319"/>
      <c r="OH55" s="319"/>
      <c r="OI55" s="319"/>
      <c r="OJ55" s="319"/>
      <c r="OK55" s="319"/>
      <c r="OL55" s="319"/>
      <c r="OM55" s="319"/>
      <c r="ON55" s="319"/>
      <c r="OO55" s="319"/>
      <c r="OP55" s="319"/>
      <c r="OQ55" s="319"/>
      <c r="OR55" s="319"/>
      <c r="OS55" s="319"/>
      <c r="OT55" s="319"/>
      <c r="OU55" s="319"/>
      <c r="OV55" s="319"/>
      <c r="OW55" s="319"/>
      <c r="OX55" s="319"/>
      <c r="OY55" s="319"/>
      <c r="OZ55" s="319"/>
      <c r="PA55" s="319"/>
      <c r="PB55" s="319"/>
      <c r="PC55" s="319"/>
      <c r="PD55" s="319"/>
      <c r="PE55" s="319"/>
      <c r="PF55" s="319"/>
      <c r="PG55" s="319"/>
      <c r="PH55" s="319"/>
      <c r="PI55" s="319"/>
      <c r="PJ55" s="319"/>
      <c r="PK55" s="319"/>
      <c r="PL55" s="319"/>
      <c r="PM55" s="319"/>
      <c r="PN55" s="319"/>
      <c r="PO55" s="319"/>
      <c r="PP55" s="319"/>
      <c r="PQ55" s="319"/>
      <c r="PR55" s="319"/>
      <c r="PS55" s="319"/>
      <c r="PT55" s="319"/>
      <c r="PU55" s="319"/>
      <c r="PV55" s="319"/>
      <c r="PW55" s="319"/>
      <c r="PX55" s="319"/>
      <c r="PY55" s="319"/>
      <c r="PZ55" s="319"/>
      <c r="QA55" s="319"/>
      <c r="QB55" s="319"/>
      <c r="QC55" s="319"/>
      <c r="QD55" s="319"/>
      <c r="QE55" s="319"/>
      <c r="QF55" s="319"/>
      <c r="QG55" s="319"/>
      <c r="QH55" s="319"/>
      <c r="QI55" s="319"/>
      <c r="QJ55" s="319"/>
      <c r="QK55" s="319"/>
      <c r="QL55" s="319"/>
      <c r="QM55" s="319"/>
      <c r="QN55" s="319"/>
      <c r="QO55" s="319"/>
      <c r="QP55" s="319"/>
      <c r="QQ55" s="319"/>
      <c r="QR55" s="319"/>
      <c r="QS55" s="319"/>
      <c r="QT55" s="319"/>
      <c r="QU55" s="319"/>
      <c r="QV55" s="319"/>
      <c r="QW55" s="319"/>
      <c r="QX55" s="319"/>
      <c r="QY55" s="319"/>
      <c r="QZ55" s="319"/>
      <c r="RA55" s="319"/>
      <c r="RB55" s="319"/>
      <c r="RC55" s="319"/>
      <c r="RD55" s="319"/>
      <c r="RE55" s="319"/>
      <c r="RF55" s="319"/>
      <c r="RG55" s="319"/>
    </row>
    <row r="56" spans="1:475" s="746" customFormat="1">
      <c r="A56" s="319"/>
      <c r="B56" s="837" t="s">
        <v>77</v>
      </c>
      <c r="C56" s="848"/>
      <c r="D56" s="849"/>
      <c r="E56" s="812" t="s">
        <v>703</v>
      </c>
      <c r="F56" s="812">
        <v>5</v>
      </c>
      <c r="G56" s="839">
        <f t="shared" si="10"/>
        <v>2.2679021361811471E-3</v>
      </c>
      <c r="H56" s="7" t="s">
        <v>37</v>
      </c>
      <c r="I56" s="813">
        <v>29</v>
      </c>
      <c r="J56" s="814">
        <v>137</v>
      </c>
      <c r="K56" s="815">
        <v>36.68</v>
      </c>
      <c r="L56" s="815">
        <v>36.68</v>
      </c>
      <c r="M56" s="841">
        <f t="shared" si="11"/>
        <v>0</v>
      </c>
      <c r="N56" s="841">
        <f t="shared" si="12"/>
        <v>3973</v>
      </c>
      <c r="O56" s="745"/>
      <c r="P56" s="843"/>
      <c r="Q56" s="844"/>
      <c r="R56" s="844">
        <f t="shared" si="13"/>
        <v>0</v>
      </c>
      <c r="S56" s="844">
        <f t="shared" si="3"/>
        <v>1063.72</v>
      </c>
      <c r="T56" s="844">
        <v>0</v>
      </c>
      <c r="U56" s="844"/>
      <c r="V56" s="844"/>
      <c r="W56" s="844">
        <v>0</v>
      </c>
      <c r="X56" s="844"/>
      <c r="Y56" s="844"/>
      <c r="Z56" s="844">
        <f t="shared" si="14"/>
        <v>0</v>
      </c>
      <c r="AA56" s="845">
        <f>IF(J56=0,0,(HLOOKUP(H56,ElectricAvoidedCosts!$C$7:$P$37,F56+1,FALSE)))</f>
        <v>0.3175879546338175</v>
      </c>
      <c r="AB56" s="844">
        <f t="shared" si="15"/>
        <v>1261.7769437601569</v>
      </c>
      <c r="AC56" s="846" t="str">
        <f t="shared" si="16"/>
        <v/>
      </c>
      <c r="AD56" s="846" t="str">
        <f t="shared" si="17"/>
        <v/>
      </c>
      <c r="AE56" s="319"/>
      <c r="AF56" s="319"/>
      <c r="AG56" s="319"/>
      <c r="AH56" s="319"/>
      <c r="AI56" s="319"/>
      <c r="AJ56" s="319"/>
      <c r="AK56" s="319"/>
      <c r="AL56" s="319"/>
      <c r="AM56" s="319"/>
      <c r="AN56" s="319"/>
      <c r="AO56" s="319"/>
      <c r="AP56" s="319"/>
      <c r="AQ56" s="319"/>
      <c r="AR56" s="319"/>
      <c r="AS56" s="319"/>
      <c r="AT56" s="319"/>
      <c r="AU56" s="319"/>
      <c r="AV56" s="319"/>
      <c r="AW56" s="319"/>
      <c r="AX56" s="319"/>
      <c r="AY56" s="319"/>
      <c r="AZ56" s="319"/>
      <c r="BA56" s="319"/>
      <c r="BB56" s="319"/>
      <c r="BC56" s="319"/>
      <c r="BD56" s="319"/>
      <c r="BE56" s="319"/>
      <c r="BF56" s="319"/>
      <c r="BG56" s="319"/>
      <c r="BH56" s="319"/>
      <c r="BI56" s="319"/>
      <c r="BJ56" s="319"/>
      <c r="BK56" s="319"/>
      <c r="BL56" s="319"/>
      <c r="BM56" s="319"/>
      <c r="BN56" s="319"/>
      <c r="BO56" s="319"/>
      <c r="BP56" s="319"/>
      <c r="BQ56" s="319"/>
      <c r="BR56" s="319"/>
      <c r="BS56" s="319"/>
      <c r="BT56" s="319"/>
      <c r="BU56" s="319"/>
      <c r="BV56" s="319"/>
      <c r="BW56" s="319"/>
      <c r="BX56" s="319"/>
      <c r="BY56" s="319"/>
      <c r="BZ56" s="319"/>
      <c r="CA56" s="319"/>
      <c r="CB56" s="319"/>
      <c r="CC56" s="319"/>
      <c r="CD56" s="319"/>
      <c r="CE56" s="319"/>
      <c r="CF56" s="319"/>
      <c r="CG56" s="319"/>
      <c r="CH56" s="319"/>
      <c r="CI56" s="319"/>
      <c r="CJ56" s="319"/>
      <c r="CK56" s="319"/>
      <c r="CL56" s="319"/>
      <c r="CM56" s="319"/>
      <c r="CN56" s="319"/>
      <c r="CO56" s="319"/>
      <c r="CP56" s="319"/>
      <c r="CQ56" s="319"/>
      <c r="CR56" s="319"/>
      <c r="CS56" s="319"/>
      <c r="CT56" s="319"/>
      <c r="CU56" s="319"/>
      <c r="CV56" s="319"/>
      <c r="CW56" s="319"/>
      <c r="CX56" s="319"/>
      <c r="CY56" s="319"/>
      <c r="CZ56" s="319"/>
      <c r="DA56" s="319"/>
      <c r="DB56" s="319"/>
      <c r="DC56" s="319"/>
      <c r="DD56" s="319"/>
      <c r="DE56" s="319"/>
      <c r="DF56" s="319"/>
      <c r="DG56" s="319"/>
      <c r="DH56" s="319"/>
      <c r="DI56" s="319"/>
      <c r="DJ56" s="319"/>
      <c r="DK56" s="319"/>
      <c r="DL56" s="319"/>
      <c r="DM56" s="319"/>
      <c r="DN56" s="319"/>
      <c r="DO56" s="319"/>
      <c r="DP56" s="319"/>
      <c r="DQ56" s="319"/>
      <c r="DR56" s="319"/>
      <c r="DS56" s="319"/>
      <c r="DT56" s="319"/>
      <c r="DU56" s="319"/>
      <c r="DV56" s="319"/>
      <c r="DW56" s="319"/>
      <c r="DX56" s="319"/>
      <c r="DY56" s="319"/>
      <c r="DZ56" s="319"/>
      <c r="EA56" s="319"/>
      <c r="EB56" s="319"/>
      <c r="EC56" s="319"/>
      <c r="ED56" s="319"/>
      <c r="EE56" s="319"/>
      <c r="EF56" s="319"/>
      <c r="EG56" s="319"/>
      <c r="EH56" s="319"/>
      <c r="EI56" s="319"/>
      <c r="EJ56" s="319"/>
      <c r="EK56" s="319"/>
      <c r="EL56" s="319"/>
      <c r="EM56" s="319"/>
      <c r="EN56" s="319"/>
      <c r="EO56" s="319"/>
      <c r="EP56" s="319"/>
      <c r="EQ56" s="319"/>
      <c r="ER56" s="319"/>
      <c r="ES56" s="319"/>
      <c r="ET56" s="319"/>
      <c r="EU56" s="319"/>
      <c r="EV56" s="319"/>
      <c r="EW56" s="319"/>
      <c r="EX56" s="319"/>
      <c r="EY56" s="319"/>
      <c r="EZ56" s="319"/>
      <c r="FA56" s="319"/>
      <c r="FB56" s="319"/>
      <c r="FC56" s="319"/>
      <c r="FD56" s="319"/>
      <c r="FE56" s="319"/>
      <c r="FF56" s="319"/>
      <c r="FG56" s="319"/>
      <c r="FH56" s="319"/>
      <c r="FI56" s="319"/>
      <c r="FJ56" s="319"/>
      <c r="FK56" s="319"/>
      <c r="FL56" s="319"/>
      <c r="FM56" s="319"/>
      <c r="FN56" s="319"/>
      <c r="FO56" s="319"/>
      <c r="FP56" s="319"/>
      <c r="FQ56" s="319"/>
      <c r="FR56" s="319"/>
      <c r="FS56" s="319"/>
      <c r="FT56" s="319"/>
      <c r="FU56" s="319"/>
      <c r="FV56" s="319"/>
      <c r="FW56" s="319"/>
      <c r="FX56" s="319"/>
      <c r="FY56" s="319"/>
      <c r="FZ56" s="319"/>
      <c r="GA56" s="319"/>
      <c r="GB56" s="319"/>
      <c r="GC56" s="319"/>
      <c r="GD56" s="319"/>
      <c r="GE56" s="319"/>
      <c r="GF56" s="319"/>
      <c r="GG56" s="319"/>
      <c r="GH56" s="319"/>
      <c r="GI56" s="319"/>
      <c r="GJ56" s="319"/>
      <c r="GK56" s="319"/>
      <c r="GL56" s="319"/>
      <c r="GM56" s="319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  <c r="IV56" s="319"/>
      <c r="IW56" s="319"/>
      <c r="IX56" s="319"/>
      <c r="IY56" s="319"/>
      <c r="IZ56" s="319"/>
      <c r="JA56" s="319"/>
      <c r="JB56" s="319"/>
      <c r="JC56" s="319"/>
      <c r="JD56" s="319"/>
      <c r="JE56" s="319"/>
      <c r="JF56" s="319"/>
      <c r="JG56" s="319"/>
      <c r="JH56" s="319"/>
      <c r="JI56" s="319"/>
      <c r="JJ56" s="319"/>
      <c r="JK56" s="319"/>
      <c r="JL56" s="319"/>
      <c r="JM56" s="319"/>
      <c r="JN56" s="319"/>
      <c r="JO56" s="319"/>
      <c r="JP56" s="319"/>
      <c r="JQ56" s="319"/>
      <c r="JR56" s="319"/>
      <c r="JS56" s="319"/>
      <c r="JT56" s="319"/>
      <c r="JU56" s="319"/>
      <c r="JV56" s="319"/>
      <c r="JW56" s="319"/>
      <c r="JX56" s="319"/>
      <c r="JY56" s="319"/>
      <c r="JZ56" s="319"/>
      <c r="KA56" s="319"/>
      <c r="KB56" s="319"/>
      <c r="KC56" s="319"/>
      <c r="KD56" s="319"/>
      <c r="KE56" s="319"/>
      <c r="KF56" s="319"/>
      <c r="KG56" s="319"/>
      <c r="KH56" s="319"/>
      <c r="KI56" s="319"/>
      <c r="KJ56" s="319"/>
      <c r="KK56" s="319"/>
      <c r="KL56" s="319"/>
      <c r="KM56" s="319"/>
      <c r="KN56" s="319"/>
      <c r="KO56" s="319"/>
      <c r="KP56" s="319"/>
      <c r="KQ56" s="319"/>
      <c r="KR56" s="319"/>
      <c r="KS56" s="319"/>
      <c r="KT56" s="319"/>
      <c r="KU56" s="319"/>
      <c r="KV56" s="319"/>
      <c r="KW56" s="319"/>
      <c r="KX56" s="319"/>
      <c r="KY56" s="319"/>
      <c r="KZ56" s="319"/>
      <c r="LA56" s="319"/>
      <c r="LB56" s="319"/>
      <c r="LC56" s="319"/>
      <c r="LD56" s="319"/>
      <c r="LE56" s="319"/>
      <c r="LF56" s="319"/>
      <c r="LG56" s="319"/>
      <c r="LH56" s="319"/>
      <c r="LI56" s="319"/>
      <c r="LJ56" s="319"/>
      <c r="LK56" s="319"/>
      <c r="LL56" s="319"/>
      <c r="LM56" s="319"/>
      <c r="LN56" s="319"/>
      <c r="LO56" s="319"/>
      <c r="LP56" s="319"/>
      <c r="LQ56" s="319"/>
      <c r="LR56" s="319"/>
      <c r="LS56" s="319"/>
      <c r="LT56" s="319"/>
      <c r="LU56" s="319"/>
      <c r="LV56" s="319"/>
      <c r="LW56" s="319"/>
      <c r="LX56" s="319"/>
      <c r="LY56" s="319"/>
      <c r="LZ56" s="319"/>
      <c r="MA56" s="319"/>
      <c r="MB56" s="319"/>
      <c r="MC56" s="319"/>
      <c r="MD56" s="319"/>
      <c r="ME56" s="319"/>
      <c r="MF56" s="319"/>
      <c r="MG56" s="319"/>
      <c r="MH56" s="319"/>
      <c r="MI56" s="319"/>
      <c r="MJ56" s="319"/>
      <c r="MK56" s="319"/>
      <c r="ML56" s="319"/>
      <c r="MM56" s="319"/>
      <c r="MN56" s="319"/>
      <c r="MO56" s="319"/>
      <c r="MP56" s="319"/>
      <c r="MQ56" s="319"/>
      <c r="MR56" s="319"/>
      <c r="MS56" s="319"/>
      <c r="MT56" s="319"/>
      <c r="MU56" s="319"/>
      <c r="MV56" s="319"/>
      <c r="MW56" s="319"/>
      <c r="MX56" s="319"/>
      <c r="MY56" s="319"/>
      <c r="MZ56" s="319"/>
      <c r="NA56" s="319"/>
      <c r="NB56" s="319"/>
      <c r="NC56" s="319"/>
      <c r="ND56" s="319"/>
      <c r="NE56" s="319"/>
      <c r="NF56" s="319"/>
      <c r="NG56" s="319"/>
      <c r="NH56" s="319"/>
      <c r="NI56" s="319"/>
      <c r="NJ56" s="319"/>
      <c r="NK56" s="319"/>
      <c r="NL56" s="319"/>
      <c r="NM56" s="319"/>
      <c r="NN56" s="319"/>
      <c r="NO56" s="319"/>
      <c r="NP56" s="319"/>
      <c r="NQ56" s="319"/>
      <c r="NR56" s="319"/>
      <c r="NS56" s="319"/>
      <c r="NT56" s="319"/>
      <c r="NU56" s="319"/>
      <c r="NV56" s="319"/>
      <c r="NW56" s="319"/>
      <c r="NX56" s="319"/>
      <c r="NY56" s="319"/>
      <c r="NZ56" s="319"/>
      <c r="OA56" s="319"/>
      <c r="OB56" s="319"/>
      <c r="OC56" s="319"/>
      <c r="OD56" s="319"/>
      <c r="OE56" s="319"/>
      <c r="OF56" s="319"/>
      <c r="OG56" s="319"/>
      <c r="OH56" s="319"/>
      <c r="OI56" s="319"/>
      <c r="OJ56" s="319"/>
      <c r="OK56" s="319"/>
      <c r="OL56" s="319"/>
      <c r="OM56" s="319"/>
      <c r="ON56" s="319"/>
      <c r="OO56" s="319"/>
      <c r="OP56" s="319"/>
      <c r="OQ56" s="319"/>
      <c r="OR56" s="319"/>
      <c r="OS56" s="319"/>
      <c r="OT56" s="319"/>
      <c r="OU56" s="319"/>
      <c r="OV56" s="319"/>
      <c r="OW56" s="319"/>
      <c r="OX56" s="319"/>
      <c r="OY56" s="319"/>
      <c r="OZ56" s="319"/>
      <c r="PA56" s="319"/>
      <c r="PB56" s="319"/>
      <c r="PC56" s="319"/>
      <c r="PD56" s="319"/>
      <c r="PE56" s="319"/>
      <c r="PF56" s="319"/>
      <c r="PG56" s="319"/>
      <c r="PH56" s="319"/>
      <c r="PI56" s="319"/>
      <c r="PJ56" s="319"/>
      <c r="PK56" s="319"/>
      <c r="PL56" s="319"/>
      <c r="PM56" s="319"/>
      <c r="PN56" s="319"/>
      <c r="PO56" s="319"/>
      <c r="PP56" s="319"/>
      <c r="PQ56" s="319"/>
      <c r="PR56" s="319"/>
      <c r="PS56" s="319"/>
      <c r="PT56" s="319"/>
      <c r="PU56" s="319"/>
      <c r="PV56" s="319"/>
      <c r="PW56" s="319"/>
      <c r="PX56" s="319"/>
      <c r="PY56" s="319"/>
      <c r="PZ56" s="319"/>
      <c r="QA56" s="319"/>
      <c r="QB56" s="319"/>
      <c r="QC56" s="319"/>
      <c r="QD56" s="319"/>
      <c r="QE56" s="319"/>
      <c r="QF56" s="319"/>
      <c r="QG56" s="319"/>
      <c r="QH56" s="319"/>
      <c r="QI56" s="319"/>
      <c r="QJ56" s="319"/>
      <c r="QK56" s="319"/>
      <c r="QL56" s="319"/>
      <c r="QM56" s="319"/>
      <c r="QN56" s="319"/>
      <c r="QO56" s="319"/>
      <c r="QP56" s="319"/>
      <c r="QQ56" s="319"/>
      <c r="QR56" s="319"/>
      <c r="QS56" s="319"/>
      <c r="QT56" s="319"/>
      <c r="QU56" s="319"/>
      <c r="QV56" s="319"/>
      <c r="QW56" s="319"/>
      <c r="QX56" s="319"/>
      <c r="QY56" s="319"/>
      <c r="QZ56" s="319"/>
      <c r="RA56" s="319"/>
      <c r="RB56" s="319"/>
      <c r="RC56" s="319"/>
      <c r="RD56" s="319"/>
      <c r="RE56" s="319"/>
      <c r="RF56" s="319"/>
      <c r="RG56" s="319"/>
    </row>
    <row r="57" spans="1:475" s="746" customFormat="1">
      <c r="A57" s="319"/>
      <c r="B57" s="837" t="s">
        <v>77</v>
      </c>
      <c r="C57" s="848"/>
      <c r="D57" s="849"/>
      <c r="E57" s="812" t="s">
        <v>704</v>
      </c>
      <c r="F57" s="812">
        <v>8</v>
      </c>
      <c r="G57" s="839">
        <f t="shared" si="10"/>
        <v>0.15968588350965487</v>
      </c>
      <c r="H57" s="7" t="s">
        <v>37</v>
      </c>
      <c r="I57" s="813">
        <v>1860</v>
      </c>
      <c r="J57" s="814">
        <v>94</v>
      </c>
      <c r="K57" s="815">
        <v>50.64</v>
      </c>
      <c r="L57" s="815">
        <v>50.64</v>
      </c>
      <c r="M57" s="841">
        <f t="shared" si="11"/>
        <v>0</v>
      </c>
      <c r="N57" s="841">
        <f t="shared" si="12"/>
        <v>174840</v>
      </c>
      <c r="O57" s="745"/>
      <c r="P57" s="843"/>
      <c r="Q57" s="844"/>
      <c r="R57" s="844">
        <f t="shared" si="13"/>
        <v>0</v>
      </c>
      <c r="S57" s="844">
        <f t="shared" si="3"/>
        <v>94190.399999999994</v>
      </c>
      <c r="T57" s="844">
        <v>0</v>
      </c>
      <c r="U57" s="844"/>
      <c r="V57" s="844"/>
      <c r="W57" s="844">
        <v>0</v>
      </c>
      <c r="X57" s="844"/>
      <c r="Y57" s="844"/>
      <c r="Z57" s="844">
        <f t="shared" si="14"/>
        <v>0</v>
      </c>
      <c r="AA57" s="845">
        <f>IF(J57=0,0,(HLOOKUP(H57,ElectricAvoidedCosts!$C$7:$P$37,F57+1,FALSE)))</f>
        <v>0.48489373082680509</v>
      </c>
      <c r="AB57" s="844">
        <f t="shared" si="15"/>
        <v>84778.8198977586</v>
      </c>
      <c r="AC57" s="846" t="str">
        <f t="shared" si="16"/>
        <v/>
      </c>
      <c r="AD57" s="846" t="str">
        <f t="shared" si="17"/>
        <v/>
      </c>
      <c r="AE57" s="319"/>
      <c r="AF57" s="319"/>
      <c r="AG57" s="319"/>
      <c r="AH57" s="319"/>
      <c r="AI57" s="319"/>
      <c r="AJ57" s="319"/>
      <c r="AK57" s="319"/>
      <c r="AL57" s="319"/>
      <c r="AM57" s="319"/>
      <c r="AN57" s="319"/>
      <c r="AO57" s="319"/>
      <c r="AP57" s="319"/>
      <c r="AQ57" s="319"/>
      <c r="AR57" s="319"/>
      <c r="AS57" s="319"/>
      <c r="AT57" s="319"/>
      <c r="AU57" s="319"/>
      <c r="AV57" s="319"/>
      <c r="AW57" s="319"/>
      <c r="AX57" s="319"/>
      <c r="AY57" s="319"/>
      <c r="AZ57" s="319"/>
      <c r="BA57" s="319"/>
      <c r="BB57" s="319"/>
      <c r="BC57" s="319"/>
      <c r="BD57" s="319"/>
      <c r="BE57" s="319"/>
      <c r="BF57" s="319"/>
      <c r="BG57" s="319"/>
      <c r="BH57" s="319"/>
      <c r="BI57" s="319"/>
      <c r="BJ57" s="319"/>
      <c r="BK57" s="319"/>
      <c r="BL57" s="319"/>
      <c r="BM57" s="319"/>
      <c r="BN57" s="319"/>
      <c r="BO57" s="319"/>
      <c r="BP57" s="319"/>
      <c r="BQ57" s="319"/>
      <c r="BR57" s="319"/>
      <c r="BS57" s="319"/>
      <c r="BT57" s="319"/>
      <c r="BU57" s="319"/>
      <c r="BV57" s="319"/>
      <c r="BW57" s="319"/>
      <c r="BX57" s="319"/>
      <c r="BY57" s="319"/>
      <c r="BZ57" s="319"/>
      <c r="CA57" s="319"/>
      <c r="CB57" s="319"/>
      <c r="CC57" s="319"/>
      <c r="CD57" s="319"/>
      <c r="CE57" s="319"/>
      <c r="CF57" s="319"/>
      <c r="CG57" s="319"/>
      <c r="CH57" s="319"/>
      <c r="CI57" s="319"/>
      <c r="CJ57" s="319"/>
      <c r="CK57" s="319"/>
      <c r="CL57" s="319"/>
      <c r="CM57" s="319"/>
      <c r="CN57" s="319"/>
      <c r="CO57" s="319"/>
      <c r="CP57" s="319"/>
      <c r="CQ57" s="319"/>
      <c r="CR57" s="319"/>
      <c r="CS57" s="319"/>
      <c r="CT57" s="319"/>
      <c r="CU57" s="319"/>
      <c r="CV57" s="319"/>
      <c r="CW57" s="319"/>
      <c r="CX57" s="319"/>
      <c r="CY57" s="319"/>
      <c r="CZ57" s="319"/>
      <c r="DA57" s="319"/>
      <c r="DB57" s="319"/>
      <c r="DC57" s="319"/>
      <c r="DD57" s="319"/>
      <c r="DE57" s="319"/>
      <c r="DF57" s="319"/>
      <c r="DG57" s="319"/>
      <c r="DH57" s="319"/>
      <c r="DI57" s="319"/>
      <c r="DJ57" s="319"/>
      <c r="DK57" s="319"/>
      <c r="DL57" s="319"/>
      <c r="DM57" s="319"/>
      <c r="DN57" s="319"/>
      <c r="DO57" s="319"/>
      <c r="DP57" s="319"/>
      <c r="DQ57" s="319"/>
      <c r="DR57" s="319"/>
      <c r="DS57" s="319"/>
      <c r="DT57" s="319"/>
      <c r="DU57" s="319"/>
      <c r="DV57" s="319"/>
      <c r="DW57" s="319"/>
      <c r="DX57" s="319"/>
      <c r="DY57" s="319"/>
      <c r="DZ57" s="319"/>
      <c r="EA57" s="319"/>
      <c r="EB57" s="319"/>
      <c r="EC57" s="319"/>
      <c r="ED57" s="319"/>
      <c r="EE57" s="319"/>
      <c r="EF57" s="319"/>
      <c r="EG57" s="319"/>
      <c r="EH57" s="319"/>
      <c r="EI57" s="319"/>
      <c r="EJ57" s="319"/>
      <c r="EK57" s="319"/>
      <c r="EL57" s="319"/>
      <c r="EM57" s="319"/>
      <c r="EN57" s="319"/>
      <c r="EO57" s="319"/>
      <c r="EP57" s="319"/>
      <c r="EQ57" s="319"/>
      <c r="ER57" s="319"/>
      <c r="ES57" s="319"/>
      <c r="ET57" s="319"/>
      <c r="EU57" s="319"/>
      <c r="EV57" s="319"/>
      <c r="EW57" s="319"/>
      <c r="EX57" s="319"/>
      <c r="EY57" s="319"/>
      <c r="EZ57" s="319"/>
      <c r="FA57" s="319"/>
      <c r="FB57" s="319"/>
      <c r="FC57" s="319"/>
      <c r="FD57" s="319"/>
      <c r="FE57" s="319"/>
      <c r="FF57" s="319"/>
      <c r="FG57" s="319"/>
      <c r="FH57" s="319"/>
      <c r="FI57" s="319"/>
      <c r="FJ57" s="319"/>
      <c r="FK57" s="319"/>
      <c r="FL57" s="319"/>
      <c r="FM57" s="319"/>
      <c r="FN57" s="319"/>
      <c r="FO57" s="319"/>
      <c r="FP57" s="319"/>
      <c r="FQ57" s="319"/>
      <c r="FR57" s="319"/>
      <c r="FS57" s="319"/>
      <c r="FT57" s="319"/>
      <c r="FU57" s="319"/>
      <c r="FV57" s="319"/>
      <c r="FW57" s="319"/>
      <c r="FX57" s="319"/>
      <c r="FY57" s="319"/>
      <c r="FZ57" s="319"/>
      <c r="GA57" s="319"/>
      <c r="GB57" s="319"/>
      <c r="GC57" s="319"/>
      <c r="GD57" s="319"/>
      <c r="GE57" s="319"/>
      <c r="GF57" s="319"/>
      <c r="GG57" s="319"/>
      <c r="GH57" s="319"/>
      <c r="GI57" s="319"/>
      <c r="GJ57" s="319"/>
      <c r="GK57" s="319"/>
      <c r="GL57" s="319"/>
      <c r="GM57" s="319"/>
      <c r="GN57" s="319"/>
      <c r="GO57" s="319"/>
      <c r="GP57" s="319"/>
      <c r="GQ57" s="319"/>
      <c r="GR57" s="319"/>
      <c r="GS57" s="319"/>
      <c r="GT57" s="319"/>
      <c r="GU57" s="319"/>
      <c r="GV57" s="319"/>
      <c r="GW57" s="319"/>
      <c r="GX57" s="319"/>
      <c r="GY57" s="319"/>
      <c r="GZ57" s="319"/>
      <c r="HA57" s="319"/>
      <c r="HB57" s="319"/>
      <c r="HC57" s="319"/>
      <c r="HD57" s="319"/>
      <c r="HE57" s="319"/>
      <c r="HF57" s="319"/>
      <c r="HG57" s="319"/>
      <c r="HH57" s="319"/>
      <c r="HI57" s="319"/>
      <c r="HJ57" s="319"/>
      <c r="HK57" s="319"/>
      <c r="HL57" s="319"/>
      <c r="HM57" s="319"/>
      <c r="HN57" s="319"/>
      <c r="HO57" s="319"/>
      <c r="HP57" s="319"/>
      <c r="HQ57" s="319"/>
      <c r="HR57" s="319"/>
      <c r="HS57" s="319"/>
      <c r="HT57" s="319"/>
      <c r="HU57" s="319"/>
      <c r="HV57" s="319"/>
      <c r="HW57" s="319"/>
      <c r="HX57" s="319"/>
      <c r="HY57" s="319"/>
      <c r="HZ57" s="319"/>
      <c r="IA57" s="319"/>
      <c r="IB57" s="319"/>
      <c r="IC57" s="319"/>
      <c r="ID57" s="319"/>
      <c r="IE57" s="319"/>
      <c r="IF57" s="319"/>
      <c r="IG57" s="319"/>
      <c r="IH57" s="319"/>
      <c r="II57" s="319"/>
      <c r="IJ57" s="319"/>
      <c r="IK57" s="319"/>
      <c r="IL57" s="319"/>
      <c r="IM57" s="319"/>
      <c r="IN57" s="319"/>
      <c r="IO57" s="319"/>
      <c r="IP57" s="319"/>
      <c r="IQ57" s="319"/>
      <c r="IR57" s="319"/>
      <c r="IS57" s="319"/>
      <c r="IT57" s="319"/>
      <c r="IU57" s="319"/>
      <c r="IV57" s="319"/>
      <c r="IW57" s="319"/>
      <c r="IX57" s="319"/>
      <c r="IY57" s="319"/>
      <c r="IZ57" s="319"/>
      <c r="JA57" s="319"/>
      <c r="JB57" s="319"/>
      <c r="JC57" s="319"/>
      <c r="JD57" s="319"/>
      <c r="JE57" s="319"/>
      <c r="JF57" s="319"/>
      <c r="JG57" s="319"/>
      <c r="JH57" s="319"/>
      <c r="JI57" s="319"/>
      <c r="JJ57" s="319"/>
      <c r="JK57" s="319"/>
      <c r="JL57" s="319"/>
      <c r="JM57" s="319"/>
      <c r="JN57" s="319"/>
      <c r="JO57" s="319"/>
      <c r="JP57" s="319"/>
      <c r="JQ57" s="319"/>
      <c r="JR57" s="319"/>
      <c r="JS57" s="319"/>
      <c r="JT57" s="319"/>
      <c r="JU57" s="319"/>
      <c r="JV57" s="319"/>
      <c r="JW57" s="319"/>
      <c r="JX57" s="319"/>
      <c r="JY57" s="319"/>
      <c r="JZ57" s="319"/>
      <c r="KA57" s="319"/>
      <c r="KB57" s="319"/>
      <c r="KC57" s="319"/>
      <c r="KD57" s="319"/>
      <c r="KE57" s="319"/>
      <c r="KF57" s="319"/>
      <c r="KG57" s="319"/>
      <c r="KH57" s="319"/>
      <c r="KI57" s="319"/>
      <c r="KJ57" s="319"/>
      <c r="KK57" s="319"/>
      <c r="KL57" s="319"/>
      <c r="KM57" s="319"/>
      <c r="KN57" s="319"/>
      <c r="KO57" s="319"/>
      <c r="KP57" s="319"/>
      <c r="KQ57" s="319"/>
      <c r="KR57" s="319"/>
      <c r="KS57" s="319"/>
      <c r="KT57" s="319"/>
      <c r="KU57" s="319"/>
      <c r="KV57" s="319"/>
      <c r="KW57" s="319"/>
      <c r="KX57" s="319"/>
      <c r="KY57" s="319"/>
      <c r="KZ57" s="319"/>
      <c r="LA57" s="319"/>
      <c r="LB57" s="319"/>
      <c r="LC57" s="319"/>
      <c r="LD57" s="319"/>
      <c r="LE57" s="319"/>
      <c r="LF57" s="319"/>
      <c r="LG57" s="319"/>
      <c r="LH57" s="319"/>
      <c r="LI57" s="319"/>
      <c r="LJ57" s="319"/>
      <c r="LK57" s="319"/>
      <c r="LL57" s="319"/>
      <c r="LM57" s="319"/>
      <c r="LN57" s="319"/>
      <c r="LO57" s="319"/>
      <c r="LP57" s="319"/>
      <c r="LQ57" s="319"/>
      <c r="LR57" s="319"/>
      <c r="LS57" s="319"/>
      <c r="LT57" s="319"/>
      <c r="LU57" s="319"/>
      <c r="LV57" s="319"/>
      <c r="LW57" s="319"/>
      <c r="LX57" s="319"/>
      <c r="LY57" s="319"/>
      <c r="LZ57" s="319"/>
      <c r="MA57" s="319"/>
      <c r="MB57" s="319"/>
      <c r="MC57" s="319"/>
      <c r="MD57" s="319"/>
      <c r="ME57" s="319"/>
      <c r="MF57" s="319"/>
      <c r="MG57" s="319"/>
      <c r="MH57" s="319"/>
      <c r="MI57" s="319"/>
      <c r="MJ57" s="319"/>
      <c r="MK57" s="319"/>
      <c r="ML57" s="319"/>
      <c r="MM57" s="319"/>
      <c r="MN57" s="319"/>
      <c r="MO57" s="319"/>
      <c r="MP57" s="319"/>
      <c r="MQ57" s="319"/>
      <c r="MR57" s="319"/>
      <c r="MS57" s="319"/>
      <c r="MT57" s="319"/>
      <c r="MU57" s="319"/>
      <c r="MV57" s="319"/>
      <c r="MW57" s="319"/>
      <c r="MX57" s="319"/>
      <c r="MY57" s="319"/>
      <c r="MZ57" s="319"/>
      <c r="NA57" s="319"/>
      <c r="NB57" s="319"/>
      <c r="NC57" s="319"/>
      <c r="ND57" s="319"/>
      <c r="NE57" s="319"/>
      <c r="NF57" s="319"/>
      <c r="NG57" s="319"/>
      <c r="NH57" s="319"/>
      <c r="NI57" s="319"/>
      <c r="NJ57" s="319"/>
      <c r="NK57" s="319"/>
      <c r="NL57" s="319"/>
      <c r="NM57" s="319"/>
      <c r="NN57" s="319"/>
      <c r="NO57" s="319"/>
      <c r="NP57" s="319"/>
      <c r="NQ57" s="319"/>
      <c r="NR57" s="319"/>
      <c r="NS57" s="319"/>
      <c r="NT57" s="319"/>
      <c r="NU57" s="319"/>
      <c r="NV57" s="319"/>
      <c r="NW57" s="319"/>
      <c r="NX57" s="319"/>
      <c r="NY57" s="319"/>
      <c r="NZ57" s="319"/>
      <c r="OA57" s="319"/>
      <c r="OB57" s="319"/>
      <c r="OC57" s="319"/>
      <c r="OD57" s="319"/>
      <c r="OE57" s="319"/>
      <c r="OF57" s="319"/>
      <c r="OG57" s="319"/>
      <c r="OH57" s="319"/>
      <c r="OI57" s="319"/>
      <c r="OJ57" s="319"/>
      <c r="OK57" s="319"/>
      <c r="OL57" s="319"/>
      <c r="OM57" s="319"/>
      <c r="ON57" s="319"/>
      <c r="OO57" s="319"/>
      <c r="OP57" s="319"/>
      <c r="OQ57" s="319"/>
      <c r="OR57" s="319"/>
      <c r="OS57" s="319"/>
      <c r="OT57" s="319"/>
      <c r="OU57" s="319"/>
      <c r="OV57" s="319"/>
      <c r="OW57" s="319"/>
      <c r="OX57" s="319"/>
      <c r="OY57" s="319"/>
      <c r="OZ57" s="319"/>
      <c r="PA57" s="319"/>
      <c r="PB57" s="319"/>
      <c r="PC57" s="319"/>
      <c r="PD57" s="319"/>
      <c r="PE57" s="319"/>
      <c r="PF57" s="319"/>
      <c r="PG57" s="319"/>
      <c r="PH57" s="319"/>
      <c r="PI57" s="319"/>
      <c r="PJ57" s="319"/>
      <c r="PK57" s="319"/>
      <c r="PL57" s="319"/>
      <c r="PM57" s="319"/>
      <c r="PN57" s="319"/>
      <c r="PO57" s="319"/>
      <c r="PP57" s="319"/>
      <c r="PQ57" s="319"/>
      <c r="PR57" s="319"/>
      <c r="PS57" s="319"/>
      <c r="PT57" s="319"/>
      <c r="PU57" s="319"/>
      <c r="PV57" s="319"/>
      <c r="PW57" s="319"/>
      <c r="PX57" s="319"/>
      <c r="PY57" s="319"/>
      <c r="PZ57" s="319"/>
      <c r="QA57" s="319"/>
      <c r="QB57" s="319"/>
      <c r="QC57" s="319"/>
      <c r="QD57" s="319"/>
      <c r="QE57" s="319"/>
      <c r="QF57" s="319"/>
      <c r="QG57" s="319"/>
      <c r="QH57" s="319"/>
      <c r="QI57" s="319"/>
      <c r="QJ57" s="319"/>
      <c r="QK57" s="319"/>
      <c r="QL57" s="319"/>
      <c r="QM57" s="319"/>
      <c r="QN57" s="319"/>
      <c r="QO57" s="319"/>
      <c r="QP57" s="319"/>
      <c r="QQ57" s="319"/>
      <c r="QR57" s="319"/>
      <c r="QS57" s="319"/>
      <c r="QT57" s="319"/>
      <c r="QU57" s="319"/>
      <c r="QV57" s="319"/>
      <c r="QW57" s="319"/>
      <c r="QX57" s="319"/>
      <c r="QY57" s="319"/>
      <c r="QZ57" s="319"/>
      <c r="RA57" s="319"/>
      <c r="RB57" s="319"/>
      <c r="RC57" s="319"/>
      <c r="RD57" s="319"/>
      <c r="RE57" s="319"/>
      <c r="RF57" s="319"/>
      <c r="RG57" s="319"/>
    </row>
    <row r="58" spans="1:475" s="746" customFormat="1">
      <c r="A58" s="319"/>
      <c r="B58" s="837" t="s">
        <v>77</v>
      </c>
      <c r="C58" s="848"/>
      <c r="D58" s="849"/>
      <c r="E58" s="812" t="s">
        <v>705</v>
      </c>
      <c r="F58" s="812">
        <v>6</v>
      </c>
      <c r="G58" s="839">
        <f t="shared" si="10"/>
        <v>7.5707630847364371E-2</v>
      </c>
      <c r="H58" s="7" t="s">
        <v>37</v>
      </c>
      <c r="I58" s="813">
        <v>831</v>
      </c>
      <c r="J58" s="814">
        <v>133</v>
      </c>
      <c r="K58" s="815">
        <v>50.64</v>
      </c>
      <c r="L58" s="815">
        <v>50.64</v>
      </c>
      <c r="M58" s="841">
        <f t="shared" si="11"/>
        <v>0</v>
      </c>
      <c r="N58" s="841">
        <f t="shared" si="12"/>
        <v>110523</v>
      </c>
      <c r="O58" s="745"/>
      <c r="P58" s="843"/>
      <c r="Q58" s="844"/>
      <c r="R58" s="844">
        <f t="shared" si="13"/>
        <v>0</v>
      </c>
      <c r="S58" s="844">
        <f t="shared" si="3"/>
        <v>42081.840000000004</v>
      </c>
      <c r="T58" s="844">
        <v>0</v>
      </c>
      <c r="U58" s="844"/>
      <c r="V58" s="844"/>
      <c r="W58" s="844">
        <v>0</v>
      </c>
      <c r="X58" s="844"/>
      <c r="Y58" s="844"/>
      <c r="Z58" s="844">
        <f t="shared" si="14"/>
        <v>0</v>
      </c>
      <c r="AA58" s="845">
        <f>IF(J58=0,0,(HLOOKUP(H58,ElectricAvoidedCosts!$C$7:$P$37,F58+1,FALSE)))</f>
        <v>0.37735043748880637</v>
      </c>
      <c r="AB58" s="844">
        <f t="shared" si="15"/>
        <v>41705.902402575346</v>
      </c>
      <c r="AC58" s="846" t="str">
        <f t="shared" si="16"/>
        <v/>
      </c>
      <c r="AD58" s="846" t="str">
        <f t="shared" si="17"/>
        <v/>
      </c>
      <c r="AE58" s="319"/>
      <c r="AF58" s="319"/>
      <c r="AG58" s="319"/>
      <c r="AH58" s="319"/>
      <c r="AI58" s="319"/>
      <c r="AJ58" s="319"/>
      <c r="AK58" s="319"/>
      <c r="AL58" s="319"/>
      <c r="AM58" s="319"/>
      <c r="AN58" s="319"/>
      <c r="AO58" s="319"/>
      <c r="AP58" s="319"/>
      <c r="AQ58" s="319"/>
      <c r="AR58" s="319"/>
      <c r="AS58" s="319"/>
      <c r="AT58" s="319"/>
      <c r="AU58" s="319"/>
      <c r="AV58" s="319"/>
      <c r="AW58" s="319"/>
      <c r="AX58" s="319"/>
      <c r="AY58" s="319"/>
      <c r="AZ58" s="319"/>
      <c r="BA58" s="319"/>
      <c r="BB58" s="319"/>
      <c r="BC58" s="319"/>
      <c r="BD58" s="319"/>
      <c r="BE58" s="319"/>
      <c r="BF58" s="319"/>
      <c r="BG58" s="319"/>
      <c r="BH58" s="319"/>
      <c r="BI58" s="319"/>
      <c r="BJ58" s="319"/>
      <c r="BK58" s="319"/>
      <c r="BL58" s="319"/>
      <c r="BM58" s="319"/>
      <c r="BN58" s="319"/>
      <c r="BO58" s="319"/>
      <c r="BP58" s="319"/>
      <c r="BQ58" s="319"/>
      <c r="BR58" s="319"/>
      <c r="BS58" s="319"/>
      <c r="BT58" s="319"/>
      <c r="BU58" s="319"/>
      <c r="BV58" s="319"/>
      <c r="BW58" s="319"/>
      <c r="BX58" s="319"/>
      <c r="BY58" s="319"/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19"/>
      <c r="CV58" s="319"/>
      <c r="CW58" s="319"/>
      <c r="CX58" s="319"/>
      <c r="CY58" s="319"/>
      <c r="CZ58" s="319"/>
      <c r="DA58" s="319"/>
      <c r="DB58" s="319"/>
      <c r="DC58" s="319"/>
      <c r="DD58" s="319"/>
      <c r="DE58" s="319"/>
      <c r="DF58" s="319"/>
      <c r="DG58" s="319"/>
      <c r="DH58" s="319"/>
      <c r="DI58" s="319"/>
      <c r="DJ58" s="319"/>
      <c r="DK58" s="319"/>
      <c r="DL58" s="319"/>
      <c r="DM58" s="319"/>
      <c r="DN58" s="319"/>
      <c r="DO58" s="319"/>
      <c r="DP58" s="319"/>
      <c r="DQ58" s="319"/>
      <c r="DR58" s="319"/>
      <c r="DS58" s="319"/>
      <c r="DT58" s="319"/>
      <c r="DU58" s="319"/>
      <c r="DV58" s="319"/>
      <c r="DW58" s="319"/>
      <c r="DX58" s="319"/>
      <c r="DY58" s="319"/>
      <c r="DZ58" s="319"/>
      <c r="EA58" s="319"/>
      <c r="EB58" s="319"/>
      <c r="EC58" s="319"/>
      <c r="ED58" s="319"/>
      <c r="EE58" s="319"/>
      <c r="EF58" s="319"/>
      <c r="EG58" s="319"/>
      <c r="EH58" s="319"/>
      <c r="EI58" s="319"/>
      <c r="EJ58" s="319"/>
      <c r="EK58" s="319"/>
      <c r="EL58" s="319"/>
      <c r="EM58" s="319"/>
      <c r="EN58" s="319"/>
      <c r="EO58" s="319"/>
      <c r="EP58" s="319"/>
      <c r="EQ58" s="319"/>
      <c r="ER58" s="319"/>
      <c r="ES58" s="319"/>
      <c r="ET58" s="319"/>
      <c r="EU58" s="319"/>
      <c r="EV58" s="319"/>
      <c r="EW58" s="319"/>
      <c r="EX58" s="319"/>
      <c r="EY58" s="319"/>
      <c r="EZ58" s="319"/>
      <c r="FA58" s="319"/>
      <c r="FB58" s="319"/>
      <c r="FC58" s="319"/>
      <c r="FD58" s="319"/>
      <c r="FE58" s="319"/>
      <c r="FF58" s="319"/>
      <c r="FG58" s="319"/>
      <c r="FH58" s="319"/>
      <c r="FI58" s="319"/>
      <c r="FJ58" s="319"/>
      <c r="FK58" s="319"/>
      <c r="FL58" s="319"/>
      <c r="FM58" s="319"/>
      <c r="FN58" s="319"/>
      <c r="FO58" s="319"/>
      <c r="FP58" s="319"/>
      <c r="FQ58" s="319"/>
      <c r="FR58" s="319"/>
      <c r="FS58" s="319"/>
      <c r="FT58" s="319"/>
      <c r="FU58" s="319"/>
      <c r="FV58" s="319"/>
      <c r="FW58" s="319"/>
      <c r="FX58" s="319"/>
      <c r="FY58" s="319"/>
      <c r="FZ58" s="319"/>
      <c r="GA58" s="319"/>
      <c r="GB58" s="319"/>
      <c r="GC58" s="319"/>
      <c r="GD58" s="319"/>
      <c r="GE58" s="319"/>
      <c r="GF58" s="319"/>
      <c r="GG58" s="319"/>
      <c r="GH58" s="319"/>
      <c r="GI58" s="319"/>
      <c r="GJ58" s="319"/>
      <c r="GK58" s="319"/>
      <c r="GL58" s="319"/>
      <c r="GM58" s="319"/>
      <c r="GN58" s="319"/>
      <c r="GO58" s="319"/>
      <c r="GP58" s="319"/>
      <c r="GQ58" s="319"/>
      <c r="GR58" s="319"/>
      <c r="GS58" s="319"/>
      <c r="GT58" s="319"/>
      <c r="GU58" s="319"/>
      <c r="GV58" s="319"/>
      <c r="GW58" s="319"/>
      <c r="GX58" s="319"/>
      <c r="GY58" s="319"/>
      <c r="GZ58" s="319"/>
      <c r="HA58" s="319"/>
      <c r="HB58" s="319"/>
      <c r="HC58" s="319"/>
      <c r="HD58" s="319"/>
      <c r="HE58" s="319"/>
      <c r="HF58" s="319"/>
      <c r="HG58" s="319"/>
      <c r="HH58" s="319"/>
      <c r="HI58" s="319"/>
      <c r="HJ58" s="319"/>
      <c r="HK58" s="319"/>
      <c r="HL58" s="319"/>
      <c r="HM58" s="319"/>
      <c r="HN58" s="319"/>
      <c r="HO58" s="319"/>
      <c r="HP58" s="319"/>
      <c r="HQ58" s="319"/>
      <c r="HR58" s="319"/>
      <c r="HS58" s="319"/>
      <c r="HT58" s="319"/>
      <c r="HU58" s="319"/>
      <c r="HV58" s="319"/>
      <c r="HW58" s="319"/>
      <c r="HX58" s="319"/>
      <c r="HY58" s="319"/>
      <c r="HZ58" s="319"/>
      <c r="IA58" s="319"/>
      <c r="IB58" s="319"/>
      <c r="IC58" s="319"/>
      <c r="ID58" s="319"/>
      <c r="IE58" s="319"/>
      <c r="IF58" s="319"/>
      <c r="IG58" s="319"/>
      <c r="IH58" s="319"/>
      <c r="II58" s="319"/>
      <c r="IJ58" s="319"/>
      <c r="IK58" s="319"/>
      <c r="IL58" s="319"/>
      <c r="IM58" s="319"/>
      <c r="IN58" s="319"/>
      <c r="IO58" s="319"/>
      <c r="IP58" s="319"/>
      <c r="IQ58" s="319"/>
      <c r="IR58" s="319"/>
      <c r="IS58" s="319"/>
      <c r="IT58" s="319"/>
      <c r="IU58" s="319"/>
      <c r="IV58" s="319"/>
      <c r="IW58" s="319"/>
      <c r="IX58" s="319"/>
      <c r="IY58" s="319"/>
      <c r="IZ58" s="319"/>
      <c r="JA58" s="319"/>
      <c r="JB58" s="319"/>
      <c r="JC58" s="319"/>
      <c r="JD58" s="319"/>
      <c r="JE58" s="319"/>
      <c r="JF58" s="319"/>
      <c r="JG58" s="319"/>
      <c r="JH58" s="319"/>
      <c r="JI58" s="319"/>
      <c r="JJ58" s="319"/>
      <c r="JK58" s="319"/>
      <c r="JL58" s="319"/>
      <c r="JM58" s="319"/>
      <c r="JN58" s="319"/>
      <c r="JO58" s="319"/>
      <c r="JP58" s="319"/>
      <c r="JQ58" s="319"/>
      <c r="JR58" s="319"/>
      <c r="JS58" s="319"/>
      <c r="JT58" s="319"/>
      <c r="JU58" s="319"/>
      <c r="JV58" s="319"/>
      <c r="JW58" s="319"/>
      <c r="JX58" s="319"/>
      <c r="JY58" s="319"/>
      <c r="JZ58" s="319"/>
      <c r="KA58" s="319"/>
      <c r="KB58" s="319"/>
      <c r="KC58" s="319"/>
      <c r="KD58" s="319"/>
      <c r="KE58" s="319"/>
      <c r="KF58" s="319"/>
      <c r="KG58" s="319"/>
      <c r="KH58" s="319"/>
      <c r="KI58" s="319"/>
      <c r="KJ58" s="319"/>
      <c r="KK58" s="319"/>
      <c r="KL58" s="319"/>
      <c r="KM58" s="319"/>
      <c r="KN58" s="319"/>
      <c r="KO58" s="319"/>
      <c r="KP58" s="319"/>
      <c r="KQ58" s="319"/>
      <c r="KR58" s="319"/>
      <c r="KS58" s="319"/>
      <c r="KT58" s="319"/>
      <c r="KU58" s="319"/>
      <c r="KV58" s="319"/>
      <c r="KW58" s="319"/>
      <c r="KX58" s="319"/>
      <c r="KY58" s="319"/>
      <c r="KZ58" s="319"/>
      <c r="LA58" s="319"/>
      <c r="LB58" s="319"/>
      <c r="LC58" s="319"/>
      <c r="LD58" s="319"/>
      <c r="LE58" s="319"/>
      <c r="LF58" s="319"/>
      <c r="LG58" s="319"/>
      <c r="LH58" s="319"/>
      <c r="LI58" s="319"/>
      <c r="LJ58" s="319"/>
      <c r="LK58" s="319"/>
      <c r="LL58" s="319"/>
      <c r="LM58" s="319"/>
      <c r="LN58" s="319"/>
      <c r="LO58" s="319"/>
      <c r="LP58" s="319"/>
      <c r="LQ58" s="319"/>
      <c r="LR58" s="319"/>
      <c r="LS58" s="319"/>
      <c r="LT58" s="319"/>
      <c r="LU58" s="319"/>
      <c r="LV58" s="319"/>
      <c r="LW58" s="319"/>
      <c r="LX58" s="319"/>
      <c r="LY58" s="319"/>
      <c r="LZ58" s="319"/>
      <c r="MA58" s="319"/>
      <c r="MB58" s="319"/>
      <c r="MC58" s="319"/>
      <c r="MD58" s="319"/>
      <c r="ME58" s="319"/>
      <c r="MF58" s="319"/>
      <c r="MG58" s="319"/>
      <c r="MH58" s="319"/>
      <c r="MI58" s="319"/>
      <c r="MJ58" s="319"/>
      <c r="MK58" s="319"/>
      <c r="ML58" s="319"/>
      <c r="MM58" s="319"/>
      <c r="MN58" s="319"/>
      <c r="MO58" s="319"/>
      <c r="MP58" s="319"/>
      <c r="MQ58" s="319"/>
      <c r="MR58" s="319"/>
      <c r="MS58" s="319"/>
      <c r="MT58" s="319"/>
      <c r="MU58" s="319"/>
      <c r="MV58" s="319"/>
      <c r="MW58" s="319"/>
      <c r="MX58" s="319"/>
      <c r="MY58" s="319"/>
      <c r="MZ58" s="319"/>
      <c r="NA58" s="319"/>
      <c r="NB58" s="319"/>
      <c r="NC58" s="319"/>
      <c r="ND58" s="319"/>
      <c r="NE58" s="319"/>
      <c r="NF58" s="319"/>
      <c r="NG58" s="319"/>
      <c r="NH58" s="319"/>
      <c r="NI58" s="319"/>
      <c r="NJ58" s="319"/>
      <c r="NK58" s="319"/>
      <c r="NL58" s="319"/>
      <c r="NM58" s="319"/>
      <c r="NN58" s="319"/>
      <c r="NO58" s="319"/>
      <c r="NP58" s="319"/>
      <c r="NQ58" s="319"/>
      <c r="NR58" s="319"/>
      <c r="NS58" s="319"/>
      <c r="NT58" s="319"/>
      <c r="NU58" s="319"/>
      <c r="NV58" s="319"/>
      <c r="NW58" s="319"/>
      <c r="NX58" s="319"/>
      <c r="NY58" s="319"/>
      <c r="NZ58" s="319"/>
      <c r="OA58" s="319"/>
      <c r="OB58" s="319"/>
      <c r="OC58" s="319"/>
      <c r="OD58" s="319"/>
      <c r="OE58" s="319"/>
      <c r="OF58" s="319"/>
      <c r="OG58" s="319"/>
      <c r="OH58" s="319"/>
      <c r="OI58" s="319"/>
      <c r="OJ58" s="319"/>
      <c r="OK58" s="319"/>
      <c r="OL58" s="319"/>
      <c r="OM58" s="319"/>
      <c r="ON58" s="319"/>
      <c r="OO58" s="319"/>
      <c r="OP58" s="319"/>
      <c r="OQ58" s="319"/>
      <c r="OR58" s="319"/>
      <c r="OS58" s="319"/>
      <c r="OT58" s="319"/>
      <c r="OU58" s="319"/>
      <c r="OV58" s="319"/>
      <c r="OW58" s="319"/>
      <c r="OX58" s="319"/>
      <c r="OY58" s="319"/>
      <c r="OZ58" s="319"/>
      <c r="PA58" s="319"/>
      <c r="PB58" s="319"/>
      <c r="PC58" s="319"/>
      <c r="PD58" s="319"/>
      <c r="PE58" s="319"/>
      <c r="PF58" s="319"/>
      <c r="PG58" s="319"/>
      <c r="PH58" s="319"/>
      <c r="PI58" s="319"/>
      <c r="PJ58" s="319"/>
      <c r="PK58" s="319"/>
      <c r="PL58" s="319"/>
      <c r="PM58" s="319"/>
      <c r="PN58" s="319"/>
      <c r="PO58" s="319"/>
      <c r="PP58" s="319"/>
      <c r="PQ58" s="319"/>
      <c r="PR58" s="319"/>
      <c r="PS58" s="319"/>
      <c r="PT58" s="319"/>
      <c r="PU58" s="319"/>
      <c r="PV58" s="319"/>
      <c r="PW58" s="319"/>
      <c r="PX58" s="319"/>
      <c r="PY58" s="319"/>
      <c r="PZ58" s="319"/>
      <c r="QA58" s="319"/>
      <c r="QB58" s="319"/>
      <c r="QC58" s="319"/>
      <c r="QD58" s="319"/>
      <c r="QE58" s="319"/>
      <c r="QF58" s="319"/>
      <c r="QG58" s="319"/>
      <c r="QH58" s="319"/>
      <c r="QI58" s="319"/>
      <c r="QJ58" s="319"/>
      <c r="QK58" s="319"/>
      <c r="QL58" s="319"/>
      <c r="QM58" s="319"/>
      <c r="QN58" s="319"/>
      <c r="QO58" s="319"/>
      <c r="QP58" s="319"/>
      <c r="QQ58" s="319"/>
      <c r="QR58" s="319"/>
      <c r="QS58" s="319"/>
      <c r="QT58" s="319"/>
      <c r="QU58" s="319"/>
      <c r="QV58" s="319"/>
      <c r="QW58" s="319"/>
      <c r="QX58" s="319"/>
      <c r="QY58" s="319"/>
      <c r="QZ58" s="319"/>
      <c r="RA58" s="319"/>
      <c r="RB58" s="319"/>
      <c r="RC58" s="319"/>
      <c r="RD58" s="319"/>
      <c r="RE58" s="319"/>
      <c r="RF58" s="319"/>
      <c r="RG58" s="319"/>
    </row>
    <row r="59" spans="1:475" s="746" customFormat="1">
      <c r="A59" s="319"/>
      <c r="B59" s="837" t="s">
        <v>77</v>
      </c>
      <c r="C59" s="848"/>
      <c r="D59" s="849"/>
      <c r="E59" s="812" t="s">
        <v>706</v>
      </c>
      <c r="F59" s="812">
        <v>5</v>
      </c>
      <c r="G59" s="839">
        <f t="shared" si="10"/>
        <v>4.3714056277058197E-2</v>
      </c>
      <c r="H59" s="7" t="s">
        <v>37</v>
      </c>
      <c r="I59" s="813">
        <v>547</v>
      </c>
      <c r="J59" s="814">
        <v>140</v>
      </c>
      <c r="K59" s="815">
        <v>50.64</v>
      </c>
      <c r="L59" s="815">
        <v>50.64</v>
      </c>
      <c r="M59" s="841">
        <f t="shared" si="11"/>
        <v>0</v>
      </c>
      <c r="N59" s="841">
        <f t="shared" si="12"/>
        <v>76580</v>
      </c>
      <c r="O59" s="745"/>
      <c r="P59" s="843"/>
      <c r="Q59" s="844"/>
      <c r="R59" s="844">
        <f t="shared" si="13"/>
        <v>0</v>
      </c>
      <c r="S59" s="844">
        <f t="shared" si="3"/>
        <v>27700.080000000002</v>
      </c>
      <c r="T59" s="844">
        <v>0</v>
      </c>
      <c r="U59" s="844"/>
      <c r="V59" s="844"/>
      <c r="W59" s="844">
        <v>0</v>
      </c>
      <c r="X59" s="844"/>
      <c r="Y59" s="844"/>
      <c r="Z59" s="844">
        <f t="shared" si="14"/>
        <v>0</v>
      </c>
      <c r="AA59" s="845">
        <f>IF(J59=0,0,(HLOOKUP(H59,ElectricAvoidedCosts!$C$7:$P$37,F59+1,FALSE)))</f>
        <v>0.3175879546338175</v>
      </c>
      <c r="AB59" s="844">
        <f t="shared" si="15"/>
        <v>24320.885565857745</v>
      </c>
      <c r="AC59" s="846" t="str">
        <f t="shared" si="16"/>
        <v/>
      </c>
      <c r="AD59" s="846" t="str">
        <f t="shared" si="17"/>
        <v/>
      </c>
      <c r="AE59" s="319"/>
      <c r="AF59" s="319"/>
      <c r="AG59" s="319"/>
      <c r="AH59" s="319"/>
      <c r="AI59" s="319"/>
      <c r="AJ59" s="319"/>
      <c r="AK59" s="319"/>
      <c r="AL59" s="319"/>
      <c r="AM59" s="319"/>
      <c r="AN59" s="319"/>
      <c r="AO59" s="319"/>
      <c r="AP59" s="319"/>
      <c r="AQ59" s="319"/>
      <c r="AR59" s="319"/>
      <c r="AS59" s="319"/>
      <c r="AT59" s="319"/>
      <c r="AU59" s="319"/>
      <c r="AV59" s="319"/>
      <c r="AW59" s="319"/>
      <c r="AX59" s="319"/>
      <c r="AY59" s="319"/>
      <c r="AZ59" s="319"/>
      <c r="BA59" s="319"/>
      <c r="BB59" s="319"/>
      <c r="BC59" s="319"/>
      <c r="BD59" s="319"/>
      <c r="BE59" s="319"/>
      <c r="BF59" s="319"/>
      <c r="BG59" s="319"/>
      <c r="BH59" s="319"/>
      <c r="BI59" s="319"/>
      <c r="BJ59" s="319"/>
      <c r="BK59" s="319"/>
      <c r="BL59" s="319"/>
      <c r="BM59" s="319"/>
      <c r="BN59" s="319"/>
      <c r="BO59" s="319"/>
      <c r="BP59" s="319"/>
      <c r="BQ59" s="319"/>
      <c r="BR59" s="319"/>
      <c r="BS59" s="319"/>
      <c r="BT59" s="319"/>
      <c r="BU59" s="319"/>
      <c r="BV59" s="319"/>
      <c r="BW59" s="319"/>
      <c r="BX59" s="319"/>
      <c r="BY59" s="319"/>
      <c r="BZ59" s="319"/>
      <c r="CA59" s="319"/>
      <c r="CB59" s="319"/>
      <c r="CC59" s="319"/>
      <c r="CD59" s="319"/>
      <c r="CE59" s="319"/>
      <c r="CF59" s="319"/>
      <c r="CG59" s="319"/>
      <c r="CH59" s="319"/>
      <c r="CI59" s="319"/>
      <c r="CJ59" s="319"/>
      <c r="CK59" s="319"/>
      <c r="CL59" s="319"/>
      <c r="CM59" s="319"/>
      <c r="CN59" s="319"/>
      <c r="CO59" s="319"/>
      <c r="CP59" s="319"/>
      <c r="CQ59" s="319"/>
      <c r="CR59" s="319"/>
      <c r="CS59" s="319"/>
      <c r="CT59" s="319"/>
      <c r="CU59" s="319"/>
      <c r="CV59" s="319"/>
      <c r="CW59" s="319"/>
      <c r="CX59" s="319"/>
      <c r="CY59" s="319"/>
      <c r="CZ59" s="319"/>
      <c r="DA59" s="319"/>
      <c r="DB59" s="319"/>
      <c r="DC59" s="319"/>
      <c r="DD59" s="319"/>
      <c r="DE59" s="319"/>
      <c r="DF59" s="319"/>
      <c r="DG59" s="319"/>
      <c r="DH59" s="319"/>
      <c r="DI59" s="319"/>
      <c r="DJ59" s="319"/>
      <c r="DK59" s="319"/>
      <c r="DL59" s="319"/>
      <c r="DM59" s="319"/>
      <c r="DN59" s="319"/>
      <c r="DO59" s="319"/>
      <c r="DP59" s="319"/>
      <c r="DQ59" s="319"/>
      <c r="DR59" s="319"/>
      <c r="DS59" s="319"/>
      <c r="DT59" s="319"/>
      <c r="DU59" s="319"/>
      <c r="DV59" s="319"/>
      <c r="DW59" s="319"/>
      <c r="DX59" s="319"/>
      <c r="DY59" s="319"/>
      <c r="DZ59" s="319"/>
      <c r="EA59" s="319"/>
      <c r="EB59" s="319"/>
      <c r="EC59" s="319"/>
      <c r="ED59" s="319"/>
      <c r="EE59" s="319"/>
      <c r="EF59" s="319"/>
      <c r="EG59" s="319"/>
      <c r="EH59" s="319"/>
      <c r="EI59" s="319"/>
      <c r="EJ59" s="319"/>
      <c r="EK59" s="319"/>
      <c r="EL59" s="319"/>
      <c r="EM59" s="319"/>
      <c r="EN59" s="319"/>
      <c r="EO59" s="319"/>
      <c r="EP59" s="319"/>
      <c r="EQ59" s="319"/>
      <c r="ER59" s="319"/>
      <c r="ES59" s="319"/>
      <c r="ET59" s="319"/>
      <c r="EU59" s="319"/>
      <c r="EV59" s="319"/>
      <c r="EW59" s="319"/>
      <c r="EX59" s="319"/>
      <c r="EY59" s="319"/>
      <c r="EZ59" s="319"/>
      <c r="FA59" s="319"/>
      <c r="FB59" s="319"/>
      <c r="FC59" s="319"/>
      <c r="FD59" s="319"/>
      <c r="FE59" s="319"/>
      <c r="FF59" s="319"/>
      <c r="FG59" s="319"/>
      <c r="FH59" s="319"/>
      <c r="FI59" s="319"/>
      <c r="FJ59" s="319"/>
      <c r="FK59" s="319"/>
      <c r="FL59" s="319"/>
      <c r="FM59" s="319"/>
      <c r="FN59" s="319"/>
      <c r="FO59" s="319"/>
      <c r="FP59" s="319"/>
      <c r="FQ59" s="319"/>
      <c r="FR59" s="319"/>
      <c r="FS59" s="319"/>
      <c r="FT59" s="319"/>
      <c r="FU59" s="319"/>
      <c r="FV59" s="319"/>
      <c r="FW59" s="319"/>
      <c r="FX59" s="319"/>
      <c r="FY59" s="319"/>
      <c r="FZ59" s="319"/>
      <c r="GA59" s="319"/>
      <c r="GB59" s="319"/>
      <c r="GC59" s="319"/>
      <c r="GD59" s="319"/>
      <c r="GE59" s="319"/>
      <c r="GF59" s="319"/>
      <c r="GG59" s="319"/>
      <c r="GH59" s="319"/>
      <c r="GI59" s="319"/>
      <c r="GJ59" s="319"/>
      <c r="GK59" s="319"/>
      <c r="GL59" s="319"/>
      <c r="GM59" s="319"/>
      <c r="GN59" s="319"/>
      <c r="GO59" s="319"/>
      <c r="GP59" s="319"/>
      <c r="GQ59" s="319"/>
      <c r="GR59" s="319"/>
      <c r="GS59" s="319"/>
      <c r="GT59" s="319"/>
      <c r="GU59" s="319"/>
      <c r="GV59" s="319"/>
      <c r="GW59" s="319"/>
      <c r="GX59" s="319"/>
      <c r="GY59" s="319"/>
      <c r="GZ59" s="319"/>
      <c r="HA59" s="319"/>
      <c r="HB59" s="319"/>
      <c r="HC59" s="319"/>
      <c r="HD59" s="319"/>
      <c r="HE59" s="319"/>
      <c r="HF59" s="319"/>
      <c r="HG59" s="319"/>
      <c r="HH59" s="319"/>
      <c r="HI59" s="319"/>
      <c r="HJ59" s="319"/>
      <c r="HK59" s="319"/>
      <c r="HL59" s="319"/>
      <c r="HM59" s="319"/>
      <c r="HN59" s="319"/>
      <c r="HO59" s="319"/>
      <c r="HP59" s="319"/>
      <c r="HQ59" s="319"/>
      <c r="HR59" s="319"/>
      <c r="HS59" s="319"/>
      <c r="HT59" s="319"/>
      <c r="HU59" s="319"/>
      <c r="HV59" s="319"/>
      <c r="HW59" s="319"/>
      <c r="HX59" s="319"/>
      <c r="HY59" s="319"/>
      <c r="HZ59" s="319"/>
      <c r="IA59" s="319"/>
      <c r="IB59" s="319"/>
      <c r="IC59" s="319"/>
      <c r="ID59" s="319"/>
      <c r="IE59" s="319"/>
      <c r="IF59" s="319"/>
      <c r="IG59" s="319"/>
      <c r="IH59" s="319"/>
      <c r="II59" s="319"/>
      <c r="IJ59" s="319"/>
      <c r="IK59" s="319"/>
      <c r="IL59" s="319"/>
      <c r="IM59" s="319"/>
      <c r="IN59" s="319"/>
      <c r="IO59" s="319"/>
      <c r="IP59" s="319"/>
      <c r="IQ59" s="319"/>
      <c r="IR59" s="319"/>
      <c r="IS59" s="319"/>
      <c r="IT59" s="319"/>
      <c r="IU59" s="319"/>
      <c r="IV59" s="319"/>
      <c r="IW59" s="319"/>
      <c r="IX59" s="319"/>
      <c r="IY59" s="319"/>
      <c r="IZ59" s="319"/>
      <c r="JA59" s="319"/>
      <c r="JB59" s="319"/>
      <c r="JC59" s="319"/>
      <c r="JD59" s="319"/>
      <c r="JE59" s="319"/>
      <c r="JF59" s="319"/>
      <c r="JG59" s="319"/>
      <c r="JH59" s="319"/>
      <c r="JI59" s="319"/>
      <c r="JJ59" s="319"/>
      <c r="JK59" s="319"/>
      <c r="JL59" s="319"/>
      <c r="JM59" s="319"/>
      <c r="JN59" s="319"/>
      <c r="JO59" s="319"/>
      <c r="JP59" s="319"/>
      <c r="JQ59" s="319"/>
      <c r="JR59" s="319"/>
      <c r="JS59" s="319"/>
      <c r="JT59" s="319"/>
      <c r="JU59" s="319"/>
      <c r="JV59" s="319"/>
      <c r="JW59" s="319"/>
      <c r="JX59" s="319"/>
      <c r="JY59" s="319"/>
      <c r="JZ59" s="319"/>
      <c r="KA59" s="319"/>
      <c r="KB59" s="319"/>
      <c r="KC59" s="319"/>
      <c r="KD59" s="319"/>
      <c r="KE59" s="319"/>
      <c r="KF59" s="319"/>
      <c r="KG59" s="319"/>
      <c r="KH59" s="319"/>
      <c r="KI59" s="319"/>
      <c r="KJ59" s="319"/>
      <c r="KK59" s="319"/>
      <c r="KL59" s="319"/>
      <c r="KM59" s="319"/>
      <c r="KN59" s="319"/>
      <c r="KO59" s="319"/>
      <c r="KP59" s="319"/>
      <c r="KQ59" s="319"/>
      <c r="KR59" s="319"/>
      <c r="KS59" s="319"/>
      <c r="KT59" s="319"/>
      <c r="KU59" s="319"/>
      <c r="KV59" s="319"/>
      <c r="KW59" s="319"/>
      <c r="KX59" s="319"/>
      <c r="KY59" s="319"/>
      <c r="KZ59" s="319"/>
      <c r="LA59" s="319"/>
      <c r="LB59" s="319"/>
      <c r="LC59" s="319"/>
      <c r="LD59" s="319"/>
      <c r="LE59" s="319"/>
      <c r="LF59" s="319"/>
      <c r="LG59" s="319"/>
      <c r="LH59" s="319"/>
      <c r="LI59" s="319"/>
      <c r="LJ59" s="319"/>
      <c r="LK59" s="319"/>
      <c r="LL59" s="319"/>
      <c r="LM59" s="319"/>
      <c r="LN59" s="319"/>
      <c r="LO59" s="319"/>
      <c r="LP59" s="319"/>
      <c r="LQ59" s="319"/>
      <c r="LR59" s="319"/>
      <c r="LS59" s="319"/>
      <c r="LT59" s="319"/>
      <c r="LU59" s="319"/>
      <c r="LV59" s="319"/>
      <c r="LW59" s="319"/>
      <c r="LX59" s="319"/>
      <c r="LY59" s="319"/>
      <c r="LZ59" s="319"/>
      <c r="MA59" s="319"/>
      <c r="MB59" s="319"/>
      <c r="MC59" s="319"/>
      <c r="MD59" s="319"/>
      <c r="ME59" s="319"/>
      <c r="MF59" s="319"/>
      <c r="MG59" s="319"/>
      <c r="MH59" s="319"/>
      <c r="MI59" s="319"/>
      <c r="MJ59" s="319"/>
      <c r="MK59" s="319"/>
      <c r="ML59" s="319"/>
      <c r="MM59" s="319"/>
      <c r="MN59" s="319"/>
      <c r="MO59" s="319"/>
      <c r="MP59" s="319"/>
      <c r="MQ59" s="319"/>
      <c r="MR59" s="319"/>
      <c r="MS59" s="319"/>
      <c r="MT59" s="319"/>
      <c r="MU59" s="319"/>
      <c r="MV59" s="319"/>
      <c r="MW59" s="319"/>
      <c r="MX59" s="319"/>
      <c r="MY59" s="319"/>
      <c r="MZ59" s="319"/>
      <c r="NA59" s="319"/>
      <c r="NB59" s="319"/>
      <c r="NC59" s="319"/>
      <c r="ND59" s="319"/>
      <c r="NE59" s="319"/>
      <c r="NF59" s="319"/>
      <c r="NG59" s="319"/>
      <c r="NH59" s="319"/>
      <c r="NI59" s="319"/>
      <c r="NJ59" s="319"/>
      <c r="NK59" s="319"/>
      <c r="NL59" s="319"/>
      <c r="NM59" s="319"/>
      <c r="NN59" s="319"/>
      <c r="NO59" s="319"/>
      <c r="NP59" s="319"/>
      <c r="NQ59" s="319"/>
      <c r="NR59" s="319"/>
      <c r="NS59" s="319"/>
      <c r="NT59" s="319"/>
      <c r="NU59" s="319"/>
      <c r="NV59" s="319"/>
      <c r="NW59" s="319"/>
      <c r="NX59" s="319"/>
      <c r="NY59" s="319"/>
      <c r="NZ59" s="319"/>
      <c r="OA59" s="319"/>
      <c r="OB59" s="319"/>
      <c r="OC59" s="319"/>
      <c r="OD59" s="319"/>
      <c r="OE59" s="319"/>
      <c r="OF59" s="319"/>
      <c r="OG59" s="319"/>
      <c r="OH59" s="319"/>
      <c r="OI59" s="319"/>
      <c r="OJ59" s="319"/>
      <c r="OK59" s="319"/>
      <c r="OL59" s="319"/>
      <c r="OM59" s="319"/>
      <c r="ON59" s="319"/>
      <c r="OO59" s="319"/>
      <c r="OP59" s="319"/>
      <c r="OQ59" s="319"/>
      <c r="OR59" s="319"/>
      <c r="OS59" s="319"/>
      <c r="OT59" s="319"/>
      <c r="OU59" s="319"/>
      <c r="OV59" s="319"/>
      <c r="OW59" s="319"/>
      <c r="OX59" s="319"/>
      <c r="OY59" s="319"/>
      <c r="OZ59" s="319"/>
      <c r="PA59" s="319"/>
      <c r="PB59" s="319"/>
      <c r="PC59" s="319"/>
      <c r="PD59" s="319"/>
      <c r="PE59" s="319"/>
      <c r="PF59" s="319"/>
      <c r="PG59" s="319"/>
      <c r="PH59" s="319"/>
      <c r="PI59" s="319"/>
      <c r="PJ59" s="319"/>
      <c r="PK59" s="319"/>
      <c r="PL59" s="319"/>
      <c r="PM59" s="319"/>
      <c r="PN59" s="319"/>
      <c r="PO59" s="319"/>
      <c r="PP59" s="319"/>
      <c r="PQ59" s="319"/>
      <c r="PR59" s="319"/>
      <c r="PS59" s="319"/>
      <c r="PT59" s="319"/>
      <c r="PU59" s="319"/>
      <c r="PV59" s="319"/>
      <c r="PW59" s="319"/>
      <c r="PX59" s="319"/>
      <c r="PY59" s="319"/>
      <c r="PZ59" s="319"/>
      <c r="QA59" s="319"/>
      <c r="QB59" s="319"/>
      <c r="QC59" s="319"/>
      <c r="QD59" s="319"/>
      <c r="QE59" s="319"/>
      <c r="QF59" s="319"/>
      <c r="QG59" s="319"/>
      <c r="QH59" s="319"/>
      <c r="QI59" s="319"/>
      <c r="QJ59" s="319"/>
      <c r="QK59" s="319"/>
      <c r="QL59" s="319"/>
      <c r="QM59" s="319"/>
      <c r="QN59" s="319"/>
      <c r="QO59" s="319"/>
      <c r="QP59" s="319"/>
      <c r="QQ59" s="319"/>
      <c r="QR59" s="319"/>
      <c r="QS59" s="319"/>
      <c r="QT59" s="319"/>
      <c r="QU59" s="319"/>
      <c r="QV59" s="319"/>
      <c r="QW59" s="319"/>
      <c r="QX59" s="319"/>
      <c r="QY59" s="319"/>
      <c r="QZ59" s="319"/>
      <c r="RA59" s="319"/>
      <c r="RB59" s="319"/>
      <c r="RC59" s="319"/>
      <c r="RD59" s="319"/>
      <c r="RE59" s="319"/>
      <c r="RF59" s="319"/>
      <c r="RG59" s="319"/>
    </row>
    <row r="60" spans="1:475" s="746" customFormat="1">
      <c r="A60" s="319"/>
      <c r="B60" s="837" t="s">
        <v>77</v>
      </c>
      <c r="C60" s="848"/>
      <c r="D60" s="849"/>
      <c r="E60" s="812" t="s">
        <v>707</v>
      </c>
      <c r="F60" s="812">
        <v>7</v>
      </c>
      <c r="G60" s="839">
        <f t="shared" si="10"/>
        <v>0.20064991579193173</v>
      </c>
      <c r="H60" s="7" t="s">
        <v>37</v>
      </c>
      <c r="I60" s="813">
        <v>1708</v>
      </c>
      <c r="J60" s="814">
        <v>147</v>
      </c>
      <c r="K60" s="815">
        <v>50.64</v>
      </c>
      <c r="L60" s="815">
        <v>50.64</v>
      </c>
      <c r="M60" s="841">
        <f t="shared" si="11"/>
        <v>0</v>
      </c>
      <c r="N60" s="841">
        <f t="shared" si="12"/>
        <v>251076</v>
      </c>
      <c r="O60" s="745"/>
      <c r="P60" s="843"/>
      <c r="Q60" s="844"/>
      <c r="R60" s="844">
        <f t="shared" si="13"/>
        <v>0</v>
      </c>
      <c r="S60" s="844">
        <f t="shared" si="3"/>
        <v>86493.119999999995</v>
      </c>
      <c r="T60" s="844">
        <v>0</v>
      </c>
      <c r="U60" s="844"/>
      <c r="V60" s="844"/>
      <c r="W60" s="844">
        <v>0</v>
      </c>
      <c r="X60" s="844"/>
      <c r="Y60" s="844"/>
      <c r="Z60" s="844">
        <f t="shared" si="14"/>
        <v>0</v>
      </c>
      <c r="AA60" s="845">
        <f>IF(J60=0,0,(HLOOKUP(H60,ElectricAvoidedCosts!$C$7:$P$37,F60+1,FALSE)))</f>
        <v>0.43235735810082487</v>
      </c>
      <c r="AB60" s="844">
        <f t="shared" si="15"/>
        <v>108554.5560425227</v>
      </c>
      <c r="AC60" s="846" t="str">
        <f t="shared" si="16"/>
        <v/>
      </c>
      <c r="AD60" s="846" t="str">
        <f t="shared" si="17"/>
        <v/>
      </c>
      <c r="AE60" s="319"/>
      <c r="AF60" s="319"/>
      <c r="AG60" s="319"/>
      <c r="AH60" s="319"/>
      <c r="AI60" s="319"/>
      <c r="AJ60" s="319"/>
      <c r="AK60" s="319"/>
      <c r="AL60" s="319"/>
      <c r="AM60" s="319"/>
      <c r="AN60" s="319"/>
      <c r="AO60" s="319"/>
      <c r="AP60" s="319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19"/>
      <c r="BH60" s="319"/>
      <c r="BI60" s="319"/>
      <c r="BJ60" s="319"/>
      <c r="BK60" s="319"/>
      <c r="BL60" s="319"/>
      <c r="BM60" s="319"/>
      <c r="BN60" s="319"/>
      <c r="BO60" s="319"/>
      <c r="BP60" s="319"/>
      <c r="BQ60" s="319"/>
      <c r="BR60" s="319"/>
      <c r="BS60" s="319"/>
      <c r="BT60" s="319"/>
      <c r="BU60" s="319"/>
      <c r="BV60" s="319"/>
      <c r="BW60" s="319"/>
      <c r="BX60" s="319"/>
      <c r="BY60" s="319"/>
      <c r="BZ60" s="319"/>
      <c r="CA60" s="319"/>
      <c r="CB60" s="319"/>
      <c r="CC60" s="319"/>
      <c r="CD60" s="319"/>
      <c r="CE60" s="319"/>
      <c r="CF60" s="319"/>
      <c r="CG60" s="319"/>
      <c r="CH60" s="319"/>
      <c r="CI60" s="319"/>
      <c r="CJ60" s="319"/>
      <c r="CK60" s="319"/>
      <c r="CL60" s="319"/>
      <c r="CM60" s="319"/>
      <c r="CN60" s="319"/>
      <c r="CO60" s="319"/>
      <c r="CP60" s="319"/>
      <c r="CQ60" s="319"/>
      <c r="CR60" s="319"/>
      <c r="CS60" s="319"/>
      <c r="CT60" s="319"/>
      <c r="CU60" s="319"/>
      <c r="CV60" s="319"/>
      <c r="CW60" s="319"/>
      <c r="CX60" s="319"/>
      <c r="CY60" s="319"/>
      <c r="CZ60" s="319"/>
      <c r="DA60" s="319"/>
      <c r="DB60" s="319"/>
      <c r="DC60" s="319"/>
      <c r="DD60" s="319"/>
      <c r="DE60" s="319"/>
      <c r="DF60" s="319"/>
      <c r="DG60" s="319"/>
      <c r="DH60" s="319"/>
      <c r="DI60" s="319"/>
      <c r="DJ60" s="319"/>
      <c r="DK60" s="319"/>
      <c r="DL60" s="319"/>
      <c r="DM60" s="319"/>
      <c r="DN60" s="319"/>
      <c r="DO60" s="319"/>
      <c r="DP60" s="319"/>
      <c r="DQ60" s="319"/>
      <c r="DR60" s="319"/>
      <c r="DS60" s="319"/>
      <c r="DT60" s="319"/>
      <c r="DU60" s="319"/>
      <c r="DV60" s="319"/>
      <c r="DW60" s="319"/>
      <c r="DX60" s="319"/>
      <c r="DY60" s="319"/>
      <c r="DZ60" s="319"/>
      <c r="EA60" s="319"/>
      <c r="EB60" s="319"/>
      <c r="EC60" s="319"/>
      <c r="ED60" s="319"/>
      <c r="EE60" s="319"/>
      <c r="EF60" s="319"/>
      <c r="EG60" s="319"/>
      <c r="EH60" s="319"/>
      <c r="EI60" s="319"/>
      <c r="EJ60" s="319"/>
      <c r="EK60" s="319"/>
      <c r="EL60" s="319"/>
      <c r="EM60" s="319"/>
      <c r="EN60" s="319"/>
      <c r="EO60" s="319"/>
      <c r="EP60" s="319"/>
      <c r="EQ60" s="319"/>
      <c r="ER60" s="319"/>
      <c r="ES60" s="319"/>
      <c r="ET60" s="319"/>
      <c r="EU60" s="319"/>
      <c r="EV60" s="319"/>
      <c r="EW60" s="319"/>
      <c r="EX60" s="319"/>
      <c r="EY60" s="319"/>
      <c r="EZ60" s="319"/>
      <c r="FA60" s="319"/>
      <c r="FB60" s="319"/>
      <c r="FC60" s="319"/>
      <c r="FD60" s="319"/>
      <c r="FE60" s="319"/>
      <c r="FF60" s="319"/>
      <c r="FG60" s="319"/>
      <c r="FH60" s="319"/>
      <c r="FI60" s="319"/>
      <c r="FJ60" s="319"/>
      <c r="FK60" s="319"/>
      <c r="FL60" s="319"/>
      <c r="FM60" s="319"/>
      <c r="FN60" s="319"/>
      <c r="FO60" s="319"/>
      <c r="FP60" s="319"/>
      <c r="FQ60" s="319"/>
      <c r="FR60" s="319"/>
      <c r="FS60" s="319"/>
      <c r="FT60" s="319"/>
      <c r="FU60" s="319"/>
      <c r="FV60" s="319"/>
      <c r="FW60" s="319"/>
      <c r="FX60" s="319"/>
      <c r="FY60" s="319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19"/>
      <c r="IB60" s="319"/>
      <c r="IC60" s="319"/>
      <c r="ID60" s="319"/>
      <c r="IE60" s="319"/>
      <c r="IF60" s="319"/>
      <c r="IG60" s="319"/>
      <c r="IH60" s="319"/>
      <c r="II60" s="319"/>
      <c r="IJ60" s="319"/>
      <c r="IK60" s="319"/>
      <c r="IL60" s="319"/>
      <c r="IM60" s="319"/>
      <c r="IN60" s="319"/>
      <c r="IO60" s="319"/>
      <c r="IP60" s="319"/>
      <c r="IQ60" s="319"/>
      <c r="IR60" s="319"/>
      <c r="IS60" s="319"/>
      <c r="IT60" s="319"/>
      <c r="IU60" s="319"/>
      <c r="IV60" s="319"/>
      <c r="IW60" s="319"/>
      <c r="IX60" s="319"/>
      <c r="IY60" s="319"/>
      <c r="IZ60" s="319"/>
      <c r="JA60" s="319"/>
      <c r="JB60" s="319"/>
      <c r="JC60" s="319"/>
      <c r="JD60" s="319"/>
      <c r="JE60" s="319"/>
      <c r="JF60" s="319"/>
      <c r="JG60" s="319"/>
      <c r="JH60" s="319"/>
      <c r="JI60" s="319"/>
      <c r="JJ60" s="319"/>
      <c r="JK60" s="319"/>
      <c r="JL60" s="319"/>
      <c r="JM60" s="319"/>
      <c r="JN60" s="319"/>
      <c r="JO60" s="319"/>
      <c r="JP60" s="319"/>
      <c r="JQ60" s="319"/>
      <c r="JR60" s="319"/>
      <c r="JS60" s="319"/>
      <c r="JT60" s="319"/>
      <c r="JU60" s="319"/>
      <c r="JV60" s="319"/>
      <c r="JW60" s="319"/>
      <c r="JX60" s="319"/>
      <c r="JY60" s="319"/>
      <c r="JZ60" s="319"/>
      <c r="KA60" s="319"/>
      <c r="KB60" s="319"/>
      <c r="KC60" s="319"/>
      <c r="KD60" s="319"/>
      <c r="KE60" s="319"/>
      <c r="KF60" s="319"/>
      <c r="KG60" s="319"/>
      <c r="KH60" s="319"/>
      <c r="KI60" s="319"/>
      <c r="KJ60" s="319"/>
      <c r="KK60" s="319"/>
      <c r="KL60" s="319"/>
      <c r="KM60" s="319"/>
      <c r="KN60" s="319"/>
      <c r="KO60" s="319"/>
      <c r="KP60" s="319"/>
      <c r="KQ60" s="319"/>
      <c r="KR60" s="319"/>
      <c r="KS60" s="319"/>
      <c r="KT60" s="319"/>
      <c r="KU60" s="319"/>
      <c r="KV60" s="319"/>
      <c r="KW60" s="319"/>
      <c r="KX60" s="319"/>
      <c r="KY60" s="319"/>
      <c r="KZ60" s="319"/>
      <c r="LA60" s="319"/>
      <c r="LB60" s="319"/>
      <c r="LC60" s="319"/>
      <c r="LD60" s="319"/>
      <c r="LE60" s="319"/>
      <c r="LF60" s="319"/>
      <c r="LG60" s="319"/>
      <c r="LH60" s="319"/>
      <c r="LI60" s="319"/>
      <c r="LJ60" s="319"/>
      <c r="LK60" s="319"/>
      <c r="LL60" s="319"/>
      <c r="LM60" s="319"/>
      <c r="LN60" s="319"/>
      <c r="LO60" s="319"/>
      <c r="LP60" s="319"/>
      <c r="LQ60" s="319"/>
      <c r="LR60" s="319"/>
      <c r="LS60" s="319"/>
      <c r="LT60" s="319"/>
      <c r="LU60" s="319"/>
      <c r="LV60" s="319"/>
      <c r="LW60" s="319"/>
      <c r="LX60" s="319"/>
      <c r="LY60" s="319"/>
      <c r="LZ60" s="319"/>
      <c r="MA60" s="319"/>
      <c r="MB60" s="319"/>
      <c r="MC60" s="319"/>
      <c r="MD60" s="319"/>
      <c r="ME60" s="319"/>
      <c r="MF60" s="319"/>
      <c r="MG60" s="319"/>
      <c r="MH60" s="319"/>
      <c r="MI60" s="319"/>
      <c r="MJ60" s="319"/>
      <c r="MK60" s="319"/>
      <c r="ML60" s="319"/>
      <c r="MM60" s="319"/>
      <c r="MN60" s="319"/>
      <c r="MO60" s="319"/>
      <c r="MP60" s="319"/>
      <c r="MQ60" s="319"/>
      <c r="MR60" s="319"/>
      <c r="MS60" s="319"/>
      <c r="MT60" s="319"/>
      <c r="MU60" s="319"/>
      <c r="MV60" s="319"/>
      <c r="MW60" s="319"/>
      <c r="MX60" s="319"/>
      <c r="MY60" s="319"/>
      <c r="MZ60" s="319"/>
      <c r="NA60" s="319"/>
      <c r="NB60" s="319"/>
      <c r="NC60" s="319"/>
      <c r="ND60" s="319"/>
      <c r="NE60" s="319"/>
      <c r="NF60" s="319"/>
      <c r="NG60" s="319"/>
      <c r="NH60" s="319"/>
      <c r="NI60" s="319"/>
      <c r="NJ60" s="319"/>
      <c r="NK60" s="319"/>
      <c r="NL60" s="319"/>
      <c r="NM60" s="319"/>
      <c r="NN60" s="319"/>
      <c r="NO60" s="319"/>
      <c r="NP60" s="319"/>
      <c r="NQ60" s="319"/>
      <c r="NR60" s="319"/>
      <c r="NS60" s="319"/>
      <c r="NT60" s="319"/>
      <c r="NU60" s="319"/>
      <c r="NV60" s="319"/>
      <c r="NW60" s="319"/>
      <c r="NX60" s="319"/>
      <c r="NY60" s="319"/>
      <c r="NZ60" s="319"/>
      <c r="OA60" s="319"/>
      <c r="OB60" s="319"/>
      <c r="OC60" s="319"/>
      <c r="OD60" s="319"/>
      <c r="OE60" s="319"/>
      <c r="OF60" s="319"/>
      <c r="OG60" s="319"/>
      <c r="OH60" s="319"/>
      <c r="OI60" s="319"/>
      <c r="OJ60" s="319"/>
      <c r="OK60" s="319"/>
      <c r="OL60" s="319"/>
      <c r="OM60" s="319"/>
      <c r="ON60" s="319"/>
      <c r="OO60" s="319"/>
      <c r="OP60" s="319"/>
      <c r="OQ60" s="319"/>
      <c r="OR60" s="319"/>
      <c r="OS60" s="319"/>
      <c r="OT60" s="319"/>
      <c r="OU60" s="319"/>
      <c r="OV60" s="319"/>
      <c r="OW60" s="319"/>
      <c r="OX60" s="319"/>
      <c r="OY60" s="319"/>
      <c r="OZ60" s="319"/>
      <c r="PA60" s="319"/>
      <c r="PB60" s="319"/>
      <c r="PC60" s="319"/>
      <c r="PD60" s="319"/>
      <c r="PE60" s="319"/>
      <c r="PF60" s="319"/>
      <c r="PG60" s="319"/>
      <c r="PH60" s="319"/>
      <c r="PI60" s="319"/>
      <c r="PJ60" s="319"/>
      <c r="PK60" s="319"/>
      <c r="PL60" s="319"/>
      <c r="PM60" s="319"/>
      <c r="PN60" s="319"/>
      <c r="PO60" s="319"/>
      <c r="PP60" s="319"/>
      <c r="PQ60" s="319"/>
      <c r="PR60" s="319"/>
      <c r="PS60" s="319"/>
      <c r="PT60" s="319"/>
      <c r="PU60" s="319"/>
      <c r="PV60" s="319"/>
      <c r="PW60" s="319"/>
      <c r="PX60" s="319"/>
      <c r="PY60" s="319"/>
      <c r="PZ60" s="319"/>
      <c r="QA60" s="319"/>
      <c r="QB60" s="319"/>
      <c r="QC60" s="319"/>
      <c r="QD60" s="319"/>
      <c r="QE60" s="319"/>
      <c r="QF60" s="319"/>
      <c r="QG60" s="319"/>
      <c r="QH60" s="319"/>
      <c r="QI60" s="319"/>
      <c r="QJ60" s="319"/>
      <c r="QK60" s="319"/>
      <c r="QL60" s="319"/>
      <c r="QM60" s="319"/>
      <c r="QN60" s="319"/>
      <c r="QO60" s="319"/>
      <c r="QP60" s="319"/>
      <c r="QQ60" s="319"/>
      <c r="QR60" s="319"/>
      <c r="QS60" s="319"/>
      <c r="QT60" s="319"/>
      <c r="QU60" s="319"/>
      <c r="QV60" s="319"/>
      <c r="QW60" s="319"/>
      <c r="QX60" s="319"/>
      <c r="QY60" s="319"/>
      <c r="QZ60" s="319"/>
      <c r="RA60" s="319"/>
      <c r="RB60" s="319"/>
      <c r="RC60" s="319"/>
      <c r="RD60" s="319"/>
      <c r="RE60" s="319"/>
      <c r="RF60" s="319"/>
      <c r="RG60" s="319"/>
    </row>
    <row r="61" spans="1:475" s="746" customFormat="1">
      <c r="A61" s="319"/>
      <c r="B61" s="837" t="s">
        <v>77</v>
      </c>
      <c r="C61" s="848"/>
      <c r="D61" s="849"/>
      <c r="E61" s="812" t="s">
        <v>708</v>
      </c>
      <c r="F61" s="812">
        <v>9</v>
      </c>
      <c r="G61" s="839">
        <f t="shared" si="10"/>
        <v>0.32502845038419786</v>
      </c>
      <c r="H61" s="7" t="s">
        <v>37</v>
      </c>
      <c r="I61" s="813">
        <v>2727</v>
      </c>
      <c r="J61" s="814">
        <v>116</v>
      </c>
      <c r="K61" s="815">
        <v>50.64</v>
      </c>
      <c r="L61" s="815">
        <v>50.64</v>
      </c>
      <c r="M61" s="841">
        <f t="shared" si="11"/>
        <v>0</v>
      </c>
      <c r="N61" s="841">
        <f t="shared" si="12"/>
        <v>316332</v>
      </c>
      <c r="O61" s="745"/>
      <c r="P61" s="843"/>
      <c r="Q61" s="844"/>
      <c r="R61" s="844">
        <f t="shared" si="13"/>
        <v>0</v>
      </c>
      <c r="S61" s="844">
        <f t="shared" si="3"/>
        <v>138095.28</v>
      </c>
      <c r="T61" s="844">
        <v>0</v>
      </c>
      <c r="U61" s="844"/>
      <c r="V61" s="844"/>
      <c r="W61" s="844">
        <v>0</v>
      </c>
      <c r="X61" s="844"/>
      <c r="Y61" s="844"/>
      <c r="Z61" s="844">
        <f t="shared" si="14"/>
        <v>0</v>
      </c>
      <c r="AA61" s="845">
        <f>IF(J61=0,0,(HLOOKUP(H61,ElectricAvoidedCosts!$C$7:$P$37,F61+1,FALSE)))</f>
        <v>0.53473697868300696</v>
      </c>
      <c r="AB61" s="844">
        <f t="shared" si="15"/>
        <v>169154.41794075296</v>
      </c>
      <c r="AC61" s="846" t="str">
        <f t="shared" si="16"/>
        <v/>
      </c>
      <c r="AD61" s="846" t="str">
        <f t="shared" si="17"/>
        <v/>
      </c>
      <c r="AE61" s="319"/>
      <c r="AF61" s="319"/>
      <c r="AG61" s="319"/>
      <c r="AH61" s="319"/>
      <c r="AI61" s="319"/>
      <c r="AJ61" s="319"/>
      <c r="AK61" s="319"/>
      <c r="AL61" s="319"/>
      <c r="AM61" s="319"/>
      <c r="AN61" s="319"/>
      <c r="AO61" s="319"/>
      <c r="AP61" s="319"/>
      <c r="AQ61" s="319"/>
      <c r="AR61" s="319"/>
      <c r="AS61" s="319"/>
      <c r="AT61" s="319"/>
      <c r="AU61" s="319"/>
      <c r="AV61" s="319"/>
      <c r="AW61" s="319"/>
      <c r="AX61" s="319"/>
      <c r="AY61" s="319"/>
      <c r="AZ61" s="319"/>
      <c r="BA61" s="319"/>
      <c r="BB61" s="319"/>
      <c r="BC61" s="319"/>
      <c r="BD61" s="319"/>
      <c r="BE61" s="319"/>
      <c r="BF61" s="319"/>
      <c r="BG61" s="319"/>
      <c r="BH61" s="319"/>
      <c r="BI61" s="319"/>
      <c r="BJ61" s="319"/>
      <c r="BK61" s="319"/>
      <c r="BL61" s="319"/>
      <c r="BM61" s="319"/>
      <c r="BN61" s="319"/>
      <c r="BO61" s="319"/>
      <c r="BP61" s="319"/>
      <c r="BQ61" s="319"/>
      <c r="BR61" s="319"/>
      <c r="BS61" s="319"/>
      <c r="BT61" s="319"/>
      <c r="BU61" s="319"/>
      <c r="BV61" s="319"/>
      <c r="BW61" s="319"/>
      <c r="BX61" s="319"/>
      <c r="BY61" s="319"/>
      <c r="BZ61" s="319"/>
      <c r="CA61" s="319"/>
      <c r="CB61" s="319"/>
      <c r="CC61" s="319"/>
      <c r="CD61" s="319"/>
      <c r="CE61" s="319"/>
      <c r="CF61" s="319"/>
      <c r="CG61" s="319"/>
      <c r="CH61" s="319"/>
      <c r="CI61" s="319"/>
      <c r="CJ61" s="319"/>
      <c r="CK61" s="319"/>
      <c r="CL61" s="319"/>
      <c r="CM61" s="319"/>
      <c r="CN61" s="319"/>
      <c r="CO61" s="319"/>
      <c r="CP61" s="319"/>
      <c r="CQ61" s="319"/>
      <c r="CR61" s="319"/>
      <c r="CS61" s="319"/>
      <c r="CT61" s="319"/>
      <c r="CU61" s="319"/>
      <c r="CV61" s="319"/>
      <c r="CW61" s="319"/>
      <c r="CX61" s="319"/>
      <c r="CY61" s="319"/>
      <c r="CZ61" s="319"/>
      <c r="DA61" s="319"/>
      <c r="DB61" s="319"/>
      <c r="DC61" s="319"/>
      <c r="DD61" s="319"/>
      <c r="DE61" s="319"/>
      <c r="DF61" s="319"/>
      <c r="DG61" s="319"/>
      <c r="DH61" s="319"/>
      <c r="DI61" s="319"/>
      <c r="DJ61" s="319"/>
      <c r="DK61" s="319"/>
      <c r="DL61" s="319"/>
      <c r="DM61" s="319"/>
      <c r="DN61" s="319"/>
      <c r="DO61" s="319"/>
      <c r="DP61" s="319"/>
      <c r="DQ61" s="319"/>
      <c r="DR61" s="319"/>
      <c r="DS61" s="319"/>
      <c r="DT61" s="319"/>
      <c r="DU61" s="319"/>
      <c r="DV61" s="319"/>
      <c r="DW61" s="319"/>
      <c r="DX61" s="319"/>
      <c r="DY61" s="319"/>
      <c r="DZ61" s="319"/>
      <c r="EA61" s="319"/>
      <c r="EB61" s="319"/>
      <c r="EC61" s="319"/>
      <c r="ED61" s="319"/>
      <c r="EE61" s="319"/>
      <c r="EF61" s="319"/>
      <c r="EG61" s="319"/>
      <c r="EH61" s="319"/>
      <c r="EI61" s="319"/>
      <c r="EJ61" s="319"/>
      <c r="EK61" s="319"/>
      <c r="EL61" s="319"/>
      <c r="EM61" s="319"/>
      <c r="EN61" s="319"/>
      <c r="EO61" s="319"/>
      <c r="EP61" s="319"/>
      <c r="EQ61" s="319"/>
      <c r="ER61" s="319"/>
      <c r="ES61" s="319"/>
      <c r="ET61" s="319"/>
      <c r="EU61" s="319"/>
      <c r="EV61" s="319"/>
      <c r="EW61" s="319"/>
      <c r="EX61" s="319"/>
      <c r="EY61" s="319"/>
      <c r="EZ61" s="319"/>
      <c r="FA61" s="319"/>
      <c r="FB61" s="319"/>
      <c r="FC61" s="319"/>
      <c r="FD61" s="319"/>
      <c r="FE61" s="319"/>
      <c r="FF61" s="319"/>
      <c r="FG61" s="319"/>
      <c r="FH61" s="319"/>
      <c r="FI61" s="319"/>
      <c r="FJ61" s="319"/>
      <c r="FK61" s="319"/>
      <c r="FL61" s="319"/>
      <c r="FM61" s="319"/>
      <c r="FN61" s="319"/>
      <c r="FO61" s="319"/>
      <c r="FP61" s="319"/>
      <c r="FQ61" s="319"/>
      <c r="FR61" s="319"/>
      <c r="FS61" s="319"/>
      <c r="FT61" s="319"/>
      <c r="FU61" s="319"/>
      <c r="FV61" s="319"/>
      <c r="FW61" s="319"/>
      <c r="FX61" s="319"/>
      <c r="FY61" s="319"/>
      <c r="FZ61" s="319"/>
      <c r="GA61" s="319"/>
      <c r="GB61" s="319"/>
      <c r="GC61" s="319"/>
      <c r="GD61" s="319"/>
      <c r="GE61" s="319"/>
      <c r="GF61" s="319"/>
      <c r="GG61" s="319"/>
      <c r="GH61" s="319"/>
      <c r="GI61" s="319"/>
      <c r="GJ61" s="319"/>
      <c r="GK61" s="319"/>
      <c r="GL61" s="319"/>
      <c r="GM61" s="319"/>
      <c r="GN61" s="319"/>
      <c r="GO61" s="319"/>
      <c r="GP61" s="319"/>
      <c r="GQ61" s="319"/>
      <c r="GR61" s="319"/>
      <c r="GS61" s="319"/>
      <c r="GT61" s="319"/>
      <c r="GU61" s="319"/>
      <c r="GV61" s="319"/>
      <c r="GW61" s="319"/>
      <c r="GX61" s="319"/>
      <c r="GY61" s="319"/>
      <c r="GZ61" s="319"/>
      <c r="HA61" s="319"/>
      <c r="HB61" s="319"/>
      <c r="HC61" s="319"/>
      <c r="HD61" s="319"/>
      <c r="HE61" s="319"/>
      <c r="HF61" s="319"/>
      <c r="HG61" s="319"/>
      <c r="HH61" s="319"/>
      <c r="HI61" s="319"/>
      <c r="HJ61" s="319"/>
      <c r="HK61" s="319"/>
      <c r="HL61" s="319"/>
      <c r="HM61" s="319"/>
      <c r="HN61" s="319"/>
      <c r="HO61" s="319"/>
      <c r="HP61" s="319"/>
      <c r="HQ61" s="319"/>
      <c r="HR61" s="319"/>
      <c r="HS61" s="319"/>
      <c r="HT61" s="319"/>
      <c r="HU61" s="319"/>
      <c r="HV61" s="319"/>
      <c r="HW61" s="319"/>
      <c r="HX61" s="319"/>
      <c r="HY61" s="319"/>
      <c r="HZ61" s="319"/>
      <c r="IA61" s="319"/>
      <c r="IB61" s="319"/>
      <c r="IC61" s="319"/>
      <c r="ID61" s="319"/>
      <c r="IE61" s="319"/>
      <c r="IF61" s="319"/>
      <c r="IG61" s="319"/>
      <c r="IH61" s="319"/>
      <c r="II61" s="319"/>
      <c r="IJ61" s="319"/>
      <c r="IK61" s="319"/>
      <c r="IL61" s="319"/>
      <c r="IM61" s="319"/>
      <c r="IN61" s="319"/>
      <c r="IO61" s="319"/>
      <c r="IP61" s="319"/>
      <c r="IQ61" s="319"/>
      <c r="IR61" s="319"/>
      <c r="IS61" s="319"/>
      <c r="IT61" s="319"/>
      <c r="IU61" s="319"/>
      <c r="IV61" s="319"/>
      <c r="IW61" s="319"/>
      <c r="IX61" s="319"/>
      <c r="IY61" s="319"/>
      <c r="IZ61" s="319"/>
      <c r="JA61" s="319"/>
      <c r="JB61" s="319"/>
      <c r="JC61" s="319"/>
      <c r="JD61" s="319"/>
      <c r="JE61" s="319"/>
      <c r="JF61" s="319"/>
      <c r="JG61" s="319"/>
      <c r="JH61" s="319"/>
      <c r="JI61" s="319"/>
      <c r="JJ61" s="319"/>
      <c r="JK61" s="319"/>
      <c r="JL61" s="319"/>
      <c r="JM61" s="319"/>
      <c r="JN61" s="319"/>
      <c r="JO61" s="319"/>
      <c r="JP61" s="319"/>
      <c r="JQ61" s="319"/>
      <c r="JR61" s="319"/>
      <c r="JS61" s="319"/>
      <c r="JT61" s="319"/>
      <c r="JU61" s="319"/>
      <c r="JV61" s="319"/>
      <c r="JW61" s="319"/>
      <c r="JX61" s="319"/>
      <c r="JY61" s="319"/>
      <c r="JZ61" s="319"/>
      <c r="KA61" s="319"/>
      <c r="KB61" s="319"/>
      <c r="KC61" s="319"/>
      <c r="KD61" s="319"/>
      <c r="KE61" s="319"/>
      <c r="KF61" s="319"/>
      <c r="KG61" s="319"/>
      <c r="KH61" s="319"/>
      <c r="KI61" s="319"/>
      <c r="KJ61" s="319"/>
      <c r="KK61" s="319"/>
      <c r="KL61" s="319"/>
      <c r="KM61" s="319"/>
      <c r="KN61" s="319"/>
      <c r="KO61" s="319"/>
      <c r="KP61" s="319"/>
      <c r="KQ61" s="319"/>
      <c r="KR61" s="319"/>
      <c r="KS61" s="319"/>
      <c r="KT61" s="319"/>
      <c r="KU61" s="319"/>
      <c r="KV61" s="319"/>
      <c r="KW61" s="319"/>
      <c r="KX61" s="319"/>
      <c r="KY61" s="319"/>
      <c r="KZ61" s="319"/>
      <c r="LA61" s="319"/>
      <c r="LB61" s="319"/>
      <c r="LC61" s="319"/>
      <c r="LD61" s="319"/>
      <c r="LE61" s="319"/>
      <c r="LF61" s="319"/>
      <c r="LG61" s="319"/>
      <c r="LH61" s="319"/>
      <c r="LI61" s="319"/>
      <c r="LJ61" s="319"/>
      <c r="LK61" s="319"/>
      <c r="LL61" s="319"/>
      <c r="LM61" s="319"/>
      <c r="LN61" s="319"/>
      <c r="LO61" s="319"/>
      <c r="LP61" s="319"/>
      <c r="LQ61" s="319"/>
      <c r="LR61" s="319"/>
      <c r="LS61" s="319"/>
      <c r="LT61" s="319"/>
      <c r="LU61" s="319"/>
      <c r="LV61" s="319"/>
      <c r="LW61" s="319"/>
      <c r="LX61" s="319"/>
      <c r="LY61" s="319"/>
      <c r="LZ61" s="319"/>
      <c r="MA61" s="319"/>
      <c r="MB61" s="319"/>
      <c r="MC61" s="319"/>
      <c r="MD61" s="319"/>
      <c r="ME61" s="319"/>
      <c r="MF61" s="319"/>
      <c r="MG61" s="319"/>
      <c r="MH61" s="319"/>
      <c r="MI61" s="319"/>
      <c r="MJ61" s="319"/>
      <c r="MK61" s="319"/>
      <c r="ML61" s="319"/>
      <c r="MM61" s="319"/>
      <c r="MN61" s="319"/>
      <c r="MO61" s="319"/>
      <c r="MP61" s="319"/>
      <c r="MQ61" s="319"/>
      <c r="MR61" s="319"/>
      <c r="MS61" s="319"/>
      <c r="MT61" s="319"/>
      <c r="MU61" s="319"/>
      <c r="MV61" s="319"/>
      <c r="MW61" s="319"/>
      <c r="MX61" s="319"/>
      <c r="MY61" s="319"/>
      <c r="MZ61" s="319"/>
      <c r="NA61" s="319"/>
      <c r="NB61" s="319"/>
      <c r="NC61" s="319"/>
      <c r="ND61" s="319"/>
      <c r="NE61" s="319"/>
      <c r="NF61" s="319"/>
      <c r="NG61" s="319"/>
      <c r="NH61" s="319"/>
      <c r="NI61" s="319"/>
      <c r="NJ61" s="319"/>
      <c r="NK61" s="319"/>
      <c r="NL61" s="319"/>
      <c r="NM61" s="319"/>
      <c r="NN61" s="319"/>
      <c r="NO61" s="319"/>
      <c r="NP61" s="319"/>
      <c r="NQ61" s="319"/>
      <c r="NR61" s="319"/>
      <c r="NS61" s="319"/>
      <c r="NT61" s="319"/>
      <c r="NU61" s="319"/>
      <c r="NV61" s="319"/>
      <c r="NW61" s="319"/>
      <c r="NX61" s="319"/>
      <c r="NY61" s="319"/>
      <c r="NZ61" s="319"/>
      <c r="OA61" s="319"/>
      <c r="OB61" s="319"/>
      <c r="OC61" s="319"/>
      <c r="OD61" s="319"/>
      <c r="OE61" s="319"/>
      <c r="OF61" s="319"/>
      <c r="OG61" s="319"/>
      <c r="OH61" s="319"/>
      <c r="OI61" s="319"/>
      <c r="OJ61" s="319"/>
      <c r="OK61" s="319"/>
      <c r="OL61" s="319"/>
      <c r="OM61" s="319"/>
      <c r="ON61" s="319"/>
      <c r="OO61" s="319"/>
      <c r="OP61" s="319"/>
      <c r="OQ61" s="319"/>
      <c r="OR61" s="319"/>
      <c r="OS61" s="319"/>
      <c r="OT61" s="319"/>
      <c r="OU61" s="319"/>
      <c r="OV61" s="319"/>
      <c r="OW61" s="319"/>
      <c r="OX61" s="319"/>
      <c r="OY61" s="319"/>
      <c r="OZ61" s="319"/>
      <c r="PA61" s="319"/>
      <c r="PB61" s="319"/>
      <c r="PC61" s="319"/>
      <c r="PD61" s="319"/>
      <c r="PE61" s="319"/>
      <c r="PF61" s="319"/>
      <c r="PG61" s="319"/>
      <c r="PH61" s="319"/>
      <c r="PI61" s="319"/>
      <c r="PJ61" s="319"/>
      <c r="PK61" s="319"/>
      <c r="PL61" s="319"/>
      <c r="PM61" s="319"/>
      <c r="PN61" s="319"/>
      <c r="PO61" s="319"/>
      <c r="PP61" s="319"/>
      <c r="PQ61" s="319"/>
      <c r="PR61" s="319"/>
      <c r="PS61" s="319"/>
      <c r="PT61" s="319"/>
      <c r="PU61" s="319"/>
      <c r="PV61" s="319"/>
      <c r="PW61" s="319"/>
      <c r="PX61" s="319"/>
      <c r="PY61" s="319"/>
      <c r="PZ61" s="319"/>
      <c r="QA61" s="319"/>
      <c r="QB61" s="319"/>
      <c r="QC61" s="319"/>
      <c r="QD61" s="319"/>
      <c r="QE61" s="319"/>
      <c r="QF61" s="319"/>
      <c r="QG61" s="319"/>
      <c r="QH61" s="319"/>
      <c r="QI61" s="319"/>
      <c r="QJ61" s="319"/>
      <c r="QK61" s="319"/>
      <c r="QL61" s="319"/>
      <c r="QM61" s="319"/>
      <c r="QN61" s="319"/>
      <c r="QO61" s="319"/>
      <c r="QP61" s="319"/>
      <c r="QQ61" s="319"/>
      <c r="QR61" s="319"/>
      <c r="QS61" s="319"/>
      <c r="QT61" s="319"/>
      <c r="QU61" s="319"/>
      <c r="QV61" s="319"/>
      <c r="QW61" s="319"/>
      <c r="QX61" s="319"/>
      <c r="QY61" s="319"/>
      <c r="QZ61" s="319"/>
      <c r="RA61" s="319"/>
      <c r="RB61" s="319"/>
      <c r="RC61" s="319"/>
      <c r="RD61" s="319"/>
      <c r="RE61" s="319"/>
      <c r="RF61" s="319"/>
      <c r="RG61" s="319"/>
    </row>
    <row r="62" spans="1:475" s="746" customFormat="1">
      <c r="A62" s="319"/>
      <c r="B62" s="837" t="s">
        <v>77</v>
      </c>
      <c r="C62" s="848"/>
      <c r="D62" s="849"/>
      <c r="E62" s="812" t="s">
        <v>709</v>
      </c>
      <c r="F62" s="812">
        <v>9</v>
      </c>
      <c r="G62" s="839">
        <f t="shared" si="10"/>
        <v>3.7914437423899263E-3</v>
      </c>
      <c r="H62" s="7" t="s">
        <v>37</v>
      </c>
      <c r="I62" s="813">
        <v>45</v>
      </c>
      <c r="J62" s="814">
        <v>82</v>
      </c>
      <c r="K62" s="815">
        <v>50.64</v>
      </c>
      <c r="L62" s="815">
        <v>50.64</v>
      </c>
      <c r="M62" s="841">
        <f t="shared" si="11"/>
        <v>0</v>
      </c>
      <c r="N62" s="841">
        <f t="shared" si="12"/>
        <v>3690</v>
      </c>
      <c r="O62" s="745"/>
      <c r="P62" s="843"/>
      <c r="Q62" s="844"/>
      <c r="R62" s="844">
        <f t="shared" si="13"/>
        <v>0</v>
      </c>
      <c r="S62" s="844">
        <f t="shared" si="3"/>
        <v>2278.8000000000002</v>
      </c>
      <c r="T62" s="844">
        <v>0</v>
      </c>
      <c r="U62" s="844"/>
      <c r="V62" s="844"/>
      <c r="W62" s="844">
        <v>0</v>
      </c>
      <c r="X62" s="844"/>
      <c r="Y62" s="844"/>
      <c r="Z62" s="844">
        <f t="shared" si="14"/>
        <v>0</v>
      </c>
      <c r="AA62" s="845">
        <f>IF(J62=0,0,(HLOOKUP(H62,ElectricAvoidedCosts!$C$7:$P$37,F62+1,FALSE)))</f>
        <v>0.53473697868300696</v>
      </c>
      <c r="AB62" s="844">
        <f t="shared" si="15"/>
        <v>1973.1794513402956</v>
      </c>
      <c r="AC62" s="846" t="str">
        <f t="shared" si="16"/>
        <v/>
      </c>
      <c r="AD62" s="846" t="str">
        <f t="shared" si="17"/>
        <v/>
      </c>
      <c r="AE62" s="319"/>
      <c r="AF62" s="319"/>
      <c r="AG62" s="319"/>
      <c r="AH62" s="319"/>
      <c r="AI62" s="319"/>
      <c r="AJ62" s="319"/>
      <c r="AK62" s="319"/>
      <c r="AL62" s="319"/>
      <c r="AM62" s="319"/>
      <c r="AN62" s="319"/>
      <c r="AO62" s="319"/>
      <c r="AP62" s="319"/>
      <c r="AQ62" s="319"/>
      <c r="AR62" s="319"/>
      <c r="AS62" s="319"/>
      <c r="AT62" s="319"/>
      <c r="AU62" s="319"/>
      <c r="AV62" s="319"/>
      <c r="AW62" s="319"/>
      <c r="AX62" s="319"/>
      <c r="AY62" s="319"/>
      <c r="AZ62" s="319"/>
      <c r="BA62" s="319"/>
      <c r="BB62" s="319"/>
      <c r="BC62" s="319"/>
      <c r="BD62" s="319"/>
      <c r="BE62" s="319"/>
      <c r="BF62" s="319"/>
      <c r="BG62" s="319"/>
      <c r="BH62" s="319"/>
      <c r="BI62" s="319"/>
      <c r="BJ62" s="319"/>
      <c r="BK62" s="319"/>
      <c r="BL62" s="319"/>
      <c r="BM62" s="319"/>
      <c r="BN62" s="319"/>
      <c r="BO62" s="319"/>
      <c r="BP62" s="319"/>
      <c r="BQ62" s="319"/>
      <c r="BR62" s="319"/>
      <c r="BS62" s="319"/>
      <c r="BT62" s="319"/>
      <c r="BU62" s="319"/>
      <c r="BV62" s="319"/>
      <c r="BW62" s="319"/>
      <c r="BX62" s="319"/>
      <c r="BY62" s="319"/>
      <c r="BZ62" s="319"/>
      <c r="CA62" s="319"/>
      <c r="CB62" s="319"/>
      <c r="CC62" s="319"/>
      <c r="CD62" s="319"/>
      <c r="CE62" s="319"/>
      <c r="CF62" s="319"/>
      <c r="CG62" s="319"/>
      <c r="CH62" s="319"/>
      <c r="CI62" s="319"/>
      <c r="CJ62" s="319"/>
      <c r="CK62" s="319"/>
      <c r="CL62" s="319"/>
      <c r="CM62" s="319"/>
      <c r="CN62" s="319"/>
      <c r="CO62" s="319"/>
      <c r="CP62" s="319"/>
      <c r="CQ62" s="319"/>
      <c r="CR62" s="319"/>
      <c r="CS62" s="319"/>
      <c r="CT62" s="319"/>
      <c r="CU62" s="319"/>
      <c r="CV62" s="319"/>
      <c r="CW62" s="319"/>
      <c r="CX62" s="319"/>
      <c r="CY62" s="319"/>
      <c r="CZ62" s="319"/>
      <c r="DA62" s="319"/>
      <c r="DB62" s="319"/>
      <c r="DC62" s="319"/>
      <c r="DD62" s="319"/>
      <c r="DE62" s="319"/>
      <c r="DF62" s="319"/>
      <c r="DG62" s="319"/>
      <c r="DH62" s="319"/>
      <c r="DI62" s="319"/>
      <c r="DJ62" s="319"/>
      <c r="DK62" s="319"/>
      <c r="DL62" s="319"/>
      <c r="DM62" s="319"/>
      <c r="DN62" s="319"/>
      <c r="DO62" s="319"/>
      <c r="DP62" s="319"/>
      <c r="DQ62" s="319"/>
      <c r="DR62" s="319"/>
      <c r="DS62" s="319"/>
      <c r="DT62" s="319"/>
      <c r="DU62" s="319"/>
      <c r="DV62" s="319"/>
      <c r="DW62" s="319"/>
      <c r="DX62" s="319"/>
      <c r="DY62" s="319"/>
      <c r="DZ62" s="319"/>
      <c r="EA62" s="319"/>
      <c r="EB62" s="319"/>
      <c r="EC62" s="319"/>
      <c r="ED62" s="319"/>
      <c r="EE62" s="319"/>
      <c r="EF62" s="319"/>
      <c r="EG62" s="319"/>
      <c r="EH62" s="319"/>
      <c r="EI62" s="319"/>
      <c r="EJ62" s="319"/>
      <c r="EK62" s="319"/>
      <c r="EL62" s="319"/>
      <c r="EM62" s="319"/>
      <c r="EN62" s="319"/>
      <c r="EO62" s="319"/>
      <c r="EP62" s="319"/>
      <c r="EQ62" s="319"/>
      <c r="ER62" s="319"/>
      <c r="ES62" s="319"/>
      <c r="ET62" s="319"/>
      <c r="EU62" s="319"/>
      <c r="EV62" s="319"/>
      <c r="EW62" s="319"/>
      <c r="EX62" s="319"/>
      <c r="EY62" s="319"/>
      <c r="EZ62" s="319"/>
      <c r="FA62" s="319"/>
      <c r="FB62" s="319"/>
      <c r="FC62" s="319"/>
      <c r="FD62" s="319"/>
      <c r="FE62" s="319"/>
      <c r="FF62" s="319"/>
      <c r="FG62" s="319"/>
      <c r="FH62" s="319"/>
      <c r="FI62" s="319"/>
      <c r="FJ62" s="319"/>
      <c r="FK62" s="319"/>
      <c r="FL62" s="319"/>
      <c r="FM62" s="319"/>
      <c r="FN62" s="319"/>
      <c r="FO62" s="319"/>
      <c r="FP62" s="319"/>
      <c r="FQ62" s="319"/>
      <c r="FR62" s="319"/>
      <c r="FS62" s="319"/>
      <c r="FT62" s="319"/>
      <c r="FU62" s="319"/>
      <c r="FV62" s="319"/>
      <c r="FW62" s="319"/>
      <c r="FX62" s="319"/>
      <c r="FY62" s="319"/>
      <c r="FZ62" s="319"/>
      <c r="GA62" s="319"/>
      <c r="GB62" s="319"/>
      <c r="GC62" s="319"/>
      <c r="GD62" s="319"/>
      <c r="GE62" s="319"/>
      <c r="GF62" s="319"/>
      <c r="GG62" s="319"/>
      <c r="GH62" s="319"/>
      <c r="GI62" s="319"/>
      <c r="GJ62" s="319"/>
      <c r="GK62" s="319"/>
      <c r="GL62" s="319"/>
      <c r="GM62" s="319"/>
      <c r="GN62" s="319"/>
      <c r="GO62" s="319"/>
      <c r="GP62" s="319"/>
      <c r="GQ62" s="319"/>
      <c r="GR62" s="319"/>
      <c r="GS62" s="319"/>
      <c r="GT62" s="319"/>
      <c r="GU62" s="319"/>
      <c r="GV62" s="319"/>
      <c r="GW62" s="319"/>
      <c r="GX62" s="319"/>
      <c r="GY62" s="319"/>
      <c r="GZ62" s="319"/>
      <c r="HA62" s="319"/>
      <c r="HB62" s="319"/>
      <c r="HC62" s="319"/>
      <c r="HD62" s="319"/>
      <c r="HE62" s="319"/>
      <c r="HF62" s="319"/>
      <c r="HG62" s="319"/>
      <c r="HH62" s="319"/>
      <c r="HI62" s="319"/>
      <c r="HJ62" s="319"/>
      <c r="HK62" s="319"/>
      <c r="HL62" s="319"/>
      <c r="HM62" s="319"/>
      <c r="HN62" s="319"/>
      <c r="HO62" s="319"/>
      <c r="HP62" s="319"/>
      <c r="HQ62" s="319"/>
      <c r="HR62" s="319"/>
      <c r="HS62" s="319"/>
      <c r="HT62" s="319"/>
      <c r="HU62" s="319"/>
      <c r="HV62" s="319"/>
      <c r="HW62" s="319"/>
      <c r="HX62" s="319"/>
      <c r="HY62" s="319"/>
      <c r="HZ62" s="319"/>
      <c r="IA62" s="319"/>
      <c r="IB62" s="319"/>
      <c r="IC62" s="319"/>
      <c r="ID62" s="319"/>
      <c r="IE62" s="319"/>
      <c r="IF62" s="319"/>
      <c r="IG62" s="319"/>
      <c r="IH62" s="319"/>
      <c r="II62" s="319"/>
      <c r="IJ62" s="319"/>
      <c r="IK62" s="319"/>
      <c r="IL62" s="319"/>
      <c r="IM62" s="319"/>
      <c r="IN62" s="319"/>
      <c r="IO62" s="319"/>
      <c r="IP62" s="319"/>
      <c r="IQ62" s="319"/>
      <c r="IR62" s="319"/>
      <c r="IS62" s="319"/>
      <c r="IT62" s="319"/>
      <c r="IU62" s="319"/>
      <c r="IV62" s="319"/>
      <c r="IW62" s="319"/>
      <c r="IX62" s="319"/>
      <c r="IY62" s="319"/>
      <c r="IZ62" s="319"/>
      <c r="JA62" s="319"/>
      <c r="JB62" s="319"/>
      <c r="JC62" s="319"/>
      <c r="JD62" s="319"/>
      <c r="JE62" s="319"/>
      <c r="JF62" s="319"/>
      <c r="JG62" s="319"/>
      <c r="JH62" s="319"/>
      <c r="JI62" s="319"/>
      <c r="JJ62" s="319"/>
      <c r="JK62" s="319"/>
      <c r="JL62" s="319"/>
      <c r="JM62" s="319"/>
      <c r="JN62" s="319"/>
      <c r="JO62" s="319"/>
      <c r="JP62" s="319"/>
      <c r="JQ62" s="319"/>
      <c r="JR62" s="319"/>
      <c r="JS62" s="319"/>
      <c r="JT62" s="319"/>
      <c r="JU62" s="319"/>
      <c r="JV62" s="319"/>
      <c r="JW62" s="319"/>
      <c r="JX62" s="319"/>
      <c r="JY62" s="319"/>
      <c r="JZ62" s="319"/>
      <c r="KA62" s="319"/>
      <c r="KB62" s="319"/>
      <c r="KC62" s="319"/>
      <c r="KD62" s="319"/>
      <c r="KE62" s="319"/>
      <c r="KF62" s="319"/>
      <c r="KG62" s="319"/>
      <c r="KH62" s="319"/>
      <c r="KI62" s="319"/>
      <c r="KJ62" s="319"/>
      <c r="KK62" s="319"/>
      <c r="KL62" s="319"/>
      <c r="KM62" s="319"/>
      <c r="KN62" s="319"/>
      <c r="KO62" s="319"/>
      <c r="KP62" s="319"/>
      <c r="KQ62" s="319"/>
      <c r="KR62" s="319"/>
      <c r="KS62" s="319"/>
      <c r="KT62" s="319"/>
      <c r="KU62" s="319"/>
      <c r="KV62" s="319"/>
      <c r="KW62" s="319"/>
      <c r="KX62" s="319"/>
      <c r="KY62" s="319"/>
      <c r="KZ62" s="319"/>
      <c r="LA62" s="319"/>
      <c r="LB62" s="319"/>
      <c r="LC62" s="319"/>
      <c r="LD62" s="319"/>
      <c r="LE62" s="319"/>
      <c r="LF62" s="319"/>
      <c r="LG62" s="319"/>
      <c r="LH62" s="319"/>
      <c r="LI62" s="319"/>
      <c r="LJ62" s="319"/>
      <c r="LK62" s="319"/>
      <c r="LL62" s="319"/>
      <c r="LM62" s="319"/>
      <c r="LN62" s="319"/>
      <c r="LO62" s="319"/>
      <c r="LP62" s="319"/>
      <c r="LQ62" s="319"/>
      <c r="LR62" s="319"/>
      <c r="LS62" s="319"/>
      <c r="LT62" s="319"/>
      <c r="LU62" s="319"/>
      <c r="LV62" s="319"/>
      <c r="LW62" s="319"/>
      <c r="LX62" s="319"/>
      <c r="LY62" s="319"/>
      <c r="LZ62" s="319"/>
      <c r="MA62" s="319"/>
      <c r="MB62" s="319"/>
      <c r="MC62" s="319"/>
      <c r="MD62" s="319"/>
      <c r="ME62" s="319"/>
      <c r="MF62" s="319"/>
      <c r="MG62" s="319"/>
      <c r="MH62" s="319"/>
      <c r="MI62" s="319"/>
      <c r="MJ62" s="319"/>
      <c r="MK62" s="319"/>
      <c r="ML62" s="319"/>
      <c r="MM62" s="319"/>
      <c r="MN62" s="319"/>
      <c r="MO62" s="319"/>
      <c r="MP62" s="319"/>
      <c r="MQ62" s="319"/>
      <c r="MR62" s="319"/>
      <c r="MS62" s="319"/>
      <c r="MT62" s="319"/>
      <c r="MU62" s="319"/>
      <c r="MV62" s="319"/>
      <c r="MW62" s="319"/>
      <c r="MX62" s="319"/>
      <c r="MY62" s="319"/>
      <c r="MZ62" s="319"/>
      <c r="NA62" s="319"/>
      <c r="NB62" s="319"/>
      <c r="NC62" s="319"/>
      <c r="ND62" s="319"/>
      <c r="NE62" s="319"/>
      <c r="NF62" s="319"/>
      <c r="NG62" s="319"/>
      <c r="NH62" s="319"/>
      <c r="NI62" s="319"/>
      <c r="NJ62" s="319"/>
      <c r="NK62" s="319"/>
      <c r="NL62" s="319"/>
      <c r="NM62" s="319"/>
      <c r="NN62" s="319"/>
      <c r="NO62" s="319"/>
      <c r="NP62" s="319"/>
      <c r="NQ62" s="319"/>
      <c r="NR62" s="319"/>
      <c r="NS62" s="319"/>
      <c r="NT62" s="319"/>
      <c r="NU62" s="319"/>
      <c r="NV62" s="319"/>
      <c r="NW62" s="319"/>
      <c r="NX62" s="319"/>
      <c r="NY62" s="319"/>
      <c r="NZ62" s="319"/>
      <c r="OA62" s="319"/>
      <c r="OB62" s="319"/>
      <c r="OC62" s="319"/>
      <c r="OD62" s="319"/>
      <c r="OE62" s="319"/>
      <c r="OF62" s="319"/>
      <c r="OG62" s="319"/>
      <c r="OH62" s="319"/>
      <c r="OI62" s="319"/>
      <c r="OJ62" s="319"/>
      <c r="OK62" s="319"/>
      <c r="OL62" s="319"/>
      <c r="OM62" s="319"/>
      <c r="ON62" s="319"/>
      <c r="OO62" s="319"/>
      <c r="OP62" s="319"/>
      <c r="OQ62" s="319"/>
      <c r="OR62" s="319"/>
      <c r="OS62" s="319"/>
      <c r="OT62" s="319"/>
      <c r="OU62" s="319"/>
      <c r="OV62" s="319"/>
      <c r="OW62" s="319"/>
      <c r="OX62" s="319"/>
      <c r="OY62" s="319"/>
      <c r="OZ62" s="319"/>
      <c r="PA62" s="319"/>
      <c r="PB62" s="319"/>
      <c r="PC62" s="319"/>
      <c r="PD62" s="319"/>
      <c r="PE62" s="319"/>
      <c r="PF62" s="319"/>
      <c r="PG62" s="319"/>
      <c r="PH62" s="319"/>
      <c r="PI62" s="319"/>
      <c r="PJ62" s="319"/>
      <c r="PK62" s="319"/>
      <c r="PL62" s="319"/>
      <c r="PM62" s="319"/>
      <c r="PN62" s="319"/>
      <c r="PO62" s="319"/>
      <c r="PP62" s="319"/>
      <c r="PQ62" s="319"/>
      <c r="PR62" s="319"/>
      <c r="PS62" s="319"/>
      <c r="PT62" s="319"/>
      <c r="PU62" s="319"/>
      <c r="PV62" s="319"/>
      <c r="PW62" s="319"/>
      <c r="PX62" s="319"/>
      <c r="PY62" s="319"/>
      <c r="PZ62" s="319"/>
      <c r="QA62" s="319"/>
      <c r="QB62" s="319"/>
      <c r="QC62" s="319"/>
      <c r="QD62" s="319"/>
      <c r="QE62" s="319"/>
      <c r="QF62" s="319"/>
      <c r="QG62" s="319"/>
      <c r="QH62" s="319"/>
      <c r="QI62" s="319"/>
      <c r="QJ62" s="319"/>
      <c r="QK62" s="319"/>
      <c r="QL62" s="319"/>
      <c r="QM62" s="319"/>
      <c r="QN62" s="319"/>
      <c r="QO62" s="319"/>
      <c r="QP62" s="319"/>
      <c r="QQ62" s="319"/>
      <c r="QR62" s="319"/>
      <c r="QS62" s="319"/>
      <c r="QT62" s="319"/>
      <c r="QU62" s="319"/>
      <c r="QV62" s="319"/>
      <c r="QW62" s="319"/>
      <c r="QX62" s="319"/>
      <c r="QY62" s="319"/>
      <c r="QZ62" s="319"/>
      <c r="RA62" s="319"/>
      <c r="RB62" s="319"/>
      <c r="RC62" s="319"/>
      <c r="RD62" s="319"/>
      <c r="RE62" s="319"/>
      <c r="RF62" s="319"/>
      <c r="RG62" s="319"/>
    </row>
    <row r="63" spans="1:475" s="746" customFormat="1">
      <c r="A63" s="319"/>
      <c r="B63" s="837" t="s">
        <v>77</v>
      </c>
      <c r="C63" s="848"/>
      <c r="D63" s="849"/>
      <c r="E63" s="812" t="s">
        <v>710</v>
      </c>
      <c r="F63" s="812">
        <v>5</v>
      </c>
      <c r="G63" s="839">
        <f t="shared" si="10"/>
        <v>8.564712723700461E-3</v>
      </c>
      <c r="H63" s="7" t="s">
        <v>37</v>
      </c>
      <c r="I63" s="813">
        <v>124</v>
      </c>
      <c r="J63" s="814">
        <v>121</v>
      </c>
      <c r="K63" s="815">
        <v>50.64</v>
      </c>
      <c r="L63" s="815">
        <v>50.64</v>
      </c>
      <c r="M63" s="841">
        <f t="shared" si="11"/>
        <v>0</v>
      </c>
      <c r="N63" s="841">
        <f t="shared" si="12"/>
        <v>15004</v>
      </c>
      <c r="O63" s="745"/>
      <c r="P63" s="843"/>
      <c r="Q63" s="844"/>
      <c r="R63" s="844">
        <f t="shared" si="13"/>
        <v>0</v>
      </c>
      <c r="S63" s="844">
        <f t="shared" si="3"/>
        <v>6279.36</v>
      </c>
      <c r="T63" s="844">
        <v>0</v>
      </c>
      <c r="U63" s="844"/>
      <c r="V63" s="844"/>
      <c r="W63" s="844">
        <v>0</v>
      </c>
      <c r="X63" s="844"/>
      <c r="Y63" s="844"/>
      <c r="Z63" s="844">
        <f t="shared" si="14"/>
        <v>0</v>
      </c>
      <c r="AA63" s="845">
        <f>IF(J63=0,0,(HLOOKUP(H63,ElectricAvoidedCosts!$C$7:$P$37,F63+1,FALSE)))</f>
        <v>0.3175879546338175</v>
      </c>
      <c r="AB63" s="844">
        <f t="shared" si="15"/>
        <v>4765.089671325798</v>
      </c>
      <c r="AC63" s="846" t="str">
        <f t="shared" si="16"/>
        <v/>
      </c>
      <c r="AD63" s="846" t="str">
        <f t="shared" si="17"/>
        <v/>
      </c>
      <c r="AE63" s="319"/>
      <c r="AF63" s="319"/>
      <c r="AG63" s="319"/>
      <c r="AH63" s="319"/>
      <c r="AI63" s="319"/>
      <c r="AJ63" s="319"/>
      <c r="AK63" s="319"/>
      <c r="AL63" s="319"/>
      <c r="AM63" s="319"/>
      <c r="AN63" s="319"/>
      <c r="AO63" s="319"/>
      <c r="AP63" s="319"/>
      <c r="AQ63" s="319"/>
      <c r="AR63" s="319"/>
      <c r="AS63" s="319"/>
      <c r="AT63" s="319"/>
      <c r="AU63" s="319"/>
      <c r="AV63" s="319"/>
      <c r="AW63" s="319"/>
      <c r="AX63" s="319"/>
      <c r="AY63" s="319"/>
      <c r="AZ63" s="319"/>
      <c r="BA63" s="319"/>
      <c r="BB63" s="319"/>
      <c r="BC63" s="319"/>
      <c r="BD63" s="319"/>
      <c r="BE63" s="319"/>
      <c r="BF63" s="319"/>
      <c r="BG63" s="319"/>
      <c r="BH63" s="319"/>
      <c r="BI63" s="319"/>
      <c r="BJ63" s="319"/>
      <c r="BK63" s="319"/>
      <c r="BL63" s="319"/>
      <c r="BM63" s="319"/>
      <c r="BN63" s="319"/>
      <c r="BO63" s="319"/>
      <c r="BP63" s="319"/>
      <c r="BQ63" s="319"/>
      <c r="BR63" s="319"/>
      <c r="BS63" s="319"/>
      <c r="BT63" s="319"/>
      <c r="BU63" s="319"/>
      <c r="BV63" s="319"/>
      <c r="BW63" s="319"/>
      <c r="BX63" s="319"/>
      <c r="BY63" s="319"/>
      <c r="BZ63" s="319"/>
      <c r="CA63" s="319"/>
      <c r="CB63" s="319"/>
      <c r="CC63" s="319"/>
      <c r="CD63" s="319"/>
      <c r="CE63" s="319"/>
      <c r="CF63" s="319"/>
      <c r="CG63" s="319"/>
      <c r="CH63" s="319"/>
      <c r="CI63" s="319"/>
      <c r="CJ63" s="319"/>
      <c r="CK63" s="319"/>
      <c r="CL63" s="319"/>
      <c r="CM63" s="319"/>
      <c r="CN63" s="319"/>
      <c r="CO63" s="319"/>
      <c r="CP63" s="319"/>
      <c r="CQ63" s="319"/>
      <c r="CR63" s="319"/>
      <c r="CS63" s="319"/>
      <c r="CT63" s="319"/>
      <c r="CU63" s="319"/>
      <c r="CV63" s="319"/>
      <c r="CW63" s="319"/>
      <c r="CX63" s="319"/>
      <c r="CY63" s="319"/>
      <c r="CZ63" s="319"/>
      <c r="DA63" s="319"/>
      <c r="DB63" s="319"/>
      <c r="DC63" s="319"/>
      <c r="DD63" s="319"/>
      <c r="DE63" s="319"/>
      <c r="DF63" s="319"/>
      <c r="DG63" s="319"/>
      <c r="DH63" s="319"/>
      <c r="DI63" s="319"/>
      <c r="DJ63" s="319"/>
      <c r="DK63" s="319"/>
      <c r="DL63" s="319"/>
      <c r="DM63" s="319"/>
      <c r="DN63" s="319"/>
      <c r="DO63" s="319"/>
      <c r="DP63" s="319"/>
      <c r="DQ63" s="319"/>
      <c r="DR63" s="319"/>
      <c r="DS63" s="319"/>
      <c r="DT63" s="319"/>
      <c r="DU63" s="319"/>
      <c r="DV63" s="319"/>
      <c r="DW63" s="319"/>
      <c r="DX63" s="319"/>
      <c r="DY63" s="319"/>
      <c r="DZ63" s="319"/>
      <c r="EA63" s="319"/>
      <c r="EB63" s="319"/>
      <c r="EC63" s="319"/>
      <c r="ED63" s="319"/>
      <c r="EE63" s="319"/>
      <c r="EF63" s="319"/>
      <c r="EG63" s="319"/>
      <c r="EH63" s="319"/>
      <c r="EI63" s="319"/>
      <c r="EJ63" s="319"/>
      <c r="EK63" s="319"/>
      <c r="EL63" s="319"/>
      <c r="EM63" s="319"/>
      <c r="EN63" s="319"/>
      <c r="EO63" s="319"/>
      <c r="EP63" s="319"/>
      <c r="EQ63" s="319"/>
      <c r="ER63" s="319"/>
      <c r="ES63" s="319"/>
      <c r="ET63" s="319"/>
      <c r="EU63" s="319"/>
      <c r="EV63" s="319"/>
      <c r="EW63" s="319"/>
      <c r="EX63" s="319"/>
      <c r="EY63" s="319"/>
      <c r="EZ63" s="319"/>
      <c r="FA63" s="319"/>
      <c r="FB63" s="319"/>
      <c r="FC63" s="319"/>
      <c r="FD63" s="319"/>
      <c r="FE63" s="319"/>
      <c r="FF63" s="319"/>
      <c r="FG63" s="319"/>
      <c r="FH63" s="319"/>
      <c r="FI63" s="319"/>
      <c r="FJ63" s="319"/>
      <c r="FK63" s="319"/>
      <c r="FL63" s="319"/>
      <c r="FM63" s="319"/>
      <c r="FN63" s="319"/>
      <c r="FO63" s="319"/>
      <c r="FP63" s="319"/>
      <c r="FQ63" s="319"/>
      <c r="FR63" s="319"/>
      <c r="FS63" s="319"/>
      <c r="FT63" s="319"/>
      <c r="FU63" s="319"/>
      <c r="FV63" s="319"/>
      <c r="FW63" s="319"/>
      <c r="FX63" s="319"/>
      <c r="FY63" s="319"/>
      <c r="FZ63" s="319"/>
      <c r="GA63" s="319"/>
      <c r="GB63" s="319"/>
      <c r="GC63" s="319"/>
      <c r="GD63" s="319"/>
      <c r="GE63" s="319"/>
      <c r="GF63" s="319"/>
      <c r="GG63" s="319"/>
      <c r="GH63" s="319"/>
      <c r="GI63" s="319"/>
      <c r="GJ63" s="319"/>
      <c r="GK63" s="319"/>
      <c r="GL63" s="319"/>
      <c r="GM63" s="319"/>
      <c r="GN63" s="319"/>
      <c r="GO63" s="319"/>
      <c r="GP63" s="319"/>
      <c r="GQ63" s="319"/>
      <c r="GR63" s="319"/>
      <c r="GS63" s="319"/>
      <c r="GT63" s="319"/>
      <c r="GU63" s="319"/>
      <c r="GV63" s="319"/>
      <c r="GW63" s="319"/>
      <c r="GX63" s="319"/>
      <c r="GY63" s="319"/>
      <c r="GZ63" s="319"/>
      <c r="HA63" s="319"/>
      <c r="HB63" s="319"/>
      <c r="HC63" s="319"/>
      <c r="HD63" s="319"/>
      <c r="HE63" s="319"/>
      <c r="HF63" s="319"/>
      <c r="HG63" s="319"/>
      <c r="HH63" s="319"/>
      <c r="HI63" s="319"/>
      <c r="HJ63" s="319"/>
      <c r="HK63" s="319"/>
      <c r="HL63" s="319"/>
      <c r="HM63" s="319"/>
      <c r="HN63" s="319"/>
      <c r="HO63" s="319"/>
      <c r="HP63" s="319"/>
      <c r="HQ63" s="319"/>
      <c r="HR63" s="319"/>
      <c r="HS63" s="319"/>
      <c r="HT63" s="319"/>
      <c r="HU63" s="319"/>
      <c r="HV63" s="319"/>
      <c r="HW63" s="319"/>
      <c r="HX63" s="319"/>
      <c r="HY63" s="319"/>
      <c r="HZ63" s="319"/>
      <c r="IA63" s="319"/>
      <c r="IB63" s="319"/>
      <c r="IC63" s="319"/>
      <c r="ID63" s="319"/>
      <c r="IE63" s="319"/>
      <c r="IF63" s="319"/>
      <c r="IG63" s="319"/>
      <c r="IH63" s="319"/>
      <c r="II63" s="319"/>
      <c r="IJ63" s="319"/>
      <c r="IK63" s="319"/>
      <c r="IL63" s="319"/>
      <c r="IM63" s="319"/>
      <c r="IN63" s="319"/>
      <c r="IO63" s="319"/>
      <c r="IP63" s="319"/>
      <c r="IQ63" s="319"/>
      <c r="IR63" s="319"/>
      <c r="IS63" s="319"/>
      <c r="IT63" s="319"/>
      <c r="IU63" s="319"/>
      <c r="IV63" s="319"/>
      <c r="IW63" s="319"/>
      <c r="IX63" s="319"/>
      <c r="IY63" s="319"/>
      <c r="IZ63" s="319"/>
      <c r="JA63" s="319"/>
      <c r="JB63" s="319"/>
      <c r="JC63" s="319"/>
      <c r="JD63" s="319"/>
      <c r="JE63" s="319"/>
      <c r="JF63" s="319"/>
      <c r="JG63" s="319"/>
      <c r="JH63" s="319"/>
      <c r="JI63" s="319"/>
      <c r="JJ63" s="319"/>
      <c r="JK63" s="319"/>
      <c r="JL63" s="319"/>
      <c r="JM63" s="319"/>
      <c r="JN63" s="319"/>
      <c r="JO63" s="319"/>
      <c r="JP63" s="319"/>
      <c r="JQ63" s="319"/>
      <c r="JR63" s="319"/>
      <c r="JS63" s="319"/>
      <c r="JT63" s="319"/>
      <c r="JU63" s="319"/>
      <c r="JV63" s="319"/>
      <c r="JW63" s="319"/>
      <c r="JX63" s="319"/>
      <c r="JY63" s="319"/>
      <c r="JZ63" s="319"/>
      <c r="KA63" s="319"/>
      <c r="KB63" s="319"/>
      <c r="KC63" s="319"/>
      <c r="KD63" s="319"/>
      <c r="KE63" s="319"/>
      <c r="KF63" s="319"/>
      <c r="KG63" s="319"/>
      <c r="KH63" s="319"/>
      <c r="KI63" s="319"/>
      <c r="KJ63" s="319"/>
      <c r="KK63" s="319"/>
      <c r="KL63" s="319"/>
      <c r="KM63" s="319"/>
      <c r="KN63" s="319"/>
      <c r="KO63" s="319"/>
      <c r="KP63" s="319"/>
      <c r="KQ63" s="319"/>
      <c r="KR63" s="319"/>
      <c r="KS63" s="319"/>
      <c r="KT63" s="319"/>
      <c r="KU63" s="319"/>
      <c r="KV63" s="319"/>
      <c r="KW63" s="319"/>
      <c r="KX63" s="319"/>
      <c r="KY63" s="319"/>
      <c r="KZ63" s="319"/>
      <c r="LA63" s="319"/>
      <c r="LB63" s="319"/>
      <c r="LC63" s="319"/>
      <c r="LD63" s="319"/>
      <c r="LE63" s="319"/>
      <c r="LF63" s="319"/>
      <c r="LG63" s="319"/>
      <c r="LH63" s="319"/>
      <c r="LI63" s="319"/>
      <c r="LJ63" s="319"/>
      <c r="LK63" s="319"/>
      <c r="LL63" s="319"/>
      <c r="LM63" s="319"/>
      <c r="LN63" s="319"/>
      <c r="LO63" s="319"/>
      <c r="LP63" s="319"/>
      <c r="LQ63" s="319"/>
      <c r="LR63" s="319"/>
      <c r="LS63" s="319"/>
      <c r="LT63" s="319"/>
      <c r="LU63" s="319"/>
      <c r="LV63" s="319"/>
      <c r="LW63" s="319"/>
      <c r="LX63" s="319"/>
      <c r="LY63" s="319"/>
      <c r="LZ63" s="319"/>
      <c r="MA63" s="319"/>
      <c r="MB63" s="319"/>
      <c r="MC63" s="319"/>
      <c r="MD63" s="319"/>
      <c r="ME63" s="319"/>
      <c r="MF63" s="319"/>
      <c r="MG63" s="319"/>
      <c r="MH63" s="319"/>
      <c r="MI63" s="319"/>
      <c r="MJ63" s="319"/>
      <c r="MK63" s="319"/>
      <c r="ML63" s="319"/>
      <c r="MM63" s="319"/>
      <c r="MN63" s="319"/>
      <c r="MO63" s="319"/>
      <c r="MP63" s="319"/>
      <c r="MQ63" s="319"/>
      <c r="MR63" s="319"/>
      <c r="MS63" s="319"/>
      <c r="MT63" s="319"/>
      <c r="MU63" s="319"/>
      <c r="MV63" s="319"/>
      <c r="MW63" s="319"/>
      <c r="MX63" s="319"/>
      <c r="MY63" s="319"/>
      <c r="MZ63" s="319"/>
      <c r="NA63" s="319"/>
      <c r="NB63" s="319"/>
      <c r="NC63" s="319"/>
      <c r="ND63" s="319"/>
      <c r="NE63" s="319"/>
      <c r="NF63" s="319"/>
      <c r="NG63" s="319"/>
      <c r="NH63" s="319"/>
      <c r="NI63" s="319"/>
      <c r="NJ63" s="319"/>
      <c r="NK63" s="319"/>
      <c r="NL63" s="319"/>
      <c r="NM63" s="319"/>
      <c r="NN63" s="319"/>
      <c r="NO63" s="319"/>
      <c r="NP63" s="319"/>
      <c r="NQ63" s="319"/>
      <c r="NR63" s="319"/>
      <c r="NS63" s="319"/>
      <c r="NT63" s="319"/>
      <c r="NU63" s="319"/>
      <c r="NV63" s="319"/>
      <c r="NW63" s="319"/>
      <c r="NX63" s="319"/>
      <c r="NY63" s="319"/>
      <c r="NZ63" s="319"/>
      <c r="OA63" s="319"/>
      <c r="OB63" s="319"/>
      <c r="OC63" s="319"/>
      <c r="OD63" s="319"/>
      <c r="OE63" s="319"/>
      <c r="OF63" s="319"/>
      <c r="OG63" s="319"/>
      <c r="OH63" s="319"/>
      <c r="OI63" s="319"/>
      <c r="OJ63" s="319"/>
      <c r="OK63" s="319"/>
      <c r="OL63" s="319"/>
      <c r="OM63" s="319"/>
      <c r="ON63" s="319"/>
      <c r="OO63" s="319"/>
      <c r="OP63" s="319"/>
      <c r="OQ63" s="319"/>
      <c r="OR63" s="319"/>
      <c r="OS63" s="319"/>
      <c r="OT63" s="319"/>
      <c r="OU63" s="319"/>
      <c r="OV63" s="319"/>
      <c r="OW63" s="319"/>
      <c r="OX63" s="319"/>
      <c r="OY63" s="319"/>
      <c r="OZ63" s="319"/>
      <c r="PA63" s="319"/>
      <c r="PB63" s="319"/>
      <c r="PC63" s="319"/>
      <c r="PD63" s="319"/>
      <c r="PE63" s="319"/>
      <c r="PF63" s="319"/>
      <c r="PG63" s="319"/>
      <c r="PH63" s="319"/>
      <c r="PI63" s="319"/>
      <c r="PJ63" s="319"/>
      <c r="PK63" s="319"/>
      <c r="PL63" s="319"/>
      <c r="PM63" s="319"/>
      <c r="PN63" s="319"/>
      <c r="PO63" s="319"/>
      <c r="PP63" s="319"/>
      <c r="PQ63" s="319"/>
      <c r="PR63" s="319"/>
      <c r="PS63" s="319"/>
      <c r="PT63" s="319"/>
      <c r="PU63" s="319"/>
      <c r="PV63" s="319"/>
      <c r="PW63" s="319"/>
      <c r="PX63" s="319"/>
      <c r="PY63" s="319"/>
      <c r="PZ63" s="319"/>
      <c r="QA63" s="319"/>
      <c r="QB63" s="319"/>
      <c r="QC63" s="319"/>
      <c r="QD63" s="319"/>
      <c r="QE63" s="319"/>
      <c r="QF63" s="319"/>
      <c r="QG63" s="319"/>
      <c r="QH63" s="319"/>
      <c r="QI63" s="319"/>
      <c r="QJ63" s="319"/>
      <c r="QK63" s="319"/>
      <c r="QL63" s="319"/>
      <c r="QM63" s="319"/>
      <c r="QN63" s="319"/>
      <c r="QO63" s="319"/>
      <c r="QP63" s="319"/>
      <c r="QQ63" s="319"/>
      <c r="QR63" s="319"/>
      <c r="QS63" s="319"/>
      <c r="QT63" s="319"/>
      <c r="QU63" s="319"/>
      <c r="QV63" s="319"/>
      <c r="QW63" s="319"/>
      <c r="QX63" s="319"/>
      <c r="QY63" s="319"/>
      <c r="QZ63" s="319"/>
      <c r="RA63" s="319"/>
      <c r="RB63" s="319"/>
      <c r="RC63" s="319"/>
      <c r="RD63" s="319"/>
      <c r="RE63" s="319"/>
      <c r="RF63" s="319"/>
      <c r="RG63" s="319"/>
    </row>
    <row r="64" spans="1:475" s="746" customFormat="1">
      <c r="A64" s="319"/>
      <c r="B64" s="837" t="s">
        <v>77</v>
      </c>
      <c r="C64" s="848"/>
      <c r="D64" s="849"/>
      <c r="E64" s="812" t="s">
        <v>505</v>
      </c>
      <c r="F64" s="812">
        <v>9</v>
      </c>
      <c r="G64" s="839">
        <f t="shared" si="10"/>
        <v>2.2209537649019239E-2</v>
      </c>
      <c r="H64" s="7" t="s">
        <v>37</v>
      </c>
      <c r="I64" s="813">
        <v>141</v>
      </c>
      <c r="J64" s="814">
        <v>153.30000000000001</v>
      </c>
      <c r="K64" s="815">
        <v>60</v>
      </c>
      <c r="L64" s="815">
        <v>60</v>
      </c>
      <c r="M64" s="841">
        <f t="shared" si="11"/>
        <v>0</v>
      </c>
      <c r="N64" s="841">
        <f t="shared" si="12"/>
        <v>21615.300000000003</v>
      </c>
      <c r="O64" s="745"/>
      <c r="P64" s="843"/>
      <c r="Q64" s="844"/>
      <c r="R64" s="844">
        <f t="shared" si="13"/>
        <v>0</v>
      </c>
      <c r="S64" s="844">
        <f>L64*I64</f>
        <v>8460</v>
      </c>
      <c r="T64" s="844">
        <v>0</v>
      </c>
      <c r="U64" s="844"/>
      <c r="V64" s="844"/>
      <c r="W64" s="844">
        <v>0</v>
      </c>
      <c r="X64" s="844"/>
      <c r="Y64" s="844"/>
      <c r="Z64" s="844">
        <f t="shared" si="14"/>
        <v>0</v>
      </c>
      <c r="AA64" s="845">
        <f>IF(J64=0,0,(HLOOKUP(H64,ElectricAvoidedCosts!$C$7:$P$37,F64+1,FALSE)))</f>
        <v>0.53473697868300696</v>
      </c>
      <c r="AB64" s="844">
        <f t="shared" si="15"/>
        <v>11558.500215326801</v>
      </c>
      <c r="AC64" s="846" t="str">
        <f t="shared" si="16"/>
        <v/>
      </c>
      <c r="AD64" s="846" t="str">
        <f t="shared" si="17"/>
        <v/>
      </c>
      <c r="AE64" s="319"/>
      <c r="AF64" s="319"/>
      <c r="AG64" s="319"/>
      <c r="AH64" s="319"/>
      <c r="AI64" s="319"/>
      <c r="AJ64" s="319"/>
      <c r="AK64" s="319"/>
      <c r="AL64" s="319"/>
      <c r="AM64" s="319"/>
      <c r="AN64" s="319"/>
      <c r="AO64" s="319"/>
      <c r="AP64" s="319"/>
      <c r="AQ64" s="319"/>
      <c r="AR64" s="319"/>
      <c r="AS64" s="319"/>
      <c r="AT64" s="319"/>
      <c r="AU64" s="319"/>
      <c r="AV64" s="319"/>
      <c r="AW64" s="319"/>
      <c r="AX64" s="319"/>
      <c r="AY64" s="319"/>
      <c r="AZ64" s="319"/>
      <c r="BA64" s="319"/>
      <c r="BB64" s="319"/>
      <c r="BC64" s="319"/>
      <c r="BD64" s="319"/>
      <c r="BE64" s="319"/>
      <c r="BF64" s="319"/>
      <c r="BG64" s="319"/>
      <c r="BH64" s="319"/>
      <c r="BI64" s="319"/>
      <c r="BJ64" s="319"/>
      <c r="BK64" s="319"/>
      <c r="BL64" s="319"/>
      <c r="BM64" s="319"/>
      <c r="BN64" s="319"/>
      <c r="BO64" s="319"/>
      <c r="BP64" s="319"/>
      <c r="BQ64" s="319"/>
      <c r="BR64" s="319"/>
      <c r="BS64" s="319"/>
      <c r="BT64" s="319"/>
      <c r="BU64" s="319"/>
      <c r="BV64" s="319"/>
      <c r="BW64" s="319"/>
      <c r="BX64" s="319"/>
      <c r="BY64" s="319"/>
      <c r="BZ64" s="319"/>
      <c r="CA64" s="319"/>
      <c r="CB64" s="319"/>
      <c r="CC64" s="319"/>
      <c r="CD64" s="319"/>
      <c r="CE64" s="319"/>
      <c r="CF64" s="319"/>
      <c r="CG64" s="319"/>
      <c r="CH64" s="319"/>
      <c r="CI64" s="319"/>
      <c r="CJ64" s="319"/>
      <c r="CK64" s="319"/>
      <c r="CL64" s="319"/>
      <c r="CM64" s="319"/>
      <c r="CN64" s="319"/>
      <c r="CO64" s="319"/>
      <c r="CP64" s="319"/>
      <c r="CQ64" s="319"/>
      <c r="CR64" s="319"/>
      <c r="CS64" s="319"/>
      <c r="CT64" s="319"/>
      <c r="CU64" s="319"/>
      <c r="CV64" s="319"/>
      <c r="CW64" s="319"/>
      <c r="CX64" s="319"/>
      <c r="CY64" s="319"/>
      <c r="CZ64" s="319"/>
      <c r="DA64" s="319"/>
      <c r="DB64" s="319"/>
      <c r="DC64" s="319"/>
      <c r="DD64" s="319"/>
      <c r="DE64" s="319"/>
      <c r="DF64" s="319"/>
      <c r="DG64" s="319"/>
      <c r="DH64" s="319"/>
      <c r="DI64" s="319"/>
      <c r="DJ64" s="319"/>
      <c r="DK64" s="319"/>
      <c r="DL64" s="319"/>
      <c r="DM64" s="319"/>
      <c r="DN64" s="319"/>
      <c r="DO64" s="319"/>
      <c r="DP64" s="319"/>
      <c r="DQ64" s="319"/>
      <c r="DR64" s="319"/>
      <c r="DS64" s="319"/>
      <c r="DT64" s="319"/>
      <c r="DU64" s="319"/>
      <c r="DV64" s="319"/>
      <c r="DW64" s="319"/>
      <c r="DX64" s="319"/>
      <c r="DY64" s="319"/>
      <c r="DZ64" s="319"/>
      <c r="EA64" s="319"/>
      <c r="EB64" s="319"/>
      <c r="EC64" s="319"/>
      <c r="ED64" s="319"/>
      <c r="EE64" s="319"/>
      <c r="EF64" s="319"/>
      <c r="EG64" s="319"/>
      <c r="EH64" s="319"/>
      <c r="EI64" s="319"/>
      <c r="EJ64" s="319"/>
      <c r="EK64" s="319"/>
      <c r="EL64" s="319"/>
      <c r="EM64" s="319"/>
      <c r="EN64" s="319"/>
      <c r="EO64" s="319"/>
      <c r="EP64" s="319"/>
      <c r="EQ64" s="319"/>
      <c r="ER64" s="319"/>
      <c r="ES64" s="319"/>
      <c r="ET64" s="319"/>
      <c r="EU64" s="319"/>
      <c r="EV64" s="319"/>
      <c r="EW64" s="319"/>
      <c r="EX64" s="319"/>
      <c r="EY64" s="319"/>
      <c r="EZ64" s="319"/>
      <c r="FA64" s="319"/>
      <c r="FB64" s="319"/>
      <c r="FC64" s="319"/>
      <c r="FD64" s="319"/>
      <c r="FE64" s="319"/>
      <c r="FF64" s="319"/>
      <c r="FG64" s="319"/>
      <c r="FH64" s="319"/>
      <c r="FI64" s="319"/>
      <c r="FJ64" s="319"/>
      <c r="FK64" s="319"/>
      <c r="FL64" s="319"/>
      <c r="FM64" s="319"/>
      <c r="FN64" s="319"/>
      <c r="FO64" s="319"/>
      <c r="FP64" s="319"/>
      <c r="FQ64" s="319"/>
      <c r="FR64" s="319"/>
      <c r="FS64" s="319"/>
      <c r="FT64" s="319"/>
      <c r="FU64" s="319"/>
      <c r="FV64" s="319"/>
      <c r="FW64" s="319"/>
      <c r="FX64" s="319"/>
      <c r="FY64" s="319"/>
      <c r="FZ64" s="319"/>
      <c r="GA64" s="319"/>
      <c r="GB64" s="319"/>
      <c r="GC64" s="319"/>
      <c r="GD64" s="319"/>
      <c r="GE64" s="319"/>
      <c r="GF64" s="319"/>
      <c r="GG64" s="319"/>
      <c r="GH64" s="319"/>
      <c r="GI64" s="319"/>
      <c r="GJ64" s="319"/>
      <c r="GK64" s="319"/>
      <c r="GL64" s="319"/>
      <c r="GM64" s="319"/>
      <c r="GN64" s="319"/>
      <c r="GO64" s="319"/>
      <c r="GP64" s="319"/>
      <c r="GQ64" s="319"/>
      <c r="GR64" s="319"/>
      <c r="GS64" s="319"/>
      <c r="GT64" s="319"/>
      <c r="GU64" s="319"/>
      <c r="GV64" s="319"/>
      <c r="GW64" s="319"/>
      <c r="GX64" s="319"/>
      <c r="GY64" s="319"/>
      <c r="GZ64" s="319"/>
      <c r="HA64" s="319"/>
      <c r="HB64" s="319"/>
      <c r="HC64" s="319"/>
      <c r="HD64" s="319"/>
      <c r="HE64" s="319"/>
      <c r="HF64" s="319"/>
      <c r="HG64" s="319"/>
      <c r="HH64" s="319"/>
      <c r="HI64" s="319"/>
      <c r="HJ64" s="319"/>
      <c r="HK64" s="319"/>
      <c r="HL64" s="319"/>
      <c r="HM64" s="319"/>
      <c r="HN64" s="319"/>
      <c r="HO64" s="319"/>
      <c r="HP64" s="319"/>
      <c r="HQ64" s="319"/>
      <c r="HR64" s="319"/>
      <c r="HS64" s="319"/>
      <c r="HT64" s="319"/>
      <c r="HU64" s="319"/>
      <c r="HV64" s="319"/>
      <c r="HW64" s="319"/>
      <c r="HX64" s="319"/>
      <c r="HY64" s="319"/>
      <c r="HZ64" s="319"/>
      <c r="IA64" s="319"/>
      <c r="IB64" s="319"/>
      <c r="IC64" s="319"/>
      <c r="ID64" s="319"/>
      <c r="IE64" s="319"/>
      <c r="IF64" s="319"/>
      <c r="IG64" s="319"/>
      <c r="IH64" s="319"/>
      <c r="II64" s="319"/>
      <c r="IJ64" s="319"/>
      <c r="IK64" s="319"/>
      <c r="IL64" s="319"/>
      <c r="IM64" s="319"/>
      <c r="IN64" s="319"/>
      <c r="IO64" s="319"/>
      <c r="IP64" s="319"/>
      <c r="IQ64" s="319"/>
      <c r="IR64" s="319"/>
      <c r="IS64" s="319"/>
      <c r="IT64" s="319"/>
      <c r="IU64" s="319"/>
      <c r="IV64" s="319"/>
      <c r="IW64" s="319"/>
      <c r="IX64" s="319"/>
      <c r="IY64" s="319"/>
      <c r="IZ64" s="319"/>
      <c r="JA64" s="319"/>
      <c r="JB64" s="319"/>
      <c r="JC64" s="319"/>
      <c r="JD64" s="319"/>
      <c r="JE64" s="319"/>
      <c r="JF64" s="319"/>
      <c r="JG64" s="319"/>
      <c r="JH64" s="319"/>
      <c r="JI64" s="319"/>
      <c r="JJ64" s="319"/>
      <c r="JK64" s="319"/>
      <c r="JL64" s="319"/>
      <c r="JM64" s="319"/>
      <c r="JN64" s="319"/>
      <c r="JO64" s="319"/>
      <c r="JP64" s="319"/>
      <c r="JQ64" s="319"/>
      <c r="JR64" s="319"/>
      <c r="JS64" s="319"/>
      <c r="JT64" s="319"/>
      <c r="JU64" s="319"/>
      <c r="JV64" s="319"/>
      <c r="JW64" s="319"/>
      <c r="JX64" s="319"/>
      <c r="JY64" s="319"/>
      <c r="JZ64" s="319"/>
      <c r="KA64" s="319"/>
      <c r="KB64" s="319"/>
      <c r="KC64" s="319"/>
      <c r="KD64" s="319"/>
      <c r="KE64" s="319"/>
      <c r="KF64" s="319"/>
      <c r="KG64" s="319"/>
      <c r="KH64" s="319"/>
      <c r="KI64" s="319"/>
      <c r="KJ64" s="319"/>
      <c r="KK64" s="319"/>
      <c r="KL64" s="319"/>
      <c r="KM64" s="319"/>
      <c r="KN64" s="319"/>
      <c r="KO64" s="319"/>
      <c r="KP64" s="319"/>
      <c r="KQ64" s="319"/>
      <c r="KR64" s="319"/>
      <c r="KS64" s="319"/>
      <c r="KT64" s="319"/>
      <c r="KU64" s="319"/>
      <c r="KV64" s="319"/>
      <c r="KW64" s="319"/>
      <c r="KX64" s="319"/>
      <c r="KY64" s="319"/>
      <c r="KZ64" s="319"/>
      <c r="LA64" s="319"/>
      <c r="LB64" s="319"/>
      <c r="LC64" s="319"/>
      <c r="LD64" s="319"/>
      <c r="LE64" s="319"/>
      <c r="LF64" s="319"/>
      <c r="LG64" s="319"/>
      <c r="LH64" s="319"/>
      <c r="LI64" s="319"/>
      <c r="LJ64" s="319"/>
      <c r="LK64" s="319"/>
      <c r="LL64" s="319"/>
      <c r="LM64" s="319"/>
      <c r="LN64" s="319"/>
      <c r="LO64" s="319"/>
      <c r="LP64" s="319"/>
      <c r="LQ64" s="319"/>
      <c r="LR64" s="319"/>
      <c r="LS64" s="319"/>
      <c r="LT64" s="319"/>
      <c r="LU64" s="319"/>
      <c r="LV64" s="319"/>
      <c r="LW64" s="319"/>
      <c r="LX64" s="319"/>
      <c r="LY64" s="319"/>
      <c r="LZ64" s="319"/>
      <c r="MA64" s="319"/>
      <c r="MB64" s="319"/>
      <c r="MC64" s="319"/>
      <c r="MD64" s="319"/>
      <c r="ME64" s="319"/>
      <c r="MF64" s="319"/>
      <c r="MG64" s="319"/>
      <c r="MH64" s="319"/>
      <c r="MI64" s="319"/>
      <c r="MJ64" s="319"/>
      <c r="MK64" s="319"/>
      <c r="ML64" s="319"/>
      <c r="MM64" s="319"/>
      <c r="MN64" s="319"/>
      <c r="MO64" s="319"/>
      <c r="MP64" s="319"/>
      <c r="MQ64" s="319"/>
      <c r="MR64" s="319"/>
      <c r="MS64" s="319"/>
      <c r="MT64" s="319"/>
      <c r="MU64" s="319"/>
      <c r="MV64" s="319"/>
      <c r="MW64" s="319"/>
      <c r="MX64" s="319"/>
      <c r="MY64" s="319"/>
      <c r="MZ64" s="319"/>
      <c r="NA64" s="319"/>
      <c r="NB64" s="319"/>
      <c r="NC64" s="319"/>
      <c r="ND64" s="319"/>
      <c r="NE64" s="319"/>
      <c r="NF64" s="319"/>
      <c r="NG64" s="319"/>
      <c r="NH64" s="319"/>
      <c r="NI64" s="319"/>
      <c r="NJ64" s="319"/>
      <c r="NK64" s="319"/>
      <c r="NL64" s="319"/>
      <c r="NM64" s="319"/>
      <c r="NN64" s="319"/>
      <c r="NO64" s="319"/>
      <c r="NP64" s="319"/>
      <c r="NQ64" s="319"/>
      <c r="NR64" s="319"/>
      <c r="NS64" s="319"/>
      <c r="NT64" s="319"/>
      <c r="NU64" s="319"/>
      <c r="NV64" s="319"/>
      <c r="NW64" s="319"/>
      <c r="NX64" s="319"/>
      <c r="NY64" s="319"/>
      <c r="NZ64" s="319"/>
      <c r="OA64" s="319"/>
      <c r="OB64" s="319"/>
      <c r="OC64" s="319"/>
      <c r="OD64" s="319"/>
      <c r="OE64" s="319"/>
      <c r="OF64" s="319"/>
      <c r="OG64" s="319"/>
      <c r="OH64" s="319"/>
      <c r="OI64" s="319"/>
      <c r="OJ64" s="319"/>
      <c r="OK64" s="319"/>
      <c r="OL64" s="319"/>
      <c r="OM64" s="319"/>
      <c r="ON64" s="319"/>
      <c r="OO64" s="319"/>
      <c r="OP64" s="319"/>
      <c r="OQ64" s="319"/>
      <c r="OR64" s="319"/>
      <c r="OS64" s="319"/>
      <c r="OT64" s="319"/>
      <c r="OU64" s="319"/>
      <c r="OV64" s="319"/>
      <c r="OW64" s="319"/>
      <c r="OX64" s="319"/>
      <c r="OY64" s="319"/>
      <c r="OZ64" s="319"/>
      <c r="PA64" s="319"/>
      <c r="PB64" s="319"/>
      <c r="PC64" s="319"/>
      <c r="PD64" s="319"/>
      <c r="PE64" s="319"/>
      <c r="PF64" s="319"/>
      <c r="PG64" s="319"/>
      <c r="PH64" s="319"/>
      <c r="PI64" s="319"/>
      <c r="PJ64" s="319"/>
      <c r="PK64" s="319"/>
      <c r="PL64" s="319"/>
      <c r="PM64" s="319"/>
      <c r="PN64" s="319"/>
      <c r="PO64" s="319"/>
      <c r="PP64" s="319"/>
      <c r="PQ64" s="319"/>
      <c r="PR64" s="319"/>
      <c r="PS64" s="319"/>
      <c r="PT64" s="319"/>
      <c r="PU64" s="319"/>
      <c r="PV64" s="319"/>
      <c r="PW64" s="319"/>
      <c r="PX64" s="319"/>
      <c r="PY64" s="319"/>
      <c r="PZ64" s="319"/>
      <c r="QA64" s="319"/>
      <c r="QB64" s="319"/>
      <c r="QC64" s="319"/>
      <c r="QD64" s="319"/>
      <c r="QE64" s="319"/>
      <c r="QF64" s="319"/>
      <c r="QG64" s="319"/>
      <c r="QH64" s="319"/>
      <c r="QI64" s="319"/>
      <c r="QJ64" s="319"/>
      <c r="QK64" s="319"/>
      <c r="QL64" s="319"/>
      <c r="QM64" s="319"/>
      <c r="QN64" s="319"/>
      <c r="QO64" s="319"/>
      <c r="QP64" s="319"/>
      <c r="QQ64" s="319"/>
      <c r="QR64" s="319"/>
      <c r="QS64" s="319"/>
      <c r="QT64" s="319"/>
      <c r="QU64" s="319"/>
      <c r="QV64" s="319"/>
      <c r="QW64" s="319"/>
      <c r="QX64" s="319"/>
      <c r="QY64" s="319"/>
      <c r="QZ64" s="319"/>
      <c r="RA64" s="319"/>
      <c r="RB64" s="319"/>
      <c r="RC64" s="319"/>
      <c r="RD64" s="319"/>
      <c r="RE64" s="319"/>
      <c r="RF64" s="319"/>
      <c r="RG64" s="319"/>
    </row>
    <row r="65" spans="1:475" s="746" customFormat="1">
      <c r="A65" s="319"/>
      <c r="B65" s="837" t="s">
        <v>77</v>
      </c>
      <c r="C65" s="848"/>
      <c r="D65" s="849"/>
      <c r="E65" s="812" t="s">
        <v>711</v>
      </c>
      <c r="F65" s="812">
        <v>8</v>
      </c>
      <c r="G65" s="839">
        <f t="shared" si="10"/>
        <v>3.9181676976459585E-2</v>
      </c>
      <c r="H65" s="7" t="s">
        <v>37</v>
      </c>
      <c r="I65" s="813">
        <v>325</v>
      </c>
      <c r="J65" s="814">
        <v>132</v>
      </c>
      <c r="K65" s="815">
        <v>32.409999999999997</v>
      </c>
      <c r="L65" s="815">
        <v>32.409999999999997</v>
      </c>
      <c r="M65" s="841">
        <f t="shared" si="11"/>
        <v>0</v>
      </c>
      <c r="N65" s="841">
        <f t="shared" si="12"/>
        <v>42900</v>
      </c>
      <c r="O65" s="745"/>
      <c r="P65" s="843"/>
      <c r="Q65" s="844"/>
      <c r="R65" s="844">
        <f t="shared" si="13"/>
        <v>0</v>
      </c>
      <c r="S65" s="844">
        <f t="shared" si="3"/>
        <v>10533.249999999998</v>
      </c>
      <c r="T65" s="844">
        <v>0</v>
      </c>
      <c r="U65" s="844"/>
      <c r="V65" s="844"/>
      <c r="W65" s="844">
        <v>0</v>
      </c>
      <c r="X65" s="844"/>
      <c r="Y65" s="844"/>
      <c r="Z65" s="844">
        <f t="shared" si="14"/>
        <v>0</v>
      </c>
      <c r="AA65" s="845">
        <f>IF(J65=0,0,(HLOOKUP(H65,ElectricAvoidedCosts!$C$7:$P$37,F65+1,FALSE)))</f>
        <v>0.48489373082680509</v>
      </c>
      <c r="AB65" s="844">
        <f t="shared" si="15"/>
        <v>20801.941052469938</v>
      </c>
      <c r="AC65" s="846" t="str">
        <f t="shared" si="16"/>
        <v/>
      </c>
      <c r="AD65" s="846" t="str">
        <f t="shared" si="17"/>
        <v/>
      </c>
      <c r="AE65" s="319"/>
      <c r="AF65" s="319"/>
      <c r="AG65" s="319"/>
      <c r="AH65" s="319"/>
      <c r="AI65" s="319"/>
      <c r="AJ65" s="319"/>
      <c r="AK65" s="319"/>
      <c r="AL65" s="319"/>
      <c r="AM65" s="319"/>
      <c r="AN65" s="319"/>
      <c r="AO65" s="319"/>
      <c r="AP65" s="319"/>
      <c r="AQ65" s="319"/>
      <c r="AR65" s="319"/>
      <c r="AS65" s="319"/>
      <c r="AT65" s="319"/>
      <c r="AU65" s="319"/>
      <c r="AV65" s="319"/>
      <c r="AW65" s="319"/>
      <c r="AX65" s="319"/>
      <c r="AY65" s="319"/>
      <c r="AZ65" s="319"/>
      <c r="BA65" s="319"/>
      <c r="BB65" s="319"/>
      <c r="BC65" s="319"/>
      <c r="BD65" s="319"/>
      <c r="BE65" s="319"/>
      <c r="BF65" s="319"/>
      <c r="BG65" s="319"/>
      <c r="BH65" s="319"/>
      <c r="BI65" s="319"/>
      <c r="BJ65" s="319"/>
      <c r="BK65" s="319"/>
      <c r="BL65" s="319"/>
      <c r="BM65" s="319"/>
      <c r="BN65" s="319"/>
      <c r="BO65" s="319"/>
      <c r="BP65" s="319"/>
      <c r="BQ65" s="319"/>
      <c r="BR65" s="319"/>
      <c r="BS65" s="319"/>
      <c r="BT65" s="319"/>
      <c r="BU65" s="319"/>
      <c r="BV65" s="319"/>
      <c r="BW65" s="319"/>
      <c r="BX65" s="319"/>
      <c r="BY65" s="319"/>
      <c r="BZ65" s="319"/>
      <c r="CA65" s="319"/>
      <c r="CB65" s="319"/>
      <c r="CC65" s="319"/>
      <c r="CD65" s="319"/>
      <c r="CE65" s="319"/>
      <c r="CF65" s="319"/>
      <c r="CG65" s="319"/>
      <c r="CH65" s="319"/>
      <c r="CI65" s="319"/>
      <c r="CJ65" s="319"/>
      <c r="CK65" s="319"/>
      <c r="CL65" s="319"/>
      <c r="CM65" s="319"/>
      <c r="CN65" s="319"/>
      <c r="CO65" s="319"/>
      <c r="CP65" s="319"/>
      <c r="CQ65" s="319"/>
      <c r="CR65" s="319"/>
      <c r="CS65" s="319"/>
      <c r="CT65" s="319"/>
      <c r="CU65" s="319"/>
      <c r="CV65" s="319"/>
      <c r="CW65" s="319"/>
      <c r="CX65" s="319"/>
      <c r="CY65" s="319"/>
      <c r="CZ65" s="319"/>
      <c r="DA65" s="319"/>
      <c r="DB65" s="319"/>
      <c r="DC65" s="319"/>
      <c r="DD65" s="319"/>
      <c r="DE65" s="319"/>
      <c r="DF65" s="319"/>
      <c r="DG65" s="319"/>
      <c r="DH65" s="319"/>
      <c r="DI65" s="319"/>
      <c r="DJ65" s="319"/>
      <c r="DK65" s="319"/>
      <c r="DL65" s="319"/>
      <c r="DM65" s="319"/>
      <c r="DN65" s="319"/>
      <c r="DO65" s="319"/>
      <c r="DP65" s="319"/>
      <c r="DQ65" s="319"/>
      <c r="DR65" s="319"/>
      <c r="DS65" s="319"/>
      <c r="DT65" s="319"/>
      <c r="DU65" s="319"/>
      <c r="DV65" s="319"/>
      <c r="DW65" s="319"/>
      <c r="DX65" s="319"/>
      <c r="DY65" s="319"/>
      <c r="DZ65" s="319"/>
      <c r="EA65" s="319"/>
      <c r="EB65" s="319"/>
      <c r="EC65" s="319"/>
      <c r="ED65" s="319"/>
      <c r="EE65" s="319"/>
      <c r="EF65" s="319"/>
      <c r="EG65" s="319"/>
      <c r="EH65" s="319"/>
      <c r="EI65" s="319"/>
      <c r="EJ65" s="319"/>
      <c r="EK65" s="319"/>
      <c r="EL65" s="319"/>
      <c r="EM65" s="319"/>
      <c r="EN65" s="319"/>
      <c r="EO65" s="319"/>
      <c r="EP65" s="319"/>
      <c r="EQ65" s="319"/>
      <c r="ER65" s="319"/>
      <c r="ES65" s="319"/>
      <c r="ET65" s="319"/>
      <c r="EU65" s="319"/>
      <c r="EV65" s="319"/>
      <c r="EW65" s="319"/>
      <c r="EX65" s="319"/>
      <c r="EY65" s="319"/>
      <c r="EZ65" s="319"/>
      <c r="FA65" s="319"/>
      <c r="FB65" s="319"/>
      <c r="FC65" s="319"/>
      <c r="FD65" s="319"/>
      <c r="FE65" s="319"/>
      <c r="FF65" s="319"/>
      <c r="FG65" s="319"/>
      <c r="FH65" s="319"/>
      <c r="FI65" s="319"/>
      <c r="FJ65" s="319"/>
      <c r="FK65" s="319"/>
      <c r="FL65" s="319"/>
      <c r="FM65" s="319"/>
      <c r="FN65" s="319"/>
      <c r="FO65" s="319"/>
      <c r="FP65" s="319"/>
      <c r="FQ65" s="319"/>
      <c r="FR65" s="319"/>
      <c r="FS65" s="319"/>
      <c r="FT65" s="319"/>
      <c r="FU65" s="319"/>
      <c r="FV65" s="319"/>
      <c r="FW65" s="319"/>
      <c r="FX65" s="319"/>
      <c r="FY65" s="319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19"/>
      <c r="IB65" s="319"/>
      <c r="IC65" s="319"/>
      <c r="ID65" s="319"/>
      <c r="IE65" s="319"/>
      <c r="IF65" s="319"/>
      <c r="IG65" s="319"/>
      <c r="IH65" s="319"/>
      <c r="II65" s="319"/>
      <c r="IJ65" s="319"/>
      <c r="IK65" s="319"/>
      <c r="IL65" s="319"/>
      <c r="IM65" s="319"/>
      <c r="IN65" s="319"/>
      <c r="IO65" s="319"/>
      <c r="IP65" s="319"/>
      <c r="IQ65" s="319"/>
      <c r="IR65" s="319"/>
      <c r="IS65" s="319"/>
      <c r="IT65" s="319"/>
      <c r="IU65" s="319"/>
      <c r="IV65" s="319"/>
      <c r="IW65" s="319"/>
      <c r="IX65" s="319"/>
      <c r="IY65" s="319"/>
      <c r="IZ65" s="319"/>
      <c r="JA65" s="319"/>
      <c r="JB65" s="319"/>
      <c r="JC65" s="319"/>
      <c r="JD65" s="319"/>
      <c r="JE65" s="319"/>
      <c r="JF65" s="319"/>
      <c r="JG65" s="319"/>
      <c r="JH65" s="319"/>
      <c r="JI65" s="319"/>
      <c r="JJ65" s="319"/>
      <c r="JK65" s="319"/>
      <c r="JL65" s="319"/>
      <c r="JM65" s="319"/>
      <c r="JN65" s="319"/>
      <c r="JO65" s="319"/>
      <c r="JP65" s="319"/>
      <c r="JQ65" s="319"/>
      <c r="JR65" s="319"/>
      <c r="JS65" s="319"/>
      <c r="JT65" s="319"/>
      <c r="JU65" s="319"/>
      <c r="JV65" s="319"/>
      <c r="JW65" s="319"/>
      <c r="JX65" s="319"/>
      <c r="JY65" s="319"/>
      <c r="JZ65" s="319"/>
      <c r="KA65" s="319"/>
      <c r="KB65" s="319"/>
      <c r="KC65" s="319"/>
      <c r="KD65" s="319"/>
      <c r="KE65" s="319"/>
      <c r="KF65" s="319"/>
      <c r="KG65" s="319"/>
      <c r="KH65" s="319"/>
      <c r="KI65" s="319"/>
      <c r="KJ65" s="319"/>
      <c r="KK65" s="319"/>
      <c r="KL65" s="319"/>
      <c r="KM65" s="319"/>
      <c r="KN65" s="319"/>
      <c r="KO65" s="319"/>
      <c r="KP65" s="319"/>
      <c r="KQ65" s="319"/>
      <c r="KR65" s="319"/>
      <c r="KS65" s="319"/>
      <c r="KT65" s="319"/>
      <c r="KU65" s="319"/>
      <c r="KV65" s="319"/>
      <c r="KW65" s="319"/>
      <c r="KX65" s="319"/>
      <c r="KY65" s="319"/>
      <c r="KZ65" s="319"/>
      <c r="LA65" s="319"/>
      <c r="LB65" s="319"/>
      <c r="LC65" s="319"/>
      <c r="LD65" s="319"/>
      <c r="LE65" s="319"/>
      <c r="LF65" s="319"/>
      <c r="LG65" s="319"/>
      <c r="LH65" s="319"/>
      <c r="LI65" s="319"/>
      <c r="LJ65" s="319"/>
      <c r="LK65" s="319"/>
      <c r="LL65" s="319"/>
      <c r="LM65" s="319"/>
      <c r="LN65" s="319"/>
      <c r="LO65" s="319"/>
      <c r="LP65" s="319"/>
      <c r="LQ65" s="319"/>
      <c r="LR65" s="319"/>
      <c r="LS65" s="319"/>
      <c r="LT65" s="319"/>
      <c r="LU65" s="319"/>
      <c r="LV65" s="319"/>
      <c r="LW65" s="319"/>
      <c r="LX65" s="319"/>
      <c r="LY65" s="319"/>
      <c r="LZ65" s="319"/>
      <c r="MA65" s="319"/>
      <c r="MB65" s="319"/>
      <c r="MC65" s="319"/>
      <c r="MD65" s="319"/>
      <c r="ME65" s="319"/>
      <c r="MF65" s="319"/>
      <c r="MG65" s="319"/>
      <c r="MH65" s="319"/>
      <c r="MI65" s="319"/>
      <c r="MJ65" s="319"/>
      <c r="MK65" s="319"/>
      <c r="ML65" s="319"/>
      <c r="MM65" s="319"/>
      <c r="MN65" s="319"/>
      <c r="MO65" s="319"/>
      <c r="MP65" s="319"/>
      <c r="MQ65" s="319"/>
      <c r="MR65" s="319"/>
      <c r="MS65" s="319"/>
      <c r="MT65" s="319"/>
      <c r="MU65" s="319"/>
      <c r="MV65" s="319"/>
      <c r="MW65" s="319"/>
      <c r="MX65" s="319"/>
      <c r="MY65" s="319"/>
      <c r="MZ65" s="319"/>
      <c r="NA65" s="319"/>
      <c r="NB65" s="319"/>
      <c r="NC65" s="319"/>
      <c r="ND65" s="319"/>
      <c r="NE65" s="319"/>
      <c r="NF65" s="319"/>
      <c r="NG65" s="319"/>
      <c r="NH65" s="319"/>
      <c r="NI65" s="319"/>
      <c r="NJ65" s="319"/>
      <c r="NK65" s="319"/>
      <c r="NL65" s="319"/>
      <c r="NM65" s="319"/>
      <c r="NN65" s="319"/>
      <c r="NO65" s="319"/>
      <c r="NP65" s="319"/>
      <c r="NQ65" s="319"/>
      <c r="NR65" s="319"/>
      <c r="NS65" s="319"/>
      <c r="NT65" s="319"/>
      <c r="NU65" s="319"/>
      <c r="NV65" s="319"/>
      <c r="NW65" s="319"/>
      <c r="NX65" s="319"/>
      <c r="NY65" s="319"/>
      <c r="NZ65" s="319"/>
      <c r="OA65" s="319"/>
      <c r="OB65" s="319"/>
      <c r="OC65" s="319"/>
      <c r="OD65" s="319"/>
      <c r="OE65" s="319"/>
      <c r="OF65" s="319"/>
      <c r="OG65" s="319"/>
      <c r="OH65" s="319"/>
      <c r="OI65" s="319"/>
      <c r="OJ65" s="319"/>
      <c r="OK65" s="319"/>
      <c r="OL65" s="319"/>
      <c r="OM65" s="319"/>
      <c r="ON65" s="319"/>
      <c r="OO65" s="319"/>
      <c r="OP65" s="319"/>
      <c r="OQ65" s="319"/>
      <c r="OR65" s="319"/>
      <c r="OS65" s="319"/>
      <c r="OT65" s="319"/>
      <c r="OU65" s="319"/>
      <c r="OV65" s="319"/>
      <c r="OW65" s="319"/>
      <c r="OX65" s="319"/>
      <c r="OY65" s="319"/>
      <c r="OZ65" s="319"/>
      <c r="PA65" s="319"/>
      <c r="PB65" s="319"/>
      <c r="PC65" s="319"/>
      <c r="PD65" s="319"/>
      <c r="PE65" s="319"/>
      <c r="PF65" s="319"/>
      <c r="PG65" s="319"/>
      <c r="PH65" s="319"/>
      <c r="PI65" s="319"/>
      <c r="PJ65" s="319"/>
      <c r="PK65" s="319"/>
      <c r="PL65" s="319"/>
      <c r="PM65" s="319"/>
      <c r="PN65" s="319"/>
      <c r="PO65" s="319"/>
      <c r="PP65" s="319"/>
      <c r="PQ65" s="319"/>
      <c r="PR65" s="319"/>
      <c r="PS65" s="319"/>
      <c r="PT65" s="319"/>
      <c r="PU65" s="319"/>
      <c r="PV65" s="319"/>
      <c r="PW65" s="319"/>
      <c r="PX65" s="319"/>
      <c r="PY65" s="319"/>
      <c r="PZ65" s="319"/>
      <c r="QA65" s="319"/>
      <c r="QB65" s="319"/>
      <c r="QC65" s="319"/>
      <c r="QD65" s="319"/>
      <c r="QE65" s="319"/>
      <c r="QF65" s="319"/>
      <c r="QG65" s="319"/>
      <c r="QH65" s="319"/>
      <c r="QI65" s="319"/>
      <c r="QJ65" s="319"/>
      <c r="QK65" s="319"/>
      <c r="QL65" s="319"/>
      <c r="QM65" s="319"/>
      <c r="QN65" s="319"/>
      <c r="QO65" s="319"/>
      <c r="QP65" s="319"/>
      <c r="QQ65" s="319"/>
      <c r="QR65" s="319"/>
      <c r="QS65" s="319"/>
      <c r="QT65" s="319"/>
      <c r="QU65" s="319"/>
      <c r="QV65" s="319"/>
      <c r="QW65" s="319"/>
      <c r="QX65" s="319"/>
      <c r="QY65" s="319"/>
      <c r="QZ65" s="319"/>
      <c r="RA65" s="319"/>
      <c r="RB65" s="319"/>
      <c r="RC65" s="319"/>
      <c r="RD65" s="319"/>
      <c r="RE65" s="319"/>
      <c r="RF65" s="319"/>
      <c r="RG65" s="319"/>
    </row>
    <row r="66" spans="1:475" s="746" customFormat="1">
      <c r="A66" s="319"/>
      <c r="B66" s="837" t="s">
        <v>77</v>
      </c>
      <c r="C66" s="848"/>
      <c r="D66" s="849"/>
      <c r="E66" s="812" t="s">
        <v>712</v>
      </c>
      <c r="F66" s="812">
        <v>6</v>
      </c>
      <c r="G66" s="839">
        <f t="shared" si="10"/>
        <v>1.8157830302307526E-2</v>
      </c>
      <c r="H66" s="7" t="s">
        <v>37</v>
      </c>
      <c r="I66" s="813">
        <v>141</v>
      </c>
      <c r="J66" s="814">
        <v>188</v>
      </c>
      <c r="K66" s="815">
        <v>32.409999999999997</v>
      </c>
      <c r="L66" s="815">
        <v>32.409999999999997</v>
      </c>
      <c r="M66" s="841">
        <f t="shared" si="11"/>
        <v>0</v>
      </c>
      <c r="N66" s="841">
        <f t="shared" si="12"/>
        <v>26508</v>
      </c>
      <c r="O66" s="745"/>
      <c r="P66" s="843"/>
      <c r="Q66" s="844"/>
      <c r="R66" s="844">
        <f t="shared" si="13"/>
        <v>0</v>
      </c>
      <c r="S66" s="844">
        <f t="shared" si="3"/>
        <v>4569.8099999999995</v>
      </c>
      <c r="T66" s="844">
        <v>0</v>
      </c>
      <c r="U66" s="844"/>
      <c r="V66" s="844"/>
      <c r="W66" s="844">
        <v>0</v>
      </c>
      <c r="X66" s="844"/>
      <c r="Y66" s="844"/>
      <c r="Z66" s="844">
        <f t="shared" si="14"/>
        <v>0</v>
      </c>
      <c r="AA66" s="845">
        <f>IF(J66=0,0,(HLOOKUP(H66,ElectricAvoidedCosts!$C$7:$P$37,F66+1,FALSE)))</f>
        <v>0.37735043748880637</v>
      </c>
      <c r="AB66" s="844">
        <f t="shared" si="15"/>
        <v>10002.805396953279</v>
      </c>
      <c r="AC66" s="846" t="str">
        <f t="shared" si="16"/>
        <v/>
      </c>
      <c r="AD66" s="846" t="str">
        <f t="shared" si="17"/>
        <v/>
      </c>
      <c r="AE66" s="319"/>
      <c r="AF66" s="319"/>
      <c r="AG66" s="319"/>
      <c r="AH66" s="319"/>
      <c r="AI66" s="319"/>
      <c r="AJ66" s="319"/>
      <c r="AK66" s="319"/>
      <c r="AL66" s="319"/>
      <c r="AM66" s="319"/>
      <c r="AN66" s="319"/>
      <c r="AO66" s="319"/>
      <c r="AP66" s="319"/>
      <c r="AQ66" s="319"/>
      <c r="AR66" s="319"/>
      <c r="AS66" s="319"/>
      <c r="AT66" s="319"/>
      <c r="AU66" s="319"/>
      <c r="AV66" s="319"/>
      <c r="AW66" s="319"/>
      <c r="AX66" s="319"/>
      <c r="AY66" s="319"/>
      <c r="AZ66" s="319"/>
      <c r="BA66" s="319"/>
      <c r="BB66" s="319"/>
      <c r="BC66" s="319"/>
      <c r="BD66" s="319"/>
      <c r="BE66" s="319"/>
      <c r="BF66" s="319"/>
      <c r="BG66" s="319"/>
      <c r="BH66" s="319"/>
      <c r="BI66" s="319"/>
      <c r="BJ66" s="319"/>
      <c r="BK66" s="319"/>
      <c r="BL66" s="319"/>
      <c r="BM66" s="319"/>
      <c r="BN66" s="319"/>
      <c r="BO66" s="319"/>
      <c r="BP66" s="319"/>
      <c r="BQ66" s="319"/>
      <c r="BR66" s="319"/>
      <c r="BS66" s="319"/>
      <c r="BT66" s="319"/>
      <c r="BU66" s="319"/>
      <c r="BV66" s="319"/>
      <c r="BW66" s="319"/>
      <c r="BX66" s="319"/>
      <c r="BY66" s="319"/>
      <c r="BZ66" s="319"/>
      <c r="CA66" s="319"/>
      <c r="CB66" s="319"/>
      <c r="CC66" s="319"/>
      <c r="CD66" s="319"/>
      <c r="CE66" s="319"/>
      <c r="CF66" s="319"/>
      <c r="CG66" s="319"/>
      <c r="CH66" s="319"/>
      <c r="CI66" s="319"/>
      <c r="CJ66" s="319"/>
      <c r="CK66" s="319"/>
      <c r="CL66" s="319"/>
      <c r="CM66" s="319"/>
      <c r="CN66" s="319"/>
      <c r="CO66" s="319"/>
      <c r="CP66" s="319"/>
      <c r="CQ66" s="319"/>
      <c r="CR66" s="319"/>
      <c r="CS66" s="319"/>
      <c r="CT66" s="319"/>
      <c r="CU66" s="319"/>
      <c r="CV66" s="319"/>
      <c r="CW66" s="319"/>
      <c r="CX66" s="319"/>
      <c r="CY66" s="319"/>
      <c r="CZ66" s="319"/>
      <c r="DA66" s="319"/>
      <c r="DB66" s="319"/>
      <c r="DC66" s="319"/>
      <c r="DD66" s="319"/>
      <c r="DE66" s="319"/>
      <c r="DF66" s="319"/>
      <c r="DG66" s="319"/>
      <c r="DH66" s="319"/>
      <c r="DI66" s="319"/>
      <c r="DJ66" s="319"/>
      <c r="DK66" s="319"/>
      <c r="DL66" s="319"/>
      <c r="DM66" s="319"/>
      <c r="DN66" s="319"/>
      <c r="DO66" s="319"/>
      <c r="DP66" s="319"/>
      <c r="DQ66" s="319"/>
      <c r="DR66" s="319"/>
      <c r="DS66" s="319"/>
      <c r="DT66" s="319"/>
      <c r="DU66" s="319"/>
      <c r="DV66" s="319"/>
      <c r="DW66" s="319"/>
      <c r="DX66" s="319"/>
      <c r="DY66" s="319"/>
      <c r="DZ66" s="319"/>
      <c r="EA66" s="319"/>
      <c r="EB66" s="319"/>
      <c r="EC66" s="319"/>
      <c r="ED66" s="319"/>
      <c r="EE66" s="319"/>
      <c r="EF66" s="319"/>
      <c r="EG66" s="319"/>
      <c r="EH66" s="319"/>
      <c r="EI66" s="319"/>
      <c r="EJ66" s="319"/>
      <c r="EK66" s="319"/>
      <c r="EL66" s="319"/>
      <c r="EM66" s="319"/>
      <c r="EN66" s="319"/>
      <c r="EO66" s="319"/>
      <c r="EP66" s="319"/>
      <c r="EQ66" s="319"/>
      <c r="ER66" s="319"/>
      <c r="ES66" s="319"/>
      <c r="ET66" s="319"/>
      <c r="EU66" s="319"/>
      <c r="EV66" s="319"/>
      <c r="EW66" s="319"/>
      <c r="EX66" s="319"/>
      <c r="EY66" s="319"/>
      <c r="EZ66" s="319"/>
      <c r="FA66" s="319"/>
      <c r="FB66" s="319"/>
      <c r="FC66" s="319"/>
      <c r="FD66" s="319"/>
      <c r="FE66" s="319"/>
      <c r="FF66" s="319"/>
      <c r="FG66" s="319"/>
      <c r="FH66" s="319"/>
      <c r="FI66" s="319"/>
      <c r="FJ66" s="319"/>
      <c r="FK66" s="319"/>
      <c r="FL66" s="319"/>
      <c r="FM66" s="319"/>
      <c r="FN66" s="319"/>
      <c r="FO66" s="319"/>
      <c r="FP66" s="319"/>
      <c r="FQ66" s="319"/>
      <c r="FR66" s="319"/>
      <c r="FS66" s="319"/>
      <c r="FT66" s="319"/>
      <c r="FU66" s="319"/>
      <c r="FV66" s="319"/>
      <c r="FW66" s="319"/>
      <c r="FX66" s="319"/>
      <c r="FY66" s="319"/>
      <c r="FZ66" s="319"/>
      <c r="GA66" s="319"/>
      <c r="GB66" s="319"/>
      <c r="GC66" s="319"/>
      <c r="GD66" s="319"/>
      <c r="GE66" s="319"/>
      <c r="GF66" s="319"/>
      <c r="GG66" s="319"/>
      <c r="GH66" s="319"/>
      <c r="GI66" s="319"/>
      <c r="GJ66" s="319"/>
      <c r="GK66" s="319"/>
      <c r="GL66" s="319"/>
      <c r="GM66" s="319"/>
      <c r="GN66" s="319"/>
      <c r="GO66" s="319"/>
      <c r="GP66" s="319"/>
      <c r="GQ66" s="319"/>
      <c r="GR66" s="319"/>
      <c r="GS66" s="319"/>
      <c r="GT66" s="319"/>
      <c r="GU66" s="319"/>
      <c r="GV66" s="319"/>
      <c r="GW66" s="319"/>
      <c r="GX66" s="319"/>
      <c r="GY66" s="319"/>
      <c r="GZ66" s="319"/>
      <c r="HA66" s="319"/>
      <c r="HB66" s="319"/>
      <c r="HC66" s="319"/>
      <c r="HD66" s="319"/>
      <c r="HE66" s="319"/>
      <c r="HF66" s="319"/>
      <c r="HG66" s="319"/>
      <c r="HH66" s="319"/>
      <c r="HI66" s="319"/>
      <c r="HJ66" s="319"/>
      <c r="HK66" s="319"/>
      <c r="HL66" s="319"/>
      <c r="HM66" s="319"/>
      <c r="HN66" s="319"/>
      <c r="HO66" s="319"/>
      <c r="HP66" s="319"/>
      <c r="HQ66" s="319"/>
      <c r="HR66" s="319"/>
      <c r="HS66" s="319"/>
      <c r="HT66" s="319"/>
      <c r="HU66" s="319"/>
      <c r="HV66" s="319"/>
      <c r="HW66" s="319"/>
      <c r="HX66" s="319"/>
      <c r="HY66" s="319"/>
      <c r="HZ66" s="319"/>
      <c r="IA66" s="319"/>
      <c r="IB66" s="319"/>
      <c r="IC66" s="319"/>
      <c r="ID66" s="319"/>
      <c r="IE66" s="319"/>
      <c r="IF66" s="319"/>
      <c r="IG66" s="319"/>
      <c r="IH66" s="319"/>
      <c r="II66" s="319"/>
      <c r="IJ66" s="319"/>
      <c r="IK66" s="319"/>
      <c r="IL66" s="319"/>
      <c r="IM66" s="319"/>
      <c r="IN66" s="319"/>
      <c r="IO66" s="319"/>
      <c r="IP66" s="319"/>
      <c r="IQ66" s="319"/>
      <c r="IR66" s="319"/>
      <c r="IS66" s="319"/>
      <c r="IT66" s="319"/>
      <c r="IU66" s="319"/>
      <c r="IV66" s="319"/>
      <c r="IW66" s="319"/>
      <c r="IX66" s="319"/>
      <c r="IY66" s="319"/>
      <c r="IZ66" s="319"/>
      <c r="JA66" s="319"/>
      <c r="JB66" s="319"/>
      <c r="JC66" s="319"/>
      <c r="JD66" s="319"/>
      <c r="JE66" s="319"/>
      <c r="JF66" s="319"/>
      <c r="JG66" s="319"/>
      <c r="JH66" s="319"/>
      <c r="JI66" s="319"/>
      <c r="JJ66" s="319"/>
      <c r="JK66" s="319"/>
      <c r="JL66" s="319"/>
      <c r="JM66" s="319"/>
      <c r="JN66" s="319"/>
      <c r="JO66" s="319"/>
      <c r="JP66" s="319"/>
      <c r="JQ66" s="319"/>
      <c r="JR66" s="319"/>
      <c r="JS66" s="319"/>
      <c r="JT66" s="319"/>
      <c r="JU66" s="319"/>
      <c r="JV66" s="319"/>
      <c r="JW66" s="319"/>
      <c r="JX66" s="319"/>
      <c r="JY66" s="319"/>
      <c r="JZ66" s="319"/>
      <c r="KA66" s="319"/>
      <c r="KB66" s="319"/>
      <c r="KC66" s="319"/>
      <c r="KD66" s="319"/>
      <c r="KE66" s="319"/>
      <c r="KF66" s="319"/>
      <c r="KG66" s="319"/>
      <c r="KH66" s="319"/>
      <c r="KI66" s="319"/>
      <c r="KJ66" s="319"/>
      <c r="KK66" s="319"/>
      <c r="KL66" s="319"/>
      <c r="KM66" s="319"/>
      <c r="KN66" s="319"/>
      <c r="KO66" s="319"/>
      <c r="KP66" s="319"/>
      <c r="KQ66" s="319"/>
      <c r="KR66" s="319"/>
      <c r="KS66" s="319"/>
      <c r="KT66" s="319"/>
      <c r="KU66" s="319"/>
      <c r="KV66" s="319"/>
      <c r="KW66" s="319"/>
      <c r="KX66" s="319"/>
      <c r="KY66" s="319"/>
      <c r="KZ66" s="319"/>
      <c r="LA66" s="319"/>
      <c r="LB66" s="319"/>
      <c r="LC66" s="319"/>
      <c r="LD66" s="319"/>
      <c r="LE66" s="319"/>
      <c r="LF66" s="319"/>
      <c r="LG66" s="319"/>
      <c r="LH66" s="319"/>
      <c r="LI66" s="319"/>
      <c r="LJ66" s="319"/>
      <c r="LK66" s="319"/>
      <c r="LL66" s="319"/>
      <c r="LM66" s="319"/>
      <c r="LN66" s="319"/>
      <c r="LO66" s="319"/>
      <c r="LP66" s="319"/>
      <c r="LQ66" s="319"/>
      <c r="LR66" s="319"/>
      <c r="LS66" s="319"/>
      <c r="LT66" s="319"/>
      <c r="LU66" s="319"/>
      <c r="LV66" s="319"/>
      <c r="LW66" s="319"/>
      <c r="LX66" s="319"/>
      <c r="LY66" s="319"/>
      <c r="LZ66" s="319"/>
      <c r="MA66" s="319"/>
      <c r="MB66" s="319"/>
      <c r="MC66" s="319"/>
      <c r="MD66" s="319"/>
      <c r="ME66" s="319"/>
      <c r="MF66" s="319"/>
      <c r="MG66" s="319"/>
      <c r="MH66" s="319"/>
      <c r="MI66" s="319"/>
      <c r="MJ66" s="319"/>
      <c r="MK66" s="319"/>
      <c r="ML66" s="319"/>
      <c r="MM66" s="319"/>
      <c r="MN66" s="319"/>
      <c r="MO66" s="319"/>
      <c r="MP66" s="319"/>
      <c r="MQ66" s="319"/>
      <c r="MR66" s="319"/>
      <c r="MS66" s="319"/>
      <c r="MT66" s="319"/>
      <c r="MU66" s="319"/>
      <c r="MV66" s="319"/>
      <c r="MW66" s="319"/>
      <c r="MX66" s="319"/>
      <c r="MY66" s="319"/>
      <c r="MZ66" s="319"/>
      <c r="NA66" s="319"/>
      <c r="NB66" s="319"/>
      <c r="NC66" s="319"/>
      <c r="ND66" s="319"/>
      <c r="NE66" s="319"/>
      <c r="NF66" s="319"/>
      <c r="NG66" s="319"/>
      <c r="NH66" s="319"/>
      <c r="NI66" s="319"/>
      <c r="NJ66" s="319"/>
      <c r="NK66" s="319"/>
      <c r="NL66" s="319"/>
      <c r="NM66" s="319"/>
      <c r="NN66" s="319"/>
      <c r="NO66" s="319"/>
      <c r="NP66" s="319"/>
      <c r="NQ66" s="319"/>
      <c r="NR66" s="319"/>
      <c r="NS66" s="319"/>
      <c r="NT66" s="319"/>
      <c r="NU66" s="319"/>
      <c r="NV66" s="319"/>
      <c r="NW66" s="319"/>
      <c r="NX66" s="319"/>
      <c r="NY66" s="319"/>
      <c r="NZ66" s="319"/>
      <c r="OA66" s="319"/>
      <c r="OB66" s="319"/>
      <c r="OC66" s="319"/>
      <c r="OD66" s="319"/>
      <c r="OE66" s="319"/>
      <c r="OF66" s="319"/>
      <c r="OG66" s="319"/>
      <c r="OH66" s="319"/>
      <c r="OI66" s="319"/>
      <c r="OJ66" s="319"/>
      <c r="OK66" s="319"/>
      <c r="OL66" s="319"/>
      <c r="OM66" s="319"/>
      <c r="ON66" s="319"/>
      <c r="OO66" s="319"/>
      <c r="OP66" s="319"/>
      <c r="OQ66" s="319"/>
      <c r="OR66" s="319"/>
      <c r="OS66" s="319"/>
      <c r="OT66" s="319"/>
      <c r="OU66" s="319"/>
      <c r="OV66" s="319"/>
      <c r="OW66" s="319"/>
      <c r="OX66" s="319"/>
      <c r="OY66" s="319"/>
      <c r="OZ66" s="319"/>
      <c r="PA66" s="319"/>
      <c r="PB66" s="319"/>
      <c r="PC66" s="319"/>
      <c r="PD66" s="319"/>
      <c r="PE66" s="319"/>
      <c r="PF66" s="319"/>
      <c r="PG66" s="319"/>
      <c r="PH66" s="319"/>
      <c r="PI66" s="319"/>
      <c r="PJ66" s="319"/>
      <c r="PK66" s="319"/>
      <c r="PL66" s="319"/>
      <c r="PM66" s="319"/>
      <c r="PN66" s="319"/>
      <c r="PO66" s="319"/>
      <c r="PP66" s="319"/>
      <c r="PQ66" s="319"/>
      <c r="PR66" s="319"/>
      <c r="PS66" s="319"/>
      <c r="PT66" s="319"/>
      <c r="PU66" s="319"/>
      <c r="PV66" s="319"/>
      <c r="PW66" s="319"/>
      <c r="PX66" s="319"/>
      <c r="PY66" s="319"/>
      <c r="PZ66" s="319"/>
      <c r="QA66" s="319"/>
      <c r="QB66" s="319"/>
      <c r="QC66" s="319"/>
      <c r="QD66" s="319"/>
      <c r="QE66" s="319"/>
      <c r="QF66" s="319"/>
      <c r="QG66" s="319"/>
      <c r="QH66" s="319"/>
      <c r="QI66" s="319"/>
      <c r="QJ66" s="319"/>
      <c r="QK66" s="319"/>
      <c r="QL66" s="319"/>
      <c r="QM66" s="319"/>
      <c r="QN66" s="319"/>
      <c r="QO66" s="319"/>
      <c r="QP66" s="319"/>
      <c r="QQ66" s="319"/>
      <c r="QR66" s="319"/>
      <c r="QS66" s="319"/>
      <c r="QT66" s="319"/>
      <c r="QU66" s="319"/>
      <c r="QV66" s="319"/>
      <c r="QW66" s="319"/>
      <c r="QX66" s="319"/>
      <c r="QY66" s="319"/>
      <c r="QZ66" s="319"/>
      <c r="RA66" s="319"/>
      <c r="RB66" s="319"/>
      <c r="RC66" s="319"/>
      <c r="RD66" s="319"/>
      <c r="RE66" s="319"/>
      <c r="RF66" s="319"/>
      <c r="RG66" s="319"/>
    </row>
    <row r="67" spans="1:475" s="746" customFormat="1">
      <c r="A67" s="319"/>
      <c r="B67" s="837" t="s">
        <v>77</v>
      </c>
      <c r="C67" s="848"/>
      <c r="D67" s="849"/>
      <c r="E67" s="812" t="s">
        <v>713</v>
      </c>
      <c r="F67" s="812">
        <v>5</v>
      </c>
      <c r="G67" s="839">
        <f t="shared" si="10"/>
        <v>1.1695136915700814E-2</v>
      </c>
      <c r="H67" s="7" t="s">
        <v>37</v>
      </c>
      <c r="I67" s="813">
        <v>104</v>
      </c>
      <c r="J67" s="814">
        <v>197</v>
      </c>
      <c r="K67" s="815">
        <v>32.409999999999997</v>
      </c>
      <c r="L67" s="815">
        <v>32.409999999999997</v>
      </c>
      <c r="M67" s="841">
        <f t="shared" si="11"/>
        <v>0</v>
      </c>
      <c r="N67" s="841">
        <f t="shared" si="12"/>
        <v>20488</v>
      </c>
      <c r="O67" s="745"/>
      <c r="P67" s="843"/>
      <c r="Q67" s="844"/>
      <c r="R67" s="844">
        <f t="shared" si="13"/>
        <v>0</v>
      </c>
      <c r="S67" s="844">
        <f t="shared" si="3"/>
        <v>3370.6399999999994</v>
      </c>
      <c r="T67" s="844">
        <v>0</v>
      </c>
      <c r="U67" s="844"/>
      <c r="V67" s="844"/>
      <c r="W67" s="844">
        <v>0</v>
      </c>
      <c r="X67" s="844"/>
      <c r="Y67" s="844"/>
      <c r="Z67" s="844">
        <f t="shared" si="14"/>
        <v>0</v>
      </c>
      <c r="AA67" s="845">
        <f>IF(J67=0,0,(HLOOKUP(H67,ElectricAvoidedCosts!$C$7:$P$37,F67+1,FALSE)))</f>
        <v>0.3175879546338175</v>
      </c>
      <c r="AB67" s="844">
        <f t="shared" si="15"/>
        <v>6506.7420145376527</v>
      </c>
      <c r="AC67" s="846" t="str">
        <f t="shared" si="16"/>
        <v/>
      </c>
      <c r="AD67" s="846" t="str">
        <f t="shared" si="17"/>
        <v/>
      </c>
      <c r="AE67" s="319"/>
      <c r="AF67" s="319"/>
      <c r="AG67" s="319"/>
      <c r="AH67" s="319"/>
      <c r="AI67" s="319"/>
      <c r="AJ67" s="319"/>
      <c r="AK67" s="319"/>
      <c r="AL67" s="319"/>
      <c r="AM67" s="319"/>
      <c r="AN67" s="319"/>
      <c r="AO67" s="319"/>
      <c r="AP67" s="319"/>
      <c r="AQ67" s="319"/>
      <c r="AR67" s="319"/>
      <c r="AS67" s="319"/>
      <c r="AT67" s="319"/>
      <c r="AU67" s="319"/>
      <c r="AV67" s="319"/>
      <c r="AW67" s="319"/>
      <c r="AX67" s="319"/>
      <c r="AY67" s="319"/>
      <c r="AZ67" s="319"/>
      <c r="BA67" s="319"/>
      <c r="BB67" s="319"/>
      <c r="BC67" s="319"/>
      <c r="BD67" s="319"/>
      <c r="BE67" s="319"/>
      <c r="BF67" s="319"/>
      <c r="BG67" s="319"/>
      <c r="BH67" s="319"/>
      <c r="BI67" s="319"/>
      <c r="BJ67" s="319"/>
      <c r="BK67" s="319"/>
      <c r="BL67" s="319"/>
      <c r="BM67" s="319"/>
      <c r="BN67" s="319"/>
      <c r="BO67" s="319"/>
      <c r="BP67" s="319"/>
      <c r="BQ67" s="319"/>
      <c r="BR67" s="319"/>
      <c r="BS67" s="319"/>
      <c r="BT67" s="319"/>
      <c r="BU67" s="319"/>
      <c r="BV67" s="319"/>
      <c r="BW67" s="319"/>
      <c r="BX67" s="319"/>
      <c r="BY67" s="319"/>
      <c r="BZ67" s="319"/>
      <c r="CA67" s="319"/>
      <c r="CB67" s="319"/>
      <c r="CC67" s="319"/>
      <c r="CD67" s="319"/>
      <c r="CE67" s="319"/>
      <c r="CF67" s="319"/>
      <c r="CG67" s="319"/>
      <c r="CH67" s="319"/>
      <c r="CI67" s="319"/>
      <c r="CJ67" s="319"/>
      <c r="CK67" s="319"/>
      <c r="CL67" s="319"/>
      <c r="CM67" s="319"/>
      <c r="CN67" s="319"/>
      <c r="CO67" s="319"/>
      <c r="CP67" s="319"/>
      <c r="CQ67" s="319"/>
      <c r="CR67" s="319"/>
      <c r="CS67" s="319"/>
      <c r="CT67" s="319"/>
      <c r="CU67" s="319"/>
      <c r="CV67" s="319"/>
      <c r="CW67" s="319"/>
      <c r="CX67" s="319"/>
      <c r="CY67" s="319"/>
      <c r="CZ67" s="319"/>
      <c r="DA67" s="319"/>
      <c r="DB67" s="319"/>
      <c r="DC67" s="319"/>
      <c r="DD67" s="319"/>
      <c r="DE67" s="319"/>
      <c r="DF67" s="319"/>
      <c r="DG67" s="319"/>
      <c r="DH67" s="319"/>
      <c r="DI67" s="319"/>
      <c r="DJ67" s="319"/>
      <c r="DK67" s="319"/>
      <c r="DL67" s="319"/>
      <c r="DM67" s="319"/>
      <c r="DN67" s="319"/>
      <c r="DO67" s="319"/>
      <c r="DP67" s="319"/>
      <c r="DQ67" s="319"/>
      <c r="DR67" s="319"/>
      <c r="DS67" s="319"/>
      <c r="DT67" s="319"/>
      <c r="DU67" s="319"/>
      <c r="DV67" s="319"/>
      <c r="DW67" s="319"/>
      <c r="DX67" s="319"/>
      <c r="DY67" s="319"/>
      <c r="DZ67" s="319"/>
      <c r="EA67" s="319"/>
      <c r="EB67" s="319"/>
      <c r="EC67" s="319"/>
      <c r="ED67" s="319"/>
      <c r="EE67" s="319"/>
      <c r="EF67" s="319"/>
      <c r="EG67" s="319"/>
      <c r="EH67" s="319"/>
      <c r="EI67" s="319"/>
      <c r="EJ67" s="319"/>
      <c r="EK67" s="319"/>
      <c r="EL67" s="319"/>
      <c r="EM67" s="319"/>
      <c r="EN67" s="319"/>
      <c r="EO67" s="319"/>
      <c r="EP67" s="319"/>
      <c r="EQ67" s="319"/>
      <c r="ER67" s="319"/>
      <c r="ES67" s="319"/>
      <c r="ET67" s="319"/>
      <c r="EU67" s="319"/>
      <c r="EV67" s="319"/>
      <c r="EW67" s="319"/>
      <c r="EX67" s="319"/>
      <c r="EY67" s="319"/>
      <c r="EZ67" s="319"/>
      <c r="FA67" s="319"/>
      <c r="FB67" s="319"/>
      <c r="FC67" s="319"/>
      <c r="FD67" s="319"/>
      <c r="FE67" s="319"/>
      <c r="FF67" s="319"/>
      <c r="FG67" s="319"/>
      <c r="FH67" s="319"/>
      <c r="FI67" s="319"/>
      <c r="FJ67" s="319"/>
      <c r="FK67" s="319"/>
      <c r="FL67" s="319"/>
      <c r="FM67" s="319"/>
      <c r="FN67" s="319"/>
      <c r="FO67" s="319"/>
      <c r="FP67" s="319"/>
      <c r="FQ67" s="319"/>
      <c r="FR67" s="319"/>
      <c r="FS67" s="319"/>
      <c r="FT67" s="319"/>
      <c r="FU67" s="319"/>
      <c r="FV67" s="319"/>
      <c r="FW67" s="319"/>
      <c r="FX67" s="319"/>
      <c r="FY67" s="319"/>
      <c r="FZ67" s="319"/>
      <c r="GA67" s="319"/>
      <c r="GB67" s="319"/>
      <c r="GC67" s="319"/>
      <c r="GD67" s="319"/>
      <c r="GE67" s="319"/>
      <c r="GF67" s="319"/>
      <c r="GG67" s="319"/>
      <c r="GH67" s="319"/>
      <c r="GI67" s="319"/>
      <c r="GJ67" s="319"/>
      <c r="GK67" s="319"/>
      <c r="GL67" s="319"/>
      <c r="GM67" s="319"/>
      <c r="GN67" s="319"/>
      <c r="GO67" s="319"/>
      <c r="GP67" s="319"/>
      <c r="GQ67" s="319"/>
      <c r="GR67" s="319"/>
      <c r="GS67" s="319"/>
      <c r="GT67" s="319"/>
      <c r="GU67" s="319"/>
      <c r="GV67" s="319"/>
      <c r="GW67" s="319"/>
      <c r="GX67" s="319"/>
      <c r="GY67" s="319"/>
      <c r="GZ67" s="319"/>
      <c r="HA67" s="319"/>
      <c r="HB67" s="319"/>
      <c r="HC67" s="319"/>
      <c r="HD67" s="319"/>
      <c r="HE67" s="319"/>
      <c r="HF67" s="319"/>
      <c r="HG67" s="319"/>
      <c r="HH67" s="319"/>
      <c r="HI67" s="319"/>
      <c r="HJ67" s="319"/>
      <c r="HK67" s="319"/>
      <c r="HL67" s="319"/>
      <c r="HM67" s="319"/>
      <c r="HN67" s="319"/>
      <c r="HO67" s="319"/>
      <c r="HP67" s="319"/>
      <c r="HQ67" s="319"/>
      <c r="HR67" s="319"/>
      <c r="HS67" s="319"/>
      <c r="HT67" s="319"/>
      <c r="HU67" s="319"/>
      <c r="HV67" s="319"/>
      <c r="HW67" s="319"/>
      <c r="HX67" s="319"/>
      <c r="HY67" s="319"/>
      <c r="HZ67" s="319"/>
      <c r="IA67" s="319"/>
      <c r="IB67" s="319"/>
      <c r="IC67" s="319"/>
      <c r="ID67" s="319"/>
      <c r="IE67" s="319"/>
      <c r="IF67" s="319"/>
      <c r="IG67" s="319"/>
      <c r="IH67" s="319"/>
      <c r="II67" s="319"/>
      <c r="IJ67" s="319"/>
      <c r="IK67" s="319"/>
      <c r="IL67" s="319"/>
      <c r="IM67" s="319"/>
      <c r="IN67" s="319"/>
      <c r="IO67" s="319"/>
      <c r="IP67" s="319"/>
      <c r="IQ67" s="319"/>
      <c r="IR67" s="319"/>
      <c r="IS67" s="319"/>
      <c r="IT67" s="319"/>
      <c r="IU67" s="319"/>
      <c r="IV67" s="319"/>
      <c r="IW67" s="319"/>
      <c r="IX67" s="319"/>
      <c r="IY67" s="319"/>
      <c r="IZ67" s="319"/>
      <c r="JA67" s="319"/>
      <c r="JB67" s="319"/>
      <c r="JC67" s="319"/>
      <c r="JD67" s="319"/>
      <c r="JE67" s="319"/>
      <c r="JF67" s="319"/>
      <c r="JG67" s="319"/>
      <c r="JH67" s="319"/>
      <c r="JI67" s="319"/>
      <c r="JJ67" s="319"/>
      <c r="JK67" s="319"/>
      <c r="JL67" s="319"/>
      <c r="JM67" s="319"/>
      <c r="JN67" s="319"/>
      <c r="JO67" s="319"/>
      <c r="JP67" s="319"/>
      <c r="JQ67" s="319"/>
      <c r="JR67" s="319"/>
      <c r="JS67" s="319"/>
      <c r="JT67" s="319"/>
      <c r="JU67" s="319"/>
      <c r="JV67" s="319"/>
      <c r="JW67" s="319"/>
      <c r="JX67" s="319"/>
      <c r="JY67" s="319"/>
      <c r="JZ67" s="319"/>
      <c r="KA67" s="319"/>
      <c r="KB67" s="319"/>
      <c r="KC67" s="319"/>
      <c r="KD67" s="319"/>
      <c r="KE67" s="319"/>
      <c r="KF67" s="319"/>
      <c r="KG67" s="319"/>
      <c r="KH67" s="319"/>
      <c r="KI67" s="319"/>
      <c r="KJ67" s="319"/>
      <c r="KK67" s="319"/>
      <c r="KL67" s="319"/>
      <c r="KM67" s="319"/>
      <c r="KN67" s="319"/>
      <c r="KO67" s="319"/>
      <c r="KP67" s="319"/>
      <c r="KQ67" s="319"/>
      <c r="KR67" s="319"/>
      <c r="KS67" s="319"/>
      <c r="KT67" s="319"/>
      <c r="KU67" s="319"/>
      <c r="KV67" s="319"/>
      <c r="KW67" s="319"/>
      <c r="KX67" s="319"/>
      <c r="KY67" s="319"/>
      <c r="KZ67" s="319"/>
      <c r="LA67" s="319"/>
      <c r="LB67" s="319"/>
      <c r="LC67" s="319"/>
      <c r="LD67" s="319"/>
      <c r="LE67" s="319"/>
      <c r="LF67" s="319"/>
      <c r="LG67" s="319"/>
      <c r="LH67" s="319"/>
      <c r="LI67" s="319"/>
      <c r="LJ67" s="319"/>
      <c r="LK67" s="319"/>
      <c r="LL67" s="319"/>
      <c r="LM67" s="319"/>
      <c r="LN67" s="319"/>
      <c r="LO67" s="319"/>
      <c r="LP67" s="319"/>
      <c r="LQ67" s="319"/>
      <c r="LR67" s="319"/>
      <c r="LS67" s="319"/>
      <c r="LT67" s="319"/>
      <c r="LU67" s="319"/>
      <c r="LV67" s="319"/>
      <c r="LW67" s="319"/>
      <c r="LX67" s="319"/>
      <c r="LY67" s="319"/>
      <c r="LZ67" s="319"/>
      <c r="MA67" s="319"/>
      <c r="MB67" s="319"/>
      <c r="MC67" s="319"/>
      <c r="MD67" s="319"/>
      <c r="ME67" s="319"/>
      <c r="MF67" s="319"/>
      <c r="MG67" s="319"/>
      <c r="MH67" s="319"/>
      <c r="MI67" s="319"/>
      <c r="MJ67" s="319"/>
      <c r="MK67" s="319"/>
      <c r="ML67" s="319"/>
      <c r="MM67" s="319"/>
      <c r="MN67" s="319"/>
      <c r="MO67" s="319"/>
      <c r="MP67" s="319"/>
      <c r="MQ67" s="319"/>
      <c r="MR67" s="319"/>
      <c r="MS67" s="319"/>
      <c r="MT67" s="319"/>
      <c r="MU67" s="319"/>
      <c r="MV67" s="319"/>
      <c r="MW67" s="319"/>
      <c r="MX67" s="319"/>
      <c r="MY67" s="319"/>
      <c r="MZ67" s="319"/>
      <c r="NA67" s="319"/>
      <c r="NB67" s="319"/>
      <c r="NC67" s="319"/>
      <c r="ND67" s="319"/>
      <c r="NE67" s="319"/>
      <c r="NF67" s="319"/>
      <c r="NG67" s="319"/>
      <c r="NH67" s="319"/>
      <c r="NI67" s="319"/>
      <c r="NJ67" s="319"/>
      <c r="NK67" s="319"/>
      <c r="NL67" s="319"/>
      <c r="NM67" s="319"/>
      <c r="NN67" s="319"/>
      <c r="NO67" s="319"/>
      <c r="NP67" s="319"/>
      <c r="NQ67" s="319"/>
      <c r="NR67" s="319"/>
      <c r="NS67" s="319"/>
      <c r="NT67" s="319"/>
      <c r="NU67" s="319"/>
      <c r="NV67" s="319"/>
      <c r="NW67" s="319"/>
      <c r="NX67" s="319"/>
      <c r="NY67" s="319"/>
      <c r="NZ67" s="319"/>
      <c r="OA67" s="319"/>
      <c r="OB67" s="319"/>
      <c r="OC67" s="319"/>
      <c r="OD67" s="319"/>
      <c r="OE67" s="319"/>
      <c r="OF67" s="319"/>
      <c r="OG67" s="319"/>
      <c r="OH67" s="319"/>
      <c r="OI67" s="319"/>
      <c r="OJ67" s="319"/>
      <c r="OK67" s="319"/>
      <c r="OL67" s="319"/>
      <c r="OM67" s="319"/>
      <c r="ON67" s="319"/>
      <c r="OO67" s="319"/>
      <c r="OP67" s="319"/>
      <c r="OQ67" s="319"/>
      <c r="OR67" s="319"/>
      <c r="OS67" s="319"/>
      <c r="OT67" s="319"/>
      <c r="OU67" s="319"/>
      <c r="OV67" s="319"/>
      <c r="OW67" s="319"/>
      <c r="OX67" s="319"/>
      <c r="OY67" s="319"/>
      <c r="OZ67" s="319"/>
      <c r="PA67" s="319"/>
      <c r="PB67" s="319"/>
      <c r="PC67" s="319"/>
      <c r="PD67" s="319"/>
      <c r="PE67" s="319"/>
      <c r="PF67" s="319"/>
      <c r="PG67" s="319"/>
      <c r="PH67" s="319"/>
      <c r="PI67" s="319"/>
      <c r="PJ67" s="319"/>
      <c r="PK67" s="319"/>
      <c r="PL67" s="319"/>
      <c r="PM67" s="319"/>
      <c r="PN67" s="319"/>
      <c r="PO67" s="319"/>
      <c r="PP67" s="319"/>
      <c r="PQ67" s="319"/>
      <c r="PR67" s="319"/>
      <c r="PS67" s="319"/>
      <c r="PT67" s="319"/>
      <c r="PU67" s="319"/>
      <c r="PV67" s="319"/>
      <c r="PW67" s="319"/>
      <c r="PX67" s="319"/>
      <c r="PY67" s="319"/>
      <c r="PZ67" s="319"/>
      <c r="QA67" s="319"/>
      <c r="QB67" s="319"/>
      <c r="QC67" s="319"/>
      <c r="QD67" s="319"/>
      <c r="QE67" s="319"/>
      <c r="QF67" s="319"/>
      <c r="QG67" s="319"/>
      <c r="QH67" s="319"/>
      <c r="QI67" s="319"/>
      <c r="QJ67" s="319"/>
      <c r="QK67" s="319"/>
      <c r="QL67" s="319"/>
      <c r="QM67" s="319"/>
      <c r="QN67" s="319"/>
      <c r="QO67" s="319"/>
      <c r="QP67" s="319"/>
      <c r="QQ67" s="319"/>
      <c r="QR67" s="319"/>
      <c r="QS67" s="319"/>
      <c r="QT67" s="319"/>
      <c r="QU67" s="319"/>
      <c r="QV67" s="319"/>
      <c r="QW67" s="319"/>
      <c r="QX67" s="319"/>
      <c r="QY67" s="319"/>
      <c r="QZ67" s="319"/>
      <c r="RA67" s="319"/>
      <c r="RB67" s="319"/>
      <c r="RC67" s="319"/>
      <c r="RD67" s="319"/>
      <c r="RE67" s="319"/>
      <c r="RF67" s="319"/>
      <c r="RG67" s="319"/>
    </row>
    <row r="68" spans="1:475" s="746" customFormat="1">
      <c r="A68" s="319"/>
      <c r="B68" s="837" t="s">
        <v>77</v>
      </c>
      <c r="C68" s="848"/>
      <c r="D68" s="849"/>
      <c r="E68" s="812" t="s">
        <v>714</v>
      </c>
      <c r="F68" s="812">
        <v>7</v>
      </c>
      <c r="G68" s="839">
        <f t="shared" si="10"/>
        <v>8.7268280538478155E-2</v>
      </c>
      <c r="H68" s="7" t="s">
        <v>37</v>
      </c>
      <c r="I68" s="813">
        <v>525</v>
      </c>
      <c r="J68" s="814">
        <v>208</v>
      </c>
      <c r="K68" s="815">
        <v>32.409999999999997</v>
      </c>
      <c r="L68" s="815">
        <v>32.409999999999997</v>
      </c>
      <c r="M68" s="841">
        <f t="shared" si="11"/>
        <v>0</v>
      </c>
      <c r="N68" s="841">
        <f t="shared" si="12"/>
        <v>109200</v>
      </c>
      <c r="O68" s="745"/>
      <c r="P68" s="843"/>
      <c r="Q68" s="844"/>
      <c r="R68" s="844">
        <f t="shared" si="13"/>
        <v>0</v>
      </c>
      <c r="S68" s="844">
        <f t="shared" si="3"/>
        <v>17015.25</v>
      </c>
      <c r="T68" s="844">
        <v>0</v>
      </c>
      <c r="U68" s="844"/>
      <c r="V68" s="844"/>
      <c r="W68" s="844">
        <v>0</v>
      </c>
      <c r="X68" s="844"/>
      <c r="Y68" s="844"/>
      <c r="Z68" s="844">
        <f t="shared" si="14"/>
        <v>0</v>
      </c>
      <c r="AA68" s="845">
        <f>IF(J68=0,0,(HLOOKUP(H68,ElectricAvoidedCosts!$C$7:$P$37,F68+1,FALSE)))</f>
        <v>0.43235735810082487</v>
      </c>
      <c r="AB68" s="844">
        <f t="shared" si="15"/>
        <v>47213.423504610073</v>
      </c>
      <c r="AC68" s="846" t="str">
        <f t="shared" si="16"/>
        <v/>
      </c>
      <c r="AD68" s="846" t="str">
        <f t="shared" si="17"/>
        <v/>
      </c>
      <c r="AE68" s="319"/>
      <c r="AF68" s="319"/>
      <c r="AG68" s="319"/>
      <c r="AH68" s="319"/>
      <c r="AI68" s="319"/>
      <c r="AJ68" s="319"/>
      <c r="AK68" s="319"/>
      <c r="AL68" s="319"/>
      <c r="AM68" s="319"/>
      <c r="AN68" s="319"/>
      <c r="AO68" s="319"/>
      <c r="AP68" s="319"/>
      <c r="AQ68" s="319"/>
      <c r="AR68" s="319"/>
      <c r="AS68" s="319"/>
      <c r="AT68" s="319"/>
      <c r="AU68" s="319"/>
      <c r="AV68" s="319"/>
      <c r="AW68" s="319"/>
      <c r="AX68" s="319"/>
      <c r="AY68" s="319"/>
      <c r="AZ68" s="319"/>
      <c r="BA68" s="319"/>
      <c r="BB68" s="319"/>
      <c r="BC68" s="319"/>
      <c r="BD68" s="319"/>
      <c r="BE68" s="319"/>
      <c r="BF68" s="319"/>
      <c r="BG68" s="319"/>
      <c r="BH68" s="319"/>
      <c r="BI68" s="319"/>
      <c r="BJ68" s="319"/>
      <c r="BK68" s="319"/>
      <c r="BL68" s="319"/>
      <c r="BM68" s="319"/>
      <c r="BN68" s="319"/>
      <c r="BO68" s="319"/>
      <c r="BP68" s="319"/>
      <c r="BQ68" s="319"/>
      <c r="BR68" s="319"/>
      <c r="BS68" s="319"/>
      <c r="BT68" s="319"/>
      <c r="BU68" s="319"/>
      <c r="BV68" s="319"/>
      <c r="BW68" s="319"/>
      <c r="BX68" s="319"/>
      <c r="BY68" s="319"/>
      <c r="BZ68" s="319"/>
      <c r="CA68" s="319"/>
      <c r="CB68" s="319"/>
      <c r="CC68" s="319"/>
      <c r="CD68" s="319"/>
      <c r="CE68" s="319"/>
      <c r="CF68" s="319"/>
      <c r="CG68" s="319"/>
      <c r="CH68" s="319"/>
      <c r="CI68" s="319"/>
      <c r="CJ68" s="319"/>
      <c r="CK68" s="319"/>
      <c r="CL68" s="319"/>
      <c r="CM68" s="319"/>
      <c r="CN68" s="319"/>
      <c r="CO68" s="319"/>
      <c r="CP68" s="319"/>
      <c r="CQ68" s="319"/>
      <c r="CR68" s="319"/>
      <c r="CS68" s="319"/>
      <c r="CT68" s="319"/>
      <c r="CU68" s="319"/>
      <c r="CV68" s="319"/>
      <c r="CW68" s="319"/>
      <c r="CX68" s="319"/>
      <c r="CY68" s="319"/>
      <c r="CZ68" s="319"/>
      <c r="DA68" s="319"/>
      <c r="DB68" s="319"/>
      <c r="DC68" s="319"/>
      <c r="DD68" s="319"/>
      <c r="DE68" s="319"/>
      <c r="DF68" s="319"/>
      <c r="DG68" s="319"/>
      <c r="DH68" s="319"/>
      <c r="DI68" s="319"/>
      <c r="DJ68" s="319"/>
      <c r="DK68" s="319"/>
      <c r="DL68" s="319"/>
      <c r="DM68" s="319"/>
      <c r="DN68" s="319"/>
      <c r="DO68" s="319"/>
      <c r="DP68" s="319"/>
      <c r="DQ68" s="319"/>
      <c r="DR68" s="319"/>
      <c r="DS68" s="319"/>
      <c r="DT68" s="319"/>
      <c r="DU68" s="319"/>
      <c r="DV68" s="319"/>
      <c r="DW68" s="319"/>
      <c r="DX68" s="319"/>
      <c r="DY68" s="319"/>
      <c r="DZ68" s="319"/>
      <c r="EA68" s="319"/>
      <c r="EB68" s="319"/>
      <c r="EC68" s="319"/>
      <c r="ED68" s="319"/>
      <c r="EE68" s="319"/>
      <c r="EF68" s="319"/>
      <c r="EG68" s="319"/>
      <c r="EH68" s="319"/>
      <c r="EI68" s="319"/>
      <c r="EJ68" s="319"/>
      <c r="EK68" s="319"/>
      <c r="EL68" s="319"/>
      <c r="EM68" s="319"/>
      <c r="EN68" s="319"/>
      <c r="EO68" s="319"/>
      <c r="EP68" s="319"/>
      <c r="EQ68" s="319"/>
      <c r="ER68" s="319"/>
      <c r="ES68" s="319"/>
      <c r="ET68" s="319"/>
      <c r="EU68" s="319"/>
      <c r="EV68" s="319"/>
      <c r="EW68" s="319"/>
      <c r="EX68" s="319"/>
      <c r="EY68" s="319"/>
      <c r="EZ68" s="319"/>
      <c r="FA68" s="319"/>
      <c r="FB68" s="319"/>
      <c r="FC68" s="319"/>
      <c r="FD68" s="319"/>
      <c r="FE68" s="319"/>
      <c r="FF68" s="319"/>
      <c r="FG68" s="319"/>
      <c r="FH68" s="319"/>
      <c r="FI68" s="319"/>
      <c r="FJ68" s="319"/>
      <c r="FK68" s="319"/>
      <c r="FL68" s="319"/>
      <c r="FM68" s="319"/>
      <c r="FN68" s="319"/>
      <c r="FO68" s="319"/>
      <c r="FP68" s="319"/>
      <c r="FQ68" s="319"/>
      <c r="FR68" s="319"/>
      <c r="FS68" s="319"/>
      <c r="FT68" s="319"/>
      <c r="FU68" s="319"/>
      <c r="FV68" s="319"/>
      <c r="FW68" s="319"/>
      <c r="FX68" s="319"/>
      <c r="FY68" s="319"/>
      <c r="FZ68" s="319"/>
      <c r="GA68" s="319"/>
      <c r="GB68" s="319"/>
      <c r="GC68" s="319"/>
      <c r="GD68" s="319"/>
      <c r="GE68" s="319"/>
      <c r="GF68" s="319"/>
      <c r="GG68" s="319"/>
      <c r="GH68" s="319"/>
      <c r="GI68" s="319"/>
      <c r="GJ68" s="319"/>
      <c r="GK68" s="319"/>
      <c r="GL68" s="319"/>
      <c r="GM68" s="319"/>
      <c r="GN68" s="319"/>
      <c r="GO68" s="319"/>
      <c r="GP68" s="319"/>
      <c r="GQ68" s="319"/>
      <c r="GR68" s="319"/>
      <c r="GS68" s="319"/>
      <c r="GT68" s="319"/>
      <c r="GU68" s="319"/>
      <c r="GV68" s="319"/>
      <c r="GW68" s="319"/>
      <c r="GX68" s="319"/>
      <c r="GY68" s="319"/>
      <c r="GZ68" s="319"/>
      <c r="HA68" s="319"/>
      <c r="HB68" s="319"/>
      <c r="HC68" s="319"/>
      <c r="HD68" s="319"/>
      <c r="HE68" s="319"/>
      <c r="HF68" s="319"/>
      <c r="HG68" s="319"/>
      <c r="HH68" s="319"/>
      <c r="HI68" s="319"/>
      <c r="HJ68" s="319"/>
      <c r="HK68" s="319"/>
      <c r="HL68" s="319"/>
      <c r="HM68" s="319"/>
      <c r="HN68" s="319"/>
      <c r="HO68" s="319"/>
      <c r="HP68" s="319"/>
      <c r="HQ68" s="319"/>
      <c r="HR68" s="319"/>
      <c r="HS68" s="319"/>
      <c r="HT68" s="319"/>
      <c r="HU68" s="319"/>
      <c r="HV68" s="319"/>
      <c r="HW68" s="319"/>
      <c r="HX68" s="319"/>
      <c r="HY68" s="319"/>
      <c r="HZ68" s="319"/>
      <c r="IA68" s="319"/>
      <c r="IB68" s="319"/>
      <c r="IC68" s="319"/>
      <c r="ID68" s="319"/>
      <c r="IE68" s="319"/>
      <c r="IF68" s="319"/>
      <c r="IG68" s="319"/>
      <c r="IH68" s="319"/>
      <c r="II68" s="319"/>
      <c r="IJ68" s="319"/>
      <c r="IK68" s="319"/>
      <c r="IL68" s="319"/>
      <c r="IM68" s="319"/>
      <c r="IN68" s="319"/>
      <c r="IO68" s="319"/>
      <c r="IP68" s="319"/>
      <c r="IQ68" s="319"/>
      <c r="IR68" s="319"/>
      <c r="IS68" s="319"/>
      <c r="IT68" s="319"/>
      <c r="IU68" s="319"/>
      <c r="IV68" s="319"/>
      <c r="IW68" s="319"/>
      <c r="IX68" s="319"/>
      <c r="IY68" s="319"/>
      <c r="IZ68" s="319"/>
      <c r="JA68" s="319"/>
      <c r="JB68" s="319"/>
      <c r="JC68" s="319"/>
      <c r="JD68" s="319"/>
      <c r="JE68" s="319"/>
      <c r="JF68" s="319"/>
      <c r="JG68" s="319"/>
      <c r="JH68" s="319"/>
      <c r="JI68" s="319"/>
      <c r="JJ68" s="319"/>
      <c r="JK68" s="319"/>
      <c r="JL68" s="319"/>
      <c r="JM68" s="319"/>
      <c r="JN68" s="319"/>
      <c r="JO68" s="319"/>
      <c r="JP68" s="319"/>
      <c r="JQ68" s="319"/>
      <c r="JR68" s="319"/>
      <c r="JS68" s="319"/>
      <c r="JT68" s="319"/>
      <c r="JU68" s="319"/>
      <c r="JV68" s="319"/>
      <c r="JW68" s="319"/>
      <c r="JX68" s="319"/>
      <c r="JY68" s="319"/>
      <c r="JZ68" s="319"/>
      <c r="KA68" s="319"/>
      <c r="KB68" s="319"/>
      <c r="KC68" s="319"/>
      <c r="KD68" s="319"/>
      <c r="KE68" s="319"/>
      <c r="KF68" s="319"/>
      <c r="KG68" s="319"/>
      <c r="KH68" s="319"/>
      <c r="KI68" s="319"/>
      <c r="KJ68" s="319"/>
      <c r="KK68" s="319"/>
      <c r="KL68" s="319"/>
      <c r="KM68" s="319"/>
      <c r="KN68" s="319"/>
      <c r="KO68" s="319"/>
      <c r="KP68" s="319"/>
      <c r="KQ68" s="319"/>
      <c r="KR68" s="319"/>
      <c r="KS68" s="319"/>
      <c r="KT68" s="319"/>
      <c r="KU68" s="319"/>
      <c r="KV68" s="319"/>
      <c r="KW68" s="319"/>
      <c r="KX68" s="319"/>
      <c r="KY68" s="319"/>
      <c r="KZ68" s="319"/>
      <c r="LA68" s="319"/>
      <c r="LB68" s="319"/>
      <c r="LC68" s="319"/>
      <c r="LD68" s="319"/>
      <c r="LE68" s="319"/>
      <c r="LF68" s="319"/>
      <c r="LG68" s="319"/>
      <c r="LH68" s="319"/>
      <c r="LI68" s="319"/>
      <c r="LJ68" s="319"/>
      <c r="LK68" s="319"/>
      <c r="LL68" s="319"/>
      <c r="LM68" s="319"/>
      <c r="LN68" s="319"/>
      <c r="LO68" s="319"/>
      <c r="LP68" s="319"/>
      <c r="LQ68" s="319"/>
      <c r="LR68" s="319"/>
      <c r="LS68" s="319"/>
      <c r="LT68" s="319"/>
      <c r="LU68" s="319"/>
      <c r="LV68" s="319"/>
      <c r="LW68" s="319"/>
      <c r="LX68" s="319"/>
      <c r="LY68" s="319"/>
      <c r="LZ68" s="319"/>
      <c r="MA68" s="319"/>
      <c r="MB68" s="319"/>
      <c r="MC68" s="319"/>
      <c r="MD68" s="319"/>
      <c r="ME68" s="319"/>
      <c r="MF68" s="319"/>
      <c r="MG68" s="319"/>
      <c r="MH68" s="319"/>
      <c r="MI68" s="319"/>
      <c r="MJ68" s="319"/>
      <c r="MK68" s="319"/>
      <c r="ML68" s="319"/>
      <c r="MM68" s="319"/>
      <c r="MN68" s="319"/>
      <c r="MO68" s="319"/>
      <c r="MP68" s="319"/>
      <c r="MQ68" s="319"/>
      <c r="MR68" s="319"/>
      <c r="MS68" s="319"/>
      <c r="MT68" s="319"/>
      <c r="MU68" s="319"/>
      <c r="MV68" s="319"/>
      <c r="MW68" s="319"/>
      <c r="MX68" s="319"/>
      <c r="MY68" s="319"/>
      <c r="MZ68" s="319"/>
      <c r="NA68" s="319"/>
      <c r="NB68" s="319"/>
      <c r="NC68" s="319"/>
      <c r="ND68" s="319"/>
      <c r="NE68" s="319"/>
      <c r="NF68" s="319"/>
      <c r="NG68" s="319"/>
      <c r="NH68" s="319"/>
      <c r="NI68" s="319"/>
      <c r="NJ68" s="319"/>
      <c r="NK68" s="319"/>
      <c r="NL68" s="319"/>
      <c r="NM68" s="319"/>
      <c r="NN68" s="319"/>
      <c r="NO68" s="319"/>
      <c r="NP68" s="319"/>
      <c r="NQ68" s="319"/>
      <c r="NR68" s="319"/>
      <c r="NS68" s="319"/>
      <c r="NT68" s="319"/>
      <c r="NU68" s="319"/>
      <c r="NV68" s="319"/>
      <c r="NW68" s="319"/>
      <c r="NX68" s="319"/>
      <c r="NY68" s="319"/>
      <c r="NZ68" s="319"/>
      <c r="OA68" s="319"/>
      <c r="OB68" s="319"/>
      <c r="OC68" s="319"/>
      <c r="OD68" s="319"/>
      <c r="OE68" s="319"/>
      <c r="OF68" s="319"/>
      <c r="OG68" s="319"/>
      <c r="OH68" s="319"/>
      <c r="OI68" s="319"/>
      <c r="OJ68" s="319"/>
      <c r="OK68" s="319"/>
      <c r="OL68" s="319"/>
      <c r="OM68" s="319"/>
      <c r="ON68" s="319"/>
      <c r="OO68" s="319"/>
      <c r="OP68" s="319"/>
      <c r="OQ68" s="319"/>
      <c r="OR68" s="319"/>
      <c r="OS68" s="319"/>
      <c r="OT68" s="319"/>
      <c r="OU68" s="319"/>
      <c r="OV68" s="319"/>
      <c r="OW68" s="319"/>
      <c r="OX68" s="319"/>
      <c r="OY68" s="319"/>
      <c r="OZ68" s="319"/>
      <c r="PA68" s="319"/>
      <c r="PB68" s="319"/>
      <c r="PC68" s="319"/>
      <c r="PD68" s="319"/>
      <c r="PE68" s="319"/>
      <c r="PF68" s="319"/>
      <c r="PG68" s="319"/>
      <c r="PH68" s="319"/>
      <c r="PI68" s="319"/>
      <c r="PJ68" s="319"/>
      <c r="PK68" s="319"/>
      <c r="PL68" s="319"/>
      <c r="PM68" s="319"/>
      <c r="PN68" s="319"/>
      <c r="PO68" s="319"/>
      <c r="PP68" s="319"/>
      <c r="PQ68" s="319"/>
      <c r="PR68" s="319"/>
      <c r="PS68" s="319"/>
      <c r="PT68" s="319"/>
      <c r="PU68" s="319"/>
      <c r="PV68" s="319"/>
      <c r="PW68" s="319"/>
      <c r="PX68" s="319"/>
      <c r="PY68" s="319"/>
      <c r="PZ68" s="319"/>
      <c r="QA68" s="319"/>
      <c r="QB68" s="319"/>
      <c r="QC68" s="319"/>
      <c r="QD68" s="319"/>
      <c r="QE68" s="319"/>
      <c r="QF68" s="319"/>
      <c r="QG68" s="319"/>
      <c r="QH68" s="319"/>
      <c r="QI68" s="319"/>
      <c r="QJ68" s="319"/>
      <c r="QK68" s="319"/>
      <c r="QL68" s="319"/>
      <c r="QM68" s="319"/>
      <c r="QN68" s="319"/>
      <c r="QO68" s="319"/>
      <c r="QP68" s="319"/>
      <c r="QQ68" s="319"/>
      <c r="QR68" s="319"/>
      <c r="QS68" s="319"/>
      <c r="QT68" s="319"/>
      <c r="QU68" s="319"/>
      <c r="QV68" s="319"/>
      <c r="QW68" s="319"/>
      <c r="QX68" s="319"/>
      <c r="QY68" s="319"/>
      <c r="QZ68" s="319"/>
      <c r="RA68" s="319"/>
      <c r="RB68" s="319"/>
      <c r="RC68" s="319"/>
      <c r="RD68" s="319"/>
      <c r="RE68" s="319"/>
      <c r="RF68" s="319"/>
      <c r="RG68" s="319"/>
    </row>
    <row r="69" spans="1:475" s="746" customFormat="1">
      <c r="A69" s="319"/>
      <c r="B69" s="837" t="s">
        <v>77</v>
      </c>
      <c r="C69" s="848"/>
      <c r="D69" s="849"/>
      <c r="E69" s="812" t="s">
        <v>715</v>
      </c>
      <c r="F69" s="812">
        <v>9</v>
      </c>
      <c r="G69" s="839">
        <f t="shared" ref="G69:G88" si="18">(N69/$N$89)*F69</f>
        <v>0.1708307416286583</v>
      </c>
      <c r="H69" s="7" t="s">
        <v>37</v>
      </c>
      <c r="I69" s="813">
        <v>1020</v>
      </c>
      <c r="J69" s="814">
        <v>163</v>
      </c>
      <c r="K69" s="815">
        <v>32.409999999999997</v>
      </c>
      <c r="L69" s="815">
        <v>32.409999999999997</v>
      </c>
      <c r="M69" s="841">
        <f t="shared" si="11"/>
        <v>0</v>
      </c>
      <c r="N69" s="841">
        <f t="shared" si="12"/>
        <v>166260</v>
      </c>
      <c r="O69" s="745"/>
      <c r="P69" s="843"/>
      <c r="Q69" s="844"/>
      <c r="R69" s="844">
        <f t="shared" si="13"/>
        <v>0</v>
      </c>
      <c r="S69" s="844">
        <f t="shared" si="3"/>
        <v>33058.199999999997</v>
      </c>
      <c r="T69" s="844">
        <v>0</v>
      </c>
      <c r="U69" s="844"/>
      <c r="V69" s="844"/>
      <c r="W69" s="844">
        <v>0</v>
      </c>
      <c r="X69" s="844"/>
      <c r="Y69" s="844"/>
      <c r="Z69" s="844">
        <f t="shared" si="14"/>
        <v>0</v>
      </c>
      <c r="AA69" s="845">
        <f>IF(J69=0,0,(HLOOKUP(H69,ElectricAvoidedCosts!$C$7:$P$37,F69+1,FALSE)))</f>
        <v>0.53473697868300696</v>
      </c>
      <c r="AB69" s="844">
        <f t="shared" si="15"/>
        <v>88905.370075836734</v>
      </c>
      <c r="AC69" s="846" t="str">
        <f t="shared" si="16"/>
        <v/>
      </c>
      <c r="AD69" s="846" t="str">
        <f t="shared" si="17"/>
        <v/>
      </c>
      <c r="AE69" s="319"/>
      <c r="AF69" s="319"/>
      <c r="AG69" s="319"/>
      <c r="AH69" s="319"/>
      <c r="AI69" s="319"/>
      <c r="AJ69" s="319"/>
      <c r="AK69" s="319"/>
      <c r="AL69" s="319"/>
      <c r="AM69" s="319"/>
      <c r="AN69" s="319"/>
      <c r="AO69" s="319"/>
      <c r="AP69" s="319"/>
      <c r="AQ69" s="319"/>
      <c r="AR69" s="319"/>
      <c r="AS69" s="319"/>
      <c r="AT69" s="319"/>
      <c r="AU69" s="319"/>
      <c r="AV69" s="319"/>
      <c r="AW69" s="319"/>
      <c r="AX69" s="319"/>
      <c r="AY69" s="319"/>
      <c r="AZ69" s="319"/>
      <c r="BA69" s="319"/>
      <c r="BB69" s="319"/>
      <c r="BC69" s="319"/>
      <c r="BD69" s="319"/>
      <c r="BE69" s="319"/>
      <c r="BF69" s="319"/>
      <c r="BG69" s="319"/>
      <c r="BH69" s="319"/>
      <c r="BI69" s="319"/>
      <c r="BJ69" s="319"/>
      <c r="BK69" s="319"/>
      <c r="BL69" s="319"/>
      <c r="BM69" s="319"/>
      <c r="BN69" s="319"/>
      <c r="BO69" s="319"/>
      <c r="BP69" s="319"/>
      <c r="BQ69" s="319"/>
      <c r="BR69" s="319"/>
      <c r="BS69" s="319"/>
      <c r="BT69" s="319"/>
      <c r="BU69" s="319"/>
      <c r="BV69" s="319"/>
      <c r="BW69" s="319"/>
      <c r="BX69" s="319"/>
      <c r="BY69" s="319"/>
      <c r="BZ69" s="319"/>
      <c r="CA69" s="319"/>
      <c r="CB69" s="319"/>
      <c r="CC69" s="319"/>
      <c r="CD69" s="319"/>
      <c r="CE69" s="319"/>
      <c r="CF69" s="319"/>
      <c r="CG69" s="319"/>
      <c r="CH69" s="319"/>
      <c r="CI69" s="319"/>
      <c r="CJ69" s="319"/>
      <c r="CK69" s="319"/>
      <c r="CL69" s="319"/>
      <c r="CM69" s="319"/>
      <c r="CN69" s="319"/>
      <c r="CO69" s="319"/>
      <c r="CP69" s="319"/>
      <c r="CQ69" s="319"/>
      <c r="CR69" s="319"/>
      <c r="CS69" s="319"/>
      <c r="CT69" s="319"/>
      <c r="CU69" s="319"/>
      <c r="CV69" s="319"/>
      <c r="CW69" s="319"/>
      <c r="CX69" s="319"/>
      <c r="CY69" s="319"/>
      <c r="CZ69" s="319"/>
      <c r="DA69" s="319"/>
      <c r="DB69" s="319"/>
      <c r="DC69" s="319"/>
      <c r="DD69" s="319"/>
      <c r="DE69" s="319"/>
      <c r="DF69" s="319"/>
      <c r="DG69" s="319"/>
      <c r="DH69" s="319"/>
      <c r="DI69" s="319"/>
      <c r="DJ69" s="319"/>
      <c r="DK69" s="319"/>
      <c r="DL69" s="319"/>
      <c r="DM69" s="319"/>
      <c r="DN69" s="319"/>
      <c r="DO69" s="319"/>
      <c r="DP69" s="319"/>
      <c r="DQ69" s="319"/>
      <c r="DR69" s="319"/>
      <c r="DS69" s="319"/>
      <c r="DT69" s="319"/>
      <c r="DU69" s="319"/>
      <c r="DV69" s="319"/>
      <c r="DW69" s="319"/>
      <c r="DX69" s="319"/>
      <c r="DY69" s="319"/>
      <c r="DZ69" s="319"/>
      <c r="EA69" s="319"/>
      <c r="EB69" s="319"/>
      <c r="EC69" s="319"/>
      <c r="ED69" s="319"/>
      <c r="EE69" s="319"/>
      <c r="EF69" s="319"/>
      <c r="EG69" s="319"/>
      <c r="EH69" s="319"/>
      <c r="EI69" s="319"/>
      <c r="EJ69" s="319"/>
      <c r="EK69" s="319"/>
      <c r="EL69" s="319"/>
      <c r="EM69" s="319"/>
      <c r="EN69" s="319"/>
      <c r="EO69" s="319"/>
      <c r="EP69" s="319"/>
      <c r="EQ69" s="319"/>
      <c r="ER69" s="319"/>
      <c r="ES69" s="319"/>
      <c r="ET69" s="319"/>
      <c r="EU69" s="319"/>
      <c r="EV69" s="319"/>
      <c r="EW69" s="319"/>
      <c r="EX69" s="319"/>
      <c r="EY69" s="319"/>
      <c r="EZ69" s="319"/>
      <c r="FA69" s="319"/>
      <c r="FB69" s="319"/>
      <c r="FC69" s="319"/>
      <c r="FD69" s="319"/>
      <c r="FE69" s="319"/>
      <c r="FF69" s="319"/>
      <c r="FG69" s="319"/>
      <c r="FH69" s="319"/>
      <c r="FI69" s="319"/>
      <c r="FJ69" s="319"/>
      <c r="FK69" s="319"/>
      <c r="FL69" s="319"/>
      <c r="FM69" s="319"/>
      <c r="FN69" s="319"/>
      <c r="FO69" s="319"/>
      <c r="FP69" s="319"/>
      <c r="FQ69" s="319"/>
      <c r="FR69" s="319"/>
      <c r="FS69" s="319"/>
      <c r="FT69" s="319"/>
      <c r="FU69" s="319"/>
      <c r="FV69" s="319"/>
      <c r="FW69" s="319"/>
      <c r="FX69" s="319"/>
      <c r="FY69" s="319"/>
      <c r="FZ69" s="319"/>
      <c r="GA69" s="319"/>
      <c r="GB69" s="319"/>
      <c r="GC69" s="319"/>
      <c r="GD69" s="319"/>
      <c r="GE69" s="319"/>
      <c r="GF69" s="319"/>
      <c r="GG69" s="319"/>
      <c r="GH69" s="319"/>
      <c r="GI69" s="319"/>
      <c r="GJ69" s="319"/>
      <c r="GK69" s="319"/>
      <c r="GL69" s="319"/>
      <c r="GM69" s="319"/>
      <c r="GN69" s="319"/>
      <c r="GO69" s="319"/>
      <c r="GP69" s="319"/>
      <c r="GQ69" s="319"/>
      <c r="GR69" s="319"/>
      <c r="GS69" s="319"/>
      <c r="GT69" s="319"/>
      <c r="GU69" s="319"/>
      <c r="GV69" s="319"/>
      <c r="GW69" s="319"/>
      <c r="GX69" s="319"/>
      <c r="GY69" s="319"/>
      <c r="GZ69" s="319"/>
      <c r="HA69" s="319"/>
      <c r="HB69" s="319"/>
      <c r="HC69" s="319"/>
      <c r="HD69" s="319"/>
      <c r="HE69" s="319"/>
      <c r="HF69" s="319"/>
      <c r="HG69" s="319"/>
      <c r="HH69" s="319"/>
      <c r="HI69" s="319"/>
      <c r="HJ69" s="319"/>
      <c r="HK69" s="319"/>
      <c r="HL69" s="319"/>
      <c r="HM69" s="319"/>
      <c r="HN69" s="319"/>
      <c r="HO69" s="319"/>
      <c r="HP69" s="319"/>
      <c r="HQ69" s="319"/>
      <c r="HR69" s="319"/>
      <c r="HS69" s="319"/>
      <c r="HT69" s="319"/>
      <c r="HU69" s="319"/>
      <c r="HV69" s="319"/>
      <c r="HW69" s="319"/>
      <c r="HX69" s="319"/>
      <c r="HY69" s="319"/>
      <c r="HZ69" s="319"/>
      <c r="IA69" s="319"/>
      <c r="IB69" s="319"/>
      <c r="IC69" s="319"/>
      <c r="ID69" s="319"/>
      <c r="IE69" s="319"/>
      <c r="IF69" s="319"/>
      <c r="IG69" s="319"/>
      <c r="IH69" s="319"/>
      <c r="II69" s="319"/>
      <c r="IJ69" s="319"/>
      <c r="IK69" s="319"/>
      <c r="IL69" s="319"/>
      <c r="IM69" s="319"/>
      <c r="IN69" s="319"/>
      <c r="IO69" s="319"/>
      <c r="IP69" s="319"/>
      <c r="IQ69" s="319"/>
      <c r="IR69" s="319"/>
      <c r="IS69" s="319"/>
      <c r="IT69" s="319"/>
      <c r="IU69" s="319"/>
      <c r="IV69" s="319"/>
      <c r="IW69" s="319"/>
      <c r="IX69" s="319"/>
      <c r="IY69" s="319"/>
      <c r="IZ69" s="319"/>
      <c r="JA69" s="319"/>
      <c r="JB69" s="319"/>
      <c r="JC69" s="319"/>
      <c r="JD69" s="319"/>
      <c r="JE69" s="319"/>
      <c r="JF69" s="319"/>
      <c r="JG69" s="319"/>
      <c r="JH69" s="319"/>
      <c r="JI69" s="319"/>
      <c r="JJ69" s="319"/>
      <c r="JK69" s="319"/>
      <c r="JL69" s="319"/>
      <c r="JM69" s="319"/>
      <c r="JN69" s="319"/>
      <c r="JO69" s="319"/>
      <c r="JP69" s="319"/>
      <c r="JQ69" s="319"/>
      <c r="JR69" s="319"/>
      <c r="JS69" s="319"/>
      <c r="JT69" s="319"/>
      <c r="JU69" s="319"/>
      <c r="JV69" s="319"/>
      <c r="JW69" s="319"/>
      <c r="JX69" s="319"/>
      <c r="JY69" s="319"/>
      <c r="JZ69" s="319"/>
      <c r="KA69" s="319"/>
      <c r="KB69" s="319"/>
      <c r="KC69" s="319"/>
      <c r="KD69" s="319"/>
      <c r="KE69" s="319"/>
      <c r="KF69" s="319"/>
      <c r="KG69" s="319"/>
      <c r="KH69" s="319"/>
      <c r="KI69" s="319"/>
      <c r="KJ69" s="319"/>
      <c r="KK69" s="319"/>
      <c r="KL69" s="319"/>
      <c r="KM69" s="319"/>
      <c r="KN69" s="319"/>
      <c r="KO69" s="319"/>
      <c r="KP69" s="319"/>
      <c r="KQ69" s="319"/>
      <c r="KR69" s="319"/>
      <c r="KS69" s="319"/>
      <c r="KT69" s="319"/>
      <c r="KU69" s="319"/>
      <c r="KV69" s="319"/>
      <c r="KW69" s="319"/>
      <c r="KX69" s="319"/>
      <c r="KY69" s="319"/>
      <c r="KZ69" s="319"/>
      <c r="LA69" s="319"/>
      <c r="LB69" s="319"/>
      <c r="LC69" s="319"/>
      <c r="LD69" s="319"/>
      <c r="LE69" s="319"/>
      <c r="LF69" s="319"/>
      <c r="LG69" s="319"/>
      <c r="LH69" s="319"/>
      <c r="LI69" s="319"/>
      <c r="LJ69" s="319"/>
      <c r="LK69" s="319"/>
      <c r="LL69" s="319"/>
      <c r="LM69" s="319"/>
      <c r="LN69" s="319"/>
      <c r="LO69" s="319"/>
      <c r="LP69" s="319"/>
      <c r="LQ69" s="319"/>
      <c r="LR69" s="319"/>
      <c r="LS69" s="319"/>
      <c r="LT69" s="319"/>
      <c r="LU69" s="319"/>
      <c r="LV69" s="319"/>
      <c r="LW69" s="319"/>
      <c r="LX69" s="319"/>
      <c r="LY69" s="319"/>
      <c r="LZ69" s="319"/>
      <c r="MA69" s="319"/>
      <c r="MB69" s="319"/>
      <c r="MC69" s="319"/>
      <c r="MD69" s="319"/>
      <c r="ME69" s="319"/>
      <c r="MF69" s="319"/>
      <c r="MG69" s="319"/>
      <c r="MH69" s="319"/>
      <c r="MI69" s="319"/>
      <c r="MJ69" s="319"/>
      <c r="MK69" s="319"/>
      <c r="ML69" s="319"/>
      <c r="MM69" s="319"/>
      <c r="MN69" s="319"/>
      <c r="MO69" s="319"/>
      <c r="MP69" s="319"/>
      <c r="MQ69" s="319"/>
      <c r="MR69" s="319"/>
      <c r="MS69" s="319"/>
      <c r="MT69" s="319"/>
      <c r="MU69" s="319"/>
      <c r="MV69" s="319"/>
      <c r="MW69" s="319"/>
      <c r="MX69" s="319"/>
      <c r="MY69" s="319"/>
      <c r="MZ69" s="319"/>
      <c r="NA69" s="319"/>
      <c r="NB69" s="319"/>
      <c r="NC69" s="319"/>
      <c r="ND69" s="319"/>
      <c r="NE69" s="319"/>
      <c r="NF69" s="319"/>
      <c r="NG69" s="319"/>
      <c r="NH69" s="319"/>
      <c r="NI69" s="319"/>
      <c r="NJ69" s="319"/>
      <c r="NK69" s="319"/>
      <c r="NL69" s="319"/>
      <c r="NM69" s="319"/>
      <c r="NN69" s="319"/>
      <c r="NO69" s="319"/>
      <c r="NP69" s="319"/>
      <c r="NQ69" s="319"/>
      <c r="NR69" s="319"/>
      <c r="NS69" s="319"/>
      <c r="NT69" s="319"/>
      <c r="NU69" s="319"/>
      <c r="NV69" s="319"/>
      <c r="NW69" s="319"/>
      <c r="NX69" s="319"/>
      <c r="NY69" s="319"/>
      <c r="NZ69" s="319"/>
      <c r="OA69" s="319"/>
      <c r="OB69" s="319"/>
      <c r="OC69" s="319"/>
      <c r="OD69" s="319"/>
      <c r="OE69" s="319"/>
      <c r="OF69" s="319"/>
      <c r="OG69" s="319"/>
      <c r="OH69" s="319"/>
      <c r="OI69" s="319"/>
      <c r="OJ69" s="319"/>
      <c r="OK69" s="319"/>
      <c r="OL69" s="319"/>
      <c r="OM69" s="319"/>
      <c r="ON69" s="319"/>
      <c r="OO69" s="319"/>
      <c r="OP69" s="319"/>
      <c r="OQ69" s="319"/>
      <c r="OR69" s="319"/>
      <c r="OS69" s="319"/>
      <c r="OT69" s="319"/>
      <c r="OU69" s="319"/>
      <c r="OV69" s="319"/>
      <c r="OW69" s="319"/>
      <c r="OX69" s="319"/>
      <c r="OY69" s="319"/>
      <c r="OZ69" s="319"/>
      <c r="PA69" s="319"/>
      <c r="PB69" s="319"/>
      <c r="PC69" s="319"/>
      <c r="PD69" s="319"/>
      <c r="PE69" s="319"/>
      <c r="PF69" s="319"/>
      <c r="PG69" s="319"/>
      <c r="PH69" s="319"/>
      <c r="PI69" s="319"/>
      <c r="PJ69" s="319"/>
      <c r="PK69" s="319"/>
      <c r="PL69" s="319"/>
      <c r="PM69" s="319"/>
      <c r="PN69" s="319"/>
      <c r="PO69" s="319"/>
      <c r="PP69" s="319"/>
      <c r="PQ69" s="319"/>
      <c r="PR69" s="319"/>
      <c r="PS69" s="319"/>
      <c r="PT69" s="319"/>
      <c r="PU69" s="319"/>
      <c r="PV69" s="319"/>
      <c r="PW69" s="319"/>
      <c r="PX69" s="319"/>
      <c r="PY69" s="319"/>
      <c r="PZ69" s="319"/>
      <c r="QA69" s="319"/>
      <c r="QB69" s="319"/>
      <c r="QC69" s="319"/>
      <c r="QD69" s="319"/>
      <c r="QE69" s="319"/>
      <c r="QF69" s="319"/>
      <c r="QG69" s="319"/>
      <c r="QH69" s="319"/>
      <c r="QI69" s="319"/>
      <c r="QJ69" s="319"/>
      <c r="QK69" s="319"/>
      <c r="QL69" s="319"/>
      <c r="QM69" s="319"/>
      <c r="QN69" s="319"/>
      <c r="QO69" s="319"/>
      <c r="QP69" s="319"/>
      <c r="QQ69" s="319"/>
      <c r="QR69" s="319"/>
      <c r="QS69" s="319"/>
      <c r="QT69" s="319"/>
      <c r="QU69" s="319"/>
      <c r="QV69" s="319"/>
      <c r="QW69" s="319"/>
      <c r="QX69" s="319"/>
      <c r="QY69" s="319"/>
      <c r="QZ69" s="319"/>
      <c r="RA69" s="319"/>
      <c r="RB69" s="319"/>
      <c r="RC69" s="319"/>
      <c r="RD69" s="319"/>
      <c r="RE69" s="319"/>
      <c r="RF69" s="319"/>
      <c r="RG69" s="319"/>
    </row>
    <row r="70" spans="1:475" s="746" customFormat="1">
      <c r="A70" s="319"/>
      <c r="B70" s="837" t="s">
        <v>77</v>
      </c>
      <c r="C70" s="848"/>
      <c r="D70" s="849"/>
      <c r="E70" s="812" t="s">
        <v>716</v>
      </c>
      <c r="F70" s="812">
        <v>5</v>
      </c>
      <c r="G70" s="839">
        <f t="shared" si="18"/>
        <v>5.9194928648876148E-3</v>
      </c>
      <c r="H70" s="7" t="s">
        <v>37</v>
      </c>
      <c r="I70" s="813">
        <v>61</v>
      </c>
      <c r="J70" s="814">
        <v>170</v>
      </c>
      <c r="K70" s="815">
        <v>32.409999999999997</v>
      </c>
      <c r="L70" s="815">
        <v>32.409999999999997</v>
      </c>
      <c r="M70" s="841">
        <f t="shared" si="11"/>
        <v>0</v>
      </c>
      <c r="N70" s="841">
        <f t="shared" si="12"/>
        <v>10370</v>
      </c>
      <c r="O70" s="745"/>
      <c r="P70" s="843"/>
      <c r="Q70" s="844"/>
      <c r="R70" s="844">
        <f t="shared" si="13"/>
        <v>0</v>
      </c>
      <c r="S70" s="844">
        <f t="shared" ref="S70:S88" si="19">L70*I70</f>
        <v>1977.0099999999998</v>
      </c>
      <c r="T70" s="844">
        <v>0</v>
      </c>
      <c r="U70" s="844"/>
      <c r="V70" s="844"/>
      <c r="W70" s="844">
        <v>0</v>
      </c>
      <c r="X70" s="844"/>
      <c r="Y70" s="844"/>
      <c r="Z70" s="844">
        <f t="shared" si="14"/>
        <v>0</v>
      </c>
      <c r="AA70" s="845">
        <f>IF(J70=0,0,(HLOOKUP(H70,ElectricAvoidedCosts!$C$7:$P$37,F70+1,FALSE)))</f>
        <v>0.3175879546338175</v>
      </c>
      <c r="AB70" s="844">
        <f t="shared" si="15"/>
        <v>3293.3870895526875</v>
      </c>
      <c r="AC70" s="846" t="str">
        <f t="shared" si="16"/>
        <v/>
      </c>
      <c r="AD70" s="846" t="str">
        <f t="shared" si="17"/>
        <v/>
      </c>
      <c r="AE70" s="319"/>
      <c r="AF70" s="319"/>
      <c r="AG70" s="319"/>
      <c r="AH70" s="319"/>
      <c r="AI70" s="319"/>
      <c r="AJ70" s="319"/>
      <c r="AK70" s="319"/>
      <c r="AL70" s="319"/>
      <c r="AM70" s="319"/>
      <c r="AN70" s="319"/>
      <c r="AO70" s="319"/>
      <c r="AP70" s="319"/>
      <c r="AQ70" s="319"/>
      <c r="AR70" s="319"/>
      <c r="AS70" s="319"/>
      <c r="AT70" s="319"/>
      <c r="AU70" s="319"/>
      <c r="AV70" s="319"/>
      <c r="AW70" s="319"/>
      <c r="AX70" s="319"/>
      <c r="AY70" s="319"/>
      <c r="AZ70" s="319"/>
      <c r="BA70" s="319"/>
      <c r="BB70" s="319"/>
      <c r="BC70" s="319"/>
      <c r="BD70" s="319"/>
      <c r="BE70" s="319"/>
      <c r="BF70" s="319"/>
      <c r="BG70" s="319"/>
      <c r="BH70" s="319"/>
      <c r="BI70" s="319"/>
      <c r="BJ70" s="319"/>
      <c r="BK70" s="319"/>
      <c r="BL70" s="319"/>
      <c r="BM70" s="319"/>
      <c r="BN70" s="319"/>
      <c r="BO70" s="319"/>
      <c r="BP70" s="319"/>
      <c r="BQ70" s="319"/>
      <c r="BR70" s="319"/>
      <c r="BS70" s="319"/>
      <c r="BT70" s="319"/>
      <c r="BU70" s="319"/>
      <c r="BV70" s="319"/>
      <c r="BW70" s="319"/>
      <c r="BX70" s="319"/>
      <c r="BY70" s="319"/>
      <c r="BZ70" s="319"/>
      <c r="CA70" s="319"/>
      <c r="CB70" s="319"/>
      <c r="CC70" s="319"/>
      <c r="CD70" s="319"/>
      <c r="CE70" s="319"/>
      <c r="CF70" s="319"/>
      <c r="CG70" s="319"/>
      <c r="CH70" s="319"/>
      <c r="CI70" s="319"/>
      <c r="CJ70" s="319"/>
      <c r="CK70" s="319"/>
      <c r="CL70" s="319"/>
      <c r="CM70" s="319"/>
      <c r="CN70" s="319"/>
      <c r="CO70" s="319"/>
      <c r="CP70" s="319"/>
      <c r="CQ70" s="319"/>
      <c r="CR70" s="319"/>
      <c r="CS70" s="319"/>
      <c r="CT70" s="319"/>
      <c r="CU70" s="319"/>
      <c r="CV70" s="319"/>
      <c r="CW70" s="319"/>
      <c r="CX70" s="319"/>
      <c r="CY70" s="319"/>
      <c r="CZ70" s="319"/>
      <c r="DA70" s="319"/>
      <c r="DB70" s="319"/>
      <c r="DC70" s="319"/>
      <c r="DD70" s="319"/>
      <c r="DE70" s="319"/>
      <c r="DF70" s="319"/>
      <c r="DG70" s="319"/>
      <c r="DH70" s="319"/>
      <c r="DI70" s="319"/>
      <c r="DJ70" s="319"/>
      <c r="DK70" s="319"/>
      <c r="DL70" s="319"/>
      <c r="DM70" s="319"/>
      <c r="DN70" s="319"/>
      <c r="DO70" s="319"/>
      <c r="DP70" s="319"/>
      <c r="DQ70" s="319"/>
      <c r="DR70" s="319"/>
      <c r="DS70" s="319"/>
      <c r="DT70" s="319"/>
      <c r="DU70" s="319"/>
      <c r="DV70" s="319"/>
      <c r="DW70" s="319"/>
      <c r="DX70" s="319"/>
      <c r="DY70" s="319"/>
      <c r="DZ70" s="319"/>
      <c r="EA70" s="319"/>
      <c r="EB70" s="319"/>
      <c r="EC70" s="319"/>
      <c r="ED70" s="319"/>
      <c r="EE70" s="319"/>
      <c r="EF70" s="319"/>
      <c r="EG70" s="319"/>
      <c r="EH70" s="319"/>
      <c r="EI70" s="319"/>
      <c r="EJ70" s="319"/>
      <c r="EK70" s="319"/>
      <c r="EL70" s="319"/>
      <c r="EM70" s="319"/>
      <c r="EN70" s="319"/>
      <c r="EO70" s="319"/>
      <c r="EP70" s="319"/>
      <c r="EQ70" s="319"/>
      <c r="ER70" s="319"/>
      <c r="ES70" s="319"/>
      <c r="ET70" s="319"/>
      <c r="EU70" s="319"/>
      <c r="EV70" s="319"/>
      <c r="EW70" s="319"/>
      <c r="EX70" s="319"/>
      <c r="EY70" s="319"/>
      <c r="EZ70" s="319"/>
      <c r="FA70" s="319"/>
      <c r="FB70" s="319"/>
      <c r="FC70" s="319"/>
      <c r="FD70" s="319"/>
      <c r="FE70" s="319"/>
      <c r="FF70" s="319"/>
      <c r="FG70" s="319"/>
      <c r="FH70" s="319"/>
      <c r="FI70" s="319"/>
      <c r="FJ70" s="319"/>
      <c r="FK70" s="319"/>
      <c r="FL70" s="319"/>
      <c r="FM70" s="319"/>
      <c r="FN70" s="319"/>
      <c r="FO70" s="319"/>
      <c r="FP70" s="319"/>
      <c r="FQ70" s="319"/>
      <c r="FR70" s="319"/>
      <c r="FS70" s="319"/>
      <c r="FT70" s="319"/>
      <c r="FU70" s="319"/>
      <c r="FV70" s="319"/>
      <c r="FW70" s="319"/>
      <c r="FX70" s="319"/>
      <c r="FY70" s="319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19"/>
      <c r="IB70" s="319"/>
      <c r="IC70" s="319"/>
      <c r="ID70" s="319"/>
      <c r="IE70" s="319"/>
      <c r="IF70" s="319"/>
      <c r="IG70" s="319"/>
      <c r="IH70" s="319"/>
      <c r="II70" s="319"/>
      <c r="IJ70" s="319"/>
      <c r="IK70" s="319"/>
      <c r="IL70" s="319"/>
      <c r="IM70" s="319"/>
      <c r="IN70" s="319"/>
      <c r="IO70" s="319"/>
      <c r="IP70" s="319"/>
      <c r="IQ70" s="319"/>
      <c r="IR70" s="319"/>
      <c r="IS70" s="319"/>
      <c r="IT70" s="319"/>
      <c r="IU70" s="319"/>
      <c r="IV70" s="319"/>
      <c r="IW70" s="319"/>
      <c r="IX70" s="319"/>
      <c r="IY70" s="319"/>
      <c r="IZ70" s="319"/>
      <c r="JA70" s="319"/>
      <c r="JB70" s="319"/>
      <c r="JC70" s="319"/>
      <c r="JD70" s="319"/>
      <c r="JE70" s="319"/>
      <c r="JF70" s="319"/>
      <c r="JG70" s="319"/>
      <c r="JH70" s="319"/>
      <c r="JI70" s="319"/>
      <c r="JJ70" s="319"/>
      <c r="JK70" s="319"/>
      <c r="JL70" s="319"/>
      <c r="JM70" s="319"/>
      <c r="JN70" s="319"/>
      <c r="JO70" s="319"/>
      <c r="JP70" s="319"/>
      <c r="JQ70" s="319"/>
      <c r="JR70" s="319"/>
      <c r="JS70" s="319"/>
      <c r="JT70" s="319"/>
      <c r="JU70" s="319"/>
      <c r="JV70" s="319"/>
      <c r="JW70" s="319"/>
      <c r="JX70" s="319"/>
      <c r="JY70" s="319"/>
      <c r="JZ70" s="319"/>
      <c r="KA70" s="319"/>
      <c r="KB70" s="319"/>
      <c r="KC70" s="319"/>
      <c r="KD70" s="319"/>
      <c r="KE70" s="319"/>
      <c r="KF70" s="319"/>
      <c r="KG70" s="319"/>
      <c r="KH70" s="319"/>
      <c r="KI70" s="319"/>
      <c r="KJ70" s="319"/>
      <c r="KK70" s="319"/>
      <c r="KL70" s="319"/>
      <c r="KM70" s="319"/>
      <c r="KN70" s="319"/>
      <c r="KO70" s="319"/>
      <c r="KP70" s="319"/>
      <c r="KQ70" s="319"/>
      <c r="KR70" s="319"/>
      <c r="KS70" s="319"/>
      <c r="KT70" s="319"/>
      <c r="KU70" s="319"/>
      <c r="KV70" s="319"/>
      <c r="KW70" s="319"/>
      <c r="KX70" s="319"/>
      <c r="KY70" s="319"/>
      <c r="KZ70" s="319"/>
      <c r="LA70" s="319"/>
      <c r="LB70" s="319"/>
      <c r="LC70" s="319"/>
      <c r="LD70" s="319"/>
      <c r="LE70" s="319"/>
      <c r="LF70" s="319"/>
      <c r="LG70" s="319"/>
      <c r="LH70" s="319"/>
      <c r="LI70" s="319"/>
      <c r="LJ70" s="319"/>
      <c r="LK70" s="319"/>
      <c r="LL70" s="319"/>
      <c r="LM70" s="319"/>
      <c r="LN70" s="319"/>
      <c r="LO70" s="319"/>
      <c r="LP70" s="319"/>
      <c r="LQ70" s="319"/>
      <c r="LR70" s="319"/>
      <c r="LS70" s="319"/>
      <c r="LT70" s="319"/>
      <c r="LU70" s="319"/>
      <c r="LV70" s="319"/>
      <c r="LW70" s="319"/>
      <c r="LX70" s="319"/>
      <c r="LY70" s="319"/>
      <c r="LZ70" s="319"/>
      <c r="MA70" s="319"/>
      <c r="MB70" s="319"/>
      <c r="MC70" s="319"/>
      <c r="MD70" s="319"/>
      <c r="ME70" s="319"/>
      <c r="MF70" s="319"/>
      <c r="MG70" s="319"/>
      <c r="MH70" s="319"/>
      <c r="MI70" s="319"/>
      <c r="MJ70" s="319"/>
      <c r="MK70" s="319"/>
      <c r="ML70" s="319"/>
      <c r="MM70" s="319"/>
      <c r="MN70" s="319"/>
      <c r="MO70" s="319"/>
      <c r="MP70" s="319"/>
      <c r="MQ70" s="319"/>
      <c r="MR70" s="319"/>
      <c r="MS70" s="319"/>
      <c r="MT70" s="319"/>
      <c r="MU70" s="319"/>
      <c r="MV70" s="319"/>
      <c r="MW70" s="319"/>
      <c r="MX70" s="319"/>
      <c r="MY70" s="319"/>
      <c r="MZ70" s="319"/>
      <c r="NA70" s="319"/>
      <c r="NB70" s="319"/>
      <c r="NC70" s="319"/>
      <c r="ND70" s="319"/>
      <c r="NE70" s="319"/>
      <c r="NF70" s="319"/>
      <c r="NG70" s="319"/>
      <c r="NH70" s="319"/>
      <c r="NI70" s="319"/>
      <c r="NJ70" s="319"/>
      <c r="NK70" s="319"/>
      <c r="NL70" s="319"/>
      <c r="NM70" s="319"/>
      <c r="NN70" s="319"/>
      <c r="NO70" s="319"/>
      <c r="NP70" s="319"/>
      <c r="NQ70" s="319"/>
      <c r="NR70" s="319"/>
      <c r="NS70" s="319"/>
      <c r="NT70" s="319"/>
      <c r="NU70" s="319"/>
      <c r="NV70" s="319"/>
      <c r="NW70" s="319"/>
      <c r="NX70" s="319"/>
      <c r="NY70" s="319"/>
      <c r="NZ70" s="319"/>
      <c r="OA70" s="319"/>
      <c r="OB70" s="319"/>
      <c r="OC70" s="319"/>
      <c r="OD70" s="319"/>
      <c r="OE70" s="319"/>
      <c r="OF70" s="319"/>
      <c r="OG70" s="319"/>
      <c r="OH70" s="319"/>
      <c r="OI70" s="319"/>
      <c r="OJ70" s="319"/>
      <c r="OK70" s="319"/>
      <c r="OL70" s="319"/>
      <c r="OM70" s="319"/>
      <c r="ON70" s="319"/>
      <c r="OO70" s="319"/>
      <c r="OP70" s="319"/>
      <c r="OQ70" s="319"/>
      <c r="OR70" s="319"/>
      <c r="OS70" s="319"/>
      <c r="OT70" s="319"/>
      <c r="OU70" s="319"/>
      <c r="OV70" s="319"/>
      <c r="OW70" s="319"/>
      <c r="OX70" s="319"/>
      <c r="OY70" s="319"/>
      <c r="OZ70" s="319"/>
      <c r="PA70" s="319"/>
      <c r="PB70" s="319"/>
      <c r="PC70" s="319"/>
      <c r="PD70" s="319"/>
      <c r="PE70" s="319"/>
      <c r="PF70" s="319"/>
      <c r="PG70" s="319"/>
      <c r="PH70" s="319"/>
      <c r="PI70" s="319"/>
      <c r="PJ70" s="319"/>
      <c r="PK70" s="319"/>
      <c r="PL70" s="319"/>
      <c r="PM70" s="319"/>
      <c r="PN70" s="319"/>
      <c r="PO70" s="319"/>
      <c r="PP70" s="319"/>
      <c r="PQ70" s="319"/>
      <c r="PR70" s="319"/>
      <c r="PS70" s="319"/>
      <c r="PT70" s="319"/>
      <c r="PU70" s="319"/>
      <c r="PV70" s="319"/>
      <c r="PW70" s="319"/>
      <c r="PX70" s="319"/>
      <c r="PY70" s="319"/>
      <c r="PZ70" s="319"/>
      <c r="QA70" s="319"/>
      <c r="QB70" s="319"/>
      <c r="QC70" s="319"/>
      <c r="QD70" s="319"/>
      <c r="QE70" s="319"/>
      <c r="QF70" s="319"/>
      <c r="QG70" s="319"/>
      <c r="QH70" s="319"/>
      <c r="QI70" s="319"/>
      <c r="QJ70" s="319"/>
      <c r="QK70" s="319"/>
      <c r="QL70" s="319"/>
      <c r="QM70" s="319"/>
      <c r="QN70" s="319"/>
      <c r="QO70" s="319"/>
      <c r="QP70" s="319"/>
      <c r="QQ70" s="319"/>
      <c r="QR70" s="319"/>
      <c r="QS70" s="319"/>
      <c r="QT70" s="319"/>
      <c r="QU70" s="319"/>
      <c r="QV70" s="319"/>
      <c r="QW70" s="319"/>
      <c r="QX70" s="319"/>
      <c r="QY70" s="319"/>
      <c r="QZ70" s="319"/>
      <c r="RA70" s="319"/>
      <c r="RB70" s="319"/>
      <c r="RC70" s="319"/>
      <c r="RD70" s="319"/>
      <c r="RE70" s="319"/>
      <c r="RF70" s="319"/>
      <c r="RG70" s="319"/>
    </row>
    <row r="71" spans="1:475" s="746" customFormat="1">
      <c r="A71" s="319"/>
      <c r="B71" s="837" t="s">
        <v>77</v>
      </c>
      <c r="C71" s="848"/>
      <c r="D71" s="849"/>
      <c r="E71" s="812" t="s">
        <v>506</v>
      </c>
      <c r="F71" s="812">
        <v>16</v>
      </c>
      <c r="G71" s="839">
        <f t="shared" si="18"/>
        <v>3.4344703520344667E-2</v>
      </c>
      <c r="H71" s="7" t="s">
        <v>37</v>
      </c>
      <c r="I71" s="813">
        <v>119</v>
      </c>
      <c r="J71" s="814">
        <v>158</v>
      </c>
      <c r="K71" s="815">
        <v>165</v>
      </c>
      <c r="L71" s="815">
        <v>165</v>
      </c>
      <c r="M71" s="841">
        <f t="shared" si="11"/>
        <v>0</v>
      </c>
      <c r="N71" s="841">
        <f t="shared" si="12"/>
        <v>18802</v>
      </c>
      <c r="O71" s="745"/>
      <c r="P71" s="843"/>
      <c r="Q71" s="844"/>
      <c r="R71" s="844">
        <f t="shared" si="13"/>
        <v>0</v>
      </c>
      <c r="S71" s="844">
        <f t="shared" si="19"/>
        <v>19635</v>
      </c>
      <c r="T71" s="844">
        <v>0</v>
      </c>
      <c r="U71" s="844"/>
      <c r="V71" s="844"/>
      <c r="W71" s="844">
        <v>0</v>
      </c>
      <c r="X71" s="844"/>
      <c r="Y71" s="844"/>
      <c r="Z71" s="844">
        <f t="shared" si="14"/>
        <v>0</v>
      </c>
      <c r="AA71" s="845">
        <f>IF(J71=0,0,(HLOOKUP(H71,ElectricAvoidedCosts!$C$7:$P$37,F71+1,FALSE)))</f>
        <v>0.82039587581731288</v>
      </c>
      <c r="AB71" s="844">
        <f t="shared" si="15"/>
        <v>15425.083257117118</v>
      </c>
      <c r="AC71" s="846" t="str">
        <f t="shared" si="16"/>
        <v/>
      </c>
      <c r="AD71" s="846" t="str">
        <f t="shared" si="17"/>
        <v/>
      </c>
      <c r="AE71" s="319"/>
      <c r="AF71" s="319"/>
      <c r="AG71" s="319"/>
      <c r="AH71" s="319"/>
      <c r="AI71" s="319"/>
      <c r="AJ71" s="319"/>
      <c r="AK71" s="319"/>
      <c r="AL71" s="319"/>
      <c r="AM71" s="319"/>
      <c r="AN71" s="319"/>
      <c r="AO71" s="319"/>
      <c r="AP71" s="319"/>
      <c r="AQ71" s="319"/>
      <c r="AR71" s="319"/>
      <c r="AS71" s="319"/>
      <c r="AT71" s="319"/>
      <c r="AU71" s="319"/>
      <c r="AV71" s="319"/>
      <c r="AW71" s="319"/>
      <c r="AX71" s="319"/>
      <c r="AY71" s="319"/>
      <c r="AZ71" s="319"/>
      <c r="BA71" s="319"/>
      <c r="BB71" s="319"/>
      <c r="BC71" s="319"/>
      <c r="BD71" s="319"/>
      <c r="BE71" s="319"/>
      <c r="BF71" s="319"/>
      <c r="BG71" s="319"/>
      <c r="BH71" s="319"/>
      <c r="BI71" s="319"/>
      <c r="BJ71" s="319"/>
      <c r="BK71" s="319"/>
      <c r="BL71" s="319"/>
      <c r="BM71" s="319"/>
      <c r="BN71" s="319"/>
      <c r="BO71" s="319"/>
      <c r="BP71" s="319"/>
      <c r="BQ71" s="319"/>
      <c r="BR71" s="319"/>
      <c r="BS71" s="319"/>
      <c r="BT71" s="319"/>
      <c r="BU71" s="319"/>
      <c r="BV71" s="319"/>
      <c r="BW71" s="319"/>
      <c r="BX71" s="319"/>
      <c r="BY71" s="319"/>
      <c r="BZ71" s="319"/>
      <c r="CA71" s="319"/>
      <c r="CB71" s="319"/>
      <c r="CC71" s="319"/>
      <c r="CD71" s="319"/>
      <c r="CE71" s="319"/>
      <c r="CF71" s="319"/>
      <c r="CG71" s="319"/>
      <c r="CH71" s="319"/>
      <c r="CI71" s="319"/>
      <c r="CJ71" s="319"/>
      <c r="CK71" s="319"/>
      <c r="CL71" s="319"/>
      <c r="CM71" s="319"/>
      <c r="CN71" s="319"/>
      <c r="CO71" s="319"/>
      <c r="CP71" s="319"/>
      <c r="CQ71" s="319"/>
      <c r="CR71" s="319"/>
      <c r="CS71" s="319"/>
      <c r="CT71" s="319"/>
      <c r="CU71" s="319"/>
      <c r="CV71" s="319"/>
      <c r="CW71" s="319"/>
      <c r="CX71" s="319"/>
      <c r="CY71" s="319"/>
      <c r="CZ71" s="319"/>
      <c r="DA71" s="319"/>
      <c r="DB71" s="319"/>
      <c r="DC71" s="319"/>
      <c r="DD71" s="319"/>
      <c r="DE71" s="319"/>
      <c r="DF71" s="319"/>
      <c r="DG71" s="319"/>
      <c r="DH71" s="319"/>
      <c r="DI71" s="319"/>
      <c r="DJ71" s="319"/>
      <c r="DK71" s="319"/>
      <c r="DL71" s="319"/>
      <c r="DM71" s="319"/>
      <c r="DN71" s="319"/>
      <c r="DO71" s="319"/>
      <c r="DP71" s="319"/>
      <c r="DQ71" s="319"/>
      <c r="DR71" s="319"/>
      <c r="DS71" s="319"/>
      <c r="DT71" s="319"/>
      <c r="DU71" s="319"/>
      <c r="DV71" s="319"/>
      <c r="DW71" s="319"/>
      <c r="DX71" s="319"/>
      <c r="DY71" s="319"/>
      <c r="DZ71" s="319"/>
      <c r="EA71" s="319"/>
      <c r="EB71" s="319"/>
      <c r="EC71" s="319"/>
      <c r="ED71" s="319"/>
      <c r="EE71" s="319"/>
      <c r="EF71" s="319"/>
      <c r="EG71" s="319"/>
      <c r="EH71" s="319"/>
      <c r="EI71" s="319"/>
      <c r="EJ71" s="319"/>
      <c r="EK71" s="319"/>
      <c r="EL71" s="319"/>
      <c r="EM71" s="319"/>
      <c r="EN71" s="319"/>
      <c r="EO71" s="319"/>
      <c r="EP71" s="319"/>
      <c r="EQ71" s="319"/>
      <c r="ER71" s="319"/>
      <c r="ES71" s="319"/>
      <c r="ET71" s="319"/>
      <c r="EU71" s="319"/>
      <c r="EV71" s="319"/>
      <c r="EW71" s="319"/>
      <c r="EX71" s="319"/>
      <c r="EY71" s="319"/>
      <c r="EZ71" s="319"/>
      <c r="FA71" s="319"/>
      <c r="FB71" s="319"/>
      <c r="FC71" s="319"/>
      <c r="FD71" s="319"/>
      <c r="FE71" s="319"/>
      <c r="FF71" s="319"/>
      <c r="FG71" s="319"/>
      <c r="FH71" s="319"/>
      <c r="FI71" s="319"/>
      <c r="FJ71" s="319"/>
      <c r="FK71" s="319"/>
      <c r="FL71" s="319"/>
      <c r="FM71" s="319"/>
      <c r="FN71" s="319"/>
      <c r="FO71" s="319"/>
      <c r="FP71" s="319"/>
      <c r="FQ71" s="319"/>
      <c r="FR71" s="319"/>
      <c r="FS71" s="319"/>
      <c r="FT71" s="319"/>
      <c r="FU71" s="319"/>
      <c r="FV71" s="319"/>
      <c r="FW71" s="319"/>
      <c r="FX71" s="319"/>
      <c r="FY71" s="319"/>
      <c r="FZ71" s="319"/>
      <c r="GA71" s="319"/>
      <c r="GB71" s="319"/>
      <c r="GC71" s="319"/>
      <c r="GD71" s="319"/>
      <c r="GE71" s="319"/>
      <c r="GF71" s="319"/>
      <c r="GG71" s="319"/>
      <c r="GH71" s="319"/>
      <c r="GI71" s="319"/>
      <c r="GJ71" s="319"/>
      <c r="GK71" s="319"/>
      <c r="GL71" s="319"/>
      <c r="GM71" s="319"/>
      <c r="GN71" s="319"/>
      <c r="GO71" s="319"/>
      <c r="GP71" s="319"/>
      <c r="GQ71" s="319"/>
      <c r="GR71" s="319"/>
      <c r="GS71" s="319"/>
      <c r="GT71" s="319"/>
      <c r="GU71" s="319"/>
      <c r="GV71" s="319"/>
      <c r="GW71" s="319"/>
      <c r="GX71" s="319"/>
      <c r="GY71" s="319"/>
      <c r="GZ71" s="319"/>
      <c r="HA71" s="319"/>
      <c r="HB71" s="319"/>
      <c r="HC71" s="319"/>
      <c r="HD71" s="319"/>
      <c r="HE71" s="319"/>
      <c r="HF71" s="319"/>
      <c r="HG71" s="319"/>
      <c r="HH71" s="319"/>
      <c r="HI71" s="319"/>
      <c r="HJ71" s="319"/>
      <c r="HK71" s="319"/>
      <c r="HL71" s="319"/>
      <c r="HM71" s="319"/>
      <c r="HN71" s="319"/>
      <c r="HO71" s="319"/>
      <c r="HP71" s="319"/>
      <c r="HQ71" s="319"/>
      <c r="HR71" s="319"/>
      <c r="HS71" s="319"/>
      <c r="HT71" s="319"/>
      <c r="HU71" s="319"/>
      <c r="HV71" s="319"/>
      <c r="HW71" s="319"/>
      <c r="HX71" s="319"/>
      <c r="HY71" s="319"/>
      <c r="HZ71" s="319"/>
      <c r="IA71" s="319"/>
      <c r="IB71" s="319"/>
      <c r="IC71" s="319"/>
      <c r="ID71" s="319"/>
      <c r="IE71" s="319"/>
      <c r="IF71" s="319"/>
      <c r="IG71" s="319"/>
      <c r="IH71" s="319"/>
      <c r="II71" s="319"/>
      <c r="IJ71" s="319"/>
      <c r="IK71" s="319"/>
      <c r="IL71" s="319"/>
      <c r="IM71" s="319"/>
      <c r="IN71" s="319"/>
      <c r="IO71" s="319"/>
      <c r="IP71" s="319"/>
      <c r="IQ71" s="319"/>
      <c r="IR71" s="319"/>
      <c r="IS71" s="319"/>
      <c r="IT71" s="319"/>
      <c r="IU71" s="319"/>
      <c r="IV71" s="319"/>
      <c r="IW71" s="319"/>
      <c r="IX71" s="319"/>
      <c r="IY71" s="319"/>
      <c r="IZ71" s="319"/>
      <c r="JA71" s="319"/>
      <c r="JB71" s="319"/>
      <c r="JC71" s="319"/>
      <c r="JD71" s="319"/>
      <c r="JE71" s="319"/>
      <c r="JF71" s="319"/>
      <c r="JG71" s="319"/>
      <c r="JH71" s="319"/>
      <c r="JI71" s="319"/>
      <c r="JJ71" s="319"/>
      <c r="JK71" s="319"/>
      <c r="JL71" s="319"/>
      <c r="JM71" s="319"/>
      <c r="JN71" s="319"/>
      <c r="JO71" s="319"/>
      <c r="JP71" s="319"/>
      <c r="JQ71" s="319"/>
      <c r="JR71" s="319"/>
      <c r="JS71" s="319"/>
      <c r="JT71" s="319"/>
      <c r="JU71" s="319"/>
      <c r="JV71" s="319"/>
      <c r="JW71" s="319"/>
      <c r="JX71" s="319"/>
      <c r="JY71" s="319"/>
      <c r="JZ71" s="319"/>
      <c r="KA71" s="319"/>
      <c r="KB71" s="319"/>
      <c r="KC71" s="319"/>
      <c r="KD71" s="319"/>
      <c r="KE71" s="319"/>
      <c r="KF71" s="319"/>
      <c r="KG71" s="319"/>
      <c r="KH71" s="319"/>
      <c r="KI71" s="319"/>
      <c r="KJ71" s="319"/>
      <c r="KK71" s="319"/>
      <c r="KL71" s="319"/>
      <c r="KM71" s="319"/>
      <c r="KN71" s="319"/>
      <c r="KO71" s="319"/>
      <c r="KP71" s="319"/>
      <c r="KQ71" s="319"/>
      <c r="KR71" s="319"/>
      <c r="KS71" s="319"/>
      <c r="KT71" s="319"/>
      <c r="KU71" s="319"/>
      <c r="KV71" s="319"/>
      <c r="KW71" s="319"/>
      <c r="KX71" s="319"/>
      <c r="KY71" s="319"/>
      <c r="KZ71" s="319"/>
      <c r="LA71" s="319"/>
      <c r="LB71" s="319"/>
      <c r="LC71" s="319"/>
      <c r="LD71" s="319"/>
      <c r="LE71" s="319"/>
      <c r="LF71" s="319"/>
      <c r="LG71" s="319"/>
      <c r="LH71" s="319"/>
      <c r="LI71" s="319"/>
      <c r="LJ71" s="319"/>
      <c r="LK71" s="319"/>
      <c r="LL71" s="319"/>
      <c r="LM71" s="319"/>
      <c r="LN71" s="319"/>
      <c r="LO71" s="319"/>
      <c r="LP71" s="319"/>
      <c r="LQ71" s="319"/>
      <c r="LR71" s="319"/>
      <c r="LS71" s="319"/>
      <c r="LT71" s="319"/>
      <c r="LU71" s="319"/>
      <c r="LV71" s="319"/>
      <c r="LW71" s="319"/>
      <c r="LX71" s="319"/>
      <c r="LY71" s="319"/>
      <c r="LZ71" s="319"/>
      <c r="MA71" s="319"/>
      <c r="MB71" s="319"/>
      <c r="MC71" s="319"/>
      <c r="MD71" s="319"/>
      <c r="ME71" s="319"/>
      <c r="MF71" s="319"/>
      <c r="MG71" s="319"/>
      <c r="MH71" s="319"/>
      <c r="MI71" s="319"/>
      <c r="MJ71" s="319"/>
      <c r="MK71" s="319"/>
      <c r="ML71" s="319"/>
      <c r="MM71" s="319"/>
      <c r="MN71" s="319"/>
      <c r="MO71" s="319"/>
      <c r="MP71" s="319"/>
      <c r="MQ71" s="319"/>
      <c r="MR71" s="319"/>
      <c r="MS71" s="319"/>
      <c r="MT71" s="319"/>
      <c r="MU71" s="319"/>
      <c r="MV71" s="319"/>
      <c r="MW71" s="319"/>
      <c r="MX71" s="319"/>
      <c r="MY71" s="319"/>
      <c r="MZ71" s="319"/>
      <c r="NA71" s="319"/>
      <c r="NB71" s="319"/>
      <c r="NC71" s="319"/>
      <c r="ND71" s="319"/>
      <c r="NE71" s="319"/>
      <c r="NF71" s="319"/>
      <c r="NG71" s="319"/>
      <c r="NH71" s="319"/>
      <c r="NI71" s="319"/>
      <c r="NJ71" s="319"/>
      <c r="NK71" s="319"/>
      <c r="NL71" s="319"/>
      <c r="NM71" s="319"/>
      <c r="NN71" s="319"/>
      <c r="NO71" s="319"/>
      <c r="NP71" s="319"/>
      <c r="NQ71" s="319"/>
      <c r="NR71" s="319"/>
      <c r="NS71" s="319"/>
      <c r="NT71" s="319"/>
      <c r="NU71" s="319"/>
      <c r="NV71" s="319"/>
      <c r="NW71" s="319"/>
      <c r="NX71" s="319"/>
      <c r="NY71" s="319"/>
      <c r="NZ71" s="319"/>
      <c r="OA71" s="319"/>
      <c r="OB71" s="319"/>
      <c r="OC71" s="319"/>
      <c r="OD71" s="319"/>
      <c r="OE71" s="319"/>
      <c r="OF71" s="319"/>
      <c r="OG71" s="319"/>
      <c r="OH71" s="319"/>
      <c r="OI71" s="319"/>
      <c r="OJ71" s="319"/>
      <c r="OK71" s="319"/>
      <c r="OL71" s="319"/>
      <c r="OM71" s="319"/>
      <c r="ON71" s="319"/>
      <c r="OO71" s="319"/>
      <c r="OP71" s="319"/>
      <c r="OQ71" s="319"/>
      <c r="OR71" s="319"/>
      <c r="OS71" s="319"/>
      <c r="OT71" s="319"/>
      <c r="OU71" s="319"/>
      <c r="OV71" s="319"/>
      <c r="OW71" s="319"/>
      <c r="OX71" s="319"/>
      <c r="OY71" s="319"/>
      <c r="OZ71" s="319"/>
      <c r="PA71" s="319"/>
      <c r="PB71" s="319"/>
      <c r="PC71" s="319"/>
      <c r="PD71" s="319"/>
      <c r="PE71" s="319"/>
      <c r="PF71" s="319"/>
      <c r="PG71" s="319"/>
      <c r="PH71" s="319"/>
      <c r="PI71" s="319"/>
      <c r="PJ71" s="319"/>
      <c r="PK71" s="319"/>
      <c r="PL71" s="319"/>
      <c r="PM71" s="319"/>
      <c r="PN71" s="319"/>
      <c r="PO71" s="319"/>
      <c r="PP71" s="319"/>
      <c r="PQ71" s="319"/>
      <c r="PR71" s="319"/>
      <c r="PS71" s="319"/>
      <c r="PT71" s="319"/>
      <c r="PU71" s="319"/>
      <c r="PV71" s="319"/>
      <c r="PW71" s="319"/>
      <c r="PX71" s="319"/>
      <c r="PY71" s="319"/>
      <c r="PZ71" s="319"/>
      <c r="QA71" s="319"/>
      <c r="QB71" s="319"/>
      <c r="QC71" s="319"/>
      <c r="QD71" s="319"/>
      <c r="QE71" s="319"/>
      <c r="QF71" s="319"/>
      <c r="QG71" s="319"/>
      <c r="QH71" s="319"/>
      <c r="QI71" s="319"/>
      <c r="QJ71" s="319"/>
      <c r="QK71" s="319"/>
      <c r="QL71" s="319"/>
      <c r="QM71" s="319"/>
      <c r="QN71" s="319"/>
      <c r="QO71" s="319"/>
      <c r="QP71" s="319"/>
      <c r="QQ71" s="319"/>
      <c r="QR71" s="319"/>
      <c r="QS71" s="319"/>
      <c r="QT71" s="319"/>
      <c r="QU71" s="319"/>
      <c r="QV71" s="319"/>
      <c r="QW71" s="319"/>
      <c r="QX71" s="319"/>
      <c r="QY71" s="319"/>
      <c r="QZ71" s="319"/>
      <c r="RA71" s="319"/>
      <c r="RB71" s="319"/>
      <c r="RC71" s="319"/>
      <c r="RD71" s="319"/>
      <c r="RE71" s="319"/>
      <c r="RF71" s="319"/>
      <c r="RG71" s="319"/>
    </row>
    <row r="72" spans="1:475" s="746" customFormat="1">
      <c r="A72" s="319"/>
      <c r="B72" s="837" t="s">
        <v>77</v>
      </c>
      <c r="C72" s="848"/>
      <c r="D72" s="849"/>
      <c r="E72" s="812" t="s">
        <v>717</v>
      </c>
      <c r="F72" s="812">
        <v>8</v>
      </c>
      <c r="G72" s="839">
        <f t="shared" si="18"/>
        <v>4.335557589912672E-3</v>
      </c>
      <c r="H72" s="7" t="s">
        <v>37</v>
      </c>
      <c r="I72" s="813">
        <v>47</v>
      </c>
      <c r="J72" s="814">
        <v>101</v>
      </c>
      <c r="K72" s="815">
        <v>52.35</v>
      </c>
      <c r="L72" s="815">
        <v>52.35</v>
      </c>
      <c r="M72" s="841">
        <f t="shared" si="11"/>
        <v>0</v>
      </c>
      <c r="N72" s="841">
        <f t="shared" si="12"/>
        <v>4747</v>
      </c>
      <c r="O72" s="745"/>
      <c r="P72" s="843"/>
      <c r="Q72" s="844"/>
      <c r="R72" s="844">
        <f t="shared" si="13"/>
        <v>0</v>
      </c>
      <c r="S72" s="844">
        <f t="shared" si="19"/>
        <v>2460.4500000000003</v>
      </c>
      <c r="T72" s="844">
        <v>0</v>
      </c>
      <c r="U72" s="844"/>
      <c r="V72" s="844"/>
      <c r="W72" s="844">
        <v>0</v>
      </c>
      <c r="X72" s="844"/>
      <c r="Y72" s="844"/>
      <c r="Z72" s="844">
        <f t="shared" si="14"/>
        <v>0</v>
      </c>
      <c r="AA72" s="845">
        <f>IF(J72=0,0,(HLOOKUP(H72,ElectricAvoidedCosts!$C$7:$P$37,F72+1,FALSE)))</f>
        <v>0.48489373082680509</v>
      </c>
      <c r="AB72" s="844">
        <f t="shared" si="15"/>
        <v>2301.7905402348438</v>
      </c>
      <c r="AC72" s="846" t="str">
        <f t="shared" si="16"/>
        <v/>
      </c>
      <c r="AD72" s="846" t="str">
        <f t="shared" si="17"/>
        <v/>
      </c>
      <c r="AE72" s="319"/>
      <c r="AF72" s="319"/>
      <c r="AG72" s="319"/>
      <c r="AH72" s="319"/>
      <c r="AI72" s="319"/>
      <c r="AJ72" s="319"/>
      <c r="AK72" s="319"/>
      <c r="AL72" s="319"/>
      <c r="AM72" s="319"/>
      <c r="AN72" s="319"/>
      <c r="AO72" s="319"/>
      <c r="AP72" s="319"/>
      <c r="AQ72" s="319"/>
      <c r="AR72" s="319"/>
      <c r="AS72" s="319"/>
      <c r="AT72" s="319"/>
      <c r="AU72" s="319"/>
      <c r="AV72" s="319"/>
      <c r="AW72" s="319"/>
      <c r="AX72" s="319"/>
      <c r="AY72" s="319"/>
      <c r="AZ72" s="319"/>
      <c r="BA72" s="319"/>
      <c r="BB72" s="319"/>
      <c r="BC72" s="319"/>
      <c r="BD72" s="319"/>
      <c r="BE72" s="319"/>
      <c r="BF72" s="319"/>
      <c r="BG72" s="319"/>
      <c r="BH72" s="319"/>
      <c r="BI72" s="319"/>
      <c r="BJ72" s="319"/>
      <c r="BK72" s="319"/>
      <c r="BL72" s="319"/>
      <c r="BM72" s="319"/>
      <c r="BN72" s="319"/>
      <c r="BO72" s="319"/>
      <c r="BP72" s="319"/>
      <c r="BQ72" s="319"/>
      <c r="BR72" s="319"/>
      <c r="BS72" s="319"/>
      <c r="BT72" s="319"/>
      <c r="BU72" s="319"/>
      <c r="BV72" s="319"/>
      <c r="BW72" s="319"/>
      <c r="BX72" s="319"/>
      <c r="BY72" s="319"/>
      <c r="BZ72" s="319"/>
      <c r="CA72" s="319"/>
      <c r="CB72" s="319"/>
      <c r="CC72" s="319"/>
      <c r="CD72" s="319"/>
      <c r="CE72" s="319"/>
      <c r="CF72" s="319"/>
      <c r="CG72" s="319"/>
      <c r="CH72" s="319"/>
      <c r="CI72" s="319"/>
      <c r="CJ72" s="319"/>
      <c r="CK72" s="319"/>
      <c r="CL72" s="319"/>
      <c r="CM72" s="319"/>
      <c r="CN72" s="319"/>
      <c r="CO72" s="319"/>
      <c r="CP72" s="319"/>
      <c r="CQ72" s="319"/>
      <c r="CR72" s="319"/>
      <c r="CS72" s="319"/>
      <c r="CT72" s="319"/>
      <c r="CU72" s="319"/>
      <c r="CV72" s="319"/>
      <c r="CW72" s="319"/>
      <c r="CX72" s="319"/>
      <c r="CY72" s="319"/>
      <c r="CZ72" s="319"/>
      <c r="DA72" s="319"/>
      <c r="DB72" s="319"/>
      <c r="DC72" s="319"/>
      <c r="DD72" s="319"/>
      <c r="DE72" s="319"/>
      <c r="DF72" s="319"/>
      <c r="DG72" s="319"/>
      <c r="DH72" s="319"/>
      <c r="DI72" s="319"/>
      <c r="DJ72" s="319"/>
      <c r="DK72" s="319"/>
      <c r="DL72" s="319"/>
      <c r="DM72" s="319"/>
      <c r="DN72" s="319"/>
      <c r="DO72" s="319"/>
      <c r="DP72" s="319"/>
      <c r="DQ72" s="319"/>
      <c r="DR72" s="319"/>
      <c r="DS72" s="319"/>
      <c r="DT72" s="319"/>
      <c r="DU72" s="319"/>
      <c r="DV72" s="319"/>
      <c r="DW72" s="319"/>
      <c r="DX72" s="319"/>
      <c r="DY72" s="319"/>
      <c r="DZ72" s="319"/>
      <c r="EA72" s="319"/>
      <c r="EB72" s="319"/>
      <c r="EC72" s="319"/>
      <c r="ED72" s="319"/>
      <c r="EE72" s="319"/>
      <c r="EF72" s="319"/>
      <c r="EG72" s="319"/>
      <c r="EH72" s="319"/>
      <c r="EI72" s="319"/>
      <c r="EJ72" s="319"/>
      <c r="EK72" s="319"/>
      <c r="EL72" s="319"/>
      <c r="EM72" s="319"/>
      <c r="EN72" s="319"/>
      <c r="EO72" s="319"/>
      <c r="EP72" s="319"/>
      <c r="EQ72" s="319"/>
      <c r="ER72" s="319"/>
      <c r="ES72" s="319"/>
      <c r="ET72" s="319"/>
      <c r="EU72" s="319"/>
      <c r="EV72" s="319"/>
      <c r="EW72" s="319"/>
      <c r="EX72" s="319"/>
      <c r="EY72" s="319"/>
      <c r="EZ72" s="319"/>
      <c r="FA72" s="319"/>
      <c r="FB72" s="319"/>
      <c r="FC72" s="319"/>
      <c r="FD72" s="319"/>
      <c r="FE72" s="319"/>
      <c r="FF72" s="319"/>
      <c r="FG72" s="319"/>
      <c r="FH72" s="319"/>
      <c r="FI72" s="319"/>
      <c r="FJ72" s="319"/>
      <c r="FK72" s="319"/>
      <c r="FL72" s="319"/>
      <c r="FM72" s="319"/>
      <c r="FN72" s="319"/>
      <c r="FO72" s="319"/>
      <c r="FP72" s="319"/>
      <c r="FQ72" s="319"/>
      <c r="FR72" s="319"/>
      <c r="FS72" s="319"/>
      <c r="FT72" s="319"/>
      <c r="FU72" s="319"/>
      <c r="FV72" s="319"/>
      <c r="FW72" s="319"/>
      <c r="FX72" s="319"/>
      <c r="FY72" s="319"/>
      <c r="FZ72" s="319"/>
      <c r="GA72" s="319"/>
      <c r="GB72" s="319"/>
      <c r="GC72" s="319"/>
      <c r="GD72" s="319"/>
      <c r="GE72" s="319"/>
      <c r="GF72" s="319"/>
      <c r="GG72" s="319"/>
      <c r="GH72" s="319"/>
      <c r="GI72" s="319"/>
      <c r="GJ72" s="319"/>
      <c r="GK72" s="319"/>
      <c r="GL72" s="319"/>
      <c r="GM72" s="319"/>
      <c r="GN72" s="319"/>
      <c r="GO72" s="319"/>
      <c r="GP72" s="319"/>
      <c r="GQ72" s="319"/>
      <c r="GR72" s="319"/>
      <c r="GS72" s="319"/>
      <c r="GT72" s="319"/>
      <c r="GU72" s="319"/>
      <c r="GV72" s="319"/>
      <c r="GW72" s="319"/>
      <c r="GX72" s="319"/>
      <c r="GY72" s="319"/>
      <c r="GZ72" s="319"/>
      <c r="HA72" s="319"/>
      <c r="HB72" s="319"/>
      <c r="HC72" s="319"/>
      <c r="HD72" s="319"/>
      <c r="HE72" s="319"/>
      <c r="HF72" s="319"/>
      <c r="HG72" s="319"/>
      <c r="HH72" s="319"/>
      <c r="HI72" s="319"/>
      <c r="HJ72" s="319"/>
      <c r="HK72" s="319"/>
      <c r="HL72" s="319"/>
      <c r="HM72" s="319"/>
      <c r="HN72" s="319"/>
      <c r="HO72" s="319"/>
      <c r="HP72" s="319"/>
      <c r="HQ72" s="319"/>
      <c r="HR72" s="319"/>
      <c r="HS72" s="319"/>
      <c r="HT72" s="319"/>
      <c r="HU72" s="319"/>
      <c r="HV72" s="319"/>
      <c r="HW72" s="319"/>
      <c r="HX72" s="319"/>
      <c r="HY72" s="319"/>
      <c r="HZ72" s="319"/>
      <c r="IA72" s="319"/>
      <c r="IB72" s="319"/>
      <c r="IC72" s="319"/>
      <c r="ID72" s="319"/>
      <c r="IE72" s="319"/>
      <c r="IF72" s="319"/>
      <c r="IG72" s="319"/>
      <c r="IH72" s="319"/>
      <c r="II72" s="319"/>
      <c r="IJ72" s="319"/>
      <c r="IK72" s="319"/>
      <c r="IL72" s="319"/>
      <c r="IM72" s="319"/>
      <c r="IN72" s="319"/>
      <c r="IO72" s="319"/>
      <c r="IP72" s="319"/>
      <c r="IQ72" s="319"/>
      <c r="IR72" s="319"/>
      <c r="IS72" s="319"/>
      <c r="IT72" s="319"/>
      <c r="IU72" s="319"/>
      <c r="IV72" s="319"/>
      <c r="IW72" s="319"/>
      <c r="IX72" s="319"/>
      <c r="IY72" s="319"/>
      <c r="IZ72" s="319"/>
      <c r="JA72" s="319"/>
      <c r="JB72" s="319"/>
      <c r="JC72" s="319"/>
      <c r="JD72" s="319"/>
      <c r="JE72" s="319"/>
      <c r="JF72" s="319"/>
      <c r="JG72" s="319"/>
      <c r="JH72" s="319"/>
      <c r="JI72" s="319"/>
      <c r="JJ72" s="319"/>
      <c r="JK72" s="319"/>
      <c r="JL72" s="319"/>
      <c r="JM72" s="319"/>
      <c r="JN72" s="319"/>
      <c r="JO72" s="319"/>
      <c r="JP72" s="319"/>
      <c r="JQ72" s="319"/>
      <c r="JR72" s="319"/>
      <c r="JS72" s="319"/>
      <c r="JT72" s="319"/>
      <c r="JU72" s="319"/>
      <c r="JV72" s="319"/>
      <c r="JW72" s="319"/>
      <c r="JX72" s="319"/>
      <c r="JY72" s="319"/>
      <c r="JZ72" s="319"/>
      <c r="KA72" s="319"/>
      <c r="KB72" s="319"/>
      <c r="KC72" s="319"/>
      <c r="KD72" s="319"/>
      <c r="KE72" s="319"/>
      <c r="KF72" s="319"/>
      <c r="KG72" s="319"/>
      <c r="KH72" s="319"/>
      <c r="KI72" s="319"/>
      <c r="KJ72" s="319"/>
      <c r="KK72" s="319"/>
      <c r="KL72" s="319"/>
      <c r="KM72" s="319"/>
      <c r="KN72" s="319"/>
      <c r="KO72" s="319"/>
      <c r="KP72" s="319"/>
      <c r="KQ72" s="319"/>
      <c r="KR72" s="319"/>
      <c r="KS72" s="319"/>
      <c r="KT72" s="319"/>
      <c r="KU72" s="319"/>
      <c r="KV72" s="319"/>
      <c r="KW72" s="319"/>
      <c r="KX72" s="319"/>
      <c r="KY72" s="319"/>
      <c r="KZ72" s="319"/>
      <c r="LA72" s="319"/>
      <c r="LB72" s="319"/>
      <c r="LC72" s="319"/>
      <c r="LD72" s="319"/>
      <c r="LE72" s="319"/>
      <c r="LF72" s="319"/>
      <c r="LG72" s="319"/>
      <c r="LH72" s="319"/>
      <c r="LI72" s="319"/>
      <c r="LJ72" s="319"/>
      <c r="LK72" s="319"/>
      <c r="LL72" s="319"/>
      <c r="LM72" s="319"/>
      <c r="LN72" s="319"/>
      <c r="LO72" s="319"/>
      <c r="LP72" s="319"/>
      <c r="LQ72" s="319"/>
      <c r="LR72" s="319"/>
      <c r="LS72" s="319"/>
      <c r="LT72" s="319"/>
      <c r="LU72" s="319"/>
      <c r="LV72" s="319"/>
      <c r="LW72" s="319"/>
      <c r="LX72" s="319"/>
      <c r="LY72" s="319"/>
      <c r="LZ72" s="319"/>
      <c r="MA72" s="319"/>
      <c r="MB72" s="319"/>
      <c r="MC72" s="319"/>
      <c r="MD72" s="319"/>
      <c r="ME72" s="319"/>
      <c r="MF72" s="319"/>
      <c r="MG72" s="319"/>
      <c r="MH72" s="319"/>
      <c r="MI72" s="319"/>
      <c r="MJ72" s="319"/>
      <c r="MK72" s="319"/>
      <c r="ML72" s="319"/>
      <c r="MM72" s="319"/>
      <c r="MN72" s="319"/>
      <c r="MO72" s="319"/>
      <c r="MP72" s="319"/>
      <c r="MQ72" s="319"/>
      <c r="MR72" s="319"/>
      <c r="MS72" s="319"/>
      <c r="MT72" s="319"/>
      <c r="MU72" s="319"/>
      <c r="MV72" s="319"/>
      <c r="MW72" s="319"/>
      <c r="MX72" s="319"/>
      <c r="MY72" s="319"/>
      <c r="MZ72" s="319"/>
      <c r="NA72" s="319"/>
      <c r="NB72" s="319"/>
      <c r="NC72" s="319"/>
      <c r="ND72" s="319"/>
      <c r="NE72" s="319"/>
      <c r="NF72" s="319"/>
      <c r="NG72" s="319"/>
      <c r="NH72" s="319"/>
      <c r="NI72" s="319"/>
      <c r="NJ72" s="319"/>
      <c r="NK72" s="319"/>
      <c r="NL72" s="319"/>
      <c r="NM72" s="319"/>
      <c r="NN72" s="319"/>
      <c r="NO72" s="319"/>
      <c r="NP72" s="319"/>
      <c r="NQ72" s="319"/>
      <c r="NR72" s="319"/>
      <c r="NS72" s="319"/>
      <c r="NT72" s="319"/>
      <c r="NU72" s="319"/>
      <c r="NV72" s="319"/>
      <c r="NW72" s="319"/>
      <c r="NX72" s="319"/>
      <c r="NY72" s="319"/>
      <c r="NZ72" s="319"/>
      <c r="OA72" s="319"/>
      <c r="OB72" s="319"/>
      <c r="OC72" s="319"/>
      <c r="OD72" s="319"/>
      <c r="OE72" s="319"/>
      <c r="OF72" s="319"/>
      <c r="OG72" s="319"/>
      <c r="OH72" s="319"/>
      <c r="OI72" s="319"/>
      <c r="OJ72" s="319"/>
      <c r="OK72" s="319"/>
      <c r="OL72" s="319"/>
      <c r="OM72" s="319"/>
      <c r="ON72" s="319"/>
      <c r="OO72" s="319"/>
      <c r="OP72" s="319"/>
      <c r="OQ72" s="319"/>
      <c r="OR72" s="319"/>
      <c r="OS72" s="319"/>
      <c r="OT72" s="319"/>
      <c r="OU72" s="319"/>
      <c r="OV72" s="319"/>
      <c r="OW72" s="319"/>
      <c r="OX72" s="319"/>
      <c r="OY72" s="319"/>
      <c r="OZ72" s="319"/>
      <c r="PA72" s="319"/>
      <c r="PB72" s="319"/>
      <c r="PC72" s="319"/>
      <c r="PD72" s="319"/>
      <c r="PE72" s="319"/>
      <c r="PF72" s="319"/>
      <c r="PG72" s="319"/>
      <c r="PH72" s="319"/>
      <c r="PI72" s="319"/>
      <c r="PJ72" s="319"/>
      <c r="PK72" s="319"/>
      <c r="PL72" s="319"/>
      <c r="PM72" s="319"/>
      <c r="PN72" s="319"/>
      <c r="PO72" s="319"/>
      <c r="PP72" s="319"/>
      <c r="PQ72" s="319"/>
      <c r="PR72" s="319"/>
      <c r="PS72" s="319"/>
      <c r="PT72" s="319"/>
      <c r="PU72" s="319"/>
      <c r="PV72" s="319"/>
      <c r="PW72" s="319"/>
      <c r="PX72" s="319"/>
      <c r="PY72" s="319"/>
      <c r="PZ72" s="319"/>
      <c r="QA72" s="319"/>
      <c r="QB72" s="319"/>
      <c r="QC72" s="319"/>
      <c r="QD72" s="319"/>
      <c r="QE72" s="319"/>
      <c r="QF72" s="319"/>
      <c r="QG72" s="319"/>
      <c r="QH72" s="319"/>
      <c r="QI72" s="319"/>
      <c r="QJ72" s="319"/>
      <c r="QK72" s="319"/>
      <c r="QL72" s="319"/>
      <c r="QM72" s="319"/>
      <c r="QN72" s="319"/>
      <c r="QO72" s="319"/>
      <c r="QP72" s="319"/>
      <c r="QQ72" s="319"/>
      <c r="QR72" s="319"/>
      <c r="QS72" s="319"/>
      <c r="QT72" s="319"/>
      <c r="QU72" s="319"/>
      <c r="QV72" s="319"/>
      <c r="QW72" s="319"/>
      <c r="QX72" s="319"/>
      <c r="QY72" s="319"/>
      <c r="QZ72" s="319"/>
      <c r="RA72" s="319"/>
      <c r="RB72" s="319"/>
      <c r="RC72" s="319"/>
      <c r="RD72" s="319"/>
      <c r="RE72" s="319"/>
      <c r="RF72" s="319"/>
      <c r="RG72" s="319"/>
    </row>
    <row r="73" spans="1:475" s="746" customFormat="1">
      <c r="A73" s="319"/>
      <c r="B73" s="837" t="s">
        <v>77</v>
      </c>
      <c r="C73" s="848"/>
      <c r="D73" s="849"/>
      <c r="E73" s="812" t="s">
        <v>718</v>
      </c>
      <c r="F73" s="812">
        <v>6</v>
      </c>
      <c r="G73" s="839">
        <f t="shared" si="18"/>
        <v>5.9183512076330554E-3</v>
      </c>
      <c r="H73" s="7" t="s">
        <v>37</v>
      </c>
      <c r="I73" s="813">
        <v>60</v>
      </c>
      <c r="J73" s="814">
        <v>144</v>
      </c>
      <c r="K73" s="815">
        <v>52.35</v>
      </c>
      <c r="L73" s="815">
        <v>52.35</v>
      </c>
      <c r="M73" s="841">
        <f t="shared" si="11"/>
        <v>0</v>
      </c>
      <c r="N73" s="841">
        <f t="shared" si="12"/>
        <v>8640</v>
      </c>
      <c r="O73" s="745"/>
      <c r="P73" s="843"/>
      <c r="Q73" s="844"/>
      <c r="R73" s="844">
        <f t="shared" si="13"/>
        <v>0</v>
      </c>
      <c r="S73" s="844">
        <f t="shared" si="19"/>
        <v>3141</v>
      </c>
      <c r="T73" s="844">
        <v>0</v>
      </c>
      <c r="U73" s="844"/>
      <c r="V73" s="844"/>
      <c r="W73" s="844">
        <v>0</v>
      </c>
      <c r="X73" s="844"/>
      <c r="Y73" s="844"/>
      <c r="Z73" s="844">
        <f t="shared" si="14"/>
        <v>0</v>
      </c>
      <c r="AA73" s="845">
        <f>IF(J73=0,0,(HLOOKUP(H73,ElectricAvoidedCosts!$C$7:$P$37,F73+1,FALSE)))</f>
        <v>0.37735043748880637</v>
      </c>
      <c r="AB73" s="844">
        <f t="shared" si="15"/>
        <v>3260.3077799032872</v>
      </c>
      <c r="AC73" s="846" t="str">
        <f t="shared" si="16"/>
        <v/>
      </c>
      <c r="AD73" s="846" t="str">
        <f t="shared" si="17"/>
        <v/>
      </c>
      <c r="AE73" s="319"/>
      <c r="AF73" s="319"/>
      <c r="AG73" s="319"/>
      <c r="AH73" s="319"/>
      <c r="AI73" s="319"/>
      <c r="AJ73" s="319"/>
      <c r="AK73" s="319"/>
      <c r="AL73" s="319"/>
      <c r="AM73" s="319"/>
      <c r="AN73" s="319"/>
      <c r="AO73" s="319"/>
      <c r="AP73" s="319"/>
      <c r="AQ73" s="319"/>
      <c r="AR73" s="319"/>
      <c r="AS73" s="319"/>
      <c r="AT73" s="319"/>
      <c r="AU73" s="319"/>
      <c r="AV73" s="319"/>
      <c r="AW73" s="319"/>
      <c r="AX73" s="319"/>
      <c r="AY73" s="319"/>
      <c r="AZ73" s="319"/>
      <c r="BA73" s="319"/>
      <c r="BB73" s="319"/>
      <c r="BC73" s="319"/>
      <c r="BD73" s="319"/>
      <c r="BE73" s="319"/>
      <c r="BF73" s="319"/>
      <c r="BG73" s="319"/>
      <c r="BH73" s="319"/>
      <c r="BI73" s="319"/>
      <c r="BJ73" s="319"/>
      <c r="BK73" s="319"/>
      <c r="BL73" s="319"/>
      <c r="BM73" s="319"/>
      <c r="BN73" s="319"/>
      <c r="BO73" s="319"/>
      <c r="BP73" s="319"/>
      <c r="BQ73" s="319"/>
      <c r="BR73" s="319"/>
      <c r="BS73" s="319"/>
      <c r="BT73" s="319"/>
      <c r="BU73" s="319"/>
      <c r="BV73" s="319"/>
      <c r="BW73" s="319"/>
      <c r="BX73" s="319"/>
      <c r="BY73" s="319"/>
      <c r="BZ73" s="319"/>
      <c r="CA73" s="319"/>
      <c r="CB73" s="319"/>
      <c r="CC73" s="319"/>
      <c r="CD73" s="319"/>
      <c r="CE73" s="319"/>
      <c r="CF73" s="319"/>
      <c r="CG73" s="319"/>
      <c r="CH73" s="319"/>
      <c r="CI73" s="319"/>
      <c r="CJ73" s="319"/>
      <c r="CK73" s="319"/>
      <c r="CL73" s="319"/>
      <c r="CM73" s="319"/>
      <c r="CN73" s="319"/>
      <c r="CO73" s="319"/>
      <c r="CP73" s="319"/>
      <c r="CQ73" s="319"/>
      <c r="CR73" s="319"/>
      <c r="CS73" s="319"/>
      <c r="CT73" s="319"/>
      <c r="CU73" s="319"/>
      <c r="CV73" s="319"/>
      <c r="CW73" s="319"/>
      <c r="CX73" s="319"/>
      <c r="CY73" s="319"/>
      <c r="CZ73" s="319"/>
      <c r="DA73" s="319"/>
      <c r="DB73" s="319"/>
      <c r="DC73" s="319"/>
      <c r="DD73" s="319"/>
      <c r="DE73" s="319"/>
      <c r="DF73" s="319"/>
      <c r="DG73" s="319"/>
      <c r="DH73" s="319"/>
      <c r="DI73" s="319"/>
      <c r="DJ73" s="319"/>
      <c r="DK73" s="319"/>
      <c r="DL73" s="319"/>
      <c r="DM73" s="319"/>
      <c r="DN73" s="319"/>
      <c r="DO73" s="319"/>
      <c r="DP73" s="319"/>
      <c r="DQ73" s="319"/>
      <c r="DR73" s="319"/>
      <c r="DS73" s="319"/>
      <c r="DT73" s="319"/>
      <c r="DU73" s="319"/>
      <c r="DV73" s="319"/>
      <c r="DW73" s="319"/>
      <c r="DX73" s="319"/>
      <c r="DY73" s="319"/>
      <c r="DZ73" s="319"/>
      <c r="EA73" s="319"/>
      <c r="EB73" s="319"/>
      <c r="EC73" s="319"/>
      <c r="ED73" s="319"/>
      <c r="EE73" s="319"/>
      <c r="EF73" s="319"/>
      <c r="EG73" s="319"/>
      <c r="EH73" s="319"/>
      <c r="EI73" s="319"/>
      <c r="EJ73" s="319"/>
      <c r="EK73" s="319"/>
      <c r="EL73" s="319"/>
      <c r="EM73" s="319"/>
      <c r="EN73" s="319"/>
      <c r="EO73" s="319"/>
      <c r="EP73" s="319"/>
      <c r="EQ73" s="319"/>
      <c r="ER73" s="319"/>
      <c r="ES73" s="319"/>
      <c r="ET73" s="319"/>
      <c r="EU73" s="319"/>
      <c r="EV73" s="319"/>
      <c r="EW73" s="319"/>
      <c r="EX73" s="319"/>
      <c r="EY73" s="319"/>
      <c r="EZ73" s="319"/>
      <c r="FA73" s="319"/>
      <c r="FB73" s="319"/>
      <c r="FC73" s="319"/>
      <c r="FD73" s="319"/>
      <c r="FE73" s="319"/>
      <c r="FF73" s="319"/>
      <c r="FG73" s="319"/>
      <c r="FH73" s="319"/>
      <c r="FI73" s="319"/>
      <c r="FJ73" s="319"/>
      <c r="FK73" s="319"/>
      <c r="FL73" s="319"/>
      <c r="FM73" s="319"/>
      <c r="FN73" s="319"/>
      <c r="FO73" s="319"/>
      <c r="FP73" s="319"/>
      <c r="FQ73" s="319"/>
      <c r="FR73" s="319"/>
      <c r="FS73" s="319"/>
      <c r="FT73" s="319"/>
      <c r="FU73" s="319"/>
      <c r="FV73" s="319"/>
      <c r="FW73" s="319"/>
      <c r="FX73" s="319"/>
      <c r="FY73" s="319"/>
      <c r="FZ73" s="319"/>
      <c r="GA73" s="319"/>
      <c r="GB73" s="319"/>
      <c r="GC73" s="319"/>
      <c r="GD73" s="319"/>
      <c r="GE73" s="319"/>
      <c r="GF73" s="319"/>
      <c r="GG73" s="319"/>
      <c r="GH73" s="319"/>
      <c r="GI73" s="319"/>
      <c r="GJ73" s="319"/>
      <c r="GK73" s="319"/>
      <c r="GL73" s="319"/>
      <c r="GM73" s="319"/>
      <c r="GN73" s="319"/>
      <c r="GO73" s="319"/>
      <c r="GP73" s="319"/>
      <c r="GQ73" s="319"/>
      <c r="GR73" s="319"/>
      <c r="GS73" s="319"/>
      <c r="GT73" s="319"/>
      <c r="GU73" s="319"/>
      <c r="GV73" s="319"/>
      <c r="GW73" s="319"/>
      <c r="GX73" s="319"/>
      <c r="GY73" s="319"/>
      <c r="GZ73" s="319"/>
      <c r="HA73" s="319"/>
      <c r="HB73" s="319"/>
      <c r="HC73" s="319"/>
      <c r="HD73" s="319"/>
      <c r="HE73" s="319"/>
      <c r="HF73" s="319"/>
      <c r="HG73" s="319"/>
      <c r="HH73" s="319"/>
      <c r="HI73" s="319"/>
      <c r="HJ73" s="319"/>
      <c r="HK73" s="319"/>
      <c r="HL73" s="319"/>
      <c r="HM73" s="319"/>
      <c r="HN73" s="319"/>
      <c r="HO73" s="319"/>
      <c r="HP73" s="319"/>
      <c r="HQ73" s="319"/>
      <c r="HR73" s="319"/>
      <c r="HS73" s="319"/>
      <c r="HT73" s="319"/>
      <c r="HU73" s="319"/>
      <c r="HV73" s="319"/>
      <c r="HW73" s="319"/>
      <c r="HX73" s="319"/>
      <c r="HY73" s="319"/>
      <c r="HZ73" s="319"/>
      <c r="IA73" s="319"/>
      <c r="IB73" s="319"/>
      <c r="IC73" s="319"/>
      <c r="ID73" s="319"/>
      <c r="IE73" s="319"/>
      <c r="IF73" s="319"/>
      <c r="IG73" s="319"/>
      <c r="IH73" s="319"/>
      <c r="II73" s="319"/>
      <c r="IJ73" s="319"/>
      <c r="IK73" s="319"/>
      <c r="IL73" s="319"/>
      <c r="IM73" s="319"/>
      <c r="IN73" s="319"/>
      <c r="IO73" s="319"/>
      <c r="IP73" s="319"/>
      <c r="IQ73" s="319"/>
      <c r="IR73" s="319"/>
      <c r="IS73" s="319"/>
      <c r="IT73" s="319"/>
      <c r="IU73" s="319"/>
      <c r="IV73" s="319"/>
      <c r="IW73" s="319"/>
      <c r="IX73" s="319"/>
      <c r="IY73" s="319"/>
      <c r="IZ73" s="319"/>
      <c r="JA73" s="319"/>
      <c r="JB73" s="319"/>
      <c r="JC73" s="319"/>
      <c r="JD73" s="319"/>
      <c r="JE73" s="319"/>
      <c r="JF73" s="319"/>
      <c r="JG73" s="319"/>
      <c r="JH73" s="319"/>
      <c r="JI73" s="319"/>
      <c r="JJ73" s="319"/>
      <c r="JK73" s="319"/>
      <c r="JL73" s="319"/>
      <c r="JM73" s="319"/>
      <c r="JN73" s="319"/>
      <c r="JO73" s="319"/>
      <c r="JP73" s="319"/>
      <c r="JQ73" s="319"/>
      <c r="JR73" s="319"/>
      <c r="JS73" s="319"/>
      <c r="JT73" s="319"/>
      <c r="JU73" s="319"/>
      <c r="JV73" s="319"/>
      <c r="JW73" s="319"/>
      <c r="JX73" s="319"/>
      <c r="JY73" s="319"/>
      <c r="JZ73" s="319"/>
      <c r="KA73" s="319"/>
      <c r="KB73" s="319"/>
      <c r="KC73" s="319"/>
      <c r="KD73" s="319"/>
      <c r="KE73" s="319"/>
      <c r="KF73" s="319"/>
      <c r="KG73" s="319"/>
      <c r="KH73" s="319"/>
      <c r="KI73" s="319"/>
      <c r="KJ73" s="319"/>
      <c r="KK73" s="319"/>
      <c r="KL73" s="319"/>
      <c r="KM73" s="319"/>
      <c r="KN73" s="319"/>
      <c r="KO73" s="319"/>
      <c r="KP73" s="319"/>
      <c r="KQ73" s="319"/>
      <c r="KR73" s="319"/>
      <c r="KS73" s="319"/>
      <c r="KT73" s="319"/>
      <c r="KU73" s="319"/>
      <c r="KV73" s="319"/>
      <c r="KW73" s="319"/>
      <c r="KX73" s="319"/>
      <c r="KY73" s="319"/>
      <c r="KZ73" s="319"/>
      <c r="LA73" s="319"/>
      <c r="LB73" s="319"/>
      <c r="LC73" s="319"/>
      <c r="LD73" s="319"/>
      <c r="LE73" s="319"/>
      <c r="LF73" s="319"/>
      <c r="LG73" s="319"/>
      <c r="LH73" s="319"/>
      <c r="LI73" s="319"/>
      <c r="LJ73" s="319"/>
      <c r="LK73" s="319"/>
      <c r="LL73" s="319"/>
      <c r="LM73" s="319"/>
      <c r="LN73" s="319"/>
      <c r="LO73" s="319"/>
      <c r="LP73" s="319"/>
      <c r="LQ73" s="319"/>
      <c r="LR73" s="319"/>
      <c r="LS73" s="319"/>
      <c r="LT73" s="319"/>
      <c r="LU73" s="319"/>
      <c r="LV73" s="319"/>
      <c r="LW73" s="319"/>
      <c r="LX73" s="319"/>
      <c r="LY73" s="319"/>
      <c r="LZ73" s="319"/>
      <c r="MA73" s="319"/>
      <c r="MB73" s="319"/>
      <c r="MC73" s="319"/>
      <c r="MD73" s="319"/>
      <c r="ME73" s="319"/>
      <c r="MF73" s="319"/>
      <c r="MG73" s="319"/>
      <c r="MH73" s="319"/>
      <c r="MI73" s="319"/>
      <c r="MJ73" s="319"/>
      <c r="MK73" s="319"/>
      <c r="ML73" s="319"/>
      <c r="MM73" s="319"/>
      <c r="MN73" s="319"/>
      <c r="MO73" s="319"/>
      <c r="MP73" s="319"/>
      <c r="MQ73" s="319"/>
      <c r="MR73" s="319"/>
      <c r="MS73" s="319"/>
      <c r="MT73" s="319"/>
      <c r="MU73" s="319"/>
      <c r="MV73" s="319"/>
      <c r="MW73" s="319"/>
      <c r="MX73" s="319"/>
      <c r="MY73" s="319"/>
      <c r="MZ73" s="319"/>
      <c r="NA73" s="319"/>
      <c r="NB73" s="319"/>
      <c r="NC73" s="319"/>
      <c r="ND73" s="319"/>
      <c r="NE73" s="319"/>
      <c r="NF73" s="319"/>
      <c r="NG73" s="319"/>
      <c r="NH73" s="319"/>
      <c r="NI73" s="319"/>
      <c r="NJ73" s="319"/>
      <c r="NK73" s="319"/>
      <c r="NL73" s="319"/>
      <c r="NM73" s="319"/>
      <c r="NN73" s="319"/>
      <c r="NO73" s="319"/>
      <c r="NP73" s="319"/>
      <c r="NQ73" s="319"/>
      <c r="NR73" s="319"/>
      <c r="NS73" s="319"/>
      <c r="NT73" s="319"/>
      <c r="NU73" s="319"/>
      <c r="NV73" s="319"/>
      <c r="NW73" s="319"/>
      <c r="NX73" s="319"/>
      <c r="NY73" s="319"/>
      <c r="NZ73" s="319"/>
      <c r="OA73" s="319"/>
      <c r="OB73" s="319"/>
      <c r="OC73" s="319"/>
      <c r="OD73" s="319"/>
      <c r="OE73" s="319"/>
      <c r="OF73" s="319"/>
      <c r="OG73" s="319"/>
      <c r="OH73" s="319"/>
      <c r="OI73" s="319"/>
      <c r="OJ73" s="319"/>
      <c r="OK73" s="319"/>
      <c r="OL73" s="319"/>
      <c r="OM73" s="319"/>
      <c r="ON73" s="319"/>
      <c r="OO73" s="319"/>
      <c r="OP73" s="319"/>
      <c r="OQ73" s="319"/>
      <c r="OR73" s="319"/>
      <c r="OS73" s="319"/>
      <c r="OT73" s="319"/>
      <c r="OU73" s="319"/>
      <c r="OV73" s="319"/>
      <c r="OW73" s="319"/>
      <c r="OX73" s="319"/>
      <c r="OY73" s="319"/>
      <c r="OZ73" s="319"/>
      <c r="PA73" s="319"/>
      <c r="PB73" s="319"/>
      <c r="PC73" s="319"/>
      <c r="PD73" s="319"/>
      <c r="PE73" s="319"/>
      <c r="PF73" s="319"/>
      <c r="PG73" s="319"/>
      <c r="PH73" s="319"/>
      <c r="PI73" s="319"/>
      <c r="PJ73" s="319"/>
      <c r="PK73" s="319"/>
      <c r="PL73" s="319"/>
      <c r="PM73" s="319"/>
      <c r="PN73" s="319"/>
      <c r="PO73" s="319"/>
      <c r="PP73" s="319"/>
      <c r="PQ73" s="319"/>
      <c r="PR73" s="319"/>
      <c r="PS73" s="319"/>
      <c r="PT73" s="319"/>
      <c r="PU73" s="319"/>
      <c r="PV73" s="319"/>
      <c r="PW73" s="319"/>
      <c r="PX73" s="319"/>
      <c r="PY73" s="319"/>
      <c r="PZ73" s="319"/>
      <c r="QA73" s="319"/>
      <c r="QB73" s="319"/>
      <c r="QC73" s="319"/>
      <c r="QD73" s="319"/>
      <c r="QE73" s="319"/>
      <c r="QF73" s="319"/>
      <c r="QG73" s="319"/>
      <c r="QH73" s="319"/>
      <c r="QI73" s="319"/>
      <c r="QJ73" s="319"/>
      <c r="QK73" s="319"/>
      <c r="QL73" s="319"/>
      <c r="QM73" s="319"/>
      <c r="QN73" s="319"/>
      <c r="QO73" s="319"/>
      <c r="QP73" s="319"/>
      <c r="QQ73" s="319"/>
      <c r="QR73" s="319"/>
      <c r="QS73" s="319"/>
      <c r="QT73" s="319"/>
      <c r="QU73" s="319"/>
      <c r="QV73" s="319"/>
      <c r="QW73" s="319"/>
      <c r="QX73" s="319"/>
      <c r="QY73" s="319"/>
      <c r="QZ73" s="319"/>
      <c r="RA73" s="319"/>
      <c r="RB73" s="319"/>
      <c r="RC73" s="319"/>
      <c r="RD73" s="319"/>
      <c r="RE73" s="319"/>
      <c r="RF73" s="319"/>
      <c r="RG73" s="319"/>
    </row>
    <row r="74" spans="1:475" s="746" customFormat="1">
      <c r="A74" s="319"/>
      <c r="B74" s="837" t="s">
        <v>77</v>
      </c>
      <c r="C74" s="848"/>
      <c r="D74" s="849"/>
      <c r="E74" s="812" t="s">
        <v>719</v>
      </c>
      <c r="F74" s="812">
        <v>5</v>
      </c>
      <c r="G74" s="839">
        <f t="shared" si="18"/>
        <v>1.7239024543838567E-4</v>
      </c>
      <c r="H74" s="7" t="s">
        <v>37</v>
      </c>
      <c r="I74" s="813">
        <v>2</v>
      </c>
      <c r="J74" s="814">
        <v>151</v>
      </c>
      <c r="K74" s="815">
        <v>52.35</v>
      </c>
      <c r="L74" s="815">
        <v>52.35</v>
      </c>
      <c r="M74" s="841">
        <f t="shared" si="11"/>
        <v>0</v>
      </c>
      <c r="N74" s="841">
        <f t="shared" si="12"/>
        <v>302</v>
      </c>
      <c r="O74" s="745"/>
      <c r="P74" s="843"/>
      <c r="Q74" s="844"/>
      <c r="R74" s="844">
        <f t="shared" si="13"/>
        <v>0</v>
      </c>
      <c r="S74" s="844">
        <f t="shared" si="19"/>
        <v>104.7</v>
      </c>
      <c r="T74" s="844">
        <v>0</v>
      </c>
      <c r="U74" s="844"/>
      <c r="V74" s="844"/>
      <c r="W74" s="844">
        <v>0</v>
      </c>
      <c r="X74" s="844"/>
      <c r="Y74" s="844"/>
      <c r="Z74" s="844">
        <f t="shared" si="14"/>
        <v>0</v>
      </c>
      <c r="AA74" s="845">
        <f>IF(J74=0,0,(HLOOKUP(H74,ElectricAvoidedCosts!$C$7:$P$37,F74+1,FALSE)))</f>
        <v>0.3175879546338175</v>
      </c>
      <c r="AB74" s="844">
        <f t="shared" si="15"/>
        <v>95.911562299412893</v>
      </c>
      <c r="AC74" s="846" t="str">
        <f t="shared" si="16"/>
        <v/>
      </c>
      <c r="AD74" s="846" t="str">
        <f t="shared" si="17"/>
        <v/>
      </c>
      <c r="AE74" s="319"/>
      <c r="AF74" s="319"/>
      <c r="AG74" s="319"/>
      <c r="AH74" s="319"/>
      <c r="AI74" s="319"/>
      <c r="AJ74" s="319"/>
      <c r="AK74" s="319"/>
      <c r="AL74" s="319"/>
      <c r="AM74" s="319"/>
      <c r="AN74" s="319"/>
      <c r="AO74" s="319"/>
      <c r="AP74" s="319"/>
      <c r="AQ74" s="319"/>
      <c r="AR74" s="319"/>
      <c r="AS74" s="319"/>
      <c r="AT74" s="319"/>
      <c r="AU74" s="319"/>
      <c r="AV74" s="319"/>
      <c r="AW74" s="319"/>
      <c r="AX74" s="319"/>
      <c r="AY74" s="319"/>
      <c r="AZ74" s="319"/>
      <c r="BA74" s="319"/>
      <c r="BB74" s="319"/>
      <c r="BC74" s="319"/>
      <c r="BD74" s="319"/>
      <c r="BE74" s="319"/>
      <c r="BF74" s="319"/>
      <c r="BG74" s="319"/>
      <c r="BH74" s="319"/>
      <c r="BI74" s="319"/>
      <c r="BJ74" s="319"/>
      <c r="BK74" s="319"/>
      <c r="BL74" s="319"/>
      <c r="BM74" s="319"/>
      <c r="BN74" s="319"/>
      <c r="BO74" s="319"/>
      <c r="BP74" s="319"/>
      <c r="BQ74" s="319"/>
      <c r="BR74" s="319"/>
      <c r="BS74" s="319"/>
      <c r="BT74" s="319"/>
      <c r="BU74" s="319"/>
      <c r="BV74" s="319"/>
      <c r="BW74" s="319"/>
      <c r="BX74" s="319"/>
      <c r="BY74" s="319"/>
      <c r="BZ74" s="319"/>
      <c r="CA74" s="319"/>
      <c r="CB74" s="319"/>
      <c r="CC74" s="319"/>
      <c r="CD74" s="319"/>
      <c r="CE74" s="319"/>
      <c r="CF74" s="319"/>
      <c r="CG74" s="319"/>
      <c r="CH74" s="319"/>
      <c r="CI74" s="319"/>
      <c r="CJ74" s="319"/>
      <c r="CK74" s="319"/>
      <c r="CL74" s="319"/>
      <c r="CM74" s="319"/>
      <c r="CN74" s="319"/>
      <c r="CO74" s="319"/>
      <c r="CP74" s="319"/>
      <c r="CQ74" s="319"/>
      <c r="CR74" s="319"/>
      <c r="CS74" s="319"/>
      <c r="CT74" s="319"/>
      <c r="CU74" s="319"/>
      <c r="CV74" s="319"/>
      <c r="CW74" s="319"/>
      <c r="CX74" s="319"/>
      <c r="CY74" s="319"/>
      <c r="CZ74" s="319"/>
      <c r="DA74" s="319"/>
      <c r="DB74" s="319"/>
      <c r="DC74" s="319"/>
      <c r="DD74" s="319"/>
      <c r="DE74" s="319"/>
      <c r="DF74" s="319"/>
      <c r="DG74" s="319"/>
      <c r="DH74" s="319"/>
      <c r="DI74" s="319"/>
      <c r="DJ74" s="319"/>
      <c r="DK74" s="319"/>
      <c r="DL74" s="319"/>
      <c r="DM74" s="319"/>
      <c r="DN74" s="319"/>
      <c r="DO74" s="319"/>
      <c r="DP74" s="319"/>
      <c r="DQ74" s="319"/>
      <c r="DR74" s="319"/>
      <c r="DS74" s="319"/>
      <c r="DT74" s="319"/>
      <c r="DU74" s="319"/>
      <c r="DV74" s="319"/>
      <c r="DW74" s="319"/>
      <c r="DX74" s="319"/>
      <c r="DY74" s="319"/>
      <c r="DZ74" s="319"/>
      <c r="EA74" s="319"/>
      <c r="EB74" s="319"/>
      <c r="EC74" s="319"/>
      <c r="ED74" s="319"/>
      <c r="EE74" s="319"/>
      <c r="EF74" s="319"/>
      <c r="EG74" s="319"/>
      <c r="EH74" s="319"/>
      <c r="EI74" s="319"/>
      <c r="EJ74" s="319"/>
      <c r="EK74" s="319"/>
      <c r="EL74" s="319"/>
      <c r="EM74" s="319"/>
      <c r="EN74" s="319"/>
      <c r="EO74" s="319"/>
      <c r="EP74" s="319"/>
      <c r="EQ74" s="319"/>
      <c r="ER74" s="319"/>
      <c r="ES74" s="319"/>
      <c r="ET74" s="319"/>
      <c r="EU74" s="319"/>
      <c r="EV74" s="319"/>
      <c r="EW74" s="319"/>
      <c r="EX74" s="319"/>
      <c r="EY74" s="319"/>
      <c r="EZ74" s="319"/>
      <c r="FA74" s="319"/>
      <c r="FB74" s="319"/>
      <c r="FC74" s="319"/>
      <c r="FD74" s="319"/>
      <c r="FE74" s="319"/>
      <c r="FF74" s="319"/>
      <c r="FG74" s="319"/>
      <c r="FH74" s="319"/>
      <c r="FI74" s="319"/>
      <c r="FJ74" s="319"/>
      <c r="FK74" s="319"/>
      <c r="FL74" s="319"/>
      <c r="FM74" s="319"/>
      <c r="FN74" s="319"/>
      <c r="FO74" s="319"/>
      <c r="FP74" s="319"/>
      <c r="FQ74" s="319"/>
      <c r="FR74" s="319"/>
      <c r="FS74" s="319"/>
      <c r="FT74" s="319"/>
      <c r="FU74" s="319"/>
      <c r="FV74" s="319"/>
      <c r="FW74" s="319"/>
      <c r="FX74" s="319"/>
      <c r="FY74" s="319"/>
      <c r="FZ74" s="319"/>
      <c r="GA74" s="319"/>
      <c r="GB74" s="319"/>
      <c r="GC74" s="319"/>
      <c r="GD74" s="319"/>
      <c r="GE74" s="319"/>
      <c r="GF74" s="319"/>
      <c r="GG74" s="319"/>
      <c r="GH74" s="319"/>
      <c r="GI74" s="319"/>
      <c r="GJ74" s="319"/>
      <c r="GK74" s="319"/>
      <c r="GL74" s="319"/>
      <c r="GM74" s="319"/>
      <c r="GN74" s="319"/>
      <c r="GO74" s="319"/>
      <c r="GP74" s="319"/>
      <c r="GQ74" s="319"/>
      <c r="GR74" s="319"/>
      <c r="GS74" s="319"/>
      <c r="GT74" s="319"/>
      <c r="GU74" s="319"/>
      <c r="GV74" s="319"/>
      <c r="GW74" s="319"/>
      <c r="GX74" s="319"/>
      <c r="GY74" s="319"/>
      <c r="GZ74" s="319"/>
      <c r="HA74" s="319"/>
      <c r="HB74" s="319"/>
      <c r="HC74" s="319"/>
      <c r="HD74" s="319"/>
      <c r="HE74" s="319"/>
      <c r="HF74" s="319"/>
      <c r="HG74" s="319"/>
      <c r="HH74" s="319"/>
      <c r="HI74" s="319"/>
      <c r="HJ74" s="319"/>
      <c r="HK74" s="319"/>
      <c r="HL74" s="319"/>
      <c r="HM74" s="319"/>
      <c r="HN74" s="319"/>
      <c r="HO74" s="319"/>
      <c r="HP74" s="319"/>
      <c r="HQ74" s="319"/>
      <c r="HR74" s="319"/>
      <c r="HS74" s="319"/>
      <c r="HT74" s="319"/>
      <c r="HU74" s="319"/>
      <c r="HV74" s="319"/>
      <c r="HW74" s="319"/>
      <c r="HX74" s="319"/>
      <c r="HY74" s="319"/>
      <c r="HZ74" s="319"/>
      <c r="IA74" s="319"/>
      <c r="IB74" s="319"/>
      <c r="IC74" s="319"/>
      <c r="ID74" s="319"/>
      <c r="IE74" s="319"/>
      <c r="IF74" s="319"/>
      <c r="IG74" s="319"/>
      <c r="IH74" s="319"/>
      <c r="II74" s="319"/>
      <c r="IJ74" s="319"/>
      <c r="IK74" s="319"/>
      <c r="IL74" s="319"/>
      <c r="IM74" s="319"/>
      <c r="IN74" s="319"/>
      <c r="IO74" s="319"/>
      <c r="IP74" s="319"/>
      <c r="IQ74" s="319"/>
      <c r="IR74" s="319"/>
      <c r="IS74" s="319"/>
      <c r="IT74" s="319"/>
      <c r="IU74" s="319"/>
      <c r="IV74" s="319"/>
      <c r="IW74" s="319"/>
      <c r="IX74" s="319"/>
      <c r="IY74" s="319"/>
      <c r="IZ74" s="319"/>
      <c r="JA74" s="319"/>
      <c r="JB74" s="319"/>
      <c r="JC74" s="319"/>
      <c r="JD74" s="319"/>
      <c r="JE74" s="319"/>
      <c r="JF74" s="319"/>
      <c r="JG74" s="319"/>
      <c r="JH74" s="319"/>
      <c r="JI74" s="319"/>
      <c r="JJ74" s="319"/>
      <c r="JK74" s="319"/>
      <c r="JL74" s="319"/>
      <c r="JM74" s="319"/>
      <c r="JN74" s="319"/>
      <c r="JO74" s="319"/>
      <c r="JP74" s="319"/>
      <c r="JQ74" s="319"/>
      <c r="JR74" s="319"/>
      <c r="JS74" s="319"/>
      <c r="JT74" s="319"/>
      <c r="JU74" s="319"/>
      <c r="JV74" s="319"/>
      <c r="JW74" s="319"/>
      <c r="JX74" s="319"/>
      <c r="JY74" s="319"/>
      <c r="JZ74" s="319"/>
      <c r="KA74" s="319"/>
      <c r="KB74" s="319"/>
      <c r="KC74" s="319"/>
      <c r="KD74" s="319"/>
      <c r="KE74" s="319"/>
      <c r="KF74" s="319"/>
      <c r="KG74" s="319"/>
      <c r="KH74" s="319"/>
      <c r="KI74" s="319"/>
      <c r="KJ74" s="319"/>
      <c r="KK74" s="319"/>
      <c r="KL74" s="319"/>
      <c r="KM74" s="319"/>
      <c r="KN74" s="319"/>
      <c r="KO74" s="319"/>
      <c r="KP74" s="319"/>
      <c r="KQ74" s="319"/>
      <c r="KR74" s="319"/>
      <c r="KS74" s="319"/>
      <c r="KT74" s="319"/>
      <c r="KU74" s="319"/>
      <c r="KV74" s="319"/>
      <c r="KW74" s="319"/>
      <c r="KX74" s="319"/>
      <c r="KY74" s="319"/>
      <c r="KZ74" s="319"/>
      <c r="LA74" s="319"/>
      <c r="LB74" s="319"/>
      <c r="LC74" s="319"/>
      <c r="LD74" s="319"/>
      <c r="LE74" s="319"/>
      <c r="LF74" s="319"/>
      <c r="LG74" s="319"/>
      <c r="LH74" s="319"/>
      <c r="LI74" s="319"/>
      <c r="LJ74" s="319"/>
      <c r="LK74" s="319"/>
      <c r="LL74" s="319"/>
      <c r="LM74" s="319"/>
      <c r="LN74" s="319"/>
      <c r="LO74" s="319"/>
      <c r="LP74" s="319"/>
      <c r="LQ74" s="319"/>
      <c r="LR74" s="319"/>
      <c r="LS74" s="319"/>
      <c r="LT74" s="319"/>
      <c r="LU74" s="319"/>
      <c r="LV74" s="319"/>
      <c r="LW74" s="319"/>
      <c r="LX74" s="319"/>
      <c r="LY74" s="319"/>
      <c r="LZ74" s="319"/>
      <c r="MA74" s="319"/>
      <c r="MB74" s="319"/>
      <c r="MC74" s="319"/>
      <c r="MD74" s="319"/>
      <c r="ME74" s="319"/>
      <c r="MF74" s="319"/>
      <c r="MG74" s="319"/>
      <c r="MH74" s="319"/>
      <c r="MI74" s="319"/>
      <c r="MJ74" s="319"/>
      <c r="MK74" s="319"/>
      <c r="ML74" s="319"/>
      <c r="MM74" s="319"/>
      <c r="MN74" s="319"/>
      <c r="MO74" s="319"/>
      <c r="MP74" s="319"/>
      <c r="MQ74" s="319"/>
      <c r="MR74" s="319"/>
      <c r="MS74" s="319"/>
      <c r="MT74" s="319"/>
      <c r="MU74" s="319"/>
      <c r="MV74" s="319"/>
      <c r="MW74" s="319"/>
      <c r="MX74" s="319"/>
      <c r="MY74" s="319"/>
      <c r="MZ74" s="319"/>
      <c r="NA74" s="319"/>
      <c r="NB74" s="319"/>
      <c r="NC74" s="319"/>
      <c r="ND74" s="319"/>
      <c r="NE74" s="319"/>
      <c r="NF74" s="319"/>
      <c r="NG74" s="319"/>
      <c r="NH74" s="319"/>
      <c r="NI74" s="319"/>
      <c r="NJ74" s="319"/>
      <c r="NK74" s="319"/>
      <c r="NL74" s="319"/>
      <c r="NM74" s="319"/>
      <c r="NN74" s="319"/>
      <c r="NO74" s="319"/>
      <c r="NP74" s="319"/>
      <c r="NQ74" s="319"/>
      <c r="NR74" s="319"/>
      <c r="NS74" s="319"/>
      <c r="NT74" s="319"/>
      <c r="NU74" s="319"/>
      <c r="NV74" s="319"/>
      <c r="NW74" s="319"/>
      <c r="NX74" s="319"/>
      <c r="NY74" s="319"/>
      <c r="NZ74" s="319"/>
      <c r="OA74" s="319"/>
      <c r="OB74" s="319"/>
      <c r="OC74" s="319"/>
      <c r="OD74" s="319"/>
      <c r="OE74" s="319"/>
      <c r="OF74" s="319"/>
      <c r="OG74" s="319"/>
      <c r="OH74" s="319"/>
      <c r="OI74" s="319"/>
      <c r="OJ74" s="319"/>
      <c r="OK74" s="319"/>
      <c r="OL74" s="319"/>
      <c r="OM74" s="319"/>
      <c r="ON74" s="319"/>
      <c r="OO74" s="319"/>
      <c r="OP74" s="319"/>
      <c r="OQ74" s="319"/>
      <c r="OR74" s="319"/>
      <c r="OS74" s="319"/>
      <c r="OT74" s="319"/>
      <c r="OU74" s="319"/>
      <c r="OV74" s="319"/>
      <c r="OW74" s="319"/>
      <c r="OX74" s="319"/>
      <c r="OY74" s="319"/>
      <c r="OZ74" s="319"/>
      <c r="PA74" s="319"/>
      <c r="PB74" s="319"/>
      <c r="PC74" s="319"/>
      <c r="PD74" s="319"/>
      <c r="PE74" s="319"/>
      <c r="PF74" s="319"/>
      <c r="PG74" s="319"/>
      <c r="PH74" s="319"/>
      <c r="PI74" s="319"/>
      <c r="PJ74" s="319"/>
      <c r="PK74" s="319"/>
      <c r="PL74" s="319"/>
      <c r="PM74" s="319"/>
      <c r="PN74" s="319"/>
      <c r="PO74" s="319"/>
      <c r="PP74" s="319"/>
      <c r="PQ74" s="319"/>
      <c r="PR74" s="319"/>
      <c r="PS74" s="319"/>
      <c r="PT74" s="319"/>
      <c r="PU74" s="319"/>
      <c r="PV74" s="319"/>
      <c r="PW74" s="319"/>
      <c r="PX74" s="319"/>
      <c r="PY74" s="319"/>
      <c r="PZ74" s="319"/>
      <c r="QA74" s="319"/>
      <c r="QB74" s="319"/>
      <c r="QC74" s="319"/>
      <c r="QD74" s="319"/>
      <c r="QE74" s="319"/>
      <c r="QF74" s="319"/>
      <c r="QG74" s="319"/>
      <c r="QH74" s="319"/>
      <c r="QI74" s="319"/>
      <c r="QJ74" s="319"/>
      <c r="QK74" s="319"/>
      <c r="QL74" s="319"/>
      <c r="QM74" s="319"/>
      <c r="QN74" s="319"/>
      <c r="QO74" s="319"/>
      <c r="QP74" s="319"/>
      <c r="QQ74" s="319"/>
      <c r="QR74" s="319"/>
      <c r="QS74" s="319"/>
      <c r="QT74" s="319"/>
      <c r="QU74" s="319"/>
      <c r="QV74" s="319"/>
      <c r="QW74" s="319"/>
      <c r="QX74" s="319"/>
      <c r="QY74" s="319"/>
      <c r="QZ74" s="319"/>
      <c r="RA74" s="319"/>
      <c r="RB74" s="319"/>
      <c r="RC74" s="319"/>
      <c r="RD74" s="319"/>
      <c r="RE74" s="319"/>
      <c r="RF74" s="319"/>
      <c r="RG74" s="319"/>
    </row>
    <row r="75" spans="1:475" s="746" customFormat="1">
      <c r="A75" s="319"/>
      <c r="B75" s="837" t="s">
        <v>77</v>
      </c>
      <c r="C75" s="848"/>
      <c r="D75" s="849"/>
      <c r="E75" s="812" t="s">
        <v>720</v>
      </c>
      <c r="F75" s="812">
        <v>7</v>
      </c>
      <c r="G75" s="839">
        <f t="shared" si="18"/>
        <v>2.5189525664586369E-2</v>
      </c>
      <c r="H75" s="7" t="s">
        <v>37</v>
      </c>
      <c r="I75" s="813">
        <v>197</v>
      </c>
      <c r="J75" s="814">
        <v>160</v>
      </c>
      <c r="K75" s="815">
        <v>52.35</v>
      </c>
      <c r="L75" s="815">
        <v>52.35</v>
      </c>
      <c r="M75" s="841">
        <f t="shared" si="11"/>
        <v>0</v>
      </c>
      <c r="N75" s="841">
        <f t="shared" si="12"/>
        <v>31520</v>
      </c>
      <c r="O75" s="745"/>
      <c r="P75" s="843"/>
      <c r="Q75" s="844"/>
      <c r="R75" s="844">
        <f t="shared" si="13"/>
        <v>0</v>
      </c>
      <c r="S75" s="844">
        <f t="shared" si="19"/>
        <v>10312.950000000001</v>
      </c>
      <c r="T75" s="844">
        <v>0</v>
      </c>
      <c r="U75" s="844"/>
      <c r="V75" s="844"/>
      <c r="W75" s="844">
        <v>0</v>
      </c>
      <c r="X75" s="844"/>
      <c r="Y75" s="844"/>
      <c r="Z75" s="844">
        <f t="shared" si="14"/>
        <v>0</v>
      </c>
      <c r="AA75" s="845">
        <f>IF(J75=0,0,(HLOOKUP(H75,ElectricAvoidedCosts!$C$7:$P$37,F75+1,FALSE)))</f>
        <v>0.43235735810082487</v>
      </c>
      <c r="AB75" s="844">
        <f t="shared" si="15"/>
        <v>13627.903927338</v>
      </c>
      <c r="AC75" s="846" t="str">
        <f t="shared" si="16"/>
        <v/>
      </c>
      <c r="AD75" s="846" t="str">
        <f t="shared" si="17"/>
        <v/>
      </c>
      <c r="AE75" s="319"/>
      <c r="AF75" s="319"/>
      <c r="AG75" s="319"/>
      <c r="AH75" s="319"/>
      <c r="AI75" s="319"/>
      <c r="AJ75" s="319"/>
      <c r="AK75" s="319"/>
      <c r="AL75" s="319"/>
      <c r="AM75" s="319"/>
      <c r="AN75" s="319"/>
      <c r="AO75" s="319"/>
      <c r="AP75" s="319"/>
      <c r="AQ75" s="319"/>
      <c r="AR75" s="319"/>
      <c r="AS75" s="319"/>
      <c r="AT75" s="319"/>
      <c r="AU75" s="319"/>
      <c r="AV75" s="319"/>
      <c r="AW75" s="319"/>
      <c r="AX75" s="319"/>
      <c r="AY75" s="319"/>
      <c r="AZ75" s="319"/>
      <c r="BA75" s="319"/>
      <c r="BB75" s="319"/>
      <c r="BC75" s="319"/>
      <c r="BD75" s="319"/>
      <c r="BE75" s="319"/>
      <c r="BF75" s="319"/>
      <c r="BG75" s="319"/>
      <c r="BH75" s="319"/>
      <c r="BI75" s="319"/>
      <c r="BJ75" s="319"/>
      <c r="BK75" s="319"/>
      <c r="BL75" s="319"/>
      <c r="BM75" s="319"/>
      <c r="BN75" s="319"/>
      <c r="BO75" s="319"/>
      <c r="BP75" s="319"/>
      <c r="BQ75" s="319"/>
      <c r="BR75" s="319"/>
      <c r="BS75" s="319"/>
      <c r="BT75" s="319"/>
      <c r="BU75" s="319"/>
      <c r="BV75" s="319"/>
      <c r="BW75" s="319"/>
      <c r="BX75" s="319"/>
      <c r="BY75" s="319"/>
      <c r="BZ75" s="319"/>
      <c r="CA75" s="319"/>
      <c r="CB75" s="319"/>
      <c r="CC75" s="319"/>
      <c r="CD75" s="319"/>
      <c r="CE75" s="319"/>
      <c r="CF75" s="319"/>
      <c r="CG75" s="319"/>
      <c r="CH75" s="319"/>
      <c r="CI75" s="319"/>
      <c r="CJ75" s="319"/>
      <c r="CK75" s="319"/>
      <c r="CL75" s="319"/>
      <c r="CM75" s="319"/>
      <c r="CN75" s="319"/>
      <c r="CO75" s="319"/>
      <c r="CP75" s="319"/>
      <c r="CQ75" s="319"/>
      <c r="CR75" s="319"/>
      <c r="CS75" s="319"/>
      <c r="CT75" s="319"/>
      <c r="CU75" s="319"/>
      <c r="CV75" s="319"/>
      <c r="CW75" s="319"/>
      <c r="CX75" s="319"/>
      <c r="CY75" s="319"/>
      <c r="CZ75" s="319"/>
      <c r="DA75" s="319"/>
      <c r="DB75" s="319"/>
      <c r="DC75" s="319"/>
      <c r="DD75" s="319"/>
      <c r="DE75" s="319"/>
      <c r="DF75" s="319"/>
      <c r="DG75" s="319"/>
      <c r="DH75" s="319"/>
      <c r="DI75" s="319"/>
      <c r="DJ75" s="319"/>
      <c r="DK75" s="319"/>
      <c r="DL75" s="319"/>
      <c r="DM75" s="319"/>
      <c r="DN75" s="319"/>
      <c r="DO75" s="319"/>
      <c r="DP75" s="319"/>
      <c r="DQ75" s="319"/>
      <c r="DR75" s="319"/>
      <c r="DS75" s="319"/>
      <c r="DT75" s="319"/>
      <c r="DU75" s="319"/>
      <c r="DV75" s="319"/>
      <c r="DW75" s="319"/>
      <c r="DX75" s="319"/>
      <c r="DY75" s="319"/>
      <c r="DZ75" s="319"/>
      <c r="EA75" s="319"/>
      <c r="EB75" s="319"/>
      <c r="EC75" s="319"/>
      <c r="ED75" s="319"/>
      <c r="EE75" s="319"/>
      <c r="EF75" s="319"/>
      <c r="EG75" s="319"/>
      <c r="EH75" s="319"/>
      <c r="EI75" s="319"/>
      <c r="EJ75" s="319"/>
      <c r="EK75" s="319"/>
      <c r="EL75" s="319"/>
      <c r="EM75" s="319"/>
      <c r="EN75" s="319"/>
      <c r="EO75" s="319"/>
      <c r="EP75" s="319"/>
      <c r="EQ75" s="319"/>
      <c r="ER75" s="319"/>
      <c r="ES75" s="319"/>
      <c r="ET75" s="319"/>
      <c r="EU75" s="319"/>
      <c r="EV75" s="319"/>
      <c r="EW75" s="319"/>
      <c r="EX75" s="319"/>
      <c r="EY75" s="319"/>
      <c r="EZ75" s="319"/>
      <c r="FA75" s="319"/>
      <c r="FB75" s="319"/>
      <c r="FC75" s="319"/>
      <c r="FD75" s="319"/>
      <c r="FE75" s="319"/>
      <c r="FF75" s="319"/>
      <c r="FG75" s="319"/>
      <c r="FH75" s="319"/>
      <c r="FI75" s="319"/>
      <c r="FJ75" s="319"/>
      <c r="FK75" s="319"/>
      <c r="FL75" s="319"/>
      <c r="FM75" s="319"/>
      <c r="FN75" s="319"/>
      <c r="FO75" s="319"/>
      <c r="FP75" s="319"/>
      <c r="FQ75" s="319"/>
      <c r="FR75" s="319"/>
      <c r="FS75" s="319"/>
      <c r="FT75" s="319"/>
      <c r="FU75" s="319"/>
      <c r="FV75" s="319"/>
      <c r="FW75" s="319"/>
      <c r="FX75" s="319"/>
      <c r="FY75" s="319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19"/>
      <c r="IB75" s="319"/>
      <c r="IC75" s="319"/>
      <c r="ID75" s="319"/>
      <c r="IE75" s="319"/>
      <c r="IF75" s="319"/>
      <c r="IG75" s="319"/>
      <c r="IH75" s="319"/>
      <c r="II75" s="319"/>
      <c r="IJ75" s="319"/>
      <c r="IK75" s="319"/>
      <c r="IL75" s="319"/>
      <c r="IM75" s="319"/>
      <c r="IN75" s="319"/>
      <c r="IO75" s="319"/>
      <c r="IP75" s="319"/>
      <c r="IQ75" s="319"/>
      <c r="IR75" s="319"/>
      <c r="IS75" s="319"/>
      <c r="IT75" s="319"/>
      <c r="IU75" s="319"/>
      <c r="IV75" s="319"/>
      <c r="IW75" s="319"/>
      <c r="IX75" s="319"/>
      <c r="IY75" s="319"/>
      <c r="IZ75" s="319"/>
      <c r="JA75" s="319"/>
      <c r="JB75" s="319"/>
      <c r="JC75" s="319"/>
      <c r="JD75" s="319"/>
      <c r="JE75" s="319"/>
      <c r="JF75" s="319"/>
      <c r="JG75" s="319"/>
      <c r="JH75" s="319"/>
      <c r="JI75" s="319"/>
      <c r="JJ75" s="319"/>
      <c r="JK75" s="319"/>
      <c r="JL75" s="319"/>
      <c r="JM75" s="319"/>
      <c r="JN75" s="319"/>
      <c r="JO75" s="319"/>
      <c r="JP75" s="319"/>
      <c r="JQ75" s="319"/>
      <c r="JR75" s="319"/>
      <c r="JS75" s="319"/>
      <c r="JT75" s="319"/>
      <c r="JU75" s="319"/>
      <c r="JV75" s="319"/>
      <c r="JW75" s="319"/>
      <c r="JX75" s="319"/>
      <c r="JY75" s="319"/>
      <c r="JZ75" s="319"/>
      <c r="KA75" s="319"/>
      <c r="KB75" s="319"/>
      <c r="KC75" s="319"/>
      <c r="KD75" s="319"/>
      <c r="KE75" s="319"/>
      <c r="KF75" s="319"/>
      <c r="KG75" s="319"/>
      <c r="KH75" s="319"/>
      <c r="KI75" s="319"/>
      <c r="KJ75" s="319"/>
      <c r="KK75" s="319"/>
      <c r="KL75" s="319"/>
      <c r="KM75" s="319"/>
      <c r="KN75" s="319"/>
      <c r="KO75" s="319"/>
      <c r="KP75" s="319"/>
      <c r="KQ75" s="319"/>
      <c r="KR75" s="319"/>
      <c r="KS75" s="319"/>
      <c r="KT75" s="319"/>
      <c r="KU75" s="319"/>
      <c r="KV75" s="319"/>
      <c r="KW75" s="319"/>
      <c r="KX75" s="319"/>
      <c r="KY75" s="319"/>
      <c r="KZ75" s="319"/>
      <c r="LA75" s="319"/>
      <c r="LB75" s="319"/>
      <c r="LC75" s="319"/>
      <c r="LD75" s="319"/>
      <c r="LE75" s="319"/>
      <c r="LF75" s="319"/>
      <c r="LG75" s="319"/>
      <c r="LH75" s="319"/>
      <c r="LI75" s="319"/>
      <c r="LJ75" s="319"/>
      <c r="LK75" s="319"/>
      <c r="LL75" s="319"/>
      <c r="LM75" s="319"/>
      <c r="LN75" s="319"/>
      <c r="LO75" s="319"/>
      <c r="LP75" s="319"/>
      <c r="LQ75" s="319"/>
      <c r="LR75" s="319"/>
      <c r="LS75" s="319"/>
      <c r="LT75" s="319"/>
      <c r="LU75" s="319"/>
      <c r="LV75" s="319"/>
      <c r="LW75" s="319"/>
      <c r="LX75" s="319"/>
      <c r="LY75" s="319"/>
      <c r="LZ75" s="319"/>
      <c r="MA75" s="319"/>
      <c r="MB75" s="319"/>
      <c r="MC75" s="319"/>
      <c r="MD75" s="319"/>
      <c r="ME75" s="319"/>
      <c r="MF75" s="319"/>
      <c r="MG75" s="319"/>
      <c r="MH75" s="319"/>
      <c r="MI75" s="319"/>
      <c r="MJ75" s="319"/>
      <c r="MK75" s="319"/>
      <c r="ML75" s="319"/>
      <c r="MM75" s="319"/>
      <c r="MN75" s="319"/>
      <c r="MO75" s="319"/>
      <c r="MP75" s="319"/>
      <c r="MQ75" s="319"/>
      <c r="MR75" s="319"/>
      <c r="MS75" s="319"/>
      <c r="MT75" s="319"/>
      <c r="MU75" s="319"/>
      <c r="MV75" s="319"/>
      <c r="MW75" s="319"/>
      <c r="MX75" s="319"/>
      <c r="MY75" s="319"/>
      <c r="MZ75" s="319"/>
      <c r="NA75" s="319"/>
      <c r="NB75" s="319"/>
      <c r="NC75" s="319"/>
      <c r="ND75" s="319"/>
      <c r="NE75" s="319"/>
      <c r="NF75" s="319"/>
      <c r="NG75" s="319"/>
      <c r="NH75" s="319"/>
      <c r="NI75" s="319"/>
      <c r="NJ75" s="319"/>
      <c r="NK75" s="319"/>
      <c r="NL75" s="319"/>
      <c r="NM75" s="319"/>
      <c r="NN75" s="319"/>
      <c r="NO75" s="319"/>
      <c r="NP75" s="319"/>
      <c r="NQ75" s="319"/>
      <c r="NR75" s="319"/>
      <c r="NS75" s="319"/>
      <c r="NT75" s="319"/>
      <c r="NU75" s="319"/>
      <c r="NV75" s="319"/>
      <c r="NW75" s="319"/>
      <c r="NX75" s="319"/>
      <c r="NY75" s="319"/>
      <c r="NZ75" s="319"/>
      <c r="OA75" s="319"/>
      <c r="OB75" s="319"/>
      <c r="OC75" s="319"/>
      <c r="OD75" s="319"/>
      <c r="OE75" s="319"/>
      <c r="OF75" s="319"/>
      <c r="OG75" s="319"/>
      <c r="OH75" s="319"/>
      <c r="OI75" s="319"/>
      <c r="OJ75" s="319"/>
      <c r="OK75" s="319"/>
      <c r="OL75" s="319"/>
      <c r="OM75" s="319"/>
      <c r="ON75" s="319"/>
      <c r="OO75" s="319"/>
      <c r="OP75" s="319"/>
      <c r="OQ75" s="319"/>
      <c r="OR75" s="319"/>
      <c r="OS75" s="319"/>
      <c r="OT75" s="319"/>
      <c r="OU75" s="319"/>
      <c r="OV75" s="319"/>
      <c r="OW75" s="319"/>
      <c r="OX75" s="319"/>
      <c r="OY75" s="319"/>
      <c r="OZ75" s="319"/>
      <c r="PA75" s="319"/>
      <c r="PB75" s="319"/>
      <c r="PC75" s="319"/>
      <c r="PD75" s="319"/>
      <c r="PE75" s="319"/>
      <c r="PF75" s="319"/>
      <c r="PG75" s="319"/>
      <c r="PH75" s="319"/>
      <c r="PI75" s="319"/>
      <c r="PJ75" s="319"/>
      <c r="PK75" s="319"/>
      <c r="PL75" s="319"/>
      <c r="PM75" s="319"/>
      <c r="PN75" s="319"/>
      <c r="PO75" s="319"/>
      <c r="PP75" s="319"/>
      <c r="PQ75" s="319"/>
      <c r="PR75" s="319"/>
      <c r="PS75" s="319"/>
      <c r="PT75" s="319"/>
      <c r="PU75" s="319"/>
      <c r="PV75" s="319"/>
      <c r="PW75" s="319"/>
      <c r="PX75" s="319"/>
      <c r="PY75" s="319"/>
      <c r="PZ75" s="319"/>
      <c r="QA75" s="319"/>
      <c r="QB75" s="319"/>
      <c r="QC75" s="319"/>
      <c r="QD75" s="319"/>
      <c r="QE75" s="319"/>
      <c r="QF75" s="319"/>
      <c r="QG75" s="319"/>
      <c r="QH75" s="319"/>
      <c r="QI75" s="319"/>
      <c r="QJ75" s="319"/>
      <c r="QK75" s="319"/>
      <c r="QL75" s="319"/>
      <c r="QM75" s="319"/>
      <c r="QN75" s="319"/>
      <c r="QO75" s="319"/>
      <c r="QP75" s="319"/>
      <c r="QQ75" s="319"/>
      <c r="QR75" s="319"/>
      <c r="QS75" s="319"/>
      <c r="QT75" s="319"/>
      <c r="QU75" s="319"/>
      <c r="QV75" s="319"/>
      <c r="QW75" s="319"/>
      <c r="QX75" s="319"/>
      <c r="QY75" s="319"/>
      <c r="QZ75" s="319"/>
      <c r="RA75" s="319"/>
      <c r="RB75" s="319"/>
      <c r="RC75" s="319"/>
      <c r="RD75" s="319"/>
      <c r="RE75" s="319"/>
      <c r="RF75" s="319"/>
      <c r="RG75" s="319"/>
    </row>
    <row r="76" spans="1:475" s="746" customFormat="1">
      <c r="A76" s="319"/>
      <c r="B76" s="837" t="s">
        <v>77</v>
      </c>
      <c r="C76" s="848"/>
      <c r="D76" s="849"/>
      <c r="E76" s="812" t="s">
        <v>721</v>
      </c>
      <c r="F76" s="812">
        <v>9</v>
      </c>
      <c r="G76" s="839">
        <f t="shared" si="18"/>
        <v>7.8988411299790132E-2</v>
      </c>
      <c r="H76" s="7" t="s">
        <v>37</v>
      </c>
      <c r="I76" s="813">
        <v>615</v>
      </c>
      <c r="J76" s="814">
        <v>125</v>
      </c>
      <c r="K76" s="815">
        <v>52.35</v>
      </c>
      <c r="L76" s="815">
        <v>52.35</v>
      </c>
      <c r="M76" s="841">
        <f t="shared" si="11"/>
        <v>0</v>
      </c>
      <c r="N76" s="841">
        <f t="shared" si="12"/>
        <v>76875</v>
      </c>
      <c r="O76" s="745"/>
      <c r="P76" s="843"/>
      <c r="Q76" s="844"/>
      <c r="R76" s="844">
        <f t="shared" si="13"/>
        <v>0</v>
      </c>
      <c r="S76" s="844">
        <f t="shared" si="19"/>
        <v>32195.25</v>
      </c>
      <c r="T76" s="844">
        <v>0</v>
      </c>
      <c r="U76" s="844"/>
      <c r="V76" s="844"/>
      <c r="W76" s="844">
        <v>0</v>
      </c>
      <c r="X76" s="844"/>
      <c r="Y76" s="844"/>
      <c r="Z76" s="844">
        <f t="shared" si="14"/>
        <v>0</v>
      </c>
      <c r="AA76" s="845">
        <f>IF(J76=0,0,(HLOOKUP(H76,ElectricAvoidedCosts!$C$7:$P$37,F76+1,FALSE)))</f>
        <v>0.53473697868300696</v>
      </c>
      <c r="AB76" s="844">
        <f t="shared" si="15"/>
        <v>41107.905236256163</v>
      </c>
      <c r="AC76" s="846" t="str">
        <f t="shared" si="16"/>
        <v/>
      </c>
      <c r="AD76" s="846" t="str">
        <f t="shared" si="17"/>
        <v/>
      </c>
      <c r="AE76" s="319"/>
      <c r="AF76" s="319"/>
      <c r="AG76" s="319"/>
      <c r="AH76" s="319"/>
      <c r="AI76" s="319"/>
      <c r="AJ76" s="319"/>
      <c r="AK76" s="319"/>
      <c r="AL76" s="319"/>
      <c r="AM76" s="319"/>
      <c r="AN76" s="319"/>
      <c r="AO76" s="319"/>
      <c r="AP76" s="319"/>
      <c r="AQ76" s="319"/>
      <c r="AR76" s="319"/>
      <c r="AS76" s="319"/>
      <c r="AT76" s="319"/>
      <c r="AU76" s="319"/>
      <c r="AV76" s="319"/>
      <c r="AW76" s="319"/>
      <c r="AX76" s="319"/>
      <c r="AY76" s="319"/>
      <c r="AZ76" s="319"/>
      <c r="BA76" s="319"/>
      <c r="BB76" s="319"/>
      <c r="BC76" s="319"/>
      <c r="BD76" s="319"/>
      <c r="BE76" s="319"/>
      <c r="BF76" s="319"/>
      <c r="BG76" s="319"/>
      <c r="BH76" s="319"/>
      <c r="BI76" s="319"/>
      <c r="BJ76" s="319"/>
      <c r="BK76" s="319"/>
      <c r="BL76" s="319"/>
      <c r="BM76" s="319"/>
      <c r="BN76" s="319"/>
      <c r="BO76" s="319"/>
      <c r="BP76" s="319"/>
      <c r="BQ76" s="319"/>
      <c r="BR76" s="319"/>
      <c r="BS76" s="319"/>
      <c r="BT76" s="319"/>
      <c r="BU76" s="319"/>
      <c r="BV76" s="319"/>
      <c r="BW76" s="319"/>
      <c r="BX76" s="319"/>
      <c r="BY76" s="319"/>
      <c r="BZ76" s="319"/>
      <c r="CA76" s="319"/>
      <c r="CB76" s="319"/>
      <c r="CC76" s="319"/>
      <c r="CD76" s="319"/>
      <c r="CE76" s="319"/>
      <c r="CF76" s="319"/>
      <c r="CG76" s="319"/>
      <c r="CH76" s="319"/>
      <c r="CI76" s="319"/>
      <c r="CJ76" s="319"/>
      <c r="CK76" s="319"/>
      <c r="CL76" s="319"/>
      <c r="CM76" s="319"/>
      <c r="CN76" s="319"/>
      <c r="CO76" s="319"/>
      <c r="CP76" s="319"/>
      <c r="CQ76" s="319"/>
      <c r="CR76" s="319"/>
      <c r="CS76" s="319"/>
      <c r="CT76" s="319"/>
      <c r="CU76" s="319"/>
      <c r="CV76" s="319"/>
      <c r="CW76" s="319"/>
      <c r="CX76" s="319"/>
      <c r="CY76" s="319"/>
      <c r="CZ76" s="319"/>
      <c r="DA76" s="319"/>
      <c r="DB76" s="319"/>
      <c r="DC76" s="319"/>
      <c r="DD76" s="319"/>
      <c r="DE76" s="319"/>
      <c r="DF76" s="319"/>
      <c r="DG76" s="319"/>
      <c r="DH76" s="319"/>
      <c r="DI76" s="319"/>
      <c r="DJ76" s="319"/>
      <c r="DK76" s="319"/>
      <c r="DL76" s="319"/>
      <c r="DM76" s="319"/>
      <c r="DN76" s="319"/>
      <c r="DO76" s="319"/>
      <c r="DP76" s="319"/>
      <c r="DQ76" s="319"/>
      <c r="DR76" s="319"/>
      <c r="DS76" s="319"/>
      <c r="DT76" s="319"/>
      <c r="DU76" s="319"/>
      <c r="DV76" s="319"/>
      <c r="DW76" s="319"/>
      <c r="DX76" s="319"/>
      <c r="DY76" s="319"/>
      <c r="DZ76" s="319"/>
      <c r="EA76" s="319"/>
      <c r="EB76" s="319"/>
      <c r="EC76" s="319"/>
      <c r="ED76" s="319"/>
      <c r="EE76" s="319"/>
      <c r="EF76" s="319"/>
      <c r="EG76" s="319"/>
      <c r="EH76" s="319"/>
      <c r="EI76" s="319"/>
      <c r="EJ76" s="319"/>
      <c r="EK76" s="319"/>
      <c r="EL76" s="319"/>
      <c r="EM76" s="319"/>
      <c r="EN76" s="319"/>
      <c r="EO76" s="319"/>
      <c r="EP76" s="319"/>
      <c r="EQ76" s="319"/>
      <c r="ER76" s="319"/>
      <c r="ES76" s="319"/>
      <c r="ET76" s="319"/>
      <c r="EU76" s="319"/>
      <c r="EV76" s="319"/>
      <c r="EW76" s="319"/>
      <c r="EX76" s="319"/>
      <c r="EY76" s="319"/>
      <c r="EZ76" s="319"/>
      <c r="FA76" s="319"/>
      <c r="FB76" s="319"/>
      <c r="FC76" s="319"/>
      <c r="FD76" s="319"/>
      <c r="FE76" s="319"/>
      <c r="FF76" s="319"/>
      <c r="FG76" s="319"/>
      <c r="FH76" s="319"/>
      <c r="FI76" s="319"/>
      <c r="FJ76" s="319"/>
      <c r="FK76" s="319"/>
      <c r="FL76" s="319"/>
      <c r="FM76" s="319"/>
      <c r="FN76" s="319"/>
      <c r="FO76" s="319"/>
      <c r="FP76" s="319"/>
      <c r="FQ76" s="319"/>
      <c r="FR76" s="319"/>
      <c r="FS76" s="319"/>
      <c r="FT76" s="319"/>
      <c r="FU76" s="319"/>
      <c r="FV76" s="319"/>
      <c r="FW76" s="319"/>
      <c r="FX76" s="319"/>
      <c r="FY76" s="319"/>
      <c r="FZ76" s="319"/>
      <c r="GA76" s="319"/>
      <c r="GB76" s="319"/>
      <c r="GC76" s="319"/>
      <c r="GD76" s="319"/>
      <c r="GE76" s="319"/>
      <c r="GF76" s="319"/>
      <c r="GG76" s="319"/>
      <c r="GH76" s="319"/>
      <c r="GI76" s="319"/>
      <c r="GJ76" s="319"/>
      <c r="GK76" s="319"/>
      <c r="GL76" s="319"/>
      <c r="GM76" s="319"/>
      <c r="GN76" s="319"/>
      <c r="GO76" s="319"/>
      <c r="GP76" s="319"/>
      <c r="GQ76" s="319"/>
      <c r="GR76" s="319"/>
      <c r="GS76" s="319"/>
      <c r="GT76" s="319"/>
      <c r="GU76" s="319"/>
      <c r="GV76" s="319"/>
      <c r="GW76" s="319"/>
      <c r="GX76" s="319"/>
      <c r="GY76" s="319"/>
      <c r="GZ76" s="319"/>
      <c r="HA76" s="319"/>
      <c r="HB76" s="319"/>
      <c r="HC76" s="319"/>
      <c r="HD76" s="319"/>
      <c r="HE76" s="319"/>
      <c r="HF76" s="319"/>
      <c r="HG76" s="319"/>
      <c r="HH76" s="319"/>
      <c r="HI76" s="319"/>
      <c r="HJ76" s="319"/>
      <c r="HK76" s="319"/>
      <c r="HL76" s="319"/>
      <c r="HM76" s="319"/>
      <c r="HN76" s="319"/>
      <c r="HO76" s="319"/>
      <c r="HP76" s="319"/>
      <c r="HQ76" s="319"/>
      <c r="HR76" s="319"/>
      <c r="HS76" s="319"/>
      <c r="HT76" s="319"/>
      <c r="HU76" s="319"/>
      <c r="HV76" s="319"/>
      <c r="HW76" s="319"/>
      <c r="HX76" s="319"/>
      <c r="HY76" s="319"/>
      <c r="HZ76" s="319"/>
      <c r="IA76" s="319"/>
      <c r="IB76" s="319"/>
      <c r="IC76" s="319"/>
      <c r="ID76" s="319"/>
      <c r="IE76" s="319"/>
      <c r="IF76" s="319"/>
      <c r="IG76" s="319"/>
      <c r="IH76" s="319"/>
      <c r="II76" s="319"/>
      <c r="IJ76" s="319"/>
      <c r="IK76" s="319"/>
      <c r="IL76" s="319"/>
      <c r="IM76" s="319"/>
      <c r="IN76" s="319"/>
      <c r="IO76" s="319"/>
      <c r="IP76" s="319"/>
      <c r="IQ76" s="319"/>
      <c r="IR76" s="319"/>
      <c r="IS76" s="319"/>
      <c r="IT76" s="319"/>
      <c r="IU76" s="319"/>
      <c r="IV76" s="319"/>
      <c r="IW76" s="319"/>
      <c r="IX76" s="319"/>
      <c r="IY76" s="319"/>
      <c r="IZ76" s="319"/>
      <c r="JA76" s="319"/>
      <c r="JB76" s="319"/>
      <c r="JC76" s="319"/>
      <c r="JD76" s="319"/>
      <c r="JE76" s="319"/>
      <c r="JF76" s="319"/>
      <c r="JG76" s="319"/>
      <c r="JH76" s="319"/>
      <c r="JI76" s="319"/>
      <c r="JJ76" s="319"/>
      <c r="JK76" s="319"/>
      <c r="JL76" s="319"/>
      <c r="JM76" s="319"/>
      <c r="JN76" s="319"/>
      <c r="JO76" s="319"/>
      <c r="JP76" s="319"/>
      <c r="JQ76" s="319"/>
      <c r="JR76" s="319"/>
      <c r="JS76" s="319"/>
      <c r="JT76" s="319"/>
      <c r="JU76" s="319"/>
      <c r="JV76" s="319"/>
      <c r="JW76" s="319"/>
      <c r="JX76" s="319"/>
      <c r="JY76" s="319"/>
      <c r="JZ76" s="319"/>
      <c r="KA76" s="319"/>
      <c r="KB76" s="319"/>
      <c r="KC76" s="319"/>
      <c r="KD76" s="319"/>
      <c r="KE76" s="319"/>
      <c r="KF76" s="319"/>
      <c r="KG76" s="319"/>
      <c r="KH76" s="319"/>
      <c r="KI76" s="319"/>
      <c r="KJ76" s="319"/>
      <c r="KK76" s="319"/>
      <c r="KL76" s="319"/>
      <c r="KM76" s="319"/>
      <c r="KN76" s="319"/>
      <c r="KO76" s="319"/>
      <c r="KP76" s="319"/>
      <c r="KQ76" s="319"/>
      <c r="KR76" s="319"/>
      <c r="KS76" s="319"/>
      <c r="KT76" s="319"/>
      <c r="KU76" s="319"/>
      <c r="KV76" s="319"/>
      <c r="KW76" s="319"/>
      <c r="KX76" s="319"/>
      <c r="KY76" s="319"/>
      <c r="KZ76" s="319"/>
      <c r="LA76" s="319"/>
      <c r="LB76" s="319"/>
      <c r="LC76" s="319"/>
      <c r="LD76" s="319"/>
      <c r="LE76" s="319"/>
      <c r="LF76" s="319"/>
      <c r="LG76" s="319"/>
      <c r="LH76" s="319"/>
      <c r="LI76" s="319"/>
      <c r="LJ76" s="319"/>
      <c r="LK76" s="319"/>
      <c r="LL76" s="319"/>
      <c r="LM76" s="319"/>
      <c r="LN76" s="319"/>
      <c r="LO76" s="319"/>
      <c r="LP76" s="319"/>
      <c r="LQ76" s="319"/>
      <c r="LR76" s="319"/>
      <c r="LS76" s="319"/>
      <c r="LT76" s="319"/>
      <c r="LU76" s="319"/>
      <c r="LV76" s="319"/>
      <c r="LW76" s="319"/>
      <c r="LX76" s="319"/>
      <c r="LY76" s="319"/>
      <c r="LZ76" s="319"/>
      <c r="MA76" s="319"/>
      <c r="MB76" s="319"/>
      <c r="MC76" s="319"/>
      <c r="MD76" s="319"/>
      <c r="ME76" s="319"/>
      <c r="MF76" s="319"/>
      <c r="MG76" s="319"/>
      <c r="MH76" s="319"/>
      <c r="MI76" s="319"/>
      <c r="MJ76" s="319"/>
      <c r="MK76" s="319"/>
      <c r="ML76" s="319"/>
      <c r="MM76" s="319"/>
      <c r="MN76" s="319"/>
      <c r="MO76" s="319"/>
      <c r="MP76" s="319"/>
      <c r="MQ76" s="319"/>
      <c r="MR76" s="319"/>
      <c r="MS76" s="319"/>
      <c r="MT76" s="319"/>
      <c r="MU76" s="319"/>
      <c r="MV76" s="319"/>
      <c r="MW76" s="319"/>
      <c r="MX76" s="319"/>
      <c r="MY76" s="319"/>
      <c r="MZ76" s="319"/>
      <c r="NA76" s="319"/>
      <c r="NB76" s="319"/>
      <c r="NC76" s="319"/>
      <c r="ND76" s="319"/>
      <c r="NE76" s="319"/>
      <c r="NF76" s="319"/>
      <c r="NG76" s="319"/>
      <c r="NH76" s="319"/>
      <c r="NI76" s="319"/>
      <c r="NJ76" s="319"/>
      <c r="NK76" s="319"/>
      <c r="NL76" s="319"/>
      <c r="NM76" s="319"/>
      <c r="NN76" s="319"/>
      <c r="NO76" s="319"/>
      <c r="NP76" s="319"/>
      <c r="NQ76" s="319"/>
      <c r="NR76" s="319"/>
      <c r="NS76" s="319"/>
      <c r="NT76" s="319"/>
      <c r="NU76" s="319"/>
      <c r="NV76" s="319"/>
      <c r="NW76" s="319"/>
      <c r="NX76" s="319"/>
      <c r="NY76" s="319"/>
      <c r="NZ76" s="319"/>
      <c r="OA76" s="319"/>
      <c r="OB76" s="319"/>
      <c r="OC76" s="319"/>
      <c r="OD76" s="319"/>
      <c r="OE76" s="319"/>
      <c r="OF76" s="319"/>
      <c r="OG76" s="319"/>
      <c r="OH76" s="319"/>
      <c r="OI76" s="319"/>
      <c r="OJ76" s="319"/>
      <c r="OK76" s="319"/>
      <c r="OL76" s="319"/>
      <c r="OM76" s="319"/>
      <c r="ON76" s="319"/>
      <c r="OO76" s="319"/>
      <c r="OP76" s="319"/>
      <c r="OQ76" s="319"/>
      <c r="OR76" s="319"/>
      <c r="OS76" s="319"/>
      <c r="OT76" s="319"/>
      <c r="OU76" s="319"/>
      <c r="OV76" s="319"/>
      <c r="OW76" s="319"/>
      <c r="OX76" s="319"/>
      <c r="OY76" s="319"/>
      <c r="OZ76" s="319"/>
      <c r="PA76" s="319"/>
      <c r="PB76" s="319"/>
      <c r="PC76" s="319"/>
      <c r="PD76" s="319"/>
      <c r="PE76" s="319"/>
      <c r="PF76" s="319"/>
      <c r="PG76" s="319"/>
      <c r="PH76" s="319"/>
      <c r="PI76" s="319"/>
      <c r="PJ76" s="319"/>
      <c r="PK76" s="319"/>
      <c r="PL76" s="319"/>
      <c r="PM76" s="319"/>
      <c r="PN76" s="319"/>
      <c r="PO76" s="319"/>
      <c r="PP76" s="319"/>
      <c r="PQ76" s="319"/>
      <c r="PR76" s="319"/>
      <c r="PS76" s="319"/>
      <c r="PT76" s="319"/>
      <c r="PU76" s="319"/>
      <c r="PV76" s="319"/>
      <c r="PW76" s="319"/>
      <c r="PX76" s="319"/>
      <c r="PY76" s="319"/>
      <c r="PZ76" s="319"/>
      <c r="QA76" s="319"/>
      <c r="QB76" s="319"/>
      <c r="QC76" s="319"/>
      <c r="QD76" s="319"/>
      <c r="QE76" s="319"/>
      <c r="QF76" s="319"/>
      <c r="QG76" s="319"/>
      <c r="QH76" s="319"/>
      <c r="QI76" s="319"/>
      <c r="QJ76" s="319"/>
      <c r="QK76" s="319"/>
      <c r="QL76" s="319"/>
      <c r="QM76" s="319"/>
      <c r="QN76" s="319"/>
      <c r="QO76" s="319"/>
      <c r="QP76" s="319"/>
      <c r="QQ76" s="319"/>
      <c r="QR76" s="319"/>
      <c r="QS76" s="319"/>
      <c r="QT76" s="319"/>
      <c r="QU76" s="319"/>
      <c r="QV76" s="319"/>
      <c r="QW76" s="319"/>
      <c r="QX76" s="319"/>
      <c r="QY76" s="319"/>
      <c r="QZ76" s="319"/>
      <c r="RA76" s="319"/>
      <c r="RB76" s="319"/>
      <c r="RC76" s="319"/>
      <c r="RD76" s="319"/>
      <c r="RE76" s="319"/>
      <c r="RF76" s="319"/>
      <c r="RG76" s="319"/>
    </row>
    <row r="77" spans="1:475" s="746" customFormat="1">
      <c r="A77" s="319"/>
      <c r="B77" s="837" t="s">
        <v>77</v>
      </c>
      <c r="C77" s="848"/>
      <c r="D77" s="849"/>
      <c r="E77" s="812" t="s">
        <v>507</v>
      </c>
      <c r="F77" s="812">
        <v>12</v>
      </c>
      <c r="G77" s="839">
        <f t="shared" si="18"/>
        <v>9.9187182276072507E-4</v>
      </c>
      <c r="H77" s="7" t="s">
        <v>37</v>
      </c>
      <c r="I77" s="813">
        <v>4</v>
      </c>
      <c r="J77" s="814">
        <v>181</v>
      </c>
      <c r="K77" s="815">
        <v>148.75</v>
      </c>
      <c r="L77" s="815">
        <v>148.75</v>
      </c>
      <c r="M77" s="841">
        <f t="shared" si="11"/>
        <v>0</v>
      </c>
      <c r="N77" s="841">
        <f t="shared" si="12"/>
        <v>724</v>
      </c>
      <c r="O77" s="745"/>
      <c r="P77" s="843"/>
      <c r="Q77" s="844"/>
      <c r="R77" s="844">
        <f t="shared" si="13"/>
        <v>0</v>
      </c>
      <c r="S77" s="844">
        <f t="shared" si="19"/>
        <v>595</v>
      </c>
      <c r="T77" s="844">
        <v>0</v>
      </c>
      <c r="U77" s="844"/>
      <c r="V77" s="844"/>
      <c r="W77" s="844">
        <v>0</v>
      </c>
      <c r="X77" s="844"/>
      <c r="Y77" s="844"/>
      <c r="Z77" s="844">
        <f t="shared" si="14"/>
        <v>0</v>
      </c>
      <c r="AA77" s="845">
        <f>IF(J77=0,0,(HLOOKUP(H77,ElectricAvoidedCosts!$C$7:$P$37,F77+1,FALSE)))</f>
        <v>0.67084969084451451</v>
      </c>
      <c r="AB77" s="844">
        <f t="shared" si="15"/>
        <v>485.6951761714285</v>
      </c>
      <c r="AC77" s="846" t="str">
        <f t="shared" si="16"/>
        <v/>
      </c>
      <c r="AD77" s="846" t="str">
        <f t="shared" si="17"/>
        <v/>
      </c>
      <c r="AE77" s="319"/>
      <c r="AF77" s="319"/>
      <c r="AG77" s="319"/>
      <c r="AH77" s="319"/>
      <c r="AI77" s="319"/>
      <c r="AJ77" s="319"/>
      <c r="AK77" s="319"/>
      <c r="AL77" s="319"/>
      <c r="AM77" s="319"/>
      <c r="AN77" s="319"/>
      <c r="AO77" s="319"/>
      <c r="AP77" s="319"/>
      <c r="AQ77" s="319"/>
      <c r="AR77" s="319"/>
      <c r="AS77" s="319"/>
      <c r="AT77" s="319"/>
      <c r="AU77" s="319"/>
      <c r="AV77" s="319"/>
      <c r="AW77" s="319"/>
      <c r="AX77" s="319"/>
      <c r="AY77" s="319"/>
      <c r="AZ77" s="319"/>
      <c r="BA77" s="319"/>
      <c r="BB77" s="319"/>
      <c r="BC77" s="319"/>
      <c r="BD77" s="319"/>
      <c r="BE77" s="319"/>
      <c r="BF77" s="319"/>
      <c r="BG77" s="319"/>
      <c r="BH77" s="319"/>
      <c r="BI77" s="319"/>
      <c r="BJ77" s="319"/>
      <c r="BK77" s="319"/>
      <c r="BL77" s="319"/>
      <c r="BM77" s="319"/>
      <c r="BN77" s="319"/>
      <c r="BO77" s="319"/>
      <c r="BP77" s="319"/>
      <c r="BQ77" s="319"/>
      <c r="BR77" s="319"/>
      <c r="BS77" s="319"/>
      <c r="BT77" s="319"/>
      <c r="BU77" s="319"/>
      <c r="BV77" s="319"/>
      <c r="BW77" s="319"/>
      <c r="BX77" s="319"/>
      <c r="BY77" s="319"/>
      <c r="BZ77" s="319"/>
      <c r="CA77" s="319"/>
      <c r="CB77" s="319"/>
      <c r="CC77" s="319"/>
      <c r="CD77" s="319"/>
      <c r="CE77" s="319"/>
      <c r="CF77" s="319"/>
      <c r="CG77" s="319"/>
      <c r="CH77" s="319"/>
      <c r="CI77" s="319"/>
      <c r="CJ77" s="319"/>
      <c r="CK77" s="319"/>
      <c r="CL77" s="319"/>
      <c r="CM77" s="319"/>
      <c r="CN77" s="319"/>
      <c r="CO77" s="319"/>
      <c r="CP77" s="319"/>
      <c r="CQ77" s="319"/>
      <c r="CR77" s="319"/>
      <c r="CS77" s="319"/>
      <c r="CT77" s="319"/>
      <c r="CU77" s="319"/>
      <c r="CV77" s="319"/>
      <c r="CW77" s="319"/>
      <c r="CX77" s="319"/>
      <c r="CY77" s="319"/>
      <c r="CZ77" s="319"/>
      <c r="DA77" s="319"/>
      <c r="DB77" s="319"/>
      <c r="DC77" s="319"/>
      <c r="DD77" s="319"/>
      <c r="DE77" s="319"/>
      <c r="DF77" s="319"/>
      <c r="DG77" s="319"/>
      <c r="DH77" s="319"/>
      <c r="DI77" s="319"/>
      <c r="DJ77" s="319"/>
      <c r="DK77" s="319"/>
      <c r="DL77" s="319"/>
      <c r="DM77" s="319"/>
      <c r="DN77" s="319"/>
      <c r="DO77" s="319"/>
      <c r="DP77" s="319"/>
      <c r="DQ77" s="319"/>
      <c r="DR77" s="319"/>
      <c r="DS77" s="319"/>
      <c r="DT77" s="319"/>
      <c r="DU77" s="319"/>
      <c r="DV77" s="319"/>
      <c r="DW77" s="319"/>
      <c r="DX77" s="319"/>
      <c r="DY77" s="319"/>
      <c r="DZ77" s="319"/>
      <c r="EA77" s="319"/>
      <c r="EB77" s="319"/>
      <c r="EC77" s="319"/>
      <c r="ED77" s="319"/>
      <c r="EE77" s="319"/>
      <c r="EF77" s="319"/>
      <c r="EG77" s="319"/>
      <c r="EH77" s="319"/>
      <c r="EI77" s="319"/>
      <c r="EJ77" s="319"/>
      <c r="EK77" s="319"/>
      <c r="EL77" s="319"/>
      <c r="EM77" s="319"/>
      <c r="EN77" s="319"/>
      <c r="EO77" s="319"/>
      <c r="EP77" s="319"/>
      <c r="EQ77" s="319"/>
      <c r="ER77" s="319"/>
      <c r="ES77" s="319"/>
      <c r="ET77" s="319"/>
      <c r="EU77" s="319"/>
      <c r="EV77" s="319"/>
      <c r="EW77" s="319"/>
      <c r="EX77" s="319"/>
      <c r="EY77" s="319"/>
      <c r="EZ77" s="319"/>
      <c r="FA77" s="319"/>
      <c r="FB77" s="319"/>
      <c r="FC77" s="319"/>
      <c r="FD77" s="319"/>
      <c r="FE77" s="319"/>
      <c r="FF77" s="319"/>
      <c r="FG77" s="319"/>
      <c r="FH77" s="319"/>
      <c r="FI77" s="319"/>
      <c r="FJ77" s="319"/>
      <c r="FK77" s="319"/>
      <c r="FL77" s="319"/>
      <c r="FM77" s="319"/>
      <c r="FN77" s="319"/>
      <c r="FO77" s="319"/>
      <c r="FP77" s="319"/>
      <c r="FQ77" s="319"/>
      <c r="FR77" s="319"/>
      <c r="FS77" s="319"/>
      <c r="FT77" s="319"/>
      <c r="FU77" s="319"/>
      <c r="FV77" s="319"/>
      <c r="FW77" s="319"/>
      <c r="FX77" s="319"/>
      <c r="FY77" s="319"/>
      <c r="FZ77" s="319"/>
      <c r="GA77" s="319"/>
      <c r="GB77" s="319"/>
      <c r="GC77" s="319"/>
      <c r="GD77" s="319"/>
      <c r="GE77" s="319"/>
      <c r="GF77" s="319"/>
      <c r="GG77" s="319"/>
      <c r="GH77" s="319"/>
      <c r="GI77" s="319"/>
      <c r="GJ77" s="319"/>
      <c r="GK77" s="319"/>
      <c r="GL77" s="319"/>
      <c r="GM77" s="319"/>
      <c r="GN77" s="319"/>
      <c r="GO77" s="319"/>
      <c r="GP77" s="319"/>
      <c r="GQ77" s="319"/>
      <c r="GR77" s="319"/>
      <c r="GS77" s="319"/>
      <c r="GT77" s="319"/>
      <c r="GU77" s="319"/>
      <c r="GV77" s="319"/>
      <c r="GW77" s="319"/>
      <c r="GX77" s="319"/>
      <c r="GY77" s="319"/>
      <c r="GZ77" s="319"/>
      <c r="HA77" s="319"/>
      <c r="HB77" s="319"/>
      <c r="HC77" s="319"/>
      <c r="HD77" s="319"/>
      <c r="HE77" s="319"/>
      <c r="HF77" s="319"/>
      <c r="HG77" s="319"/>
      <c r="HH77" s="319"/>
      <c r="HI77" s="319"/>
      <c r="HJ77" s="319"/>
      <c r="HK77" s="319"/>
      <c r="HL77" s="319"/>
      <c r="HM77" s="319"/>
      <c r="HN77" s="319"/>
      <c r="HO77" s="319"/>
      <c r="HP77" s="319"/>
      <c r="HQ77" s="319"/>
      <c r="HR77" s="319"/>
      <c r="HS77" s="319"/>
      <c r="HT77" s="319"/>
      <c r="HU77" s="319"/>
      <c r="HV77" s="319"/>
      <c r="HW77" s="319"/>
      <c r="HX77" s="319"/>
      <c r="HY77" s="319"/>
      <c r="HZ77" s="319"/>
      <c r="IA77" s="319"/>
      <c r="IB77" s="319"/>
      <c r="IC77" s="319"/>
      <c r="ID77" s="319"/>
      <c r="IE77" s="319"/>
      <c r="IF77" s="319"/>
      <c r="IG77" s="319"/>
      <c r="IH77" s="319"/>
      <c r="II77" s="319"/>
      <c r="IJ77" s="319"/>
      <c r="IK77" s="319"/>
      <c r="IL77" s="319"/>
      <c r="IM77" s="319"/>
      <c r="IN77" s="319"/>
      <c r="IO77" s="319"/>
      <c r="IP77" s="319"/>
      <c r="IQ77" s="319"/>
      <c r="IR77" s="319"/>
      <c r="IS77" s="319"/>
      <c r="IT77" s="319"/>
      <c r="IU77" s="319"/>
      <c r="IV77" s="319"/>
      <c r="IW77" s="319"/>
      <c r="IX77" s="319"/>
      <c r="IY77" s="319"/>
      <c r="IZ77" s="319"/>
      <c r="JA77" s="319"/>
      <c r="JB77" s="319"/>
      <c r="JC77" s="319"/>
      <c r="JD77" s="319"/>
      <c r="JE77" s="319"/>
      <c r="JF77" s="319"/>
      <c r="JG77" s="319"/>
      <c r="JH77" s="319"/>
      <c r="JI77" s="319"/>
      <c r="JJ77" s="319"/>
      <c r="JK77" s="319"/>
      <c r="JL77" s="319"/>
      <c r="JM77" s="319"/>
      <c r="JN77" s="319"/>
      <c r="JO77" s="319"/>
      <c r="JP77" s="319"/>
      <c r="JQ77" s="319"/>
      <c r="JR77" s="319"/>
      <c r="JS77" s="319"/>
      <c r="JT77" s="319"/>
      <c r="JU77" s="319"/>
      <c r="JV77" s="319"/>
      <c r="JW77" s="319"/>
      <c r="JX77" s="319"/>
      <c r="JY77" s="319"/>
      <c r="JZ77" s="319"/>
      <c r="KA77" s="319"/>
      <c r="KB77" s="319"/>
      <c r="KC77" s="319"/>
      <c r="KD77" s="319"/>
      <c r="KE77" s="319"/>
      <c r="KF77" s="319"/>
      <c r="KG77" s="319"/>
      <c r="KH77" s="319"/>
      <c r="KI77" s="319"/>
      <c r="KJ77" s="319"/>
      <c r="KK77" s="319"/>
      <c r="KL77" s="319"/>
      <c r="KM77" s="319"/>
      <c r="KN77" s="319"/>
      <c r="KO77" s="319"/>
      <c r="KP77" s="319"/>
      <c r="KQ77" s="319"/>
      <c r="KR77" s="319"/>
      <c r="KS77" s="319"/>
      <c r="KT77" s="319"/>
      <c r="KU77" s="319"/>
      <c r="KV77" s="319"/>
      <c r="KW77" s="319"/>
      <c r="KX77" s="319"/>
      <c r="KY77" s="319"/>
      <c r="KZ77" s="319"/>
      <c r="LA77" s="319"/>
      <c r="LB77" s="319"/>
      <c r="LC77" s="319"/>
      <c r="LD77" s="319"/>
      <c r="LE77" s="319"/>
      <c r="LF77" s="319"/>
      <c r="LG77" s="319"/>
      <c r="LH77" s="319"/>
      <c r="LI77" s="319"/>
      <c r="LJ77" s="319"/>
      <c r="LK77" s="319"/>
      <c r="LL77" s="319"/>
      <c r="LM77" s="319"/>
      <c r="LN77" s="319"/>
      <c r="LO77" s="319"/>
      <c r="LP77" s="319"/>
      <c r="LQ77" s="319"/>
      <c r="LR77" s="319"/>
      <c r="LS77" s="319"/>
      <c r="LT77" s="319"/>
      <c r="LU77" s="319"/>
      <c r="LV77" s="319"/>
      <c r="LW77" s="319"/>
      <c r="LX77" s="319"/>
      <c r="LY77" s="319"/>
      <c r="LZ77" s="319"/>
      <c r="MA77" s="319"/>
      <c r="MB77" s="319"/>
      <c r="MC77" s="319"/>
      <c r="MD77" s="319"/>
      <c r="ME77" s="319"/>
      <c r="MF77" s="319"/>
      <c r="MG77" s="319"/>
      <c r="MH77" s="319"/>
      <c r="MI77" s="319"/>
      <c r="MJ77" s="319"/>
      <c r="MK77" s="319"/>
      <c r="ML77" s="319"/>
      <c r="MM77" s="319"/>
      <c r="MN77" s="319"/>
      <c r="MO77" s="319"/>
      <c r="MP77" s="319"/>
      <c r="MQ77" s="319"/>
      <c r="MR77" s="319"/>
      <c r="MS77" s="319"/>
      <c r="MT77" s="319"/>
      <c r="MU77" s="319"/>
      <c r="MV77" s="319"/>
      <c r="MW77" s="319"/>
      <c r="MX77" s="319"/>
      <c r="MY77" s="319"/>
      <c r="MZ77" s="319"/>
      <c r="NA77" s="319"/>
      <c r="NB77" s="319"/>
      <c r="NC77" s="319"/>
      <c r="ND77" s="319"/>
      <c r="NE77" s="319"/>
      <c r="NF77" s="319"/>
      <c r="NG77" s="319"/>
      <c r="NH77" s="319"/>
      <c r="NI77" s="319"/>
      <c r="NJ77" s="319"/>
      <c r="NK77" s="319"/>
      <c r="NL77" s="319"/>
      <c r="NM77" s="319"/>
      <c r="NN77" s="319"/>
      <c r="NO77" s="319"/>
      <c r="NP77" s="319"/>
      <c r="NQ77" s="319"/>
      <c r="NR77" s="319"/>
      <c r="NS77" s="319"/>
      <c r="NT77" s="319"/>
      <c r="NU77" s="319"/>
      <c r="NV77" s="319"/>
      <c r="NW77" s="319"/>
      <c r="NX77" s="319"/>
      <c r="NY77" s="319"/>
      <c r="NZ77" s="319"/>
      <c r="OA77" s="319"/>
      <c r="OB77" s="319"/>
      <c r="OC77" s="319"/>
      <c r="OD77" s="319"/>
      <c r="OE77" s="319"/>
      <c r="OF77" s="319"/>
      <c r="OG77" s="319"/>
      <c r="OH77" s="319"/>
      <c r="OI77" s="319"/>
      <c r="OJ77" s="319"/>
      <c r="OK77" s="319"/>
      <c r="OL77" s="319"/>
      <c r="OM77" s="319"/>
      <c r="ON77" s="319"/>
      <c r="OO77" s="319"/>
      <c r="OP77" s="319"/>
      <c r="OQ77" s="319"/>
      <c r="OR77" s="319"/>
      <c r="OS77" s="319"/>
      <c r="OT77" s="319"/>
      <c r="OU77" s="319"/>
      <c r="OV77" s="319"/>
      <c r="OW77" s="319"/>
      <c r="OX77" s="319"/>
      <c r="OY77" s="319"/>
      <c r="OZ77" s="319"/>
      <c r="PA77" s="319"/>
      <c r="PB77" s="319"/>
      <c r="PC77" s="319"/>
      <c r="PD77" s="319"/>
      <c r="PE77" s="319"/>
      <c r="PF77" s="319"/>
      <c r="PG77" s="319"/>
      <c r="PH77" s="319"/>
      <c r="PI77" s="319"/>
      <c r="PJ77" s="319"/>
      <c r="PK77" s="319"/>
      <c r="PL77" s="319"/>
      <c r="PM77" s="319"/>
      <c r="PN77" s="319"/>
      <c r="PO77" s="319"/>
      <c r="PP77" s="319"/>
      <c r="PQ77" s="319"/>
      <c r="PR77" s="319"/>
      <c r="PS77" s="319"/>
      <c r="PT77" s="319"/>
      <c r="PU77" s="319"/>
      <c r="PV77" s="319"/>
      <c r="PW77" s="319"/>
      <c r="PX77" s="319"/>
      <c r="PY77" s="319"/>
      <c r="PZ77" s="319"/>
      <c r="QA77" s="319"/>
      <c r="QB77" s="319"/>
      <c r="QC77" s="319"/>
      <c r="QD77" s="319"/>
      <c r="QE77" s="319"/>
      <c r="QF77" s="319"/>
      <c r="QG77" s="319"/>
      <c r="QH77" s="319"/>
      <c r="QI77" s="319"/>
      <c r="QJ77" s="319"/>
      <c r="QK77" s="319"/>
      <c r="QL77" s="319"/>
      <c r="QM77" s="319"/>
      <c r="QN77" s="319"/>
      <c r="QO77" s="319"/>
      <c r="QP77" s="319"/>
      <c r="QQ77" s="319"/>
      <c r="QR77" s="319"/>
      <c r="QS77" s="319"/>
      <c r="QT77" s="319"/>
      <c r="QU77" s="319"/>
      <c r="QV77" s="319"/>
      <c r="QW77" s="319"/>
      <c r="QX77" s="319"/>
      <c r="QY77" s="319"/>
      <c r="QZ77" s="319"/>
      <c r="RA77" s="319"/>
      <c r="RB77" s="319"/>
      <c r="RC77" s="319"/>
      <c r="RD77" s="319"/>
      <c r="RE77" s="319"/>
      <c r="RF77" s="319"/>
      <c r="RG77" s="319"/>
    </row>
    <row r="78" spans="1:475" s="746" customFormat="1">
      <c r="A78" s="319"/>
      <c r="B78" s="837" t="s">
        <v>77</v>
      </c>
      <c r="C78" s="848"/>
      <c r="D78" s="849"/>
      <c r="E78" s="812" t="s">
        <v>508</v>
      </c>
      <c r="F78" s="812">
        <v>12</v>
      </c>
      <c r="G78" s="839">
        <f t="shared" si="18"/>
        <v>9.221667974263803E-2</v>
      </c>
      <c r="H78" s="7" t="s">
        <v>37</v>
      </c>
      <c r="I78" s="813">
        <v>112</v>
      </c>
      <c r="J78" s="814">
        <v>601</v>
      </c>
      <c r="K78" s="815">
        <v>156.25</v>
      </c>
      <c r="L78" s="815">
        <v>156.25</v>
      </c>
      <c r="M78" s="841">
        <f t="shared" si="11"/>
        <v>0</v>
      </c>
      <c r="N78" s="841">
        <f t="shared" si="12"/>
        <v>67312</v>
      </c>
      <c r="O78" s="745"/>
      <c r="P78" s="843"/>
      <c r="Q78" s="844"/>
      <c r="R78" s="844">
        <f t="shared" si="13"/>
        <v>0</v>
      </c>
      <c r="S78" s="844">
        <f t="shared" si="19"/>
        <v>17500</v>
      </c>
      <c r="T78" s="844">
        <v>0</v>
      </c>
      <c r="U78" s="844"/>
      <c r="V78" s="844"/>
      <c r="W78" s="844">
        <v>0</v>
      </c>
      <c r="X78" s="844"/>
      <c r="Y78" s="844"/>
      <c r="Z78" s="844">
        <f t="shared" si="14"/>
        <v>0</v>
      </c>
      <c r="AA78" s="845">
        <f>IF(J78=0,0,(HLOOKUP(H78,ElectricAvoidedCosts!$C$7:$P$37,F78+1,FALSE)))</f>
        <v>0.67084969084451451</v>
      </c>
      <c r="AB78" s="844">
        <f t="shared" si="15"/>
        <v>45156.234390125959</v>
      </c>
      <c r="AC78" s="846" t="str">
        <f t="shared" si="16"/>
        <v/>
      </c>
      <c r="AD78" s="846" t="str">
        <f t="shared" si="17"/>
        <v/>
      </c>
      <c r="AE78" s="319"/>
      <c r="AF78" s="319"/>
      <c r="AG78" s="319"/>
      <c r="AH78" s="319"/>
      <c r="AI78" s="319"/>
      <c r="AJ78" s="319"/>
      <c r="AK78" s="319"/>
      <c r="AL78" s="319"/>
      <c r="AM78" s="319"/>
      <c r="AN78" s="319"/>
      <c r="AO78" s="319"/>
      <c r="AP78" s="319"/>
      <c r="AQ78" s="319"/>
      <c r="AR78" s="319"/>
      <c r="AS78" s="319"/>
      <c r="AT78" s="319"/>
      <c r="AU78" s="319"/>
      <c r="AV78" s="319"/>
      <c r="AW78" s="319"/>
      <c r="AX78" s="319"/>
      <c r="AY78" s="319"/>
      <c r="AZ78" s="319"/>
      <c r="BA78" s="319"/>
      <c r="BB78" s="319"/>
      <c r="BC78" s="319"/>
      <c r="BD78" s="319"/>
      <c r="BE78" s="319"/>
      <c r="BF78" s="319"/>
      <c r="BG78" s="319"/>
      <c r="BH78" s="319"/>
      <c r="BI78" s="319"/>
      <c r="BJ78" s="319"/>
      <c r="BK78" s="319"/>
      <c r="BL78" s="319"/>
      <c r="BM78" s="319"/>
      <c r="BN78" s="319"/>
      <c r="BO78" s="319"/>
      <c r="BP78" s="319"/>
      <c r="BQ78" s="319"/>
      <c r="BR78" s="319"/>
      <c r="BS78" s="319"/>
      <c r="BT78" s="319"/>
      <c r="BU78" s="319"/>
      <c r="BV78" s="319"/>
      <c r="BW78" s="319"/>
      <c r="BX78" s="319"/>
      <c r="BY78" s="319"/>
      <c r="BZ78" s="319"/>
      <c r="CA78" s="319"/>
      <c r="CB78" s="319"/>
      <c r="CC78" s="319"/>
      <c r="CD78" s="319"/>
      <c r="CE78" s="319"/>
      <c r="CF78" s="319"/>
      <c r="CG78" s="319"/>
      <c r="CH78" s="319"/>
      <c r="CI78" s="319"/>
      <c r="CJ78" s="319"/>
      <c r="CK78" s="319"/>
      <c r="CL78" s="319"/>
      <c r="CM78" s="319"/>
      <c r="CN78" s="319"/>
      <c r="CO78" s="319"/>
      <c r="CP78" s="319"/>
      <c r="CQ78" s="319"/>
      <c r="CR78" s="319"/>
      <c r="CS78" s="319"/>
      <c r="CT78" s="319"/>
      <c r="CU78" s="319"/>
      <c r="CV78" s="319"/>
      <c r="CW78" s="319"/>
      <c r="CX78" s="319"/>
      <c r="CY78" s="319"/>
      <c r="CZ78" s="319"/>
      <c r="DA78" s="319"/>
      <c r="DB78" s="319"/>
      <c r="DC78" s="319"/>
      <c r="DD78" s="319"/>
      <c r="DE78" s="319"/>
      <c r="DF78" s="319"/>
      <c r="DG78" s="319"/>
      <c r="DH78" s="319"/>
      <c r="DI78" s="319"/>
      <c r="DJ78" s="319"/>
      <c r="DK78" s="319"/>
      <c r="DL78" s="319"/>
      <c r="DM78" s="319"/>
      <c r="DN78" s="319"/>
      <c r="DO78" s="319"/>
      <c r="DP78" s="319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  <c r="EE78" s="319"/>
      <c r="EF78" s="319"/>
      <c r="EG78" s="319"/>
      <c r="EH78" s="319"/>
      <c r="EI78" s="319"/>
      <c r="EJ78" s="319"/>
      <c r="EK78" s="319"/>
      <c r="EL78" s="319"/>
      <c r="EM78" s="319"/>
      <c r="EN78" s="319"/>
      <c r="EO78" s="319"/>
      <c r="EP78" s="319"/>
      <c r="EQ78" s="319"/>
      <c r="ER78" s="319"/>
      <c r="ES78" s="319"/>
      <c r="ET78" s="319"/>
      <c r="EU78" s="319"/>
      <c r="EV78" s="319"/>
      <c r="EW78" s="319"/>
      <c r="EX78" s="319"/>
      <c r="EY78" s="319"/>
      <c r="EZ78" s="319"/>
      <c r="FA78" s="319"/>
      <c r="FB78" s="319"/>
      <c r="FC78" s="319"/>
      <c r="FD78" s="319"/>
      <c r="FE78" s="319"/>
      <c r="FF78" s="319"/>
      <c r="FG78" s="319"/>
      <c r="FH78" s="319"/>
      <c r="FI78" s="319"/>
      <c r="FJ78" s="319"/>
      <c r="FK78" s="319"/>
      <c r="FL78" s="319"/>
      <c r="FM78" s="319"/>
      <c r="FN78" s="319"/>
      <c r="FO78" s="319"/>
      <c r="FP78" s="319"/>
      <c r="FQ78" s="319"/>
      <c r="FR78" s="319"/>
      <c r="FS78" s="319"/>
      <c r="FT78" s="319"/>
      <c r="FU78" s="319"/>
      <c r="FV78" s="319"/>
      <c r="FW78" s="319"/>
      <c r="FX78" s="319"/>
      <c r="FY78" s="319"/>
      <c r="FZ78" s="319"/>
      <c r="GA78" s="319"/>
      <c r="GB78" s="319"/>
      <c r="GC78" s="319"/>
      <c r="GD78" s="319"/>
      <c r="GE78" s="319"/>
      <c r="GF78" s="319"/>
      <c r="GG78" s="319"/>
      <c r="GH78" s="319"/>
      <c r="GI78" s="319"/>
      <c r="GJ78" s="319"/>
      <c r="GK78" s="319"/>
      <c r="GL78" s="319"/>
      <c r="GM78" s="319"/>
      <c r="GN78" s="319"/>
      <c r="GO78" s="319"/>
      <c r="GP78" s="319"/>
      <c r="GQ78" s="319"/>
      <c r="GR78" s="319"/>
      <c r="GS78" s="319"/>
      <c r="GT78" s="319"/>
      <c r="GU78" s="319"/>
      <c r="GV78" s="319"/>
      <c r="GW78" s="319"/>
      <c r="GX78" s="319"/>
      <c r="GY78" s="319"/>
      <c r="GZ78" s="319"/>
      <c r="HA78" s="319"/>
      <c r="HB78" s="319"/>
      <c r="HC78" s="319"/>
      <c r="HD78" s="319"/>
      <c r="HE78" s="319"/>
      <c r="HF78" s="319"/>
      <c r="HG78" s="319"/>
      <c r="HH78" s="319"/>
      <c r="HI78" s="319"/>
      <c r="HJ78" s="319"/>
      <c r="HK78" s="319"/>
      <c r="HL78" s="319"/>
      <c r="HM78" s="319"/>
      <c r="HN78" s="319"/>
      <c r="HO78" s="319"/>
      <c r="HP78" s="319"/>
      <c r="HQ78" s="319"/>
      <c r="HR78" s="319"/>
      <c r="HS78" s="319"/>
      <c r="HT78" s="319"/>
      <c r="HU78" s="319"/>
      <c r="HV78" s="319"/>
      <c r="HW78" s="319"/>
      <c r="HX78" s="319"/>
      <c r="HY78" s="319"/>
      <c r="HZ78" s="319"/>
      <c r="IA78" s="319"/>
      <c r="IB78" s="319"/>
      <c r="IC78" s="319"/>
      <c r="ID78" s="319"/>
      <c r="IE78" s="319"/>
      <c r="IF78" s="319"/>
      <c r="IG78" s="319"/>
      <c r="IH78" s="319"/>
      <c r="II78" s="319"/>
      <c r="IJ78" s="319"/>
      <c r="IK78" s="319"/>
      <c r="IL78" s="319"/>
      <c r="IM78" s="319"/>
      <c r="IN78" s="319"/>
      <c r="IO78" s="319"/>
      <c r="IP78" s="319"/>
      <c r="IQ78" s="319"/>
      <c r="IR78" s="319"/>
      <c r="IS78" s="319"/>
      <c r="IT78" s="319"/>
      <c r="IU78" s="319"/>
      <c r="IV78" s="319"/>
      <c r="IW78" s="319"/>
      <c r="IX78" s="319"/>
      <c r="IY78" s="319"/>
      <c r="IZ78" s="319"/>
      <c r="JA78" s="319"/>
      <c r="JB78" s="319"/>
      <c r="JC78" s="319"/>
      <c r="JD78" s="319"/>
      <c r="JE78" s="319"/>
      <c r="JF78" s="319"/>
      <c r="JG78" s="319"/>
      <c r="JH78" s="319"/>
      <c r="JI78" s="319"/>
      <c r="JJ78" s="319"/>
      <c r="JK78" s="319"/>
      <c r="JL78" s="319"/>
      <c r="JM78" s="319"/>
      <c r="JN78" s="319"/>
      <c r="JO78" s="319"/>
      <c r="JP78" s="319"/>
      <c r="JQ78" s="319"/>
      <c r="JR78" s="319"/>
      <c r="JS78" s="319"/>
      <c r="JT78" s="319"/>
      <c r="JU78" s="319"/>
      <c r="JV78" s="319"/>
      <c r="JW78" s="319"/>
      <c r="JX78" s="319"/>
      <c r="JY78" s="319"/>
      <c r="JZ78" s="319"/>
      <c r="KA78" s="319"/>
      <c r="KB78" s="319"/>
      <c r="KC78" s="319"/>
      <c r="KD78" s="319"/>
      <c r="KE78" s="319"/>
      <c r="KF78" s="319"/>
      <c r="KG78" s="319"/>
      <c r="KH78" s="319"/>
      <c r="KI78" s="319"/>
      <c r="KJ78" s="319"/>
      <c r="KK78" s="319"/>
      <c r="KL78" s="319"/>
      <c r="KM78" s="319"/>
      <c r="KN78" s="319"/>
      <c r="KO78" s="319"/>
      <c r="KP78" s="319"/>
      <c r="KQ78" s="319"/>
      <c r="KR78" s="319"/>
      <c r="KS78" s="319"/>
      <c r="KT78" s="319"/>
      <c r="KU78" s="319"/>
      <c r="KV78" s="319"/>
      <c r="KW78" s="319"/>
      <c r="KX78" s="319"/>
      <c r="KY78" s="319"/>
      <c r="KZ78" s="319"/>
      <c r="LA78" s="319"/>
      <c r="LB78" s="319"/>
      <c r="LC78" s="319"/>
      <c r="LD78" s="319"/>
      <c r="LE78" s="319"/>
      <c r="LF78" s="319"/>
      <c r="LG78" s="319"/>
      <c r="LH78" s="319"/>
      <c r="LI78" s="319"/>
      <c r="LJ78" s="319"/>
      <c r="LK78" s="319"/>
      <c r="LL78" s="319"/>
      <c r="LM78" s="319"/>
      <c r="LN78" s="319"/>
      <c r="LO78" s="319"/>
      <c r="LP78" s="319"/>
      <c r="LQ78" s="319"/>
      <c r="LR78" s="319"/>
      <c r="LS78" s="319"/>
      <c r="LT78" s="319"/>
      <c r="LU78" s="319"/>
      <c r="LV78" s="319"/>
      <c r="LW78" s="319"/>
      <c r="LX78" s="319"/>
      <c r="LY78" s="319"/>
      <c r="LZ78" s="319"/>
      <c r="MA78" s="319"/>
      <c r="MB78" s="319"/>
      <c r="MC78" s="319"/>
      <c r="MD78" s="319"/>
      <c r="ME78" s="319"/>
      <c r="MF78" s="319"/>
      <c r="MG78" s="319"/>
      <c r="MH78" s="319"/>
      <c r="MI78" s="319"/>
      <c r="MJ78" s="319"/>
      <c r="MK78" s="319"/>
      <c r="ML78" s="319"/>
      <c r="MM78" s="319"/>
      <c r="MN78" s="319"/>
      <c r="MO78" s="319"/>
      <c r="MP78" s="319"/>
      <c r="MQ78" s="319"/>
      <c r="MR78" s="319"/>
      <c r="MS78" s="319"/>
      <c r="MT78" s="319"/>
      <c r="MU78" s="319"/>
      <c r="MV78" s="319"/>
      <c r="MW78" s="319"/>
      <c r="MX78" s="319"/>
      <c r="MY78" s="319"/>
      <c r="MZ78" s="319"/>
      <c r="NA78" s="319"/>
      <c r="NB78" s="319"/>
      <c r="NC78" s="319"/>
      <c r="ND78" s="319"/>
      <c r="NE78" s="319"/>
      <c r="NF78" s="319"/>
      <c r="NG78" s="319"/>
      <c r="NH78" s="319"/>
      <c r="NI78" s="319"/>
      <c r="NJ78" s="319"/>
      <c r="NK78" s="319"/>
      <c r="NL78" s="319"/>
      <c r="NM78" s="319"/>
      <c r="NN78" s="319"/>
      <c r="NO78" s="319"/>
      <c r="NP78" s="319"/>
      <c r="NQ78" s="319"/>
      <c r="NR78" s="319"/>
      <c r="NS78" s="319"/>
      <c r="NT78" s="319"/>
      <c r="NU78" s="319"/>
      <c r="NV78" s="319"/>
      <c r="NW78" s="319"/>
      <c r="NX78" s="319"/>
      <c r="NY78" s="319"/>
      <c r="NZ78" s="319"/>
      <c r="OA78" s="319"/>
      <c r="OB78" s="319"/>
      <c r="OC78" s="319"/>
      <c r="OD78" s="319"/>
      <c r="OE78" s="319"/>
      <c r="OF78" s="319"/>
      <c r="OG78" s="319"/>
      <c r="OH78" s="319"/>
      <c r="OI78" s="319"/>
      <c r="OJ78" s="319"/>
      <c r="OK78" s="319"/>
      <c r="OL78" s="319"/>
      <c r="OM78" s="319"/>
      <c r="ON78" s="319"/>
      <c r="OO78" s="319"/>
      <c r="OP78" s="319"/>
      <c r="OQ78" s="319"/>
      <c r="OR78" s="319"/>
      <c r="OS78" s="319"/>
      <c r="OT78" s="319"/>
      <c r="OU78" s="319"/>
      <c r="OV78" s="319"/>
      <c r="OW78" s="319"/>
      <c r="OX78" s="319"/>
      <c r="OY78" s="319"/>
      <c r="OZ78" s="319"/>
      <c r="PA78" s="319"/>
      <c r="PB78" s="319"/>
      <c r="PC78" s="319"/>
      <c r="PD78" s="319"/>
      <c r="PE78" s="319"/>
      <c r="PF78" s="319"/>
      <c r="PG78" s="319"/>
      <c r="PH78" s="319"/>
      <c r="PI78" s="319"/>
      <c r="PJ78" s="319"/>
      <c r="PK78" s="319"/>
      <c r="PL78" s="319"/>
      <c r="PM78" s="319"/>
      <c r="PN78" s="319"/>
      <c r="PO78" s="319"/>
      <c r="PP78" s="319"/>
      <c r="PQ78" s="319"/>
      <c r="PR78" s="319"/>
      <c r="PS78" s="319"/>
      <c r="PT78" s="319"/>
      <c r="PU78" s="319"/>
      <c r="PV78" s="319"/>
      <c r="PW78" s="319"/>
      <c r="PX78" s="319"/>
      <c r="PY78" s="319"/>
      <c r="PZ78" s="319"/>
      <c r="QA78" s="319"/>
      <c r="QB78" s="319"/>
      <c r="QC78" s="319"/>
      <c r="QD78" s="319"/>
      <c r="QE78" s="319"/>
      <c r="QF78" s="319"/>
      <c r="QG78" s="319"/>
      <c r="QH78" s="319"/>
      <c r="QI78" s="319"/>
      <c r="QJ78" s="319"/>
      <c r="QK78" s="319"/>
      <c r="QL78" s="319"/>
      <c r="QM78" s="319"/>
      <c r="QN78" s="319"/>
      <c r="QO78" s="319"/>
      <c r="QP78" s="319"/>
      <c r="QQ78" s="319"/>
      <c r="QR78" s="319"/>
      <c r="QS78" s="319"/>
      <c r="QT78" s="319"/>
      <c r="QU78" s="319"/>
      <c r="QV78" s="319"/>
      <c r="QW78" s="319"/>
      <c r="QX78" s="319"/>
      <c r="QY78" s="319"/>
      <c r="QZ78" s="319"/>
      <c r="RA78" s="319"/>
      <c r="RB78" s="319"/>
      <c r="RC78" s="319"/>
      <c r="RD78" s="319"/>
      <c r="RE78" s="319"/>
      <c r="RF78" s="319"/>
      <c r="RG78" s="319"/>
    </row>
    <row r="79" spans="1:475" s="746" customFormat="1">
      <c r="A79" s="319"/>
      <c r="B79" s="837" t="s">
        <v>77</v>
      </c>
      <c r="C79" s="848"/>
      <c r="D79" s="849"/>
      <c r="E79" s="812" t="s">
        <v>528</v>
      </c>
      <c r="F79" s="812">
        <v>10</v>
      </c>
      <c r="G79" s="839">
        <f t="shared" si="18"/>
        <v>7.8774350564560364E-3</v>
      </c>
      <c r="H79" s="7" t="s">
        <v>37</v>
      </c>
      <c r="I79" s="813">
        <v>150</v>
      </c>
      <c r="J79" s="814">
        <v>46</v>
      </c>
      <c r="K79" s="815">
        <v>82</v>
      </c>
      <c r="L79" s="815">
        <v>82</v>
      </c>
      <c r="M79" s="841">
        <f t="shared" si="11"/>
        <v>0</v>
      </c>
      <c r="N79" s="841">
        <f t="shared" si="12"/>
        <v>6900</v>
      </c>
      <c r="O79" s="745"/>
      <c r="P79" s="843"/>
      <c r="Q79" s="844"/>
      <c r="R79" s="844">
        <f t="shared" si="13"/>
        <v>0</v>
      </c>
      <c r="S79" s="844">
        <f t="shared" si="19"/>
        <v>12300</v>
      </c>
      <c r="T79" s="844">
        <v>0</v>
      </c>
      <c r="U79" s="844"/>
      <c r="V79" s="844"/>
      <c r="W79" s="844">
        <v>0</v>
      </c>
      <c r="X79" s="844"/>
      <c r="Y79" s="844"/>
      <c r="Z79" s="844">
        <f t="shared" si="14"/>
        <v>0</v>
      </c>
      <c r="AA79" s="845">
        <f>IF(J79=0,0,(HLOOKUP(H79,ElectricAvoidedCosts!$C$7:$P$37,F79+1,FALSE)))</f>
        <v>0.58266157374991767</v>
      </c>
      <c r="AB79" s="844">
        <f t="shared" si="15"/>
        <v>4020.3648588744318</v>
      </c>
      <c r="AC79" s="846" t="str">
        <f t="shared" si="16"/>
        <v/>
      </c>
      <c r="AD79" s="846" t="str">
        <f t="shared" si="17"/>
        <v/>
      </c>
      <c r="AE79" s="319"/>
      <c r="AF79" s="319"/>
      <c r="AG79" s="319"/>
      <c r="AH79" s="319"/>
      <c r="AI79" s="319"/>
      <c r="AJ79" s="319"/>
      <c r="AK79" s="319"/>
      <c r="AL79" s="319"/>
      <c r="AM79" s="319"/>
      <c r="AN79" s="319"/>
      <c r="AO79" s="319"/>
      <c r="AP79" s="319"/>
      <c r="AQ79" s="319"/>
      <c r="AR79" s="319"/>
      <c r="AS79" s="319"/>
      <c r="AT79" s="319"/>
      <c r="AU79" s="319"/>
      <c r="AV79" s="319"/>
      <c r="AW79" s="319"/>
      <c r="AX79" s="319"/>
      <c r="AY79" s="319"/>
      <c r="AZ79" s="319"/>
      <c r="BA79" s="319"/>
      <c r="BB79" s="319"/>
      <c r="BC79" s="319"/>
      <c r="BD79" s="319"/>
      <c r="BE79" s="319"/>
      <c r="BF79" s="319"/>
      <c r="BG79" s="319"/>
      <c r="BH79" s="319"/>
      <c r="BI79" s="319"/>
      <c r="BJ79" s="319"/>
      <c r="BK79" s="319"/>
      <c r="BL79" s="319"/>
      <c r="BM79" s="319"/>
      <c r="BN79" s="319"/>
      <c r="BO79" s="319"/>
      <c r="BP79" s="319"/>
      <c r="BQ79" s="319"/>
      <c r="BR79" s="319"/>
      <c r="BS79" s="319"/>
      <c r="BT79" s="319"/>
      <c r="BU79" s="319"/>
      <c r="BV79" s="319"/>
      <c r="BW79" s="319"/>
      <c r="BX79" s="319"/>
      <c r="BY79" s="319"/>
      <c r="BZ79" s="319"/>
      <c r="CA79" s="319"/>
      <c r="CB79" s="319"/>
      <c r="CC79" s="319"/>
      <c r="CD79" s="319"/>
      <c r="CE79" s="319"/>
      <c r="CF79" s="319"/>
      <c r="CG79" s="319"/>
      <c r="CH79" s="319"/>
      <c r="CI79" s="319"/>
      <c r="CJ79" s="319"/>
      <c r="CK79" s="319"/>
      <c r="CL79" s="319"/>
      <c r="CM79" s="319"/>
      <c r="CN79" s="319"/>
      <c r="CO79" s="319"/>
      <c r="CP79" s="319"/>
      <c r="CQ79" s="319"/>
      <c r="CR79" s="319"/>
      <c r="CS79" s="319"/>
      <c r="CT79" s="319"/>
      <c r="CU79" s="319"/>
      <c r="CV79" s="319"/>
      <c r="CW79" s="319"/>
      <c r="CX79" s="319"/>
      <c r="CY79" s="319"/>
      <c r="CZ79" s="319"/>
      <c r="DA79" s="319"/>
      <c r="DB79" s="319"/>
      <c r="DC79" s="319"/>
      <c r="DD79" s="319"/>
      <c r="DE79" s="319"/>
      <c r="DF79" s="319"/>
      <c r="DG79" s="319"/>
      <c r="DH79" s="319"/>
      <c r="DI79" s="319"/>
      <c r="DJ79" s="319"/>
      <c r="DK79" s="319"/>
      <c r="DL79" s="319"/>
      <c r="DM79" s="319"/>
      <c r="DN79" s="319"/>
      <c r="DO79" s="319"/>
      <c r="DP79" s="319"/>
      <c r="DQ79" s="319"/>
      <c r="DR79" s="319"/>
      <c r="DS79" s="319"/>
      <c r="DT79" s="319"/>
      <c r="DU79" s="319"/>
      <c r="DV79" s="319"/>
      <c r="DW79" s="319"/>
      <c r="DX79" s="319"/>
      <c r="DY79" s="319"/>
      <c r="DZ79" s="319"/>
      <c r="EA79" s="319"/>
      <c r="EB79" s="319"/>
      <c r="EC79" s="319"/>
      <c r="ED79" s="319"/>
      <c r="EE79" s="319"/>
      <c r="EF79" s="319"/>
      <c r="EG79" s="319"/>
      <c r="EH79" s="319"/>
      <c r="EI79" s="319"/>
      <c r="EJ79" s="319"/>
      <c r="EK79" s="319"/>
      <c r="EL79" s="319"/>
      <c r="EM79" s="319"/>
      <c r="EN79" s="319"/>
      <c r="EO79" s="319"/>
      <c r="EP79" s="319"/>
      <c r="EQ79" s="319"/>
      <c r="ER79" s="319"/>
      <c r="ES79" s="319"/>
      <c r="ET79" s="319"/>
      <c r="EU79" s="319"/>
      <c r="EV79" s="319"/>
      <c r="EW79" s="319"/>
      <c r="EX79" s="319"/>
      <c r="EY79" s="319"/>
      <c r="EZ79" s="319"/>
      <c r="FA79" s="319"/>
      <c r="FB79" s="319"/>
      <c r="FC79" s="319"/>
      <c r="FD79" s="319"/>
      <c r="FE79" s="319"/>
      <c r="FF79" s="319"/>
      <c r="FG79" s="319"/>
      <c r="FH79" s="319"/>
      <c r="FI79" s="319"/>
      <c r="FJ79" s="319"/>
      <c r="FK79" s="319"/>
      <c r="FL79" s="319"/>
      <c r="FM79" s="319"/>
      <c r="FN79" s="319"/>
      <c r="FO79" s="319"/>
      <c r="FP79" s="319"/>
      <c r="FQ79" s="319"/>
      <c r="FR79" s="319"/>
      <c r="FS79" s="319"/>
      <c r="FT79" s="319"/>
      <c r="FU79" s="319"/>
      <c r="FV79" s="319"/>
      <c r="FW79" s="319"/>
      <c r="FX79" s="319"/>
      <c r="FY79" s="319"/>
      <c r="FZ79" s="319"/>
      <c r="GA79" s="319"/>
      <c r="GB79" s="319"/>
      <c r="GC79" s="319"/>
      <c r="GD79" s="319"/>
      <c r="GE79" s="319"/>
      <c r="GF79" s="319"/>
      <c r="GG79" s="319"/>
      <c r="GH79" s="319"/>
      <c r="GI79" s="319"/>
      <c r="GJ79" s="319"/>
      <c r="GK79" s="319"/>
      <c r="GL79" s="319"/>
      <c r="GM79" s="319"/>
      <c r="GN79" s="319"/>
      <c r="GO79" s="319"/>
      <c r="GP79" s="319"/>
      <c r="GQ79" s="319"/>
      <c r="GR79" s="319"/>
      <c r="GS79" s="319"/>
      <c r="GT79" s="319"/>
      <c r="GU79" s="319"/>
      <c r="GV79" s="319"/>
      <c r="GW79" s="319"/>
      <c r="GX79" s="319"/>
      <c r="GY79" s="319"/>
      <c r="GZ79" s="319"/>
      <c r="HA79" s="319"/>
      <c r="HB79" s="319"/>
      <c r="HC79" s="319"/>
      <c r="HD79" s="319"/>
      <c r="HE79" s="319"/>
      <c r="HF79" s="319"/>
      <c r="HG79" s="319"/>
      <c r="HH79" s="319"/>
      <c r="HI79" s="319"/>
      <c r="HJ79" s="319"/>
      <c r="HK79" s="319"/>
      <c r="HL79" s="319"/>
      <c r="HM79" s="319"/>
      <c r="HN79" s="319"/>
      <c r="HO79" s="319"/>
      <c r="HP79" s="319"/>
      <c r="HQ79" s="319"/>
      <c r="HR79" s="319"/>
      <c r="HS79" s="319"/>
      <c r="HT79" s="319"/>
      <c r="HU79" s="319"/>
      <c r="HV79" s="319"/>
      <c r="HW79" s="319"/>
      <c r="HX79" s="319"/>
      <c r="HY79" s="319"/>
      <c r="HZ79" s="319"/>
      <c r="IA79" s="319"/>
      <c r="IB79" s="319"/>
      <c r="IC79" s="319"/>
      <c r="ID79" s="319"/>
      <c r="IE79" s="319"/>
      <c r="IF79" s="319"/>
      <c r="IG79" s="319"/>
      <c r="IH79" s="319"/>
      <c r="II79" s="319"/>
      <c r="IJ79" s="319"/>
      <c r="IK79" s="319"/>
      <c r="IL79" s="319"/>
      <c r="IM79" s="319"/>
      <c r="IN79" s="319"/>
      <c r="IO79" s="319"/>
      <c r="IP79" s="319"/>
      <c r="IQ79" s="319"/>
      <c r="IR79" s="319"/>
      <c r="IS79" s="319"/>
      <c r="IT79" s="319"/>
      <c r="IU79" s="319"/>
      <c r="IV79" s="319"/>
      <c r="IW79" s="319"/>
      <c r="IX79" s="319"/>
      <c r="IY79" s="319"/>
      <c r="IZ79" s="319"/>
      <c r="JA79" s="319"/>
      <c r="JB79" s="319"/>
      <c r="JC79" s="319"/>
      <c r="JD79" s="319"/>
      <c r="JE79" s="319"/>
      <c r="JF79" s="319"/>
      <c r="JG79" s="319"/>
      <c r="JH79" s="319"/>
      <c r="JI79" s="319"/>
      <c r="JJ79" s="319"/>
      <c r="JK79" s="319"/>
      <c r="JL79" s="319"/>
      <c r="JM79" s="319"/>
      <c r="JN79" s="319"/>
      <c r="JO79" s="319"/>
      <c r="JP79" s="319"/>
      <c r="JQ79" s="319"/>
      <c r="JR79" s="319"/>
      <c r="JS79" s="319"/>
      <c r="JT79" s="319"/>
      <c r="JU79" s="319"/>
      <c r="JV79" s="319"/>
      <c r="JW79" s="319"/>
      <c r="JX79" s="319"/>
      <c r="JY79" s="319"/>
      <c r="JZ79" s="319"/>
      <c r="KA79" s="319"/>
      <c r="KB79" s="319"/>
      <c r="KC79" s="319"/>
      <c r="KD79" s="319"/>
      <c r="KE79" s="319"/>
      <c r="KF79" s="319"/>
      <c r="KG79" s="319"/>
      <c r="KH79" s="319"/>
      <c r="KI79" s="319"/>
      <c r="KJ79" s="319"/>
      <c r="KK79" s="319"/>
      <c r="KL79" s="319"/>
      <c r="KM79" s="319"/>
      <c r="KN79" s="319"/>
      <c r="KO79" s="319"/>
      <c r="KP79" s="319"/>
      <c r="KQ79" s="319"/>
      <c r="KR79" s="319"/>
      <c r="KS79" s="319"/>
      <c r="KT79" s="319"/>
      <c r="KU79" s="319"/>
      <c r="KV79" s="319"/>
      <c r="KW79" s="319"/>
      <c r="KX79" s="319"/>
      <c r="KY79" s="319"/>
      <c r="KZ79" s="319"/>
      <c r="LA79" s="319"/>
      <c r="LB79" s="319"/>
      <c r="LC79" s="319"/>
      <c r="LD79" s="319"/>
      <c r="LE79" s="319"/>
      <c r="LF79" s="319"/>
      <c r="LG79" s="319"/>
      <c r="LH79" s="319"/>
      <c r="LI79" s="319"/>
      <c r="LJ79" s="319"/>
      <c r="LK79" s="319"/>
      <c r="LL79" s="319"/>
      <c r="LM79" s="319"/>
      <c r="LN79" s="319"/>
      <c r="LO79" s="319"/>
      <c r="LP79" s="319"/>
      <c r="LQ79" s="319"/>
      <c r="LR79" s="319"/>
      <c r="LS79" s="319"/>
      <c r="LT79" s="319"/>
      <c r="LU79" s="319"/>
      <c r="LV79" s="319"/>
      <c r="LW79" s="319"/>
      <c r="LX79" s="319"/>
      <c r="LY79" s="319"/>
      <c r="LZ79" s="319"/>
      <c r="MA79" s="319"/>
      <c r="MB79" s="319"/>
      <c r="MC79" s="319"/>
      <c r="MD79" s="319"/>
      <c r="ME79" s="319"/>
      <c r="MF79" s="319"/>
      <c r="MG79" s="319"/>
      <c r="MH79" s="319"/>
      <c r="MI79" s="319"/>
      <c r="MJ79" s="319"/>
      <c r="MK79" s="319"/>
      <c r="ML79" s="319"/>
      <c r="MM79" s="319"/>
      <c r="MN79" s="319"/>
      <c r="MO79" s="319"/>
      <c r="MP79" s="319"/>
      <c r="MQ79" s="319"/>
      <c r="MR79" s="319"/>
      <c r="MS79" s="319"/>
      <c r="MT79" s="319"/>
      <c r="MU79" s="319"/>
      <c r="MV79" s="319"/>
      <c r="MW79" s="319"/>
      <c r="MX79" s="319"/>
      <c r="MY79" s="319"/>
      <c r="MZ79" s="319"/>
      <c r="NA79" s="319"/>
      <c r="NB79" s="319"/>
      <c r="NC79" s="319"/>
      <c r="ND79" s="319"/>
      <c r="NE79" s="319"/>
      <c r="NF79" s="319"/>
      <c r="NG79" s="319"/>
      <c r="NH79" s="319"/>
      <c r="NI79" s="319"/>
      <c r="NJ79" s="319"/>
      <c r="NK79" s="319"/>
      <c r="NL79" s="319"/>
      <c r="NM79" s="319"/>
      <c r="NN79" s="319"/>
      <c r="NO79" s="319"/>
      <c r="NP79" s="319"/>
      <c r="NQ79" s="319"/>
      <c r="NR79" s="319"/>
      <c r="NS79" s="319"/>
      <c r="NT79" s="319"/>
      <c r="NU79" s="319"/>
      <c r="NV79" s="319"/>
      <c r="NW79" s="319"/>
      <c r="NX79" s="319"/>
      <c r="NY79" s="319"/>
      <c r="NZ79" s="319"/>
      <c r="OA79" s="319"/>
      <c r="OB79" s="319"/>
      <c r="OC79" s="319"/>
      <c r="OD79" s="319"/>
      <c r="OE79" s="319"/>
      <c r="OF79" s="319"/>
      <c r="OG79" s="319"/>
      <c r="OH79" s="319"/>
      <c r="OI79" s="319"/>
      <c r="OJ79" s="319"/>
      <c r="OK79" s="319"/>
      <c r="OL79" s="319"/>
      <c r="OM79" s="319"/>
      <c r="ON79" s="319"/>
      <c r="OO79" s="319"/>
      <c r="OP79" s="319"/>
      <c r="OQ79" s="319"/>
      <c r="OR79" s="319"/>
      <c r="OS79" s="319"/>
      <c r="OT79" s="319"/>
      <c r="OU79" s="319"/>
      <c r="OV79" s="319"/>
      <c r="OW79" s="319"/>
      <c r="OX79" s="319"/>
      <c r="OY79" s="319"/>
      <c r="OZ79" s="319"/>
      <c r="PA79" s="319"/>
      <c r="PB79" s="319"/>
      <c r="PC79" s="319"/>
      <c r="PD79" s="319"/>
      <c r="PE79" s="319"/>
      <c r="PF79" s="319"/>
      <c r="PG79" s="319"/>
      <c r="PH79" s="319"/>
      <c r="PI79" s="319"/>
      <c r="PJ79" s="319"/>
      <c r="PK79" s="319"/>
      <c r="PL79" s="319"/>
      <c r="PM79" s="319"/>
      <c r="PN79" s="319"/>
      <c r="PO79" s="319"/>
      <c r="PP79" s="319"/>
      <c r="PQ79" s="319"/>
      <c r="PR79" s="319"/>
      <c r="PS79" s="319"/>
      <c r="PT79" s="319"/>
      <c r="PU79" s="319"/>
      <c r="PV79" s="319"/>
      <c r="PW79" s="319"/>
      <c r="PX79" s="319"/>
      <c r="PY79" s="319"/>
      <c r="PZ79" s="319"/>
      <c r="QA79" s="319"/>
      <c r="QB79" s="319"/>
      <c r="QC79" s="319"/>
      <c r="QD79" s="319"/>
      <c r="QE79" s="319"/>
      <c r="QF79" s="319"/>
      <c r="QG79" s="319"/>
      <c r="QH79" s="319"/>
      <c r="QI79" s="319"/>
      <c r="QJ79" s="319"/>
      <c r="QK79" s="319"/>
      <c r="QL79" s="319"/>
      <c r="QM79" s="319"/>
      <c r="QN79" s="319"/>
      <c r="QO79" s="319"/>
      <c r="QP79" s="319"/>
      <c r="QQ79" s="319"/>
      <c r="QR79" s="319"/>
      <c r="QS79" s="319"/>
      <c r="QT79" s="319"/>
      <c r="QU79" s="319"/>
      <c r="QV79" s="319"/>
      <c r="QW79" s="319"/>
      <c r="QX79" s="319"/>
      <c r="QY79" s="319"/>
      <c r="QZ79" s="319"/>
      <c r="RA79" s="319"/>
      <c r="RB79" s="319"/>
      <c r="RC79" s="319"/>
      <c r="RD79" s="319"/>
      <c r="RE79" s="319"/>
      <c r="RF79" s="319"/>
      <c r="RG79" s="319"/>
    </row>
    <row r="80" spans="1:475" s="746" customFormat="1">
      <c r="A80" s="319"/>
      <c r="B80" s="837" t="s">
        <v>77</v>
      </c>
      <c r="C80" s="848"/>
      <c r="D80" s="849"/>
      <c r="E80" s="812" t="s">
        <v>529</v>
      </c>
      <c r="F80" s="812">
        <v>10</v>
      </c>
      <c r="G80" s="839">
        <f t="shared" si="18"/>
        <v>5.4297219026818704E-3</v>
      </c>
      <c r="H80" s="7" t="s">
        <v>37</v>
      </c>
      <c r="I80" s="813">
        <v>41</v>
      </c>
      <c r="J80" s="814">
        <v>116</v>
      </c>
      <c r="K80" s="815">
        <v>82</v>
      </c>
      <c r="L80" s="815">
        <v>82</v>
      </c>
      <c r="M80" s="841">
        <f t="shared" si="11"/>
        <v>0</v>
      </c>
      <c r="N80" s="841">
        <f t="shared" si="12"/>
        <v>4756</v>
      </c>
      <c r="O80" s="745"/>
      <c r="P80" s="843"/>
      <c r="Q80" s="844"/>
      <c r="R80" s="844">
        <f t="shared" si="13"/>
        <v>0</v>
      </c>
      <c r="S80" s="844">
        <f t="shared" si="19"/>
        <v>3362</v>
      </c>
      <c r="T80" s="844">
        <v>0</v>
      </c>
      <c r="U80" s="844"/>
      <c r="V80" s="844"/>
      <c r="W80" s="844">
        <v>0</v>
      </c>
      <c r="X80" s="844"/>
      <c r="Y80" s="844"/>
      <c r="Z80" s="844">
        <f t="shared" si="14"/>
        <v>0</v>
      </c>
      <c r="AA80" s="845">
        <f>IF(J80=0,0,(HLOOKUP(H80,ElectricAvoidedCosts!$C$7:$P$37,F80+1,FALSE)))</f>
        <v>0.58266157374991767</v>
      </c>
      <c r="AB80" s="844">
        <f t="shared" si="15"/>
        <v>2771.1384447546084</v>
      </c>
      <c r="AC80" s="846" t="str">
        <f t="shared" si="16"/>
        <v/>
      </c>
      <c r="AD80" s="846" t="str">
        <f t="shared" si="17"/>
        <v/>
      </c>
      <c r="AE80" s="319"/>
      <c r="AF80" s="319"/>
      <c r="AG80" s="319"/>
      <c r="AH80" s="319"/>
      <c r="AI80" s="319"/>
      <c r="AJ80" s="319"/>
      <c r="AK80" s="319"/>
      <c r="AL80" s="319"/>
      <c r="AM80" s="319"/>
      <c r="AN80" s="319"/>
      <c r="AO80" s="319"/>
      <c r="AP80" s="319"/>
      <c r="AQ80" s="319"/>
      <c r="AR80" s="319"/>
      <c r="AS80" s="319"/>
      <c r="AT80" s="319"/>
      <c r="AU80" s="319"/>
      <c r="AV80" s="319"/>
      <c r="AW80" s="319"/>
      <c r="AX80" s="319"/>
      <c r="AY80" s="319"/>
      <c r="AZ80" s="319"/>
      <c r="BA80" s="319"/>
      <c r="BB80" s="319"/>
      <c r="BC80" s="319"/>
      <c r="BD80" s="319"/>
      <c r="BE80" s="319"/>
      <c r="BF80" s="319"/>
      <c r="BG80" s="319"/>
      <c r="BH80" s="319"/>
      <c r="BI80" s="319"/>
      <c r="BJ80" s="319"/>
      <c r="BK80" s="319"/>
      <c r="BL80" s="319"/>
      <c r="BM80" s="319"/>
      <c r="BN80" s="319"/>
      <c r="BO80" s="319"/>
      <c r="BP80" s="319"/>
      <c r="BQ80" s="319"/>
      <c r="BR80" s="319"/>
      <c r="BS80" s="319"/>
      <c r="BT80" s="319"/>
      <c r="BU80" s="319"/>
      <c r="BV80" s="319"/>
      <c r="BW80" s="319"/>
      <c r="BX80" s="319"/>
      <c r="BY80" s="319"/>
      <c r="BZ80" s="319"/>
      <c r="CA80" s="319"/>
      <c r="CB80" s="319"/>
      <c r="CC80" s="319"/>
      <c r="CD80" s="319"/>
      <c r="CE80" s="319"/>
      <c r="CF80" s="319"/>
      <c r="CG80" s="319"/>
      <c r="CH80" s="319"/>
      <c r="CI80" s="319"/>
      <c r="CJ80" s="319"/>
      <c r="CK80" s="319"/>
      <c r="CL80" s="319"/>
      <c r="CM80" s="319"/>
      <c r="CN80" s="319"/>
      <c r="CO80" s="319"/>
      <c r="CP80" s="319"/>
      <c r="CQ80" s="319"/>
      <c r="CR80" s="319"/>
      <c r="CS80" s="319"/>
      <c r="CT80" s="319"/>
      <c r="CU80" s="319"/>
      <c r="CV80" s="319"/>
      <c r="CW80" s="319"/>
      <c r="CX80" s="319"/>
      <c r="CY80" s="319"/>
      <c r="CZ80" s="319"/>
      <c r="DA80" s="319"/>
      <c r="DB80" s="319"/>
      <c r="DC80" s="319"/>
      <c r="DD80" s="319"/>
      <c r="DE80" s="319"/>
      <c r="DF80" s="319"/>
      <c r="DG80" s="319"/>
      <c r="DH80" s="319"/>
      <c r="DI80" s="319"/>
      <c r="DJ80" s="319"/>
      <c r="DK80" s="319"/>
      <c r="DL80" s="319"/>
      <c r="DM80" s="319"/>
      <c r="DN80" s="319"/>
      <c r="DO80" s="319"/>
      <c r="DP80" s="319"/>
      <c r="DQ80" s="319"/>
      <c r="DR80" s="319"/>
      <c r="DS80" s="319"/>
      <c r="DT80" s="319"/>
      <c r="DU80" s="319"/>
      <c r="DV80" s="319"/>
      <c r="DW80" s="319"/>
      <c r="DX80" s="319"/>
      <c r="DY80" s="319"/>
      <c r="DZ80" s="319"/>
      <c r="EA80" s="319"/>
      <c r="EB80" s="319"/>
      <c r="EC80" s="319"/>
      <c r="ED80" s="319"/>
      <c r="EE80" s="319"/>
      <c r="EF80" s="319"/>
      <c r="EG80" s="319"/>
      <c r="EH80" s="319"/>
      <c r="EI80" s="319"/>
      <c r="EJ80" s="319"/>
      <c r="EK80" s="319"/>
      <c r="EL80" s="319"/>
      <c r="EM80" s="319"/>
      <c r="EN80" s="319"/>
      <c r="EO80" s="319"/>
      <c r="EP80" s="319"/>
      <c r="EQ80" s="319"/>
      <c r="ER80" s="319"/>
      <c r="ES80" s="319"/>
      <c r="ET80" s="319"/>
      <c r="EU80" s="319"/>
      <c r="EV80" s="319"/>
      <c r="EW80" s="319"/>
      <c r="EX80" s="319"/>
      <c r="EY80" s="319"/>
      <c r="EZ80" s="319"/>
      <c r="FA80" s="319"/>
      <c r="FB80" s="319"/>
      <c r="FC80" s="319"/>
      <c r="FD80" s="319"/>
      <c r="FE80" s="319"/>
      <c r="FF80" s="319"/>
      <c r="FG80" s="319"/>
      <c r="FH80" s="319"/>
      <c r="FI80" s="319"/>
      <c r="FJ80" s="319"/>
      <c r="FK80" s="319"/>
      <c r="FL80" s="319"/>
      <c r="FM80" s="319"/>
      <c r="FN80" s="319"/>
      <c r="FO80" s="319"/>
      <c r="FP80" s="319"/>
      <c r="FQ80" s="319"/>
      <c r="FR80" s="319"/>
      <c r="FS80" s="319"/>
      <c r="FT80" s="319"/>
      <c r="FU80" s="319"/>
      <c r="FV80" s="319"/>
      <c r="FW80" s="319"/>
      <c r="FX80" s="319"/>
      <c r="FY80" s="319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19"/>
      <c r="IB80" s="319"/>
      <c r="IC80" s="319"/>
      <c r="ID80" s="319"/>
      <c r="IE80" s="319"/>
      <c r="IF80" s="319"/>
      <c r="IG80" s="319"/>
      <c r="IH80" s="319"/>
      <c r="II80" s="319"/>
      <c r="IJ80" s="319"/>
      <c r="IK80" s="319"/>
      <c r="IL80" s="319"/>
      <c r="IM80" s="319"/>
      <c r="IN80" s="319"/>
      <c r="IO80" s="319"/>
      <c r="IP80" s="319"/>
      <c r="IQ80" s="319"/>
      <c r="IR80" s="319"/>
      <c r="IS80" s="319"/>
      <c r="IT80" s="319"/>
      <c r="IU80" s="319"/>
      <c r="IV80" s="319"/>
      <c r="IW80" s="319"/>
      <c r="IX80" s="319"/>
      <c r="IY80" s="319"/>
      <c r="IZ80" s="319"/>
      <c r="JA80" s="319"/>
      <c r="JB80" s="319"/>
      <c r="JC80" s="319"/>
      <c r="JD80" s="319"/>
      <c r="JE80" s="319"/>
      <c r="JF80" s="319"/>
      <c r="JG80" s="319"/>
      <c r="JH80" s="319"/>
      <c r="JI80" s="319"/>
      <c r="JJ80" s="319"/>
      <c r="JK80" s="319"/>
      <c r="JL80" s="319"/>
      <c r="JM80" s="319"/>
      <c r="JN80" s="319"/>
      <c r="JO80" s="319"/>
      <c r="JP80" s="319"/>
      <c r="JQ80" s="319"/>
      <c r="JR80" s="319"/>
      <c r="JS80" s="319"/>
      <c r="JT80" s="319"/>
      <c r="JU80" s="319"/>
      <c r="JV80" s="319"/>
      <c r="JW80" s="319"/>
      <c r="JX80" s="319"/>
      <c r="JY80" s="319"/>
      <c r="JZ80" s="319"/>
      <c r="KA80" s="319"/>
      <c r="KB80" s="319"/>
      <c r="KC80" s="319"/>
      <c r="KD80" s="319"/>
      <c r="KE80" s="319"/>
      <c r="KF80" s="319"/>
      <c r="KG80" s="319"/>
      <c r="KH80" s="319"/>
      <c r="KI80" s="319"/>
      <c r="KJ80" s="319"/>
      <c r="KK80" s="319"/>
      <c r="KL80" s="319"/>
      <c r="KM80" s="319"/>
      <c r="KN80" s="319"/>
      <c r="KO80" s="319"/>
      <c r="KP80" s="319"/>
      <c r="KQ80" s="319"/>
      <c r="KR80" s="319"/>
      <c r="KS80" s="319"/>
      <c r="KT80" s="319"/>
      <c r="KU80" s="319"/>
      <c r="KV80" s="319"/>
      <c r="KW80" s="319"/>
      <c r="KX80" s="319"/>
      <c r="KY80" s="319"/>
      <c r="KZ80" s="319"/>
      <c r="LA80" s="319"/>
      <c r="LB80" s="319"/>
      <c r="LC80" s="319"/>
      <c r="LD80" s="319"/>
      <c r="LE80" s="319"/>
      <c r="LF80" s="319"/>
      <c r="LG80" s="319"/>
      <c r="LH80" s="319"/>
      <c r="LI80" s="319"/>
      <c r="LJ80" s="319"/>
      <c r="LK80" s="319"/>
      <c r="LL80" s="319"/>
      <c r="LM80" s="319"/>
      <c r="LN80" s="319"/>
      <c r="LO80" s="319"/>
      <c r="LP80" s="319"/>
      <c r="LQ80" s="319"/>
      <c r="LR80" s="319"/>
      <c r="LS80" s="319"/>
      <c r="LT80" s="319"/>
      <c r="LU80" s="319"/>
      <c r="LV80" s="319"/>
      <c r="LW80" s="319"/>
      <c r="LX80" s="319"/>
      <c r="LY80" s="319"/>
      <c r="LZ80" s="319"/>
      <c r="MA80" s="319"/>
      <c r="MB80" s="319"/>
      <c r="MC80" s="319"/>
      <c r="MD80" s="319"/>
      <c r="ME80" s="319"/>
      <c r="MF80" s="319"/>
      <c r="MG80" s="319"/>
      <c r="MH80" s="319"/>
      <c r="MI80" s="319"/>
      <c r="MJ80" s="319"/>
      <c r="MK80" s="319"/>
      <c r="ML80" s="319"/>
      <c r="MM80" s="319"/>
      <c r="MN80" s="319"/>
      <c r="MO80" s="319"/>
      <c r="MP80" s="319"/>
      <c r="MQ80" s="319"/>
      <c r="MR80" s="319"/>
      <c r="MS80" s="319"/>
      <c r="MT80" s="319"/>
      <c r="MU80" s="319"/>
      <c r="MV80" s="319"/>
      <c r="MW80" s="319"/>
      <c r="MX80" s="319"/>
      <c r="MY80" s="319"/>
      <c r="MZ80" s="319"/>
      <c r="NA80" s="319"/>
      <c r="NB80" s="319"/>
      <c r="NC80" s="319"/>
      <c r="ND80" s="319"/>
      <c r="NE80" s="319"/>
      <c r="NF80" s="319"/>
      <c r="NG80" s="319"/>
      <c r="NH80" s="319"/>
      <c r="NI80" s="319"/>
      <c r="NJ80" s="319"/>
      <c r="NK80" s="319"/>
      <c r="NL80" s="319"/>
      <c r="NM80" s="319"/>
      <c r="NN80" s="319"/>
      <c r="NO80" s="319"/>
      <c r="NP80" s="319"/>
      <c r="NQ80" s="319"/>
      <c r="NR80" s="319"/>
      <c r="NS80" s="319"/>
      <c r="NT80" s="319"/>
      <c r="NU80" s="319"/>
      <c r="NV80" s="319"/>
      <c r="NW80" s="319"/>
      <c r="NX80" s="319"/>
      <c r="NY80" s="319"/>
      <c r="NZ80" s="319"/>
      <c r="OA80" s="319"/>
      <c r="OB80" s="319"/>
      <c r="OC80" s="319"/>
      <c r="OD80" s="319"/>
      <c r="OE80" s="319"/>
      <c r="OF80" s="319"/>
      <c r="OG80" s="319"/>
      <c r="OH80" s="319"/>
      <c r="OI80" s="319"/>
      <c r="OJ80" s="319"/>
      <c r="OK80" s="319"/>
      <c r="OL80" s="319"/>
      <c r="OM80" s="319"/>
      <c r="ON80" s="319"/>
      <c r="OO80" s="319"/>
      <c r="OP80" s="319"/>
      <c r="OQ80" s="319"/>
      <c r="OR80" s="319"/>
      <c r="OS80" s="319"/>
      <c r="OT80" s="319"/>
      <c r="OU80" s="319"/>
      <c r="OV80" s="319"/>
      <c r="OW80" s="319"/>
      <c r="OX80" s="319"/>
      <c r="OY80" s="319"/>
      <c r="OZ80" s="319"/>
      <c r="PA80" s="319"/>
      <c r="PB80" s="319"/>
      <c r="PC80" s="319"/>
      <c r="PD80" s="319"/>
      <c r="PE80" s="319"/>
      <c r="PF80" s="319"/>
      <c r="PG80" s="319"/>
      <c r="PH80" s="319"/>
      <c r="PI80" s="319"/>
      <c r="PJ80" s="319"/>
      <c r="PK80" s="319"/>
      <c r="PL80" s="319"/>
      <c r="PM80" s="319"/>
      <c r="PN80" s="319"/>
      <c r="PO80" s="319"/>
      <c r="PP80" s="319"/>
      <c r="PQ80" s="319"/>
      <c r="PR80" s="319"/>
      <c r="PS80" s="319"/>
      <c r="PT80" s="319"/>
      <c r="PU80" s="319"/>
      <c r="PV80" s="319"/>
      <c r="PW80" s="319"/>
      <c r="PX80" s="319"/>
      <c r="PY80" s="319"/>
      <c r="PZ80" s="319"/>
      <c r="QA80" s="319"/>
      <c r="QB80" s="319"/>
      <c r="QC80" s="319"/>
      <c r="QD80" s="319"/>
      <c r="QE80" s="319"/>
      <c r="QF80" s="319"/>
      <c r="QG80" s="319"/>
      <c r="QH80" s="319"/>
      <c r="QI80" s="319"/>
      <c r="QJ80" s="319"/>
      <c r="QK80" s="319"/>
      <c r="QL80" s="319"/>
      <c r="QM80" s="319"/>
      <c r="QN80" s="319"/>
      <c r="QO80" s="319"/>
      <c r="QP80" s="319"/>
      <c r="QQ80" s="319"/>
      <c r="QR80" s="319"/>
      <c r="QS80" s="319"/>
      <c r="QT80" s="319"/>
      <c r="QU80" s="319"/>
      <c r="QV80" s="319"/>
      <c r="QW80" s="319"/>
      <c r="QX80" s="319"/>
      <c r="QY80" s="319"/>
      <c r="QZ80" s="319"/>
      <c r="RA80" s="319"/>
      <c r="RB80" s="319"/>
      <c r="RC80" s="319"/>
      <c r="RD80" s="319"/>
      <c r="RE80" s="319"/>
      <c r="RF80" s="319"/>
      <c r="RG80" s="319"/>
    </row>
    <row r="81" spans="1:475" s="746" customFormat="1">
      <c r="A81" s="319"/>
      <c r="B81" s="837" t="s">
        <v>77</v>
      </c>
      <c r="C81" s="848"/>
      <c r="D81" s="849"/>
      <c r="E81" s="812" t="s">
        <v>530</v>
      </c>
      <c r="F81" s="812">
        <v>10</v>
      </c>
      <c r="G81" s="839">
        <f t="shared" si="18"/>
        <v>6.895609817535427E-4</v>
      </c>
      <c r="H81" s="7" t="s">
        <v>37</v>
      </c>
      <c r="I81" s="813">
        <v>2</v>
      </c>
      <c r="J81" s="814">
        <v>302</v>
      </c>
      <c r="K81" s="815">
        <v>82</v>
      </c>
      <c r="L81" s="815">
        <v>82</v>
      </c>
      <c r="M81" s="841">
        <f t="shared" si="11"/>
        <v>0</v>
      </c>
      <c r="N81" s="841">
        <f t="shared" si="12"/>
        <v>604</v>
      </c>
      <c r="O81" s="745"/>
      <c r="P81" s="843"/>
      <c r="Q81" s="844"/>
      <c r="R81" s="844">
        <f t="shared" si="13"/>
        <v>0</v>
      </c>
      <c r="S81" s="844">
        <f t="shared" si="19"/>
        <v>164</v>
      </c>
      <c r="T81" s="844">
        <v>0</v>
      </c>
      <c r="U81" s="844"/>
      <c r="V81" s="844"/>
      <c r="W81" s="844">
        <v>0</v>
      </c>
      <c r="X81" s="844"/>
      <c r="Y81" s="844"/>
      <c r="Z81" s="844">
        <f t="shared" si="14"/>
        <v>0</v>
      </c>
      <c r="AA81" s="845">
        <f>IF(J81=0,0,(HLOOKUP(H81,ElectricAvoidedCosts!$C$7:$P$37,F81+1,FALSE)))</f>
        <v>0.58266157374991767</v>
      </c>
      <c r="AB81" s="844">
        <f t="shared" si="15"/>
        <v>351.92759054495025</v>
      </c>
      <c r="AC81" s="846" t="str">
        <f t="shared" si="16"/>
        <v/>
      </c>
      <c r="AD81" s="846" t="str">
        <f t="shared" si="17"/>
        <v/>
      </c>
      <c r="AE81" s="319"/>
      <c r="AF81" s="319"/>
      <c r="AG81" s="319"/>
      <c r="AH81" s="319"/>
      <c r="AI81" s="319"/>
      <c r="AJ81" s="319"/>
      <c r="AK81" s="319"/>
      <c r="AL81" s="319"/>
      <c r="AM81" s="319"/>
      <c r="AN81" s="319"/>
      <c r="AO81" s="319"/>
      <c r="AP81" s="319"/>
      <c r="AQ81" s="319"/>
      <c r="AR81" s="319"/>
      <c r="AS81" s="319"/>
      <c r="AT81" s="319"/>
      <c r="AU81" s="319"/>
      <c r="AV81" s="319"/>
      <c r="AW81" s="319"/>
      <c r="AX81" s="319"/>
      <c r="AY81" s="319"/>
      <c r="AZ81" s="319"/>
      <c r="BA81" s="319"/>
      <c r="BB81" s="319"/>
      <c r="BC81" s="319"/>
      <c r="BD81" s="319"/>
      <c r="BE81" s="319"/>
      <c r="BF81" s="319"/>
      <c r="BG81" s="319"/>
      <c r="BH81" s="319"/>
      <c r="BI81" s="319"/>
      <c r="BJ81" s="319"/>
      <c r="BK81" s="319"/>
      <c r="BL81" s="319"/>
      <c r="BM81" s="319"/>
      <c r="BN81" s="319"/>
      <c r="BO81" s="319"/>
      <c r="BP81" s="319"/>
      <c r="BQ81" s="319"/>
      <c r="BR81" s="319"/>
      <c r="BS81" s="319"/>
      <c r="BT81" s="319"/>
      <c r="BU81" s="319"/>
      <c r="BV81" s="319"/>
      <c r="BW81" s="319"/>
      <c r="BX81" s="319"/>
      <c r="BY81" s="319"/>
      <c r="BZ81" s="319"/>
      <c r="CA81" s="319"/>
      <c r="CB81" s="319"/>
      <c r="CC81" s="319"/>
      <c r="CD81" s="319"/>
      <c r="CE81" s="319"/>
      <c r="CF81" s="319"/>
      <c r="CG81" s="319"/>
      <c r="CH81" s="319"/>
      <c r="CI81" s="319"/>
      <c r="CJ81" s="319"/>
      <c r="CK81" s="319"/>
      <c r="CL81" s="319"/>
      <c r="CM81" s="319"/>
      <c r="CN81" s="319"/>
      <c r="CO81" s="319"/>
      <c r="CP81" s="319"/>
      <c r="CQ81" s="319"/>
      <c r="CR81" s="319"/>
      <c r="CS81" s="319"/>
      <c r="CT81" s="319"/>
      <c r="CU81" s="319"/>
      <c r="CV81" s="319"/>
      <c r="CW81" s="319"/>
      <c r="CX81" s="319"/>
      <c r="CY81" s="319"/>
      <c r="CZ81" s="319"/>
      <c r="DA81" s="319"/>
      <c r="DB81" s="319"/>
      <c r="DC81" s="319"/>
      <c r="DD81" s="319"/>
      <c r="DE81" s="319"/>
      <c r="DF81" s="319"/>
      <c r="DG81" s="319"/>
      <c r="DH81" s="319"/>
      <c r="DI81" s="319"/>
      <c r="DJ81" s="319"/>
      <c r="DK81" s="319"/>
      <c r="DL81" s="319"/>
      <c r="DM81" s="319"/>
      <c r="DN81" s="319"/>
      <c r="DO81" s="319"/>
      <c r="DP81" s="319"/>
      <c r="DQ81" s="319"/>
      <c r="DR81" s="319"/>
      <c r="DS81" s="319"/>
      <c r="DT81" s="319"/>
      <c r="DU81" s="319"/>
      <c r="DV81" s="319"/>
      <c r="DW81" s="319"/>
      <c r="DX81" s="319"/>
      <c r="DY81" s="319"/>
      <c r="DZ81" s="319"/>
      <c r="EA81" s="319"/>
      <c r="EB81" s="319"/>
      <c r="EC81" s="319"/>
      <c r="ED81" s="319"/>
      <c r="EE81" s="319"/>
      <c r="EF81" s="319"/>
      <c r="EG81" s="319"/>
      <c r="EH81" s="319"/>
      <c r="EI81" s="319"/>
      <c r="EJ81" s="319"/>
      <c r="EK81" s="319"/>
      <c r="EL81" s="319"/>
      <c r="EM81" s="319"/>
      <c r="EN81" s="319"/>
      <c r="EO81" s="319"/>
      <c r="EP81" s="319"/>
      <c r="EQ81" s="319"/>
      <c r="ER81" s="319"/>
      <c r="ES81" s="319"/>
      <c r="ET81" s="319"/>
      <c r="EU81" s="319"/>
      <c r="EV81" s="319"/>
      <c r="EW81" s="319"/>
      <c r="EX81" s="319"/>
      <c r="EY81" s="319"/>
      <c r="EZ81" s="319"/>
      <c r="FA81" s="319"/>
      <c r="FB81" s="319"/>
      <c r="FC81" s="319"/>
      <c r="FD81" s="319"/>
      <c r="FE81" s="319"/>
      <c r="FF81" s="319"/>
      <c r="FG81" s="319"/>
      <c r="FH81" s="319"/>
      <c r="FI81" s="319"/>
      <c r="FJ81" s="319"/>
      <c r="FK81" s="319"/>
      <c r="FL81" s="319"/>
      <c r="FM81" s="319"/>
      <c r="FN81" s="319"/>
      <c r="FO81" s="319"/>
      <c r="FP81" s="319"/>
      <c r="FQ81" s="319"/>
      <c r="FR81" s="319"/>
      <c r="FS81" s="319"/>
      <c r="FT81" s="319"/>
      <c r="FU81" s="319"/>
      <c r="FV81" s="319"/>
      <c r="FW81" s="319"/>
      <c r="FX81" s="319"/>
      <c r="FY81" s="319"/>
      <c r="FZ81" s="319"/>
      <c r="GA81" s="319"/>
      <c r="GB81" s="319"/>
      <c r="GC81" s="319"/>
      <c r="GD81" s="319"/>
      <c r="GE81" s="319"/>
      <c r="GF81" s="319"/>
      <c r="GG81" s="319"/>
      <c r="GH81" s="319"/>
      <c r="GI81" s="319"/>
      <c r="GJ81" s="319"/>
      <c r="GK81" s="319"/>
      <c r="GL81" s="319"/>
      <c r="GM81" s="319"/>
      <c r="GN81" s="319"/>
      <c r="GO81" s="319"/>
      <c r="GP81" s="319"/>
      <c r="GQ81" s="319"/>
      <c r="GR81" s="319"/>
      <c r="GS81" s="319"/>
      <c r="GT81" s="319"/>
      <c r="GU81" s="319"/>
      <c r="GV81" s="319"/>
      <c r="GW81" s="319"/>
      <c r="GX81" s="319"/>
      <c r="GY81" s="319"/>
      <c r="GZ81" s="319"/>
      <c r="HA81" s="319"/>
      <c r="HB81" s="319"/>
      <c r="HC81" s="319"/>
      <c r="HD81" s="319"/>
      <c r="HE81" s="319"/>
      <c r="HF81" s="319"/>
      <c r="HG81" s="319"/>
      <c r="HH81" s="319"/>
      <c r="HI81" s="319"/>
      <c r="HJ81" s="319"/>
      <c r="HK81" s="319"/>
      <c r="HL81" s="319"/>
      <c r="HM81" s="319"/>
      <c r="HN81" s="319"/>
      <c r="HO81" s="319"/>
      <c r="HP81" s="319"/>
      <c r="HQ81" s="319"/>
      <c r="HR81" s="319"/>
      <c r="HS81" s="319"/>
      <c r="HT81" s="319"/>
      <c r="HU81" s="319"/>
      <c r="HV81" s="319"/>
      <c r="HW81" s="319"/>
      <c r="HX81" s="319"/>
      <c r="HY81" s="319"/>
      <c r="HZ81" s="319"/>
      <c r="IA81" s="319"/>
      <c r="IB81" s="319"/>
      <c r="IC81" s="319"/>
      <c r="ID81" s="319"/>
      <c r="IE81" s="319"/>
      <c r="IF81" s="319"/>
      <c r="IG81" s="319"/>
      <c r="IH81" s="319"/>
      <c r="II81" s="319"/>
      <c r="IJ81" s="319"/>
      <c r="IK81" s="319"/>
      <c r="IL81" s="319"/>
      <c r="IM81" s="319"/>
      <c r="IN81" s="319"/>
      <c r="IO81" s="319"/>
      <c r="IP81" s="319"/>
      <c r="IQ81" s="319"/>
      <c r="IR81" s="319"/>
      <c r="IS81" s="319"/>
      <c r="IT81" s="319"/>
      <c r="IU81" s="319"/>
      <c r="IV81" s="319"/>
      <c r="IW81" s="319"/>
      <c r="IX81" s="319"/>
      <c r="IY81" s="319"/>
      <c r="IZ81" s="319"/>
      <c r="JA81" s="319"/>
      <c r="JB81" s="319"/>
      <c r="JC81" s="319"/>
      <c r="JD81" s="319"/>
      <c r="JE81" s="319"/>
      <c r="JF81" s="319"/>
      <c r="JG81" s="319"/>
      <c r="JH81" s="319"/>
      <c r="JI81" s="319"/>
      <c r="JJ81" s="319"/>
      <c r="JK81" s="319"/>
      <c r="JL81" s="319"/>
      <c r="JM81" s="319"/>
      <c r="JN81" s="319"/>
      <c r="JO81" s="319"/>
      <c r="JP81" s="319"/>
      <c r="JQ81" s="319"/>
      <c r="JR81" s="319"/>
      <c r="JS81" s="319"/>
      <c r="JT81" s="319"/>
      <c r="JU81" s="319"/>
      <c r="JV81" s="319"/>
      <c r="JW81" s="319"/>
      <c r="JX81" s="319"/>
      <c r="JY81" s="319"/>
      <c r="JZ81" s="319"/>
      <c r="KA81" s="319"/>
      <c r="KB81" s="319"/>
      <c r="KC81" s="319"/>
      <c r="KD81" s="319"/>
      <c r="KE81" s="319"/>
      <c r="KF81" s="319"/>
      <c r="KG81" s="319"/>
      <c r="KH81" s="319"/>
      <c r="KI81" s="319"/>
      <c r="KJ81" s="319"/>
      <c r="KK81" s="319"/>
      <c r="KL81" s="319"/>
      <c r="KM81" s="319"/>
      <c r="KN81" s="319"/>
      <c r="KO81" s="319"/>
      <c r="KP81" s="319"/>
      <c r="KQ81" s="319"/>
      <c r="KR81" s="319"/>
      <c r="KS81" s="319"/>
      <c r="KT81" s="319"/>
      <c r="KU81" s="319"/>
      <c r="KV81" s="319"/>
      <c r="KW81" s="319"/>
      <c r="KX81" s="319"/>
      <c r="KY81" s="319"/>
      <c r="KZ81" s="319"/>
      <c r="LA81" s="319"/>
      <c r="LB81" s="319"/>
      <c r="LC81" s="319"/>
      <c r="LD81" s="319"/>
      <c r="LE81" s="319"/>
      <c r="LF81" s="319"/>
      <c r="LG81" s="319"/>
      <c r="LH81" s="319"/>
      <c r="LI81" s="319"/>
      <c r="LJ81" s="319"/>
      <c r="LK81" s="319"/>
      <c r="LL81" s="319"/>
      <c r="LM81" s="319"/>
      <c r="LN81" s="319"/>
      <c r="LO81" s="319"/>
      <c r="LP81" s="319"/>
      <c r="LQ81" s="319"/>
      <c r="LR81" s="319"/>
      <c r="LS81" s="319"/>
      <c r="LT81" s="319"/>
      <c r="LU81" s="319"/>
      <c r="LV81" s="319"/>
      <c r="LW81" s="319"/>
      <c r="LX81" s="319"/>
      <c r="LY81" s="319"/>
      <c r="LZ81" s="319"/>
      <c r="MA81" s="319"/>
      <c r="MB81" s="319"/>
      <c r="MC81" s="319"/>
      <c r="MD81" s="319"/>
      <c r="ME81" s="319"/>
      <c r="MF81" s="319"/>
      <c r="MG81" s="319"/>
      <c r="MH81" s="319"/>
      <c r="MI81" s="319"/>
      <c r="MJ81" s="319"/>
      <c r="MK81" s="319"/>
      <c r="ML81" s="319"/>
      <c r="MM81" s="319"/>
      <c r="MN81" s="319"/>
      <c r="MO81" s="319"/>
      <c r="MP81" s="319"/>
      <c r="MQ81" s="319"/>
      <c r="MR81" s="319"/>
      <c r="MS81" s="319"/>
      <c r="MT81" s="319"/>
      <c r="MU81" s="319"/>
      <c r="MV81" s="319"/>
      <c r="MW81" s="319"/>
      <c r="MX81" s="319"/>
      <c r="MY81" s="319"/>
      <c r="MZ81" s="319"/>
      <c r="NA81" s="319"/>
      <c r="NB81" s="319"/>
      <c r="NC81" s="319"/>
      <c r="ND81" s="319"/>
      <c r="NE81" s="319"/>
      <c r="NF81" s="319"/>
      <c r="NG81" s="319"/>
      <c r="NH81" s="319"/>
      <c r="NI81" s="319"/>
      <c r="NJ81" s="319"/>
      <c r="NK81" s="319"/>
      <c r="NL81" s="319"/>
      <c r="NM81" s="319"/>
      <c r="NN81" s="319"/>
      <c r="NO81" s="319"/>
      <c r="NP81" s="319"/>
      <c r="NQ81" s="319"/>
      <c r="NR81" s="319"/>
      <c r="NS81" s="319"/>
      <c r="NT81" s="319"/>
      <c r="NU81" s="319"/>
      <c r="NV81" s="319"/>
      <c r="NW81" s="319"/>
      <c r="NX81" s="319"/>
      <c r="NY81" s="319"/>
      <c r="NZ81" s="319"/>
      <c r="OA81" s="319"/>
      <c r="OB81" s="319"/>
      <c r="OC81" s="319"/>
      <c r="OD81" s="319"/>
      <c r="OE81" s="319"/>
      <c r="OF81" s="319"/>
      <c r="OG81" s="319"/>
      <c r="OH81" s="319"/>
      <c r="OI81" s="319"/>
      <c r="OJ81" s="319"/>
      <c r="OK81" s="319"/>
      <c r="OL81" s="319"/>
      <c r="OM81" s="319"/>
      <c r="ON81" s="319"/>
      <c r="OO81" s="319"/>
      <c r="OP81" s="319"/>
      <c r="OQ81" s="319"/>
      <c r="OR81" s="319"/>
      <c r="OS81" s="319"/>
      <c r="OT81" s="319"/>
      <c r="OU81" s="319"/>
      <c r="OV81" s="319"/>
      <c r="OW81" s="319"/>
      <c r="OX81" s="319"/>
      <c r="OY81" s="319"/>
      <c r="OZ81" s="319"/>
      <c r="PA81" s="319"/>
      <c r="PB81" s="319"/>
      <c r="PC81" s="319"/>
      <c r="PD81" s="319"/>
      <c r="PE81" s="319"/>
      <c r="PF81" s="319"/>
      <c r="PG81" s="319"/>
      <c r="PH81" s="319"/>
      <c r="PI81" s="319"/>
      <c r="PJ81" s="319"/>
      <c r="PK81" s="319"/>
      <c r="PL81" s="319"/>
      <c r="PM81" s="319"/>
      <c r="PN81" s="319"/>
      <c r="PO81" s="319"/>
      <c r="PP81" s="319"/>
      <c r="PQ81" s="319"/>
      <c r="PR81" s="319"/>
      <c r="PS81" s="319"/>
      <c r="PT81" s="319"/>
      <c r="PU81" s="319"/>
      <c r="PV81" s="319"/>
      <c r="PW81" s="319"/>
      <c r="PX81" s="319"/>
      <c r="PY81" s="319"/>
      <c r="PZ81" s="319"/>
      <c r="QA81" s="319"/>
      <c r="QB81" s="319"/>
      <c r="QC81" s="319"/>
      <c r="QD81" s="319"/>
      <c r="QE81" s="319"/>
      <c r="QF81" s="319"/>
      <c r="QG81" s="319"/>
      <c r="QH81" s="319"/>
      <c r="QI81" s="319"/>
      <c r="QJ81" s="319"/>
      <c r="QK81" s="319"/>
      <c r="QL81" s="319"/>
      <c r="QM81" s="319"/>
      <c r="QN81" s="319"/>
      <c r="QO81" s="319"/>
      <c r="QP81" s="319"/>
      <c r="QQ81" s="319"/>
      <c r="QR81" s="319"/>
      <c r="QS81" s="319"/>
      <c r="QT81" s="319"/>
      <c r="QU81" s="319"/>
      <c r="QV81" s="319"/>
      <c r="QW81" s="319"/>
      <c r="QX81" s="319"/>
      <c r="QY81" s="319"/>
      <c r="QZ81" s="319"/>
      <c r="RA81" s="319"/>
      <c r="RB81" s="319"/>
      <c r="RC81" s="319"/>
      <c r="RD81" s="319"/>
      <c r="RE81" s="319"/>
      <c r="RF81" s="319"/>
      <c r="RG81" s="319"/>
    </row>
    <row r="82" spans="1:475" s="746" customFormat="1">
      <c r="A82" s="319"/>
      <c r="B82" s="837" t="s">
        <v>77</v>
      </c>
      <c r="C82" s="848"/>
      <c r="D82" s="849"/>
      <c r="E82" s="812" t="s">
        <v>531</v>
      </c>
      <c r="F82" s="812">
        <v>4</v>
      </c>
      <c r="G82" s="839">
        <f t="shared" si="18"/>
        <v>4.1099661164118443E-4</v>
      </c>
      <c r="H82" s="811" t="s">
        <v>33</v>
      </c>
      <c r="I82" s="813">
        <v>9</v>
      </c>
      <c r="J82" s="814">
        <v>100</v>
      </c>
      <c r="K82" s="815">
        <v>55</v>
      </c>
      <c r="L82" s="815">
        <v>55</v>
      </c>
      <c r="M82" s="841">
        <f t="shared" si="11"/>
        <v>0</v>
      </c>
      <c r="N82" s="841">
        <f t="shared" si="12"/>
        <v>900</v>
      </c>
      <c r="O82" s="745"/>
      <c r="P82" s="843"/>
      <c r="Q82" s="844"/>
      <c r="R82" s="844">
        <f t="shared" si="13"/>
        <v>0</v>
      </c>
      <c r="S82" s="844">
        <f t="shared" si="19"/>
        <v>495</v>
      </c>
      <c r="T82" s="844">
        <v>0</v>
      </c>
      <c r="U82" s="844"/>
      <c r="V82" s="844"/>
      <c r="W82" s="844">
        <v>0</v>
      </c>
      <c r="X82" s="844"/>
      <c r="Y82" s="844"/>
      <c r="Z82" s="844">
        <f t="shared" si="14"/>
        <v>0</v>
      </c>
      <c r="AA82" s="845">
        <f>IF(J82=0,0,(HLOOKUP(H82,ElectricAvoidedCosts!$C$7:$P$37,F82+1,FALSE)))</f>
        <v>0.63099071507186122</v>
      </c>
      <c r="AB82" s="844">
        <f t="shared" si="15"/>
        <v>567.89164356467506</v>
      </c>
      <c r="AC82" s="846" t="str">
        <f t="shared" si="16"/>
        <v/>
      </c>
      <c r="AD82" s="846" t="str">
        <f t="shared" si="17"/>
        <v/>
      </c>
      <c r="AE82" s="319"/>
      <c r="AF82" s="319"/>
      <c r="AG82" s="319"/>
      <c r="AH82" s="319"/>
      <c r="AI82" s="319"/>
      <c r="AJ82" s="319"/>
      <c r="AK82" s="319"/>
      <c r="AL82" s="319"/>
      <c r="AM82" s="319"/>
      <c r="AN82" s="319"/>
      <c r="AO82" s="319"/>
      <c r="AP82" s="319"/>
      <c r="AQ82" s="319"/>
      <c r="AR82" s="319"/>
      <c r="AS82" s="319"/>
      <c r="AT82" s="319"/>
      <c r="AU82" s="319"/>
      <c r="AV82" s="319"/>
      <c r="AW82" s="319"/>
      <c r="AX82" s="319"/>
      <c r="AY82" s="319"/>
      <c r="AZ82" s="319"/>
      <c r="BA82" s="319"/>
      <c r="BB82" s="319"/>
      <c r="BC82" s="319"/>
      <c r="BD82" s="319"/>
      <c r="BE82" s="319"/>
      <c r="BF82" s="319"/>
      <c r="BG82" s="319"/>
      <c r="BH82" s="319"/>
      <c r="BI82" s="319"/>
      <c r="BJ82" s="319"/>
      <c r="BK82" s="319"/>
      <c r="BL82" s="319"/>
      <c r="BM82" s="319"/>
      <c r="BN82" s="319"/>
      <c r="BO82" s="319"/>
      <c r="BP82" s="319"/>
      <c r="BQ82" s="319"/>
      <c r="BR82" s="319"/>
      <c r="BS82" s="319"/>
      <c r="BT82" s="319"/>
      <c r="BU82" s="319"/>
      <c r="BV82" s="319"/>
      <c r="BW82" s="319"/>
      <c r="BX82" s="319"/>
      <c r="BY82" s="319"/>
      <c r="BZ82" s="319"/>
      <c r="CA82" s="319"/>
      <c r="CB82" s="319"/>
      <c r="CC82" s="319"/>
      <c r="CD82" s="319"/>
      <c r="CE82" s="319"/>
      <c r="CF82" s="319"/>
      <c r="CG82" s="319"/>
      <c r="CH82" s="319"/>
      <c r="CI82" s="319"/>
      <c r="CJ82" s="319"/>
      <c r="CK82" s="319"/>
      <c r="CL82" s="319"/>
      <c r="CM82" s="319"/>
      <c r="CN82" s="319"/>
      <c r="CO82" s="319"/>
      <c r="CP82" s="319"/>
      <c r="CQ82" s="319"/>
      <c r="CR82" s="319"/>
      <c r="CS82" s="319"/>
      <c r="CT82" s="319"/>
      <c r="CU82" s="319"/>
      <c r="CV82" s="319"/>
      <c r="CW82" s="319"/>
      <c r="CX82" s="319"/>
      <c r="CY82" s="319"/>
      <c r="CZ82" s="319"/>
      <c r="DA82" s="319"/>
      <c r="DB82" s="319"/>
      <c r="DC82" s="319"/>
      <c r="DD82" s="319"/>
      <c r="DE82" s="319"/>
      <c r="DF82" s="319"/>
      <c r="DG82" s="319"/>
      <c r="DH82" s="319"/>
      <c r="DI82" s="319"/>
      <c r="DJ82" s="319"/>
      <c r="DK82" s="319"/>
      <c r="DL82" s="319"/>
      <c r="DM82" s="319"/>
      <c r="DN82" s="319"/>
      <c r="DO82" s="319"/>
      <c r="DP82" s="319"/>
      <c r="DQ82" s="319"/>
      <c r="DR82" s="319"/>
      <c r="DS82" s="319"/>
      <c r="DT82" s="319"/>
      <c r="DU82" s="319"/>
      <c r="DV82" s="319"/>
      <c r="DW82" s="319"/>
      <c r="DX82" s="319"/>
      <c r="DY82" s="319"/>
      <c r="DZ82" s="319"/>
      <c r="EA82" s="319"/>
      <c r="EB82" s="319"/>
      <c r="EC82" s="319"/>
      <c r="ED82" s="319"/>
      <c r="EE82" s="319"/>
      <c r="EF82" s="319"/>
      <c r="EG82" s="319"/>
      <c r="EH82" s="319"/>
      <c r="EI82" s="319"/>
      <c r="EJ82" s="319"/>
      <c r="EK82" s="319"/>
      <c r="EL82" s="319"/>
      <c r="EM82" s="319"/>
      <c r="EN82" s="319"/>
      <c r="EO82" s="319"/>
      <c r="EP82" s="319"/>
      <c r="EQ82" s="319"/>
      <c r="ER82" s="319"/>
      <c r="ES82" s="319"/>
      <c r="ET82" s="319"/>
      <c r="EU82" s="319"/>
      <c r="EV82" s="319"/>
      <c r="EW82" s="319"/>
      <c r="EX82" s="319"/>
      <c r="EY82" s="319"/>
      <c r="EZ82" s="319"/>
      <c r="FA82" s="319"/>
      <c r="FB82" s="319"/>
      <c r="FC82" s="319"/>
      <c r="FD82" s="319"/>
      <c r="FE82" s="319"/>
      <c r="FF82" s="319"/>
      <c r="FG82" s="319"/>
      <c r="FH82" s="319"/>
      <c r="FI82" s="319"/>
      <c r="FJ82" s="319"/>
      <c r="FK82" s="319"/>
      <c r="FL82" s="319"/>
      <c r="FM82" s="319"/>
      <c r="FN82" s="319"/>
      <c r="FO82" s="319"/>
      <c r="FP82" s="319"/>
      <c r="FQ82" s="319"/>
      <c r="FR82" s="319"/>
      <c r="FS82" s="319"/>
      <c r="FT82" s="319"/>
      <c r="FU82" s="319"/>
      <c r="FV82" s="319"/>
      <c r="FW82" s="319"/>
      <c r="FX82" s="319"/>
      <c r="FY82" s="319"/>
      <c r="FZ82" s="319"/>
      <c r="GA82" s="319"/>
      <c r="GB82" s="319"/>
      <c r="GC82" s="319"/>
      <c r="GD82" s="319"/>
      <c r="GE82" s="319"/>
      <c r="GF82" s="319"/>
      <c r="GG82" s="319"/>
      <c r="GH82" s="319"/>
      <c r="GI82" s="319"/>
      <c r="GJ82" s="319"/>
      <c r="GK82" s="319"/>
      <c r="GL82" s="319"/>
      <c r="GM82" s="319"/>
      <c r="GN82" s="319"/>
      <c r="GO82" s="319"/>
      <c r="GP82" s="319"/>
      <c r="GQ82" s="319"/>
      <c r="GR82" s="319"/>
      <c r="GS82" s="319"/>
      <c r="GT82" s="319"/>
      <c r="GU82" s="319"/>
      <c r="GV82" s="319"/>
      <c r="GW82" s="319"/>
      <c r="GX82" s="319"/>
      <c r="GY82" s="319"/>
      <c r="GZ82" s="319"/>
      <c r="HA82" s="319"/>
      <c r="HB82" s="319"/>
      <c r="HC82" s="319"/>
      <c r="HD82" s="319"/>
      <c r="HE82" s="319"/>
      <c r="HF82" s="319"/>
      <c r="HG82" s="319"/>
      <c r="HH82" s="319"/>
      <c r="HI82" s="319"/>
      <c r="HJ82" s="319"/>
      <c r="HK82" s="319"/>
      <c r="HL82" s="319"/>
      <c r="HM82" s="319"/>
      <c r="HN82" s="319"/>
      <c r="HO82" s="319"/>
      <c r="HP82" s="319"/>
      <c r="HQ82" s="319"/>
      <c r="HR82" s="319"/>
      <c r="HS82" s="319"/>
      <c r="HT82" s="319"/>
      <c r="HU82" s="319"/>
      <c r="HV82" s="319"/>
      <c r="HW82" s="319"/>
      <c r="HX82" s="319"/>
      <c r="HY82" s="319"/>
      <c r="HZ82" s="319"/>
      <c r="IA82" s="319"/>
      <c r="IB82" s="319"/>
      <c r="IC82" s="319"/>
      <c r="ID82" s="319"/>
      <c r="IE82" s="319"/>
      <c r="IF82" s="319"/>
      <c r="IG82" s="319"/>
      <c r="IH82" s="319"/>
      <c r="II82" s="319"/>
      <c r="IJ82" s="319"/>
      <c r="IK82" s="319"/>
      <c r="IL82" s="319"/>
      <c r="IM82" s="319"/>
      <c r="IN82" s="319"/>
      <c r="IO82" s="319"/>
      <c r="IP82" s="319"/>
      <c r="IQ82" s="319"/>
      <c r="IR82" s="319"/>
      <c r="IS82" s="319"/>
      <c r="IT82" s="319"/>
      <c r="IU82" s="319"/>
      <c r="IV82" s="319"/>
      <c r="IW82" s="319"/>
      <c r="IX82" s="319"/>
      <c r="IY82" s="319"/>
      <c r="IZ82" s="319"/>
      <c r="JA82" s="319"/>
      <c r="JB82" s="319"/>
      <c r="JC82" s="319"/>
      <c r="JD82" s="319"/>
      <c r="JE82" s="319"/>
      <c r="JF82" s="319"/>
      <c r="JG82" s="319"/>
      <c r="JH82" s="319"/>
      <c r="JI82" s="319"/>
      <c r="JJ82" s="319"/>
      <c r="JK82" s="319"/>
      <c r="JL82" s="319"/>
      <c r="JM82" s="319"/>
      <c r="JN82" s="319"/>
      <c r="JO82" s="319"/>
      <c r="JP82" s="319"/>
      <c r="JQ82" s="319"/>
      <c r="JR82" s="319"/>
      <c r="JS82" s="319"/>
      <c r="JT82" s="319"/>
      <c r="JU82" s="319"/>
      <c r="JV82" s="319"/>
      <c r="JW82" s="319"/>
      <c r="JX82" s="319"/>
      <c r="JY82" s="319"/>
      <c r="JZ82" s="319"/>
      <c r="KA82" s="319"/>
      <c r="KB82" s="319"/>
      <c r="KC82" s="319"/>
      <c r="KD82" s="319"/>
      <c r="KE82" s="319"/>
      <c r="KF82" s="319"/>
      <c r="KG82" s="319"/>
      <c r="KH82" s="319"/>
      <c r="KI82" s="319"/>
      <c r="KJ82" s="319"/>
      <c r="KK82" s="319"/>
      <c r="KL82" s="319"/>
      <c r="KM82" s="319"/>
      <c r="KN82" s="319"/>
      <c r="KO82" s="319"/>
      <c r="KP82" s="319"/>
      <c r="KQ82" s="319"/>
      <c r="KR82" s="319"/>
      <c r="KS82" s="319"/>
      <c r="KT82" s="319"/>
      <c r="KU82" s="319"/>
      <c r="KV82" s="319"/>
      <c r="KW82" s="319"/>
      <c r="KX82" s="319"/>
      <c r="KY82" s="319"/>
      <c r="KZ82" s="319"/>
      <c r="LA82" s="319"/>
      <c r="LB82" s="319"/>
      <c r="LC82" s="319"/>
      <c r="LD82" s="319"/>
      <c r="LE82" s="319"/>
      <c r="LF82" s="319"/>
      <c r="LG82" s="319"/>
      <c r="LH82" s="319"/>
      <c r="LI82" s="319"/>
      <c r="LJ82" s="319"/>
      <c r="LK82" s="319"/>
      <c r="LL82" s="319"/>
      <c r="LM82" s="319"/>
      <c r="LN82" s="319"/>
      <c r="LO82" s="319"/>
      <c r="LP82" s="319"/>
      <c r="LQ82" s="319"/>
      <c r="LR82" s="319"/>
      <c r="LS82" s="319"/>
      <c r="LT82" s="319"/>
      <c r="LU82" s="319"/>
      <c r="LV82" s="319"/>
      <c r="LW82" s="319"/>
      <c r="LX82" s="319"/>
      <c r="LY82" s="319"/>
      <c r="LZ82" s="319"/>
      <c r="MA82" s="319"/>
      <c r="MB82" s="319"/>
      <c r="MC82" s="319"/>
      <c r="MD82" s="319"/>
      <c r="ME82" s="319"/>
      <c r="MF82" s="319"/>
      <c r="MG82" s="319"/>
      <c r="MH82" s="319"/>
      <c r="MI82" s="319"/>
      <c r="MJ82" s="319"/>
      <c r="MK82" s="319"/>
      <c r="ML82" s="319"/>
      <c r="MM82" s="319"/>
      <c r="MN82" s="319"/>
      <c r="MO82" s="319"/>
      <c r="MP82" s="319"/>
      <c r="MQ82" s="319"/>
      <c r="MR82" s="319"/>
      <c r="MS82" s="319"/>
      <c r="MT82" s="319"/>
      <c r="MU82" s="319"/>
      <c r="MV82" s="319"/>
      <c r="MW82" s="319"/>
      <c r="MX82" s="319"/>
      <c r="MY82" s="319"/>
      <c r="MZ82" s="319"/>
      <c r="NA82" s="319"/>
      <c r="NB82" s="319"/>
      <c r="NC82" s="319"/>
      <c r="ND82" s="319"/>
      <c r="NE82" s="319"/>
      <c r="NF82" s="319"/>
      <c r="NG82" s="319"/>
      <c r="NH82" s="319"/>
      <c r="NI82" s="319"/>
      <c r="NJ82" s="319"/>
      <c r="NK82" s="319"/>
      <c r="NL82" s="319"/>
      <c r="NM82" s="319"/>
      <c r="NN82" s="319"/>
      <c r="NO82" s="319"/>
      <c r="NP82" s="319"/>
      <c r="NQ82" s="319"/>
      <c r="NR82" s="319"/>
      <c r="NS82" s="319"/>
      <c r="NT82" s="319"/>
      <c r="NU82" s="319"/>
      <c r="NV82" s="319"/>
      <c r="NW82" s="319"/>
      <c r="NX82" s="319"/>
      <c r="NY82" s="319"/>
      <c r="NZ82" s="319"/>
      <c r="OA82" s="319"/>
      <c r="OB82" s="319"/>
      <c r="OC82" s="319"/>
      <c r="OD82" s="319"/>
      <c r="OE82" s="319"/>
      <c r="OF82" s="319"/>
      <c r="OG82" s="319"/>
      <c r="OH82" s="319"/>
      <c r="OI82" s="319"/>
      <c r="OJ82" s="319"/>
      <c r="OK82" s="319"/>
      <c r="OL82" s="319"/>
      <c r="OM82" s="319"/>
      <c r="ON82" s="319"/>
      <c r="OO82" s="319"/>
      <c r="OP82" s="319"/>
      <c r="OQ82" s="319"/>
      <c r="OR82" s="319"/>
      <c r="OS82" s="319"/>
      <c r="OT82" s="319"/>
      <c r="OU82" s="319"/>
      <c r="OV82" s="319"/>
      <c r="OW82" s="319"/>
      <c r="OX82" s="319"/>
      <c r="OY82" s="319"/>
      <c r="OZ82" s="319"/>
      <c r="PA82" s="319"/>
      <c r="PB82" s="319"/>
      <c r="PC82" s="319"/>
      <c r="PD82" s="319"/>
      <c r="PE82" s="319"/>
      <c r="PF82" s="319"/>
      <c r="PG82" s="319"/>
      <c r="PH82" s="319"/>
      <c r="PI82" s="319"/>
      <c r="PJ82" s="319"/>
      <c r="PK82" s="319"/>
      <c r="PL82" s="319"/>
      <c r="PM82" s="319"/>
      <c r="PN82" s="319"/>
      <c r="PO82" s="319"/>
      <c r="PP82" s="319"/>
      <c r="PQ82" s="319"/>
      <c r="PR82" s="319"/>
      <c r="PS82" s="319"/>
      <c r="PT82" s="319"/>
      <c r="PU82" s="319"/>
      <c r="PV82" s="319"/>
      <c r="PW82" s="319"/>
      <c r="PX82" s="319"/>
      <c r="PY82" s="319"/>
      <c r="PZ82" s="319"/>
      <c r="QA82" s="319"/>
      <c r="QB82" s="319"/>
      <c r="QC82" s="319"/>
      <c r="QD82" s="319"/>
      <c r="QE82" s="319"/>
      <c r="QF82" s="319"/>
      <c r="QG82" s="319"/>
      <c r="QH82" s="319"/>
      <c r="QI82" s="319"/>
      <c r="QJ82" s="319"/>
      <c r="QK82" s="319"/>
      <c r="QL82" s="319"/>
      <c r="QM82" s="319"/>
      <c r="QN82" s="319"/>
      <c r="QO82" s="319"/>
      <c r="QP82" s="319"/>
      <c r="QQ82" s="319"/>
      <c r="QR82" s="319"/>
      <c r="QS82" s="319"/>
      <c r="QT82" s="319"/>
      <c r="QU82" s="319"/>
      <c r="QV82" s="319"/>
      <c r="QW82" s="319"/>
      <c r="QX82" s="319"/>
      <c r="QY82" s="319"/>
      <c r="QZ82" s="319"/>
      <c r="RA82" s="319"/>
      <c r="RB82" s="319"/>
      <c r="RC82" s="319"/>
      <c r="RD82" s="319"/>
      <c r="RE82" s="319"/>
      <c r="RF82" s="319"/>
      <c r="RG82" s="319"/>
    </row>
    <row r="83" spans="1:475" s="746" customFormat="1">
      <c r="A83" s="319"/>
      <c r="B83" s="837" t="s">
        <v>77</v>
      </c>
      <c r="C83" s="848"/>
      <c r="D83" s="849"/>
      <c r="E83" s="812" t="s">
        <v>532</v>
      </c>
      <c r="F83" s="812">
        <v>5</v>
      </c>
      <c r="G83" s="839">
        <f t="shared" si="18"/>
        <v>9.5785043657487152E-4</v>
      </c>
      <c r="H83" s="811" t="s">
        <v>39</v>
      </c>
      <c r="I83" s="813">
        <v>2</v>
      </c>
      <c r="J83" s="814">
        <v>839</v>
      </c>
      <c r="K83" s="815">
        <v>71.209999999999994</v>
      </c>
      <c r="L83" s="815">
        <v>71.209999999999994</v>
      </c>
      <c r="M83" s="841">
        <f t="shared" si="11"/>
        <v>0</v>
      </c>
      <c r="N83" s="841">
        <f t="shared" si="12"/>
        <v>1678</v>
      </c>
      <c r="O83" s="745"/>
      <c r="P83" s="843"/>
      <c r="Q83" s="844"/>
      <c r="R83" s="844">
        <f t="shared" si="13"/>
        <v>0</v>
      </c>
      <c r="S83" s="844">
        <f t="shared" si="19"/>
        <v>142.41999999999999</v>
      </c>
      <c r="T83" s="844">
        <v>0</v>
      </c>
      <c r="U83" s="844"/>
      <c r="V83" s="844"/>
      <c r="W83" s="844">
        <v>459.76</v>
      </c>
      <c r="X83" s="844"/>
      <c r="Y83" s="844"/>
      <c r="Z83" s="844">
        <f t="shared" si="14"/>
        <v>426.49350649350646</v>
      </c>
      <c r="AA83" s="845">
        <f>IF(J83=0,0,(HLOOKUP(H83,ElectricAvoidedCosts!$C$7:$P$37,F83+1,FALSE)))</f>
        <v>0.29394958809912086</v>
      </c>
      <c r="AB83" s="844">
        <f t="shared" si="15"/>
        <v>493.24740883032479</v>
      </c>
      <c r="AC83" s="846" t="str">
        <f t="shared" si="16"/>
        <v/>
      </c>
      <c r="AD83" s="846" t="str">
        <f t="shared" si="17"/>
        <v/>
      </c>
      <c r="AE83" s="319"/>
      <c r="AF83" s="319"/>
      <c r="AG83" s="319"/>
      <c r="AH83" s="319"/>
      <c r="AI83" s="319"/>
      <c r="AJ83" s="319"/>
      <c r="AK83" s="319"/>
      <c r="AL83" s="319"/>
      <c r="AM83" s="319"/>
      <c r="AN83" s="319"/>
      <c r="AO83" s="319"/>
      <c r="AP83" s="319"/>
      <c r="AQ83" s="319"/>
      <c r="AR83" s="319"/>
      <c r="AS83" s="319"/>
      <c r="AT83" s="319"/>
      <c r="AU83" s="319"/>
      <c r="AV83" s="319"/>
      <c r="AW83" s="319"/>
      <c r="AX83" s="319"/>
      <c r="AY83" s="319"/>
      <c r="AZ83" s="319"/>
      <c r="BA83" s="319"/>
      <c r="BB83" s="319"/>
      <c r="BC83" s="319"/>
      <c r="BD83" s="319"/>
      <c r="BE83" s="319"/>
      <c r="BF83" s="319"/>
      <c r="BG83" s="319"/>
      <c r="BH83" s="319"/>
      <c r="BI83" s="319"/>
      <c r="BJ83" s="319"/>
      <c r="BK83" s="319"/>
      <c r="BL83" s="319"/>
      <c r="BM83" s="319"/>
      <c r="BN83" s="319"/>
      <c r="BO83" s="319"/>
      <c r="BP83" s="319"/>
      <c r="BQ83" s="319"/>
      <c r="BR83" s="319"/>
      <c r="BS83" s="319"/>
      <c r="BT83" s="319"/>
      <c r="BU83" s="319"/>
      <c r="BV83" s="319"/>
      <c r="BW83" s="319"/>
      <c r="BX83" s="319"/>
      <c r="BY83" s="319"/>
      <c r="BZ83" s="319"/>
      <c r="CA83" s="319"/>
      <c r="CB83" s="319"/>
      <c r="CC83" s="319"/>
      <c r="CD83" s="319"/>
      <c r="CE83" s="319"/>
      <c r="CF83" s="319"/>
      <c r="CG83" s="319"/>
      <c r="CH83" s="319"/>
      <c r="CI83" s="319"/>
      <c r="CJ83" s="319"/>
      <c r="CK83" s="319"/>
      <c r="CL83" s="319"/>
      <c r="CM83" s="319"/>
      <c r="CN83" s="319"/>
      <c r="CO83" s="319"/>
      <c r="CP83" s="319"/>
      <c r="CQ83" s="319"/>
      <c r="CR83" s="319"/>
      <c r="CS83" s="319"/>
      <c r="CT83" s="319"/>
      <c r="CU83" s="319"/>
      <c r="CV83" s="319"/>
      <c r="CW83" s="319"/>
      <c r="CX83" s="319"/>
      <c r="CY83" s="319"/>
      <c r="CZ83" s="319"/>
      <c r="DA83" s="319"/>
      <c r="DB83" s="319"/>
      <c r="DC83" s="319"/>
      <c r="DD83" s="319"/>
      <c r="DE83" s="319"/>
      <c r="DF83" s="319"/>
      <c r="DG83" s="319"/>
      <c r="DH83" s="319"/>
      <c r="DI83" s="319"/>
      <c r="DJ83" s="319"/>
      <c r="DK83" s="319"/>
      <c r="DL83" s="319"/>
      <c r="DM83" s="319"/>
      <c r="DN83" s="319"/>
      <c r="DO83" s="319"/>
      <c r="DP83" s="319"/>
      <c r="DQ83" s="319"/>
      <c r="DR83" s="319"/>
      <c r="DS83" s="319"/>
      <c r="DT83" s="319"/>
      <c r="DU83" s="319"/>
      <c r="DV83" s="319"/>
      <c r="DW83" s="319"/>
      <c r="DX83" s="319"/>
      <c r="DY83" s="319"/>
      <c r="DZ83" s="319"/>
      <c r="EA83" s="319"/>
      <c r="EB83" s="319"/>
      <c r="EC83" s="319"/>
      <c r="ED83" s="319"/>
      <c r="EE83" s="319"/>
      <c r="EF83" s="319"/>
      <c r="EG83" s="319"/>
      <c r="EH83" s="319"/>
      <c r="EI83" s="319"/>
      <c r="EJ83" s="319"/>
      <c r="EK83" s="319"/>
      <c r="EL83" s="319"/>
      <c r="EM83" s="319"/>
      <c r="EN83" s="319"/>
      <c r="EO83" s="319"/>
      <c r="EP83" s="319"/>
      <c r="EQ83" s="319"/>
      <c r="ER83" s="319"/>
      <c r="ES83" s="319"/>
      <c r="ET83" s="319"/>
      <c r="EU83" s="319"/>
      <c r="EV83" s="319"/>
      <c r="EW83" s="319"/>
      <c r="EX83" s="319"/>
      <c r="EY83" s="319"/>
      <c r="EZ83" s="319"/>
      <c r="FA83" s="319"/>
      <c r="FB83" s="319"/>
      <c r="FC83" s="319"/>
      <c r="FD83" s="319"/>
      <c r="FE83" s="319"/>
      <c r="FF83" s="319"/>
      <c r="FG83" s="319"/>
      <c r="FH83" s="319"/>
      <c r="FI83" s="319"/>
      <c r="FJ83" s="319"/>
      <c r="FK83" s="319"/>
      <c r="FL83" s="319"/>
      <c r="FM83" s="319"/>
      <c r="FN83" s="319"/>
      <c r="FO83" s="319"/>
      <c r="FP83" s="319"/>
      <c r="FQ83" s="319"/>
      <c r="FR83" s="319"/>
      <c r="FS83" s="319"/>
      <c r="FT83" s="319"/>
      <c r="FU83" s="319"/>
      <c r="FV83" s="319"/>
      <c r="FW83" s="319"/>
      <c r="FX83" s="319"/>
      <c r="FY83" s="319"/>
      <c r="FZ83" s="319"/>
      <c r="GA83" s="319"/>
      <c r="GB83" s="319"/>
      <c r="GC83" s="319"/>
      <c r="GD83" s="319"/>
      <c r="GE83" s="319"/>
      <c r="GF83" s="319"/>
      <c r="GG83" s="319"/>
      <c r="GH83" s="319"/>
      <c r="GI83" s="319"/>
      <c r="GJ83" s="319"/>
      <c r="GK83" s="319"/>
      <c r="GL83" s="319"/>
      <c r="GM83" s="319"/>
      <c r="GN83" s="319"/>
      <c r="GO83" s="319"/>
      <c r="GP83" s="319"/>
      <c r="GQ83" s="319"/>
      <c r="GR83" s="319"/>
      <c r="GS83" s="319"/>
      <c r="GT83" s="319"/>
      <c r="GU83" s="319"/>
      <c r="GV83" s="319"/>
      <c r="GW83" s="319"/>
      <c r="GX83" s="319"/>
      <c r="GY83" s="319"/>
      <c r="GZ83" s="319"/>
      <c r="HA83" s="319"/>
      <c r="HB83" s="319"/>
      <c r="HC83" s="319"/>
      <c r="HD83" s="319"/>
      <c r="HE83" s="319"/>
      <c r="HF83" s="319"/>
      <c r="HG83" s="319"/>
      <c r="HH83" s="319"/>
      <c r="HI83" s="319"/>
      <c r="HJ83" s="319"/>
      <c r="HK83" s="319"/>
      <c r="HL83" s="319"/>
      <c r="HM83" s="319"/>
      <c r="HN83" s="319"/>
      <c r="HO83" s="319"/>
      <c r="HP83" s="319"/>
      <c r="HQ83" s="319"/>
      <c r="HR83" s="319"/>
      <c r="HS83" s="319"/>
      <c r="HT83" s="319"/>
      <c r="HU83" s="319"/>
      <c r="HV83" s="319"/>
      <c r="HW83" s="319"/>
      <c r="HX83" s="319"/>
      <c r="HY83" s="319"/>
      <c r="HZ83" s="319"/>
      <c r="IA83" s="319"/>
      <c r="IB83" s="319"/>
      <c r="IC83" s="319"/>
      <c r="ID83" s="319"/>
      <c r="IE83" s="319"/>
      <c r="IF83" s="319"/>
      <c r="IG83" s="319"/>
      <c r="IH83" s="319"/>
      <c r="II83" s="319"/>
      <c r="IJ83" s="319"/>
      <c r="IK83" s="319"/>
      <c r="IL83" s="319"/>
      <c r="IM83" s="319"/>
      <c r="IN83" s="319"/>
      <c r="IO83" s="319"/>
      <c r="IP83" s="319"/>
      <c r="IQ83" s="319"/>
      <c r="IR83" s="319"/>
      <c r="IS83" s="319"/>
      <c r="IT83" s="319"/>
      <c r="IU83" s="319"/>
      <c r="IV83" s="319"/>
      <c r="IW83" s="319"/>
      <c r="IX83" s="319"/>
      <c r="IY83" s="319"/>
      <c r="IZ83" s="319"/>
      <c r="JA83" s="319"/>
      <c r="JB83" s="319"/>
      <c r="JC83" s="319"/>
      <c r="JD83" s="319"/>
      <c r="JE83" s="319"/>
      <c r="JF83" s="319"/>
      <c r="JG83" s="319"/>
      <c r="JH83" s="319"/>
      <c r="JI83" s="319"/>
      <c r="JJ83" s="319"/>
      <c r="JK83" s="319"/>
      <c r="JL83" s="319"/>
      <c r="JM83" s="319"/>
      <c r="JN83" s="319"/>
      <c r="JO83" s="319"/>
      <c r="JP83" s="319"/>
      <c r="JQ83" s="319"/>
      <c r="JR83" s="319"/>
      <c r="JS83" s="319"/>
      <c r="JT83" s="319"/>
      <c r="JU83" s="319"/>
      <c r="JV83" s="319"/>
      <c r="JW83" s="319"/>
      <c r="JX83" s="319"/>
      <c r="JY83" s="319"/>
      <c r="JZ83" s="319"/>
      <c r="KA83" s="319"/>
      <c r="KB83" s="319"/>
      <c r="KC83" s="319"/>
      <c r="KD83" s="319"/>
      <c r="KE83" s="319"/>
      <c r="KF83" s="319"/>
      <c r="KG83" s="319"/>
      <c r="KH83" s="319"/>
      <c r="KI83" s="319"/>
      <c r="KJ83" s="319"/>
      <c r="KK83" s="319"/>
      <c r="KL83" s="319"/>
      <c r="KM83" s="319"/>
      <c r="KN83" s="319"/>
      <c r="KO83" s="319"/>
      <c r="KP83" s="319"/>
      <c r="KQ83" s="319"/>
      <c r="KR83" s="319"/>
      <c r="KS83" s="319"/>
      <c r="KT83" s="319"/>
      <c r="KU83" s="319"/>
      <c r="KV83" s="319"/>
      <c r="KW83" s="319"/>
      <c r="KX83" s="319"/>
      <c r="KY83" s="319"/>
      <c r="KZ83" s="319"/>
      <c r="LA83" s="319"/>
      <c r="LB83" s="319"/>
      <c r="LC83" s="319"/>
      <c r="LD83" s="319"/>
      <c r="LE83" s="319"/>
      <c r="LF83" s="319"/>
      <c r="LG83" s="319"/>
      <c r="LH83" s="319"/>
      <c r="LI83" s="319"/>
      <c r="LJ83" s="319"/>
      <c r="LK83" s="319"/>
      <c r="LL83" s="319"/>
      <c r="LM83" s="319"/>
      <c r="LN83" s="319"/>
      <c r="LO83" s="319"/>
      <c r="LP83" s="319"/>
      <c r="LQ83" s="319"/>
      <c r="LR83" s="319"/>
      <c r="LS83" s="319"/>
      <c r="LT83" s="319"/>
      <c r="LU83" s="319"/>
      <c r="LV83" s="319"/>
      <c r="LW83" s="319"/>
      <c r="LX83" s="319"/>
      <c r="LY83" s="319"/>
      <c r="LZ83" s="319"/>
      <c r="MA83" s="319"/>
      <c r="MB83" s="319"/>
      <c r="MC83" s="319"/>
      <c r="MD83" s="319"/>
      <c r="ME83" s="319"/>
      <c r="MF83" s="319"/>
      <c r="MG83" s="319"/>
      <c r="MH83" s="319"/>
      <c r="MI83" s="319"/>
      <c r="MJ83" s="319"/>
      <c r="MK83" s="319"/>
      <c r="ML83" s="319"/>
      <c r="MM83" s="319"/>
      <c r="MN83" s="319"/>
      <c r="MO83" s="319"/>
      <c r="MP83" s="319"/>
      <c r="MQ83" s="319"/>
      <c r="MR83" s="319"/>
      <c r="MS83" s="319"/>
      <c r="MT83" s="319"/>
      <c r="MU83" s="319"/>
      <c r="MV83" s="319"/>
      <c r="MW83" s="319"/>
      <c r="MX83" s="319"/>
      <c r="MY83" s="319"/>
      <c r="MZ83" s="319"/>
      <c r="NA83" s="319"/>
      <c r="NB83" s="319"/>
      <c r="NC83" s="319"/>
      <c r="ND83" s="319"/>
      <c r="NE83" s="319"/>
      <c r="NF83" s="319"/>
      <c r="NG83" s="319"/>
      <c r="NH83" s="319"/>
      <c r="NI83" s="319"/>
      <c r="NJ83" s="319"/>
      <c r="NK83" s="319"/>
      <c r="NL83" s="319"/>
      <c r="NM83" s="319"/>
      <c r="NN83" s="319"/>
      <c r="NO83" s="319"/>
      <c r="NP83" s="319"/>
      <c r="NQ83" s="319"/>
      <c r="NR83" s="319"/>
      <c r="NS83" s="319"/>
      <c r="NT83" s="319"/>
      <c r="NU83" s="319"/>
      <c r="NV83" s="319"/>
      <c r="NW83" s="319"/>
      <c r="NX83" s="319"/>
      <c r="NY83" s="319"/>
      <c r="NZ83" s="319"/>
      <c r="OA83" s="319"/>
      <c r="OB83" s="319"/>
      <c r="OC83" s="319"/>
      <c r="OD83" s="319"/>
      <c r="OE83" s="319"/>
      <c r="OF83" s="319"/>
      <c r="OG83" s="319"/>
      <c r="OH83" s="319"/>
      <c r="OI83" s="319"/>
      <c r="OJ83" s="319"/>
      <c r="OK83" s="319"/>
      <c r="OL83" s="319"/>
      <c r="OM83" s="319"/>
      <c r="ON83" s="319"/>
      <c r="OO83" s="319"/>
      <c r="OP83" s="319"/>
      <c r="OQ83" s="319"/>
      <c r="OR83" s="319"/>
      <c r="OS83" s="319"/>
      <c r="OT83" s="319"/>
      <c r="OU83" s="319"/>
      <c r="OV83" s="319"/>
      <c r="OW83" s="319"/>
      <c r="OX83" s="319"/>
      <c r="OY83" s="319"/>
      <c r="OZ83" s="319"/>
      <c r="PA83" s="319"/>
      <c r="PB83" s="319"/>
      <c r="PC83" s="319"/>
      <c r="PD83" s="319"/>
      <c r="PE83" s="319"/>
      <c r="PF83" s="319"/>
      <c r="PG83" s="319"/>
      <c r="PH83" s="319"/>
      <c r="PI83" s="319"/>
      <c r="PJ83" s="319"/>
      <c r="PK83" s="319"/>
      <c r="PL83" s="319"/>
      <c r="PM83" s="319"/>
      <c r="PN83" s="319"/>
      <c r="PO83" s="319"/>
      <c r="PP83" s="319"/>
      <c r="PQ83" s="319"/>
      <c r="PR83" s="319"/>
      <c r="PS83" s="319"/>
      <c r="PT83" s="319"/>
      <c r="PU83" s="319"/>
      <c r="PV83" s="319"/>
      <c r="PW83" s="319"/>
      <c r="PX83" s="319"/>
      <c r="PY83" s="319"/>
      <c r="PZ83" s="319"/>
      <c r="QA83" s="319"/>
      <c r="QB83" s="319"/>
      <c r="QC83" s="319"/>
      <c r="QD83" s="319"/>
      <c r="QE83" s="319"/>
      <c r="QF83" s="319"/>
      <c r="QG83" s="319"/>
      <c r="QH83" s="319"/>
      <c r="QI83" s="319"/>
      <c r="QJ83" s="319"/>
      <c r="QK83" s="319"/>
      <c r="QL83" s="319"/>
      <c r="QM83" s="319"/>
      <c r="QN83" s="319"/>
      <c r="QO83" s="319"/>
      <c r="QP83" s="319"/>
      <c r="QQ83" s="319"/>
      <c r="QR83" s="319"/>
      <c r="QS83" s="319"/>
      <c r="QT83" s="319"/>
      <c r="QU83" s="319"/>
      <c r="QV83" s="319"/>
      <c r="QW83" s="319"/>
      <c r="QX83" s="319"/>
      <c r="QY83" s="319"/>
      <c r="QZ83" s="319"/>
      <c r="RA83" s="319"/>
      <c r="RB83" s="319"/>
      <c r="RC83" s="319"/>
      <c r="RD83" s="319"/>
      <c r="RE83" s="319"/>
      <c r="RF83" s="319"/>
      <c r="RG83" s="319"/>
    </row>
    <row r="84" spans="1:475" s="746" customFormat="1">
      <c r="A84" s="319"/>
      <c r="B84" s="837" t="s">
        <v>77</v>
      </c>
      <c r="C84" s="848"/>
      <c r="D84" s="849"/>
      <c r="E84" s="812" t="s">
        <v>533</v>
      </c>
      <c r="F84" s="812">
        <v>5</v>
      </c>
      <c r="G84" s="839">
        <f t="shared" si="18"/>
        <v>6.895609817535427E-4</v>
      </c>
      <c r="H84" s="811" t="s">
        <v>39</v>
      </c>
      <c r="I84" s="813">
        <v>1</v>
      </c>
      <c r="J84" s="814">
        <v>1208</v>
      </c>
      <c r="K84" s="815">
        <v>71.209999999999994</v>
      </c>
      <c r="L84" s="815">
        <v>71.209999999999994</v>
      </c>
      <c r="M84" s="841">
        <f t="shared" si="11"/>
        <v>0</v>
      </c>
      <c r="N84" s="841">
        <f t="shared" si="12"/>
        <v>1208</v>
      </c>
      <c r="O84" s="745"/>
      <c r="P84" s="843"/>
      <c r="Q84" s="844"/>
      <c r="R84" s="844">
        <f t="shared" si="13"/>
        <v>0</v>
      </c>
      <c r="S84" s="844">
        <f t="shared" si="19"/>
        <v>71.209999999999994</v>
      </c>
      <c r="T84" s="844">
        <v>0</v>
      </c>
      <c r="U84" s="844"/>
      <c r="V84" s="844"/>
      <c r="W84" s="844">
        <v>229.88</v>
      </c>
      <c r="X84" s="844"/>
      <c r="Y84" s="844"/>
      <c r="Z84" s="844">
        <f t="shared" si="14"/>
        <v>213.24675324675323</v>
      </c>
      <c r="AA84" s="845">
        <f>IF(J84=0,0,(HLOOKUP(H84,ElectricAvoidedCosts!$C$7:$P$37,F84+1,FALSE)))</f>
        <v>0.29394958809912086</v>
      </c>
      <c r="AB84" s="844">
        <f t="shared" si="15"/>
        <v>355.09110242373799</v>
      </c>
      <c r="AC84" s="846" t="str">
        <f t="shared" si="16"/>
        <v/>
      </c>
      <c r="AD84" s="846" t="str">
        <f t="shared" si="17"/>
        <v/>
      </c>
      <c r="AE84" s="319"/>
      <c r="AF84" s="319"/>
      <c r="AG84" s="319"/>
      <c r="AH84" s="319"/>
      <c r="AI84" s="319"/>
      <c r="AJ84" s="319"/>
      <c r="AK84" s="319"/>
      <c r="AL84" s="319"/>
      <c r="AM84" s="319"/>
      <c r="AN84" s="319"/>
      <c r="AO84" s="319"/>
      <c r="AP84" s="319"/>
      <c r="AQ84" s="319"/>
      <c r="AR84" s="319"/>
      <c r="AS84" s="319"/>
      <c r="AT84" s="319"/>
      <c r="AU84" s="319"/>
      <c r="AV84" s="319"/>
      <c r="AW84" s="319"/>
      <c r="AX84" s="319"/>
      <c r="AY84" s="319"/>
      <c r="AZ84" s="319"/>
      <c r="BA84" s="319"/>
      <c r="BB84" s="319"/>
      <c r="BC84" s="319"/>
      <c r="BD84" s="319"/>
      <c r="BE84" s="319"/>
      <c r="BF84" s="319"/>
      <c r="BG84" s="319"/>
      <c r="BH84" s="319"/>
      <c r="BI84" s="319"/>
      <c r="BJ84" s="319"/>
      <c r="BK84" s="319"/>
      <c r="BL84" s="319"/>
      <c r="BM84" s="319"/>
      <c r="BN84" s="319"/>
      <c r="BO84" s="319"/>
      <c r="BP84" s="319"/>
      <c r="BQ84" s="319"/>
      <c r="BR84" s="319"/>
      <c r="BS84" s="319"/>
      <c r="BT84" s="319"/>
      <c r="BU84" s="319"/>
      <c r="BV84" s="319"/>
      <c r="BW84" s="319"/>
      <c r="BX84" s="319"/>
      <c r="BY84" s="319"/>
      <c r="BZ84" s="319"/>
      <c r="CA84" s="319"/>
      <c r="CB84" s="319"/>
      <c r="CC84" s="319"/>
      <c r="CD84" s="319"/>
      <c r="CE84" s="319"/>
      <c r="CF84" s="319"/>
      <c r="CG84" s="319"/>
      <c r="CH84" s="319"/>
      <c r="CI84" s="319"/>
      <c r="CJ84" s="319"/>
      <c r="CK84" s="319"/>
      <c r="CL84" s="319"/>
      <c r="CM84" s="319"/>
      <c r="CN84" s="319"/>
      <c r="CO84" s="319"/>
      <c r="CP84" s="319"/>
      <c r="CQ84" s="319"/>
      <c r="CR84" s="319"/>
      <c r="CS84" s="319"/>
      <c r="CT84" s="319"/>
      <c r="CU84" s="319"/>
      <c r="CV84" s="319"/>
      <c r="CW84" s="319"/>
      <c r="CX84" s="319"/>
      <c r="CY84" s="319"/>
      <c r="CZ84" s="319"/>
      <c r="DA84" s="319"/>
      <c r="DB84" s="319"/>
      <c r="DC84" s="319"/>
      <c r="DD84" s="319"/>
      <c r="DE84" s="319"/>
      <c r="DF84" s="319"/>
      <c r="DG84" s="319"/>
      <c r="DH84" s="319"/>
      <c r="DI84" s="319"/>
      <c r="DJ84" s="319"/>
      <c r="DK84" s="319"/>
      <c r="DL84" s="319"/>
      <c r="DM84" s="319"/>
      <c r="DN84" s="319"/>
      <c r="DO84" s="319"/>
      <c r="DP84" s="319"/>
      <c r="DQ84" s="319"/>
      <c r="DR84" s="319"/>
      <c r="DS84" s="319"/>
      <c r="DT84" s="319"/>
      <c r="DU84" s="319"/>
      <c r="DV84" s="319"/>
      <c r="DW84" s="319"/>
      <c r="DX84" s="319"/>
      <c r="DY84" s="319"/>
      <c r="DZ84" s="319"/>
      <c r="EA84" s="319"/>
      <c r="EB84" s="319"/>
      <c r="EC84" s="319"/>
      <c r="ED84" s="319"/>
      <c r="EE84" s="319"/>
      <c r="EF84" s="319"/>
      <c r="EG84" s="319"/>
      <c r="EH84" s="319"/>
      <c r="EI84" s="319"/>
      <c r="EJ84" s="319"/>
      <c r="EK84" s="319"/>
      <c r="EL84" s="319"/>
      <c r="EM84" s="319"/>
      <c r="EN84" s="319"/>
      <c r="EO84" s="319"/>
      <c r="EP84" s="319"/>
      <c r="EQ84" s="319"/>
      <c r="ER84" s="319"/>
      <c r="ES84" s="319"/>
      <c r="ET84" s="319"/>
      <c r="EU84" s="319"/>
      <c r="EV84" s="319"/>
      <c r="EW84" s="319"/>
      <c r="EX84" s="319"/>
      <c r="EY84" s="319"/>
      <c r="EZ84" s="319"/>
      <c r="FA84" s="319"/>
      <c r="FB84" s="319"/>
      <c r="FC84" s="319"/>
      <c r="FD84" s="319"/>
      <c r="FE84" s="319"/>
      <c r="FF84" s="319"/>
      <c r="FG84" s="319"/>
      <c r="FH84" s="319"/>
      <c r="FI84" s="319"/>
      <c r="FJ84" s="319"/>
      <c r="FK84" s="319"/>
      <c r="FL84" s="319"/>
      <c r="FM84" s="319"/>
      <c r="FN84" s="319"/>
      <c r="FO84" s="319"/>
      <c r="FP84" s="319"/>
      <c r="FQ84" s="319"/>
      <c r="FR84" s="319"/>
      <c r="FS84" s="319"/>
      <c r="FT84" s="319"/>
      <c r="FU84" s="319"/>
      <c r="FV84" s="319"/>
      <c r="FW84" s="319"/>
      <c r="FX84" s="319"/>
      <c r="FY84" s="319"/>
      <c r="FZ84" s="319"/>
      <c r="GA84" s="319"/>
      <c r="GB84" s="319"/>
      <c r="GC84" s="319"/>
      <c r="GD84" s="319"/>
      <c r="GE84" s="319"/>
      <c r="GF84" s="319"/>
      <c r="GG84" s="319"/>
      <c r="GH84" s="319"/>
      <c r="GI84" s="319"/>
      <c r="GJ84" s="319"/>
      <c r="GK84" s="319"/>
      <c r="GL84" s="319"/>
      <c r="GM84" s="319"/>
      <c r="GN84" s="319"/>
      <c r="GO84" s="319"/>
      <c r="GP84" s="319"/>
      <c r="GQ84" s="319"/>
      <c r="GR84" s="319"/>
      <c r="GS84" s="319"/>
      <c r="GT84" s="319"/>
      <c r="GU84" s="319"/>
      <c r="GV84" s="319"/>
      <c r="GW84" s="319"/>
      <c r="GX84" s="319"/>
      <c r="GY84" s="319"/>
      <c r="GZ84" s="319"/>
      <c r="HA84" s="319"/>
      <c r="HB84" s="319"/>
      <c r="HC84" s="319"/>
      <c r="HD84" s="319"/>
      <c r="HE84" s="319"/>
      <c r="HF84" s="319"/>
      <c r="HG84" s="319"/>
      <c r="HH84" s="319"/>
      <c r="HI84" s="319"/>
      <c r="HJ84" s="319"/>
      <c r="HK84" s="319"/>
      <c r="HL84" s="319"/>
      <c r="HM84" s="319"/>
      <c r="HN84" s="319"/>
      <c r="HO84" s="319"/>
      <c r="HP84" s="319"/>
      <c r="HQ84" s="319"/>
      <c r="HR84" s="319"/>
      <c r="HS84" s="319"/>
      <c r="HT84" s="319"/>
      <c r="HU84" s="319"/>
      <c r="HV84" s="319"/>
      <c r="HW84" s="319"/>
      <c r="HX84" s="319"/>
      <c r="HY84" s="319"/>
      <c r="HZ84" s="319"/>
      <c r="IA84" s="319"/>
      <c r="IB84" s="319"/>
      <c r="IC84" s="319"/>
      <c r="ID84" s="319"/>
      <c r="IE84" s="319"/>
      <c r="IF84" s="319"/>
      <c r="IG84" s="319"/>
      <c r="IH84" s="319"/>
      <c r="II84" s="319"/>
      <c r="IJ84" s="319"/>
      <c r="IK84" s="319"/>
      <c r="IL84" s="319"/>
      <c r="IM84" s="319"/>
      <c r="IN84" s="319"/>
      <c r="IO84" s="319"/>
      <c r="IP84" s="319"/>
      <c r="IQ84" s="319"/>
      <c r="IR84" s="319"/>
      <c r="IS84" s="319"/>
      <c r="IT84" s="319"/>
      <c r="IU84" s="319"/>
      <c r="IV84" s="319"/>
      <c r="IW84" s="319"/>
      <c r="IX84" s="319"/>
      <c r="IY84" s="319"/>
      <c r="IZ84" s="319"/>
      <c r="JA84" s="319"/>
      <c r="JB84" s="319"/>
      <c r="JC84" s="319"/>
      <c r="JD84" s="319"/>
      <c r="JE84" s="319"/>
      <c r="JF84" s="319"/>
      <c r="JG84" s="319"/>
      <c r="JH84" s="319"/>
      <c r="JI84" s="319"/>
      <c r="JJ84" s="319"/>
      <c r="JK84" s="319"/>
      <c r="JL84" s="319"/>
      <c r="JM84" s="319"/>
      <c r="JN84" s="319"/>
      <c r="JO84" s="319"/>
      <c r="JP84" s="319"/>
      <c r="JQ84" s="319"/>
      <c r="JR84" s="319"/>
      <c r="JS84" s="319"/>
      <c r="JT84" s="319"/>
      <c r="JU84" s="319"/>
      <c r="JV84" s="319"/>
      <c r="JW84" s="319"/>
      <c r="JX84" s="319"/>
      <c r="JY84" s="319"/>
      <c r="JZ84" s="319"/>
      <c r="KA84" s="319"/>
      <c r="KB84" s="319"/>
      <c r="KC84" s="319"/>
      <c r="KD84" s="319"/>
      <c r="KE84" s="319"/>
      <c r="KF84" s="319"/>
      <c r="KG84" s="319"/>
      <c r="KH84" s="319"/>
      <c r="KI84" s="319"/>
      <c r="KJ84" s="319"/>
      <c r="KK84" s="319"/>
      <c r="KL84" s="319"/>
      <c r="KM84" s="319"/>
      <c r="KN84" s="319"/>
      <c r="KO84" s="319"/>
      <c r="KP84" s="319"/>
      <c r="KQ84" s="319"/>
      <c r="KR84" s="319"/>
      <c r="KS84" s="319"/>
      <c r="KT84" s="319"/>
      <c r="KU84" s="319"/>
      <c r="KV84" s="319"/>
      <c r="KW84" s="319"/>
      <c r="KX84" s="319"/>
      <c r="KY84" s="319"/>
      <c r="KZ84" s="319"/>
      <c r="LA84" s="319"/>
      <c r="LB84" s="319"/>
      <c r="LC84" s="319"/>
      <c r="LD84" s="319"/>
      <c r="LE84" s="319"/>
      <c r="LF84" s="319"/>
      <c r="LG84" s="319"/>
      <c r="LH84" s="319"/>
      <c r="LI84" s="319"/>
      <c r="LJ84" s="319"/>
      <c r="LK84" s="319"/>
      <c r="LL84" s="319"/>
      <c r="LM84" s="319"/>
      <c r="LN84" s="319"/>
      <c r="LO84" s="319"/>
      <c r="LP84" s="319"/>
      <c r="LQ84" s="319"/>
      <c r="LR84" s="319"/>
      <c r="LS84" s="319"/>
      <c r="LT84" s="319"/>
      <c r="LU84" s="319"/>
      <c r="LV84" s="319"/>
      <c r="LW84" s="319"/>
      <c r="LX84" s="319"/>
      <c r="LY84" s="319"/>
      <c r="LZ84" s="319"/>
      <c r="MA84" s="319"/>
      <c r="MB84" s="319"/>
      <c r="MC84" s="319"/>
      <c r="MD84" s="319"/>
      <c r="ME84" s="319"/>
      <c r="MF84" s="319"/>
      <c r="MG84" s="319"/>
      <c r="MH84" s="319"/>
      <c r="MI84" s="319"/>
      <c r="MJ84" s="319"/>
      <c r="MK84" s="319"/>
      <c r="ML84" s="319"/>
      <c r="MM84" s="319"/>
      <c r="MN84" s="319"/>
      <c r="MO84" s="319"/>
      <c r="MP84" s="319"/>
      <c r="MQ84" s="319"/>
      <c r="MR84" s="319"/>
      <c r="MS84" s="319"/>
      <c r="MT84" s="319"/>
      <c r="MU84" s="319"/>
      <c r="MV84" s="319"/>
      <c r="MW84" s="319"/>
      <c r="MX84" s="319"/>
      <c r="MY84" s="319"/>
      <c r="MZ84" s="319"/>
      <c r="NA84" s="319"/>
      <c r="NB84" s="319"/>
      <c r="NC84" s="319"/>
      <c r="ND84" s="319"/>
      <c r="NE84" s="319"/>
      <c r="NF84" s="319"/>
      <c r="NG84" s="319"/>
      <c r="NH84" s="319"/>
      <c r="NI84" s="319"/>
      <c r="NJ84" s="319"/>
      <c r="NK84" s="319"/>
      <c r="NL84" s="319"/>
      <c r="NM84" s="319"/>
      <c r="NN84" s="319"/>
      <c r="NO84" s="319"/>
      <c r="NP84" s="319"/>
      <c r="NQ84" s="319"/>
      <c r="NR84" s="319"/>
      <c r="NS84" s="319"/>
      <c r="NT84" s="319"/>
      <c r="NU84" s="319"/>
      <c r="NV84" s="319"/>
      <c r="NW84" s="319"/>
      <c r="NX84" s="319"/>
      <c r="NY84" s="319"/>
      <c r="NZ84" s="319"/>
      <c r="OA84" s="319"/>
      <c r="OB84" s="319"/>
      <c r="OC84" s="319"/>
      <c r="OD84" s="319"/>
      <c r="OE84" s="319"/>
      <c r="OF84" s="319"/>
      <c r="OG84" s="319"/>
      <c r="OH84" s="319"/>
      <c r="OI84" s="319"/>
      <c r="OJ84" s="319"/>
      <c r="OK84" s="319"/>
      <c r="OL84" s="319"/>
      <c r="OM84" s="319"/>
      <c r="ON84" s="319"/>
      <c r="OO84" s="319"/>
      <c r="OP84" s="319"/>
      <c r="OQ84" s="319"/>
      <c r="OR84" s="319"/>
      <c r="OS84" s="319"/>
      <c r="OT84" s="319"/>
      <c r="OU84" s="319"/>
      <c r="OV84" s="319"/>
      <c r="OW84" s="319"/>
      <c r="OX84" s="319"/>
      <c r="OY84" s="319"/>
      <c r="OZ84" s="319"/>
      <c r="PA84" s="319"/>
      <c r="PB84" s="319"/>
      <c r="PC84" s="319"/>
      <c r="PD84" s="319"/>
      <c r="PE84" s="319"/>
      <c r="PF84" s="319"/>
      <c r="PG84" s="319"/>
      <c r="PH84" s="319"/>
      <c r="PI84" s="319"/>
      <c r="PJ84" s="319"/>
      <c r="PK84" s="319"/>
      <c r="PL84" s="319"/>
      <c r="PM84" s="319"/>
      <c r="PN84" s="319"/>
      <c r="PO84" s="319"/>
      <c r="PP84" s="319"/>
      <c r="PQ84" s="319"/>
      <c r="PR84" s="319"/>
      <c r="PS84" s="319"/>
      <c r="PT84" s="319"/>
      <c r="PU84" s="319"/>
      <c r="PV84" s="319"/>
      <c r="PW84" s="319"/>
      <c r="PX84" s="319"/>
      <c r="PY84" s="319"/>
      <c r="PZ84" s="319"/>
      <c r="QA84" s="319"/>
      <c r="QB84" s="319"/>
      <c r="QC84" s="319"/>
      <c r="QD84" s="319"/>
      <c r="QE84" s="319"/>
      <c r="QF84" s="319"/>
      <c r="QG84" s="319"/>
      <c r="QH84" s="319"/>
      <c r="QI84" s="319"/>
      <c r="QJ84" s="319"/>
      <c r="QK84" s="319"/>
      <c r="QL84" s="319"/>
      <c r="QM84" s="319"/>
      <c r="QN84" s="319"/>
      <c r="QO84" s="319"/>
      <c r="QP84" s="319"/>
      <c r="QQ84" s="319"/>
      <c r="QR84" s="319"/>
      <c r="QS84" s="319"/>
      <c r="QT84" s="319"/>
      <c r="QU84" s="319"/>
      <c r="QV84" s="319"/>
      <c r="QW84" s="319"/>
      <c r="QX84" s="319"/>
      <c r="QY84" s="319"/>
      <c r="QZ84" s="319"/>
      <c r="RA84" s="319"/>
      <c r="RB84" s="319"/>
      <c r="RC84" s="319"/>
      <c r="RD84" s="319"/>
      <c r="RE84" s="319"/>
      <c r="RF84" s="319"/>
      <c r="RG84" s="319"/>
    </row>
    <row r="85" spans="1:475" s="746" customFormat="1">
      <c r="A85" s="319"/>
      <c r="B85" s="837" t="s">
        <v>77</v>
      </c>
      <c r="C85" s="848"/>
      <c r="D85" s="849"/>
      <c r="E85" s="812" t="s">
        <v>516</v>
      </c>
      <c r="F85" s="812">
        <v>12</v>
      </c>
      <c r="G85" s="839">
        <f t="shared" si="18"/>
        <v>9.779390376260888E-2</v>
      </c>
      <c r="H85" s="7" t="s">
        <v>37</v>
      </c>
      <c r="I85" s="813">
        <v>247</v>
      </c>
      <c r="J85" s="814">
        <v>289</v>
      </c>
      <c r="K85" s="815">
        <v>91</v>
      </c>
      <c r="L85" s="815">
        <v>91</v>
      </c>
      <c r="M85" s="841">
        <f t="shared" si="11"/>
        <v>0</v>
      </c>
      <c r="N85" s="841">
        <f t="shared" si="12"/>
        <v>71383</v>
      </c>
      <c r="O85" s="745"/>
      <c r="P85" s="843"/>
      <c r="Q85" s="844"/>
      <c r="R85" s="844">
        <f t="shared" si="13"/>
        <v>0</v>
      </c>
      <c r="S85" s="844">
        <f t="shared" si="19"/>
        <v>22477</v>
      </c>
      <c r="T85" s="844">
        <v>0</v>
      </c>
      <c r="U85" s="844"/>
      <c r="V85" s="844"/>
      <c r="W85" s="844">
        <v>0</v>
      </c>
      <c r="X85" s="844"/>
      <c r="Y85" s="844"/>
      <c r="Z85" s="844">
        <f t="shared" si="14"/>
        <v>0</v>
      </c>
      <c r="AA85" s="845">
        <f>IF(J85=0,0,(HLOOKUP(H85,ElectricAvoidedCosts!$C$7:$P$37,F85+1,FALSE)))</f>
        <v>0.67084969084451451</v>
      </c>
      <c r="AB85" s="844">
        <f t="shared" si="15"/>
        <v>47887.263481553979</v>
      </c>
      <c r="AC85" s="846" t="str">
        <f t="shared" si="16"/>
        <v/>
      </c>
      <c r="AD85" s="846" t="str">
        <f t="shared" si="17"/>
        <v/>
      </c>
      <c r="AE85" s="319"/>
      <c r="AF85" s="319"/>
      <c r="AG85" s="319"/>
      <c r="AH85" s="319"/>
      <c r="AI85" s="319"/>
      <c r="AJ85" s="319"/>
      <c r="AK85" s="319"/>
      <c r="AL85" s="319"/>
      <c r="AM85" s="319"/>
      <c r="AN85" s="319"/>
      <c r="AO85" s="319"/>
      <c r="AP85" s="319"/>
      <c r="AQ85" s="319"/>
      <c r="AR85" s="319"/>
      <c r="AS85" s="319"/>
      <c r="AT85" s="319"/>
      <c r="AU85" s="319"/>
      <c r="AV85" s="319"/>
      <c r="AW85" s="319"/>
      <c r="AX85" s="319"/>
      <c r="AY85" s="319"/>
      <c r="AZ85" s="319"/>
      <c r="BA85" s="319"/>
      <c r="BB85" s="319"/>
      <c r="BC85" s="319"/>
      <c r="BD85" s="319"/>
      <c r="BE85" s="319"/>
      <c r="BF85" s="319"/>
      <c r="BG85" s="319"/>
      <c r="BH85" s="319"/>
      <c r="BI85" s="319"/>
      <c r="BJ85" s="319"/>
      <c r="BK85" s="319"/>
      <c r="BL85" s="319"/>
      <c r="BM85" s="319"/>
      <c r="BN85" s="319"/>
      <c r="BO85" s="319"/>
      <c r="BP85" s="319"/>
      <c r="BQ85" s="319"/>
      <c r="BR85" s="319"/>
      <c r="BS85" s="319"/>
      <c r="BT85" s="319"/>
      <c r="BU85" s="319"/>
      <c r="BV85" s="319"/>
      <c r="BW85" s="319"/>
      <c r="BX85" s="319"/>
      <c r="BY85" s="319"/>
      <c r="BZ85" s="319"/>
      <c r="CA85" s="319"/>
      <c r="CB85" s="319"/>
      <c r="CC85" s="319"/>
      <c r="CD85" s="319"/>
      <c r="CE85" s="319"/>
      <c r="CF85" s="319"/>
      <c r="CG85" s="319"/>
      <c r="CH85" s="319"/>
      <c r="CI85" s="319"/>
      <c r="CJ85" s="319"/>
      <c r="CK85" s="319"/>
      <c r="CL85" s="319"/>
      <c r="CM85" s="319"/>
      <c r="CN85" s="319"/>
      <c r="CO85" s="319"/>
      <c r="CP85" s="319"/>
      <c r="CQ85" s="319"/>
      <c r="CR85" s="319"/>
      <c r="CS85" s="319"/>
      <c r="CT85" s="319"/>
      <c r="CU85" s="319"/>
      <c r="CV85" s="319"/>
      <c r="CW85" s="319"/>
      <c r="CX85" s="319"/>
      <c r="CY85" s="319"/>
      <c r="CZ85" s="319"/>
      <c r="DA85" s="319"/>
      <c r="DB85" s="319"/>
      <c r="DC85" s="319"/>
      <c r="DD85" s="319"/>
      <c r="DE85" s="319"/>
      <c r="DF85" s="319"/>
      <c r="DG85" s="319"/>
      <c r="DH85" s="319"/>
      <c r="DI85" s="319"/>
      <c r="DJ85" s="319"/>
      <c r="DK85" s="319"/>
      <c r="DL85" s="319"/>
      <c r="DM85" s="319"/>
      <c r="DN85" s="319"/>
      <c r="DO85" s="319"/>
      <c r="DP85" s="319"/>
      <c r="DQ85" s="319"/>
      <c r="DR85" s="319"/>
      <c r="DS85" s="319"/>
      <c r="DT85" s="319"/>
      <c r="DU85" s="319"/>
      <c r="DV85" s="319"/>
      <c r="DW85" s="319"/>
      <c r="DX85" s="319"/>
      <c r="DY85" s="319"/>
      <c r="DZ85" s="319"/>
      <c r="EA85" s="319"/>
      <c r="EB85" s="319"/>
      <c r="EC85" s="319"/>
      <c r="ED85" s="319"/>
      <c r="EE85" s="319"/>
      <c r="EF85" s="319"/>
      <c r="EG85" s="319"/>
      <c r="EH85" s="319"/>
      <c r="EI85" s="319"/>
      <c r="EJ85" s="319"/>
      <c r="EK85" s="319"/>
      <c r="EL85" s="319"/>
      <c r="EM85" s="319"/>
      <c r="EN85" s="319"/>
      <c r="EO85" s="319"/>
      <c r="EP85" s="319"/>
      <c r="EQ85" s="319"/>
      <c r="ER85" s="319"/>
      <c r="ES85" s="319"/>
      <c r="ET85" s="319"/>
      <c r="EU85" s="319"/>
      <c r="EV85" s="319"/>
      <c r="EW85" s="319"/>
      <c r="EX85" s="319"/>
      <c r="EY85" s="319"/>
      <c r="EZ85" s="319"/>
      <c r="FA85" s="319"/>
      <c r="FB85" s="319"/>
      <c r="FC85" s="319"/>
      <c r="FD85" s="319"/>
      <c r="FE85" s="319"/>
      <c r="FF85" s="319"/>
      <c r="FG85" s="319"/>
      <c r="FH85" s="319"/>
      <c r="FI85" s="319"/>
      <c r="FJ85" s="319"/>
      <c r="FK85" s="319"/>
      <c r="FL85" s="319"/>
      <c r="FM85" s="319"/>
      <c r="FN85" s="319"/>
      <c r="FO85" s="319"/>
      <c r="FP85" s="319"/>
      <c r="FQ85" s="319"/>
      <c r="FR85" s="319"/>
      <c r="FS85" s="319"/>
      <c r="FT85" s="319"/>
      <c r="FU85" s="319"/>
      <c r="FV85" s="319"/>
      <c r="FW85" s="319"/>
      <c r="FX85" s="319"/>
      <c r="FY85" s="319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19"/>
      <c r="IB85" s="319"/>
      <c r="IC85" s="319"/>
      <c r="ID85" s="319"/>
      <c r="IE85" s="319"/>
      <c r="IF85" s="319"/>
      <c r="IG85" s="319"/>
      <c r="IH85" s="319"/>
      <c r="II85" s="319"/>
      <c r="IJ85" s="319"/>
      <c r="IK85" s="319"/>
      <c r="IL85" s="319"/>
      <c r="IM85" s="319"/>
      <c r="IN85" s="319"/>
      <c r="IO85" s="319"/>
      <c r="IP85" s="319"/>
      <c r="IQ85" s="319"/>
      <c r="IR85" s="319"/>
      <c r="IS85" s="319"/>
      <c r="IT85" s="319"/>
      <c r="IU85" s="319"/>
      <c r="IV85" s="319"/>
      <c r="IW85" s="319"/>
      <c r="IX85" s="319"/>
      <c r="IY85" s="319"/>
      <c r="IZ85" s="319"/>
      <c r="JA85" s="319"/>
      <c r="JB85" s="319"/>
      <c r="JC85" s="319"/>
      <c r="JD85" s="319"/>
      <c r="JE85" s="319"/>
      <c r="JF85" s="319"/>
      <c r="JG85" s="319"/>
      <c r="JH85" s="319"/>
      <c r="JI85" s="319"/>
      <c r="JJ85" s="319"/>
      <c r="JK85" s="319"/>
      <c r="JL85" s="319"/>
      <c r="JM85" s="319"/>
      <c r="JN85" s="319"/>
      <c r="JO85" s="319"/>
      <c r="JP85" s="319"/>
      <c r="JQ85" s="319"/>
      <c r="JR85" s="319"/>
      <c r="JS85" s="319"/>
      <c r="JT85" s="319"/>
      <c r="JU85" s="319"/>
      <c r="JV85" s="319"/>
      <c r="JW85" s="319"/>
      <c r="JX85" s="319"/>
      <c r="JY85" s="319"/>
      <c r="JZ85" s="319"/>
      <c r="KA85" s="319"/>
      <c r="KB85" s="319"/>
      <c r="KC85" s="319"/>
      <c r="KD85" s="319"/>
      <c r="KE85" s="319"/>
      <c r="KF85" s="319"/>
      <c r="KG85" s="319"/>
      <c r="KH85" s="319"/>
      <c r="KI85" s="319"/>
      <c r="KJ85" s="319"/>
      <c r="KK85" s="319"/>
      <c r="KL85" s="319"/>
      <c r="KM85" s="319"/>
      <c r="KN85" s="319"/>
      <c r="KO85" s="319"/>
      <c r="KP85" s="319"/>
      <c r="KQ85" s="319"/>
      <c r="KR85" s="319"/>
      <c r="KS85" s="319"/>
      <c r="KT85" s="319"/>
      <c r="KU85" s="319"/>
      <c r="KV85" s="319"/>
      <c r="KW85" s="319"/>
      <c r="KX85" s="319"/>
      <c r="KY85" s="319"/>
      <c r="KZ85" s="319"/>
      <c r="LA85" s="319"/>
      <c r="LB85" s="319"/>
      <c r="LC85" s="319"/>
      <c r="LD85" s="319"/>
      <c r="LE85" s="319"/>
      <c r="LF85" s="319"/>
      <c r="LG85" s="319"/>
      <c r="LH85" s="319"/>
      <c r="LI85" s="319"/>
      <c r="LJ85" s="319"/>
      <c r="LK85" s="319"/>
      <c r="LL85" s="319"/>
      <c r="LM85" s="319"/>
      <c r="LN85" s="319"/>
      <c r="LO85" s="319"/>
      <c r="LP85" s="319"/>
      <c r="LQ85" s="319"/>
      <c r="LR85" s="319"/>
      <c r="LS85" s="319"/>
      <c r="LT85" s="319"/>
      <c r="LU85" s="319"/>
      <c r="LV85" s="319"/>
      <c r="LW85" s="319"/>
      <c r="LX85" s="319"/>
      <c r="LY85" s="319"/>
      <c r="LZ85" s="319"/>
      <c r="MA85" s="319"/>
      <c r="MB85" s="319"/>
      <c r="MC85" s="319"/>
      <c r="MD85" s="319"/>
      <c r="ME85" s="319"/>
      <c r="MF85" s="319"/>
      <c r="MG85" s="319"/>
      <c r="MH85" s="319"/>
      <c r="MI85" s="319"/>
      <c r="MJ85" s="319"/>
      <c r="MK85" s="319"/>
      <c r="ML85" s="319"/>
      <c r="MM85" s="319"/>
      <c r="MN85" s="319"/>
      <c r="MO85" s="319"/>
      <c r="MP85" s="319"/>
      <c r="MQ85" s="319"/>
      <c r="MR85" s="319"/>
      <c r="MS85" s="319"/>
      <c r="MT85" s="319"/>
      <c r="MU85" s="319"/>
      <c r="MV85" s="319"/>
      <c r="MW85" s="319"/>
      <c r="MX85" s="319"/>
      <c r="MY85" s="319"/>
      <c r="MZ85" s="319"/>
      <c r="NA85" s="319"/>
      <c r="NB85" s="319"/>
      <c r="NC85" s="319"/>
      <c r="ND85" s="319"/>
      <c r="NE85" s="319"/>
      <c r="NF85" s="319"/>
      <c r="NG85" s="319"/>
      <c r="NH85" s="319"/>
      <c r="NI85" s="319"/>
      <c r="NJ85" s="319"/>
      <c r="NK85" s="319"/>
      <c r="NL85" s="319"/>
      <c r="NM85" s="319"/>
      <c r="NN85" s="319"/>
      <c r="NO85" s="319"/>
      <c r="NP85" s="319"/>
      <c r="NQ85" s="319"/>
      <c r="NR85" s="319"/>
      <c r="NS85" s="319"/>
      <c r="NT85" s="319"/>
      <c r="NU85" s="319"/>
      <c r="NV85" s="319"/>
      <c r="NW85" s="319"/>
      <c r="NX85" s="319"/>
      <c r="NY85" s="319"/>
      <c r="NZ85" s="319"/>
      <c r="OA85" s="319"/>
      <c r="OB85" s="319"/>
      <c r="OC85" s="319"/>
      <c r="OD85" s="319"/>
      <c r="OE85" s="319"/>
      <c r="OF85" s="319"/>
      <c r="OG85" s="319"/>
      <c r="OH85" s="319"/>
      <c r="OI85" s="319"/>
      <c r="OJ85" s="319"/>
      <c r="OK85" s="319"/>
      <c r="OL85" s="319"/>
      <c r="OM85" s="319"/>
      <c r="ON85" s="319"/>
      <c r="OO85" s="319"/>
      <c r="OP85" s="319"/>
      <c r="OQ85" s="319"/>
      <c r="OR85" s="319"/>
      <c r="OS85" s="319"/>
      <c r="OT85" s="319"/>
      <c r="OU85" s="319"/>
      <c r="OV85" s="319"/>
      <c r="OW85" s="319"/>
      <c r="OX85" s="319"/>
      <c r="OY85" s="319"/>
      <c r="OZ85" s="319"/>
      <c r="PA85" s="319"/>
      <c r="PB85" s="319"/>
      <c r="PC85" s="319"/>
      <c r="PD85" s="319"/>
      <c r="PE85" s="319"/>
      <c r="PF85" s="319"/>
      <c r="PG85" s="319"/>
      <c r="PH85" s="319"/>
      <c r="PI85" s="319"/>
      <c r="PJ85" s="319"/>
      <c r="PK85" s="319"/>
      <c r="PL85" s="319"/>
      <c r="PM85" s="319"/>
      <c r="PN85" s="319"/>
      <c r="PO85" s="319"/>
      <c r="PP85" s="319"/>
      <c r="PQ85" s="319"/>
      <c r="PR85" s="319"/>
      <c r="PS85" s="319"/>
      <c r="PT85" s="319"/>
      <c r="PU85" s="319"/>
      <c r="PV85" s="319"/>
      <c r="PW85" s="319"/>
      <c r="PX85" s="319"/>
      <c r="PY85" s="319"/>
      <c r="PZ85" s="319"/>
      <c r="QA85" s="319"/>
      <c r="QB85" s="319"/>
      <c r="QC85" s="319"/>
      <c r="QD85" s="319"/>
      <c r="QE85" s="319"/>
      <c r="QF85" s="319"/>
      <c r="QG85" s="319"/>
      <c r="QH85" s="319"/>
      <c r="QI85" s="319"/>
      <c r="QJ85" s="319"/>
      <c r="QK85" s="319"/>
      <c r="QL85" s="319"/>
      <c r="QM85" s="319"/>
      <c r="QN85" s="319"/>
      <c r="QO85" s="319"/>
      <c r="QP85" s="319"/>
      <c r="QQ85" s="319"/>
      <c r="QR85" s="319"/>
      <c r="QS85" s="319"/>
      <c r="QT85" s="319"/>
      <c r="QU85" s="319"/>
      <c r="QV85" s="319"/>
      <c r="QW85" s="319"/>
      <c r="QX85" s="319"/>
      <c r="QY85" s="319"/>
      <c r="QZ85" s="319"/>
      <c r="RA85" s="319"/>
      <c r="RB85" s="319"/>
      <c r="RC85" s="319"/>
      <c r="RD85" s="319"/>
      <c r="RE85" s="319"/>
      <c r="RF85" s="319"/>
      <c r="RG85" s="319"/>
    </row>
    <row r="86" spans="1:475" s="746" customFormat="1">
      <c r="A86" s="319"/>
      <c r="B86" s="837" t="s">
        <v>77</v>
      </c>
      <c r="C86" s="848"/>
      <c r="D86" s="849"/>
      <c r="E86" s="812" t="s">
        <v>517</v>
      </c>
      <c r="F86" s="812">
        <v>12</v>
      </c>
      <c r="G86" s="839">
        <f t="shared" si="18"/>
        <v>5.5901019138022964E-2</v>
      </c>
      <c r="H86" s="7" t="s">
        <v>37</v>
      </c>
      <c r="I86" s="813">
        <v>202</v>
      </c>
      <c r="J86" s="814">
        <v>202</v>
      </c>
      <c r="K86" s="815">
        <v>61.25</v>
      </c>
      <c r="L86" s="815">
        <v>61.25</v>
      </c>
      <c r="M86" s="841">
        <f t="shared" si="11"/>
        <v>0</v>
      </c>
      <c r="N86" s="841">
        <f t="shared" si="12"/>
        <v>40804</v>
      </c>
      <c r="O86" s="745"/>
      <c r="P86" s="843"/>
      <c r="Q86" s="844"/>
      <c r="R86" s="844">
        <f t="shared" si="13"/>
        <v>0</v>
      </c>
      <c r="S86" s="844">
        <f t="shared" si="19"/>
        <v>12372.5</v>
      </c>
      <c r="T86" s="844">
        <v>0</v>
      </c>
      <c r="U86" s="844"/>
      <c r="V86" s="844"/>
      <c r="W86" s="844">
        <v>0</v>
      </c>
      <c r="X86" s="844"/>
      <c r="Y86" s="844"/>
      <c r="Z86" s="844">
        <f t="shared" si="14"/>
        <v>0</v>
      </c>
      <c r="AA86" s="845">
        <f>IF(J86=0,0,(HLOOKUP(H86,ElectricAvoidedCosts!$C$7:$P$37,F86+1,FALSE)))</f>
        <v>0.67084969084451451</v>
      </c>
      <c r="AB86" s="844">
        <f t="shared" si="15"/>
        <v>27373.350785219569</v>
      </c>
      <c r="AC86" s="846" t="str">
        <f t="shared" si="16"/>
        <v/>
      </c>
      <c r="AD86" s="846" t="str">
        <f t="shared" si="17"/>
        <v/>
      </c>
      <c r="AE86" s="319"/>
      <c r="AF86" s="319"/>
      <c r="AG86" s="319"/>
      <c r="AH86" s="319"/>
      <c r="AI86" s="319"/>
      <c r="AJ86" s="319"/>
      <c r="AK86" s="319"/>
      <c r="AL86" s="319"/>
      <c r="AM86" s="319"/>
      <c r="AN86" s="319"/>
      <c r="AO86" s="319"/>
      <c r="AP86" s="319"/>
      <c r="AQ86" s="319"/>
      <c r="AR86" s="319"/>
      <c r="AS86" s="319"/>
      <c r="AT86" s="319"/>
      <c r="AU86" s="319"/>
      <c r="AV86" s="319"/>
      <c r="AW86" s="319"/>
      <c r="AX86" s="319"/>
      <c r="AY86" s="319"/>
      <c r="AZ86" s="319"/>
      <c r="BA86" s="319"/>
      <c r="BB86" s="319"/>
      <c r="BC86" s="319"/>
      <c r="BD86" s="319"/>
      <c r="BE86" s="319"/>
      <c r="BF86" s="319"/>
      <c r="BG86" s="319"/>
      <c r="BH86" s="319"/>
      <c r="BI86" s="319"/>
      <c r="BJ86" s="319"/>
      <c r="BK86" s="319"/>
      <c r="BL86" s="319"/>
      <c r="BM86" s="319"/>
      <c r="BN86" s="319"/>
      <c r="BO86" s="319"/>
      <c r="BP86" s="319"/>
      <c r="BQ86" s="319"/>
      <c r="BR86" s="319"/>
      <c r="BS86" s="319"/>
      <c r="BT86" s="319"/>
      <c r="BU86" s="319"/>
      <c r="BV86" s="319"/>
      <c r="BW86" s="319"/>
      <c r="BX86" s="319"/>
      <c r="BY86" s="319"/>
      <c r="BZ86" s="319"/>
      <c r="CA86" s="319"/>
      <c r="CB86" s="319"/>
      <c r="CC86" s="319"/>
      <c r="CD86" s="319"/>
      <c r="CE86" s="319"/>
      <c r="CF86" s="319"/>
      <c r="CG86" s="319"/>
      <c r="CH86" s="319"/>
      <c r="CI86" s="319"/>
      <c r="CJ86" s="319"/>
      <c r="CK86" s="319"/>
      <c r="CL86" s="319"/>
      <c r="CM86" s="319"/>
      <c r="CN86" s="319"/>
      <c r="CO86" s="319"/>
      <c r="CP86" s="319"/>
      <c r="CQ86" s="319"/>
      <c r="CR86" s="319"/>
      <c r="CS86" s="319"/>
      <c r="CT86" s="319"/>
      <c r="CU86" s="319"/>
      <c r="CV86" s="319"/>
      <c r="CW86" s="319"/>
      <c r="CX86" s="319"/>
      <c r="CY86" s="319"/>
      <c r="CZ86" s="319"/>
      <c r="DA86" s="319"/>
      <c r="DB86" s="319"/>
      <c r="DC86" s="319"/>
      <c r="DD86" s="319"/>
      <c r="DE86" s="319"/>
      <c r="DF86" s="319"/>
      <c r="DG86" s="319"/>
      <c r="DH86" s="319"/>
      <c r="DI86" s="319"/>
      <c r="DJ86" s="319"/>
      <c r="DK86" s="319"/>
      <c r="DL86" s="319"/>
      <c r="DM86" s="319"/>
      <c r="DN86" s="319"/>
      <c r="DO86" s="319"/>
      <c r="DP86" s="319"/>
      <c r="DQ86" s="319"/>
      <c r="DR86" s="319"/>
      <c r="DS86" s="319"/>
      <c r="DT86" s="319"/>
      <c r="DU86" s="319"/>
      <c r="DV86" s="319"/>
      <c r="DW86" s="319"/>
      <c r="DX86" s="319"/>
      <c r="DY86" s="319"/>
      <c r="DZ86" s="319"/>
      <c r="EA86" s="319"/>
      <c r="EB86" s="319"/>
      <c r="EC86" s="319"/>
      <c r="ED86" s="319"/>
      <c r="EE86" s="319"/>
      <c r="EF86" s="319"/>
      <c r="EG86" s="319"/>
      <c r="EH86" s="319"/>
      <c r="EI86" s="319"/>
      <c r="EJ86" s="319"/>
      <c r="EK86" s="319"/>
      <c r="EL86" s="319"/>
      <c r="EM86" s="319"/>
      <c r="EN86" s="319"/>
      <c r="EO86" s="319"/>
      <c r="EP86" s="319"/>
      <c r="EQ86" s="319"/>
      <c r="ER86" s="319"/>
      <c r="ES86" s="319"/>
      <c r="ET86" s="319"/>
      <c r="EU86" s="319"/>
      <c r="EV86" s="319"/>
      <c r="EW86" s="319"/>
      <c r="EX86" s="319"/>
      <c r="EY86" s="319"/>
      <c r="EZ86" s="319"/>
      <c r="FA86" s="319"/>
      <c r="FB86" s="319"/>
      <c r="FC86" s="319"/>
      <c r="FD86" s="319"/>
      <c r="FE86" s="319"/>
      <c r="FF86" s="319"/>
      <c r="FG86" s="319"/>
      <c r="FH86" s="319"/>
      <c r="FI86" s="319"/>
      <c r="FJ86" s="319"/>
      <c r="FK86" s="319"/>
      <c r="FL86" s="319"/>
      <c r="FM86" s="319"/>
      <c r="FN86" s="319"/>
      <c r="FO86" s="319"/>
      <c r="FP86" s="319"/>
      <c r="FQ86" s="319"/>
      <c r="FR86" s="319"/>
      <c r="FS86" s="319"/>
      <c r="FT86" s="319"/>
      <c r="FU86" s="319"/>
      <c r="FV86" s="319"/>
      <c r="FW86" s="319"/>
      <c r="FX86" s="319"/>
      <c r="FY86" s="319"/>
      <c r="FZ86" s="319"/>
      <c r="GA86" s="319"/>
      <c r="GB86" s="319"/>
      <c r="GC86" s="319"/>
      <c r="GD86" s="319"/>
      <c r="GE86" s="319"/>
      <c r="GF86" s="319"/>
      <c r="GG86" s="319"/>
      <c r="GH86" s="319"/>
      <c r="GI86" s="319"/>
      <c r="GJ86" s="319"/>
      <c r="GK86" s="319"/>
      <c r="GL86" s="319"/>
      <c r="GM86" s="319"/>
      <c r="GN86" s="319"/>
      <c r="GO86" s="319"/>
      <c r="GP86" s="319"/>
      <c r="GQ86" s="319"/>
      <c r="GR86" s="319"/>
      <c r="GS86" s="319"/>
      <c r="GT86" s="319"/>
      <c r="GU86" s="319"/>
      <c r="GV86" s="319"/>
      <c r="GW86" s="319"/>
      <c r="GX86" s="319"/>
      <c r="GY86" s="319"/>
      <c r="GZ86" s="319"/>
      <c r="HA86" s="319"/>
      <c r="HB86" s="319"/>
      <c r="HC86" s="319"/>
      <c r="HD86" s="319"/>
      <c r="HE86" s="319"/>
      <c r="HF86" s="319"/>
      <c r="HG86" s="319"/>
      <c r="HH86" s="319"/>
      <c r="HI86" s="319"/>
      <c r="HJ86" s="319"/>
      <c r="HK86" s="319"/>
      <c r="HL86" s="319"/>
      <c r="HM86" s="319"/>
      <c r="HN86" s="319"/>
      <c r="HO86" s="319"/>
      <c r="HP86" s="319"/>
      <c r="HQ86" s="319"/>
      <c r="HR86" s="319"/>
      <c r="HS86" s="319"/>
      <c r="HT86" s="319"/>
      <c r="HU86" s="319"/>
      <c r="HV86" s="319"/>
      <c r="HW86" s="319"/>
      <c r="HX86" s="319"/>
      <c r="HY86" s="319"/>
      <c r="HZ86" s="319"/>
      <c r="IA86" s="319"/>
      <c r="IB86" s="319"/>
      <c r="IC86" s="319"/>
      <c r="ID86" s="319"/>
      <c r="IE86" s="319"/>
      <c r="IF86" s="319"/>
      <c r="IG86" s="319"/>
      <c r="IH86" s="319"/>
      <c r="II86" s="319"/>
      <c r="IJ86" s="319"/>
      <c r="IK86" s="319"/>
      <c r="IL86" s="319"/>
      <c r="IM86" s="319"/>
      <c r="IN86" s="319"/>
      <c r="IO86" s="319"/>
      <c r="IP86" s="319"/>
      <c r="IQ86" s="319"/>
      <c r="IR86" s="319"/>
      <c r="IS86" s="319"/>
      <c r="IT86" s="319"/>
      <c r="IU86" s="319"/>
      <c r="IV86" s="319"/>
      <c r="IW86" s="319"/>
      <c r="IX86" s="319"/>
      <c r="IY86" s="319"/>
      <c r="IZ86" s="319"/>
      <c r="JA86" s="319"/>
      <c r="JB86" s="319"/>
      <c r="JC86" s="319"/>
      <c r="JD86" s="319"/>
      <c r="JE86" s="319"/>
      <c r="JF86" s="319"/>
      <c r="JG86" s="319"/>
      <c r="JH86" s="319"/>
      <c r="JI86" s="319"/>
      <c r="JJ86" s="319"/>
      <c r="JK86" s="319"/>
      <c r="JL86" s="319"/>
      <c r="JM86" s="319"/>
      <c r="JN86" s="319"/>
      <c r="JO86" s="319"/>
      <c r="JP86" s="319"/>
      <c r="JQ86" s="319"/>
      <c r="JR86" s="319"/>
      <c r="JS86" s="319"/>
      <c r="JT86" s="319"/>
      <c r="JU86" s="319"/>
      <c r="JV86" s="319"/>
      <c r="JW86" s="319"/>
      <c r="JX86" s="319"/>
      <c r="JY86" s="319"/>
      <c r="JZ86" s="319"/>
      <c r="KA86" s="319"/>
      <c r="KB86" s="319"/>
      <c r="KC86" s="319"/>
      <c r="KD86" s="319"/>
      <c r="KE86" s="319"/>
      <c r="KF86" s="319"/>
      <c r="KG86" s="319"/>
      <c r="KH86" s="319"/>
      <c r="KI86" s="319"/>
      <c r="KJ86" s="319"/>
      <c r="KK86" s="319"/>
      <c r="KL86" s="319"/>
      <c r="KM86" s="319"/>
      <c r="KN86" s="319"/>
      <c r="KO86" s="319"/>
      <c r="KP86" s="319"/>
      <c r="KQ86" s="319"/>
      <c r="KR86" s="319"/>
      <c r="KS86" s="319"/>
      <c r="KT86" s="319"/>
      <c r="KU86" s="319"/>
      <c r="KV86" s="319"/>
      <c r="KW86" s="319"/>
      <c r="KX86" s="319"/>
      <c r="KY86" s="319"/>
      <c r="KZ86" s="319"/>
      <c r="LA86" s="319"/>
      <c r="LB86" s="319"/>
      <c r="LC86" s="319"/>
      <c r="LD86" s="319"/>
      <c r="LE86" s="319"/>
      <c r="LF86" s="319"/>
      <c r="LG86" s="319"/>
      <c r="LH86" s="319"/>
      <c r="LI86" s="319"/>
      <c r="LJ86" s="319"/>
      <c r="LK86" s="319"/>
      <c r="LL86" s="319"/>
      <c r="LM86" s="319"/>
      <c r="LN86" s="319"/>
      <c r="LO86" s="319"/>
      <c r="LP86" s="319"/>
      <c r="LQ86" s="319"/>
      <c r="LR86" s="319"/>
      <c r="LS86" s="319"/>
      <c r="LT86" s="319"/>
      <c r="LU86" s="319"/>
      <c r="LV86" s="319"/>
      <c r="LW86" s="319"/>
      <c r="LX86" s="319"/>
      <c r="LY86" s="319"/>
      <c r="LZ86" s="319"/>
      <c r="MA86" s="319"/>
      <c r="MB86" s="319"/>
      <c r="MC86" s="319"/>
      <c r="MD86" s="319"/>
      <c r="ME86" s="319"/>
      <c r="MF86" s="319"/>
      <c r="MG86" s="319"/>
      <c r="MH86" s="319"/>
      <c r="MI86" s="319"/>
      <c r="MJ86" s="319"/>
      <c r="MK86" s="319"/>
      <c r="ML86" s="319"/>
      <c r="MM86" s="319"/>
      <c r="MN86" s="319"/>
      <c r="MO86" s="319"/>
      <c r="MP86" s="319"/>
      <c r="MQ86" s="319"/>
      <c r="MR86" s="319"/>
      <c r="MS86" s="319"/>
      <c r="MT86" s="319"/>
      <c r="MU86" s="319"/>
      <c r="MV86" s="319"/>
      <c r="MW86" s="319"/>
      <c r="MX86" s="319"/>
      <c r="MY86" s="319"/>
      <c r="MZ86" s="319"/>
      <c r="NA86" s="319"/>
      <c r="NB86" s="319"/>
      <c r="NC86" s="319"/>
      <c r="ND86" s="319"/>
      <c r="NE86" s="319"/>
      <c r="NF86" s="319"/>
      <c r="NG86" s="319"/>
      <c r="NH86" s="319"/>
      <c r="NI86" s="319"/>
      <c r="NJ86" s="319"/>
      <c r="NK86" s="319"/>
      <c r="NL86" s="319"/>
      <c r="NM86" s="319"/>
      <c r="NN86" s="319"/>
      <c r="NO86" s="319"/>
      <c r="NP86" s="319"/>
      <c r="NQ86" s="319"/>
      <c r="NR86" s="319"/>
      <c r="NS86" s="319"/>
      <c r="NT86" s="319"/>
      <c r="NU86" s="319"/>
      <c r="NV86" s="319"/>
      <c r="NW86" s="319"/>
      <c r="NX86" s="319"/>
      <c r="NY86" s="319"/>
      <c r="NZ86" s="319"/>
      <c r="OA86" s="319"/>
      <c r="OB86" s="319"/>
      <c r="OC86" s="319"/>
      <c r="OD86" s="319"/>
      <c r="OE86" s="319"/>
      <c r="OF86" s="319"/>
      <c r="OG86" s="319"/>
      <c r="OH86" s="319"/>
      <c r="OI86" s="319"/>
      <c r="OJ86" s="319"/>
      <c r="OK86" s="319"/>
      <c r="OL86" s="319"/>
      <c r="OM86" s="319"/>
      <c r="ON86" s="319"/>
      <c r="OO86" s="319"/>
      <c r="OP86" s="319"/>
      <c r="OQ86" s="319"/>
      <c r="OR86" s="319"/>
      <c r="OS86" s="319"/>
      <c r="OT86" s="319"/>
      <c r="OU86" s="319"/>
      <c r="OV86" s="319"/>
      <c r="OW86" s="319"/>
      <c r="OX86" s="319"/>
      <c r="OY86" s="319"/>
      <c r="OZ86" s="319"/>
      <c r="PA86" s="319"/>
      <c r="PB86" s="319"/>
      <c r="PC86" s="319"/>
      <c r="PD86" s="319"/>
      <c r="PE86" s="319"/>
      <c r="PF86" s="319"/>
      <c r="PG86" s="319"/>
      <c r="PH86" s="319"/>
      <c r="PI86" s="319"/>
      <c r="PJ86" s="319"/>
      <c r="PK86" s="319"/>
      <c r="PL86" s="319"/>
      <c r="PM86" s="319"/>
      <c r="PN86" s="319"/>
      <c r="PO86" s="319"/>
      <c r="PP86" s="319"/>
      <c r="PQ86" s="319"/>
      <c r="PR86" s="319"/>
      <c r="PS86" s="319"/>
      <c r="PT86" s="319"/>
      <c r="PU86" s="319"/>
      <c r="PV86" s="319"/>
      <c r="PW86" s="319"/>
      <c r="PX86" s="319"/>
      <c r="PY86" s="319"/>
      <c r="PZ86" s="319"/>
      <c r="QA86" s="319"/>
      <c r="QB86" s="319"/>
      <c r="QC86" s="319"/>
      <c r="QD86" s="319"/>
      <c r="QE86" s="319"/>
      <c r="QF86" s="319"/>
      <c r="QG86" s="319"/>
      <c r="QH86" s="319"/>
      <c r="QI86" s="319"/>
      <c r="QJ86" s="319"/>
      <c r="QK86" s="319"/>
      <c r="QL86" s="319"/>
      <c r="QM86" s="319"/>
      <c r="QN86" s="319"/>
      <c r="QO86" s="319"/>
      <c r="QP86" s="319"/>
      <c r="QQ86" s="319"/>
      <c r="QR86" s="319"/>
      <c r="QS86" s="319"/>
      <c r="QT86" s="319"/>
      <c r="QU86" s="319"/>
      <c r="QV86" s="319"/>
      <c r="QW86" s="319"/>
      <c r="QX86" s="319"/>
      <c r="QY86" s="319"/>
      <c r="QZ86" s="319"/>
      <c r="RA86" s="319"/>
      <c r="RB86" s="319"/>
      <c r="RC86" s="319"/>
      <c r="RD86" s="319"/>
      <c r="RE86" s="319"/>
      <c r="RF86" s="319"/>
      <c r="RG86" s="319"/>
    </row>
    <row r="87" spans="1:475" s="746" customFormat="1">
      <c r="A87" s="319"/>
      <c r="B87" s="837" t="s">
        <v>77</v>
      </c>
      <c r="C87" s="848"/>
      <c r="D87" s="849"/>
      <c r="E87" s="812" t="s">
        <v>518</v>
      </c>
      <c r="F87" s="812">
        <v>12</v>
      </c>
      <c r="G87" s="839">
        <f t="shared" si="18"/>
        <v>1.3919085247581446E-3</v>
      </c>
      <c r="H87" s="7" t="s">
        <v>37</v>
      </c>
      <c r="I87" s="813">
        <v>1</v>
      </c>
      <c r="J87" s="814">
        <v>1016</v>
      </c>
      <c r="K87" s="815">
        <v>88.83</v>
      </c>
      <c r="L87" s="815">
        <v>88.83</v>
      </c>
      <c r="M87" s="841">
        <f t="shared" si="11"/>
        <v>0</v>
      </c>
      <c r="N87" s="841">
        <f t="shared" si="12"/>
        <v>1016</v>
      </c>
      <c r="O87" s="745"/>
      <c r="P87" s="843"/>
      <c r="Q87" s="844"/>
      <c r="R87" s="844">
        <f t="shared" si="13"/>
        <v>0</v>
      </c>
      <c r="S87" s="844">
        <f t="shared" si="19"/>
        <v>88.83</v>
      </c>
      <c r="T87" s="844">
        <v>0</v>
      </c>
      <c r="U87" s="844"/>
      <c r="V87" s="844"/>
      <c r="W87" s="844">
        <v>0</v>
      </c>
      <c r="X87" s="844"/>
      <c r="Y87" s="844"/>
      <c r="Z87" s="844">
        <f t="shared" si="14"/>
        <v>0</v>
      </c>
      <c r="AA87" s="845">
        <f>IF(J87=0,0,(HLOOKUP(H87,ElectricAvoidedCosts!$C$7:$P$37,F87+1,FALSE)))</f>
        <v>0.67084969084451451</v>
      </c>
      <c r="AB87" s="844">
        <f t="shared" si="15"/>
        <v>681.5832858980267</v>
      </c>
      <c r="AC87" s="846" t="str">
        <f t="shared" si="16"/>
        <v/>
      </c>
      <c r="AD87" s="846" t="str">
        <f t="shared" si="17"/>
        <v/>
      </c>
      <c r="AE87" s="319"/>
      <c r="AF87" s="319"/>
      <c r="AG87" s="319"/>
      <c r="AH87" s="319"/>
      <c r="AI87" s="319"/>
      <c r="AJ87" s="319"/>
      <c r="AK87" s="319"/>
      <c r="AL87" s="319"/>
      <c r="AM87" s="319"/>
      <c r="AN87" s="319"/>
      <c r="AO87" s="319"/>
      <c r="AP87" s="319"/>
      <c r="AQ87" s="319"/>
      <c r="AR87" s="319"/>
      <c r="AS87" s="319"/>
      <c r="AT87" s="319"/>
      <c r="AU87" s="319"/>
      <c r="AV87" s="319"/>
      <c r="AW87" s="319"/>
      <c r="AX87" s="319"/>
      <c r="AY87" s="319"/>
      <c r="AZ87" s="319"/>
      <c r="BA87" s="319"/>
      <c r="BB87" s="319"/>
      <c r="BC87" s="319"/>
      <c r="BD87" s="319"/>
      <c r="BE87" s="319"/>
      <c r="BF87" s="319"/>
      <c r="BG87" s="319"/>
      <c r="BH87" s="319"/>
      <c r="BI87" s="319"/>
      <c r="BJ87" s="319"/>
      <c r="BK87" s="319"/>
      <c r="BL87" s="319"/>
      <c r="BM87" s="319"/>
      <c r="BN87" s="319"/>
      <c r="BO87" s="319"/>
      <c r="BP87" s="319"/>
      <c r="BQ87" s="319"/>
      <c r="BR87" s="319"/>
      <c r="BS87" s="319"/>
      <c r="BT87" s="319"/>
      <c r="BU87" s="319"/>
      <c r="BV87" s="319"/>
      <c r="BW87" s="319"/>
      <c r="BX87" s="319"/>
      <c r="BY87" s="319"/>
      <c r="BZ87" s="319"/>
      <c r="CA87" s="319"/>
      <c r="CB87" s="319"/>
      <c r="CC87" s="319"/>
      <c r="CD87" s="319"/>
      <c r="CE87" s="319"/>
      <c r="CF87" s="319"/>
      <c r="CG87" s="319"/>
      <c r="CH87" s="319"/>
      <c r="CI87" s="319"/>
      <c r="CJ87" s="319"/>
      <c r="CK87" s="319"/>
      <c r="CL87" s="319"/>
      <c r="CM87" s="319"/>
      <c r="CN87" s="319"/>
      <c r="CO87" s="319"/>
      <c r="CP87" s="319"/>
      <c r="CQ87" s="319"/>
      <c r="CR87" s="319"/>
      <c r="CS87" s="319"/>
      <c r="CT87" s="319"/>
      <c r="CU87" s="319"/>
      <c r="CV87" s="319"/>
      <c r="CW87" s="319"/>
      <c r="CX87" s="319"/>
      <c r="CY87" s="319"/>
      <c r="CZ87" s="319"/>
      <c r="DA87" s="319"/>
      <c r="DB87" s="319"/>
      <c r="DC87" s="319"/>
      <c r="DD87" s="319"/>
      <c r="DE87" s="319"/>
      <c r="DF87" s="319"/>
      <c r="DG87" s="319"/>
      <c r="DH87" s="319"/>
      <c r="DI87" s="319"/>
      <c r="DJ87" s="319"/>
      <c r="DK87" s="319"/>
      <c r="DL87" s="319"/>
      <c r="DM87" s="319"/>
      <c r="DN87" s="319"/>
      <c r="DO87" s="319"/>
      <c r="DP87" s="319"/>
      <c r="DQ87" s="319"/>
      <c r="DR87" s="319"/>
      <c r="DS87" s="319"/>
      <c r="DT87" s="319"/>
      <c r="DU87" s="319"/>
      <c r="DV87" s="319"/>
      <c r="DW87" s="319"/>
      <c r="DX87" s="319"/>
      <c r="DY87" s="319"/>
      <c r="DZ87" s="319"/>
      <c r="EA87" s="319"/>
      <c r="EB87" s="319"/>
      <c r="EC87" s="319"/>
      <c r="ED87" s="319"/>
      <c r="EE87" s="319"/>
      <c r="EF87" s="319"/>
      <c r="EG87" s="319"/>
      <c r="EH87" s="319"/>
      <c r="EI87" s="319"/>
      <c r="EJ87" s="319"/>
      <c r="EK87" s="319"/>
      <c r="EL87" s="319"/>
      <c r="EM87" s="319"/>
      <c r="EN87" s="319"/>
      <c r="EO87" s="319"/>
      <c r="EP87" s="319"/>
      <c r="EQ87" s="319"/>
      <c r="ER87" s="319"/>
      <c r="ES87" s="319"/>
      <c r="ET87" s="319"/>
      <c r="EU87" s="319"/>
      <c r="EV87" s="319"/>
      <c r="EW87" s="319"/>
      <c r="EX87" s="319"/>
      <c r="EY87" s="319"/>
      <c r="EZ87" s="319"/>
      <c r="FA87" s="319"/>
      <c r="FB87" s="319"/>
      <c r="FC87" s="319"/>
      <c r="FD87" s="319"/>
      <c r="FE87" s="319"/>
      <c r="FF87" s="319"/>
      <c r="FG87" s="319"/>
      <c r="FH87" s="319"/>
      <c r="FI87" s="319"/>
      <c r="FJ87" s="319"/>
      <c r="FK87" s="319"/>
      <c r="FL87" s="319"/>
      <c r="FM87" s="319"/>
      <c r="FN87" s="319"/>
      <c r="FO87" s="319"/>
      <c r="FP87" s="319"/>
      <c r="FQ87" s="319"/>
      <c r="FR87" s="319"/>
      <c r="FS87" s="319"/>
      <c r="FT87" s="319"/>
      <c r="FU87" s="319"/>
      <c r="FV87" s="319"/>
      <c r="FW87" s="319"/>
      <c r="FX87" s="319"/>
      <c r="FY87" s="319"/>
      <c r="FZ87" s="319"/>
      <c r="GA87" s="319"/>
      <c r="GB87" s="319"/>
      <c r="GC87" s="319"/>
      <c r="GD87" s="319"/>
      <c r="GE87" s="319"/>
      <c r="GF87" s="319"/>
      <c r="GG87" s="319"/>
      <c r="GH87" s="319"/>
      <c r="GI87" s="319"/>
      <c r="GJ87" s="319"/>
      <c r="GK87" s="319"/>
      <c r="GL87" s="319"/>
      <c r="GM87" s="319"/>
      <c r="GN87" s="319"/>
      <c r="GO87" s="319"/>
      <c r="GP87" s="319"/>
      <c r="GQ87" s="319"/>
      <c r="GR87" s="319"/>
      <c r="GS87" s="319"/>
      <c r="GT87" s="319"/>
      <c r="GU87" s="319"/>
      <c r="GV87" s="319"/>
      <c r="GW87" s="319"/>
      <c r="GX87" s="319"/>
      <c r="GY87" s="319"/>
      <c r="GZ87" s="319"/>
      <c r="HA87" s="319"/>
      <c r="HB87" s="319"/>
      <c r="HC87" s="319"/>
      <c r="HD87" s="319"/>
      <c r="HE87" s="319"/>
      <c r="HF87" s="319"/>
      <c r="HG87" s="319"/>
      <c r="HH87" s="319"/>
      <c r="HI87" s="319"/>
      <c r="HJ87" s="319"/>
      <c r="HK87" s="319"/>
      <c r="HL87" s="319"/>
      <c r="HM87" s="319"/>
      <c r="HN87" s="319"/>
      <c r="HO87" s="319"/>
      <c r="HP87" s="319"/>
      <c r="HQ87" s="319"/>
      <c r="HR87" s="319"/>
      <c r="HS87" s="319"/>
      <c r="HT87" s="319"/>
      <c r="HU87" s="319"/>
      <c r="HV87" s="319"/>
      <c r="HW87" s="319"/>
      <c r="HX87" s="319"/>
      <c r="HY87" s="319"/>
      <c r="HZ87" s="319"/>
      <c r="IA87" s="319"/>
      <c r="IB87" s="319"/>
      <c r="IC87" s="319"/>
      <c r="ID87" s="319"/>
      <c r="IE87" s="319"/>
      <c r="IF87" s="319"/>
      <c r="IG87" s="319"/>
      <c r="IH87" s="319"/>
      <c r="II87" s="319"/>
      <c r="IJ87" s="319"/>
      <c r="IK87" s="319"/>
      <c r="IL87" s="319"/>
      <c r="IM87" s="319"/>
      <c r="IN87" s="319"/>
      <c r="IO87" s="319"/>
      <c r="IP87" s="319"/>
      <c r="IQ87" s="319"/>
      <c r="IR87" s="319"/>
      <c r="IS87" s="319"/>
      <c r="IT87" s="319"/>
      <c r="IU87" s="319"/>
      <c r="IV87" s="319"/>
      <c r="IW87" s="319"/>
      <c r="IX87" s="319"/>
      <c r="IY87" s="319"/>
      <c r="IZ87" s="319"/>
      <c r="JA87" s="319"/>
      <c r="JB87" s="319"/>
      <c r="JC87" s="319"/>
      <c r="JD87" s="319"/>
      <c r="JE87" s="319"/>
      <c r="JF87" s="319"/>
      <c r="JG87" s="319"/>
      <c r="JH87" s="319"/>
      <c r="JI87" s="319"/>
      <c r="JJ87" s="319"/>
      <c r="JK87" s="319"/>
      <c r="JL87" s="319"/>
      <c r="JM87" s="319"/>
      <c r="JN87" s="319"/>
      <c r="JO87" s="319"/>
      <c r="JP87" s="319"/>
      <c r="JQ87" s="319"/>
      <c r="JR87" s="319"/>
      <c r="JS87" s="319"/>
      <c r="JT87" s="319"/>
      <c r="JU87" s="319"/>
      <c r="JV87" s="319"/>
      <c r="JW87" s="319"/>
      <c r="JX87" s="319"/>
      <c r="JY87" s="319"/>
      <c r="JZ87" s="319"/>
      <c r="KA87" s="319"/>
      <c r="KB87" s="319"/>
      <c r="KC87" s="319"/>
      <c r="KD87" s="319"/>
      <c r="KE87" s="319"/>
      <c r="KF87" s="319"/>
      <c r="KG87" s="319"/>
      <c r="KH87" s="319"/>
      <c r="KI87" s="319"/>
      <c r="KJ87" s="319"/>
      <c r="KK87" s="319"/>
      <c r="KL87" s="319"/>
      <c r="KM87" s="319"/>
      <c r="KN87" s="319"/>
      <c r="KO87" s="319"/>
      <c r="KP87" s="319"/>
      <c r="KQ87" s="319"/>
      <c r="KR87" s="319"/>
      <c r="KS87" s="319"/>
      <c r="KT87" s="319"/>
      <c r="KU87" s="319"/>
      <c r="KV87" s="319"/>
      <c r="KW87" s="319"/>
      <c r="KX87" s="319"/>
      <c r="KY87" s="319"/>
      <c r="KZ87" s="319"/>
      <c r="LA87" s="319"/>
      <c r="LB87" s="319"/>
      <c r="LC87" s="319"/>
      <c r="LD87" s="319"/>
      <c r="LE87" s="319"/>
      <c r="LF87" s="319"/>
      <c r="LG87" s="319"/>
      <c r="LH87" s="319"/>
      <c r="LI87" s="319"/>
      <c r="LJ87" s="319"/>
      <c r="LK87" s="319"/>
      <c r="LL87" s="319"/>
      <c r="LM87" s="319"/>
      <c r="LN87" s="319"/>
      <c r="LO87" s="319"/>
      <c r="LP87" s="319"/>
      <c r="LQ87" s="319"/>
      <c r="LR87" s="319"/>
      <c r="LS87" s="319"/>
      <c r="LT87" s="319"/>
      <c r="LU87" s="319"/>
      <c r="LV87" s="319"/>
      <c r="LW87" s="319"/>
      <c r="LX87" s="319"/>
      <c r="LY87" s="319"/>
      <c r="LZ87" s="319"/>
      <c r="MA87" s="319"/>
      <c r="MB87" s="319"/>
      <c r="MC87" s="319"/>
      <c r="MD87" s="319"/>
      <c r="ME87" s="319"/>
      <c r="MF87" s="319"/>
      <c r="MG87" s="319"/>
      <c r="MH87" s="319"/>
      <c r="MI87" s="319"/>
      <c r="MJ87" s="319"/>
      <c r="MK87" s="319"/>
      <c r="ML87" s="319"/>
      <c r="MM87" s="319"/>
      <c r="MN87" s="319"/>
      <c r="MO87" s="319"/>
      <c r="MP87" s="319"/>
      <c r="MQ87" s="319"/>
      <c r="MR87" s="319"/>
      <c r="MS87" s="319"/>
      <c r="MT87" s="319"/>
      <c r="MU87" s="319"/>
      <c r="MV87" s="319"/>
      <c r="MW87" s="319"/>
      <c r="MX87" s="319"/>
      <c r="MY87" s="319"/>
      <c r="MZ87" s="319"/>
      <c r="NA87" s="319"/>
      <c r="NB87" s="319"/>
      <c r="NC87" s="319"/>
      <c r="ND87" s="319"/>
      <c r="NE87" s="319"/>
      <c r="NF87" s="319"/>
      <c r="NG87" s="319"/>
      <c r="NH87" s="319"/>
      <c r="NI87" s="319"/>
      <c r="NJ87" s="319"/>
      <c r="NK87" s="319"/>
      <c r="NL87" s="319"/>
      <c r="NM87" s="319"/>
      <c r="NN87" s="319"/>
      <c r="NO87" s="319"/>
      <c r="NP87" s="319"/>
      <c r="NQ87" s="319"/>
      <c r="NR87" s="319"/>
      <c r="NS87" s="319"/>
      <c r="NT87" s="319"/>
      <c r="NU87" s="319"/>
      <c r="NV87" s="319"/>
      <c r="NW87" s="319"/>
      <c r="NX87" s="319"/>
      <c r="NY87" s="319"/>
      <c r="NZ87" s="319"/>
      <c r="OA87" s="319"/>
      <c r="OB87" s="319"/>
      <c r="OC87" s="319"/>
      <c r="OD87" s="319"/>
      <c r="OE87" s="319"/>
      <c r="OF87" s="319"/>
      <c r="OG87" s="319"/>
      <c r="OH87" s="319"/>
      <c r="OI87" s="319"/>
      <c r="OJ87" s="319"/>
      <c r="OK87" s="319"/>
      <c r="OL87" s="319"/>
      <c r="OM87" s="319"/>
      <c r="ON87" s="319"/>
      <c r="OO87" s="319"/>
      <c r="OP87" s="319"/>
      <c r="OQ87" s="319"/>
      <c r="OR87" s="319"/>
      <c r="OS87" s="319"/>
      <c r="OT87" s="319"/>
      <c r="OU87" s="319"/>
      <c r="OV87" s="319"/>
      <c r="OW87" s="319"/>
      <c r="OX87" s="319"/>
      <c r="OY87" s="319"/>
      <c r="OZ87" s="319"/>
      <c r="PA87" s="319"/>
      <c r="PB87" s="319"/>
      <c r="PC87" s="319"/>
      <c r="PD87" s="319"/>
      <c r="PE87" s="319"/>
      <c r="PF87" s="319"/>
      <c r="PG87" s="319"/>
      <c r="PH87" s="319"/>
      <c r="PI87" s="319"/>
      <c r="PJ87" s="319"/>
      <c r="PK87" s="319"/>
      <c r="PL87" s="319"/>
      <c r="PM87" s="319"/>
      <c r="PN87" s="319"/>
      <c r="PO87" s="319"/>
      <c r="PP87" s="319"/>
      <c r="PQ87" s="319"/>
      <c r="PR87" s="319"/>
      <c r="PS87" s="319"/>
      <c r="PT87" s="319"/>
      <c r="PU87" s="319"/>
      <c r="PV87" s="319"/>
      <c r="PW87" s="319"/>
      <c r="PX87" s="319"/>
      <c r="PY87" s="319"/>
      <c r="PZ87" s="319"/>
      <c r="QA87" s="319"/>
      <c r="QB87" s="319"/>
      <c r="QC87" s="319"/>
      <c r="QD87" s="319"/>
      <c r="QE87" s="319"/>
      <c r="QF87" s="319"/>
      <c r="QG87" s="319"/>
      <c r="QH87" s="319"/>
      <c r="QI87" s="319"/>
      <c r="QJ87" s="319"/>
      <c r="QK87" s="319"/>
      <c r="QL87" s="319"/>
      <c r="QM87" s="319"/>
      <c r="QN87" s="319"/>
      <c r="QO87" s="319"/>
      <c r="QP87" s="319"/>
      <c r="QQ87" s="319"/>
      <c r="QR87" s="319"/>
      <c r="QS87" s="319"/>
      <c r="QT87" s="319"/>
      <c r="QU87" s="319"/>
      <c r="QV87" s="319"/>
      <c r="QW87" s="319"/>
      <c r="QX87" s="319"/>
      <c r="QY87" s="319"/>
      <c r="QZ87" s="319"/>
      <c r="RA87" s="319"/>
      <c r="RB87" s="319"/>
      <c r="RC87" s="319"/>
      <c r="RD87" s="319"/>
      <c r="RE87" s="319"/>
      <c r="RF87" s="319"/>
      <c r="RG87" s="319"/>
    </row>
    <row r="88" spans="1:475" s="746" customFormat="1">
      <c r="A88" s="319"/>
      <c r="B88" s="837" t="s">
        <v>77</v>
      </c>
      <c r="C88" s="848"/>
      <c r="D88" s="849"/>
      <c r="E88" s="812" t="s">
        <v>526</v>
      </c>
      <c r="F88" s="812">
        <v>12</v>
      </c>
      <c r="G88" s="839">
        <f t="shared" si="18"/>
        <v>0.24883378855203869</v>
      </c>
      <c r="H88" s="7" t="s">
        <v>37</v>
      </c>
      <c r="I88" s="813">
        <v>352</v>
      </c>
      <c r="J88" s="814">
        <v>516</v>
      </c>
      <c r="K88" s="815">
        <v>98</v>
      </c>
      <c r="L88" s="815">
        <v>98</v>
      </c>
      <c r="M88" s="841">
        <f t="shared" si="11"/>
        <v>0</v>
      </c>
      <c r="N88" s="841">
        <f t="shared" si="12"/>
        <v>181632</v>
      </c>
      <c r="O88" s="745"/>
      <c r="P88" s="843"/>
      <c r="Q88" s="844"/>
      <c r="R88" s="844">
        <f t="shared" si="13"/>
        <v>0</v>
      </c>
      <c r="S88" s="844">
        <f t="shared" si="19"/>
        <v>34496</v>
      </c>
      <c r="T88" s="844">
        <v>0</v>
      </c>
      <c r="U88" s="844"/>
      <c r="V88" s="844"/>
      <c r="W88" s="844">
        <v>0</v>
      </c>
      <c r="X88" s="844"/>
      <c r="Y88" s="844"/>
      <c r="Z88" s="844">
        <f t="shared" si="14"/>
        <v>0</v>
      </c>
      <c r="AA88" s="845">
        <f>IF(J88=0,0,(HLOOKUP(H88,ElectricAvoidedCosts!$C$7:$P$37,F88+1,FALSE)))</f>
        <v>0.67084969084451451</v>
      </c>
      <c r="AB88" s="844">
        <f t="shared" si="15"/>
        <v>121847.77104747086</v>
      </c>
      <c r="AC88" s="846" t="str">
        <f t="shared" si="16"/>
        <v/>
      </c>
      <c r="AD88" s="846" t="str">
        <f t="shared" si="17"/>
        <v/>
      </c>
      <c r="AE88" s="319"/>
      <c r="AF88" s="319"/>
      <c r="AG88" s="319"/>
      <c r="AH88" s="319"/>
      <c r="AI88" s="319"/>
      <c r="AJ88" s="319"/>
      <c r="AK88" s="319"/>
      <c r="AL88" s="319"/>
      <c r="AM88" s="319"/>
      <c r="AN88" s="319"/>
      <c r="AO88" s="319"/>
      <c r="AP88" s="319"/>
      <c r="AQ88" s="319"/>
      <c r="AR88" s="319"/>
      <c r="AS88" s="319"/>
      <c r="AT88" s="319"/>
      <c r="AU88" s="319"/>
      <c r="AV88" s="319"/>
      <c r="AW88" s="319"/>
      <c r="AX88" s="319"/>
      <c r="AY88" s="319"/>
      <c r="AZ88" s="319"/>
      <c r="BA88" s="319"/>
      <c r="BB88" s="319"/>
      <c r="BC88" s="319"/>
      <c r="BD88" s="319"/>
      <c r="BE88" s="319"/>
      <c r="BF88" s="319"/>
      <c r="BG88" s="319"/>
      <c r="BH88" s="319"/>
      <c r="BI88" s="319"/>
      <c r="BJ88" s="319"/>
      <c r="BK88" s="319"/>
      <c r="BL88" s="319"/>
      <c r="BM88" s="319"/>
      <c r="BN88" s="319"/>
      <c r="BO88" s="319"/>
      <c r="BP88" s="319"/>
      <c r="BQ88" s="319"/>
      <c r="BR88" s="319"/>
      <c r="BS88" s="319"/>
      <c r="BT88" s="319"/>
      <c r="BU88" s="319"/>
      <c r="BV88" s="319"/>
      <c r="BW88" s="319"/>
      <c r="BX88" s="319"/>
      <c r="BY88" s="319"/>
      <c r="BZ88" s="319"/>
      <c r="CA88" s="319"/>
      <c r="CB88" s="319"/>
      <c r="CC88" s="319"/>
      <c r="CD88" s="319"/>
      <c r="CE88" s="319"/>
      <c r="CF88" s="319"/>
      <c r="CG88" s="319"/>
      <c r="CH88" s="319"/>
      <c r="CI88" s="319"/>
      <c r="CJ88" s="319"/>
      <c r="CK88" s="319"/>
      <c r="CL88" s="319"/>
      <c r="CM88" s="319"/>
      <c r="CN88" s="319"/>
      <c r="CO88" s="319"/>
      <c r="CP88" s="319"/>
      <c r="CQ88" s="319"/>
      <c r="CR88" s="319"/>
      <c r="CS88" s="319"/>
      <c r="CT88" s="319"/>
      <c r="CU88" s="319"/>
      <c r="CV88" s="319"/>
      <c r="CW88" s="319"/>
      <c r="CX88" s="319"/>
      <c r="CY88" s="319"/>
      <c r="CZ88" s="319"/>
      <c r="DA88" s="319"/>
      <c r="DB88" s="319"/>
      <c r="DC88" s="319"/>
      <c r="DD88" s="319"/>
      <c r="DE88" s="319"/>
      <c r="DF88" s="319"/>
      <c r="DG88" s="319"/>
      <c r="DH88" s="319"/>
      <c r="DI88" s="319"/>
      <c r="DJ88" s="319"/>
      <c r="DK88" s="319"/>
      <c r="DL88" s="319"/>
      <c r="DM88" s="319"/>
      <c r="DN88" s="319"/>
      <c r="DO88" s="319"/>
      <c r="DP88" s="319"/>
      <c r="DQ88" s="319"/>
      <c r="DR88" s="319"/>
      <c r="DS88" s="319"/>
      <c r="DT88" s="319"/>
      <c r="DU88" s="319"/>
      <c r="DV88" s="319"/>
      <c r="DW88" s="319"/>
      <c r="DX88" s="319"/>
      <c r="DY88" s="319"/>
      <c r="DZ88" s="319"/>
      <c r="EA88" s="319"/>
      <c r="EB88" s="319"/>
      <c r="EC88" s="319"/>
      <c r="ED88" s="319"/>
      <c r="EE88" s="319"/>
      <c r="EF88" s="319"/>
      <c r="EG88" s="319"/>
      <c r="EH88" s="319"/>
      <c r="EI88" s="319"/>
      <c r="EJ88" s="319"/>
      <c r="EK88" s="319"/>
      <c r="EL88" s="319"/>
      <c r="EM88" s="319"/>
      <c r="EN88" s="319"/>
      <c r="EO88" s="319"/>
      <c r="EP88" s="319"/>
      <c r="EQ88" s="319"/>
      <c r="ER88" s="319"/>
      <c r="ES88" s="319"/>
      <c r="ET88" s="319"/>
      <c r="EU88" s="319"/>
      <c r="EV88" s="319"/>
      <c r="EW88" s="319"/>
      <c r="EX88" s="319"/>
      <c r="EY88" s="319"/>
      <c r="EZ88" s="319"/>
      <c r="FA88" s="319"/>
      <c r="FB88" s="319"/>
      <c r="FC88" s="319"/>
      <c r="FD88" s="319"/>
      <c r="FE88" s="319"/>
      <c r="FF88" s="319"/>
      <c r="FG88" s="319"/>
      <c r="FH88" s="319"/>
      <c r="FI88" s="319"/>
      <c r="FJ88" s="319"/>
      <c r="FK88" s="319"/>
      <c r="FL88" s="319"/>
      <c r="FM88" s="319"/>
      <c r="FN88" s="319"/>
      <c r="FO88" s="319"/>
      <c r="FP88" s="319"/>
      <c r="FQ88" s="319"/>
      <c r="FR88" s="319"/>
      <c r="FS88" s="319"/>
      <c r="FT88" s="319"/>
      <c r="FU88" s="319"/>
      <c r="FV88" s="319"/>
      <c r="FW88" s="319"/>
      <c r="FX88" s="319"/>
      <c r="FY88" s="319"/>
      <c r="FZ88" s="319"/>
      <c r="GA88" s="319"/>
      <c r="GB88" s="319"/>
      <c r="GC88" s="319"/>
      <c r="GD88" s="319"/>
      <c r="GE88" s="319"/>
      <c r="GF88" s="319"/>
      <c r="GG88" s="319"/>
      <c r="GH88" s="319"/>
      <c r="GI88" s="319"/>
      <c r="GJ88" s="319"/>
      <c r="GK88" s="319"/>
      <c r="GL88" s="319"/>
      <c r="GM88" s="319"/>
      <c r="GN88" s="319"/>
      <c r="GO88" s="319"/>
      <c r="GP88" s="319"/>
      <c r="GQ88" s="319"/>
      <c r="GR88" s="319"/>
      <c r="GS88" s="319"/>
      <c r="GT88" s="319"/>
      <c r="GU88" s="319"/>
      <c r="GV88" s="319"/>
      <c r="GW88" s="319"/>
      <c r="GX88" s="319"/>
      <c r="GY88" s="319"/>
      <c r="GZ88" s="319"/>
      <c r="HA88" s="319"/>
      <c r="HB88" s="319"/>
      <c r="HC88" s="319"/>
      <c r="HD88" s="319"/>
      <c r="HE88" s="319"/>
      <c r="HF88" s="319"/>
      <c r="HG88" s="319"/>
      <c r="HH88" s="319"/>
      <c r="HI88" s="319"/>
      <c r="HJ88" s="319"/>
      <c r="HK88" s="319"/>
      <c r="HL88" s="319"/>
      <c r="HM88" s="319"/>
      <c r="HN88" s="319"/>
      <c r="HO88" s="319"/>
      <c r="HP88" s="319"/>
      <c r="HQ88" s="319"/>
      <c r="HR88" s="319"/>
      <c r="HS88" s="319"/>
      <c r="HT88" s="319"/>
      <c r="HU88" s="319"/>
      <c r="HV88" s="319"/>
      <c r="HW88" s="319"/>
      <c r="HX88" s="319"/>
      <c r="HY88" s="319"/>
      <c r="HZ88" s="319"/>
      <c r="IA88" s="319"/>
      <c r="IB88" s="319"/>
      <c r="IC88" s="319"/>
      <c r="ID88" s="319"/>
      <c r="IE88" s="319"/>
      <c r="IF88" s="319"/>
      <c r="IG88" s="319"/>
      <c r="IH88" s="319"/>
      <c r="II88" s="319"/>
      <c r="IJ88" s="319"/>
      <c r="IK88" s="319"/>
      <c r="IL88" s="319"/>
      <c r="IM88" s="319"/>
      <c r="IN88" s="319"/>
      <c r="IO88" s="319"/>
      <c r="IP88" s="319"/>
      <c r="IQ88" s="319"/>
      <c r="IR88" s="319"/>
      <c r="IS88" s="319"/>
      <c r="IT88" s="319"/>
      <c r="IU88" s="319"/>
      <c r="IV88" s="319"/>
      <c r="IW88" s="319"/>
      <c r="IX88" s="319"/>
      <c r="IY88" s="319"/>
      <c r="IZ88" s="319"/>
      <c r="JA88" s="319"/>
      <c r="JB88" s="319"/>
      <c r="JC88" s="319"/>
      <c r="JD88" s="319"/>
      <c r="JE88" s="319"/>
      <c r="JF88" s="319"/>
      <c r="JG88" s="319"/>
      <c r="JH88" s="319"/>
      <c r="JI88" s="319"/>
      <c r="JJ88" s="319"/>
      <c r="JK88" s="319"/>
      <c r="JL88" s="319"/>
      <c r="JM88" s="319"/>
      <c r="JN88" s="319"/>
      <c r="JO88" s="319"/>
      <c r="JP88" s="319"/>
      <c r="JQ88" s="319"/>
      <c r="JR88" s="319"/>
      <c r="JS88" s="319"/>
      <c r="JT88" s="319"/>
      <c r="JU88" s="319"/>
      <c r="JV88" s="319"/>
      <c r="JW88" s="319"/>
      <c r="JX88" s="319"/>
      <c r="JY88" s="319"/>
      <c r="JZ88" s="319"/>
      <c r="KA88" s="319"/>
      <c r="KB88" s="319"/>
      <c r="KC88" s="319"/>
      <c r="KD88" s="319"/>
      <c r="KE88" s="319"/>
      <c r="KF88" s="319"/>
      <c r="KG88" s="319"/>
      <c r="KH88" s="319"/>
      <c r="KI88" s="319"/>
      <c r="KJ88" s="319"/>
      <c r="KK88" s="319"/>
      <c r="KL88" s="319"/>
      <c r="KM88" s="319"/>
      <c r="KN88" s="319"/>
      <c r="KO88" s="319"/>
      <c r="KP88" s="319"/>
      <c r="KQ88" s="319"/>
      <c r="KR88" s="319"/>
      <c r="KS88" s="319"/>
      <c r="KT88" s="319"/>
      <c r="KU88" s="319"/>
      <c r="KV88" s="319"/>
      <c r="KW88" s="319"/>
      <c r="KX88" s="319"/>
      <c r="KY88" s="319"/>
      <c r="KZ88" s="319"/>
      <c r="LA88" s="319"/>
      <c r="LB88" s="319"/>
      <c r="LC88" s="319"/>
      <c r="LD88" s="319"/>
      <c r="LE88" s="319"/>
      <c r="LF88" s="319"/>
      <c r="LG88" s="319"/>
      <c r="LH88" s="319"/>
      <c r="LI88" s="319"/>
      <c r="LJ88" s="319"/>
      <c r="LK88" s="319"/>
      <c r="LL88" s="319"/>
      <c r="LM88" s="319"/>
      <c r="LN88" s="319"/>
      <c r="LO88" s="319"/>
      <c r="LP88" s="319"/>
      <c r="LQ88" s="319"/>
      <c r="LR88" s="319"/>
      <c r="LS88" s="319"/>
      <c r="LT88" s="319"/>
      <c r="LU88" s="319"/>
      <c r="LV88" s="319"/>
      <c r="LW88" s="319"/>
      <c r="LX88" s="319"/>
      <c r="LY88" s="319"/>
      <c r="LZ88" s="319"/>
      <c r="MA88" s="319"/>
      <c r="MB88" s="319"/>
      <c r="MC88" s="319"/>
      <c r="MD88" s="319"/>
      <c r="ME88" s="319"/>
      <c r="MF88" s="319"/>
      <c r="MG88" s="319"/>
      <c r="MH88" s="319"/>
      <c r="MI88" s="319"/>
      <c r="MJ88" s="319"/>
      <c r="MK88" s="319"/>
      <c r="ML88" s="319"/>
      <c r="MM88" s="319"/>
      <c r="MN88" s="319"/>
      <c r="MO88" s="319"/>
      <c r="MP88" s="319"/>
      <c r="MQ88" s="319"/>
      <c r="MR88" s="319"/>
      <c r="MS88" s="319"/>
      <c r="MT88" s="319"/>
      <c r="MU88" s="319"/>
      <c r="MV88" s="319"/>
      <c r="MW88" s="319"/>
      <c r="MX88" s="319"/>
      <c r="MY88" s="319"/>
      <c r="MZ88" s="319"/>
      <c r="NA88" s="319"/>
      <c r="NB88" s="319"/>
      <c r="NC88" s="319"/>
      <c r="ND88" s="319"/>
      <c r="NE88" s="319"/>
      <c r="NF88" s="319"/>
      <c r="NG88" s="319"/>
      <c r="NH88" s="319"/>
      <c r="NI88" s="319"/>
      <c r="NJ88" s="319"/>
      <c r="NK88" s="319"/>
      <c r="NL88" s="319"/>
      <c r="NM88" s="319"/>
      <c r="NN88" s="319"/>
      <c r="NO88" s="319"/>
      <c r="NP88" s="319"/>
      <c r="NQ88" s="319"/>
      <c r="NR88" s="319"/>
      <c r="NS88" s="319"/>
      <c r="NT88" s="319"/>
      <c r="NU88" s="319"/>
      <c r="NV88" s="319"/>
      <c r="NW88" s="319"/>
      <c r="NX88" s="319"/>
      <c r="NY88" s="319"/>
      <c r="NZ88" s="319"/>
      <c r="OA88" s="319"/>
      <c r="OB88" s="319"/>
      <c r="OC88" s="319"/>
      <c r="OD88" s="319"/>
      <c r="OE88" s="319"/>
      <c r="OF88" s="319"/>
      <c r="OG88" s="319"/>
      <c r="OH88" s="319"/>
      <c r="OI88" s="319"/>
      <c r="OJ88" s="319"/>
      <c r="OK88" s="319"/>
      <c r="OL88" s="319"/>
      <c r="OM88" s="319"/>
      <c r="ON88" s="319"/>
      <c r="OO88" s="319"/>
      <c r="OP88" s="319"/>
      <c r="OQ88" s="319"/>
      <c r="OR88" s="319"/>
      <c r="OS88" s="319"/>
      <c r="OT88" s="319"/>
      <c r="OU88" s="319"/>
      <c r="OV88" s="319"/>
      <c r="OW88" s="319"/>
      <c r="OX88" s="319"/>
      <c r="OY88" s="319"/>
      <c r="OZ88" s="319"/>
      <c r="PA88" s="319"/>
      <c r="PB88" s="319"/>
      <c r="PC88" s="319"/>
      <c r="PD88" s="319"/>
      <c r="PE88" s="319"/>
      <c r="PF88" s="319"/>
      <c r="PG88" s="319"/>
      <c r="PH88" s="319"/>
      <c r="PI88" s="319"/>
      <c r="PJ88" s="319"/>
      <c r="PK88" s="319"/>
      <c r="PL88" s="319"/>
      <c r="PM88" s="319"/>
      <c r="PN88" s="319"/>
      <c r="PO88" s="319"/>
      <c r="PP88" s="319"/>
      <c r="PQ88" s="319"/>
      <c r="PR88" s="319"/>
      <c r="PS88" s="319"/>
      <c r="PT88" s="319"/>
      <c r="PU88" s="319"/>
      <c r="PV88" s="319"/>
      <c r="PW88" s="319"/>
      <c r="PX88" s="319"/>
      <c r="PY88" s="319"/>
      <c r="PZ88" s="319"/>
      <c r="QA88" s="319"/>
      <c r="QB88" s="319"/>
      <c r="QC88" s="319"/>
      <c r="QD88" s="319"/>
      <c r="QE88" s="319"/>
      <c r="QF88" s="319"/>
      <c r="QG88" s="319"/>
      <c r="QH88" s="319"/>
      <c r="QI88" s="319"/>
      <c r="QJ88" s="319"/>
      <c r="QK88" s="319"/>
      <c r="QL88" s="319"/>
      <c r="QM88" s="319"/>
      <c r="QN88" s="319"/>
      <c r="QO88" s="319"/>
      <c r="QP88" s="319"/>
      <c r="QQ88" s="319"/>
      <c r="QR88" s="319"/>
      <c r="QS88" s="319"/>
      <c r="QT88" s="319"/>
      <c r="QU88" s="319"/>
      <c r="QV88" s="319"/>
      <c r="QW88" s="319"/>
      <c r="QX88" s="319"/>
      <c r="QY88" s="319"/>
      <c r="QZ88" s="319"/>
      <c r="RA88" s="319"/>
      <c r="RB88" s="319"/>
      <c r="RC88" s="319"/>
      <c r="RD88" s="319"/>
      <c r="RE88" s="319"/>
      <c r="RF88" s="319"/>
      <c r="RG88" s="319"/>
    </row>
    <row r="89" spans="1:475" s="97" customFormat="1" ht="14.4" thickBot="1">
      <c r="A89" s="376"/>
      <c r="B89" s="392"/>
      <c r="C89" s="393"/>
      <c r="D89" s="393"/>
      <c r="E89" s="603"/>
      <c r="F89" s="381"/>
      <c r="G89" s="604">
        <f>SUM(G5:G88)</f>
        <v>6.4174267563794691</v>
      </c>
      <c r="H89" s="605"/>
      <c r="I89" s="606"/>
      <c r="J89" s="607"/>
      <c r="K89" s="608"/>
      <c r="L89" s="608"/>
      <c r="M89" s="608">
        <f>SUM(M5:M50)</f>
        <v>0</v>
      </c>
      <c r="N89" s="609">
        <f>SUM(N5:N88)</f>
        <v>8759196.3000000007</v>
      </c>
      <c r="O89" s="608">
        <f>SUM(O5:O50)</f>
        <v>0</v>
      </c>
      <c r="P89" s="609">
        <v>253680.42</v>
      </c>
      <c r="Q89" s="609">
        <v>2627387.21</v>
      </c>
      <c r="R89" s="609">
        <f>SUM(R5:R88)</f>
        <v>0</v>
      </c>
      <c r="S89" s="609">
        <f>SUM(S5:S88)</f>
        <v>1515363.0299999996</v>
      </c>
      <c r="T89" s="609">
        <f>SUM(T5:T88)</f>
        <v>0</v>
      </c>
      <c r="U89" s="463">
        <f>P89+Q89</f>
        <v>2881067.63</v>
      </c>
      <c r="V89" s="463">
        <f>T89+S89+P89</f>
        <v>1769043.4499999995</v>
      </c>
      <c r="W89" s="463">
        <f>SUM(W5:W88)</f>
        <v>99494.98</v>
      </c>
      <c r="X89" s="463">
        <f t="shared" ref="X89" si="20">U89/(1+$E$2)^1</f>
        <v>2672604.4805194801</v>
      </c>
      <c r="Y89" s="463">
        <f>V89/(1+$E$2)^1</f>
        <v>1641042.1614100179</v>
      </c>
      <c r="Z89" s="609">
        <f>SUM(Z5:Z88)</f>
        <v>92295.899814471239</v>
      </c>
      <c r="AA89" s="609"/>
      <c r="AB89" s="609" t="e">
        <f>SUM(AB5:AB88)</f>
        <v>#VALUE!</v>
      </c>
      <c r="AC89" s="611" t="e">
        <f t="shared" ref="AC89" si="21">AB89/X89</f>
        <v>#VALUE!</v>
      </c>
      <c r="AD89" s="611" t="e">
        <f t="shared" ref="AD89" si="22">((AB89*1.1)+Z89)/Y89</f>
        <v>#VALUE!</v>
      </c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  <c r="IZ89" s="77"/>
      <c r="JA89" s="77"/>
      <c r="JB89" s="77"/>
      <c r="JC89" s="77"/>
      <c r="JD89" s="77"/>
      <c r="JE89" s="77"/>
      <c r="JF89" s="77"/>
      <c r="JG89" s="77"/>
      <c r="JH89" s="77"/>
      <c r="JI89" s="77"/>
      <c r="JJ89" s="77"/>
      <c r="JK89" s="77"/>
      <c r="JL89" s="77"/>
      <c r="JM89" s="77"/>
      <c r="JN89" s="77"/>
      <c r="JO89" s="77"/>
      <c r="JP89" s="77"/>
      <c r="JQ89" s="77"/>
      <c r="JR89" s="77"/>
      <c r="JS89" s="77"/>
      <c r="JT89" s="77"/>
      <c r="JU89" s="77"/>
      <c r="JV89" s="77"/>
      <c r="JW89" s="77"/>
      <c r="JX89" s="77"/>
      <c r="JY89" s="77"/>
      <c r="JZ89" s="77"/>
      <c r="KA89" s="77"/>
      <c r="KB89" s="77"/>
      <c r="KC89" s="77"/>
      <c r="KD89" s="77"/>
      <c r="KE89" s="77"/>
      <c r="KF89" s="77"/>
      <c r="KG89" s="77"/>
      <c r="KH89" s="77"/>
      <c r="KI89" s="77"/>
      <c r="KJ89" s="77"/>
      <c r="KK89" s="77"/>
      <c r="KL89" s="77"/>
      <c r="KM89" s="77"/>
      <c r="KN89" s="77"/>
      <c r="KO89" s="77"/>
      <c r="KP89" s="77"/>
      <c r="KQ89" s="77"/>
      <c r="KR89" s="77"/>
      <c r="KS89" s="77"/>
      <c r="KT89" s="77"/>
      <c r="KU89" s="77"/>
      <c r="KV89" s="77"/>
      <c r="KW89" s="77"/>
      <c r="KX89" s="77"/>
      <c r="KY89" s="77"/>
      <c r="KZ89" s="77"/>
      <c r="LA89" s="77"/>
      <c r="LB89" s="77"/>
      <c r="LC89" s="77"/>
      <c r="LD89" s="77"/>
      <c r="LE89" s="77"/>
      <c r="LF89" s="77"/>
      <c r="LG89" s="77"/>
      <c r="LH89" s="77"/>
      <c r="LI89" s="77"/>
      <c r="LJ89" s="77"/>
      <c r="LK89" s="77"/>
      <c r="LL89" s="77"/>
      <c r="LM89" s="77"/>
      <c r="LN89" s="77"/>
      <c r="LO89" s="77"/>
      <c r="LP89" s="77"/>
      <c r="LQ89" s="77"/>
      <c r="LR89" s="77"/>
      <c r="LS89" s="77"/>
      <c r="LT89" s="77"/>
      <c r="LU89" s="77"/>
      <c r="LV89" s="77"/>
      <c r="LW89" s="77"/>
      <c r="LX89" s="77"/>
      <c r="LY89" s="77"/>
      <c r="LZ89" s="77"/>
      <c r="MA89" s="77"/>
      <c r="MB89" s="77"/>
      <c r="MC89" s="77"/>
      <c r="MD89" s="77"/>
      <c r="ME89" s="77"/>
      <c r="MF89" s="77"/>
      <c r="MG89" s="77"/>
      <c r="MH89" s="77"/>
      <c r="MI89" s="77"/>
      <c r="MJ89" s="77"/>
      <c r="MK89" s="77"/>
      <c r="ML89" s="77"/>
      <c r="MM89" s="77"/>
      <c r="MN89" s="77"/>
      <c r="MO89" s="77"/>
      <c r="MP89" s="77"/>
      <c r="MQ89" s="77"/>
      <c r="MR89" s="77"/>
      <c r="MS89" s="77"/>
      <c r="MT89" s="77"/>
      <c r="MU89" s="77"/>
      <c r="MV89" s="77"/>
      <c r="MW89" s="77"/>
      <c r="MX89" s="77"/>
      <c r="MY89" s="77"/>
      <c r="MZ89" s="77"/>
      <c r="NA89" s="77"/>
      <c r="NB89" s="77"/>
      <c r="NC89" s="77"/>
      <c r="ND89" s="77"/>
      <c r="NE89" s="77"/>
      <c r="NF89" s="77"/>
      <c r="NG89" s="77"/>
      <c r="NH89" s="77"/>
      <c r="NI89" s="77"/>
      <c r="NJ89" s="77"/>
      <c r="NK89" s="77"/>
      <c r="NL89" s="77"/>
      <c r="NM89" s="77"/>
      <c r="NN89" s="77"/>
      <c r="NO89" s="77"/>
      <c r="NP89" s="77"/>
      <c r="NQ89" s="77"/>
      <c r="NR89" s="77"/>
      <c r="NS89" s="77"/>
      <c r="NT89" s="77"/>
      <c r="NU89" s="77"/>
      <c r="NV89" s="77"/>
      <c r="NW89" s="77"/>
      <c r="NX89" s="77"/>
      <c r="NY89" s="77"/>
      <c r="NZ89" s="77"/>
      <c r="OA89" s="77"/>
      <c r="OB89" s="77"/>
      <c r="OC89" s="77"/>
      <c r="OD89" s="77"/>
      <c r="OE89" s="77"/>
      <c r="OF89" s="77"/>
      <c r="OG89" s="77"/>
      <c r="OH89" s="77"/>
      <c r="OI89" s="77"/>
      <c r="OJ89" s="77"/>
      <c r="OK89" s="77"/>
      <c r="OL89" s="77"/>
      <c r="OM89" s="77"/>
      <c r="ON89" s="77"/>
      <c r="OO89" s="77"/>
      <c r="OP89" s="77"/>
      <c r="OQ89" s="77"/>
      <c r="OR89" s="77"/>
      <c r="OS89" s="77"/>
      <c r="OT89" s="77"/>
      <c r="OU89" s="77"/>
      <c r="OV89" s="77"/>
      <c r="OW89" s="77"/>
      <c r="OX89" s="77"/>
      <c r="OY89" s="77"/>
      <c r="OZ89" s="77"/>
      <c r="PA89" s="77"/>
      <c r="PB89" s="77"/>
      <c r="PC89" s="77"/>
      <c r="PD89" s="77"/>
      <c r="PE89" s="77"/>
      <c r="PF89" s="77"/>
      <c r="PG89" s="77"/>
      <c r="PH89" s="77"/>
      <c r="PI89" s="77"/>
      <c r="PJ89" s="77"/>
      <c r="PK89" s="77"/>
      <c r="PL89" s="77"/>
      <c r="PM89" s="77"/>
      <c r="PN89" s="77"/>
      <c r="PO89" s="77"/>
      <c r="PP89" s="77"/>
      <c r="PQ89" s="77"/>
      <c r="PR89" s="77"/>
      <c r="PS89" s="77"/>
      <c r="PT89" s="77"/>
      <c r="PU89" s="77"/>
      <c r="PV89" s="77"/>
      <c r="PW89" s="77"/>
      <c r="PX89" s="77"/>
      <c r="PY89" s="77"/>
      <c r="PZ89" s="77"/>
      <c r="QA89" s="77"/>
      <c r="QB89" s="77"/>
      <c r="QC89" s="77"/>
      <c r="QD89" s="77"/>
      <c r="QE89" s="77"/>
      <c r="QF89" s="77"/>
      <c r="QG89" s="77"/>
      <c r="QH89" s="77"/>
      <c r="QI89" s="77"/>
      <c r="QJ89" s="77"/>
      <c r="QK89" s="77"/>
      <c r="QL89" s="77"/>
      <c r="QM89" s="77"/>
      <c r="QN89" s="77"/>
      <c r="QO89" s="77"/>
      <c r="QP89" s="77"/>
      <c r="QQ89" s="77"/>
      <c r="QR89" s="77"/>
      <c r="QS89" s="77"/>
      <c r="QT89" s="77"/>
      <c r="QU89" s="77"/>
      <c r="QV89" s="77"/>
      <c r="QW89" s="77"/>
      <c r="QX89" s="77"/>
      <c r="QY89" s="77"/>
      <c r="QZ89" s="77"/>
      <c r="RA89" s="77"/>
      <c r="RB89" s="77"/>
      <c r="RC89" s="77"/>
      <c r="RD89" s="77"/>
      <c r="RE89" s="77"/>
      <c r="RF89" s="77"/>
      <c r="RG89" s="77"/>
    </row>
    <row r="91" spans="1:475" s="319" customFormat="1">
      <c r="B91" s="474"/>
      <c r="C91" s="474"/>
      <c r="D91" s="474"/>
      <c r="E91" s="474"/>
      <c r="F91" s="684"/>
      <c r="G91" s="474"/>
      <c r="H91" s="474"/>
      <c r="I91" s="686"/>
      <c r="J91" s="684"/>
      <c r="K91" s="681"/>
      <c r="L91" s="681"/>
      <c r="M91" s="681"/>
      <c r="N91" s="687"/>
      <c r="O91" s="681"/>
      <c r="P91" s="681"/>
      <c r="Q91" s="681"/>
      <c r="R91" s="681"/>
      <c r="S91" s="681"/>
      <c r="T91" s="681"/>
      <c r="U91" s="681"/>
      <c r="V91" s="681"/>
      <c r="W91" s="681"/>
      <c r="X91" s="681"/>
      <c r="Y91" s="681"/>
      <c r="Z91" s="681"/>
      <c r="AA91" s="688"/>
      <c r="AB91" s="681"/>
      <c r="AC91" s="474"/>
      <c r="AD91" s="474"/>
    </row>
    <row r="95" spans="1:475">
      <c r="U95" s="361"/>
    </row>
    <row r="98" spans="27:29">
      <c r="AA98" s="952" t="s">
        <v>740</v>
      </c>
      <c r="AB98" s="953"/>
      <c r="AC98" s="949"/>
    </row>
  </sheetData>
  <conditionalFormatting sqref="E5:E18 E22:E88">
    <cfRule type="notContainsBlanks" dxfId="245" priority="17">
      <formula>LEN(TRIM(E5))&gt;0</formula>
    </cfRule>
  </conditionalFormatting>
  <conditionalFormatting sqref="E19:E21">
    <cfRule type="notContainsBlanks" dxfId="244" priority="16">
      <formula>LEN(TRIM(E19))&gt;0</formula>
    </cfRule>
  </conditionalFormatting>
  <conditionalFormatting sqref="F5:F88">
    <cfRule type="notContainsBlanks" dxfId="243" priority="15">
      <formula>LEN(TRIM(F5))&gt;0</formula>
    </cfRule>
  </conditionalFormatting>
  <conditionalFormatting sqref="I5:I88">
    <cfRule type="expression" dxfId="242" priority="11">
      <formula>ISTEXT(I5)</formula>
    </cfRule>
    <cfRule type="notContainsBlanks" dxfId="241" priority="12">
      <formula>LEN(TRIM(I5))&gt;0</formula>
    </cfRule>
  </conditionalFormatting>
  <conditionalFormatting sqref="I5:I88">
    <cfRule type="containsBlanks" dxfId="240" priority="9">
      <formula>LEN(TRIM(I5))=0</formula>
    </cfRule>
    <cfRule type="expression" dxfId="239" priority="10">
      <formula>H5&lt;&gt;I5</formula>
    </cfRule>
  </conditionalFormatting>
  <conditionalFormatting sqref="J5:J88">
    <cfRule type="expression" dxfId="238" priority="5">
      <formula>ISTEXT(J5)</formula>
    </cfRule>
    <cfRule type="notContainsBlanks" dxfId="237" priority="6">
      <formula>LEN(TRIM(J5))&gt;0</formula>
    </cfRule>
  </conditionalFormatting>
  <conditionalFormatting sqref="L5:L88">
    <cfRule type="expression" dxfId="236" priority="1">
      <formula>ISTEXT(L5)</formula>
    </cfRule>
  </conditionalFormatting>
  <conditionalFormatting sqref="K5:K88">
    <cfRule type="notContainsBlanks" dxfId="235" priority="4">
      <formula>LEN(TRIM(K5))&gt;0</formula>
    </cfRule>
  </conditionalFormatting>
  <conditionalFormatting sqref="K5:K88">
    <cfRule type="expression" dxfId="234" priority="3">
      <formula>ISTEXT(K5)</formula>
    </cfRule>
  </conditionalFormatting>
  <conditionalFormatting sqref="L5:L88">
    <cfRule type="notContainsBlanks" dxfId="233" priority="2">
      <formula>LEN(TRIM(L5))&gt;0</formula>
    </cfRule>
  </conditionalFormatting>
  <dataValidations count="3">
    <dataValidation type="list" allowBlank="1" showErrorMessage="1" errorTitle="DATA ENTRY ERROR!" error="Only values from the drop-down menu may be selected._x000a__x000a_Click CANCEL and re-attempt." sqref="F5:F88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88"/>
    <dataValidation allowBlank="1" showErrorMessage="1" sqref="K5:L88"/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SC32"/>
  <sheetViews>
    <sheetView topLeftCell="E1" workbookViewId="0">
      <pane ySplit="1" topLeftCell="A2" activePane="bottomLeft" state="frozen"/>
      <selection activeCell="J19" sqref="J19"/>
      <selection pane="bottomLeft" activeCell="J19" sqref="J19"/>
    </sheetView>
  </sheetViews>
  <sheetFormatPr defaultColWidth="9.109375" defaultRowHeight="13.2"/>
  <cols>
    <col min="1" max="1" width="9.109375" style="195"/>
    <col min="2" max="3" width="12.88671875" style="165" customWidth="1"/>
    <col min="4" max="4" width="17" style="165" customWidth="1"/>
    <col min="5" max="5" width="28.33203125" style="165" customWidth="1"/>
    <col min="6" max="6" width="10" style="165" customWidth="1"/>
    <col min="7" max="7" width="13.33203125" style="385" customWidth="1"/>
    <col min="8" max="8" width="20.6640625" style="165" customWidth="1"/>
    <col min="9" max="9" width="12.109375" style="165" customWidth="1"/>
    <col min="10" max="10" width="16.33203125" style="386" customWidth="1"/>
    <col min="11" max="11" width="24.5546875" style="387" customWidth="1"/>
    <col min="12" max="12" width="17" style="387" customWidth="1"/>
    <col min="13" max="13" width="15.88671875" style="387" customWidth="1"/>
    <col min="14" max="14" width="16.33203125" style="386" customWidth="1"/>
    <col min="15" max="15" width="17.44140625" style="361" customWidth="1"/>
    <col min="16" max="16" width="18.6640625" style="361" customWidth="1"/>
    <col min="17" max="17" width="17" style="361" customWidth="1"/>
    <col min="18" max="18" width="16.88671875" style="361" customWidth="1"/>
    <col min="19" max="19" width="20.109375" style="361" customWidth="1"/>
    <col min="20" max="20" width="14.6640625" style="361" customWidth="1"/>
    <col min="21" max="21" width="17.44140625" style="362" customWidth="1"/>
    <col min="22" max="22" width="19.5546875" style="361" customWidth="1"/>
    <col min="23" max="23" width="12.6640625" style="361" customWidth="1"/>
    <col min="24" max="24" width="19.109375" style="362" customWidth="1"/>
    <col min="25" max="25" width="18.6640625" style="361" customWidth="1"/>
    <col min="26" max="26" width="16" style="361" customWidth="1"/>
    <col min="27" max="27" width="11.33203125" style="382" customWidth="1"/>
    <col min="28" max="28" width="20.5546875" style="362" customWidth="1"/>
    <col min="29" max="29" width="12" style="195" customWidth="1"/>
    <col min="30" max="30" width="12" style="165" customWidth="1"/>
    <col min="31" max="49" width="9.109375" style="195"/>
    <col min="50" max="16384" width="9.109375" style="165"/>
  </cols>
  <sheetData>
    <row r="1" spans="1:497" ht="26.4">
      <c r="A1" s="318" t="s">
        <v>206</v>
      </c>
      <c r="B1" s="243" t="s">
        <v>596</v>
      </c>
      <c r="C1" s="243"/>
      <c r="D1" s="243"/>
    </row>
    <row r="2" spans="1:497" ht="13.8" thickBot="1">
      <c r="B2" s="343" t="s">
        <v>176</v>
      </c>
      <c r="C2" s="343"/>
      <c r="D2" s="343"/>
      <c r="E2" s="344">
        <f>'Elec. CE'!C2</f>
        <v>7.8E-2</v>
      </c>
      <c r="X2" s="361"/>
      <c r="AA2" s="361"/>
      <c r="AB2" s="361"/>
      <c r="AC2" s="361"/>
      <c r="AD2" s="361"/>
    </row>
    <row r="3" spans="1:497" ht="40.200000000000003" thickBot="1">
      <c r="B3" s="371" t="s">
        <v>210</v>
      </c>
      <c r="C3" s="371" t="s">
        <v>211</v>
      </c>
      <c r="D3" s="371" t="s">
        <v>3</v>
      </c>
      <c r="E3" s="371" t="s">
        <v>161</v>
      </c>
      <c r="F3" s="371" t="s">
        <v>1</v>
      </c>
      <c r="G3" s="371" t="s">
        <v>96</v>
      </c>
      <c r="H3" s="371" t="s">
        <v>4</v>
      </c>
      <c r="I3" s="371" t="s">
        <v>170</v>
      </c>
      <c r="J3" s="372" t="s">
        <v>41</v>
      </c>
      <c r="K3" s="373" t="s">
        <v>45</v>
      </c>
      <c r="L3" s="373" t="s">
        <v>47</v>
      </c>
      <c r="M3" s="373" t="s">
        <v>79</v>
      </c>
      <c r="N3" s="372" t="s">
        <v>42</v>
      </c>
      <c r="O3" s="373" t="s">
        <v>146</v>
      </c>
      <c r="P3" s="373" t="s">
        <v>8</v>
      </c>
      <c r="Q3" s="373" t="s">
        <v>43</v>
      </c>
      <c r="R3" s="373" t="s">
        <v>44</v>
      </c>
      <c r="S3" s="373" t="s">
        <v>48</v>
      </c>
      <c r="T3" s="373" t="s">
        <v>9</v>
      </c>
      <c r="U3" s="373" t="s">
        <v>171</v>
      </c>
      <c r="V3" s="373" t="s">
        <v>5</v>
      </c>
      <c r="W3" s="373" t="s">
        <v>7</v>
      </c>
      <c r="X3" s="373" t="s">
        <v>153</v>
      </c>
      <c r="Y3" s="373" t="s">
        <v>10</v>
      </c>
      <c r="Z3" s="373" t="s">
        <v>11</v>
      </c>
      <c r="AA3" s="384" t="s">
        <v>84</v>
      </c>
      <c r="AB3" s="373" t="s">
        <v>147</v>
      </c>
      <c r="AC3" s="371" t="s">
        <v>83</v>
      </c>
      <c r="AD3" s="371" t="s">
        <v>6</v>
      </c>
    </row>
    <row r="4" spans="1:497" s="195" customFormat="1" ht="13.8" thickBot="1">
      <c r="B4" s="388" t="s">
        <v>77</v>
      </c>
      <c r="C4" s="817"/>
      <c r="D4" s="817"/>
      <c r="E4" s="652" t="s">
        <v>574</v>
      </c>
      <c r="F4" s="818">
        <v>5</v>
      </c>
      <c r="G4" s="389">
        <f>(N4/$N$5)*F4</f>
        <v>5</v>
      </c>
      <c r="H4" s="652" t="s">
        <v>37</v>
      </c>
      <c r="I4" s="390">
        <v>1</v>
      </c>
      <c r="J4" s="819">
        <v>5116000</v>
      </c>
      <c r="K4" s="820">
        <v>892500</v>
      </c>
      <c r="L4" s="821">
        <v>892500</v>
      </c>
      <c r="M4" s="391">
        <f t="shared" ref="M4" si="0">IF(L4&gt;K4,L4-K4,0)</f>
        <v>0</v>
      </c>
      <c r="N4" s="822">
        <f t="shared" ref="N4" si="1">J4*I4</f>
        <v>5116000</v>
      </c>
      <c r="O4" s="391">
        <v>319612.89000000013</v>
      </c>
      <c r="P4" s="391">
        <v>319612.89000000013</v>
      </c>
      <c r="Q4" s="391">
        <f t="shared" ref="Q4" si="2">K4*I4</f>
        <v>892500</v>
      </c>
      <c r="R4" s="391">
        <f t="shared" ref="R4" si="3">M4*I4</f>
        <v>0</v>
      </c>
      <c r="S4" s="391">
        <f>R4+Q4</f>
        <v>892500</v>
      </c>
      <c r="T4" s="391">
        <v>0</v>
      </c>
      <c r="U4" s="391">
        <f>P4+Q4</f>
        <v>1212112.8900000001</v>
      </c>
      <c r="V4" s="391">
        <f>U4+T4+R4</f>
        <v>1212112.8900000001</v>
      </c>
      <c r="W4" s="391"/>
      <c r="X4" s="391">
        <f>U4/(1+$E$2)^1</f>
        <v>1124408.9888682747</v>
      </c>
      <c r="Y4" s="391">
        <f>V4/(1+$E$2)^1</f>
        <v>1124408.9888682747</v>
      </c>
      <c r="Z4" s="391">
        <f>W4/(1+$E$2)^1</f>
        <v>0</v>
      </c>
      <c r="AA4" s="823">
        <f>IF(N4=0,0,(HLOOKUP(H4,ElectricAvoidedCosts!$C$7:$P$37,F4+1,FALSE)))</f>
        <v>0.3175879546338175</v>
      </c>
      <c r="AB4" s="391">
        <f t="shared" ref="AB4" si="4">AA4*N4</f>
        <v>1624779.9759066103</v>
      </c>
      <c r="AC4" s="345">
        <f t="shared" ref="AC4" si="5">AB4/X4</f>
        <v>1.4450079926361692</v>
      </c>
      <c r="AD4" s="824">
        <f>((AB4*1.1)+Z4)/Y4</f>
        <v>1.5895087918997863</v>
      </c>
    </row>
    <row r="5" spans="1:497" s="97" customFormat="1" ht="13.8" thickBot="1">
      <c r="A5" s="376"/>
      <c r="B5" s="377"/>
      <c r="C5" s="414"/>
      <c r="D5" s="414"/>
      <c r="E5" s="378" t="s">
        <v>169</v>
      </c>
      <c r="F5" s="378"/>
      <c r="G5" s="415">
        <f>SUM(G4:G4)</f>
        <v>5</v>
      </c>
      <c r="H5" s="378"/>
      <c r="I5" s="378"/>
      <c r="J5" s="416"/>
      <c r="K5" s="416">
        <f t="shared" ref="K5:Z5" si="6">SUM(K4:K4)</f>
        <v>892500</v>
      </c>
      <c r="L5" s="416">
        <f t="shared" si="6"/>
        <v>892500</v>
      </c>
      <c r="M5" s="416">
        <f t="shared" si="6"/>
        <v>0</v>
      </c>
      <c r="N5" s="416">
        <f t="shared" si="6"/>
        <v>5116000</v>
      </c>
      <c r="O5" s="417">
        <f t="shared" si="6"/>
        <v>319612.89000000013</v>
      </c>
      <c r="P5" s="417">
        <f t="shared" si="6"/>
        <v>319612.89000000013</v>
      </c>
      <c r="Q5" s="417">
        <f t="shared" si="6"/>
        <v>892500</v>
      </c>
      <c r="R5" s="417">
        <f t="shared" si="6"/>
        <v>0</v>
      </c>
      <c r="S5" s="417">
        <f t="shared" si="6"/>
        <v>892500</v>
      </c>
      <c r="T5" s="417">
        <f t="shared" si="6"/>
        <v>0</v>
      </c>
      <c r="U5" s="417">
        <f t="shared" si="6"/>
        <v>1212112.8900000001</v>
      </c>
      <c r="V5" s="417">
        <f t="shared" si="6"/>
        <v>1212112.8900000001</v>
      </c>
      <c r="W5" s="417">
        <f t="shared" si="6"/>
        <v>0</v>
      </c>
      <c r="X5" s="417">
        <f t="shared" si="6"/>
        <v>1124408.9888682747</v>
      </c>
      <c r="Y5" s="417">
        <f t="shared" si="6"/>
        <v>1124408.9888682747</v>
      </c>
      <c r="Z5" s="417">
        <f t="shared" si="6"/>
        <v>0</v>
      </c>
      <c r="AA5" s="418"/>
      <c r="AB5" s="417">
        <f>SUM(AB4:AB4)</f>
        <v>1624779.9759066103</v>
      </c>
      <c r="AC5" s="419">
        <f>AB5/X5</f>
        <v>1.4450079926361692</v>
      </c>
      <c r="AD5" s="379">
        <f>((AB5*1.1)+Z5)/Y5</f>
        <v>1.5895087918997863</v>
      </c>
      <c r="AE5" s="376"/>
      <c r="AF5" s="376"/>
      <c r="AG5" s="376"/>
      <c r="AH5" s="376"/>
      <c r="AI5" s="376"/>
      <c r="AJ5" s="376"/>
      <c r="AK5" s="376"/>
      <c r="AL5" s="376"/>
      <c r="AM5" s="376"/>
      <c r="AN5" s="376"/>
      <c r="AO5" s="376"/>
      <c r="AP5" s="376"/>
      <c r="AQ5" s="376"/>
      <c r="AR5" s="376"/>
      <c r="AS5" s="376"/>
      <c r="AT5" s="376"/>
      <c r="AU5" s="376"/>
      <c r="AV5" s="376"/>
      <c r="AW5" s="376"/>
      <c r="AX5" s="376"/>
      <c r="AY5" s="376"/>
      <c r="AZ5" s="376"/>
      <c r="BA5" s="376"/>
      <c r="BB5" s="376"/>
      <c r="BC5" s="376"/>
      <c r="BD5" s="376"/>
      <c r="BE5" s="376"/>
      <c r="BF5" s="376"/>
      <c r="BG5" s="376"/>
      <c r="BH5" s="376"/>
      <c r="BI5" s="376"/>
      <c r="BJ5" s="376"/>
      <c r="BK5" s="376"/>
      <c r="BL5" s="376"/>
      <c r="BM5" s="376"/>
      <c r="BN5" s="376"/>
      <c r="BO5" s="376"/>
      <c r="BP5" s="376"/>
      <c r="BQ5" s="376"/>
      <c r="BR5" s="376"/>
      <c r="BS5" s="376"/>
      <c r="BT5" s="376"/>
      <c r="BU5" s="376"/>
      <c r="BV5" s="376"/>
      <c r="BW5" s="376"/>
      <c r="BX5" s="376"/>
      <c r="BY5" s="376"/>
      <c r="BZ5" s="376"/>
      <c r="CA5" s="376"/>
      <c r="CB5" s="376"/>
      <c r="CC5" s="376"/>
      <c r="CD5" s="376"/>
      <c r="CE5" s="376"/>
      <c r="CF5" s="376"/>
      <c r="CG5" s="376"/>
      <c r="CH5" s="376"/>
      <c r="CI5" s="376"/>
      <c r="CJ5" s="376"/>
      <c r="CK5" s="376"/>
      <c r="CL5" s="376"/>
      <c r="CM5" s="376"/>
      <c r="CN5" s="376"/>
      <c r="CO5" s="376"/>
      <c r="CP5" s="376"/>
      <c r="CQ5" s="376"/>
      <c r="CR5" s="376"/>
      <c r="CS5" s="376"/>
      <c r="CT5" s="376"/>
      <c r="CU5" s="376"/>
      <c r="CV5" s="376"/>
      <c r="CW5" s="376"/>
      <c r="CX5" s="376"/>
      <c r="CY5" s="376"/>
      <c r="CZ5" s="376"/>
      <c r="DA5" s="376"/>
      <c r="DB5" s="376"/>
      <c r="DC5" s="376"/>
      <c r="DD5" s="376"/>
      <c r="DE5" s="376"/>
      <c r="DF5" s="376"/>
      <c r="DG5" s="376"/>
      <c r="DH5" s="376"/>
      <c r="DI5" s="376"/>
      <c r="DJ5" s="376"/>
      <c r="DK5" s="376"/>
      <c r="DL5" s="376"/>
      <c r="DM5" s="376"/>
      <c r="DN5" s="376"/>
      <c r="DO5" s="376"/>
      <c r="DP5" s="376"/>
      <c r="DQ5" s="376"/>
      <c r="DR5" s="376"/>
      <c r="DS5" s="376"/>
      <c r="DT5" s="376"/>
      <c r="DU5" s="376"/>
      <c r="DV5" s="376"/>
      <c r="DW5" s="376"/>
      <c r="DX5" s="376"/>
      <c r="DY5" s="376"/>
      <c r="DZ5" s="376"/>
      <c r="EA5" s="376"/>
      <c r="EB5" s="376"/>
      <c r="EC5" s="376"/>
      <c r="ED5" s="376"/>
      <c r="EE5" s="376"/>
      <c r="EF5" s="376"/>
      <c r="EG5" s="376"/>
      <c r="EH5" s="376"/>
      <c r="EI5" s="376"/>
      <c r="EJ5" s="376"/>
      <c r="EK5" s="376"/>
      <c r="EL5" s="376"/>
      <c r="EM5" s="376"/>
      <c r="EN5" s="376"/>
      <c r="EO5" s="376"/>
      <c r="EP5" s="376"/>
      <c r="EQ5" s="376"/>
      <c r="ER5" s="376"/>
      <c r="ES5" s="376"/>
      <c r="ET5" s="376"/>
      <c r="EU5" s="376"/>
      <c r="EV5" s="376"/>
      <c r="EW5" s="376"/>
      <c r="EX5" s="376"/>
      <c r="EY5" s="376"/>
      <c r="EZ5" s="376"/>
      <c r="FA5" s="376"/>
      <c r="FB5" s="376"/>
      <c r="FC5" s="376"/>
      <c r="FD5" s="376"/>
      <c r="FE5" s="376"/>
      <c r="FF5" s="376"/>
      <c r="FG5" s="376"/>
      <c r="FH5" s="376"/>
      <c r="FI5" s="376"/>
      <c r="FJ5" s="376"/>
      <c r="FK5" s="376"/>
      <c r="FL5" s="376"/>
      <c r="FM5" s="376"/>
      <c r="FN5" s="376"/>
      <c r="FO5" s="376"/>
      <c r="FP5" s="376"/>
      <c r="FQ5" s="376"/>
      <c r="FR5" s="376"/>
      <c r="FS5" s="376"/>
      <c r="FT5" s="376"/>
      <c r="FU5" s="376"/>
      <c r="FV5" s="376"/>
      <c r="FW5" s="376"/>
      <c r="FX5" s="376"/>
      <c r="FY5" s="376"/>
      <c r="FZ5" s="376"/>
      <c r="GA5" s="376"/>
      <c r="GB5" s="376"/>
      <c r="GC5" s="376"/>
      <c r="GD5" s="376"/>
      <c r="GE5" s="376"/>
      <c r="GF5" s="376"/>
      <c r="GG5" s="376"/>
      <c r="GH5" s="376"/>
      <c r="GI5" s="376"/>
      <c r="GJ5" s="376"/>
      <c r="GK5" s="376"/>
      <c r="GL5" s="376"/>
      <c r="GM5" s="376"/>
      <c r="GN5" s="376"/>
      <c r="GO5" s="376"/>
      <c r="GP5" s="376"/>
      <c r="GQ5" s="376"/>
      <c r="GR5" s="376"/>
      <c r="GS5" s="376"/>
      <c r="GT5" s="376"/>
      <c r="GU5" s="376"/>
      <c r="GV5" s="376"/>
      <c r="GW5" s="376"/>
      <c r="GX5" s="376"/>
      <c r="GY5" s="376"/>
      <c r="GZ5" s="376"/>
      <c r="HA5" s="376"/>
      <c r="HB5" s="376"/>
      <c r="HC5" s="376"/>
      <c r="HD5" s="376"/>
      <c r="HE5" s="376"/>
      <c r="HF5" s="376"/>
      <c r="HG5" s="376"/>
      <c r="HH5" s="376"/>
      <c r="HI5" s="376"/>
      <c r="HJ5" s="376"/>
      <c r="HK5" s="376"/>
      <c r="HL5" s="376"/>
      <c r="HM5" s="376"/>
      <c r="HN5" s="376"/>
      <c r="HO5" s="376"/>
      <c r="HP5" s="376"/>
      <c r="HQ5" s="376"/>
      <c r="HR5" s="376"/>
      <c r="HS5" s="376"/>
      <c r="HT5" s="376"/>
      <c r="HU5" s="376"/>
      <c r="HV5" s="376"/>
      <c r="HW5" s="376"/>
      <c r="HX5" s="376"/>
      <c r="HY5" s="376"/>
      <c r="HZ5" s="376"/>
      <c r="IA5" s="376"/>
      <c r="IB5" s="376"/>
      <c r="IC5" s="376"/>
      <c r="ID5" s="376"/>
      <c r="IE5" s="376"/>
      <c r="IF5" s="376"/>
      <c r="IG5" s="376"/>
      <c r="IH5" s="376"/>
      <c r="II5" s="376"/>
      <c r="IJ5" s="376"/>
      <c r="IK5" s="376"/>
      <c r="IL5" s="376"/>
      <c r="IM5" s="376"/>
      <c r="IN5" s="376"/>
      <c r="IO5" s="376"/>
      <c r="IP5" s="376"/>
      <c r="IQ5" s="376"/>
      <c r="IR5" s="376"/>
      <c r="IS5" s="376"/>
      <c r="IT5" s="376"/>
      <c r="IU5" s="376"/>
      <c r="IV5" s="376"/>
      <c r="IW5" s="376"/>
      <c r="IX5" s="376"/>
      <c r="IY5" s="376"/>
      <c r="IZ5" s="376"/>
      <c r="JA5" s="376"/>
      <c r="JB5" s="376"/>
      <c r="JC5" s="376"/>
      <c r="JD5" s="376"/>
      <c r="JE5" s="376"/>
      <c r="JF5" s="376"/>
      <c r="JG5" s="376"/>
      <c r="JH5" s="376"/>
      <c r="JI5" s="376"/>
      <c r="JJ5" s="376"/>
      <c r="JK5" s="376"/>
      <c r="JL5" s="376"/>
      <c r="JM5" s="376"/>
      <c r="JN5" s="376"/>
      <c r="JO5" s="376"/>
      <c r="JP5" s="376"/>
      <c r="JQ5" s="376"/>
      <c r="JR5" s="376"/>
      <c r="JS5" s="376"/>
      <c r="JT5" s="376"/>
      <c r="JU5" s="376"/>
      <c r="JV5" s="376"/>
      <c r="JW5" s="376"/>
      <c r="JX5" s="376"/>
      <c r="JY5" s="376"/>
      <c r="JZ5" s="376"/>
      <c r="KA5" s="376"/>
      <c r="KB5" s="376"/>
      <c r="KC5" s="376"/>
      <c r="KD5" s="376"/>
      <c r="KE5" s="376"/>
      <c r="KF5" s="376"/>
      <c r="KG5" s="376"/>
      <c r="KH5" s="376"/>
      <c r="KI5" s="376"/>
      <c r="KJ5" s="376"/>
      <c r="KK5" s="376"/>
      <c r="KL5" s="376"/>
      <c r="KM5" s="376"/>
      <c r="KN5" s="376"/>
      <c r="KO5" s="376"/>
      <c r="KP5" s="376"/>
      <c r="KQ5" s="376"/>
      <c r="KR5" s="376"/>
      <c r="KS5" s="376"/>
      <c r="KT5" s="376"/>
      <c r="KU5" s="376"/>
      <c r="KV5" s="376"/>
      <c r="KW5" s="376"/>
      <c r="KX5" s="376"/>
      <c r="KY5" s="376"/>
      <c r="KZ5" s="376"/>
      <c r="LA5" s="376"/>
      <c r="LB5" s="376"/>
      <c r="LC5" s="376"/>
      <c r="LD5" s="376"/>
      <c r="LE5" s="376"/>
      <c r="LF5" s="376"/>
      <c r="LG5" s="376"/>
      <c r="LH5" s="376"/>
      <c r="LI5" s="376"/>
      <c r="LJ5" s="376"/>
      <c r="LK5" s="376"/>
      <c r="LL5" s="376"/>
      <c r="LM5" s="376"/>
      <c r="LN5" s="376"/>
      <c r="LO5" s="376"/>
      <c r="LP5" s="376"/>
      <c r="LQ5" s="376"/>
      <c r="LR5" s="376"/>
      <c r="LS5" s="376"/>
      <c r="LT5" s="376"/>
      <c r="LU5" s="376"/>
      <c r="LV5" s="376"/>
      <c r="LW5" s="376"/>
      <c r="LX5" s="376"/>
      <c r="LY5" s="376"/>
      <c r="LZ5" s="376"/>
      <c r="MA5" s="376"/>
      <c r="MB5" s="376"/>
      <c r="MC5" s="376"/>
      <c r="MD5" s="376"/>
      <c r="ME5" s="376"/>
      <c r="MF5" s="376"/>
      <c r="MG5" s="376"/>
      <c r="MH5" s="376"/>
      <c r="MI5" s="376"/>
      <c r="MJ5" s="376"/>
      <c r="MK5" s="376"/>
      <c r="ML5" s="376"/>
      <c r="MM5" s="376"/>
      <c r="MN5" s="376"/>
      <c r="MO5" s="376"/>
      <c r="MP5" s="376"/>
      <c r="MQ5" s="376"/>
      <c r="MR5" s="376"/>
      <c r="MS5" s="376"/>
      <c r="MT5" s="376"/>
      <c r="MU5" s="376"/>
      <c r="MV5" s="376"/>
      <c r="MW5" s="376"/>
      <c r="MX5" s="376"/>
      <c r="MY5" s="376"/>
      <c r="MZ5" s="376"/>
      <c r="NA5" s="376"/>
      <c r="NB5" s="376"/>
      <c r="NC5" s="376"/>
      <c r="ND5" s="376"/>
      <c r="NE5" s="376"/>
      <c r="NF5" s="376"/>
      <c r="NG5" s="376"/>
      <c r="NH5" s="376"/>
      <c r="NI5" s="376"/>
      <c r="NJ5" s="376"/>
      <c r="NK5" s="376"/>
      <c r="NL5" s="376"/>
      <c r="NM5" s="376"/>
      <c r="NN5" s="376"/>
      <c r="NO5" s="376"/>
      <c r="NP5" s="376"/>
      <c r="NQ5" s="376"/>
      <c r="NR5" s="376"/>
      <c r="NS5" s="376"/>
      <c r="NT5" s="376"/>
      <c r="NU5" s="376"/>
      <c r="NV5" s="376"/>
      <c r="NW5" s="376"/>
      <c r="NX5" s="376"/>
      <c r="NY5" s="376"/>
      <c r="NZ5" s="376"/>
      <c r="OA5" s="376"/>
      <c r="OB5" s="376"/>
      <c r="OC5" s="376"/>
      <c r="OD5" s="376"/>
      <c r="OE5" s="376"/>
      <c r="OF5" s="376"/>
      <c r="OG5" s="376"/>
      <c r="OH5" s="376"/>
      <c r="OI5" s="376"/>
      <c r="OJ5" s="376"/>
      <c r="OK5" s="376"/>
      <c r="OL5" s="376"/>
      <c r="OM5" s="376"/>
      <c r="ON5" s="376"/>
      <c r="OO5" s="376"/>
      <c r="OP5" s="376"/>
      <c r="OQ5" s="376"/>
      <c r="OR5" s="376"/>
      <c r="OS5" s="376"/>
      <c r="OT5" s="376"/>
      <c r="OU5" s="376"/>
      <c r="OV5" s="376"/>
      <c r="OW5" s="376"/>
      <c r="OX5" s="376"/>
      <c r="OY5" s="376"/>
      <c r="OZ5" s="376"/>
      <c r="PA5" s="376"/>
      <c r="PB5" s="376"/>
      <c r="PC5" s="376"/>
      <c r="PD5" s="376"/>
      <c r="PE5" s="376"/>
      <c r="PF5" s="376"/>
      <c r="PG5" s="376"/>
      <c r="PH5" s="376"/>
      <c r="PI5" s="376"/>
      <c r="PJ5" s="376"/>
      <c r="PK5" s="376"/>
      <c r="PL5" s="376"/>
      <c r="PM5" s="376"/>
      <c r="PN5" s="376"/>
      <c r="PO5" s="376"/>
      <c r="PP5" s="376"/>
      <c r="PQ5" s="376"/>
      <c r="PR5" s="376"/>
      <c r="PS5" s="376"/>
      <c r="PT5" s="376"/>
      <c r="PU5" s="376"/>
      <c r="PV5" s="376"/>
      <c r="PW5" s="376"/>
      <c r="PX5" s="376"/>
      <c r="PY5" s="376"/>
      <c r="PZ5" s="376"/>
      <c r="QA5" s="376"/>
      <c r="QB5" s="376"/>
      <c r="QC5" s="376"/>
      <c r="QD5" s="376"/>
      <c r="QE5" s="376"/>
      <c r="QF5" s="376"/>
      <c r="QG5" s="376"/>
      <c r="QH5" s="376"/>
      <c r="QI5" s="376"/>
      <c r="QJ5" s="376"/>
      <c r="QK5" s="376"/>
      <c r="QL5" s="376"/>
      <c r="QM5" s="376"/>
      <c r="QN5" s="376"/>
      <c r="QO5" s="376"/>
      <c r="QP5" s="376"/>
      <c r="QQ5" s="376"/>
      <c r="QR5" s="376"/>
      <c r="QS5" s="376"/>
      <c r="QT5" s="376"/>
      <c r="QU5" s="376"/>
      <c r="QV5" s="376"/>
      <c r="QW5" s="376"/>
      <c r="QX5" s="376"/>
      <c r="QY5" s="376"/>
      <c r="QZ5" s="376"/>
      <c r="RA5" s="376"/>
      <c r="RB5" s="376"/>
      <c r="RC5" s="376"/>
      <c r="RD5" s="376"/>
      <c r="RE5" s="376"/>
      <c r="RF5" s="376"/>
      <c r="RG5" s="376"/>
      <c r="RH5" s="376"/>
      <c r="RI5" s="376"/>
      <c r="RJ5" s="376"/>
      <c r="RK5" s="376"/>
      <c r="RL5" s="376"/>
      <c r="RM5" s="376"/>
      <c r="RN5" s="376"/>
      <c r="RO5" s="376"/>
      <c r="RP5" s="376"/>
      <c r="RQ5" s="376"/>
      <c r="RR5" s="376"/>
      <c r="RS5" s="376"/>
      <c r="RT5" s="376"/>
      <c r="RU5" s="376"/>
      <c r="RV5" s="376"/>
      <c r="RW5" s="376"/>
      <c r="RX5" s="376"/>
      <c r="RY5" s="376"/>
      <c r="RZ5" s="376"/>
      <c r="SA5" s="376"/>
      <c r="SB5" s="376"/>
      <c r="SC5" s="376"/>
    </row>
    <row r="7" spans="1:497" ht="19.5" customHeight="1">
      <c r="I7" s="706"/>
    </row>
    <row r="8" spans="1:497" ht="19.5" customHeight="1">
      <c r="I8" s="706"/>
    </row>
    <row r="9" spans="1:497" s="319" customFormat="1" ht="19.5" customHeight="1">
      <c r="B9" s="474"/>
      <c r="C9" s="474"/>
      <c r="D9" s="474"/>
      <c r="E9" s="474"/>
      <c r="F9" s="474"/>
      <c r="G9" s="474"/>
      <c r="H9" s="474"/>
      <c r="I9" s="706"/>
      <c r="J9" s="684"/>
      <c r="K9" s="681"/>
      <c r="L9" s="681"/>
      <c r="M9" s="681"/>
      <c r="N9" s="684"/>
      <c r="O9" s="681"/>
      <c r="P9" s="681"/>
      <c r="Q9" s="681"/>
      <c r="R9" s="681"/>
      <c r="S9" s="681"/>
      <c r="T9" s="681"/>
      <c r="U9" s="681"/>
      <c r="V9" s="681"/>
      <c r="W9" s="681"/>
      <c r="X9" s="681"/>
      <c r="Y9" s="681"/>
      <c r="Z9" s="681"/>
      <c r="AA9" s="682"/>
      <c r="AB9" s="681"/>
      <c r="AC9" s="474"/>
      <c r="AD9" s="474"/>
    </row>
    <row r="10" spans="1:497" ht="19.5" customHeight="1">
      <c r="I10" s="706"/>
      <c r="K10" s="387" t="s">
        <v>564</v>
      </c>
      <c r="L10" s="749"/>
    </row>
    <row r="11" spans="1:497" ht="19.5" customHeight="1">
      <c r="I11" s="706"/>
      <c r="U11" s="361"/>
    </row>
    <row r="12" spans="1:497" ht="19.5" customHeight="1">
      <c r="I12" s="706"/>
    </row>
    <row r="13" spans="1:497" ht="19.5" customHeight="1">
      <c r="I13" s="706"/>
    </row>
    <row r="14" spans="1:497" ht="19.5" customHeight="1"/>
    <row r="15" spans="1:497" ht="19.5" customHeight="1"/>
    <row r="16" spans="1:497" ht="19.5" customHeight="1"/>
    <row r="17" ht="19.5" customHeight="1"/>
    <row r="18" ht="19.5" customHeight="1"/>
    <row r="19" ht="19.5" customHeight="1"/>
    <row r="20" ht="19.5" customHeight="1"/>
    <row r="21" ht="19.5" customHeight="1"/>
    <row r="22" ht="19.5" customHeight="1"/>
    <row r="23" ht="19.5" customHeight="1"/>
    <row r="24" ht="19.5" customHeight="1"/>
    <row r="25" ht="19.5" customHeight="1"/>
    <row r="26" ht="19.5" customHeight="1"/>
    <row r="27" ht="19.5" customHeight="1"/>
    <row r="28" ht="19.5" customHeight="1"/>
    <row r="29" ht="19.5" customHeight="1"/>
    <row r="30" ht="19.5" customHeight="1"/>
    <row r="31" ht="19.5" customHeight="1"/>
    <row r="32" ht="19.5" customHeight="1"/>
  </sheetData>
  <conditionalFormatting sqref="E4">
    <cfRule type="notContainsBlanks" dxfId="232" priority="2">
      <formula>LEN(TRIM(E4))&gt;0</formula>
    </cfRule>
  </conditionalFormatting>
  <conditionalFormatting sqref="H4">
    <cfRule type="notContainsBlanks" dxfId="231" priority="1">
      <formula>LEN(TRIM(H4))&gt;0</formula>
    </cfRule>
  </conditionalFormatting>
  <dataValidations count="6">
    <dataValidation type="decimal" operator="greaterThanOrEqual" allowBlank="1" showInputMessage="1" sqref="I4">
      <formula1>0</formula1>
    </dataValidation>
    <dataValidation type="decimal" operator="greaterThan" allowBlank="1" showInputMessage="1" showErrorMessage="1" errorTitle="Overhead" error="Overhead must be greater than zero." sqref="O4">
      <formula1>0</formula1>
    </dataValidation>
    <dataValidation allowBlank="1" showErrorMessage="1" sqref="L4"/>
    <dataValidation type="decimal" operator="greaterThan" allowBlank="1" showInputMessage="1" showErrorMessage="1" errorTitle="Measure Life" error="Measure Life must be greater than zero." sqref="F4">
      <formula1>0</formula1>
    </dataValidation>
    <dataValidation allowBlank="1" showErrorMessage="1" prompt="_x000a__x000a_" sqref="W4"/>
    <dataValidation type="list" allowBlank="1" showInputMessage="1" showErrorMessage="1" sqref="H4">
      <formula1>INDIRECT($E4)</formula1>
    </dataValidation>
  </dataValidations>
  <hyperlinks>
    <hyperlink ref="A1" location="'Electric CE'!A1" display="Rtn to Summary"/>
  </hyperlinks>
  <pageMargins left="0.48" right="0.21" top="0.75" bottom="0.75" header="0.3" footer="0.3"/>
  <pageSetup paperSize="3" scale="43" orientation="landscape" cellComments="asDisplayed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U23"/>
  <sheetViews>
    <sheetView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ColWidth="9.109375" defaultRowHeight="13.8"/>
  <cols>
    <col min="1" max="1" width="9.109375" style="54"/>
    <col min="2" max="2" width="12.88671875" style="55" customWidth="1"/>
    <col min="3" max="3" width="22.6640625" style="55" customWidth="1"/>
    <col min="4" max="4" width="11" style="55" customWidth="1"/>
    <col min="5" max="5" width="10.44140625" style="55" customWidth="1"/>
    <col min="6" max="6" width="20.6640625" style="55" customWidth="1"/>
    <col min="7" max="7" width="11.44140625" style="55" customWidth="1"/>
    <col min="8" max="8" width="16.33203125" style="55" customWidth="1"/>
    <col min="9" max="9" width="16" style="55" customWidth="1"/>
    <col min="10" max="10" width="14" style="55" customWidth="1"/>
    <col min="11" max="11" width="15.88671875" style="55" customWidth="1"/>
    <col min="12" max="12" width="14.6640625" style="55" customWidth="1"/>
    <col min="13" max="13" width="14.44140625" style="55" customWidth="1"/>
    <col min="14" max="14" width="17.109375" style="55" customWidth="1"/>
    <col min="15" max="15" width="14.6640625" style="55" customWidth="1"/>
    <col min="16" max="16" width="16.88671875" style="55" customWidth="1"/>
    <col min="17" max="17" width="17.88671875" style="55" customWidth="1"/>
    <col min="18" max="18" width="14.6640625" style="55" customWidth="1"/>
    <col min="19" max="19" width="17.6640625" style="54" customWidth="1"/>
    <col min="20" max="20" width="17.5546875" style="55" customWidth="1"/>
    <col min="21" max="21" width="14.109375" style="55" customWidth="1"/>
    <col min="22" max="22" width="15.33203125" style="54" customWidth="1"/>
    <col min="23" max="23" width="17.44140625" style="55" customWidth="1"/>
    <col min="24" max="24" width="14.109375" style="55" customWidth="1"/>
    <col min="25" max="25" width="14.33203125" style="54" customWidth="1"/>
    <col min="26" max="26" width="18.5546875" style="54" customWidth="1"/>
    <col min="27" max="27" width="11.33203125" style="54" customWidth="1"/>
    <col min="28" max="28" width="14.109375" style="55" customWidth="1"/>
    <col min="29" max="59" width="9.109375" style="54"/>
    <col min="60" max="16384" width="9.109375" style="55"/>
  </cols>
  <sheetData>
    <row r="1" spans="1:463" ht="27">
      <c r="A1" s="708" t="s">
        <v>206</v>
      </c>
      <c r="B1" s="1192" t="s">
        <v>944</v>
      </c>
      <c r="C1" s="1193"/>
      <c r="D1" s="1193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8"/>
      <c r="T1" s="1193"/>
      <c r="U1" s="1193"/>
      <c r="V1" s="1198"/>
      <c r="W1" s="1193"/>
      <c r="X1" s="1193"/>
      <c r="Y1" s="1198"/>
      <c r="Z1" s="1198"/>
      <c r="AA1" s="1198"/>
      <c r="AB1" s="1193"/>
      <c r="AC1" s="1198"/>
      <c r="AD1" s="1198"/>
      <c r="AE1" s="1198"/>
      <c r="AF1" s="1198"/>
      <c r="AG1" s="1198"/>
      <c r="AH1" s="1198"/>
      <c r="AI1" s="1198"/>
    </row>
    <row r="2" spans="1:463" ht="14.4">
      <c r="B2" s="1199" t="s">
        <v>176</v>
      </c>
      <c r="C2" s="1200">
        <f>'Elec. CE'!C2</f>
        <v>7.8E-2</v>
      </c>
      <c r="D2" s="1193"/>
      <c r="E2" s="1193"/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8"/>
      <c r="T2" s="1193"/>
      <c r="U2" s="1193"/>
      <c r="V2" s="1198"/>
      <c r="W2" s="1193"/>
      <c r="X2" s="1193"/>
      <c r="Y2" s="1198"/>
      <c r="Z2" s="1198"/>
      <c r="AA2" s="1198"/>
      <c r="AB2" s="1193"/>
      <c r="AC2" s="1198"/>
      <c r="AD2" s="1198"/>
      <c r="AE2" s="1198"/>
      <c r="AF2" s="1198"/>
      <c r="AG2" s="1198"/>
      <c r="AH2" s="1198"/>
      <c r="AI2" s="1198"/>
    </row>
    <row r="3" spans="1:463" s="7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1201"/>
      <c r="AG3" s="1201"/>
      <c r="AH3" s="1201"/>
      <c r="AI3" s="1201"/>
    </row>
    <row r="4" spans="1:463" ht="43.8" thickBot="1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1198"/>
      <c r="AG4" s="1198"/>
      <c r="AH4" s="1198"/>
      <c r="AI4" s="1198"/>
      <c r="BH4" s="54"/>
      <c r="BI4" s="54"/>
    </row>
    <row r="5" spans="1:463" s="54" customFormat="1" ht="15" thickBot="1">
      <c r="B5" s="2027" t="s">
        <v>204</v>
      </c>
      <c r="C5" s="2028"/>
      <c r="D5" s="2028"/>
      <c r="E5" s="2029"/>
      <c r="F5" s="2030">
        <v>5</v>
      </c>
      <c r="G5" s="2031">
        <f>(N5/$N$6)*F5</f>
        <v>5</v>
      </c>
      <c r="H5" s="2032" t="s">
        <v>38</v>
      </c>
      <c r="I5" s="2033">
        <v>1</v>
      </c>
      <c r="J5" s="2034">
        <v>50195000</v>
      </c>
      <c r="K5" s="2035">
        <v>3113252</v>
      </c>
      <c r="L5" s="2035">
        <v>0</v>
      </c>
      <c r="M5" s="2035">
        <f>IF(L5&gt;K5,L5-K5,0)</f>
        <v>0</v>
      </c>
      <c r="N5" s="2036">
        <v>22338000</v>
      </c>
      <c r="O5" s="2037"/>
      <c r="P5" s="2035"/>
      <c r="Q5" s="2035"/>
      <c r="R5" s="2035"/>
      <c r="S5" s="2035">
        <f>L5*I5</f>
        <v>0</v>
      </c>
      <c r="T5" s="2035"/>
      <c r="U5" s="2035"/>
      <c r="V5" s="2035"/>
      <c r="W5" s="2035">
        <v>0</v>
      </c>
      <c r="X5" s="2035">
        <f>U5/(1+$C$2)^1</f>
        <v>0</v>
      </c>
      <c r="Y5" s="2035">
        <f>V5/(1+$C$2)^1</f>
        <v>0</v>
      </c>
      <c r="Z5" s="2038">
        <f>-PV(Discount_Rate,F5,W5)</f>
        <v>0</v>
      </c>
      <c r="AA5" s="2039">
        <f>IF(N5=0,0,(HLOOKUP(H5,ACElectric_2014_2015,F5+1,FALSE)))</f>
        <v>0.29374068740395942</v>
      </c>
      <c r="AB5" s="2035">
        <f>AA5*N5</f>
        <v>6561579.4752296451</v>
      </c>
      <c r="AC5" s="2040"/>
      <c r="AD5" s="2040"/>
      <c r="AE5" s="1198"/>
      <c r="AF5" s="1198"/>
      <c r="AG5" s="1198"/>
      <c r="AH5" s="1198"/>
      <c r="AI5" s="1198"/>
    </row>
    <row r="6" spans="1:463" s="60" customFormat="1" ht="15" thickBot="1">
      <c r="A6" s="56"/>
      <c r="B6" s="1965"/>
      <c r="C6" s="1966"/>
      <c r="D6" s="1966"/>
      <c r="E6" s="2041" t="s">
        <v>174</v>
      </c>
      <c r="F6" s="1967"/>
      <c r="G6" s="2042">
        <f>SUM(G5:G5)</f>
        <v>5</v>
      </c>
      <c r="H6" s="1967"/>
      <c r="I6" s="1967"/>
      <c r="J6" s="1967"/>
      <c r="K6" s="1967"/>
      <c r="L6" s="1968"/>
      <c r="M6" s="1968"/>
      <c r="N6" s="2043">
        <f>SUM(N5:N5)</f>
        <v>22338000</v>
      </c>
      <c r="O6" s="2044"/>
      <c r="P6" s="2045">
        <v>1025326.5</v>
      </c>
      <c r="Q6" s="2045">
        <v>1664802.74</v>
      </c>
      <c r="R6" s="2044"/>
      <c r="S6" s="2044">
        <v>1664802.74</v>
      </c>
      <c r="T6" s="2044">
        <f t="shared" ref="T6" si="0">SUM(T5:T5)</f>
        <v>0</v>
      </c>
      <c r="U6" s="2046">
        <f>P6+Q6</f>
        <v>2690129.24</v>
      </c>
      <c r="V6" s="2044">
        <f>P6+T6+S6</f>
        <v>2690129.24</v>
      </c>
      <c r="W6" s="2044"/>
      <c r="X6" s="2046">
        <f>U6/(1+Discount_Rate)^1</f>
        <v>2495481.6697588125</v>
      </c>
      <c r="Y6" s="2044">
        <f>V6/(1+Discount_Rate)^1</f>
        <v>2495481.6697588125</v>
      </c>
      <c r="Z6" s="2047">
        <f>SUM(Z5:Z5)</f>
        <v>0</v>
      </c>
      <c r="AA6" s="2048"/>
      <c r="AB6" s="2046">
        <f>SUM(AB5:AB5)</f>
        <v>6561579.4752296451</v>
      </c>
      <c r="AC6" s="2049">
        <f>AB6/X6</f>
        <v>2.6293839601169338</v>
      </c>
      <c r="AD6" s="2049">
        <f>((AB6*1.1)+(Z6))/Y6</f>
        <v>2.8923223561286275</v>
      </c>
      <c r="AE6" s="1869"/>
      <c r="AF6" s="1869"/>
      <c r="AG6" s="1869"/>
      <c r="AH6" s="1869"/>
      <c r="AI6" s="1869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56"/>
      <c r="JA6" s="56"/>
      <c r="JB6" s="56"/>
      <c r="JC6" s="56"/>
      <c r="JD6" s="56"/>
      <c r="JE6" s="56"/>
      <c r="JF6" s="56"/>
      <c r="JG6" s="56"/>
      <c r="JH6" s="56"/>
      <c r="JI6" s="56"/>
      <c r="JJ6" s="56"/>
      <c r="JK6" s="56"/>
      <c r="JL6" s="56"/>
      <c r="JM6" s="56"/>
      <c r="JN6" s="56"/>
      <c r="JO6" s="56"/>
      <c r="JP6" s="56"/>
      <c r="JQ6" s="56"/>
      <c r="JR6" s="56"/>
      <c r="JS6" s="56"/>
      <c r="JT6" s="56"/>
      <c r="JU6" s="56"/>
      <c r="JV6" s="56"/>
      <c r="JW6" s="56"/>
      <c r="JX6" s="56"/>
      <c r="JY6" s="56"/>
      <c r="JZ6" s="56"/>
      <c r="KA6" s="56"/>
      <c r="KB6" s="56"/>
      <c r="KC6" s="56"/>
      <c r="KD6" s="56"/>
      <c r="KE6" s="56"/>
      <c r="KF6" s="56"/>
      <c r="KG6" s="56"/>
      <c r="KH6" s="56"/>
      <c r="KI6" s="56"/>
      <c r="KJ6" s="56"/>
      <c r="KK6" s="56"/>
      <c r="KL6" s="56"/>
      <c r="KM6" s="56"/>
      <c r="KN6" s="56"/>
      <c r="KO6" s="56"/>
      <c r="KP6" s="56"/>
      <c r="KQ6" s="56"/>
      <c r="KR6" s="56"/>
      <c r="KS6" s="56"/>
      <c r="KT6" s="56"/>
      <c r="KU6" s="56"/>
      <c r="KV6" s="56"/>
      <c r="KW6" s="56"/>
      <c r="KX6" s="56"/>
      <c r="KY6" s="56"/>
      <c r="KZ6" s="56"/>
      <c r="LA6" s="56"/>
      <c r="LB6" s="56"/>
      <c r="LC6" s="56"/>
      <c r="LD6" s="56"/>
      <c r="LE6" s="56"/>
      <c r="LF6" s="56"/>
      <c r="LG6" s="56"/>
      <c r="LH6" s="56"/>
      <c r="LI6" s="56"/>
      <c r="LJ6" s="56"/>
      <c r="LK6" s="56"/>
      <c r="LL6" s="56"/>
      <c r="LM6" s="56"/>
      <c r="LN6" s="56"/>
      <c r="LO6" s="56"/>
      <c r="LP6" s="56"/>
      <c r="LQ6" s="56"/>
      <c r="LR6" s="56"/>
      <c r="LS6" s="56"/>
      <c r="LT6" s="56"/>
      <c r="LU6" s="56"/>
      <c r="LV6" s="56"/>
      <c r="LW6" s="56"/>
      <c r="LX6" s="56"/>
      <c r="LY6" s="56"/>
      <c r="LZ6" s="56"/>
      <c r="MA6" s="56"/>
      <c r="MB6" s="56"/>
      <c r="MC6" s="56"/>
      <c r="MD6" s="56"/>
      <c r="ME6" s="56"/>
      <c r="MF6" s="56"/>
      <c r="MG6" s="56"/>
      <c r="MH6" s="56"/>
      <c r="MI6" s="56"/>
      <c r="MJ6" s="56"/>
      <c r="MK6" s="56"/>
      <c r="ML6" s="56"/>
      <c r="MM6" s="56"/>
      <c r="MN6" s="56"/>
      <c r="MO6" s="56"/>
      <c r="MP6" s="56"/>
      <c r="MQ6" s="56"/>
      <c r="MR6" s="56"/>
      <c r="MS6" s="56"/>
      <c r="MT6" s="56"/>
      <c r="MU6" s="56"/>
      <c r="MV6" s="56"/>
      <c r="MW6" s="56"/>
      <c r="MX6" s="56"/>
      <c r="MY6" s="56"/>
      <c r="MZ6" s="56"/>
      <c r="NA6" s="56"/>
      <c r="NB6" s="56"/>
      <c r="NC6" s="56"/>
      <c r="ND6" s="56"/>
      <c r="NE6" s="56"/>
      <c r="NF6" s="56"/>
      <c r="NG6" s="56"/>
      <c r="NH6" s="56"/>
      <c r="NI6" s="56"/>
      <c r="NJ6" s="56"/>
      <c r="NK6" s="56"/>
      <c r="NL6" s="56"/>
      <c r="NM6" s="56"/>
      <c r="NN6" s="56"/>
      <c r="NO6" s="56"/>
      <c r="NP6" s="56"/>
      <c r="NQ6" s="56"/>
      <c r="NR6" s="56"/>
      <c r="NS6" s="56"/>
      <c r="NT6" s="56"/>
      <c r="NU6" s="56"/>
      <c r="NV6" s="56"/>
      <c r="NW6" s="56"/>
      <c r="NX6" s="56"/>
      <c r="NY6" s="56"/>
      <c r="NZ6" s="56"/>
      <c r="OA6" s="56"/>
      <c r="OB6" s="56"/>
      <c r="OC6" s="56"/>
      <c r="OD6" s="56"/>
      <c r="OE6" s="56"/>
      <c r="OF6" s="56"/>
      <c r="OG6" s="56"/>
      <c r="OH6" s="56"/>
      <c r="OI6" s="56"/>
      <c r="OJ6" s="56"/>
      <c r="OK6" s="56"/>
      <c r="OL6" s="56"/>
      <c r="OM6" s="56"/>
      <c r="ON6" s="56"/>
      <c r="OO6" s="56"/>
      <c r="OP6" s="56"/>
      <c r="OQ6" s="56"/>
      <c r="OR6" s="56"/>
      <c r="OS6" s="56"/>
      <c r="OT6" s="56"/>
      <c r="OU6" s="56"/>
      <c r="OV6" s="56"/>
      <c r="OW6" s="56"/>
      <c r="OX6" s="56"/>
      <c r="OY6" s="56"/>
      <c r="OZ6" s="56"/>
      <c r="PA6" s="56"/>
      <c r="PB6" s="56"/>
      <c r="PC6" s="56"/>
      <c r="PD6" s="56"/>
      <c r="PE6" s="56"/>
      <c r="PF6" s="56"/>
      <c r="PG6" s="56"/>
      <c r="PH6" s="56"/>
      <c r="PI6" s="56"/>
      <c r="PJ6" s="56"/>
      <c r="PK6" s="56"/>
      <c r="PL6" s="56"/>
      <c r="PM6" s="56"/>
      <c r="PN6" s="56"/>
      <c r="PO6" s="56"/>
      <c r="PP6" s="56"/>
      <c r="PQ6" s="56"/>
      <c r="PR6" s="56"/>
      <c r="PS6" s="56"/>
      <c r="PT6" s="56"/>
      <c r="PU6" s="56"/>
      <c r="PV6" s="56"/>
      <c r="PW6" s="56"/>
      <c r="PX6" s="56"/>
      <c r="PY6" s="56"/>
      <c r="PZ6" s="56"/>
      <c r="QA6" s="56"/>
      <c r="QB6" s="56"/>
      <c r="QC6" s="56"/>
      <c r="QD6" s="56"/>
      <c r="QE6" s="56"/>
      <c r="QF6" s="56"/>
      <c r="QG6" s="56"/>
      <c r="QH6" s="56"/>
      <c r="QI6" s="56"/>
      <c r="QJ6" s="56"/>
      <c r="QK6" s="56"/>
      <c r="QL6" s="56"/>
      <c r="QM6" s="56"/>
      <c r="QN6" s="56"/>
      <c r="QO6" s="56"/>
      <c r="QP6" s="56"/>
      <c r="QQ6" s="56"/>
      <c r="QR6" s="56"/>
      <c r="QS6" s="56"/>
      <c r="QT6" s="56"/>
      <c r="QU6" s="56"/>
    </row>
    <row r="7" spans="1:463" ht="14.4">
      <c r="B7" s="1193"/>
      <c r="C7" s="1193"/>
      <c r="D7" s="1193"/>
      <c r="E7" s="1193"/>
      <c r="F7" s="1193"/>
      <c r="G7" s="1193"/>
      <c r="H7" s="1193"/>
      <c r="I7" s="1193"/>
      <c r="J7" s="1193"/>
      <c r="K7" s="1193"/>
      <c r="L7" s="1193"/>
      <c r="M7" s="1193"/>
      <c r="N7" s="1193"/>
      <c r="O7" s="1193"/>
      <c r="P7" s="1193"/>
      <c r="Q7" s="1193"/>
      <c r="R7" s="1193"/>
      <c r="S7" s="1198"/>
      <c r="T7" s="1193"/>
      <c r="U7" s="1193"/>
      <c r="V7" s="1198"/>
      <c r="W7" s="1193"/>
      <c r="X7" s="1193"/>
      <c r="Y7" s="1198"/>
      <c r="Z7" s="1198"/>
      <c r="AA7" s="1198"/>
      <c r="AB7" s="1193"/>
      <c r="AC7" s="1198"/>
      <c r="AD7" s="1198"/>
      <c r="AE7" s="1198"/>
      <c r="AF7" s="1198"/>
      <c r="AG7" s="1198"/>
      <c r="AH7" s="1198"/>
      <c r="AI7" s="1198"/>
    </row>
    <row r="8" spans="1:463" s="199" customFormat="1" ht="14.4">
      <c r="A8" s="196"/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198"/>
      <c r="AF8" s="1198"/>
      <c r="AG8" s="1198"/>
      <c r="AH8" s="1198"/>
      <c r="AI8" s="1198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463" ht="14.4">
      <c r="B9" s="1193"/>
      <c r="C9" s="1193"/>
      <c r="D9" s="1193"/>
      <c r="E9" s="1193"/>
      <c r="F9" s="1193"/>
      <c r="G9" s="1193"/>
      <c r="H9" s="1193"/>
      <c r="I9" s="1193"/>
      <c r="J9" s="1193"/>
      <c r="K9" s="1193"/>
      <c r="L9" s="1193"/>
      <c r="M9" s="1193"/>
      <c r="N9" s="1193"/>
      <c r="O9" s="1193"/>
      <c r="P9" s="1193"/>
      <c r="Q9" s="1193"/>
      <c r="R9" s="1193"/>
      <c r="S9" s="1198"/>
      <c r="T9" s="1193"/>
      <c r="U9" s="1193"/>
      <c r="V9" s="1198"/>
      <c r="W9" s="1193"/>
      <c r="X9" s="1193"/>
      <c r="Y9" s="1198"/>
      <c r="Z9" s="1198"/>
      <c r="AA9" s="1198"/>
      <c r="AB9" s="1193"/>
      <c r="AC9" s="1198"/>
      <c r="AD9" s="1198"/>
      <c r="AE9" s="1198"/>
      <c r="AF9" s="1198"/>
      <c r="AG9" s="1198"/>
      <c r="AH9" s="1198"/>
      <c r="AI9" s="1198"/>
    </row>
    <row r="10" spans="1:463" ht="14.4">
      <c r="B10" s="1193"/>
      <c r="C10" s="1193"/>
      <c r="D10" s="1193"/>
      <c r="E10" s="1193"/>
      <c r="F10" s="1193"/>
      <c r="G10" s="1193"/>
      <c r="H10" s="1193"/>
      <c r="I10" s="1193"/>
      <c r="J10" s="1193"/>
      <c r="K10" s="1193"/>
      <c r="L10" s="1193"/>
      <c r="M10" s="1193"/>
      <c r="N10" s="1193"/>
      <c r="O10" s="1193"/>
      <c r="P10" s="1193"/>
      <c r="Q10" s="1193"/>
      <c r="R10" s="1193"/>
      <c r="S10" s="1198"/>
      <c r="T10" s="1193"/>
      <c r="U10" s="1193"/>
      <c r="V10" s="1198"/>
      <c r="W10" s="1193"/>
      <c r="X10" s="1193"/>
      <c r="Y10" s="1198"/>
      <c r="Z10" s="1198"/>
      <c r="AA10" s="1198"/>
      <c r="AB10" s="1193"/>
      <c r="AC10" s="1198"/>
      <c r="AD10" s="1198"/>
      <c r="AE10" s="1198"/>
      <c r="AF10" s="1198"/>
      <c r="AG10" s="1198"/>
      <c r="AH10" s="1198"/>
      <c r="AI10" s="1198"/>
    </row>
    <row r="11" spans="1:463" ht="14.4">
      <c r="B11" s="1193"/>
      <c r="C11" s="1193"/>
      <c r="D11" s="1193"/>
      <c r="E11" s="1193"/>
      <c r="F11" s="1193"/>
      <c r="G11" s="1193"/>
      <c r="H11" s="1193"/>
      <c r="I11" s="1193"/>
      <c r="J11" s="1193"/>
      <c r="K11" s="1193"/>
      <c r="L11" s="1193"/>
      <c r="M11" s="1404" t="s">
        <v>979</v>
      </c>
      <c r="N11" s="1953"/>
      <c r="O11" s="1193"/>
      <c r="P11" s="1193"/>
      <c r="Q11" s="1193"/>
      <c r="R11" s="1193"/>
      <c r="S11" s="1198"/>
      <c r="T11" s="1193"/>
      <c r="U11" s="1193"/>
      <c r="V11" s="1198"/>
      <c r="W11" s="1193"/>
      <c r="X11" s="1193"/>
      <c r="Y11" s="1198"/>
      <c r="Z11" s="1198"/>
      <c r="AA11" s="1198"/>
      <c r="AB11" s="1193"/>
      <c r="AC11" s="1198"/>
      <c r="AD11" s="1198"/>
      <c r="AE11" s="1198"/>
      <c r="AF11" s="1198"/>
      <c r="AG11" s="1198"/>
      <c r="AH11" s="1198"/>
      <c r="AI11" s="1198"/>
    </row>
    <row r="12" spans="1:463" ht="14.4">
      <c r="B12" s="1193"/>
      <c r="C12" s="1193"/>
      <c r="D12" s="1193"/>
      <c r="E12" s="1193"/>
      <c r="F12" s="1193"/>
      <c r="G12" s="1193"/>
      <c r="H12" s="1193"/>
      <c r="I12" s="1193"/>
      <c r="J12" s="1193"/>
      <c r="K12" s="1193"/>
      <c r="L12" s="1193"/>
      <c r="M12" s="1195" t="s">
        <v>975</v>
      </c>
      <c r="N12" s="1195" t="s">
        <v>976</v>
      </c>
      <c r="O12" s="1193">
        <v>1664802.74</v>
      </c>
      <c r="P12" s="1193"/>
      <c r="Q12" s="1193"/>
      <c r="R12" s="1193"/>
      <c r="S12" s="1198"/>
      <c r="T12" s="1193"/>
      <c r="U12" s="1193"/>
      <c r="V12" s="1198"/>
      <c r="W12" s="1193"/>
      <c r="X12" s="1193"/>
      <c r="Y12" s="1198"/>
      <c r="Z12" s="1198"/>
      <c r="AA12" s="1198"/>
      <c r="AB12" s="1193"/>
      <c r="AC12" s="1198"/>
      <c r="AD12" s="1198"/>
      <c r="AE12" s="1198"/>
      <c r="AF12" s="1198"/>
      <c r="AG12" s="1198"/>
      <c r="AH12" s="1198"/>
      <c r="AI12" s="1198"/>
    </row>
    <row r="13" spans="1:463" ht="14.4">
      <c r="B13" s="1193"/>
      <c r="C13" s="1193"/>
      <c r="D13" s="1193"/>
      <c r="E13" s="1193"/>
      <c r="F13" s="1193"/>
      <c r="G13" s="1193"/>
      <c r="H13" s="1193"/>
      <c r="I13" s="1193"/>
      <c r="J13" s="1193"/>
      <c r="K13" s="1193"/>
      <c r="L13" s="1193"/>
      <c r="M13" s="1195"/>
      <c r="N13" s="1195" t="s">
        <v>977</v>
      </c>
      <c r="O13" s="1193">
        <v>1025326.5</v>
      </c>
      <c r="P13" s="1193"/>
      <c r="Q13" s="1193"/>
      <c r="R13" s="1193"/>
      <c r="S13" s="1198"/>
      <c r="T13" s="1193"/>
      <c r="U13" s="1193"/>
      <c r="V13" s="1198"/>
      <c r="W13" s="1193"/>
      <c r="X13" s="1193"/>
      <c r="Y13" s="1198"/>
      <c r="Z13" s="1198"/>
      <c r="AA13" s="1198"/>
      <c r="AB13" s="1193"/>
      <c r="AC13" s="1198"/>
      <c r="AD13" s="1198"/>
      <c r="AE13" s="1198"/>
      <c r="AF13" s="1198"/>
      <c r="AG13" s="1198"/>
      <c r="AH13" s="1198"/>
      <c r="AI13" s="1198"/>
    </row>
    <row r="14" spans="1:463" ht="14.4">
      <c r="B14" s="1193"/>
      <c r="C14" s="1193"/>
      <c r="D14" s="1193"/>
      <c r="E14" s="1193"/>
      <c r="F14" s="1193"/>
      <c r="G14" s="1193"/>
      <c r="H14" s="1193"/>
      <c r="I14" s="1193"/>
      <c r="J14" s="1193"/>
      <c r="K14" s="1193"/>
      <c r="L14" s="1193"/>
      <c r="M14" s="1195"/>
      <c r="N14" s="1194" t="s">
        <v>770</v>
      </c>
      <c r="O14" s="1193">
        <v>2690129.24</v>
      </c>
      <c r="P14" s="1193"/>
      <c r="Q14" s="1193"/>
      <c r="R14" s="1193"/>
      <c r="S14" s="1198"/>
      <c r="T14" s="1193"/>
      <c r="U14" s="1193"/>
      <c r="V14" s="1198"/>
      <c r="W14" s="1193"/>
      <c r="X14" s="1193"/>
      <c r="Y14" s="1198"/>
      <c r="Z14" s="1198"/>
      <c r="AA14" s="1198"/>
      <c r="AB14" s="1193"/>
      <c r="AC14" s="1198"/>
      <c r="AD14" s="1198"/>
      <c r="AE14" s="1198"/>
      <c r="AF14" s="1198"/>
      <c r="AG14" s="1198"/>
      <c r="AH14" s="1198"/>
      <c r="AI14" s="1198"/>
    </row>
    <row r="15" spans="1:463" ht="14.4">
      <c r="B15" s="1193"/>
      <c r="C15" s="1193"/>
      <c r="D15" s="1193"/>
      <c r="E15" s="1193"/>
      <c r="F15" s="1193"/>
      <c r="G15" s="1193"/>
      <c r="H15" s="1193"/>
      <c r="I15" s="1193"/>
      <c r="J15" s="1193"/>
      <c r="K15" s="1193"/>
      <c r="L15" s="1193"/>
      <c r="M15" s="1193"/>
      <c r="N15" s="1194" t="s">
        <v>777</v>
      </c>
      <c r="O15" s="1405">
        <v>22338000</v>
      </c>
      <c r="P15" s="1193"/>
      <c r="Q15" s="1193"/>
      <c r="R15" s="1193"/>
      <c r="S15" s="1198"/>
      <c r="T15" s="1193"/>
      <c r="U15" s="1193"/>
      <c r="V15" s="1198"/>
      <c r="W15" s="1193"/>
      <c r="X15" s="1193"/>
      <c r="Y15" s="1198"/>
      <c r="Z15" s="1198"/>
      <c r="AA15" s="1198"/>
      <c r="AB15" s="1193"/>
      <c r="AC15" s="1198"/>
      <c r="AD15" s="1198"/>
      <c r="AE15" s="1198"/>
      <c r="AF15" s="1198"/>
      <c r="AG15" s="1198"/>
      <c r="AH15" s="1198"/>
      <c r="AI15" s="1198"/>
    </row>
    <row r="16" spans="1:463" ht="14.4">
      <c r="B16" s="1193"/>
      <c r="C16" s="1193"/>
      <c r="D16" s="1193"/>
      <c r="E16" s="1193"/>
      <c r="F16" s="1193"/>
      <c r="G16" s="1193"/>
      <c r="H16" s="1193"/>
      <c r="I16" s="1193"/>
      <c r="J16" s="1193"/>
      <c r="K16" s="1193"/>
      <c r="L16" s="1193"/>
      <c r="M16" s="1193"/>
      <c r="N16" s="1194"/>
      <c r="O16" s="1193"/>
      <c r="P16" s="1193"/>
      <c r="Q16" s="1193"/>
      <c r="R16" s="1193"/>
      <c r="S16" s="1198"/>
      <c r="T16" s="1193"/>
      <c r="U16" s="1193"/>
      <c r="V16" s="1198"/>
      <c r="W16" s="1193"/>
      <c r="X16" s="1193"/>
      <c r="Y16" s="1198"/>
      <c r="Z16" s="1198"/>
      <c r="AA16" s="1198"/>
      <c r="AB16" s="1193"/>
      <c r="AC16" s="1198"/>
      <c r="AD16" s="1198"/>
      <c r="AE16" s="1198"/>
      <c r="AF16" s="1198"/>
      <c r="AG16" s="1198"/>
      <c r="AH16" s="1198"/>
      <c r="AI16" s="1198"/>
    </row>
    <row r="17" spans="2:35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3"/>
      <c r="L17" s="1193"/>
      <c r="M17" s="1195" t="s">
        <v>980</v>
      </c>
      <c r="N17" s="1194" t="s">
        <v>981</v>
      </c>
      <c r="O17" s="1193">
        <v>2690129.24</v>
      </c>
      <c r="P17" s="1193"/>
      <c r="Q17" s="1193"/>
      <c r="R17" s="1193"/>
      <c r="S17" s="1198"/>
      <c r="T17" s="1193"/>
      <c r="U17" s="1193"/>
      <c r="V17" s="1198"/>
      <c r="W17" s="1193"/>
      <c r="X17" s="1193"/>
      <c r="Y17" s="1198"/>
      <c r="Z17" s="1198"/>
      <c r="AA17" s="1198"/>
      <c r="AB17" s="1193"/>
      <c r="AC17" s="1198"/>
      <c r="AD17" s="1198"/>
      <c r="AE17" s="1198"/>
      <c r="AF17" s="1198"/>
      <c r="AG17" s="1198"/>
      <c r="AH17" s="1198"/>
      <c r="AI17" s="1198"/>
    </row>
    <row r="18" spans="2:35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3"/>
      <c r="L18" s="1193"/>
      <c r="M18" s="1193"/>
      <c r="N18" s="1194" t="s">
        <v>777</v>
      </c>
      <c r="O18" s="1193">
        <v>22338</v>
      </c>
      <c r="P18" s="1193"/>
      <c r="Q18" s="1193"/>
      <c r="R18" s="1193"/>
      <c r="S18" s="1198"/>
      <c r="T18" s="1193"/>
      <c r="U18" s="1193"/>
      <c r="V18" s="1198"/>
      <c r="W18" s="1193"/>
      <c r="X18" s="1193"/>
      <c r="Y18" s="1198"/>
      <c r="Z18" s="1198"/>
      <c r="AA18" s="1198"/>
      <c r="AB18" s="1193"/>
      <c r="AC18" s="1198"/>
      <c r="AD18" s="1198"/>
      <c r="AE18" s="1198"/>
      <c r="AF18" s="1198"/>
      <c r="AG18" s="1198"/>
      <c r="AH18" s="1198"/>
      <c r="AI18" s="1198"/>
    </row>
    <row r="19" spans="2:35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3"/>
      <c r="L19" s="1193"/>
      <c r="M19" s="1193"/>
      <c r="N19" s="1193"/>
      <c r="O19" s="1193"/>
      <c r="P19" s="1193"/>
      <c r="Q19" s="1193"/>
      <c r="R19" s="1193"/>
      <c r="S19" s="1198"/>
      <c r="T19" s="1193"/>
      <c r="U19" s="1193"/>
      <c r="V19" s="1198"/>
      <c r="W19" s="1193"/>
      <c r="X19" s="1193"/>
      <c r="Y19" s="1198"/>
      <c r="Z19" s="1198"/>
      <c r="AA19" s="1198"/>
      <c r="AB19" s="1193"/>
      <c r="AC19" s="1198"/>
      <c r="AD19" s="1198"/>
      <c r="AE19" s="1198"/>
      <c r="AF19" s="1198"/>
      <c r="AG19" s="1198"/>
      <c r="AH19" s="1198"/>
      <c r="AI19" s="1198"/>
    </row>
    <row r="20" spans="2:35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  <c r="N20" s="1193"/>
      <c r="O20" s="1193"/>
      <c r="P20" s="1193"/>
      <c r="Q20" s="1193"/>
      <c r="R20" s="1193"/>
      <c r="S20" s="1198"/>
      <c r="T20" s="1193"/>
      <c r="U20" s="1193"/>
      <c r="V20" s="1198"/>
      <c r="W20" s="1193"/>
      <c r="X20" s="1193"/>
      <c r="Y20" s="1198"/>
      <c r="Z20" s="1198"/>
      <c r="AA20" s="1198"/>
      <c r="AB20" s="1193"/>
      <c r="AC20" s="1198"/>
      <c r="AD20" s="1198"/>
      <c r="AE20" s="1198"/>
      <c r="AF20" s="1198"/>
      <c r="AG20" s="1198"/>
      <c r="AH20" s="1198"/>
      <c r="AI20" s="1198"/>
    </row>
    <row r="21" spans="2:35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3"/>
      <c r="L21" s="1193"/>
      <c r="M21" s="1193"/>
      <c r="N21" s="1193"/>
      <c r="O21" s="1193"/>
      <c r="P21" s="1193"/>
      <c r="Q21" s="1193"/>
      <c r="R21" s="1193"/>
      <c r="S21" s="1198"/>
      <c r="T21" s="1193"/>
      <c r="U21" s="1193"/>
      <c r="V21" s="1198"/>
      <c r="W21" s="1193"/>
      <c r="X21" s="1193"/>
      <c r="Y21" s="1198"/>
      <c r="Z21" s="1198"/>
      <c r="AA21" s="1198"/>
      <c r="AB21" s="1193"/>
      <c r="AC21" s="1198"/>
      <c r="AD21" s="1198"/>
      <c r="AE21" s="1198"/>
      <c r="AF21" s="1198"/>
      <c r="AG21" s="1198"/>
      <c r="AH21" s="1198"/>
      <c r="AI21" s="1198"/>
    </row>
    <row r="22" spans="2:35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3"/>
      <c r="L22" s="1193"/>
      <c r="M22" s="1193"/>
      <c r="N22" s="1193"/>
      <c r="O22" s="1193"/>
      <c r="P22" s="1193"/>
      <c r="Q22" s="1193"/>
      <c r="R22" s="1193"/>
      <c r="S22" s="1198"/>
      <c r="T22" s="1193"/>
      <c r="U22" s="1193"/>
      <c r="V22" s="1198"/>
      <c r="W22" s="1193"/>
      <c r="X22" s="1193"/>
      <c r="Y22" s="1198"/>
      <c r="Z22" s="1198"/>
      <c r="AA22" s="1198"/>
      <c r="AB22" s="1193"/>
      <c r="AC22" s="1198"/>
      <c r="AD22" s="1198"/>
      <c r="AE22" s="1198"/>
      <c r="AF22" s="1198"/>
      <c r="AG22" s="1198"/>
      <c r="AH22" s="1198"/>
      <c r="AI22" s="1198"/>
    </row>
    <row r="23" spans="2:35" ht="14.4">
      <c r="B23" s="1193"/>
      <c r="C23" s="1193"/>
      <c r="D23" s="1193"/>
      <c r="E23" s="1193"/>
      <c r="F23" s="1193"/>
      <c r="G23" s="1193"/>
      <c r="H23" s="1193"/>
      <c r="I23" s="1193"/>
      <c r="J23" s="1193"/>
      <c r="K23" s="1193"/>
      <c r="L23" s="1193"/>
      <c r="M23" s="1193"/>
      <c r="N23" s="1193"/>
      <c r="O23" s="1193"/>
      <c r="P23" s="1193"/>
      <c r="Q23" s="1193"/>
      <c r="R23" s="1193"/>
      <c r="S23" s="1198"/>
      <c r="T23" s="1193"/>
      <c r="U23" s="1193"/>
      <c r="V23" s="1198"/>
      <c r="W23" s="1193"/>
      <c r="X23" s="1193"/>
      <c r="Y23" s="1198"/>
      <c r="Z23" s="1198"/>
      <c r="AA23" s="1198"/>
      <c r="AB23" s="1193"/>
      <c r="AC23" s="1198"/>
      <c r="AD23" s="1198"/>
      <c r="AE23" s="1198"/>
      <c r="AF23" s="1198"/>
      <c r="AG23" s="1198"/>
      <c r="AH23" s="1198"/>
      <c r="AI23" s="1198"/>
    </row>
  </sheetData>
  <customSheetViews>
    <customSheetView guid="{9B4B0DAB-FAB9-4E24-9A0E-9A6ECAA72FED}" topLeftCell="U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4">
    <dataValidation type="list" allowBlank="1" showInputMessage="1" showErrorMessage="1" sqref="H5">
      <formula1>INDIRECT($H5)</formula1>
    </dataValidation>
    <dataValidation type="decimal" operator="greaterThan" allowBlank="1" showInputMessage="1" showErrorMessage="1" errorTitle="Overhead" error="Overhead must be greater than zero." sqref="O5">
      <formula1>0</formula1>
    </dataValidation>
    <dataValidation type="decimal" operator="greaterThanOrEqual" allowBlank="1" showInputMessage="1" sqref="I5">
      <formula1>0</formula1>
    </dataValidation>
    <dataValidation type="decimal" operator="greaterThan" allowBlank="1" showInputMessage="1" showErrorMessage="1" errorTitle="Measure Life" error="Measure Life must be greater than zero." sqref="F5">
      <formula1>0</formula1>
    </dataValidation>
  </dataValidations>
  <hyperlinks>
    <hyperlink ref="A1" location="'Elec. CE'!A1" display="Rtn to Summary"/>
  </hyperlinks>
  <pageMargins left="0.48" right="0.21" top="0.75" bottom="0.75" header="0.3" footer="0.3"/>
  <pageSetup paperSize="3" scale="45" orientation="landscape"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QI39"/>
  <sheetViews>
    <sheetView workbookViewId="0">
      <pane ySplit="4" topLeftCell="A5" activePane="bottomLeft" state="frozen"/>
      <selection activeCell="F27" sqref="F27"/>
      <selection pane="bottomLeft" activeCell="F27" sqref="F27"/>
    </sheetView>
  </sheetViews>
  <sheetFormatPr defaultColWidth="9.109375" defaultRowHeight="14.4"/>
  <cols>
    <col min="1" max="1" width="9.109375" style="2053"/>
    <col min="2" max="4" width="13.109375" style="1653" customWidth="1"/>
    <col min="5" max="5" width="50.88671875" style="1653" customWidth="1"/>
    <col min="6" max="6" width="13.88671875" style="1653" customWidth="1"/>
    <col min="7" max="7" width="20.44140625" style="1653" customWidth="1"/>
    <col min="8" max="8" width="24.5546875" style="1653" customWidth="1"/>
    <col min="9" max="10" width="11.44140625" style="1653" customWidth="1"/>
    <col min="11" max="11" width="11.44140625" style="2051" customWidth="1"/>
    <col min="12" max="12" width="14" style="2051" customWidth="1"/>
    <col min="13" max="13" width="11.44140625" style="2051" customWidth="1"/>
    <col min="14" max="14" width="14.33203125" style="2052" customWidth="1"/>
    <col min="15" max="15" width="14.6640625" style="2051" customWidth="1"/>
    <col min="16" max="17" width="14.44140625" style="2051" customWidth="1"/>
    <col min="18" max="18" width="14.6640625" style="2051" customWidth="1"/>
    <col min="19" max="19" width="16.88671875" style="2051" customWidth="1"/>
    <col min="20" max="23" width="14.6640625" style="2051" customWidth="1"/>
    <col min="24" max="27" width="14.109375" style="2051" customWidth="1"/>
    <col min="28" max="29" width="18.33203125" style="2051" customWidth="1"/>
    <col min="30" max="30" width="14.109375" style="2053" customWidth="1"/>
    <col min="31" max="31" width="12.33203125" style="1653" customWidth="1"/>
    <col min="32" max="32" width="10.88671875" style="2053" customWidth="1"/>
    <col min="33" max="72" width="9.109375" style="2053"/>
    <col min="73" max="16384" width="9.109375" style="1653"/>
  </cols>
  <sheetData>
    <row r="1" spans="1:451" ht="28.8">
      <c r="A1" s="2050" t="s">
        <v>206</v>
      </c>
      <c r="B1" s="1192" t="s">
        <v>945</v>
      </c>
      <c r="C1" s="1192"/>
      <c r="D1" s="1192"/>
      <c r="AC1" s="2053"/>
      <c r="AD1" s="1653"/>
      <c r="AE1" s="2053"/>
      <c r="BT1" s="1653"/>
    </row>
    <row r="2" spans="1:451">
      <c r="B2" s="1199" t="s">
        <v>176</v>
      </c>
      <c r="C2" s="1199"/>
      <c r="D2" s="1199"/>
      <c r="E2" s="1200">
        <f>'Gas CE'!C2</f>
        <v>7.8E-2</v>
      </c>
    </row>
    <row r="3" spans="1:451" s="2054" customFormat="1" ht="15" thickBot="1">
      <c r="B3" s="1201"/>
      <c r="C3" s="1201"/>
      <c r="D3" s="1201"/>
      <c r="E3" s="2055"/>
      <c r="F3" s="2119"/>
      <c r="G3" s="2055"/>
      <c r="H3" s="2120"/>
      <c r="I3" s="1661"/>
      <c r="J3" s="1661"/>
      <c r="K3" s="1661"/>
      <c r="L3" s="1661"/>
      <c r="M3" s="2056"/>
      <c r="N3" s="2057"/>
      <c r="O3" s="1204"/>
      <c r="P3" s="1204"/>
      <c r="Q3" s="2058"/>
      <c r="R3" s="2058"/>
      <c r="S3" s="2058"/>
      <c r="T3" s="2058"/>
      <c r="U3" s="2059"/>
      <c r="V3" s="2058"/>
      <c r="W3" s="2060"/>
      <c r="X3" s="2061"/>
      <c r="Y3" s="2061"/>
      <c r="Z3" s="2062"/>
      <c r="AA3" s="2063"/>
      <c r="AB3" s="2061"/>
      <c r="AC3" s="1206"/>
      <c r="AD3" s="1206"/>
      <c r="AE3" s="2064"/>
      <c r="AF3" s="2065"/>
    </row>
    <row r="4" spans="1:451" ht="57.6">
      <c r="B4" s="1207" t="s">
        <v>173</v>
      </c>
      <c r="C4" s="1208" t="s">
        <v>215</v>
      </c>
      <c r="D4" s="1208" t="s">
        <v>243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8</v>
      </c>
      <c r="P4" s="1211" t="s">
        <v>1465</v>
      </c>
      <c r="Q4" s="1211" t="s">
        <v>609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2053"/>
      <c r="BT4" s="1653"/>
    </row>
    <row r="5" spans="1:451" s="2072" customFormat="1">
      <c r="A5" s="2066"/>
      <c r="B5" s="2067" t="s">
        <v>240</v>
      </c>
      <c r="C5" s="2068"/>
      <c r="D5" s="2068" t="s">
        <v>1464</v>
      </c>
      <c r="E5" s="1023" t="s">
        <v>1457</v>
      </c>
      <c r="F5" s="1348">
        <v>18</v>
      </c>
      <c r="G5" s="2069">
        <f>N5/$N$23*F5</f>
        <v>0.30918929709705872</v>
      </c>
      <c r="H5" s="39" t="s">
        <v>110</v>
      </c>
      <c r="I5" s="1024">
        <v>1</v>
      </c>
      <c r="J5" s="2070">
        <f>N5/I5</f>
        <v>173</v>
      </c>
      <c r="K5" s="1349">
        <f t="shared" ref="K5:K22" si="0">Q5/I5</f>
        <v>1526</v>
      </c>
      <c r="L5" s="1349">
        <f t="shared" ref="L5:L22" si="1">S5/I5</f>
        <v>1526</v>
      </c>
      <c r="M5" s="2071">
        <f t="shared" ref="M5:M22" si="2">IF(L5&gt;K5,L5-K5,0)</f>
        <v>0</v>
      </c>
      <c r="N5" s="984">
        <v>173</v>
      </c>
      <c r="O5" s="983"/>
      <c r="P5" s="983">
        <v>228.9</v>
      </c>
      <c r="Q5" s="983">
        <v>1526</v>
      </c>
      <c r="R5" s="2071">
        <f>M5*I7</f>
        <v>0</v>
      </c>
      <c r="S5" s="983">
        <v>1526</v>
      </c>
      <c r="T5" s="2071">
        <v>0</v>
      </c>
      <c r="U5" s="2071"/>
      <c r="V5" s="2071"/>
      <c r="W5" s="2071">
        <v>0</v>
      </c>
      <c r="X5" s="2071"/>
      <c r="Y5" s="2071"/>
      <c r="Z5" s="2071">
        <f t="shared" ref="Z5:Z22" si="3">-PV(Discount_Rate,F5,W5)*I5</f>
        <v>0</v>
      </c>
      <c r="AA5" s="2071">
        <f t="shared" ref="AA5:AA22" si="4">IF(N5=0,0,(HLOOKUP(H5,ACGas_2014_2015,F5+1,FALSE)))</f>
        <v>9.4023910274484912</v>
      </c>
      <c r="AB5" s="2071">
        <f>AA5*N5</f>
        <v>1626.6136477485891</v>
      </c>
      <c r="AC5" s="1690"/>
      <c r="AD5" s="1690"/>
      <c r="AE5" s="2054"/>
      <c r="AF5" s="2054"/>
      <c r="AG5" s="2054"/>
      <c r="AH5" s="2054"/>
      <c r="AI5" s="2054"/>
      <c r="AJ5" s="2054"/>
      <c r="AK5" s="2054"/>
      <c r="AL5" s="2054"/>
      <c r="AM5" s="2054"/>
      <c r="AN5" s="2054"/>
      <c r="AO5" s="2054"/>
      <c r="AP5" s="2054"/>
      <c r="AQ5" s="2054"/>
      <c r="AR5" s="2054"/>
      <c r="AS5" s="2054"/>
      <c r="AT5" s="2054"/>
      <c r="AU5" s="2054"/>
      <c r="AV5" s="2054"/>
      <c r="AW5" s="2054"/>
      <c r="AX5" s="2054"/>
      <c r="AY5" s="2054"/>
      <c r="AZ5" s="2054"/>
      <c r="BA5" s="2054"/>
      <c r="BB5" s="2054"/>
      <c r="BC5" s="2054"/>
      <c r="BD5" s="2054"/>
      <c r="BE5" s="2054"/>
      <c r="BF5" s="2054"/>
      <c r="BG5" s="2054"/>
      <c r="BH5" s="2054"/>
      <c r="BI5" s="2054"/>
      <c r="BJ5" s="2054"/>
      <c r="BK5" s="2054"/>
      <c r="BL5" s="2054"/>
      <c r="BM5" s="2054"/>
      <c r="BN5" s="2054"/>
      <c r="BO5" s="2054"/>
      <c r="BP5" s="2054"/>
      <c r="BQ5" s="2054"/>
      <c r="BR5" s="2054"/>
      <c r="BS5" s="2054"/>
      <c r="BT5" s="2054"/>
      <c r="BU5" s="2054"/>
      <c r="BV5" s="2054"/>
      <c r="BW5" s="2054"/>
      <c r="BX5" s="2054"/>
      <c r="BY5" s="2054"/>
      <c r="BZ5" s="2054"/>
      <c r="CA5" s="2054"/>
      <c r="CB5" s="2054"/>
      <c r="CC5" s="2054"/>
      <c r="CD5" s="2054"/>
      <c r="CE5" s="2054"/>
      <c r="CF5" s="2054"/>
      <c r="CG5" s="2054"/>
      <c r="CH5" s="2054"/>
      <c r="CI5" s="2054"/>
      <c r="CJ5" s="2054"/>
      <c r="CK5" s="2054"/>
      <c r="CL5" s="2054"/>
      <c r="CM5" s="2054"/>
      <c r="CN5" s="2054"/>
      <c r="CO5" s="2054"/>
      <c r="CP5" s="2054"/>
      <c r="CQ5" s="2054"/>
      <c r="CR5" s="2054"/>
      <c r="CS5" s="2054"/>
      <c r="CT5" s="2054"/>
      <c r="CU5" s="2054"/>
      <c r="CV5" s="2054"/>
      <c r="CW5" s="2054"/>
      <c r="CX5" s="2054"/>
      <c r="CY5" s="2054"/>
      <c r="CZ5" s="2054"/>
      <c r="DA5" s="2054"/>
      <c r="DB5" s="2054"/>
      <c r="DC5" s="2054"/>
      <c r="DD5" s="2054"/>
      <c r="DE5" s="2054"/>
      <c r="DF5" s="2054"/>
      <c r="DG5" s="2054"/>
      <c r="DH5" s="2054"/>
      <c r="DI5" s="2054"/>
      <c r="DJ5" s="2054"/>
      <c r="DK5" s="2054"/>
      <c r="DL5" s="2054"/>
      <c r="DM5" s="2054"/>
      <c r="DN5" s="2054"/>
      <c r="DO5" s="2054"/>
      <c r="DP5" s="2054"/>
      <c r="DQ5" s="2054"/>
      <c r="DR5" s="2054"/>
      <c r="DS5" s="2054"/>
      <c r="DT5" s="2054"/>
      <c r="DU5" s="2054"/>
      <c r="DV5" s="2054"/>
      <c r="DW5" s="2054"/>
      <c r="DX5" s="2054"/>
      <c r="DY5" s="2054"/>
      <c r="DZ5" s="2054"/>
      <c r="EA5" s="2054"/>
      <c r="EB5" s="2054"/>
      <c r="EC5" s="2054"/>
      <c r="ED5" s="2054"/>
      <c r="EE5" s="2054"/>
      <c r="EF5" s="2054"/>
      <c r="EG5" s="2054"/>
      <c r="EH5" s="2054"/>
      <c r="EI5" s="2054"/>
      <c r="EJ5" s="2054"/>
      <c r="EK5" s="2054"/>
      <c r="EL5" s="2054"/>
      <c r="EM5" s="2054"/>
      <c r="EN5" s="2054"/>
      <c r="EO5" s="2054"/>
      <c r="EP5" s="2054"/>
      <c r="EQ5" s="2054"/>
      <c r="ER5" s="2054"/>
      <c r="ES5" s="2054"/>
      <c r="ET5" s="2054"/>
      <c r="EU5" s="2054"/>
      <c r="EV5" s="2054"/>
      <c r="EW5" s="2054"/>
      <c r="EX5" s="2054"/>
      <c r="EY5" s="2054"/>
      <c r="EZ5" s="2054"/>
      <c r="FA5" s="2054"/>
      <c r="FB5" s="2054"/>
      <c r="FC5" s="2054"/>
      <c r="FD5" s="2054"/>
      <c r="FE5" s="2054"/>
      <c r="FF5" s="2054"/>
      <c r="FG5" s="2054"/>
      <c r="FH5" s="2054"/>
      <c r="FI5" s="2054"/>
      <c r="FJ5" s="2054"/>
      <c r="FK5" s="2054"/>
      <c r="FL5" s="2054"/>
      <c r="FM5" s="2054"/>
      <c r="FN5" s="2054"/>
      <c r="FO5" s="2054"/>
      <c r="FP5" s="2054"/>
      <c r="FQ5" s="2054"/>
      <c r="FR5" s="2054"/>
      <c r="FS5" s="2054"/>
      <c r="FT5" s="2054"/>
      <c r="FU5" s="2054"/>
      <c r="FV5" s="2054"/>
      <c r="FW5" s="2054"/>
      <c r="FX5" s="2054"/>
      <c r="FY5" s="2054"/>
      <c r="FZ5" s="2054"/>
      <c r="GA5" s="2054"/>
      <c r="GB5" s="2054"/>
      <c r="GC5" s="2054"/>
      <c r="GD5" s="2054"/>
      <c r="GE5" s="2054"/>
      <c r="GF5" s="2054"/>
      <c r="GG5" s="2054"/>
      <c r="GH5" s="2054"/>
      <c r="GI5" s="2054"/>
      <c r="GJ5" s="2054"/>
      <c r="GK5" s="2054"/>
      <c r="GL5" s="2054"/>
      <c r="GM5" s="2054"/>
      <c r="GN5" s="2054"/>
      <c r="GO5" s="2054"/>
      <c r="GP5" s="2054"/>
      <c r="GQ5" s="2054"/>
      <c r="GR5" s="2054"/>
      <c r="GS5" s="2054"/>
      <c r="GT5" s="2054"/>
      <c r="GU5" s="2054"/>
      <c r="GV5" s="2054"/>
      <c r="GW5" s="2054"/>
      <c r="GX5" s="2054"/>
      <c r="GY5" s="2054"/>
      <c r="GZ5" s="2054"/>
      <c r="HA5" s="2054"/>
      <c r="HB5" s="2054"/>
      <c r="HC5" s="2054"/>
      <c r="HD5" s="2054"/>
      <c r="HE5" s="2054"/>
      <c r="HF5" s="2054"/>
      <c r="HG5" s="2054"/>
      <c r="HH5" s="2054"/>
      <c r="HI5" s="2054"/>
      <c r="HJ5" s="2054"/>
      <c r="HK5" s="2054"/>
      <c r="HL5" s="2054"/>
      <c r="HM5" s="2054"/>
      <c r="HN5" s="2054"/>
      <c r="HO5" s="2054"/>
      <c r="HP5" s="2054"/>
      <c r="HQ5" s="2054"/>
      <c r="HR5" s="2054"/>
      <c r="HS5" s="2054"/>
      <c r="HT5" s="2054"/>
      <c r="HU5" s="2054"/>
      <c r="HV5" s="2054"/>
      <c r="HW5" s="2054"/>
      <c r="HX5" s="2054"/>
      <c r="HY5" s="2054"/>
      <c r="HZ5" s="2054"/>
      <c r="IA5" s="2054"/>
      <c r="IB5" s="2054"/>
      <c r="IC5" s="2054"/>
      <c r="ID5" s="2054"/>
      <c r="IE5" s="2054"/>
      <c r="IF5" s="2054"/>
      <c r="IG5" s="2054"/>
      <c r="IH5" s="2054"/>
      <c r="II5" s="2054"/>
      <c r="IJ5" s="2054"/>
      <c r="IK5" s="2054"/>
      <c r="IL5" s="2054"/>
      <c r="IM5" s="2054"/>
      <c r="IN5" s="2054"/>
      <c r="IO5" s="2054"/>
      <c r="IP5" s="2054"/>
      <c r="IQ5" s="2054"/>
      <c r="IR5" s="2054"/>
      <c r="IS5" s="2054"/>
      <c r="IT5" s="2054"/>
      <c r="IU5" s="2054"/>
      <c r="IV5" s="2054"/>
      <c r="IW5" s="2054"/>
      <c r="IX5" s="2054"/>
      <c r="IY5" s="2054"/>
      <c r="IZ5" s="2054"/>
      <c r="JA5" s="2054"/>
      <c r="JB5" s="2054"/>
      <c r="JC5" s="2054"/>
      <c r="JD5" s="2054"/>
      <c r="JE5" s="2054"/>
      <c r="JF5" s="2054"/>
      <c r="JG5" s="2054"/>
      <c r="JH5" s="2054"/>
      <c r="JI5" s="2054"/>
      <c r="JJ5" s="2054"/>
      <c r="JK5" s="2054"/>
      <c r="JL5" s="2054"/>
      <c r="JM5" s="2054"/>
      <c r="JN5" s="2054"/>
      <c r="JO5" s="2054"/>
      <c r="JP5" s="2054"/>
      <c r="JQ5" s="2054"/>
      <c r="JR5" s="2054"/>
      <c r="JS5" s="2054"/>
      <c r="JT5" s="2054"/>
      <c r="JU5" s="2054"/>
      <c r="JV5" s="2054"/>
      <c r="JW5" s="2054"/>
      <c r="JX5" s="2054"/>
      <c r="JY5" s="2054"/>
      <c r="JZ5" s="2054"/>
      <c r="KA5" s="2054"/>
      <c r="KB5" s="2054"/>
      <c r="KC5" s="2054"/>
      <c r="KD5" s="2054"/>
      <c r="KE5" s="2054"/>
      <c r="KF5" s="2054"/>
      <c r="KG5" s="2054"/>
      <c r="KH5" s="2054"/>
      <c r="KI5" s="2054"/>
      <c r="KJ5" s="2054"/>
      <c r="KK5" s="2054"/>
      <c r="KL5" s="2054"/>
      <c r="KM5" s="2054"/>
      <c r="KN5" s="2054"/>
      <c r="KO5" s="2054"/>
      <c r="KP5" s="2054"/>
      <c r="KQ5" s="2054"/>
      <c r="KR5" s="2054"/>
      <c r="KS5" s="2054"/>
      <c r="KT5" s="2054"/>
      <c r="KU5" s="2054"/>
      <c r="KV5" s="2054"/>
      <c r="KW5" s="2054"/>
      <c r="KX5" s="2054"/>
      <c r="KY5" s="2054"/>
      <c r="KZ5" s="2054"/>
      <c r="LA5" s="2054"/>
      <c r="LB5" s="2054"/>
      <c r="LC5" s="2054"/>
      <c r="LD5" s="2054"/>
      <c r="LE5" s="2054"/>
      <c r="LF5" s="2054"/>
      <c r="LG5" s="2054"/>
      <c r="LH5" s="2054"/>
      <c r="LI5" s="2054"/>
      <c r="LJ5" s="2054"/>
      <c r="LK5" s="2054"/>
      <c r="LL5" s="2054"/>
      <c r="LM5" s="2054"/>
      <c r="LN5" s="2054"/>
      <c r="LO5" s="2054"/>
      <c r="LP5" s="2054"/>
      <c r="LQ5" s="2054"/>
      <c r="LR5" s="2054"/>
      <c r="LS5" s="2054"/>
      <c r="LT5" s="2054"/>
      <c r="LU5" s="2054"/>
      <c r="LV5" s="2054"/>
      <c r="LW5" s="2054"/>
      <c r="LX5" s="2054"/>
      <c r="LY5" s="2054"/>
      <c r="LZ5" s="2054"/>
      <c r="MA5" s="2054"/>
      <c r="MB5" s="2054"/>
      <c r="MC5" s="2054"/>
      <c r="MD5" s="2054"/>
      <c r="ME5" s="2054"/>
      <c r="MF5" s="2054"/>
      <c r="MG5" s="2054"/>
      <c r="MH5" s="2054"/>
      <c r="MI5" s="2054"/>
      <c r="MJ5" s="2054"/>
      <c r="MK5" s="2054"/>
      <c r="ML5" s="2054"/>
      <c r="MM5" s="2054"/>
      <c r="MN5" s="2054"/>
      <c r="MO5" s="2054"/>
      <c r="MP5" s="2054"/>
      <c r="MQ5" s="2054"/>
      <c r="MR5" s="2054"/>
      <c r="MS5" s="2054"/>
      <c r="MT5" s="2054"/>
      <c r="MU5" s="2054"/>
      <c r="MV5" s="2054"/>
      <c r="MW5" s="2054"/>
      <c r="MX5" s="2054"/>
      <c r="MY5" s="2054"/>
      <c r="MZ5" s="2054"/>
      <c r="NA5" s="2054"/>
      <c r="NB5" s="2054"/>
      <c r="NC5" s="2054"/>
      <c r="ND5" s="2054"/>
      <c r="NE5" s="2054"/>
      <c r="NF5" s="2054"/>
      <c r="NG5" s="2054"/>
      <c r="NH5" s="2054"/>
      <c r="NI5" s="2054"/>
      <c r="NJ5" s="2054"/>
      <c r="NK5" s="2054"/>
      <c r="NL5" s="2054"/>
      <c r="NM5" s="2054"/>
      <c r="NN5" s="2054"/>
      <c r="NO5" s="2054"/>
      <c r="NP5" s="2054"/>
      <c r="NQ5" s="2054"/>
      <c r="NR5" s="2054"/>
      <c r="NS5" s="2054"/>
      <c r="NT5" s="2054"/>
      <c r="NU5" s="2054"/>
      <c r="NV5" s="2054"/>
      <c r="NW5" s="2054"/>
      <c r="NX5" s="2054"/>
      <c r="NY5" s="2054"/>
      <c r="NZ5" s="2054"/>
      <c r="OA5" s="2054"/>
      <c r="OB5" s="2054"/>
      <c r="OC5" s="2054"/>
      <c r="OD5" s="2054"/>
      <c r="OE5" s="2054"/>
      <c r="OF5" s="2054"/>
      <c r="OG5" s="2054"/>
      <c r="OH5" s="2054"/>
      <c r="OI5" s="2054"/>
      <c r="OJ5" s="2054"/>
      <c r="OK5" s="2054"/>
      <c r="OL5" s="2054"/>
      <c r="OM5" s="2054"/>
      <c r="ON5" s="2054"/>
      <c r="OO5" s="2054"/>
      <c r="OP5" s="2054"/>
      <c r="OQ5" s="2054"/>
      <c r="OR5" s="2054"/>
      <c r="OS5" s="2054"/>
      <c r="OT5" s="2054"/>
      <c r="OU5" s="2054"/>
      <c r="OV5" s="2054"/>
      <c r="OW5" s="2054"/>
      <c r="OX5" s="2054"/>
      <c r="OY5" s="2054"/>
      <c r="OZ5" s="2054"/>
      <c r="PA5" s="2054"/>
      <c r="PB5" s="2054"/>
      <c r="PC5" s="2054"/>
      <c r="PD5" s="2054"/>
      <c r="PE5" s="2054"/>
      <c r="PF5" s="2054"/>
      <c r="PG5" s="2054"/>
      <c r="PH5" s="2054"/>
      <c r="PI5" s="2054"/>
      <c r="PJ5" s="2054"/>
      <c r="PK5" s="2054"/>
      <c r="PL5" s="2054"/>
      <c r="PM5" s="2054"/>
      <c r="PN5" s="2054"/>
      <c r="PO5" s="2054"/>
      <c r="PP5" s="2054"/>
      <c r="PQ5" s="2054"/>
      <c r="PR5" s="2054"/>
      <c r="PS5" s="2054"/>
      <c r="PT5" s="2054"/>
      <c r="PU5" s="2054"/>
      <c r="PV5" s="2054"/>
      <c r="PW5" s="2054"/>
      <c r="PX5" s="2054"/>
      <c r="PY5" s="2054"/>
      <c r="PZ5" s="2054"/>
      <c r="QA5" s="2054"/>
      <c r="QB5" s="2054"/>
      <c r="QC5" s="2054"/>
      <c r="QD5" s="2054"/>
      <c r="QE5" s="2054"/>
      <c r="QF5" s="2054"/>
      <c r="QG5" s="2054"/>
      <c r="QH5" s="2054"/>
      <c r="QI5" s="2054"/>
    </row>
    <row r="6" spans="1:451" s="2072" customFormat="1">
      <c r="A6" s="2066"/>
      <c r="B6" s="2067" t="s">
        <v>240</v>
      </c>
      <c r="C6" s="2068"/>
      <c r="D6" s="2068" t="s">
        <v>1464</v>
      </c>
      <c r="E6" s="1023" t="s">
        <v>866</v>
      </c>
      <c r="F6" s="1348">
        <v>18</v>
      </c>
      <c r="G6" s="2069">
        <f t="shared" ref="G6:G22" si="5">(N6/$N$23)*F6</f>
        <v>0.58978305226606575</v>
      </c>
      <c r="H6" s="39" t="s">
        <v>110</v>
      </c>
      <c r="I6" s="1024">
        <v>4</v>
      </c>
      <c r="J6" s="2070">
        <f t="shared" ref="J6:J9" si="6">N6/I6</f>
        <v>82.5</v>
      </c>
      <c r="K6" s="1349">
        <f t="shared" si="0"/>
        <v>603</v>
      </c>
      <c r="L6" s="1349">
        <f t="shared" si="1"/>
        <v>603</v>
      </c>
      <c r="M6" s="2071">
        <f t="shared" si="2"/>
        <v>0</v>
      </c>
      <c r="N6" s="984">
        <v>330</v>
      </c>
      <c r="O6" s="983"/>
      <c r="P6" s="983">
        <v>361.8</v>
      </c>
      <c r="Q6" s="983">
        <v>2412</v>
      </c>
      <c r="R6" s="2071">
        <f>M6*I8</f>
        <v>0</v>
      </c>
      <c r="S6" s="983">
        <v>2412</v>
      </c>
      <c r="T6" s="2071">
        <v>0</v>
      </c>
      <c r="U6" s="2071"/>
      <c r="V6" s="2071"/>
      <c r="W6" s="2071">
        <v>0</v>
      </c>
      <c r="X6" s="2071"/>
      <c r="Y6" s="2071"/>
      <c r="Z6" s="2071">
        <f t="shared" si="3"/>
        <v>0</v>
      </c>
      <c r="AA6" s="2071">
        <f t="shared" si="4"/>
        <v>9.4023910274484912</v>
      </c>
      <c r="AB6" s="2071">
        <f>AA6*N6</f>
        <v>3102.7890390580019</v>
      </c>
      <c r="AC6" s="1690"/>
      <c r="AD6" s="1690"/>
      <c r="AE6" s="2054"/>
      <c r="AF6" s="2054"/>
      <c r="AG6" s="2054"/>
      <c r="AH6" s="2054"/>
      <c r="AI6" s="2054"/>
      <c r="AJ6" s="2054"/>
      <c r="AK6" s="2054"/>
      <c r="AL6" s="2054"/>
      <c r="AM6" s="2054"/>
      <c r="AN6" s="2054"/>
      <c r="AO6" s="2054"/>
      <c r="AP6" s="2054"/>
      <c r="AQ6" s="2054"/>
      <c r="AR6" s="2054"/>
      <c r="AS6" s="2054"/>
      <c r="AT6" s="2054"/>
      <c r="AU6" s="2054"/>
      <c r="AV6" s="2054"/>
      <c r="AW6" s="2054"/>
      <c r="AX6" s="2054"/>
      <c r="AY6" s="2054"/>
      <c r="AZ6" s="2054"/>
      <c r="BA6" s="2054"/>
      <c r="BB6" s="2054"/>
      <c r="BC6" s="2054"/>
      <c r="BD6" s="2054"/>
      <c r="BE6" s="2054"/>
      <c r="BF6" s="2054"/>
      <c r="BG6" s="2054"/>
      <c r="BH6" s="2054"/>
      <c r="BI6" s="2054"/>
      <c r="BJ6" s="2054"/>
      <c r="BK6" s="2054"/>
      <c r="BL6" s="2054"/>
      <c r="BM6" s="2054"/>
      <c r="BN6" s="2054"/>
      <c r="BO6" s="2054"/>
      <c r="BP6" s="2054"/>
      <c r="BQ6" s="2054"/>
      <c r="BR6" s="2054"/>
      <c r="BS6" s="2054"/>
      <c r="BT6" s="2054"/>
      <c r="BU6" s="2054"/>
      <c r="BV6" s="2054"/>
      <c r="BW6" s="2054"/>
      <c r="BX6" s="2054"/>
      <c r="BY6" s="2054"/>
      <c r="BZ6" s="2054"/>
      <c r="CA6" s="2054"/>
      <c r="CB6" s="2054"/>
      <c r="CC6" s="2054"/>
      <c r="CD6" s="2054"/>
      <c r="CE6" s="2054"/>
      <c r="CF6" s="2054"/>
      <c r="CG6" s="2054"/>
      <c r="CH6" s="2054"/>
      <c r="CI6" s="2054"/>
      <c r="CJ6" s="2054"/>
      <c r="CK6" s="2054"/>
      <c r="CL6" s="2054"/>
      <c r="CM6" s="2054"/>
      <c r="CN6" s="2054"/>
      <c r="CO6" s="2054"/>
      <c r="CP6" s="2054"/>
      <c r="CQ6" s="2054"/>
      <c r="CR6" s="2054"/>
      <c r="CS6" s="2054"/>
      <c r="CT6" s="2054"/>
      <c r="CU6" s="2054"/>
      <c r="CV6" s="2054"/>
      <c r="CW6" s="2054"/>
      <c r="CX6" s="2054"/>
      <c r="CY6" s="2054"/>
      <c r="CZ6" s="2054"/>
      <c r="DA6" s="2054"/>
      <c r="DB6" s="2054"/>
      <c r="DC6" s="2054"/>
      <c r="DD6" s="2054"/>
      <c r="DE6" s="2054"/>
      <c r="DF6" s="2054"/>
      <c r="DG6" s="2054"/>
      <c r="DH6" s="2054"/>
      <c r="DI6" s="2054"/>
      <c r="DJ6" s="2054"/>
      <c r="DK6" s="2054"/>
      <c r="DL6" s="2054"/>
      <c r="DM6" s="2054"/>
      <c r="DN6" s="2054"/>
      <c r="DO6" s="2054"/>
      <c r="DP6" s="2054"/>
      <c r="DQ6" s="2054"/>
      <c r="DR6" s="2054"/>
      <c r="DS6" s="2054"/>
      <c r="DT6" s="2054"/>
      <c r="DU6" s="2054"/>
      <c r="DV6" s="2054"/>
      <c r="DW6" s="2054"/>
      <c r="DX6" s="2054"/>
      <c r="DY6" s="2054"/>
      <c r="DZ6" s="2054"/>
      <c r="EA6" s="2054"/>
      <c r="EB6" s="2054"/>
      <c r="EC6" s="2054"/>
      <c r="ED6" s="2054"/>
      <c r="EE6" s="2054"/>
      <c r="EF6" s="2054"/>
      <c r="EG6" s="2054"/>
      <c r="EH6" s="2054"/>
      <c r="EI6" s="2054"/>
      <c r="EJ6" s="2054"/>
      <c r="EK6" s="2054"/>
      <c r="EL6" s="2054"/>
      <c r="EM6" s="2054"/>
      <c r="EN6" s="2054"/>
      <c r="EO6" s="2054"/>
      <c r="EP6" s="2054"/>
      <c r="EQ6" s="2054"/>
      <c r="ER6" s="2054"/>
      <c r="ES6" s="2054"/>
      <c r="ET6" s="2054"/>
      <c r="EU6" s="2054"/>
      <c r="EV6" s="2054"/>
      <c r="EW6" s="2054"/>
      <c r="EX6" s="2054"/>
      <c r="EY6" s="2054"/>
      <c r="EZ6" s="2054"/>
      <c r="FA6" s="2054"/>
      <c r="FB6" s="2054"/>
      <c r="FC6" s="2054"/>
      <c r="FD6" s="2054"/>
      <c r="FE6" s="2054"/>
      <c r="FF6" s="2054"/>
      <c r="FG6" s="2054"/>
      <c r="FH6" s="2054"/>
      <c r="FI6" s="2054"/>
      <c r="FJ6" s="2054"/>
      <c r="FK6" s="2054"/>
      <c r="FL6" s="2054"/>
      <c r="FM6" s="2054"/>
      <c r="FN6" s="2054"/>
      <c r="FO6" s="2054"/>
      <c r="FP6" s="2054"/>
      <c r="FQ6" s="2054"/>
      <c r="FR6" s="2054"/>
      <c r="FS6" s="2054"/>
      <c r="FT6" s="2054"/>
      <c r="FU6" s="2054"/>
      <c r="FV6" s="2054"/>
      <c r="FW6" s="2054"/>
      <c r="FX6" s="2054"/>
      <c r="FY6" s="2054"/>
      <c r="FZ6" s="2054"/>
      <c r="GA6" s="2054"/>
      <c r="GB6" s="2054"/>
      <c r="GC6" s="2054"/>
      <c r="GD6" s="2054"/>
      <c r="GE6" s="2054"/>
      <c r="GF6" s="2054"/>
      <c r="GG6" s="2054"/>
      <c r="GH6" s="2054"/>
      <c r="GI6" s="2054"/>
      <c r="GJ6" s="2054"/>
      <c r="GK6" s="2054"/>
      <c r="GL6" s="2054"/>
      <c r="GM6" s="2054"/>
      <c r="GN6" s="2054"/>
      <c r="GO6" s="2054"/>
      <c r="GP6" s="2054"/>
      <c r="GQ6" s="2054"/>
      <c r="GR6" s="2054"/>
      <c r="GS6" s="2054"/>
      <c r="GT6" s="2054"/>
      <c r="GU6" s="2054"/>
      <c r="GV6" s="2054"/>
      <c r="GW6" s="2054"/>
      <c r="GX6" s="2054"/>
      <c r="GY6" s="2054"/>
      <c r="GZ6" s="2054"/>
      <c r="HA6" s="2054"/>
      <c r="HB6" s="2054"/>
      <c r="HC6" s="2054"/>
      <c r="HD6" s="2054"/>
      <c r="HE6" s="2054"/>
      <c r="HF6" s="2054"/>
      <c r="HG6" s="2054"/>
      <c r="HH6" s="2054"/>
      <c r="HI6" s="2054"/>
      <c r="HJ6" s="2054"/>
      <c r="HK6" s="2054"/>
      <c r="HL6" s="2054"/>
      <c r="HM6" s="2054"/>
      <c r="HN6" s="2054"/>
      <c r="HO6" s="2054"/>
      <c r="HP6" s="2054"/>
      <c r="HQ6" s="2054"/>
      <c r="HR6" s="2054"/>
      <c r="HS6" s="2054"/>
      <c r="HT6" s="2054"/>
      <c r="HU6" s="2054"/>
      <c r="HV6" s="2054"/>
      <c r="HW6" s="2054"/>
      <c r="HX6" s="2054"/>
      <c r="HY6" s="2054"/>
      <c r="HZ6" s="2054"/>
      <c r="IA6" s="2054"/>
      <c r="IB6" s="2054"/>
      <c r="IC6" s="2054"/>
      <c r="ID6" s="2054"/>
      <c r="IE6" s="2054"/>
      <c r="IF6" s="2054"/>
      <c r="IG6" s="2054"/>
      <c r="IH6" s="2054"/>
      <c r="II6" s="2054"/>
      <c r="IJ6" s="2054"/>
      <c r="IK6" s="2054"/>
      <c r="IL6" s="2054"/>
      <c r="IM6" s="2054"/>
      <c r="IN6" s="2054"/>
      <c r="IO6" s="2054"/>
      <c r="IP6" s="2054"/>
      <c r="IQ6" s="2054"/>
      <c r="IR6" s="2054"/>
      <c r="IS6" s="2054"/>
      <c r="IT6" s="2054"/>
      <c r="IU6" s="2054"/>
      <c r="IV6" s="2054"/>
      <c r="IW6" s="2054"/>
      <c r="IX6" s="2054"/>
      <c r="IY6" s="2054"/>
      <c r="IZ6" s="2054"/>
      <c r="JA6" s="2054"/>
      <c r="JB6" s="2054"/>
      <c r="JC6" s="2054"/>
      <c r="JD6" s="2054"/>
      <c r="JE6" s="2054"/>
      <c r="JF6" s="2054"/>
      <c r="JG6" s="2054"/>
      <c r="JH6" s="2054"/>
      <c r="JI6" s="2054"/>
      <c r="JJ6" s="2054"/>
      <c r="JK6" s="2054"/>
      <c r="JL6" s="2054"/>
      <c r="JM6" s="2054"/>
      <c r="JN6" s="2054"/>
      <c r="JO6" s="2054"/>
      <c r="JP6" s="2054"/>
      <c r="JQ6" s="2054"/>
      <c r="JR6" s="2054"/>
      <c r="JS6" s="2054"/>
      <c r="JT6" s="2054"/>
      <c r="JU6" s="2054"/>
      <c r="JV6" s="2054"/>
      <c r="JW6" s="2054"/>
      <c r="JX6" s="2054"/>
      <c r="JY6" s="2054"/>
      <c r="JZ6" s="2054"/>
      <c r="KA6" s="2054"/>
      <c r="KB6" s="2054"/>
      <c r="KC6" s="2054"/>
      <c r="KD6" s="2054"/>
      <c r="KE6" s="2054"/>
      <c r="KF6" s="2054"/>
      <c r="KG6" s="2054"/>
      <c r="KH6" s="2054"/>
      <c r="KI6" s="2054"/>
      <c r="KJ6" s="2054"/>
      <c r="KK6" s="2054"/>
      <c r="KL6" s="2054"/>
      <c r="KM6" s="2054"/>
      <c r="KN6" s="2054"/>
      <c r="KO6" s="2054"/>
      <c r="KP6" s="2054"/>
      <c r="KQ6" s="2054"/>
      <c r="KR6" s="2054"/>
      <c r="KS6" s="2054"/>
      <c r="KT6" s="2054"/>
      <c r="KU6" s="2054"/>
      <c r="KV6" s="2054"/>
      <c r="KW6" s="2054"/>
      <c r="KX6" s="2054"/>
      <c r="KY6" s="2054"/>
      <c r="KZ6" s="2054"/>
      <c r="LA6" s="2054"/>
      <c r="LB6" s="2054"/>
      <c r="LC6" s="2054"/>
      <c r="LD6" s="2054"/>
      <c r="LE6" s="2054"/>
      <c r="LF6" s="2054"/>
      <c r="LG6" s="2054"/>
      <c r="LH6" s="2054"/>
      <c r="LI6" s="2054"/>
      <c r="LJ6" s="2054"/>
      <c r="LK6" s="2054"/>
      <c r="LL6" s="2054"/>
      <c r="LM6" s="2054"/>
      <c r="LN6" s="2054"/>
      <c r="LO6" s="2054"/>
      <c r="LP6" s="2054"/>
      <c r="LQ6" s="2054"/>
      <c r="LR6" s="2054"/>
      <c r="LS6" s="2054"/>
      <c r="LT6" s="2054"/>
      <c r="LU6" s="2054"/>
      <c r="LV6" s="2054"/>
      <c r="LW6" s="2054"/>
      <c r="LX6" s="2054"/>
      <c r="LY6" s="2054"/>
      <c r="LZ6" s="2054"/>
      <c r="MA6" s="2054"/>
      <c r="MB6" s="2054"/>
      <c r="MC6" s="2054"/>
      <c r="MD6" s="2054"/>
      <c r="ME6" s="2054"/>
      <c r="MF6" s="2054"/>
      <c r="MG6" s="2054"/>
      <c r="MH6" s="2054"/>
      <c r="MI6" s="2054"/>
      <c r="MJ6" s="2054"/>
      <c r="MK6" s="2054"/>
      <c r="ML6" s="2054"/>
      <c r="MM6" s="2054"/>
      <c r="MN6" s="2054"/>
      <c r="MO6" s="2054"/>
      <c r="MP6" s="2054"/>
      <c r="MQ6" s="2054"/>
      <c r="MR6" s="2054"/>
      <c r="MS6" s="2054"/>
      <c r="MT6" s="2054"/>
      <c r="MU6" s="2054"/>
      <c r="MV6" s="2054"/>
      <c r="MW6" s="2054"/>
      <c r="MX6" s="2054"/>
      <c r="MY6" s="2054"/>
      <c r="MZ6" s="2054"/>
      <c r="NA6" s="2054"/>
      <c r="NB6" s="2054"/>
      <c r="NC6" s="2054"/>
      <c r="ND6" s="2054"/>
      <c r="NE6" s="2054"/>
      <c r="NF6" s="2054"/>
      <c r="NG6" s="2054"/>
      <c r="NH6" s="2054"/>
      <c r="NI6" s="2054"/>
      <c r="NJ6" s="2054"/>
      <c r="NK6" s="2054"/>
      <c r="NL6" s="2054"/>
      <c r="NM6" s="2054"/>
      <c r="NN6" s="2054"/>
      <c r="NO6" s="2054"/>
      <c r="NP6" s="2054"/>
      <c r="NQ6" s="2054"/>
      <c r="NR6" s="2054"/>
      <c r="NS6" s="2054"/>
      <c r="NT6" s="2054"/>
      <c r="NU6" s="2054"/>
      <c r="NV6" s="2054"/>
      <c r="NW6" s="2054"/>
      <c r="NX6" s="2054"/>
      <c r="NY6" s="2054"/>
      <c r="NZ6" s="2054"/>
      <c r="OA6" s="2054"/>
      <c r="OB6" s="2054"/>
      <c r="OC6" s="2054"/>
      <c r="OD6" s="2054"/>
      <c r="OE6" s="2054"/>
      <c r="OF6" s="2054"/>
      <c r="OG6" s="2054"/>
      <c r="OH6" s="2054"/>
      <c r="OI6" s="2054"/>
      <c r="OJ6" s="2054"/>
      <c r="OK6" s="2054"/>
      <c r="OL6" s="2054"/>
      <c r="OM6" s="2054"/>
      <c r="ON6" s="2054"/>
      <c r="OO6" s="2054"/>
      <c r="OP6" s="2054"/>
      <c r="OQ6" s="2054"/>
      <c r="OR6" s="2054"/>
      <c r="OS6" s="2054"/>
      <c r="OT6" s="2054"/>
      <c r="OU6" s="2054"/>
      <c r="OV6" s="2054"/>
      <c r="OW6" s="2054"/>
      <c r="OX6" s="2054"/>
      <c r="OY6" s="2054"/>
      <c r="OZ6" s="2054"/>
      <c r="PA6" s="2054"/>
      <c r="PB6" s="2054"/>
      <c r="PC6" s="2054"/>
      <c r="PD6" s="2054"/>
      <c r="PE6" s="2054"/>
      <c r="PF6" s="2054"/>
      <c r="PG6" s="2054"/>
      <c r="PH6" s="2054"/>
      <c r="PI6" s="2054"/>
      <c r="PJ6" s="2054"/>
      <c r="PK6" s="2054"/>
      <c r="PL6" s="2054"/>
      <c r="PM6" s="2054"/>
      <c r="PN6" s="2054"/>
      <c r="PO6" s="2054"/>
      <c r="PP6" s="2054"/>
      <c r="PQ6" s="2054"/>
      <c r="PR6" s="2054"/>
      <c r="PS6" s="2054"/>
      <c r="PT6" s="2054"/>
      <c r="PU6" s="2054"/>
      <c r="PV6" s="2054"/>
      <c r="PW6" s="2054"/>
      <c r="PX6" s="2054"/>
      <c r="PY6" s="2054"/>
      <c r="PZ6" s="2054"/>
      <c r="QA6" s="2054"/>
      <c r="QB6" s="2054"/>
      <c r="QC6" s="2054"/>
      <c r="QD6" s="2054"/>
      <c r="QE6" s="2054"/>
      <c r="QF6" s="2054"/>
      <c r="QG6" s="2054"/>
      <c r="QH6" s="2054"/>
      <c r="QI6" s="2054"/>
    </row>
    <row r="7" spans="1:451" s="2072" customFormat="1">
      <c r="A7" s="2066"/>
      <c r="B7" s="2081" t="s">
        <v>240</v>
      </c>
      <c r="C7" s="2068"/>
      <c r="D7" s="2068" t="s">
        <v>1464</v>
      </c>
      <c r="E7" s="2082" t="s">
        <v>867</v>
      </c>
      <c r="F7" s="1409">
        <v>18</v>
      </c>
      <c r="G7" s="2083">
        <f t="shared" si="5"/>
        <v>2.359132209064263</v>
      </c>
      <c r="H7" s="2084" t="s">
        <v>110</v>
      </c>
      <c r="I7" s="2085">
        <v>12</v>
      </c>
      <c r="J7" s="2086">
        <f t="shared" si="6"/>
        <v>110</v>
      </c>
      <c r="K7" s="1414">
        <f t="shared" si="0"/>
        <v>692</v>
      </c>
      <c r="L7" s="1414">
        <f t="shared" si="1"/>
        <v>692</v>
      </c>
      <c r="M7" s="2087">
        <f t="shared" si="2"/>
        <v>0</v>
      </c>
      <c r="N7" s="2088">
        <v>1320</v>
      </c>
      <c r="O7" s="2089"/>
      <c r="P7" s="2089">
        <v>1245.5999999999999</v>
      </c>
      <c r="Q7" s="2089">
        <v>8304</v>
      </c>
      <c r="R7" s="2087">
        <f>M7*I9</f>
        <v>0</v>
      </c>
      <c r="S7" s="2089">
        <v>8304</v>
      </c>
      <c r="T7" s="2087">
        <v>0</v>
      </c>
      <c r="U7" s="2087"/>
      <c r="V7" s="2087"/>
      <c r="W7" s="2087">
        <v>0</v>
      </c>
      <c r="X7" s="2087"/>
      <c r="Y7" s="2087"/>
      <c r="Z7" s="2087">
        <f t="shared" si="3"/>
        <v>0</v>
      </c>
      <c r="AA7" s="2087">
        <f t="shared" si="4"/>
        <v>9.4023910274484912</v>
      </c>
      <c r="AB7" s="2087">
        <f>AA7*N7</f>
        <v>12411.156156232008</v>
      </c>
      <c r="AC7" s="2090"/>
      <c r="AD7" s="2090"/>
      <c r="AE7" s="2054"/>
      <c r="AF7" s="2054"/>
      <c r="AG7" s="2054"/>
      <c r="AH7" s="2054"/>
      <c r="AI7" s="2054"/>
      <c r="AJ7" s="2054"/>
      <c r="AK7" s="2054"/>
      <c r="AL7" s="2054"/>
      <c r="AM7" s="2054"/>
      <c r="AN7" s="2054"/>
      <c r="AO7" s="2054"/>
      <c r="AP7" s="2054"/>
      <c r="AQ7" s="2054"/>
      <c r="AR7" s="2054"/>
      <c r="AS7" s="2054"/>
      <c r="AT7" s="2054"/>
      <c r="AU7" s="2054"/>
      <c r="AV7" s="2054"/>
      <c r="AW7" s="2054"/>
      <c r="AX7" s="2054"/>
      <c r="AY7" s="2054"/>
      <c r="AZ7" s="2054"/>
      <c r="BA7" s="2054"/>
      <c r="BB7" s="2054"/>
      <c r="BC7" s="2054"/>
      <c r="BD7" s="2054"/>
      <c r="BE7" s="2054"/>
      <c r="BF7" s="2054"/>
      <c r="BG7" s="2054"/>
      <c r="BH7" s="2054"/>
      <c r="BI7" s="2054"/>
      <c r="BJ7" s="2054"/>
      <c r="BK7" s="2054"/>
      <c r="BL7" s="2054"/>
      <c r="BM7" s="2054"/>
      <c r="BN7" s="2054"/>
      <c r="BO7" s="2054"/>
      <c r="BP7" s="2054"/>
      <c r="BQ7" s="2054"/>
      <c r="BR7" s="2054"/>
      <c r="BS7" s="2054"/>
      <c r="BT7" s="2054"/>
      <c r="BU7" s="2054"/>
      <c r="BV7" s="2054"/>
      <c r="BW7" s="2054"/>
      <c r="BX7" s="2054"/>
      <c r="BY7" s="2054"/>
      <c r="BZ7" s="2054"/>
      <c r="CA7" s="2054"/>
      <c r="CB7" s="2054"/>
      <c r="CC7" s="2054"/>
      <c r="CD7" s="2054"/>
      <c r="CE7" s="2054"/>
      <c r="CF7" s="2054"/>
      <c r="CG7" s="2054"/>
      <c r="CH7" s="2054"/>
      <c r="CI7" s="2054"/>
      <c r="CJ7" s="2054"/>
      <c r="CK7" s="2054"/>
      <c r="CL7" s="2054"/>
      <c r="CM7" s="2054"/>
      <c r="CN7" s="2054"/>
      <c r="CO7" s="2054"/>
      <c r="CP7" s="2054"/>
      <c r="CQ7" s="2054"/>
      <c r="CR7" s="2054"/>
      <c r="CS7" s="2054"/>
      <c r="CT7" s="2054"/>
      <c r="CU7" s="2054"/>
      <c r="CV7" s="2054"/>
      <c r="CW7" s="2054"/>
      <c r="CX7" s="2054"/>
      <c r="CY7" s="2054"/>
      <c r="CZ7" s="2054"/>
      <c r="DA7" s="2054"/>
      <c r="DB7" s="2054"/>
      <c r="DC7" s="2054"/>
      <c r="DD7" s="2054"/>
      <c r="DE7" s="2054"/>
      <c r="DF7" s="2054"/>
      <c r="DG7" s="2054"/>
      <c r="DH7" s="2054"/>
      <c r="DI7" s="2054"/>
      <c r="DJ7" s="2054"/>
      <c r="DK7" s="2054"/>
      <c r="DL7" s="2054"/>
      <c r="DM7" s="2054"/>
      <c r="DN7" s="2054"/>
      <c r="DO7" s="2054"/>
      <c r="DP7" s="2054"/>
      <c r="DQ7" s="2054"/>
      <c r="DR7" s="2054"/>
      <c r="DS7" s="2054"/>
      <c r="DT7" s="2054"/>
      <c r="DU7" s="2054"/>
      <c r="DV7" s="2054"/>
      <c r="DW7" s="2054"/>
      <c r="DX7" s="2054"/>
      <c r="DY7" s="2054"/>
      <c r="DZ7" s="2054"/>
      <c r="EA7" s="2054"/>
      <c r="EB7" s="2054"/>
      <c r="EC7" s="2054"/>
      <c r="ED7" s="2054"/>
      <c r="EE7" s="2054"/>
      <c r="EF7" s="2054"/>
      <c r="EG7" s="2054"/>
      <c r="EH7" s="2054"/>
      <c r="EI7" s="2054"/>
      <c r="EJ7" s="2054"/>
      <c r="EK7" s="2054"/>
      <c r="EL7" s="2054"/>
      <c r="EM7" s="2054"/>
      <c r="EN7" s="2054"/>
      <c r="EO7" s="2054"/>
      <c r="EP7" s="2054"/>
      <c r="EQ7" s="2054"/>
      <c r="ER7" s="2054"/>
      <c r="ES7" s="2054"/>
      <c r="ET7" s="2054"/>
      <c r="EU7" s="2054"/>
      <c r="EV7" s="2054"/>
      <c r="EW7" s="2054"/>
      <c r="EX7" s="2054"/>
      <c r="EY7" s="2054"/>
      <c r="EZ7" s="2054"/>
      <c r="FA7" s="2054"/>
      <c r="FB7" s="2054"/>
      <c r="FC7" s="2054"/>
      <c r="FD7" s="2054"/>
      <c r="FE7" s="2054"/>
      <c r="FF7" s="2054"/>
      <c r="FG7" s="2054"/>
      <c r="FH7" s="2054"/>
      <c r="FI7" s="2054"/>
      <c r="FJ7" s="2054"/>
      <c r="FK7" s="2054"/>
      <c r="FL7" s="2054"/>
      <c r="FM7" s="2054"/>
      <c r="FN7" s="2054"/>
      <c r="FO7" s="2054"/>
      <c r="FP7" s="2054"/>
      <c r="FQ7" s="2054"/>
      <c r="FR7" s="2054"/>
      <c r="FS7" s="2054"/>
      <c r="FT7" s="2054"/>
      <c r="FU7" s="2054"/>
      <c r="FV7" s="2054"/>
      <c r="FW7" s="2054"/>
      <c r="FX7" s="2054"/>
      <c r="FY7" s="2054"/>
      <c r="FZ7" s="2054"/>
      <c r="GA7" s="2054"/>
      <c r="GB7" s="2054"/>
      <c r="GC7" s="2054"/>
      <c r="GD7" s="2054"/>
      <c r="GE7" s="2054"/>
      <c r="GF7" s="2054"/>
      <c r="GG7" s="2054"/>
      <c r="GH7" s="2054"/>
      <c r="GI7" s="2054"/>
      <c r="GJ7" s="2054"/>
      <c r="GK7" s="2054"/>
      <c r="GL7" s="2054"/>
      <c r="GM7" s="2054"/>
      <c r="GN7" s="2054"/>
      <c r="GO7" s="2054"/>
      <c r="GP7" s="2054"/>
      <c r="GQ7" s="2054"/>
      <c r="GR7" s="2054"/>
      <c r="GS7" s="2054"/>
      <c r="GT7" s="2054"/>
      <c r="GU7" s="2054"/>
      <c r="GV7" s="2054"/>
      <c r="GW7" s="2054"/>
      <c r="GX7" s="2054"/>
      <c r="GY7" s="2054"/>
      <c r="GZ7" s="2054"/>
      <c r="HA7" s="2054"/>
      <c r="HB7" s="2054"/>
      <c r="HC7" s="2054"/>
      <c r="HD7" s="2054"/>
      <c r="HE7" s="2054"/>
      <c r="HF7" s="2054"/>
      <c r="HG7" s="2054"/>
      <c r="HH7" s="2054"/>
      <c r="HI7" s="2054"/>
      <c r="HJ7" s="2054"/>
      <c r="HK7" s="2054"/>
      <c r="HL7" s="2054"/>
      <c r="HM7" s="2054"/>
      <c r="HN7" s="2054"/>
      <c r="HO7" s="2054"/>
      <c r="HP7" s="2054"/>
      <c r="HQ7" s="2054"/>
      <c r="HR7" s="2054"/>
      <c r="HS7" s="2054"/>
      <c r="HT7" s="2054"/>
      <c r="HU7" s="2054"/>
      <c r="HV7" s="2054"/>
      <c r="HW7" s="2054"/>
      <c r="HX7" s="2054"/>
      <c r="HY7" s="2054"/>
      <c r="HZ7" s="2054"/>
      <c r="IA7" s="2054"/>
      <c r="IB7" s="2054"/>
      <c r="IC7" s="2054"/>
      <c r="ID7" s="2054"/>
      <c r="IE7" s="2054"/>
      <c r="IF7" s="2054"/>
      <c r="IG7" s="2054"/>
      <c r="IH7" s="2054"/>
      <c r="II7" s="2054"/>
      <c r="IJ7" s="2054"/>
      <c r="IK7" s="2054"/>
      <c r="IL7" s="2054"/>
      <c r="IM7" s="2054"/>
      <c r="IN7" s="2054"/>
      <c r="IO7" s="2054"/>
      <c r="IP7" s="2054"/>
      <c r="IQ7" s="2054"/>
      <c r="IR7" s="2054"/>
      <c r="IS7" s="2054"/>
      <c r="IT7" s="2054"/>
      <c r="IU7" s="2054"/>
      <c r="IV7" s="2054"/>
      <c r="IW7" s="2054"/>
      <c r="IX7" s="2054"/>
      <c r="IY7" s="2054"/>
      <c r="IZ7" s="2054"/>
      <c r="JA7" s="2054"/>
      <c r="JB7" s="2054"/>
      <c r="JC7" s="2054"/>
      <c r="JD7" s="2054"/>
      <c r="JE7" s="2054"/>
      <c r="JF7" s="2054"/>
      <c r="JG7" s="2054"/>
      <c r="JH7" s="2054"/>
      <c r="JI7" s="2054"/>
      <c r="JJ7" s="2054"/>
      <c r="JK7" s="2054"/>
      <c r="JL7" s="2054"/>
      <c r="JM7" s="2054"/>
      <c r="JN7" s="2054"/>
      <c r="JO7" s="2054"/>
      <c r="JP7" s="2054"/>
      <c r="JQ7" s="2054"/>
      <c r="JR7" s="2054"/>
      <c r="JS7" s="2054"/>
      <c r="JT7" s="2054"/>
      <c r="JU7" s="2054"/>
      <c r="JV7" s="2054"/>
      <c r="JW7" s="2054"/>
      <c r="JX7" s="2054"/>
      <c r="JY7" s="2054"/>
      <c r="JZ7" s="2054"/>
      <c r="KA7" s="2054"/>
      <c r="KB7" s="2054"/>
      <c r="KC7" s="2054"/>
      <c r="KD7" s="2054"/>
      <c r="KE7" s="2054"/>
      <c r="KF7" s="2054"/>
      <c r="KG7" s="2054"/>
      <c r="KH7" s="2054"/>
      <c r="KI7" s="2054"/>
      <c r="KJ7" s="2054"/>
      <c r="KK7" s="2054"/>
      <c r="KL7" s="2054"/>
      <c r="KM7" s="2054"/>
      <c r="KN7" s="2054"/>
      <c r="KO7" s="2054"/>
      <c r="KP7" s="2054"/>
      <c r="KQ7" s="2054"/>
      <c r="KR7" s="2054"/>
      <c r="KS7" s="2054"/>
      <c r="KT7" s="2054"/>
      <c r="KU7" s="2054"/>
      <c r="KV7" s="2054"/>
      <c r="KW7" s="2054"/>
      <c r="KX7" s="2054"/>
      <c r="KY7" s="2054"/>
      <c r="KZ7" s="2054"/>
      <c r="LA7" s="2054"/>
      <c r="LB7" s="2054"/>
      <c r="LC7" s="2054"/>
      <c r="LD7" s="2054"/>
      <c r="LE7" s="2054"/>
      <c r="LF7" s="2054"/>
      <c r="LG7" s="2054"/>
      <c r="LH7" s="2054"/>
      <c r="LI7" s="2054"/>
      <c r="LJ7" s="2054"/>
      <c r="LK7" s="2054"/>
      <c r="LL7" s="2054"/>
      <c r="LM7" s="2054"/>
      <c r="LN7" s="2054"/>
      <c r="LO7" s="2054"/>
      <c r="LP7" s="2054"/>
      <c r="LQ7" s="2054"/>
      <c r="LR7" s="2054"/>
      <c r="LS7" s="2054"/>
      <c r="LT7" s="2054"/>
      <c r="LU7" s="2054"/>
      <c r="LV7" s="2054"/>
      <c r="LW7" s="2054"/>
      <c r="LX7" s="2054"/>
      <c r="LY7" s="2054"/>
      <c r="LZ7" s="2054"/>
      <c r="MA7" s="2054"/>
      <c r="MB7" s="2054"/>
      <c r="MC7" s="2054"/>
      <c r="MD7" s="2054"/>
      <c r="ME7" s="2054"/>
      <c r="MF7" s="2054"/>
      <c r="MG7" s="2054"/>
      <c r="MH7" s="2054"/>
      <c r="MI7" s="2054"/>
      <c r="MJ7" s="2054"/>
      <c r="MK7" s="2054"/>
      <c r="ML7" s="2054"/>
      <c r="MM7" s="2054"/>
      <c r="MN7" s="2054"/>
      <c r="MO7" s="2054"/>
      <c r="MP7" s="2054"/>
      <c r="MQ7" s="2054"/>
      <c r="MR7" s="2054"/>
      <c r="MS7" s="2054"/>
      <c r="MT7" s="2054"/>
      <c r="MU7" s="2054"/>
      <c r="MV7" s="2054"/>
      <c r="MW7" s="2054"/>
      <c r="MX7" s="2054"/>
      <c r="MY7" s="2054"/>
      <c r="MZ7" s="2054"/>
      <c r="NA7" s="2054"/>
      <c r="NB7" s="2054"/>
      <c r="NC7" s="2054"/>
      <c r="ND7" s="2054"/>
      <c r="NE7" s="2054"/>
      <c r="NF7" s="2054"/>
      <c r="NG7" s="2054"/>
      <c r="NH7" s="2054"/>
      <c r="NI7" s="2054"/>
      <c r="NJ7" s="2054"/>
      <c r="NK7" s="2054"/>
      <c r="NL7" s="2054"/>
      <c r="NM7" s="2054"/>
      <c r="NN7" s="2054"/>
      <c r="NO7" s="2054"/>
      <c r="NP7" s="2054"/>
      <c r="NQ7" s="2054"/>
      <c r="NR7" s="2054"/>
      <c r="NS7" s="2054"/>
      <c r="NT7" s="2054"/>
      <c r="NU7" s="2054"/>
      <c r="NV7" s="2054"/>
      <c r="NW7" s="2054"/>
      <c r="NX7" s="2054"/>
      <c r="NY7" s="2054"/>
      <c r="NZ7" s="2054"/>
      <c r="OA7" s="2054"/>
      <c r="OB7" s="2054"/>
      <c r="OC7" s="2054"/>
      <c r="OD7" s="2054"/>
      <c r="OE7" s="2054"/>
      <c r="OF7" s="2054"/>
      <c r="OG7" s="2054"/>
      <c r="OH7" s="2054"/>
      <c r="OI7" s="2054"/>
      <c r="OJ7" s="2054"/>
      <c r="OK7" s="2054"/>
      <c r="OL7" s="2054"/>
      <c r="OM7" s="2054"/>
      <c r="ON7" s="2054"/>
      <c r="OO7" s="2054"/>
      <c r="OP7" s="2054"/>
      <c r="OQ7" s="2054"/>
      <c r="OR7" s="2054"/>
      <c r="OS7" s="2054"/>
      <c r="OT7" s="2054"/>
      <c r="OU7" s="2054"/>
      <c r="OV7" s="2054"/>
      <c r="OW7" s="2054"/>
      <c r="OX7" s="2054"/>
      <c r="OY7" s="2054"/>
      <c r="OZ7" s="2054"/>
      <c r="PA7" s="2054"/>
      <c r="PB7" s="2054"/>
      <c r="PC7" s="2054"/>
      <c r="PD7" s="2054"/>
      <c r="PE7" s="2054"/>
      <c r="PF7" s="2054"/>
      <c r="PG7" s="2054"/>
      <c r="PH7" s="2054"/>
      <c r="PI7" s="2054"/>
      <c r="PJ7" s="2054"/>
      <c r="PK7" s="2054"/>
      <c r="PL7" s="2054"/>
      <c r="PM7" s="2054"/>
      <c r="PN7" s="2054"/>
      <c r="PO7" s="2054"/>
      <c r="PP7" s="2054"/>
      <c r="PQ7" s="2054"/>
      <c r="PR7" s="2054"/>
      <c r="PS7" s="2054"/>
      <c r="PT7" s="2054"/>
      <c r="PU7" s="2054"/>
      <c r="PV7" s="2054"/>
      <c r="PW7" s="2054"/>
      <c r="PX7" s="2054"/>
      <c r="PY7" s="2054"/>
      <c r="PZ7" s="2054"/>
      <c r="QA7" s="2054"/>
      <c r="QB7" s="2054"/>
      <c r="QC7" s="2054"/>
      <c r="QD7" s="2054"/>
      <c r="QE7" s="2054"/>
      <c r="QF7" s="2054"/>
      <c r="QG7" s="2054"/>
      <c r="QH7" s="2054"/>
      <c r="QI7" s="2054"/>
    </row>
    <row r="8" spans="1:451" s="2072" customFormat="1">
      <c r="A8" s="2054"/>
      <c r="B8" s="2101" t="s">
        <v>240</v>
      </c>
      <c r="C8" s="2102"/>
      <c r="D8" s="2102" t="s">
        <v>1464</v>
      </c>
      <c r="E8" s="1239" t="s">
        <v>1458</v>
      </c>
      <c r="F8" s="1426">
        <v>25</v>
      </c>
      <c r="G8" s="2103">
        <f t="shared" si="5"/>
        <v>5.7191086128672838E-2</v>
      </c>
      <c r="H8" s="2104" t="s">
        <v>110</v>
      </c>
      <c r="I8" s="1242">
        <v>1</v>
      </c>
      <c r="J8" s="2105">
        <f t="shared" si="6"/>
        <v>23.040000915527344</v>
      </c>
      <c r="K8" s="1429">
        <f t="shared" si="0"/>
        <v>403.2</v>
      </c>
      <c r="L8" s="1429">
        <f t="shared" si="1"/>
        <v>403.2</v>
      </c>
      <c r="M8" s="2106">
        <f t="shared" si="2"/>
        <v>0</v>
      </c>
      <c r="N8" s="2107">
        <v>23.040000915527344</v>
      </c>
      <c r="O8" s="1156"/>
      <c r="P8" s="1156">
        <v>60.48</v>
      </c>
      <c r="Q8" s="1156">
        <v>403.2</v>
      </c>
      <c r="R8" s="2106">
        <f>M8*I10</f>
        <v>0</v>
      </c>
      <c r="S8" s="1156">
        <v>403.2</v>
      </c>
      <c r="T8" s="2106">
        <v>0</v>
      </c>
      <c r="U8" s="2106"/>
      <c r="V8" s="2106"/>
      <c r="W8" s="2106">
        <v>0</v>
      </c>
      <c r="X8" s="2106"/>
      <c r="Y8" s="2106"/>
      <c r="Z8" s="2106">
        <f t="shared" si="3"/>
        <v>0</v>
      </c>
      <c r="AA8" s="2106">
        <f t="shared" si="4"/>
        <v>11.450417851027414</v>
      </c>
      <c r="AB8" s="2106">
        <f>AA8*N8</f>
        <v>263.81763777084223</v>
      </c>
      <c r="AC8" s="1724"/>
      <c r="AD8" s="1725"/>
      <c r="AE8" s="2054"/>
      <c r="AF8" s="2054"/>
      <c r="AG8" s="2054"/>
      <c r="AH8" s="2054"/>
      <c r="AI8" s="2054"/>
      <c r="AJ8" s="2054"/>
      <c r="AK8" s="2054"/>
      <c r="AL8" s="2054"/>
      <c r="AM8" s="2054"/>
      <c r="AN8" s="2054"/>
      <c r="AO8" s="2054"/>
      <c r="AP8" s="2054"/>
      <c r="AQ8" s="2054"/>
      <c r="AR8" s="2054"/>
      <c r="AS8" s="2054"/>
      <c r="AT8" s="2054"/>
      <c r="AU8" s="2054"/>
      <c r="AV8" s="2054"/>
      <c r="AW8" s="2054"/>
      <c r="AX8" s="2054"/>
      <c r="AY8" s="2054"/>
      <c r="AZ8" s="2054"/>
      <c r="BA8" s="2054"/>
      <c r="BB8" s="2054"/>
      <c r="BC8" s="2054"/>
      <c r="BD8" s="2054"/>
      <c r="BE8" s="2054"/>
      <c r="BF8" s="2054"/>
      <c r="BG8" s="2054"/>
      <c r="BH8" s="2054"/>
      <c r="BI8" s="2054"/>
      <c r="BJ8" s="2054"/>
      <c r="BK8" s="2054"/>
      <c r="BL8" s="2054"/>
      <c r="BM8" s="2054"/>
      <c r="BN8" s="2054"/>
      <c r="BO8" s="2054"/>
      <c r="BP8" s="2054"/>
      <c r="BQ8" s="2054"/>
      <c r="BR8" s="2054"/>
      <c r="BS8" s="2054"/>
      <c r="BT8" s="2054"/>
      <c r="BU8" s="2054"/>
      <c r="BV8" s="2054"/>
      <c r="BW8" s="2054"/>
      <c r="BX8" s="2054"/>
      <c r="BY8" s="2054"/>
      <c r="BZ8" s="2054"/>
      <c r="CA8" s="2054"/>
      <c r="CB8" s="2054"/>
      <c r="CC8" s="2054"/>
      <c r="CD8" s="2054"/>
      <c r="CE8" s="2054"/>
      <c r="CF8" s="2054"/>
      <c r="CG8" s="2054"/>
      <c r="CH8" s="2054"/>
      <c r="CI8" s="2054"/>
      <c r="CJ8" s="2054"/>
      <c r="CK8" s="2054"/>
      <c r="CL8" s="2054"/>
      <c r="CM8" s="2054"/>
      <c r="CN8" s="2054"/>
      <c r="CO8" s="2054"/>
      <c r="CP8" s="2054"/>
      <c r="CQ8" s="2054"/>
      <c r="CR8" s="2054"/>
      <c r="CS8" s="2054"/>
      <c r="CT8" s="2054"/>
      <c r="CU8" s="2054"/>
      <c r="CV8" s="2054"/>
      <c r="CW8" s="2054"/>
      <c r="CX8" s="2054"/>
      <c r="CY8" s="2054"/>
      <c r="CZ8" s="2054"/>
      <c r="DA8" s="2054"/>
      <c r="DB8" s="2054"/>
      <c r="DC8" s="2054"/>
      <c r="DD8" s="2054"/>
      <c r="DE8" s="2054"/>
      <c r="DF8" s="2054"/>
      <c r="DG8" s="2054"/>
      <c r="DH8" s="2054"/>
      <c r="DI8" s="2054"/>
      <c r="DJ8" s="2054"/>
      <c r="DK8" s="2054"/>
      <c r="DL8" s="2054"/>
      <c r="DM8" s="2054"/>
      <c r="DN8" s="2054"/>
      <c r="DO8" s="2054"/>
      <c r="DP8" s="2054"/>
      <c r="DQ8" s="2054"/>
      <c r="DR8" s="2054"/>
      <c r="DS8" s="2054"/>
      <c r="DT8" s="2054"/>
      <c r="DU8" s="2054"/>
      <c r="DV8" s="2054"/>
      <c r="DW8" s="2054"/>
      <c r="DX8" s="2054"/>
      <c r="DY8" s="2054"/>
      <c r="DZ8" s="2054"/>
      <c r="EA8" s="2054"/>
      <c r="EB8" s="2054"/>
      <c r="EC8" s="2054"/>
      <c r="ED8" s="2054"/>
      <c r="EE8" s="2054"/>
      <c r="EF8" s="2054"/>
      <c r="EG8" s="2054"/>
      <c r="EH8" s="2054"/>
      <c r="EI8" s="2054"/>
      <c r="EJ8" s="2054"/>
      <c r="EK8" s="2054"/>
      <c r="EL8" s="2054"/>
      <c r="EM8" s="2054"/>
      <c r="EN8" s="2054"/>
      <c r="EO8" s="2054"/>
      <c r="EP8" s="2054"/>
      <c r="EQ8" s="2054"/>
      <c r="ER8" s="2054"/>
      <c r="ES8" s="2054"/>
      <c r="ET8" s="2054"/>
      <c r="EU8" s="2054"/>
      <c r="EV8" s="2054"/>
      <c r="EW8" s="2054"/>
      <c r="EX8" s="2054"/>
      <c r="EY8" s="2054"/>
      <c r="EZ8" s="2054"/>
      <c r="FA8" s="2054"/>
      <c r="FB8" s="2054"/>
      <c r="FC8" s="2054"/>
      <c r="FD8" s="2054"/>
      <c r="FE8" s="2054"/>
      <c r="FF8" s="2054"/>
      <c r="FG8" s="2054"/>
      <c r="FH8" s="2054"/>
      <c r="FI8" s="2054"/>
      <c r="FJ8" s="2054"/>
      <c r="FK8" s="2054"/>
      <c r="FL8" s="2054"/>
      <c r="FM8" s="2054"/>
      <c r="FN8" s="2054"/>
      <c r="FO8" s="2054"/>
      <c r="FP8" s="2054"/>
      <c r="FQ8" s="2054"/>
      <c r="FR8" s="2054"/>
      <c r="FS8" s="2054"/>
      <c r="FT8" s="2054"/>
      <c r="FU8" s="2054"/>
      <c r="FV8" s="2054"/>
      <c r="FW8" s="2054"/>
      <c r="FX8" s="2054"/>
      <c r="FY8" s="2054"/>
      <c r="FZ8" s="2054"/>
      <c r="GA8" s="2054"/>
      <c r="GB8" s="2054"/>
      <c r="GC8" s="2054"/>
      <c r="GD8" s="2054"/>
      <c r="GE8" s="2054"/>
      <c r="GF8" s="2054"/>
      <c r="GG8" s="2054"/>
      <c r="GH8" s="2054"/>
      <c r="GI8" s="2054"/>
      <c r="GJ8" s="2054"/>
      <c r="GK8" s="2054"/>
      <c r="GL8" s="2054"/>
      <c r="GM8" s="2054"/>
      <c r="GN8" s="2054"/>
      <c r="GO8" s="2054"/>
      <c r="GP8" s="2054"/>
      <c r="GQ8" s="2054"/>
      <c r="GR8" s="2054"/>
      <c r="GS8" s="2054"/>
      <c r="GT8" s="2054"/>
      <c r="GU8" s="2054"/>
      <c r="GV8" s="2054"/>
      <c r="GW8" s="2054"/>
      <c r="GX8" s="2054"/>
      <c r="GY8" s="2054"/>
      <c r="GZ8" s="2054"/>
      <c r="HA8" s="2054"/>
      <c r="HB8" s="2054"/>
      <c r="HC8" s="2054"/>
      <c r="HD8" s="2054"/>
      <c r="HE8" s="2054"/>
      <c r="HF8" s="2054"/>
      <c r="HG8" s="2054"/>
      <c r="HH8" s="2054"/>
      <c r="HI8" s="2054"/>
      <c r="HJ8" s="2054"/>
      <c r="HK8" s="2054"/>
      <c r="HL8" s="2054"/>
      <c r="HM8" s="2054"/>
      <c r="HN8" s="2054"/>
      <c r="HO8" s="2054"/>
      <c r="HP8" s="2054"/>
      <c r="HQ8" s="2054"/>
      <c r="HR8" s="2054"/>
      <c r="HS8" s="2054"/>
      <c r="HT8" s="2054"/>
      <c r="HU8" s="2054"/>
      <c r="HV8" s="2054"/>
      <c r="HW8" s="2054"/>
      <c r="HX8" s="2054"/>
      <c r="HY8" s="2054"/>
      <c r="HZ8" s="2054"/>
      <c r="IA8" s="2054"/>
      <c r="IB8" s="2054"/>
      <c r="IC8" s="2054"/>
      <c r="ID8" s="2054"/>
      <c r="IE8" s="2054"/>
      <c r="IF8" s="2054"/>
      <c r="IG8" s="2054"/>
      <c r="IH8" s="2054"/>
      <c r="II8" s="2054"/>
      <c r="IJ8" s="2054"/>
      <c r="IK8" s="2054"/>
      <c r="IL8" s="2054"/>
      <c r="IM8" s="2054"/>
      <c r="IN8" s="2054"/>
      <c r="IO8" s="2054"/>
      <c r="IP8" s="2054"/>
      <c r="IQ8" s="2054"/>
      <c r="IR8" s="2054"/>
      <c r="IS8" s="2054"/>
      <c r="IT8" s="2054"/>
      <c r="IU8" s="2054"/>
      <c r="IV8" s="2054"/>
      <c r="IW8" s="2054"/>
      <c r="IX8" s="2054"/>
      <c r="IY8" s="2054"/>
      <c r="IZ8" s="2054"/>
      <c r="JA8" s="2054"/>
      <c r="JB8" s="2054"/>
      <c r="JC8" s="2054"/>
      <c r="JD8" s="2054"/>
      <c r="JE8" s="2054"/>
      <c r="JF8" s="2054"/>
      <c r="JG8" s="2054"/>
      <c r="JH8" s="2054"/>
      <c r="JI8" s="2054"/>
      <c r="JJ8" s="2054"/>
      <c r="JK8" s="2054"/>
      <c r="JL8" s="2054"/>
      <c r="JM8" s="2054"/>
      <c r="JN8" s="2054"/>
      <c r="JO8" s="2054"/>
      <c r="JP8" s="2054"/>
      <c r="JQ8" s="2054"/>
      <c r="JR8" s="2054"/>
      <c r="JS8" s="2054"/>
      <c r="JT8" s="2054"/>
      <c r="JU8" s="2054"/>
      <c r="JV8" s="2054"/>
      <c r="JW8" s="2054"/>
      <c r="JX8" s="2054"/>
      <c r="JY8" s="2054"/>
      <c r="JZ8" s="2054"/>
      <c r="KA8" s="2054"/>
      <c r="KB8" s="2054"/>
      <c r="KC8" s="2054"/>
      <c r="KD8" s="2054"/>
      <c r="KE8" s="2054"/>
      <c r="KF8" s="2054"/>
      <c r="KG8" s="2054"/>
      <c r="KH8" s="2054"/>
      <c r="KI8" s="2054"/>
      <c r="KJ8" s="2054"/>
      <c r="KK8" s="2054"/>
      <c r="KL8" s="2054"/>
      <c r="KM8" s="2054"/>
      <c r="KN8" s="2054"/>
      <c r="KO8" s="2054"/>
      <c r="KP8" s="2054"/>
      <c r="KQ8" s="2054"/>
      <c r="KR8" s="2054"/>
      <c r="KS8" s="2054"/>
      <c r="KT8" s="2054"/>
      <c r="KU8" s="2054"/>
      <c r="KV8" s="2054"/>
      <c r="KW8" s="2054"/>
      <c r="KX8" s="2054"/>
      <c r="KY8" s="2054"/>
      <c r="KZ8" s="2054"/>
      <c r="LA8" s="2054"/>
      <c r="LB8" s="2054"/>
      <c r="LC8" s="2054"/>
      <c r="LD8" s="2054"/>
      <c r="LE8" s="2054"/>
      <c r="LF8" s="2054"/>
      <c r="LG8" s="2054"/>
      <c r="LH8" s="2054"/>
      <c r="LI8" s="2054"/>
      <c r="LJ8" s="2054"/>
      <c r="LK8" s="2054"/>
      <c r="LL8" s="2054"/>
      <c r="LM8" s="2054"/>
      <c r="LN8" s="2054"/>
      <c r="LO8" s="2054"/>
      <c r="LP8" s="2054"/>
      <c r="LQ8" s="2054"/>
      <c r="LR8" s="2054"/>
      <c r="LS8" s="2054"/>
      <c r="LT8" s="2054"/>
      <c r="LU8" s="2054"/>
      <c r="LV8" s="2054"/>
      <c r="LW8" s="2054"/>
      <c r="LX8" s="2054"/>
      <c r="LY8" s="2054"/>
      <c r="LZ8" s="2054"/>
      <c r="MA8" s="2054"/>
      <c r="MB8" s="2054"/>
      <c r="MC8" s="2054"/>
      <c r="MD8" s="2054"/>
      <c r="ME8" s="2054"/>
      <c r="MF8" s="2054"/>
      <c r="MG8" s="2054"/>
      <c r="MH8" s="2054"/>
      <c r="MI8" s="2054"/>
      <c r="MJ8" s="2054"/>
      <c r="MK8" s="2054"/>
      <c r="ML8" s="2054"/>
      <c r="MM8" s="2054"/>
      <c r="MN8" s="2054"/>
      <c r="MO8" s="2054"/>
      <c r="MP8" s="2054"/>
      <c r="MQ8" s="2054"/>
      <c r="MR8" s="2054"/>
      <c r="MS8" s="2054"/>
      <c r="MT8" s="2054"/>
      <c r="MU8" s="2054"/>
      <c r="MV8" s="2054"/>
      <c r="MW8" s="2054"/>
      <c r="MX8" s="2054"/>
      <c r="MY8" s="2054"/>
      <c r="MZ8" s="2054"/>
      <c r="NA8" s="2054"/>
      <c r="NB8" s="2054"/>
      <c r="NC8" s="2054"/>
      <c r="ND8" s="2054"/>
      <c r="NE8" s="2054"/>
      <c r="NF8" s="2054"/>
      <c r="NG8" s="2054"/>
      <c r="NH8" s="2054"/>
      <c r="NI8" s="2054"/>
      <c r="NJ8" s="2054"/>
      <c r="NK8" s="2054"/>
      <c r="NL8" s="2054"/>
      <c r="NM8" s="2054"/>
      <c r="NN8" s="2054"/>
      <c r="NO8" s="2054"/>
      <c r="NP8" s="2054"/>
      <c r="NQ8" s="2054"/>
      <c r="NR8" s="2054"/>
      <c r="NS8" s="2054"/>
      <c r="NT8" s="2054"/>
      <c r="NU8" s="2054"/>
      <c r="NV8" s="2054"/>
      <c r="NW8" s="2054"/>
      <c r="NX8" s="2054"/>
      <c r="NY8" s="2054"/>
      <c r="NZ8" s="2054"/>
      <c r="OA8" s="2054"/>
      <c r="OB8" s="2054"/>
      <c r="OC8" s="2054"/>
      <c r="OD8" s="2054"/>
      <c r="OE8" s="2054"/>
      <c r="OF8" s="2054"/>
      <c r="OG8" s="2054"/>
      <c r="OH8" s="2054"/>
      <c r="OI8" s="2054"/>
      <c r="OJ8" s="2054"/>
      <c r="OK8" s="2054"/>
      <c r="OL8" s="2054"/>
      <c r="OM8" s="2054"/>
      <c r="ON8" s="2054"/>
      <c r="OO8" s="2054"/>
      <c r="OP8" s="2054"/>
      <c r="OQ8" s="2054"/>
      <c r="OR8" s="2054"/>
      <c r="OS8" s="2054"/>
      <c r="OT8" s="2054"/>
      <c r="OU8" s="2054"/>
      <c r="OV8" s="2054"/>
      <c r="OW8" s="2054"/>
      <c r="OX8" s="2054"/>
      <c r="OY8" s="2054"/>
      <c r="OZ8" s="2054"/>
      <c r="PA8" s="2054"/>
      <c r="PB8" s="2054"/>
      <c r="PC8" s="2054"/>
      <c r="PD8" s="2054"/>
      <c r="PE8" s="2054"/>
      <c r="PF8" s="2054"/>
      <c r="PG8" s="2054"/>
      <c r="PH8" s="2054"/>
      <c r="PI8" s="2054"/>
      <c r="PJ8" s="2054"/>
      <c r="PK8" s="2054"/>
      <c r="PL8" s="2054"/>
      <c r="PM8" s="2054"/>
      <c r="PN8" s="2054"/>
      <c r="PO8" s="2054"/>
      <c r="PP8" s="2054"/>
      <c r="PQ8" s="2054"/>
      <c r="PR8" s="2054"/>
      <c r="PS8" s="2054"/>
      <c r="PT8" s="2054"/>
      <c r="PU8" s="2054"/>
      <c r="PV8" s="2054"/>
      <c r="PW8" s="2054"/>
      <c r="PX8" s="2054"/>
      <c r="PY8" s="2054"/>
      <c r="PZ8" s="2054"/>
      <c r="QA8" s="2054"/>
      <c r="QB8" s="2054"/>
      <c r="QC8" s="2054"/>
      <c r="QD8" s="2054"/>
      <c r="QE8" s="2054"/>
      <c r="QF8" s="2054"/>
      <c r="QG8" s="2054"/>
      <c r="QH8" s="2054"/>
      <c r="QI8" s="2054"/>
    </row>
    <row r="9" spans="1:451" s="2072" customFormat="1">
      <c r="A9" s="2054"/>
      <c r="B9" s="2108" t="s">
        <v>240</v>
      </c>
      <c r="C9" s="2067"/>
      <c r="D9" s="2067" t="s">
        <v>1464</v>
      </c>
      <c r="E9" s="1253" t="s">
        <v>868</v>
      </c>
      <c r="F9" s="1376">
        <v>30</v>
      </c>
      <c r="G9" s="2069">
        <f t="shared" si="5"/>
        <v>3.6226083287616593</v>
      </c>
      <c r="H9" s="2109" t="s">
        <v>110</v>
      </c>
      <c r="I9" s="1256">
        <v>13</v>
      </c>
      <c r="J9" s="2110">
        <f t="shared" si="6"/>
        <v>93.5515377338116</v>
      </c>
      <c r="K9" s="1377">
        <f t="shared" si="0"/>
        <v>987.48846153846159</v>
      </c>
      <c r="L9" s="1377">
        <f t="shared" si="1"/>
        <v>987.48846153846159</v>
      </c>
      <c r="M9" s="2071">
        <f t="shared" si="2"/>
        <v>0</v>
      </c>
      <c r="N9" s="2111">
        <v>1216.1699905395508</v>
      </c>
      <c r="O9" s="1170"/>
      <c r="P9" s="1170">
        <v>1925.6</v>
      </c>
      <c r="Q9" s="1170">
        <v>12837.35</v>
      </c>
      <c r="R9" s="2071">
        <f>M9*I11</f>
        <v>0</v>
      </c>
      <c r="S9" s="1170">
        <v>12837.35</v>
      </c>
      <c r="T9" s="2071">
        <v>0</v>
      </c>
      <c r="U9" s="2071"/>
      <c r="V9" s="2071"/>
      <c r="W9" s="2073">
        <v>0.03</v>
      </c>
      <c r="X9" s="2071"/>
      <c r="Y9" s="2071"/>
      <c r="Z9" s="2071">
        <f t="shared" si="3"/>
        <v>4.4747002685058925</v>
      </c>
      <c r="AA9" s="2071">
        <f t="shared" si="4"/>
        <v>12.510259501714708</v>
      </c>
      <c r="AB9" s="2071">
        <f>AA9*N9</f>
        <v>15214.602179847703</v>
      </c>
      <c r="AC9" s="1690"/>
      <c r="AD9" s="1727"/>
      <c r="AE9" s="2054"/>
      <c r="AF9" s="2054"/>
      <c r="AG9" s="2054"/>
      <c r="AH9" s="2054"/>
      <c r="AI9" s="2054"/>
      <c r="AJ9" s="2054"/>
      <c r="AK9" s="2054"/>
      <c r="AL9" s="2054"/>
      <c r="AM9" s="2054"/>
      <c r="AN9" s="2054"/>
      <c r="AO9" s="2054"/>
      <c r="AP9" s="2054"/>
      <c r="AQ9" s="2054"/>
      <c r="AR9" s="2054"/>
      <c r="AS9" s="2054"/>
      <c r="AT9" s="2054"/>
      <c r="AU9" s="2054"/>
      <c r="AV9" s="2054"/>
      <c r="AW9" s="2054"/>
      <c r="AX9" s="2054"/>
      <c r="AY9" s="2054"/>
      <c r="AZ9" s="2054"/>
      <c r="BA9" s="2054"/>
      <c r="BB9" s="2054"/>
      <c r="BC9" s="2054"/>
      <c r="BD9" s="2054"/>
      <c r="BE9" s="2054"/>
      <c r="BF9" s="2054"/>
      <c r="BG9" s="2054"/>
      <c r="BH9" s="2054"/>
      <c r="BI9" s="2054"/>
      <c r="BJ9" s="2054"/>
      <c r="BK9" s="2054"/>
      <c r="BL9" s="2054"/>
      <c r="BM9" s="2054"/>
      <c r="BN9" s="2054"/>
      <c r="BO9" s="2054"/>
      <c r="BP9" s="2054"/>
      <c r="BQ9" s="2054"/>
      <c r="BR9" s="2054"/>
      <c r="BS9" s="2054"/>
      <c r="BT9" s="2054"/>
      <c r="BU9" s="2054"/>
      <c r="BV9" s="2054"/>
      <c r="BW9" s="2054"/>
      <c r="BX9" s="2054"/>
      <c r="BY9" s="2054"/>
      <c r="BZ9" s="2054"/>
      <c r="CA9" s="2054"/>
      <c r="CB9" s="2054"/>
      <c r="CC9" s="2054"/>
      <c r="CD9" s="2054"/>
      <c r="CE9" s="2054"/>
      <c r="CF9" s="2054"/>
      <c r="CG9" s="2054"/>
      <c r="CH9" s="2054"/>
      <c r="CI9" s="2054"/>
      <c r="CJ9" s="2054"/>
      <c r="CK9" s="2054"/>
      <c r="CL9" s="2054"/>
      <c r="CM9" s="2054"/>
      <c r="CN9" s="2054"/>
      <c r="CO9" s="2054"/>
      <c r="CP9" s="2054"/>
      <c r="CQ9" s="2054"/>
      <c r="CR9" s="2054"/>
      <c r="CS9" s="2054"/>
      <c r="CT9" s="2054"/>
      <c r="CU9" s="2054"/>
      <c r="CV9" s="2054"/>
      <c r="CW9" s="2054"/>
      <c r="CX9" s="2054"/>
      <c r="CY9" s="2054"/>
      <c r="CZ9" s="2054"/>
      <c r="DA9" s="2054"/>
      <c r="DB9" s="2054"/>
      <c r="DC9" s="2054"/>
      <c r="DD9" s="2054"/>
      <c r="DE9" s="2054"/>
      <c r="DF9" s="2054"/>
      <c r="DG9" s="2054"/>
      <c r="DH9" s="2054"/>
      <c r="DI9" s="2054"/>
      <c r="DJ9" s="2054"/>
      <c r="DK9" s="2054"/>
      <c r="DL9" s="2054"/>
      <c r="DM9" s="2054"/>
      <c r="DN9" s="2054"/>
      <c r="DO9" s="2054"/>
      <c r="DP9" s="2054"/>
      <c r="DQ9" s="2054"/>
      <c r="DR9" s="2054"/>
      <c r="DS9" s="2054"/>
      <c r="DT9" s="2054"/>
      <c r="DU9" s="2054"/>
      <c r="DV9" s="2054"/>
      <c r="DW9" s="2054"/>
      <c r="DX9" s="2054"/>
      <c r="DY9" s="2054"/>
      <c r="DZ9" s="2054"/>
      <c r="EA9" s="2054"/>
      <c r="EB9" s="2054"/>
      <c r="EC9" s="2054"/>
      <c r="ED9" s="2054"/>
      <c r="EE9" s="2054"/>
      <c r="EF9" s="2054"/>
      <c r="EG9" s="2054"/>
      <c r="EH9" s="2054"/>
      <c r="EI9" s="2054"/>
      <c r="EJ9" s="2054"/>
      <c r="EK9" s="2054"/>
      <c r="EL9" s="2054"/>
      <c r="EM9" s="2054"/>
      <c r="EN9" s="2054"/>
      <c r="EO9" s="2054"/>
      <c r="EP9" s="2054"/>
      <c r="EQ9" s="2054"/>
      <c r="ER9" s="2054"/>
      <c r="ES9" s="2054"/>
      <c r="ET9" s="2054"/>
      <c r="EU9" s="2054"/>
      <c r="EV9" s="2054"/>
      <c r="EW9" s="2054"/>
      <c r="EX9" s="2054"/>
      <c r="EY9" s="2054"/>
      <c r="EZ9" s="2054"/>
      <c r="FA9" s="2054"/>
      <c r="FB9" s="2054"/>
      <c r="FC9" s="2054"/>
      <c r="FD9" s="2054"/>
      <c r="FE9" s="2054"/>
      <c r="FF9" s="2054"/>
      <c r="FG9" s="2054"/>
      <c r="FH9" s="2054"/>
      <c r="FI9" s="2054"/>
      <c r="FJ9" s="2054"/>
      <c r="FK9" s="2054"/>
      <c r="FL9" s="2054"/>
      <c r="FM9" s="2054"/>
      <c r="FN9" s="2054"/>
      <c r="FO9" s="2054"/>
      <c r="FP9" s="2054"/>
      <c r="FQ9" s="2054"/>
      <c r="FR9" s="2054"/>
      <c r="FS9" s="2054"/>
      <c r="FT9" s="2054"/>
      <c r="FU9" s="2054"/>
      <c r="FV9" s="2054"/>
      <c r="FW9" s="2054"/>
      <c r="FX9" s="2054"/>
      <c r="FY9" s="2054"/>
      <c r="FZ9" s="2054"/>
      <c r="GA9" s="2054"/>
      <c r="GB9" s="2054"/>
      <c r="GC9" s="2054"/>
      <c r="GD9" s="2054"/>
      <c r="GE9" s="2054"/>
      <c r="GF9" s="2054"/>
      <c r="GG9" s="2054"/>
      <c r="GH9" s="2054"/>
      <c r="GI9" s="2054"/>
      <c r="GJ9" s="2054"/>
      <c r="GK9" s="2054"/>
      <c r="GL9" s="2054"/>
      <c r="GM9" s="2054"/>
      <c r="GN9" s="2054"/>
      <c r="GO9" s="2054"/>
      <c r="GP9" s="2054"/>
      <c r="GQ9" s="2054"/>
      <c r="GR9" s="2054"/>
      <c r="GS9" s="2054"/>
      <c r="GT9" s="2054"/>
      <c r="GU9" s="2054"/>
      <c r="GV9" s="2054"/>
      <c r="GW9" s="2054"/>
      <c r="GX9" s="2054"/>
      <c r="GY9" s="2054"/>
      <c r="GZ9" s="2054"/>
      <c r="HA9" s="2054"/>
      <c r="HB9" s="2054"/>
      <c r="HC9" s="2054"/>
      <c r="HD9" s="2054"/>
      <c r="HE9" s="2054"/>
      <c r="HF9" s="2054"/>
      <c r="HG9" s="2054"/>
      <c r="HH9" s="2054"/>
      <c r="HI9" s="2054"/>
      <c r="HJ9" s="2054"/>
      <c r="HK9" s="2054"/>
      <c r="HL9" s="2054"/>
      <c r="HM9" s="2054"/>
      <c r="HN9" s="2054"/>
      <c r="HO9" s="2054"/>
      <c r="HP9" s="2054"/>
      <c r="HQ9" s="2054"/>
      <c r="HR9" s="2054"/>
      <c r="HS9" s="2054"/>
      <c r="HT9" s="2054"/>
      <c r="HU9" s="2054"/>
      <c r="HV9" s="2054"/>
      <c r="HW9" s="2054"/>
      <c r="HX9" s="2054"/>
      <c r="HY9" s="2054"/>
      <c r="HZ9" s="2054"/>
      <c r="IA9" s="2054"/>
      <c r="IB9" s="2054"/>
      <c r="IC9" s="2054"/>
      <c r="ID9" s="2054"/>
      <c r="IE9" s="2054"/>
      <c r="IF9" s="2054"/>
      <c r="IG9" s="2054"/>
      <c r="IH9" s="2054"/>
      <c r="II9" s="2054"/>
      <c r="IJ9" s="2054"/>
      <c r="IK9" s="2054"/>
      <c r="IL9" s="2054"/>
      <c r="IM9" s="2054"/>
      <c r="IN9" s="2054"/>
      <c r="IO9" s="2054"/>
      <c r="IP9" s="2054"/>
      <c r="IQ9" s="2054"/>
      <c r="IR9" s="2054"/>
      <c r="IS9" s="2054"/>
      <c r="IT9" s="2054"/>
      <c r="IU9" s="2054"/>
      <c r="IV9" s="2054"/>
      <c r="IW9" s="2054"/>
      <c r="IX9" s="2054"/>
      <c r="IY9" s="2054"/>
      <c r="IZ9" s="2054"/>
      <c r="JA9" s="2054"/>
      <c r="JB9" s="2054"/>
      <c r="JC9" s="2054"/>
      <c r="JD9" s="2054"/>
      <c r="JE9" s="2054"/>
      <c r="JF9" s="2054"/>
      <c r="JG9" s="2054"/>
      <c r="JH9" s="2054"/>
      <c r="JI9" s="2054"/>
      <c r="JJ9" s="2054"/>
      <c r="JK9" s="2054"/>
      <c r="JL9" s="2054"/>
      <c r="JM9" s="2054"/>
      <c r="JN9" s="2054"/>
      <c r="JO9" s="2054"/>
      <c r="JP9" s="2054"/>
      <c r="JQ9" s="2054"/>
      <c r="JR9" s="2054"/>
      <c r="JS9" s="2054"/>
      <c r="JT9" s="2054"/>
      <c r="JU9" s="2054"/>
      <c r="JV9" s="2054"/>
      <c r="JW9" s="2054"/>
      <c r="JX9" s="2054"/>
      <c r="JY9" s="2054"/>
      <c r="JZ9" s="2054"/>
      <c r="KA9" s="2054"/>
      <c r="KB9" s="2054"/>
      <c r="KC9" s="2054"/>
      <c r="KD9" s="2054"/>
      <c r="KE9" s="2054"/>
      <c r="KF9" s="2054"/>
      <c r="KG9" s="2054"/>
      <c r="KH9" s="2054"/>
      <c r="KI9" s="2054"/>
      <c r="KJ9" s="2054"/>
      <c r="KK9" s="2054"/>
      <c r="KL9" s="2054"/>
      <c r="KM9" s="2054"/>
      <c r="KN9" s="2054"/>
      <c r="KO9" s="2054"/>
      <c r="KP9" s="2054"/>
      <c r="KQ9" s="2054"/>
      <c r="KR9" s="2054"/>
      <c r="KS9" s="2054"/>
      <c r="KT9" s="2054"/>
      <c r="KU9" s="2054"/>
      <c r="KV9" s="2054"/>
      <c r="KW9" s="2054"/>
      <c r="KX9" s="2054"/>
      <c r="KY9" s="2054"/>
      <c r="KZ9" s="2054"/>
      <c r="LA9" s="2054"/>
      <c r="LB9" s="2054"/>
      <c r="LC9" s="2054"/>
      <c r="LD9" s="2054"/>
      <c r="LE9" s="2054"/>
      <c r="LF9" s="2054"/>
      <c r="LG9" s="2054"/>
      <c r="LH9" s="2054"/>
      <c r="LI9" s="2054"/>
      <c r="LJ9" s="2054"/>
      <c r="LK9" s="2054"/>
      <c r="LL9" s="2054"/>
      <c r="LM9" s="2054"/>
      <c r="LN9" s="2054"/>
      <c r="LO9" s="2054"/>
      <c r="LP9" s="2054"/>
      <c r="LQ9" s="2054"/>
      <c r="LR9" s="2054"/>
      <c r="LS9" s="2054"/>
      <c r="LT9" s="2054"/>
      <c r="LU9" s="2054"/>
      <c r="LV9" s="2054"/>
      <c r="LW9" s="2054"/>
      <c r="LX9" s="2054"/>
      <c r="LY9" s="2054"/>
      <c r="LZ9" s="2054"/>
      <c r="MA9" s="2054"/>
      <c r="MB9" s="2054"/>
      <c r="MC9" s="2054"/>
      <c r="MD9" s="2054"/>
      <c r="ME9" s="2054"/>
      <c r="MF9" s="2054"/>
      <c r="MG9" s="2054"/>
      <c r="MH9" s="2054"/>
      <c r="MI9" s="2054"/>
      <c r="MJ9" s="2054"/>
      <c r="MK9" s="2054"/>
      <c r="ML9" s="2054"/>
      <c r="MM9" s="2054"/>
      <c r="MN9" s="2054"/>
      <c r="MO9" s="2054"/>
      <c r="MP9" s="2054"/>
      <c r="MQ9" s="2054"/>
      <c r="MR9" s="2054"/>
      <c r="MS9" s="2054"/>
      <c r="MT9" s="2054"/>
      <c r="MU9" s="2054"/>
      <c r="MV9" s="2054"/>
      <c r="MW9" s="2054"/>
      <c r="MX9" s="2054"/>
      <c r="MY9" s="2054"/>
      <c r="MZ9" s="2054"/>
      <c r="NA9" s="2054"/>
      <c r="NB9" s="2054"/>
      <c r="NC9" s="2054"/>
      <c r="ND9" s="2054"/>
      <c r="NE9" s="2054"/>
      <c r="NF9" s="2054"/>
      <c r="NG9" s="2054"/>
      <c r="NH9" s="2054"/>
      <c r="NI9" s="2054"/>
      <c r="NJ9" s="2054"/>
      <c r="NK9" s="2054"/>
      <c r="NL9" s="2054"/>
      <c r="NM9" s="2054"/>
      <c r="NN9" s="2054"/>
      <c r="NO9" s="2054"/>
      <c r="NP9" s="2054"/>
      <c r="NQ9" s="2054"/>
      <c r="NR9" s="2054"/>
      <c r="NS9" s="2054"/>
      <c r="NT9" s="2054"/>
      <c r="NU9" s="2054"/>
      <c r="NV9" s="2054"/>
      <c r="NW9" s="2054"/>
      <c r="NX9" s="2054"/>
      <c r="NY9" s="2054"/>
      <c r="NZ9" s="2054"/>
      <c r="OA9" s="2054"/>
      <c r="OB9" s="2054"/>
      <c r="OC9" s="2054"/>
      <c r="OD9" s="2054"/>
      <c r="OE9" s="2054"/>
      <c r="OF9" s="2054"/>
      <c r="OG9" s="2054"/>
      <c r="OH9" s="2054"/>
      <c r="OI9" s="2054"/>
      <c r="OJ9" s="2054"/>
      <c r="OK9" s="2054"/>
      <c r="OL9" s="2054"/>
      <c r="OM9" s="2054"/>
      <c r="ON9" s="2054"/>
      <c r="OO9" s="2054"/>
      <c r="OP9" s="2054"/>
      <c r="OQ9" s="2054"/>
      <c r="OR9" s="2054"/>
      <c r="OS9" s="2054"/>
      <c r="OT9" s="2054"/>
      <c r="OU9" s="2054"/>
      <c r="OV9" s="2054"/>
      <c r="OW9" s="2054"/>
      <c r="OX9" s="2054"/>
      <c r="OY9" s="2054"/>
      <c r="OZ9" s="2054"/>
      <c r="PA9" s="2054"/>
      <c r="PB9" s="2054"/>
      <c r="PC9" s="2054"/>
      <c r="PD9" s="2054"/>
      <c r="PE9" s="2054"/>
      <c r="PF9" s="2054"/>
      <c r="PG9" s="2054"/>
      <c r="PH9" s="2054"/>
      <c r="PI9" s="2054"/>
      <c r="PJ9" s="2054"/>
      <c r="PK9" s="2054"/>
      <c r="PL9" s="2054"/>
      <c r="PM9" s="2054"/>
      <c r="PN9" s="2054"/>
      <c r="PO9" s="2054"/>
      <c r="PP9" s="2054"/>
      <c r="PQ9" s="2054"/>
      <c r="PR9" s="2054"/>
      <c r="PS9" s="2054"/>
      <c r="PT9" s="2054"/>
      <c r="PU9" s="2054"/>
      <c r="PV9" s="2054"/>
      <c r="PW9" s="2054"/>
      <c r="PX9" s="2054"/>
      <c r="PY9" s="2054"/>
      <c r="PZ9" s="2054"/>
      <c r="QA9" s="2054"/>
      <c r="QB9" s="2054"/>
      <c r="QC9" s="2054"/>
      <c r="QD9" s="2054"/>
      <c r="QE9" s="2054"/>
      <c r="QF9" s="2054"/>
      <c r="QG9" s="2054"/>
      <c r="QH9" s="2054"/>
      <c r="QI9" s="2054"/>
    </row>
    <row r="10" spans="1:451" s="2054" customFormat="1">
      <c r="B10" s="2108" t="s">
        <v>240</v>
      </c>
      <c r="C10" s="2067"/>
      <c r="D10" s="2067" t="s">
        <v>1464</v>
      </c>
      <c r="E10" s="1253" t="s">
        <v>1459</v>
      </c>
      <c r="F10" s="1376">
        <v>25</v>
      </c>
      <c r="G10" s="2069">
        <f t="shared" si="5"/>
        <v>0.22563670181364853</v>
      </c>
      <c r="H10" s="2109" t="s">
        <v>110</v>
      </c>
      <c r="I10" s="1256">
        <v>1</v>
      </c>
      <c r="J10" s="2110">
        <f t="shared" ref="J10:J22" si="7">N10/I10</f>
        <v>90.900001525878906</v>
      </c>
      <c r="K10" s="1377">
        <f t="shared" si="0"/>
        <v>1060.5</v>
      </c>
      <c r="L10" s="1377">
        <f t="shared" si="1"/>
        <v>1060.5</v>
      </c>
      <c r="M10" s="2071">
        <f t="shared" si="2"/>
        <v>0</v>
      </c>
      <c r="N10" s="2111">
        <v>90.900001525878906</v>
      </c>
      <c r="O10" s="1170"/>
      <c r="P10" s="1170">
        <v>159.07</v>
      </c>
      <c r="Q10" s="1170">
        <v>1060.5</v>
      </c>
      <c r="R10" s="2071">
        <f t="shared" ref="R10:R21" si="8">M10*I12</f>
        <v>0</v>
      </c>
      <c r="S10" s="1170">
        <v>1060.5</v>
      </c>
      <c r="T10" s="2071">
        <v>0</v>
      </c>
      <c r="U10" s="2071"/>
      <c r="V10" s="2071"/>
      <c r="W10" s="2071">
        <v>0</v>
      </c>
      <c r="X10" s="2071"/>
      <c r="Y10" s="2071"/>
      <c r="Z10" s="2071">
        <f t="shared" si="3"/>
        <v>0</v>
      </c>
      <c r="AA10" s="2071">
        <f t="shared" si="4"/>
        <v>11.450417851027414</v>
      </c>
      <c r="AB10" s="2071">
        <f t="shared" ref="AB10:AB22" si="9">AA10*N10</f>
        <v>1040.8430001303429</v>
      </c>
      <c r="AC10" s="1690"/>
      <c r="AD10" s="1727"/>
    </row>
    <row r="11" spans="1:451" s="2054" customFormat="1">
      <c r="B11" s="2108" t="s">
        <v>240</v>
      </c>
      <c r="C11" s="2067"/>
      <c r="D11" s="2067" t="s">
        <v>1464</v>
      </c>
      <c r="E11" s="1253" t="s">
        <v>869</v>
      </c>
      <c r="F11" s="1376">
        <v>30</v>
      </c>
      <c r="G11" s="2069">
        <f t="shared" si="5"/>
        <v>1.4391897894846297</v>
      </c>
      <c r="H11" s="2109" t="s">
        <v>110</v>
      </c>
      <c r="I11" s="1256">
        <v>21</v>
      </c>
      <c r="J11" s="2110">
        <f t="shared" si="7"/>
        <v>23.007618949526833</v>
      </c>
      <c r="K11" s="1377">
        <f t="shared" si="0"/>
        <v>805.25714285714298</v>
      </c>
      <c r="L11" s="1377">
        <f t="shared" si="1"/>
        <v>805.25714285714298</v>
      </c>
      <c r="M11" s="2071">
        <f t="shared" si="2"/>
        <v>0</v>
      </c>
      <c r="N11" s="2111">
        <v>483.15999794006348</v>
      </c>
      <c r="O11" s="1170"/>
      <c r="P11" s="1170">
        <v>2536.5700000000002</v>
      </c>
      <c r="Q11" s="1170">
        <v>16910.400000000001</v>
      </c>
      <c r="R11" s="2071">
        <f t="shared" si="8"/>
        <v>0</v>
      </c>
      <c r="S11" s="1170">
        <v>16910.400000000001</v>
      </c>
      <c r="T11" s="2071">
        <v>0</v>
      </c>
      <c r="U11" s="2071"/>
      <c r="V11" s="2071"/>
      <c r="W11" s="2073">
        <v>0.01</v>
      </c>
      <c r="X11" s="2071"/>
      <c r="Y11" s="2071"/>
      <c r="Z11" s="2071">
        <f t="shared" si="3"/>
        <v>2.4094539907339425</v>
      </c>
      <c r="AA11" s="2071">
        <f t="shared" si="4"/>
        <v>12.510259501714708</v>
      </c>
      <c r="AB11" s="2071">
        <f t="shared" si="9"/>
        <v>6044.456955078138</v>
      </c>
      <c r="AC11" s="1690"/>
      <c r="AD11" s="1727"/>
    </row>
    <row r="12" spans="1:451" s="2054" customFormat="1">
      <c r="B12" s="2108" t="s">
        <v>240</v>
      </c>
      <c r="C12" s="2067"/>
      <c r="D12" s="2067" t="s">
        <v>1464</v>
      </c>
      <c r="E12" s="1253" t="s">
        <v>871</v>
      </c>
      <c r="F12" s="1376">
        <v>30</v>
      </c>
      <c r="G12" s="2069">
        <f t="shared" si="5"/>
        <v>2.2042396789244689</v>
      </c>
      <c r="H12" s="2109" t="s">
        <v>110</v>
      </c>
      <c r="I12" s="1256">
        <v>32</v>
      </c>
      <c r="J12" s="2110">
        <f t="shared" si="7"/>
        <v>23.12499988079071</v>
      </c>
      <c r="K12" s="1377">
        <f t="shared" si="0"/>
        <v>284.77</v>
      </c>
      <c r="L12" s="1377">
        <f t="shared" si="1"/>
        <v>284.77</v>
      </c>
      <c r="M12" s="2071">
        <f t="shared" si="2"/>
        <v>0</v>
      </c>
      <c r="N12" s="2111">
        <v>739.99999618530273</v>
      </c>
      <c r="O12" s="1170"/>
      <c r="P12" s="1170">
        <v>1366.9</v>
      </c>
      <c r="Q12" s="1170">
        <v>9112.64</v>
      </c>
      <c r="R12" s="2071">
        <f t="shared" si="8"/>
        <v>0</v>
      </c>
      <c r="S12" s="1170">
        <v>9112.64</v>
      </c>
      <c r="T12" s="2071">
        <v>0</v>
      </c>
      <c r="U12" s="2071"/>
      <c r="V12" s="2071"/>
      <c r="W12" s="2071">
        <v>0</v>
      </c>
      <c r="X12" s="2071"/>
      <c r="Y12" s="2071"/>
      <c r="Z12" s="2071">
        <f t="shared" si="3"/>
        <v>0</v>
      </c>
      <c r="AA12" s="2071">
        <f t="shared" si="4"/>
        <v>12.510259501714708</v>
      </c>
      <c r="AB12" s="2071">
        <f t="shared" si="9"/>
        <v>9257.5919835460318</v>
      </c>
      <c r="AC12" s="1690"/>
      <c r="AD12" s="1727"/>
    </row>
    <row r="13" spans="1:451" s="2054" customFormat="1">
      <c r="B13" s="2108" t="s">
        <v>240</v>
      </c>
      <c r="C13" s="2067"/>
      <c r="D13" s="2067" t="s">
        <v>1464</v>
      </c>
      <c r="E13" s="1253" t="s">
        <v>1460</v>
      </c>
      <c r="F13" s="1376">
        <v>25</v>
      </c>
      <c r="G13" s="2069">
        <f t="shared" si="5"/>
        <v>0.25050886702276987</v>
      </c>
      <c r="H13" s="2109" t="s">
        <v>110</v>
      </c>
      <c r="I13" s="1256">
        <v>3</v>
      </c>
      <c r="J13" s="2110">
        <f t="shared" si="7"/>
        <v>33.640000661214195</v>
      </c>
      <c r="K13" s="1377">
        <f t="shared" si="0"/>
        <v>588.69999999999993</v>
      </c>
      <c r="L13" s="1377">
        <f t="shared" si="1"/>
        <v>588.69999999999993</v>
      </c>
      <c r="M13" s="2071">
        <f t="shared" si="2"/>
        <v>0</v>
      </c>
      <c r="N13" s="2111">
        <v>100.92000198364258</v>
      </c>
      <c r="O13" s="1170"/>
      <c r="P13" s="1170">
        <v>264.91000000000003</v>
      </c>
      <c r="Q13" s="1170">
        <v>1766.1</v>
      </c>
      <c r="R13" s="2071">
        <f t="shared" si="8"/>
        <v>0</v>
      </c>
      <c r="S13" s="1170">
        <v>1766.1</v>
      </c>
      <c r="T13" s="2071">
        <v>0</v>
      </c>
      <c r="U13" s="2071"/>
      <c r="V13" s="2071"/>
      <c r="W13" s="2071">
        <v>0</v>
      </c>
      <c r="X13" s="2071"/>
      <c r="Y13" s="2071"/>
      <c r="Z13" s="2071">
        <f t="shared" si="3"/>
        <v>0</v>
      </c>
      <c r="AA13" s="2071">
        <f t="shared" si="4"/>
        <v>11.450417851027414</v>
      </c>
      <c r="AB13" s="2071">
        <f t="shared" si="9"/>
        <v>1155.576192239223</v>
      </c>
      <c r="AC13" s="1690"/>
      <c r="AD13" s="1727"/>
    </row>
    <row r="14" spans="1:451" s="2054" customFormat="1">
      <c r="B14" s="2108" t="s">
        <v>240</v>
      </c>
      <c r="C14" s="2067"/>
      <c r="D14" s="2067" t="s">
        <v>1464</v>
      </c>
      <c r="E14" s="1253" t="s">
        <v>872</v>
      </c>
      <c r="F14" s="1376">
        <v>30</v>
      </c>
      <c r="G14" s="2069">
        <f t="shared" si="5"/>
        <v>2.198997166838712</v>
      </c>
      <c r="H14" s="2109" t="s">
        <v>110</v>
      </c>
      <c r="I14" s="1256">
        <v>21</v>
      </c>
      <c r="J14" s="2110">
        <f t="shared" si="7"/>
        <v>35.154285595530553</v>
      </c>
      <c r="K14" s="1377">
        <f t="shared" si="0"/>
        <v>747.02857142857147</v>
      </c>
      <c r="L14" s="1377">
        <f t="shared" si="1"/>
        <v>747.02857142857147</v>
      </c>
      <c r="M14" s="2071">
        <f t="shared" si="2"/>
        <v>0</v>
      </c>
      <c r="N14" s="2111">
        <v>738.23999750614166</v>
      </c>
      <c r="O14" s="1170"/>
      <c r="P14" s="1170">
        <v>2353.14</v>
      </c>
      <c r="Q14" s="1170">
        <v>15687.6</v>
      </c>
      <c r="R14" s="2071">
        <f t="shared" si="8"/>
        <v>0</v>
      </c>
      <c r="S14" s="1170">
        <v>15687.6</v>
      </c>
      <c r="T14" s="2071">
        <v>0</v>
      </c>
      <c r="U14" s="2071"/>
      <c r="V14" s="2071"/>
      <c r="W14" s="2073">
        <v>0.02</v>
      </c>
      <c r="X14" s="2071"/>
      <c r="Y14" s="2071"/>
      <c r="Z14" s="2071">
        <f t="shared" si="3"/>
        <v>4.818907981467885</v>
      </c>
      <c r="AA14" s="2071">
        <f t="shared" si="4"/>
        <v>12.510259501714708</v>
      </c>
      <c r="AB14" s="2071">
        <f t="shared" si="9"/>
        <v>9235.5739433470517</v>
      </c>
      <c r="AC14" s="1690"/>
      <c r="AD14" s="1727"/>
    </row>
    <row r="15" spans="1:451" s="2054" customFormat="1">
      <c r="B15" s="2108" t="s">
        <v>240</v>
      </c>
      <c r="C15" s="2067"/>
      <c r="D15" s="2067" t="s">
        <v>1464</v>
      </c>
      <c r="E15" s="1253" t="s">
        <v>874</v>
      </c>
      <c r="F15" s="1376">
        <v>30</v>
      </c>
      <c r="G15" s="2069">
        <f t="shared" si="5"/>
        <v>3.8450280516288267</v>
      </c>
      <c r="H15" s="2109" t="s">
        <v>110</v>
      </c>
      <c r="I15" s="1256">
        <v>25</v>
      </c>
      <c r="J15" s="2110">
        <f t="shared" si="7"/>
        <v>51.633599934577944</v>
      </c>
      <c r="K15" s="1377">
        <f t="shared" si="0"/>
        <v>731.47600000000011</v>
      </c>
      <c r="L15" s="1377">
        <f t="shared" si="1"/>
        <v>731.47600000000011</v>
      </c>
      <c r="M15" s="2071">
        <f t="shared" si="2"/>
        <v>0</v>
      </c>
      <c r="N15" s="2111">
        <v>1290.8399983644485</v>
      </c>
      <c r="O15" s="1170"/>
      <c r="P15" s="1170">
        <v>2743.03</v>
      </c>
      <c r="Q15" s="1170">
        <v>18286.900000000001</v>
      </c>
      <c r="R15" s="2071">
        <f t="shared" si="8"/>
        <v>0</v>
      </c>
      <c r="S15" s="1170">
        <v>18286.900000000001</v>
      </c>
      <c r="T15" s="2071">
        <v>0</v>
      </c>
      <c r="U15" s="2071"/>
      <c r="V15" s="2071"/>
      <c r="W15" s="2073">
        <v>0.03</v>
      </c>
      <c r="X15" s="2071"/>
      <c r="Y15" s="2071"/>
      <c r="Z15" s="2071">
        <f t="shared" si="3"/>
        <v>8.6051928240497926</v>
      </c>
      <c r="AA15" s="2071">
        <f t="shared" si="4"/>
        <v>12.510259501714708</v>
      </c>
      <c r="AB15" s="2071">
        <f t="shared" si="9"/>
        <v>16148.743354732242</v>
      </c>
      <c r="AC15" s="1690"/>
      <c r="AD15" s="1727"/>
    </row>
    <row r="16" spans="1:451" s="2054" customFormat="1">
      <c r="B16" s="2108" t="s">
        <v>240</v>
      </c>
      <c r="C16" s="2067"/>
      <c r="D16" s="2067" t="s">
        <v>1464</v>
      </c>
      <c r="E16" s="1253" t="s">
        <v>1461</v>
      </c>
      <c r="F16" s="1376">
        <v>20</v>
      </c>
      <c r="G16" s="2069">
        <f t="shared" si="5"/>
        <v>0.49247877764977877</v>
      </c>
      <c r="H16" s="2109" t="s">
        <v>110</v>
      </c>
      <c r="I16" s="1256">
        <v>4</v>
      </c>
      <c r="J16" s="2110">
        <f t="shared" si="7"/>
        <v>62</v>
      </c>
      <c r="K16" s="1377">
        <f t="shared" si="0"/>
        <v>400</v>
      </c>
      <c r="L16" s="1377">
        <f t="shared" si="1"/>
        <v>400</v>
      </c>
      <c r="M16" s="2071">
        <f t="shared" si="2"/>
        <v>0</v>
      </c>
      <c r="N16" s="2111">
        <v>248</v>
      </c>
      <c r="O16" s="1170"/>
      <c r="P16" s="1170">
        <v>240</v>
      </c>
      <c r="Q16" s="1170">
        <v>1600</v>
      </c>
      <c r="R16" s="2071">
        <f t="shared" si="8"/>
        <v>0</v>
      </c>
      <c r="S16" s="1170">
        <v>1600</v>
      </c>
      <c r="T16" s="2071">
        <v>0</v>
      </c>
      <c r="U16" s="2071"/>
      <c r="V16" s="2071"/>
      <c r="W16" s="2071">
        <v>0</v>
      </c>
      <c r="X16" s="2071"/>
      <c r="Y16" s="2071"/>
      <c r="Z16" s="2071">
        <f t="shared" si="3"/>
        <v>0</v>
      </c>
      <c r="AA16" s="2071">
        <f t="shared" si="4"/>
        <v>10.06811287854457</v>
      </c>
      <c r="AB16" s="2071">
        <f t="shared" si="9"/>
        <v>2496.8919938790532</v>
      </c>
      <c r="AC16" s="1690"/>
      <c r="AD16" s="1727"/>
    </row>
    <row r="17" spans="2:72" s="2054" customFormat="1">
      <c r="B17" s="2108" t="s">
        <v>240</v>
      </c>
      <c r="C17" s="2067"/>
      <c r="D17" s="2067" t="s">
        <v>1464</v>
      </c>
      <c r="E17" s="1253" t="s">
        <v>875</v>
      </c>
      <c r="F17" s="1376">
        <v>20</v>
      </c>
      <c r="G17" s="2069">
        <f t="shared" si="5"/>
        <v>3.5744427410064588</v>
      </c>
      <c r="H17" s="2109" t="s">
        <v>110</v>
      </c>
      <c r="I17" s="1256">
        <v>36</v>
      </c>
      <c r="J17" s="2110">
        <f t="shared" si="7"/>
        <v>50</v>
      </c>
      <c r="K17" s="1377">
        <f t="shared" si="0"/>
        <v>384.36111111111109</v>
      </c>
      <c r="L17" s="1377">
        <f t="shared" si="1"/>
        <v>384.36111111111109</v>
      </c>
      <c r="M17" s="2071">
        <f t="shared" si="2"/>
        <v>0</v>
      </c>
      <c r="N17" s="2111">
        <v>1800</v>
      </c>
      <c r="O17" s="1170"/>
      <c r="P17" s="1170">
        <v>2112.6</v>
      </c>
      <c r="Q17" s="1170">
        <v>13837</v>
      </c>
      <c r="R17" s="2071">
        <f t="shared" si="8"/>
        <v>0</v>
      </c>
      <c r="S17" s="1170">
        <v>13837</v>
      </c>
      <c r="T17" s="2071">
        <v>0</v>
      </c>
      <c r="U17" s="2071"/>
      <c r="V17" s="2071"/>
      <c r="W17" s="2071">
        <v>11</v>
      </c>
      <c r="X17" s="2071"/>
      <c r="Y17" s="2071"/>
      <c r="Z17" s="2071">
        <f t="shared" si="3"/>
        <v>3946.5407308743675</v>
      </c>
      <c r="AA17" s="2071">
        <f t="shared" si="4"/>
        <v>10.06811287854457</v>
      </c>
      <c r="AB17" s="2071">
        <f t="shared" si="9"/>
        <v>18122.603181380226</v>
      </c>
      <c r="AC17" s="1690"/>
      <c r="AD17" s="1727"/>
    </row>
    <row r="18" spans="2:72" s="2054" customFormat="1">
      <c r="B18" s="2108" t="s">
        <v>240</v>
      </c>
      <c r="C18" s="2067"/>
      <c r="D18" s="2067" t="s">
        <v>1464</v>
      </c>
      <c r="E18" s="1253" t="s">
        <v>1462</v>
      </c>
      <c r="F18" s="1376">
        <v>25</v>
      </c>
      <c r="G18" s="2069">
        <f t="shared" si="5"/>
        <v>0.29181352771253644</v>
      </c>
      <c r="H18" s="2109" t="s">
        <v>110</v>
      </c>
      <c r="I18" s="1256">
        <v>3</v>
      </c>
      <c r="J18" s="2110">
        <f t="shared" si="7"/>
        <v>39.186665852864586</v>
      </c>
      <c r="K18" s="1377">
        <f t="shared" si="0"/>
        <v>431.05333333333334</v>
      </c>
      <c r="L18" s="1377">
        <f t="shared" si="1"/>
        <v>431.05333333333334</v>
      </c>
      <c r="M18" s="2071">
        <f t="shared" si="2"/>
        <v>0</v>
      </c>
      <c r="N18" s="2111">
        <v>117.55999755859375</v>
      </c>
      <c r="O18" s="1170"/>
      <c r="P18" s="1170">
        <v>193.98</v>
      </c>
      <c r="Q18" s="1170">
        <v>1293.1600000000001</v>
      </c>
      <c r="R18" s="2071">
        <f t="shared" si="8"/>
        <v>0</v>
      </c>
      <c r="S18" s="1170">
        <v>1293.1600000000001</v>
      </c>
      <c r="T18" s="2071">
        <v>0</v>
      </c>
      <c r="U18" s="2071"/>
      <c r="V18" s="2071"/>
      <c r="W18" s="2071">
        <v>0</v>
      </c>
      <c r="X18" s="2071"/>
      <c r="Y18" s="2071"/>
      <c r="Z18" s="2071">
        <f t="shared" si="3"/>
        <v>0</v>
      </c>
      <c r="AA18" s="2071">
        <f t="shared" si="4"/>
        <v>11.450417851027414</v>
      </c>
      <c r="AB18" s="2071">
        <f t="shared" si="9"/>
        <v>1346.111094611661</v>
      </c>
      <c r="AC18" s="1690"/>
      <c r="AD18" s="1727"/>
    </row>
    <row r="19" spans="2:72" s="2054" customFormat="1">
      <c r="B19" s="2108" t="s">
        <v>240</v>
      </c>
      <c r="C19" s="2067"/>
      <c r="D19" s="2067" t="s">
        <v>1464</v>
      </c>
      <c r="E19" s="1253" t="s">
        <v>876</v>
      </c>
      <c r="F19" s="1376">
        <v>20</v>
      </c>
      <c r="G19" s="2069">
        <f t="shared" si="5"/>
        <v>2.5101921293493188</v>
      </c>
      <c r="H19" s="2109" t="s">
        <v>110</v>
      </c>
      <c r="I19" s="1256">
        <v>44</v>
      </c>
      <c r="J19" s="2110">
        <f t="shared" si="7"/>
        <v>28.728863618590616</v>
      </c>
      <c r="K19" s="1377">
        <f t="shared" si="0"/>
        <v>401.41</v>
      </c>
      <c r="L19" s="1377">
        <f t="shared" si="1"/>
        <v>401.41</v>
      </c>
      <c r="M19" s="2071">
        <f t="shared" si="2"/>
        <v>0</v>
      </c>
      <c r="N19" s="2111">
        <v>1264.0699992179871</v>
      </c>
      <c r="O19" s="1170"/>
      <c r="P19" s="1170">
        <v>2649.31</v>
      </c>
      <c r="Q19" s="1170">
        <v>17662.04</v>
      </c>
      <c r="R19" s="2071">
        <f t="shared" si="8"/>
        <v>0</v>
      </c>
      <c r="S19" s="1170">
        <v>17662.04</v>
      </c>
      <c r="T19" s="2071">
        <v>0</v>
      </c>
      <c r="U19" s="2071"/>
      <c r="V19" s="2071"/>
      <c r="W19" s="2073">
        <v>0.01</v>
      </c>
      <c r="X19" s="2071"/>
      <c r="Y19" s="2071"/>
      <c r="Z19" s="2071">
        <f t="shared" si="3"/>
        <v>4.385045256527075</v>
      </c>
      <c r="AA19" s="2071">
        <f t="shared" si="4"/>
        <v>10.06811287854457</v>
      </c>
      <c r="AB19" s="2071">
        <f t="shared" si="9"/>
        <v>12726.79943850844</v>
      </c>
      <c r="AC19" s="1690"/>
      <c r="AD19" s="1727"/>
    </row>
    <row r="20" spans="2:72" s="2054" customFormat="1">
      <c r="B20" s="2108" t="s">
        <v>240</v>
      </c>
      <c r="C20" s="2067"/>
      <c r="D20" s="2067" t="s">
        <v>1464</v>
      </c>
      <c r="E20" s="1253" t="s">
        <v>1463</v>
      </c>
      <c r="F20" s="1376">
        <v>10</v>
      </c>
      <c r="G20" s="2069">
        <f t="shared" si="5"/>
        <v>8.9361066157901583E-4</v>
      </c>
      <c r="H20" s="2109" t="s">
        <v>111</v>
      </c>
      <c r="I20" s="1256">
        <v>1</v>
      </c>
      <c r="J20" s="2110">
        <f t="shared" si="7"/>
        <v>0.89999997615814209</v>
      </c>
      <c r="K20" s="1377">
        <f t="shared" si="0"/>
        <v>5.5</v>
      </c>
      <c r="L20" s="1377">
        <f t="shared" si="1"/>
        <v>5.5</v>
      </c>
      <c r="M20" s="2071">
        <f t="shared" si="2"/>
        <v>0</v>
      </c>
      <c r="N20" s="2111">
        <v>0.89999997615814209</v>
      </c>
      <c r="O20" s="1170"/>
      <c r="P20" s="1170">
        <v>0.82</v>
      </c>
      <c r="Q20" s="1170">
        <v>5.5</v>
      </c>
      <c r="R20" s="2071">
        <f t="shared" si="8"/>
        <v>0</v>
      </c>
      <c r="S20" s="1170">
        <v>5.5</v>
      </c>
      <c r="T20" s="2071">
        <v>0</v>
      </c>
      <c r="U20" s="2071"/>
      <c r="V20" s="2071"/>
      <c r="W20" s="2071">
        <v>0</v>
      </c>
      <c r="X20" s="2071"/>
      <c r="Y20" s="2071"/>
      <c r="Z20" s="2071">
        <f t="shared" si="3"/>
        <v>0</v>
      </c>
      <c r="AA20" s="2071">
        <f t="shared" si="4"/>
        <v>4.0364517105733082</v>
      </c>
      <c r="AB20" s="2071">
        <f t="shared" si="9"/>
        <v>3.6328064432794691</v>
      </c>
      <c r="AC20" s="1690"/>
      <c r="AD20" s="1727"/>
    </row>
    <row r="21" spans="2:72" s="2054" customFormat="1">
      <c r="B21" s="2108" t="s">
        <v>240</v>
      </c>
      <c r="C21" s="2067"/>
      <c r="D21" s="2067" t="s">
        <v>1464</v>
      </c>
      <c r="E21" s="1253" t="s">
        <v>877</v>
      </c>
      <c r="F21" s="1376">
        <v>10</v>
      </c>
      <c r="G21" s="2069">
        <f t="shared" si="5"/>
        <v>7.1488852926321267E-3</v>
      </c>
      <c r="H21" s="2109" t="s">
        <v>111</v>
      </c>
      <c r="I21" s="1256">
        <v>8</v>
      </c>
      <c r="J21" s="2110">
        <f t="shared" si="7"/>
        <v>0.89999997615814209</v>
      </c>
      <c r="K21" s="1377">
        <f t="shared" si="0"/>
        <v>5.5</v>
      </c>
      <c r="L21" s="1377">
        <f t="shared" si="1"/>
        <v>5.5</v>
      </c>
      <c r="M21" s="2071">
        <f t="shared" si="2"/>
        <v>0</v>
      </c>
      <c r="N21" s="2111">
        <v>7.1999998092651367</v>
      </c>
      <c r="O21" s="1170"/>
      <c r="P21" s="1170">
        <v>6.56</v>
      </c>
      <c r="Q21" s="1170">
        <v>44</v>
      </c>
      <c r="R21" s="2071">
        <f t="shared" si="8"/>
        <v>0</v>
      </c>
      <c r="S21" s="1170">
        <v>44</v>
      </c>
      <c r="T21" s="2071">
        <v>0</v>
      </c>
      <c r="U21" s="2071"/>
      <c r="V21" s="2071"/>
      <c r="W21" s="2071">
        <v>0</v>
      </c>
      <c r="X21" s="2071"/>
      <c r="Y21" s="2071"/>
      <c r="Z21" s="2071">
        <f t="shared" si="3"/>
        <v>0</v>
      </c>
      <c r="AA21" s="2071">
        <f t="shared" si="4"/>
        <v>4.0364517105733082</v>
      </c>
      <c r="AB21" s="2071">
        <f t="shared" si="9"/>
        <v>29.062451546235753</v>
      </c>
      <c r="AC21" s="1690"/>
      <c r="AD21" s="1727"/>
    </row>
    <row r="22" spans="2:72" s="2054" customFormat="1">
      <c r="B22" s="2112" t="s">
        <v>240</v>
      </c>
      <c r="C22" s="2113"/>
      <c r="D22" s="2113" t="s">
        <v>779</v>
      </c>
      <c r="E22" s="1261" t="s">
        <v>779</v>
      </c>
      <c r="F22" s="1382">
        <v>20</v>
      </c>
      <c r="G22" s="2114">
        <f t="shared" si="5"/>
        <v>0.25318969415462417</v>
      </c>
      <c r="H22" s="2115" t="s">
        <v>110</v>
      </c>
      <c r="I22" s="1264">
        <v>1</v>
      </c>
      <c r="J22" s="2116">
        <f t="shared" si="7"/>
        <v>127.5</v>
      </c>
      <c r="K22" s="1387">
        <f t="shared" si="0"/>
        <v>0</v>
      </c>
      <c r="L22" s="1387">
        <f t="shared" si="1"/>
        <v>0</v>
      </c>
      <c r="M22" s="2117">
        <f t="shared" si="2"/>
        <v>0</v>
      </c>
      <c r="N22" s="2118">
        <v>127.5</v>
      </c>
      <c r="O22" s="1185"/>
      <c r="P22" s="1185"/>
      <c r="Q22" s="1185"/>
      <c r="R22" s="2117"/>
      <c r="S22" s="1185"/>
      <c r="T22" s="2117"/>
      <c r="U22" s="2117"/>
      <c r="V22" s="2117"/>
      <c r="W22" s="2117">
        <v>0</v>
      </c>
      <c r="X22" s="2117"/>
      <c r="Y22" s="2117"/>
      <c r="Z22" s="2117">
        <f t="shared" si="3"/>
        <v>0</v>
      </c>
      <c r="AA22" s="2117">
        <f t="shared" si="4"/>
        <v>10.06811287854457</v>
      </c>
      <c r="AB22" s="2117">
        <f t="shared" si="9"/>
        <v>1283.6843920144327</v>
      </c>
      <c r="AC22" s="1742"/>
      <c r="AD22" s="1743"/>
    </row>
    <row r="23" spans="2:72" ht="15" thickBot="1">
      <c r="B23" s="2091"/>
      <c r="C23" s="2092"/>
      <c r="D23" s="2092"/>
      <c r="E23" s="2093"/>
      <c r="F23" s="2093"/>
      <c r="G23" s="2094">
        <f>SUM(G5:G22)</f>
        <v>24.231663594857707</v>
      </c>
      <c r="H23" s="2095"/>
      <c r="I23" s="2093"/>
      <c r="J23" s="2093"/>
      <c r="K23" s="2096"/>
      <c r="L23" s="2096"/>
      <c r="M23" s="2096"/>
      <c r="N23" s="2097">
        <f>SUM(N5:N22)</f>
        <v>10071.49998152256</v>
      </c>
      <c r="O23" s="2098">
        <v>32973.699999999997</v>
      </c>
      <c r="P23" s="2097">
        <f>SUM(P5:P22)</f>
        <v>18449.27</v>
      </c>
      <c r="Q23" s="2097">
        <f>SUM(Q5:Q22)</f>
        <v>122748.39000000001</v>
      </c>
      <c r="R23" s="2097"/>
      <c r="S23" s="2097">
        <f>SUM(S5:S22)</f>
        <v>122748.39000000001</v>
      </c>
      <c r="T23" s="2097"/>
      <c r="U23" s="2097">
        <f>O23+P23+Q23</f>
        <v>174171.36000000002</v>
      </c>
      <c r="V23" s="2097">
        <f>O23+P23+S23</f>
        <v>174171.36000000002</v>
      </c>
      <c r="W23" s="2097"/>
      <c r="X23" s="2097">
        <f>V23/(1+Discount_Rate)^1</f>
        <v>161568.97959183675</v>
      </c>
      <c r="Y23" s="2097">
        <f>U23/(1+Discount_Rate)^1</f>
        <v>161568.97959183675</v>
      </c>
      <c r="Z23" s="2097">
        <f>SUM(Z5:Z22)</f>
        <v>3971.2340311956518</v>
      </c>
      <c r="AA23" s="2096"/>
      <c r="AB23" s="2097">
        <f>SUM(AB5:AB22)</f>
        <v>111510.5494481135</v>
      </c>
      <c r="AC23" s="2099">
        <f t="shared" ref="AC23" si="10">(AB23)/X23</f>
        <v>0.69017301297450018</v>
      </c>
      <c r="AD23" s="2100">
        <f>(AB23*1.1+Z23)/Y23</f>
        <v>0.78376950045749139</v>
      </c>
      <c r="AE23" s="2053"/>
      <c r="BT23" s="1653"/>
    </row>
    <row r="27" spans="2:72" s="2054" customFormat="1">
      <c r="B27" s="2074"/>
      <c r="C27" s="2074"/>
      <c r="D27" s="2074"/>
      <c r="E27" s="2075"/>
      <c r="F27" s="2076"/>
      <c r="G27" s="2076"/>
      <c r="H27" s="1653"/>
      <c r="I27" s="1653"/>
      <c r="J27" s="1653"/>
      <c r="K27" s="2051"/>
      <c r="L27" s="2051"/>
      <c r="M27" s="1404" t="s">
        <v>979</v>
      </c>
      <c r="N27" s="1194"/>
      <c r="O27" s="2077"/>
      <c r="P27" s="2077"/>
      <c r="Q27" s="2077"/>
      <c r="T27" s="2077"/>
      <c r="U27" s="2077"/>
      <c r="V27" s="2051"/>
      <c r="W27" s="2051"/>
      <c r="X27" s="2077"/>
      <c r="Y27" s="2077"/>
      <c r="Z27" s="2077"/>
      <c r="AA27" s="2077"/>
      <c r="AB27" s="2078"/>
      <c r="AC27" s="2078"/>
      <c r="AD27" s="2079"/>
      <c r="AE27" s="2079"/>
    </row>
    <row r="28" spans="2:72">
      <c r="M28" s="1193"/>
      <c r="N28" s="1194"/>
    </row>
    <row r="29" spans="2:72">
      <c r="M29" s="1195" t="s">
        <v>975</v>
      </c>
      <c r="N29" s="1195" t="s">
        <v>976</v>
      </c>
      <c r="O29" s="2051">
        <v>141197.66</v>
      </c>
    </row>
    <row r="30" spans="2:72">
      <c r="M30" s="1195"/>
      <c r="N30" s="1195" t="s">
        <v>977</v>
      </c>
      <c r="O30" s="2051">
        <v>32973.699999999997</v>
      </c>
    </row>
    <row r="31" spans="2:72">
      <c r="M31" s="1195"/>
      <c r="N31" s="1194" t="s">
        <v>770</v>
      </c>
      <c r="O31" s="2051">
        <v>174171.36</v>
      </c>
    </row>
    <row r="32" spans="2:72">
      <c r="M32" s="1193"/>
      <c r="N32" s="1194" t="s">
        <v>777</v>
      </c>
      <c r="O32" s="2080">
        <v>10071.499997253419</v>
      </c>
    </row>
    <row r="33" spans="13:19">
      <c r="M33" s="1193"/>
      <c r="N33" s="1194"/>
      <c r="S33" s="1192"/>
    </row>
    <row r="34" spans="13:19">
      <c r="M34" s="1195" t="s">
        <v>980</v>
      </c>
      <c r="N34" s="1194" t="s">
        <v>981</v>
      </c>
      <c r="O34" s="2051">
        <v>174171.36</v>
      </c>
    </row>
    <row r="35" spans="13:19">
      <c r="M35" s="1193"/>
      <c r="N35" s="1194" t="s">
        <v>777</v>
      </c>
      <c r="O35" s="2080">
        <v>10070</v>
      </c>
    </row>
    <row r="38" spans="13:19">
      <c r="M38" s="2051" t="s">
        <v>1456</v>
      </c>
      <c r="N38" s="1194" t="s">
        <v>981</v>
      </c>
      <c r="O38" s="2051">
        <v>141197.66</v>
      </c>
    </row>
    <row r="39" spans="13:19">
      <c r="N39" s="1194" t="s">
        <v>777</v>
      </c>
      <c r="O39" s="2080">
        <v>10071.49998152256</v>
      </c>
    </row>
  </sheetData>
  <sheetProtection password="C61B" sheet="1" objects="1" scenarios="1"/>
  <customSheetViews>
    <customSheetView guid="{9B4B0DAB-FAB9-4E24-9A0E-9A6ECAA72FED}" topLeftCell="F16">
      <selection activeCell="M53" sqref="M53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J5:J22">
    <cfRule type="expression" dxfId="230" priority="25">
      <formula>ISTEXT(J5)</formula>
    </cfRule>
    <cfRule type="notContainsBlanks" dxfId="229" priority="26">
      <formula>LEN(TRIM(J5))&gt;0</formula>
    </cfRule>
  </conditionalFormatting>
  <conditionalFormatting sqref="K5:L22">
    <cfRule type="notContainsBlanks" dxfId="228" priority="14">
      <formula>LEN(TRIM(K5))&gt;0</formula>
    </cfRule>
  </conditionalFormatting>
  <conditionalFormatting sqref="K5:L22">
    <cfRule type="expression" dxfId="227" priority="13">
      <formula>ISTEXT(K5)</formula>
    </cfRule>
  </conditionalFormatting>
  <conditionalFormatting sqref="F5:F22">
    <cfRule type="notContainsBlanks" dxfId="226" priority="1">
      <formula>LEN(TRIM(F5))&gt;0</formula>
    </cfRule>
  </conditionalFormatting>
  <dataValidations count="2">
    <dataValidation allowBlank="1" showErrorMessage="1" sqref="K5:L22"/>
    <dataValidation allowBlank="1" showErrorMessage="1" promptTitle="DECIMAL PLACE WARNING:" prompt="Maximum number of numbers to the right of any decimal place can be 4._x000a__x000a_Example 1.2345 and NOT 1.23456" sqref="J5:J22"/>
  </dataValidations>
  <hyperlinks>
    <hyperlink ref="A1" location="'Gas CE'!A1" display="Rtn to Summary"/>
  </hyperlinks>
  <pageMargins left="0.7" right="0.21" top="0.75" bottom="0.75" header="0.3" footer="0.3"/>
  <pageSetup paperSize="3" scale="50" orientation="landscape" r:id="rId3"/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H24"/>
  <sheetViews>
    <sheetView workbookViewId="0">
      <pane xSplit="1" ySplit="1" topLeftCell="B2" activePane="bottomRight" state="frozen"/>
      <selection activeCell="F27" sqref="F27"/>
      <selection pane="topRight" activeCell="F27" sqref="F27"/>
      <selection pane="bottomLeft" activeCell="F27" sqref="F27"/>
      <selection pane="bottomRight" activeCell="F27" sqref="F27"/>
    </sheetView>
  </sheetViews>
  <sheetFormatPr defaultColWidth="9.109375" defaultRowHeight="13.8"/>
  <cols>
    <col min="1" max="1" width="9.109375" style="54"/>
    <col min="2" max="2" width="13" style="55" customWidth="1"/>
    <col min="3" max="3" width="14.6640625" style="55" customWidth="1"/>
    <col min="4" max="4" width="18.44140625" style="55" customWidth="1"/>
    <col min="5" max="5" width="45.109375" style="55" bestFit="1" customWidth="1"/>
    <col min="6" max="6" width="9.5546875" style="55" customWidth="1"/>
    <col min="7" max="7" width="12.44140625" style="55" customWidth="1"/>
    <col min="8" max="8" width="17.44140625" style="55" customWidth="1"/>
    <col min="9" max="9" width="11.44140625" style="55" customWidth="1"/>
    <col min="10" max="10" width="11.44140625" style="335" customWidth="1"/>
    <col min="11" max="11" width="11.44140625" style="407" customWidth="1"/>
    <col min="12" max="12" width="14" style="407" customWidth="1"/>
    <col min="13" max="13" width="11.44140625" style="55" customWidth="1"/>
    <col min="14" max="14" width="12.88671875" style="55" customWidth="1"/>
    <col min="15" max="15" width="12.33203125" style="55" customWidth="1"/>
    <col min="16" max="17" width="14.6640625" style="55" customWidth="1"/>
    <col min="18" max="18" width="16.88671875" style="55" customWidth="1"/>
    <col min="19" max="21" width="14.6640625" style="55" customWidth="1"/>
    <col min="22" max="22" width="13.33203125" style="55" customWidth="1"/>
    <col min="23" max="23" width="14.33203125" style="55" customWidth="1"/>
    <col min="24" max="26" width="14.109375" style="55" customWidth="1"/>
    <col min="27" max="28" width="18.33203125" style="55" customWidth="1"/>
    <col min="29" max="29" width="14.109375" style="54" customWidth="1"/>
    <col min="30" max="30" width="11.5546875" style="55" customWidth="1"/>
    <col min="31" max="70" width="9.109375" style="54"/>
    <col min="71" max="16384" width="9.109375" style="55"/>
  </cols>
  <sheetData>
    <row r="1" spans="1:450" ht="27">
      <c r="A1" s="318" t="s">
        <v>206</v>
      </c>
      <c r="B1" s="1192" t="s">
        <v>946</v>
      </c>
      <c r="C1" s="1193"/>
      <c r="D1" s="1193"/>
      <c r="E1" s="1193"/>
      <c r="F1" s="1193"/>
      <c r="G1" s="1193"/>
      <c r="H1" s="1193"/>
      <c r="I1" s="1193"/>
      <c r="J1" s="1194"/>
      <c r="K1" s="1195"/>
      <c r="L1" s="1195"/>
      <c r="M1" s="1193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3"/>
      <c r="AB1" s="1193"/>
      <c r="AC1" s="1198"/>
      <c r="AD1" s="1193"/>
      <c r="AE1" s="1198"/>
      <c r="AF1" s="1198"/>
      <c r="AG1" s="1198"/>
      <c r="AH1" s="1198"/>
      <c r="AI1" s="1198"/>
      <c r="AJ1" s="1198"/>
      <c r="AK1" s="1198"/>
      <c r="AL1" s="1198"/>
      <c r="AM1" s="1198"/>
      <c r="AN1" s="1198"/>
      <c r="AO1" s="1198"/>
    </row>
    <row r="2" spans="1:450" ht="14.4">
      <c r="B2" s="1199" t="s">
        <v>176</v>
      </c>
      <c r="C2" s="1200">
        <f>'Gas CE'!C2</f>
        <v>7.8E-2</v>
      </c>
      <c r="D2" s="1200"/>
      <c r="E2" s="1200">
        <v>7.8E-2</v>
      </c>
      <c r="F2" s="1193"/>
      <c r="G2" s="1193"/>
      <c r="H2" s="1193"/>
      <c r="I2" s="1193"/>
      <c r="J2" s="1194"/>
      <c r="K2" s="1195"/>
      <c r="L2" s="1195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3"/>
      <c r="AC2" s="1198"/>
      <c r="AD2" s="1193"/>
      <c r="AE2" s="1198"/>
      <c r="AF2" s="1198"/>
      <c r="AG2" s="1198"/>
      <c r="AH2" s="1198"/>
      <c r="AI2" s="1198"/>
      <c r="AJ2" s="1198"/>
      <c r="AK2" s="1198"/>
      <c r="AL2" s="1198"/>
      <c r="AM2" s="1198"/>
      <c r="AN2" s="1198"/>
      <c r="AO2" s="1198"/>
    </row>
    <row r="3" spans="1:450" s="195" customFormat="1" ht="19.5" customHeight="1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2121"/>
      <c r="AF3" s="1198"/>
      <c r="AG3" s="1198"/>
      <c r="AH3" s="1198"/>
      <c r="AI3" s="1198"/>
      <c r="AJ3" s="1198"/>
      <c r="AK3" s="1198"/>
      <c r="AL3" s="1198"/>
      <c r="AM3" s="1198"/>
      <c r="AN3" s="1198"/>
      <c r="AO3" s="1198"/>
    </row>
    <row r="4" spans="1:450" ht="57.6">
      <c r="A4" s="955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</row>
    <row r="5" spans="1:450" s="64" customFormat="1" ht="14.4">
      <c r="A5" s="75"/>
      <c r="B5" s="2142" t="s">
        <v>122</v>
      </c>
      <c r="C5" s="2143"/>
      <c r="D5" s="2144"/>
      <c r="E5" s="1426" t="s">
        <v>118</v>
      </c>
      <c r="F5" s="1426">
        <v>20</v>
      </c>
      <c r="G5" s="2145">
        <f>(N5/$N$9)*F5</f>
        <v>0.19125486018532065</v>
      </c>
      <c r="H5" s="2146" t="s">
        <v>110</v>
      </c>
      <c r="I5" s="1428">
        <v>39</v>
      </c>
      <c r="J5" s="1360">
        <v>119</v>
      </c>
      <c r="K5" s="1429">
        <v>350</v>
      </c>
      <c r="L5" s="1429">
        <v>1393</v>
      </c>
      <c r="M5" s="2147">
        <f>IF(L5&gt;K5,L5-K5,0)</f>
        <v>1043</v>
      </c>
      <c r="N5" s="2148">
        <f>J5*I5</f>
        <v>4641</v>
      </c>
      <c r="O5" s="2149"/>
      <c r="P5" s="2150"/>
      <c r="Q5" s="2147">
        <f>K5*I5</f>
        <v>13650</v>
      </c>
      <c r="R5" s="2147">
        <f>M5*I5</f>
        <v>40677</v>
      </c>
      <c r="S5" s="2147">
        <f>L5*I5</f>
        <v>54327</v>
      </c>
      <c r="T5" s="2147"/>
      <c r="U5" s="2147"/>
      <c r="V5" s="2147"/>
      <c r="W5" s="2147">
        <v>0</v>
      </c>
      <c r="X5" s="2147"/>
      <c r="Y5" s="2147"/>
      <c r="Z5" s="2147">
        <f>-PV(Discount_Rate,F5,W5)</f>
        <v>0</v>
      </c>
      <c r="AA5" s="2151">
        <f>IF(N5=0,0,(HLOOKUP(H5,ACGas_2014_2015,F5+1,FALSE)))</f>
        <v>10.06811287854457</v>
      </c>
      <c r="AB5" s="2147">
        <f>AA5*N5</f>
        <v>46726.111869325345</v>
      </c>
      <c r="AC5" s="2152"/>
      <c r="AD5" s="2153"/>
      <c r="AE5" s="1201"/>
      <c r="AF5" s="1201"/>
      <c r="AG5" s="1201"/>
      <c r="AH5" s="1201"/>
      <c r="AI5" s="1201"/>
      <c r="AJ5" s="1201"/>
      <c r="AK5" s="1201"/>
      <c r="AL5" s="1201"/>
      <c r="AM5" s="1201"/>
      <c r="AN5" s="1201"/>
      <c r="AO5" s="1201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</row>
    <row r="6" spans="1:450" s="64" customFormat="1" ht="14.4">
      <c r="A6" s="75"/>
      <c r="B6" s="2154" t="s">
        <v>122</v>
      </c>
      <c r="C6" s="2122"/>
      <c r="D6" s="2123"/>
      <c r="E6" s="1376" t="s">
        <v>119</v>
      </c>
      <c r="F6" s="1376">
        <v>18</v>
      </c>
      <c r="G6" s="2124">
        <f>(N6/$N$9)*F6</f>
        <v>0.56464072232604812</v>
      </c>
      <c r="H6" s="2155" t="s">
        <v>110</v>
      </c>
      <c r="I6" s="1433">
        <v>88</v>
      </c>
      <c r="J6" s="1372">
        <v>173</v>
      </c>
      <c r="K6" s="1377">
        <v>800</v>
      </c>
      <c r="L6" s="1377">
        <v>1526</v>
      </c>
      <c r="M6" s="2125">
        <f t="shared" ref="M6:M8" si="0">IF(L6&gt;K6,L6-K6,0)</f>
        <v>726</v>
      </c>
      <c r="N6" s="2126">
        <f t="shared" ref="N6:N8" si="1">J6*I6</f>
        <v>15224</v>
      </c>
      <c r="O6" s="1628"/>
      <c r="P6" s="2127"/>
      <c r="Q6" s="2125">
        <f t="shared" ref="Q6:Q8" si="2">K6*I6</f>
        <v>70400</v>
      </c>
      <c r="R6" s="2125">
        <f t="shared" ref="R6:R8" si="3">M6*I6</f>
        <v>63888</v>
      </c>
      <c r="S6" s="2125">
        <f t="shared" ref="S6:S8" si="4">L6*I6</f>
        <v>134288</v>
      </c>
      <c r="T6" s="2125"/>
      <c r="U6" s="2125"/>
      <c r="V6" s="2125"/>
      <c r="W6" s="2125">
        <v>0</v>
      </c>
      <c r="X6" s="2125"/>
      <c r="Y6" s="2125"/>
      <c r="Z6" s="2125">
        <f>-PV(Discount_Rate,F6,W6)</f>
        <v>0</v>
      </c>
      <c r="AA6" s="2128">
        <f>IF(N6=0,0,(HLOOKUP(H6,ACGas_2014_2015,F6+1,FALSE)))</f>
        <v>9.4023910274484912</v>
      </c>
      <c r="AB6" s="2125">
        <f t="shared" ref="AB6" si="5">AA6*N6</f>
        <v>143142.00100187582</v>
      </c>
      <c r="AC6" s="2129"/>
      <c r="AD6" s="2156"/>
      <c r="AE6" s="1201"/>
      <c r="AF6" s="1201"/>
      <c r="AG6" s="1201"/>
      <c r="AH6" s="1201"/>
      <c r="AI6" s="1201"/>
      <c r="AJ6" s="1201"/>
      <c r="AK6" s="1201"/>
      <c r="AL6" s="1201"/>
      <c r="AM6" s="1201"/>
      <c r="AN6" s="1201"/>
      <c r="AO6" s="1201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</row>
    <row r="7" spans="1:450" s="64" customFormat="1" ht="14.4">
      <c r="A7" s="75"/>
      <c r="B7" s="2154" t="s">
        <v>122</v>
      </c>
      <c r="C7" s="2122"/>
      <c r="D7" s="2123"/>
      <c r="E7" s="1376" t="s">
        <v>289</v>
      </c>
      <c r="F7" s="1376">
        <v>20</v>
      </c>
      <c r="G7" s="2124">
        <f t="shared" ref="G7:G8" si="6">(N7/$N$9)*F7</f>
        <v>2.4270946445754458</v>
      </c>
      <c r="H7" s="2155" t="s">
        <v>110</v>
      </c>
      <c r="I7" s="1433">
        <v>818</v>
      </c>
      <c r="J7" s="1372">
        <v>72</v>
      </c>
      <c r="K7" s="1377">
        <v>200</v>
      </c>
      <c r="L7" s="1377">
        <v>562</v>
      </c>
      <c r="M7" s="2125">
        <f t="shared" si="0"/>
        <v>362</v>
      </c>
      <c r="N7" s="2126">
        <f t="shared" si="1"/>
        <v>58896</v>
      </c>
      <c r="O7" s="1628"/>
      <c r="P7" s="2127"/>
      <c r="Q7" s="2125">
        <f t="shared" si="2"/>
        <v>163600</v>
      </c>
      <c r="R7" s="2125">
        <f t="shared" si="3"/>
        <v>296116</v>
      </c>
      <c r="S7" s="2125">
        <f t="shared" si="4"/>
        <v>459716</v>
      </c>
      <c r="T7" s="2125"/>
      <c r="U7" s="2125"/>
      <c r="V7" s="2125"/>
      <c r="W7" s="2125">
        <v>0</v>
      </c>
      <c r="X7" s="2125"/>
      <c r="Y7" s="2125"/>
      <c r="Z7" s="2125">
        <f>-PV(Discount_Rate,F7,W7)</f>
        <v>0</v>
      </c>
      <c r="AA7" s="2128">
        <f>IF(N7=0,0,(HLOOKUP(H7,ACGas_2014_2015,F7+1,FALSE)))</f>
        <v>10.06811287854457</v>
      </c>
      <c r="AB7" s="2125">
        <f t="shared" ref="AB7:AB8" si="7">AA7*N7</f>
        <v>592971.57609476103</v>
      </c>
      <c r="AC7" s="2129"/>
      <c r="AD7" s="2156"/>
      <c r="AE7" s="1201"/>
      <c r="AF7" s="1201"/>
      <c r="AG7" s="1201"/>
      <c r="AH7" s="1201"/>
      <c r="AI7" s="1201"/>
      <c r="AJ7" s="1201"/>
      <c r="AK7" s="1201"/>
      <c r="AL7" s="1201"/>
      <c r="AM7" s="1201"/>
      <c r="AN7" s="1201"/>
      <c r="AO7" s="1201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</row>
    <row r="8" spans="1:450" s="64" customFormat="1" ht="14.4">
      <c r="A8" s="75"/>
      <c r="B8" s="2157" t="s">
        <v>122</v>
      </c>
      <c r="C8" s="2158"/>
      <c r="D8" s="2159"/>
      <c r="E8" s="1382" t="s">
        <v>722</v>
      </c>
      <c r="F8" s="1382">
        <v>18</v>
      </c>
      <c r="G8" s="2160">
        <f t="shared" si="6"/>
        <v>15.078844723389262</v>
      </c>
      <c r="H8" s="2161" t="s">
        <v>110</v>
      </c>
      <c r="I8" s="1439">
        <v>3696</v>
      </c>
      <c r="J8" s="1386">
        <v>110</v>
      </c>
      <c r="K8" s="1387">
        <v>250</v>
      </c>
      <c r="L8" s="1387">
        <v>603</v>
      </c>
      <c r="M8" s="2162">
        <f t="shared" si="0"/>
        <v>353</v>
      </c>
      <c r="N8" s="2163">
        <f t="shared" si="1"/>
        <v>406560</v>
      </c>
      <c r="O8" s="2164"/>
      <c r="P8" s="2165"/>
      <c r="Q8" s="2162">
        <f t="shared" si="2"/>
        <v>924000</v>
      </c>
      <c r="R8" s="2162">
        <f t="shared" si="3"/>
        <v>1304688</v>
      </c>
      <c r="S8" s="2162">
        <f t="shared" si="4"/>
        <v>2228688</v>
      </c>
      <c r="T8" s="2162"/>
      <c r="U8" s="2162"/>
      <c r="V8" s="2162"/>
      <c r="W8" s="2162">
        <v>0</v>
      </c>
      <c r="X8" s="2162"/>
      <c r="Y8" s="2162"/>
      <c r="Z8" s="2162">
        <f>-PV(Discount_Rate,F8,W8)</f>
        <v>0</v>
      </c>
      <c r="AA8" s="2166">
        <f>IF(N8=0,0,(HLOOKUP(H8,ACGas_2014_2015,F8+1,FALSE)))</f>
        <v>9.4023910274484912</v>
      </c>
      <c r="AB8" s="2162">
        <f t="shared" si="7"/>
        <v>3822636.0961194588</v>
      </c>
      <c r="AC8" s="2167"/>
      <c r="AD8" s="2168"/>
      <c r="AE8" s="1201"/>
      <c r="AF8" s="1201"/>
      <c r="AG8" s="1201"/>
      <c r="AH8" s="1201"/>
      <c r="AI8" s="1201"/>
      <c r="AJ8" s="1201"/>
      <c r="AK8" s="1201"/>
      <c r="AL8" s="1201"/>
      <c r="AM8" s="1201"/>
      <c r="AN8" s="1201"/>
      <c r="AO8" s="1201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6"/>
      <c r="MX8" s="76"/>
      <c r="MY8" s="76"/>
      <c r="MZ8" s="76"/>
      <c r="NA8" s="76"/>
      <c r="NB8" s="76"/>
      <c r="NC8" s="76"/>
      <c r="ND8" s="76"/>
      <c r="NE8" s="76"/>
      <c r="NF8" s="76"/>
      <c r="NG8" s="76"/>
      <c r="NH8" s="76"/>
      <c r="NI8" s="76"/>
      <c r="NJ8" s="76"/>
      <c r="NK8" s="76"/>
      <c r="NL8" s="76"/>
      <c r="NM8" s="76"/>
      <c r="NN8" s="76"/>
      <c r="NO8" s="76"/>
      <c r="NP8" s="76"/>
      <c r="NQ8" s="76"/>
      <c r="NR8" s="76"/>
      <c r="NS8" s="76"/>
      <c r="NT8" s="76"/>
      <c r="NU8" s="76"/>
      <c r="NV8" s="76"/>
      <c r="NW8" s="76"/>
      <c r="NX8" s="76"/>
      <c r="NY8" s="76"/>
      <c r="NZ8" s="76"/>
      <c r="OA8" s="76"/>
      <c r="OB8" s="76"/>
      <c r="OC8" s="76"/>
      <c r="OD8" s="76"/>
      <c r="OE8" s="76"/>
      <c r="OF8" s="76"/>
      <c r="OG8" s="76"/>
      <c r="OH8" s="76"/>
      <c r="OI8" s="76"/>
      <c r="OJ8" s="76"/>
      <c r="OK8" s="76"/>
      <c r="OL8" s="76"/>
      <c r="OM8" s="76"/>
      <c r="ON8" s="76"/>
      <c r="OO8" s="76"/>
      <c r="OP8" s="76"/>
      <c r="OQ8" s="76"/>
      <c r="OR8" s="76"/>
      <c r="OS8" s="76"/>
      <c r="OT8" s="76"/>
      <c r="OU8" s="76"/>
      <c r="OV8" s="76"/>
      <c r="OW8" s="76"/>
      <c r="OX8" s="76"/>
      <c r="OY8" s="76"/>
      <c r="OZ8" s="76"/>
      <c r="PA8" s="76"/>
      <c r="PB8" s="76"/>
      <c r="PC8" s="76"/>
      <c r="PD8" s="76"/>
      <c r="PE8" s="76"/>
      <c r="PF8" s="76"/>
      <c r="PG8" s="76"/>
      <c r="PH8" s="76"/>
      <c r="PI8" s="76"/>
      <c r="PJ8" s="76"/>
      <c r="PK8" s="76"/>
      <c r="PL8" s="76"/>
      <c r="PM8" s="76"/>
      <c r="PN8" s="76"/>
      <c r="PO8" s="76"/>
      <c r="PP8" s="76"/>
      <c r="PQ8" s="76"/>
      <c r="PR8" s="76"/>
      <c r="PS8" s="76"/>
      <c r="PT8" s="76"/>
      <c r="PU8" s="76"/>
      <c r="PV8" s="76"/>
      <c r="PW8" s="76"/>
      <c r="PX8" s="76"/>
      <c r="PY8" s="76"/>
      <c r="PZ8" s="76"/>
      <c r="QA8" s="76"/>
      <c r="QB8" s="76"/>
      <c r="QC8" s="76"/>
      <c r="QD8" s="76"/>
      <c r="QE8" s="76"/>
      <c r="QF8" s="76"/>
      <c r="QG8" s="76"/>
      <c r="QH8" s="76"/>
    </row>
    <row r="9" spans="1:450" ht="15" thickBot="1">
      <c r="B9" s="2130"/>
      <c r="C9" s="2130" t="s">
        <v>120</v>
      </c>
      <c r="D9" s="2130"/>
      <c r="E9" s="2130"/>
      <c r="F9" s="2130"/>
      <c r="G9" s="2130">
        <f>SUM(G5:G8)</f>
        <v>18.261834950476075</v>
      </c>
      <c r="H9" s="2130"/>
      <c r="I9" s="2130"/>
      <c r="J9" s="2131"/>
      <c r="K9" s="2132"/>
      <c r="L9" s="2132"/>
      <c r="M9" s="2130"/>
      <c r="N9" s="2130">
        <f>SUM(N5:N8)</f>
        <v>485321</v>
      </c>
      <c r="O9" s="2130"/>
      <c r="P9" s="2133">
        <v>191647.66</v>
      </c>
      <c r="Q9" s="2133">
        <v>1172700</v>
      </c>
      <c r="R9" s="2134">
        <f>S9-Q9</f>
        <v>1704319</v>
      </c>
      <c r="S9" s="2134">
        <f t="shared" ref="S9:Z9" si="8">SUM(S5:S8)</f>
        <v>2877019</v>
      </c>
      <c r="T9" s="2134">
        <f t="shared" si="8"/>
        <v>0</v>
      </c>
      <c r="U9" s="1230">
        <f>P9+Q9</f>
        <v>1364347.66</v>
      </c>
      <c r="V9" s="1230">
        <f>T9+S9+P9</f>
        <v>3068666.66</v>
      </c>
      <c r="W9" s="2134">
        <f t="shared" si="8"/>
        <v>0</v>
      </c>
      <c r="X9" s="1230">
        <f>U9/(1+Discount_Rate)^1</f>
        <v>1265628.6270871984</v>
      </c>
      <c r="Y9" s="1230">
        <f>V9/(1+Discount_Rate)^1</f>
        <v>2846629.5547309835</v>
      </c>
      <c r="Z9" s="2134">
        <f t="shared" si="8"/>
        <v>0</v>
      </c>
      <c r="AA9" s="2134"/>
      <c r="AB9" s="2134">
        <f>SUM(AB5:AB8)</f>
        <v>4605475.7850854211</v>
      </c>
      <c r="AC9" s="2135">
        <f>(AB9)/X9</f>
        <v>3.638884018991233</v>
      </c>
      <c r="AD9" s="2135">
        <f>(AB9*1.1+Z9)/Y9</f>
        <v>1.7796567014399318</v>
      </c>
      <c r="AE9" s="1198"/>
      <c r="AF9" s="1198"/>
      <c r="AG9" s="1198"/>
      <c r="AH9" s="1198"/>
      <c r="AI9" s="1198"/>
      <c r="AJ9" s="1198"/>
      <c r="AK9" s="1198"/>
      <c r="AL9" s="1198"/>
      <c r="AM9" s="1198"/>
      <c r="AN9" s="1198"/>
      <c r="AO9" s="1198"/>
    </row>
    <row r="10" spans="1:450" ht="14.4">
      <c r="B10" s="1193"/>
      <c r="C10" s="1193"/>
      <c r="D10" s="1193"/>
      <c r="E10" s="1193"/>
      <c r="F10" s="1193"/>
      <c r="G10" s="1193"/>
      <c r="H10" s="1193"/>
      <c r="I10" s="1193"/>
      <c r="J10" s="1194"/>
      <c r="K10" s="1195"/>
      <c r="L10" s="1195"/>
      <c r="M10" s="1193"/>
      <c r="N10" s="1193"/>
      <c r="O10" s="1193"/>
      <c r="P10" s="1193"/>
      <c r="Q10" s="1193"/>
      <c r="R10" s="1193"/>
      <c r="S10" s="1193"/>
      <c r="T10" s="1193"/>
      <c r="U10" s="1193"/>
      <c r="V10" s="1193"/>
      <c r="W10" s="1193"/>
      <c r="X10" s="1193"/>
      <c r="Y10" s="1193"/>
      <c r="Z10" s="1193"/>
      <c r="AA10" s="1193"/>
      <c r="AB10" s="1193"/>
      <c r="AC10" s="1198"/>
      <c r="AD10" s="1193"/>
      <c r="AE10" s="1198"/>
      <c r="AF10" s="1198"/>
      <c r="AG10" s="1198"/>
      <c r="AH10" s="1198"/>
      <c r="AI10" s="1198"/>
      <c r="AJ10" s="1198"/>
      <c r="AK10" s="1198"/>
      <c r="AL10" s="1198"/>
      <c r="AM10" s="1198"/>
      <c r="AN10" s="1198"/>
      <c r="AO10" s="1198"/>
    </row>
    <row r="11" spans="1:450" s="199" customFormat="1" ht="14.4">
      <c r="A11" s="196"/>
      <c r="B11" s="1193"/>
      <c r="C11" s="1193"/>
      <c r="D11" s="1193"/>
      <c r="E11" s="1193"/>
      <c r="F11" s="1193"/>
      <c r="G11" s="1193"/>
      <c r="H11" s="1193"/>
      <c r="I11" s="1193"/>
      <c r="J11" s="1194"/>
      <c r="K11" s="1195"/>
      <c r="L11" s="1195"/>
      <c r="M11" s="1195"/>
      <c r="N11" s="1194"/>
      <c r="O11" s="1195"/>
      <c r="P11" s="1195"/>
      <c r="Q11" s="1195"/>
      <c r="R11" s="1195"/>
      <c r="S11" s="1194"/>
      <c r="T11" s="1195"/>
      <c r="U11" s="1196"/>
      <c r="V11" s="1195"/>
      <c r="W11" s="1195"/>
      <c r="X11" s="1196"/>
      <c r="Y11" s="1195"/>
      <c r="Z11" s="1195"/>
      <c r="AA11" s="1197"/>
      <c r="AB11" s="1198"/>
      <c r="AC11" s="1198"/>
      <c r="AD11" s="1193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96"/>
      <c r="AQ11" s="196"/>
      <c r="AR11" s="196"/>
      <c r="AS11" s="196"/>
      <c r="AT11" s="196"/>
    </row>
    <row r="12" spans="1:450" s="75" customFormat="1" ht="14.4">
      <c r="B12" s="1451"/>
      <c r="C12" s="2136"/>
      <c r="D12" s="2136"/>
      <c r="E12" s="2136"/>
      <c r="F12" s="2137"/>
      <c r="G12" s="2137"/>
      <c r="H12" s="2138"/>
      <c r="I12" s="2138"/>
      <c r="J12" s="2139"/>
      <c r="K12" s="2140"/>
      <c r="L12" s="2140"/>
      <c r="M12" s="2138"/>
      <c r="N12" s="2137"/>
      <c r="O12" s="2137"/>
      <c r="P12" s="2141"/>
      <c r="Q12" s="2141"/>
      <c r="R12" s="2141"/>
      <c r="S12" s="2141"/>
      <c r="T12" s="2141"/>
      <c r="U12" s="2141"/>
      <c r="V12" s="2141"/>
      <c r="W12" s="2141"/>
      <c r="X12" s="2141"/>
      <c r="Y12" s="2141"/>
      <c r="Z12" s="2141"/>
      <c r="AA12" s="1451"/>
      <c r="AB12" s="1451"/>
      <c r="AC12" s="2138"/>
      <c r="AD12" s="2138"/>
      <c r="AE12" s="1201"/>
      <c r="AF12" s="1201"/>
      <c r="AG12" s="1201"/>
      <c r="AH12" s="1201"/>
      <c r="AI12" s="1201"/>
      <c r="AJ12" s="1201"/>
      <c r="AK12" s="1201"/>
      <c r="AL12" s="1201"/>
      <c r="AM12" s="1201"/>
      <c r="AN12" s="1201"/>
      <c r="AO12" s="1201"/>
    </row>
    <row r="13" spans="1:450" ht="14.4">
      <c r="B13" s="1193"/>
      <c r="C13" s="1193"/>
      <c r="D13" s="1193"/>
      <c r="E13" s="1193"/>
      <c r="F13" s="1193"/>
      <c r="G13" s="1193"/>
      <c r="H13" s="1193"/>
      <c r="I13" s="1193"/>
      <c r="J13" s="1194"/>
      <c r="K13" s="1195"/>
      <c r="L13" s="1195"/>
      <c r="M13" s="1404" t="s">
        <v>979</v>
      </c>
      <c r="N13" s="1953"/>
      <c r="O13" s="1193"/>
      <c r="P13" s="1193"/>
      <c r="Q13" s="1193"/>
      <c r="R13" s="1193"/>
      <c r="S13" s="1193"/>
      <c r="T13" s="1193"/>
      <c r="U13" s="1193"/>
      <c r="V13" s="1193"/>
      <c r="W13" s="1193"/>
      <c r="X13" s="1193"/>
      <c r="Y13" s="1193"/>
      <c r="Z13" s="1193"/>
      <c r="AA13" s="1193"/>
      <c r="AB13" s="1193"/>
      <c r="AC13" s="1198"/>
      <c r="AD13" s="1193"/>
      <c r="AE13" s="1198"/>
      <c r="AF13" s="1198"/>
      <c r="AG13" s="1198"/>
      <c r="AH13" s="1198"/>
      <c r="AI13" s="1198"/>
      <c r="AJ13" s="1198"/>
      <c r="AK13" s="1198"/>
      <c r="AL13" s="1198"/>
      <c r="AM13" s="1198"/>
      <c r="AN13" s="1198"/>
      <c r="AO13" s="1198"/>
    </row>
    <row r="14" spans="1:450" ht="14.4">
      <c r="B14" s="1193"/>
      <c r="C14" s="1193"/>
      <c r="D14" s="1193"/>
      <c r="E14" s="1193"/>
      <c r="F14" s="1193"/>
      <c r="G14" s="1193"/>
      <c r="H14" s="1193"/>
      <c r="I14" s="1193"/>
      <c r="J14" s="1194"/>
      <c r="K14" s="1195"/>
      <c r="L14" s="1195"/>
      <c r="M14" s="1195" t="s">
        <v>975</v>
      </c>
      <c r="N14" s="1195" t="s">
        <v>976</v>
      </c>
      <c r="O14" s="1193">
        <v>1172700</v>
      </c>
      <c r="P14" s="1193"/>
      <c r="Q14" s="1193"/>
      <c r="R14" s="1193"/>
      <c r="S14" s="1193"/>
      <c r="T14" s="1193"/>
      <c r="U14" s="1193"/>
      <c r="V14" s="1193"/>
      <c r="W14" s="1193"/>
      <c r="X14" s="1193"/>
      <c r="Y14" s="1193"/>
      <c r="Z14" s="1193"/>
      <c r="AA14" s="1193"/>
      <c r="AB14" s="1193"/>
      <c r="AC14" s="1198"/>
      <c r="AD14" s="1193"/>
      <c r="AE14" s="1198"/>
      <c r="AF14" s="1198"/>
      <c r="AG14" s="1198"/>
      <c r="AH14" s="1198"/>
      <c r="AI14" s="1198"/>
      <c r="AJ14" s="1198"/>
      <c r="AK14" s="1198"/>
      <c r="AL14" s="1198"/>
      <c r="AM14" s="1198"/>
      <c r="AN14" s="1198"/>
      <c r="AO14" s="1198"/>
    </row>
    <row r="15" spans="1:450" ht="14.4">
      <c r="B15" s="1193"/>
      <c r="C15" s="1193"/>
      <c r="D15" s="1193"/>
      <c r="E15" s="1193"/>
      <c r="F15" s="1193"/>
      <c r="G15" s="1193"/>
      <c r="H15" s="1193"/>
      <c r="I15" s="1193"/>
      <c r="J15" s="1194"/>
      <c r="K15" s="1195"/>
      <c r="L15" s="1195"/>
      <c r="M15" s="1195"/>
      <c r="N15" s="1195" t="s">
        <v>977</v>
      </c>
      <c r="O15" s="1193">
        <v>191647.66</v>
      </c>
      <c r="P15" s="1193"/>
      <c r="Q15" s="1193"/>
      <c r="R15" s="1193"/>
      <c r="S15" s="1193"/>
      <c r="T15" s="1193"/>
      <c r="U15" s="1193"/>
      <c r="V15" s="1193"/>
      <c r="W15" s="1193"/>
      <c r="X15" s="1193"/>
      <c r="Y15" s="1193"/>
      <c r="Z15" s="1193"/>
      <c r="AA15" s="1193"/>
      <c r="AB15" s="1193"/>
      <c r="AC15" s="1198"/>
      <c r="AD15" s="1193"/>
      <c r="AE15" s="1198"/>
      <c r="AF15" s="1198"/>
      <c r="AG15" s="1198"/>
      <c r="AH15" s="1198"/>
      <c r="AI15" s="1198"/>
      <c r="AJ15" s="1198"/>
      <c r="AK15" s="1198"/>
      <c r="AL15" s="1198"/>
      <c r="AM15" s="1198"/>
      <c r="AN15" s="1198"/>
      <c r="AO15" s="1198"/>
    </row>
    <row r="16" spans="1:450" ht="14.4">
      <c r="B16" s="1193"/>
      <c r="C16" s="1193"/>
      <c r="D16" s="1193"/>
      <c r="E16" s="1193"/>
      <c r="F16" s="1193"/>
      <c r="G16" s="1193"/>
      <c r="H16" s="1193"/>
      <c r="I16" s="1193"/>
      <c r="J16" s="1194"/>
      <c r="K16" s="1195"/>
      <c r="L16" s="1195"/>
      <c r="M16" s="1195"/>
      <c r="N16" s="1194" t="s">
        <v>770</v>
      </c>
      <c r="O16" s="1193">
        <v>1364347.66</v>
      </c>
      <c r="P16" s="1193"/>
      <c r="Q16" s="1193"/>
      <c r="R16" s="1193"/>
      <c r="S16" s="1193"/>
      <c r="T16" s="1193"/>
      <c r="U16" s="1193"/>
      <c r="V16" s="1193"/>
      <c r="W16" s="1193"/>
      <c r="X16" s="1193"/>
      <c r="Y16" s="1193"/>
      <c r="Z16" s="1193"/>
      <c r="AA16" s="1193"/>
      <c r="AB16" s="1193"/>
      <c r="AC16" s="1198"/>
      <c r="AD16" s="1193"/>
      <c r="AE16" s="1198"/>
      <c r="AF16" s="1198"/>
      <c r="AG16" s="1198"/>
      <c r="AH16" s="1198"/>
      <c r="AI16" s="1198"/>
      <c r="AJ16" s="1198"/>
      <c r="AK16" s="1198"/>
      <c r="AL16" s="1198"/>
      <c r="AM16" s="1198"/>
      <c r="AN16" s="1198"/>
      <c r="AO16" s="1198"/>
    </row>
    <row r="17" spans="2:41" ht="14.4">
      <c r="B17" s="1193"/>
      <c r="C17" s="1193"/>
      <c r="D17" s="1193"/>
      <c r="E17" s="1193"/>
      <c r="F17" s="1193"/>
      <c r="G17" s="1193"/>
      <c r="H17" s="1193"/>
      <c r="I17" s="1193"/>
      <c r="J17" s="1194"/>
      <c r="K17" s="1195"/>
      <c r="L17" s="1195"/>
      <c r="M17" s="1193"/>
      <c r="N17" s="1194" t="s">
        <v>777</v>
      </c>
      <c r="O17" s="1193">
        <v>485321</v>
      </c>
      <c r="P17" s="1193"/>
      <c r="Q17" s="1193"/>
      <c r="R17" s="1193"/>
      <c r="S17" s="1193"/>
      <c r="T17" s="1193"/>
      <c r="U17" s="1193"/>
      <c r="V17" s="1193"/>
      <c r="W17" s="1193"/>
      <c r="X17" s="1193"/>
      <c r="Y17" s="1193"/>
      <c r="Z17" s="1193"/>
      <c r="AA17" s="1193"/>
      <c r="AB17" s="1193"/>
      <c r="AC17" s="1198"/>
      <c r="AD17" s="1193"/>
      <c r="AE17" s="1198"/>
      <c r="AF17" s="1198"/>
      <c r="AG17" s="1198"/>
      <c r="AH17" s="1198"/>
      <c r="AI17" s="1198"/>
      <c r="AJ17" s="1198"/>
      <c r="AK17" s="1198"/>
      <c r="AL17" s="1198"/>
      <c r="AM17" s="1198"/>
      <c r="AN17" s="1198"/>
      <c r="AO17" s="1198"/>
    </row>
    <row r="18" spans="2:41" ht="14.4">
      <c r="B18" s="1193"/>
      <c r="C18" s="1193"/>
      <c r="D18" s="1193"/>
      <c r="E18" s="1193"/>
      <c r="F18" s="1193"/>
      <c r="G18" s="1193"/>
      <c r="H18" s="1193"/>
      <c r="I18" s="1193"/>
      <c r="J18" s="1194"/>
      <c r="K18" s="1195"/>
      <c r="L18" s="1195"/>
      <c r="M18" s="1193"/>
      <c r="N18" s="1194"/>
      <c r="O18" s="1193"/>
      <c r="P18" s="1193"/>
      <c r="Q18" s="1193"/>
      <c r="R18" s="1193"/>
      <c r="S18" s="1193"/>
      <c r="T18" s="1193"/>
      <c r="U18" s="1193"/>
      <c r="V18" s="1193"/>
      <c r="W18" s="1193"/>
      <c r="X18" s="1193"/>
      <c r="Y18" s="1193"/>
      <c r="Z18" s="1193"/>
      <c r="AA18" s="1193"/>
      <c r="AB18" s="1193"/>
      <c r="AC18" s="1198"/>
      <c r="AD18" s="1193"/>
      <c r="AE18" s="1198"/>
      <c r="AF18" s="1198"/>
      <c r="AG18" s="1198"/>
      <c r="AH18" s="1198"/>
      <c r="AI18" s="1198"/>
      <c r="AJ18" s="1198"/>
      <c r="AK18" s="1198"/>
      <c r="AL18" s="1198"/>
      <c r="AM18" s="1198"/>
      <c r="AN18" s="1198"/>
      <c r="AO18" s="1198"/>
    </row>
    <row r="19" spans="2:41" ht="14.4">
      <c r="B19" s="1193"/>
      <c r="C19" s="1193"/>
      <c r="D19" s="1193"/>
      <c r="E19" s="1193"/>
      <c r="F19" s="1193"/>
      <c r="G19" s="1193"/>
      <c r="H19" s="1193"/>
      <c r="I19" s="1193"/>
      <c r="J19" s="1194"/>
      <c r="K19" s="1195"/>
      <c r="L19" s="1195"/>
      <c r="M19" s="1195" t="s">
        <v>980</v>
      </c>
      <c r="N19" s="1194" t="s">
        <v>981</v>
      </c>
      <c r="O19" s="1193">
        <v>1364347.66</v>
      </c>
      <c r="P19" s="1193"/>
      <c r="Q19" s="1193"/>
      <c r="R19" s="1193"/>
      <c r="S19" s="1193"/>
      <c r="T19" s="1193"/>
      <c r="U19" s="1193"/>
      <c r="V19" s="1193"/>
      <c r="W19" s="1193"/>
      <c r="X19" s="1193"/>
      <c r="Y19" s="1193"/>
      <c r="Z19" s="1193"/>
      <c r="AA19" s="1193"/>
      <c r="AB19" s="1193"/>
      <c r="AC19" s="1198"/>
      <c r="AD19" s="1193"/>
      <c r="AE19" s="1198"/>
      <c r="AF19" s="1198"/>
      <c r="AG19" s="1198"/>
      <c r="AH19" s="1198"/>
      <c r="AI19" s="1198"/>
      <c r="AJ19" s="1198"/>
      <c r="AK19" s="1198"/>
      <c r="AL19" s="1198"/>
      <c r="AM19" s="1198"/>
      <c r="AN19" s="1198"/>
      <c r="AO19" s="1198"/>
    </row>
    <row r="20" spans="2:41" ht="14.4">
      <c r="B20" s="1193"/>
      <c r="C20" s="1193"/>
      <c r="D20" s="1193"/>
      <c r="E20" s="1193"/>
      <c r="F20" s="1193"/>
      <c r="G20" s="1193"/>
      <c r="H20" s="1193"/>
      <c r="I20" s="1193"/>
      <c r="J20" s="1194"/>
      <c r="K20" s="1195"/>
      <c r="L20" s="1195"/>
      <c r="M20" s="1193"/>
      <c r="N20" s="1194" t="s">
        <v>777</v>
      </c>
      <c r="O20" s="1193">
        <v>485321</v>
      </c>
      <c r="P20" s="1193"/>
      <c r="Q20" s="1193"/>
      <c r="R20" s="1193"/>
      <c r="S20" s="1193"/>
      <c r="T20" s="1193"/>
      <c r="U20" s="1193"/>
      <c r="V20" s="1193"/>
      <c r="W20" s="1193"/>
      <c r="X20" s="1193"/>
      <c r="Y20" s="1193"/>
      <c r="Z20" s="1193"/>
      <c r="AA20" s="1193"/>
      <c r="AB20" s="1193"/>
      <c r="AC20" s="1198"/>
      <c r="AD20" s="1193"/>
      <c r="AE20" s="1198"/>
      <c r="AF20" s="1198"/>
      <c r="AG20" s="1198"/>
      <c r="AH20" s="1198"/>
      <c r="AI20" s="1198"/>
      <c r="AJ20" s="1198"/>
      <c r="AK20" s="1198"/>
      <c r="AL20" s="1198"/>
      <c r="AM20" s="1198"/>
      <c r="AN20" s="1198"/>
      <c r="AO20" s="1198"/>
    </row>
    <row r="21" spans="2:41" ht="14.4">
      <c r="B21" s="1193"/>
      <c r="C21" s="1193"/>
      <c r="D21" s="1193"/>
      <c r="E21" s="1193"/>
      <c r="F21" s="1193"/>
      <c r="G21" s="1193"/>
      <c r="H21" s="1193"/>
      <c r="I21" s="1193"/>
      <c r="J21" s="1194"/>
      <c r="K21" s="1195"/>
      <c r="L21" s="1195"/>
      <c r="M21" s="1193"/>
      <c r="N21" s="1193"/>
      <c r="O21" s="1193"/>
      <c r="P21" s="1193"/>
      <c r="Q21" s="1193"/>
      <c r="R21" s="1193"/>
      <c r="S21" s="1193"/>
      <c r="T21" s="1193"/>
      <c r="U21" s="1193"/>
      <c r="V21" s="1193"/>
      <c r="W21" s="1193"/>
      <c r="X21" s="1193"/>
      <c r="Y21" s="1193"/>
      <c r="Z21" s="1193"/>
      <c r="AA21" s="1193"/>
      <c r="AB21" s="1193"/>
      <c r="AC21" s="1198"/>
      <c r="AD21" s="1193"/>
      <c r="AE21" s="1198"/>
      <c r="AF21" s="1198"/>
      <c r="AG21" s="1198"/>
      <c r="AH21" s="1198"/>
      <c r="AI21" s="1198"/>
      <c r="AJ21" s="1198"/>
      <c r="AK21" s="1198"/>
      <c r="AL21" s="1198"/>
      <c r="AM21" s="1198"/>
      <c r="AN21" s="1198"/>
      <c r="AO21" s="1198"/>
    </row>
    <row r="22" spans="2:41" ht="14.4">
      <c r="B22" s="1193"/>
      <c r="C22" s="1193"/>
      <c r="D22" s="1193"/>
      <c r="E22" s="1193"/>
      <c r="F22" s="1193"/>
      <c r="G22" s="1193"/>
      <c r="H22" s="1193"/>
      <c r="I22" s="1193"/>
      <c r="J22" s="1194"/>
      <c r="K22" s="1195"/>
      <c r="L22" s="1195"/>
      <c r="M22" s="1193"/>
      <c r="N22" s="1193"/>
      <c r="O22" s="1193"/>
      <c r="P22" s="1193"/>
      <c r="Q22" s="1193"/>
      <c r="R22" s="1193"/>
      <c r="S22" s="1193"/>
      <c r="T22" s="1193"/>
      <c r="U22" s="1193"/>
      <c r="V22" s="1193"/>
      <c r="W22" s="1193"/>
      <c r="X22" s="1193"/>
      <c r="Y22" s="1193"/>
      <c r="Z22" s="1193"/>
      <c r="AA22" s="1193"/>
      <c r="AB22" s="1193"/>
      <c r="AC22" s="1198"/>
      <c r="AD22" s="1193"/>
      <c r="AE22" s="1198"/>
      <c r="AF22" s="1198"/>
      <c r="AG22" s="1198"/>
      <c r="AH22" s="1198"/>
      <c r="AI22" s="1198"/>
      <c r="AJ22" s="1198"/>
      <c r="AK22" s="1198"/>
      <c r="AL22" s="1198"/>
      <c r="AM22" s="1198"/>
      <c r="AN22" s="1198"/>
      <c r="AO22" s="1198"/>
    </row>
    <row r="23" spans="2:41" ht="14.4">
      <c r="B23" s="1193"/>
      <c r="C23" s="1193"/>
      <c r="D23" s="1193"/>
      <c r="E23" s="1193"/>
      <c r="F23" s="1193"/>
      <c r="G23" s="1193"/>
      <c r="H23" s="1193"/>
      <c r="I23" s="1193"/>
      <c r="J23" s="1194"/>
      <c r="K23" s="1195"/>
      <c r="L23" s="1195"/>
      <c r="M23" s="1193"/>
      <c r="N23" s="1193"/>
      <c r="O23" s="1193"/>
      <c r="P23" s="1193"/>
      <c r="Q23" s="1193"/>
      <c r="R23" s="1193"/>
      <c r="S23" s="1193"/>
      <c r="T23" s="1193"/>
      <c r="U23" s="1193"/>
      <c r="V23" s="1193"/>
      <c r="W23" s="1193"/>
      <c r="X23" s="1193"/>
      <c r="Y23" s="1193"/>
      <c r="Z23" s="1193"/>
      <c r="AA23" s="1193"/>
      <c r="AB23" s="1193"/>
      <c r="AC23" s="1198"/>
      <c r="AD23" s="1193"/>
      <c r="AE23" s="1198"/>
      <c r="AF23" s="1198"/>
      <c r="AG23" s="1198"/>
      <c r="AH23" s="1198"/>
      <c r="AI23" s="1198"/>
      <c r="AJ23" s="1198"/>
      <c r="AK23" s="1198"/>
      <c r="AL23" s="1198"/>
      <c r="AM23" s="1198"/>
      <c r="AN23" s="1198"/>
      <c r="AO23" s="1198"/>
    </row>
    <row r="24" spans="2:41" ht="14.4">
      <c r="B24" s="1193"/>
      <c r="C24" s="1193"/>
      <c r="D24" s="1193"/>
      <c r="E24" s="1193"/>
      <c r="F24" s="1193"/>
      <c r="G24" s="1193"/>
      <c r="H24" s="1193"/>
      <c r="I24" s="1193"/>
      <c r="J24" s="1194"/>
      <c r="K24" s="1195"/>
      <c r="L24" s="1195"/>
      <c r="M24" s="1193"/>
      <c r="N24" s="1193"/>
      <c r="O24" s="1193"/>
      <c r="P24" s="1193"/>
      <c r="Q24" s="1193"/>
      <c r="R24" s="1193"/>
      <c r="S24" s="1193"/>
      <c r="T24" s="1193"/>
      <c r="U24" s="1193"/>
      <c r="V24" s="1193"/>
      <c r="W24" s="1193"/>
      <c r="X24" s="1193"/>
      <c r="Y24" s="1193"/>
      <c r="Z24" s="1193"/>
      <c r="AA24" s="1193"/>
      <c r="AB24" s="1193"/>
      <c r="AC24" s="1198"/>
      <c r="AD24" s="1193"/>
      <c r="AE24" s="1198"/>
      <c r="AF24" s="1198"/>
      <c r="AG24" s="1198"/>
      <c r="AH24" s="1198"/>
      <c r="AI24" s="1198"/>
      <c r="AJ24" s="1198"/>
      <c r="AK24" s="1198"/>
      <c r="AL24" s="1198"/>
      <c r="AM24" s="1198"/>
      <c r="AN24" s="1198"/>
      <c r="AO24" s="1198"/>
    </row>
  </sheetData>
  <sheetProtection password="C61B" sheet="1" objects="1" scenarios="1"/>
  <customSheetViews>
    <customSheetView guid="{9B4B0DAB-FAB9-4E24-9A0E-9A6ECAA72FED}" topLeftCell="F1">
      <selection activeCell="W10" sqref="W10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8">
    <cfRule type="notContainsBlanks" dxfId="225" priority="15">
      <formula>LEN(TRIM(E5))&gt;0</formula>
    </cfRule>
  </conditionalFormatting>
  <conditionalFormatting sqref="F5:F8">
    <cfRule type="notContainsBlanks" dxfId="224" priority="14">
      <formula>LEN(TRIM(F5))&gt;0</formula>
    </cfRule>
  </conditionalFormatting>
  <conditionalFormatting sqref="I5:I8">
    <cfRule type="expression" dxfId="223" priority="12">
      <formula>ISTEXT(I5)</formula>
    </cfRule>
    <cfRule type="notContainsBlanks" dxfId="222" priority="13">
      <formula>LEN(TRIM(I5))&gt;0</formula>
    </cfRule>
  </conditionalFormatting>
  <conditionalFormatting sqref="I5">
    <cfRule type="containsBlanks" dxfId="221" priority="9">
      <formula>LEN(TRIM(I5))=0</formula>
    </cfRule>
    <cfRule type="expression" dxfId="220" priority="11">
      <formula>H5&lt;&gt;I5</formula>
    </cfRule>
  </conditionalFormatting>
  <conditionalFormatting sqref="I6:I8">
    <cfRule type="expression" dxfId="219" priority="10">
      <formula>H6&lt;&gt;I6</formula>
    </cfRule>
  </conditionalFormatting>
  <conditionalFormatting sqref="I6:I8">
    <cfRule type="containsBlanks" dxfId="218" priority="7">
      <formula>LEN(TRIM(I6))=0</formula>
    </cfRule>
    <cfRule type="expression" dxfId="217" priority="8">
      <formula>H6&lt;&gt;I6</formula>
    </cfRule>
  </conditionalFormatting>
  <conditionalFormatting sqref="J5:J8">
    <cfRule type="expression" dxfId="216" priority="5">
      <formula>ISTEXT(J5)</formula>
    </cfRule>
    <cfRule type="notContainsBlanks" dxfId="215" priority="6">
      <formula>LEN(TRIM(J5))&gt;0</formula>
    </cfRule>
  </conditionalFormatting>
  <conditionalFormatting sqref="L5:L8">
    <cfRule type="expression" dxfId="214" priority="1">
      <formula>ISTEXT(L5)</formula>
    </cfRule>
  </conditionalFormatting>
  <conditionalFormatting sqref="K5:K8">
    <cfRule type="notContainsBlanks" dxfId="213" priority="4">
      <formula>LEN(TRIM(K5))&gt;0</formula>
    </cfRule>
  </conditionalFormatting>
  <conditionalFormatting sqref="K5:K8">
    <cfRule type="expression" dxfId="212" priority="3">
      <formula>ISTEXT(K5)</formula>
    </cfRule>
  </conditionalFormatting>
  <conditionalFormatting sqref="L5:L8">
    <cfRule type="notContainsBlanks" dxfId="211" priority="2">
      <formula>LEN(TRIM(L5))&gt;0</formula>
    </cfRule>
  </conditionalFormatting>
  <dataValidations count="4">
    <dataValidation allowBlank="1" showErrorMessage="1" sqref="K5:L8"/>
    <dataValidation allowBlank="1" showErrorMessage="1" promptTitle="DECIMAL PLACE WARNING:" prompt="Maximum number of numbers to the right of any decimal place can be 4._x000a__x000a_Example 1.2345 and NOT 1.23456" sqref="J5:J8"/>
    <dataValidation type="list" allowBlank="1" showErrorMessage="1" errorTitle="DATA ENTRY ERROR!" error="Only values from the drop-down menu may be selected._x000a__x000a_Click CANCEL and re-attempt." sqref="F5:F8">
      <formula1>lu_m_life</formula1>
    </dataValidation>
    <dataValidation type="list" allowBlank="1" showInputMessage="1" showErrorMessage="1" sqref="H5:H8">
      <formula1>INDIRECT($H5&amp;"Gas")</formula1>
    </dataValidation>
  </dataValidations>
  <hyperlinks>
    <hyperlink ref="A1" location="'Gas CE'!A1" display="Rtn to Summary"/>
  </hyperlinks>
  <pageMargins left="0.4" right="0.25" top="0.75" bottom="0.75" header="0.3" footer="0.3"/>
  <pageSetup paperSize="3" scale="47" orientation="landscape"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NU115"/>
  <sheetViews>
    <sheetView workbookViewId="0">
      <pane ySplit="4" topLeftCell="A5" activePane="bottomLeft" state="frozen"/>
      <selection activeCell="F27" sqref="F27"/>
      <selection pane="bottomLeft" activeCell="F27" sqref="F27"/>
    </sheetView>
  </sheetViews>
  <sheetFormatPr defaultColWidth="9.109375" defaultRowHeight="13.8"/>
  <cols>
    <col min="1" max="1" width="9.109375" style="54"/>
    <col min="2" max="2" width="10.5546875" style="55" customWidth="1"/>
    <col min="3" max="3" width="13.44140625" style="55" customWidth="1"/>
    <col min="4" max="4" width="11.44140625" style="55" customWidth="1"/>
    <col min="5" max="5" width="47.33203125" style="55" customWidth="1"/>
    <col min="6" max="6" width="10.33203125" style="55" customWidth="1"/>
    <col min="7" max="7" width="13.33203125" style="55" customWidth="1"/>
    <col min="8" max="8" width="29.44140625" style="55" customWidth="1"/>
    <col min="9" max="11" width="11.44140625" style="55" customWidth="1"/>
    <col min="12" max="12" width="14" style="55" customWidth="1"/>
    <col min="13" max="13" width="11.44140625" style="55" customWidth="1"/>
    <col min="14" max="14" width="12.88671875" style="55" customWidth="1"/>
    <col min="15" max="15" width="13" style="55" customWidth="1"/>
    <col min="16" max="17" width="14.6640625" style="55" customWidth="1"/>
    <col min="18" max="18" width="13.88671875" style="55" customWidth="1"/>
    <col min="19" max="19" width="14.6640625" style="55" customWidth="1"/>
    <col min="20" max="20" width="13.5546875" style="55" customWidth="1"/>
    <col min="21" max="21" width="12.6640625" style="55" customWidth="1"/>
    <col min="22" max="22" width="13.6640625" style="55" customWidth="1"/>
    <col min="23" max="26" width="14.109375" style="55" customWidth="1"/>
    <col min="27" max="28" width="18.33203125" style="55" customWidth="1"/>
    <col min="29" max="29" width="14.109375" style="54" customWidth="1"/>
    <col min="30" max="30" width="11.88671875" style="55" customWidth="1"/>
    <col min="31" max="31" width="8.88671875"/>
    <col min="32" max="32" width="10.88671875" style="54" customWidth="1"/>
    <col min="33" max="72" width="9.109375" style="54"/>
    <col min="73" max="16384" width="9.109375" style="55"/>
  </cols>
  <sheetData>
    <row r="1" spans="1:385" ht="27">
      <c r="A1" s="318" t="s">
        <v>206</v>
      </c>
      <c r="B1" s="1192" t="s">
        <v>947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3"/>
      <c r="AB1" s="1193"/>
      <c r="AC1" s="1198"/>
      <c r="AD1" s="1193"/>
    </row>
    <row r="2" spans="1:385" ht="14.4">
      <c r="B2" s="1199" t="s">
        <v>176</v>
      </c>
      <c r="C2" s="1199"/>
      <c r="D2" s="1199"/>
      <c r="E2" s="1200">
        <f>'Gas CE'!C2</f>
        <v>7.8E-2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3"/>
      <c r="AC2" s="1198"/>
      <c r="AD2" s="1193"/>
    </row>
    <row r="3" spans="1:385" s="7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F3" s="58"/>
    </row>
    <row r="4" spans="1:385" ht="57.6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</row>
    <row r="5" spans="1:385" s="67" customFormat="1" ht="14.4">
      <c r="A5" s="75"/>
      <c r="B5" s="2178" t="s">
        <v>122</v>
      </c>
      <c r="C5" s="2179"/>
      <c r="D5" s="2180"/>
      <c r="E5" s="1311" t="s">
        <v>534</v>
      </c>
      <c r="F5" s="2181">
        <v>10</v>
      </c>
      <c r="G5" s="1976">
        <f t="shared" ref="G5:G23" si="0">(N5/$N$24)*F5</f>
        <v>0.90290820902425573</v>
      </c>
      <c r="H5" s="2146" t="s">
        <v>111</v>
      </c>
      <c r="I5" s="1313">
        <v>449</v>
      </c>
      <c r="J5" s="1314">
        <v>5</v>
      </c>
      <c r="K5" s="1249"/>
      <c r="L5" s="1249"/>
      <c r="M5" s="1249">
        <f t="shared" ref="M5" si="1">IF(L5&gt;K5,L5-K5,0)</f>
        <v>0</v>
      </c>
      <c r="N5" s="1357">
        <f t="shared" ref="N5" si="2">J5*I5</f>
        <v>2245</v>
      </c>
      <c r="O5" s="1249"/>
      <c r="P5" s="1249"/>
      <c r="Q5" s="1249">
        <f>K5*I5</f>
        <v>0</v>
      </c>
      <c r="R5" s="1249">
        <f>M5*I5</f>
        <v>0</v>
      </c>
      <c r="S5" s="1249">
        <f>L5*I5</f>
        <v>0</v>
      </c>
      <c r="T5" s="1249">
        <v>0</v>
      </c>
      <c r="U5" s="1249"/>
      <c r="V5" s="1249"/>
      <c r="W5" s="1249">
        <v>8.2669999999999995</v>
      </c>
      <c r="X5" s="1249"/>
      <c r="Y5" s="1249"/>
      <c r="Z5" s="1249">
        <f t="shared" ref="Z5:Z23" si="3">-PV(Discount_Rate,F5,W5)</f>
        <v>55.976157859250996</v>
      </c>
      <c r="AA5" s="1246">
        <f t="shared" ref="AA5:AA12" si="4">IF(N5=0,0,(HLOOKUP(H5,ACGas_2014_2015,F5+1,FALSE)))</f>
        <v>4.0364517105733082</v>
      </c>
      <c r="AB5" s="1249">
        <f t="shared" ref="AB5" si="5">AA5*N5</f>
        <v>9061.8340902370765</v>
      </c>
      <c r="AC5" s="1312"/>
      <c r="AD5" s="1318"/>
      <c r="AE5" s="300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</row>
    <row r="6" spans="1:385" s="67" customFormat="1" ht="14.4">
      <c r="A6" s="75"/>
      <c r="B6" s="2182" t="s">
        <v>122</v>
      </c>
      <c r="C6" s="2183"/>
      <c r="D6" s="2184"/>
      <c r="E6" s="1322" t="s">
        <v>350</v>
      </c>
      <c r="F6" s="2185">
        <v>14</v>
      </c>
      <c r="G6" s="1964">
        <f t="shared" si="0"/>
        <v>6.7567295820077939E-3</v>
      </c>
      <c r="H6" s="2155" t="s">
        <v>111</v>
      </c>
      <c r="I6" s="1323">
        <v>6</v>
      </c>
      <c r="J6" s="1324">
        <v>2</v>
      </c>
      <c r="K6" s="1221"/>
      <c r="L6" s="1221"/>
      <c r="M6" s="1221">
        <f t="shared" ref="M6:M12" si="6">IF(L6&gt;K6,L6-K6,0)</f>
        <v>0</v>
      </c>
      <c r="N6" s="1340">
        <f t="shared" ref="N6:N12" si="7">J6*I6</f>
        <v>12</v>
      </c>
      <c r="O6" s="1221"/>
      <c r="P6" s="1221"/>
      <c r="Q6" s="1221">
        <f t="shared" ref="Q6:Q23" si="8">K6*I6</f>
        <v>0</v>
      </c>
      <c r="R6" s="1221">
        <f t="shared" ref="R6:R23" si="9">M6*I6</f>
        <v>0</v>
      </c>
      <c r="S6" s="1221">
        <f t="shared" ref="S6:S23" si="10">L6*I6</f>
        <v>0</v>
      </c>
      <c r="T6" s="1221">
        <v>0</v>
      </c>
      <c r="U6" s="1221"/>
      <c r="V6" s="1221"/>
      <c r="W6" s="1221">
        <v>7.6042857142857141</v>
      </c>
      <c r="X6" s="1221"/>
      <c r="Y6" s="1221"/>
      <c r="Z6" s="1221">
        <f t="shared" si="3"/>
        <v>63.426408940039416</v>
      </c>
      <c r="AA6" s="1218">
        <f t="shared" si="4"/>
        <v>5.340589903819815</v>
      </c>
      <c r="AB6" s="1221">
        <f t="shared" ref="AB6:AB12" si="11">AA6*N6</f>
        <v>64.08707884583778</v>
      </c>
      <c r="AC6" s="1286"/>
      <c r="AD6" s="1326"/>
      <c r="AE6" s="300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</row>
    <row r="7" spans="1:385" s="67" customFormat="1" ht="14.4">
      <c r="A7" s="75"/>
      <c r="B7" s="2182" t="s">
        <v>122</v>
      </c>
      <c r="C7" s="2183"/>
      <c r="D7" s="2184"/>
      <c r="E7" s="1322" t="s">
        <v>355</v>
      </c>
      <c r="F7" s="2185">
        <v>14</v>
      </c>
      <c r="G7" s="1964">
        <f t="shared" si="0"/>
        <v>1.9144067149022084E-2</v>
      </c>
      <c r="H7" s="2155" t="s">
        <v>111</v>
      </c>
      <c r="I7" s="1323">
        <v>10</v>
      </c>
      <c r="J7" s="1324">
        <v>3.4</v>
      </c>
      <c r="K7" s="1221"/>
      <c r="L7" s="1221"/>
      <c r="M7" s="1221">
        <f t="shared" si="6"/>
        <v>0</v>
      </c>
      <c r="N7" s="1340">
        <f t="shared" si="7"/>
        <v>34</v>
      </c>
      <c r="O7" s="1221"/>
      <c r="P7" s="1221"/>
      <c r="Q7" s="1221">
        <f t="shared" si="8"/>
        <v>0</v>
      </c>
      <c r="R7" s="1221">
        <f t="shared" si="9"/>
        <v>0</v>
      </c>
      <c r="S7" s="1221">
        <f t="shared" si="10"/>
        <v>0</v>
      </c>
      <c r="T7" s="1221">
        <v>0</v>
      </c>
      <c r="U7" s="1221"/>
      <c r="V7" s="1221"/>
      <c r="W7" s="1221">
        <v>11.262857142857143</v>
      </c>
      <c r="X7" s="1221"/>
      <c r="Y7" s="1221"/>
      <c r="Z7" s="1221">
        <f t="shared" si="3"/>
        <v>93.942101837924255</v>
      </c>
      <c r="AA7" s="1218">
        <f t="shared" si="4"/>
        <v>5.340589903819815</v>
      </c>
      <c r="AB7" s="1221">
        <f t="shared" si="11"/>
        <v>181.58005672987372</v>
      </c>
      <c r="AC7" s="1286"/>
      <c r="AD7" s="1326"/>
      <c r="AE7" s="300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  <c r="LH7" s="75"/>
      <c r="LI7" s="75"/>
      <c r="LJ7" s="75"/>
      <c r="LK7" s="75"/>
      <c r="LL7" s="75"/>
      <c r="LM7" s="75"/>
      <c r="LN7" s="75"/>
      <c r="LO7" s="75"/>
      <c r="LP7" s="75"/>
      <c r="LQ7" s="75"/>
      <c r="LR7" s="75"/>
      <c r="LS7" s="75"/>
      <c r="LT7" s="75"/>
      <c r="LU7" s="75"/>
      <c r="LV7" s="75"/>
      <c r="LW7" s="75"/>
      <c r="LX7" s="75"/>
      <c r="LY7" s="75"/>
      <c r="LZ7" s="75"/>
      <c r="MA7" s="75"/>
      <c r="MB7" s="75"/>
      <c r="MC7" s="75"/>
      <c r="MD7" s="75"/>
      <c r="ME7" s="75"/>
      <c r="MF7" s="75"/>
      <c r="MG7" s="75"/>
      <c r="MH7" s="75"/>
      <c r="MI7" s="75"/>
      <c r="MJ7" s="75"/>
      <c r="MK7" s="75"/>
      <c r="ML7" s="75"/>
      <c r="MM7" s="75"/>
      <c r="MN7" s="75"/>
      <c r="MO7" s="75"/>
      <c r="MP7" s="75"/>
      <c r="MQ7" s="75"/>
      <c r="MR7" s="75"/>
      <c r="MS7" s="75"/>
      <c r="MT7" s="75"/>
      <c r="MU7" s="75"/>
      <c r="MV7" s="75"/>
      <c r="MW7" s="75"/>
      <c r="MX7" s="75"/>
      <c r="MY7" s="75"/>
      <c r="MZ7" s="75"/>
      <c r="NA7" s="75"/>
      <c r="NB7" s="75"/>
      <c r="NC7" s="75"/>
      <c r="ND7" s="75"/>
      <c r="NE7" s="75"/>
      <c r="NF7" s="75"/>
      <c r="NG7" s="75"/>
      <c r="NH7" s="75"/>
      <c r="NI7" s="75"/>
      <c r="NJ7" s="75"/>
      <c r="NK7" s="75"/>
      <c r="NL7" s="75"/>
      <c r="NM7" s="75"/>
      <c r="NN7" s="75"/>
      <c r="NO7" s="75"/>
      <c r="NP7" s="75"/>
      <c r="NQ7" s="75"/>
      <c r="NR7" s="75"/>
      <c r="NS7" s="75"/>
      <c r="NT7" s="75"/>
      <c r="NU7" s="75"/>
    </row>
    <row r="8" spans="1:385" s="67" customFormat="1" ht="14.4">
      <c r="A8" s="75"/>
      <c r="B8" s="2182" t="s">
        <v>122</v>
      </c>
      <c r="C8" s="2183"/>
      <c r="D8" s="2184"/>
      <c r="E8" s="1322" t="s">
        <v>351</v>
      </c>
      <c r="F8" s="2185">
        <v>14</v>
      </c>
      <c r="G8" s="1964">
        <f t="shared" si="0"/>
        <v>0.13935754762891078</v>
      </c>
      <c r="H8" s="2155" t="s">
        <v>111</v>
      </c>
      <c r="I8" s="1323">
        <v>225</v>
      </c>
      <c r="J8" s="1324">
        <v>1.1000000000000001</v>
      </c>
      <c r="K8" s="1221"/>
      <c r="L8" s="1221"/>
      <c r="M8" s="1221">
        <f t="shared" si="6"/>
        <v>0</v>
      </c>
      <c r="N8" s="1340">
        <f t="shared" si="7"/>
        <v>247.50000000000003</v>
      </c>
      <c r="O8" s="1221"/>
      <c r="P8" s="1221"/>
      <c r="Q8" s="1221">
        <f t="shared" si="8"/>
        <v>0</v>
      </c>
      <c r="R8" s="1221">
        <f t="shared" si="9"/>
        <v>0</v>
      </c>
      <c r="S8" s="1221">
        <f t="shared" si="10"/>
        <v>0</v>
      </c>
      <c r="T8" s="1221">
        <v>0</v>
      </c>
      <c r="U8" s="1221"/>
      <c r="V8" s="1221"/>
      <c r="W8" s="1221">
        <v>7.6042857142857141</v>
      </c>
      <c r="X8" s="1221"/>
      <c r="Y8" s="1221"/>
      <c r="Z8" s="1221">
        <f t="shared" si="3"/>
        <v>63.426408940039416</v>
      </c>
      <c r="AA8" s="1218">
        <f t="shared" si="4"/>
        <v>5.340589903819815</v>
      </c>
      <c r="AB8" s="1221">
        <f t="shared" si="11"/>
        <v>1321.7960011954044</v>
      </c>
      <c r="AC8" s="1286"/>
      <c r="AD8" s="1326"/>
      <c r="AE8" s="300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</row>
    <row r="9" spans="1:385" s="67" customFormat="1" ht="14.4">
      <c r="A9" s="75"/>
      <c r="B9" s="2182" t="s">
        <v>122</v>
      </c>
      <c r="C9" s="2183"/>
      <c r="D9" s="2184"/>
      <c r="E9" s="1322" t="s">
        <v>356</v>
      </c>
      <c r="F9" s="2185">
        <v>14</v>
      </c>
      <c r="G9" s="1964">
        <f t="shared" si="0"/>
        <v>0.20579872185198739</v>
      </c>
      <c r="H9" s="2155" t="s">
        <v>111</v>
      </c>
      <c r="I9" s="1323">
        <v>215</v>
      </c>
      <c r="J9" s="1324">
        <v>1.7</v>
      </c>
      <c r="K9" s="1221"/>
      <c r="L9" s="1221"/>
      <c r="M9" s="1221">
        <f t="shared" si="6"/>
        <v>0</v>
      </c>
      <c r="N9" s="1340">
        <f t="shared" si="7"/>
        <v>365.5</v>
      </c>
      <c r="O9" s="1221"/>
      <c r="P9" s="1221"/>
      <c r="Q9" s="1221">
        <f t="shared" si="8"/>
        <v>0</v>
      </c>
      <c r="R9" s="1221">
        <f t="shared" si="9"/>
        <v>0</v>
      </c>
      <c r="S9" s="1221">
        <f t="shared" si="10"/>
        <v>0</v>
      </c>
      <c r="T9" s="1221">
        <v>0</v>
      </c>
      <c r="U9" s="1221"/>
      <c r="V9" s="1221"/>
      <c r="W9" s="1221">
        <v>11.262857142857143</v>
      </c>
      <c r="X9" s="1221"/>
      <c r="Y9" s="1221"/>
      <c r="Z9" s="1221">
        <f t="shared" si="3"/>
        <v>93.942101837924255</v>
      </c>
      <c r="AA9" s="1218">
        <f t="shared" si="4"/>
        <v>5.340589903819815</v>
      </c>
      <c r="AB9" s="1221">
        <f t="shared" si="11"/>
        <v>1951.9856098461423</v>
      </c>
      <c r="AC9" s="1286"/>
      <c r="AD9" s="1326"/>
      <c r="AE9" s="300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  <c r="LH9" s="75"/>
      <c r="LI9" s="75"/>
      <c r="LJ9" s="75"/>
      <c r="LK9" s="75"/>
      <c r="LL9" s="75"/>
      <c r="LM9" s="75"/>
      <c r="LN9" s="75"/>
      <c r="LO9" s="75"/>
      <c r="LP9" s="75"/>
      <c r="LQ9" s="75"/>
      <c r="LR9" s="75"/>
      <c r="LS9" s="75"/>
      <c r="LT9" s="75"/>
      <c r="LU9" s="75"/>
      <c r="LV9" s="75"/>
      <c r="LW9" s="75"/>
      <c r="LX9" s="75"/>
      <c r="LY9" s="75"/>
      <c r="LZ9" s="75"/>
      <c r="MA9" s="75"/>
      <c r="MB9" s="75"/>
      <c r="MC9" s="75"/>
      <c r="MD9" s="75"/>
      <c r="ME9" s="75"/>
      <c r="MF9" s="75"/>
      <c r="MG9" s="75"/>
      <c r="MH9" s="75"/>
      <c r="MI9" s="75"/>
      <c r="MJ9" s="75"/>
      <c r="MK9" s="75"/>
      <c r="ML9" s="75"/>
      <c r="MM9" s="75"/>
      <c r="MN9" s="75"/>
      <c r="MO9" s="75"/>
      <c r="MP9" s="75"/>
      <c r="MQ9" s="75"/>
      <c r="MR9" s="75"/>
      <c r="MS9" s="75"/>
      <c r="MT9" s="75"/>
      <c r="MU9" s="75"/>
      <c r="MV9" s="75"/>
      <c r="MW9" s="75"/>
      <c r="MX9" s="75"/>
      <c r="MY9" s="75"/>
      <c r="MZ9" s="75"/>
      <c r="NA9" s="75"/>
      <c r="NB9" s="75"/>
      <c r="NC9" s="75"/>
      <c r="ND9" s="75"/>
      <c r="NE9" s="75"/>
      <c r="NF9" s="75"/>
      <c r="NG9" s="75"/>
      <c r="NH9" s="75"/>
      <c r="NI9" s="75"/>
      <c r="NJ9" s="75"/>
      <c r="NK9" s="75"/>
      <c r="NL9" s="75"/>
      <c r="NM9" s="75"/>
      <c r="NN9" s="75"/>
      <c r="NO9" s="75"/>
      <c r="NP9" s="75"/>
      <c r="NQ9" s="75"/>
      <c r="NR9" s="75"/>
      <c r="NS9" s="75"/>
      <c r="NT9" s="75"/>
      <c r="NU9" s="75"/>
    </row>
    <row r="10" spans="1:385" s="67" customFormat="1" ht="14.4">
      <c r="A10" s="75"/>
      <c r="B10" s="2182" t="s">
        <v>122</v>
      </c>
      <c r="C10" s="2183"/>
      <c r="D10" s="2184"/>
      <c r="E10" s="1322" t="s">
        <v>352</v>
      </c>
      <c r="F10" s="2185">
        <v>14</v>
      </c>
      <c r="G10" s="1964">
        <f t="shared" si="0"/>
        <v>6.1092096637320473E-2</v>
      </c>
      <c r="H10" s="2155" t="s">
        <v>111</v>
      </c>
      <c r="I10" s="1323">
        <v>35</v>
      </c>
      <c r="J10" s="1324">
        <v>3.1</v>
      </c>
      <c r="K10" s="1221"/>
      <c r="L10" s="1221"/>
      <c r="M10" s="1221">
        <f t="shared" si="6"/>
        <v>0</v>
      </c>
      <c r="N10" s="1340">
        <f t="shared" si="7"/>
        <v>108.5</v>
      </c>
      <c r="O10" s="1221"/>
      <c r="P10" s="1221"/>
      <c r="Q10" s="1221">
        <f t="shared" si="8"/>
        <v>0</v>
      </c>
      <c r="R10" s="1221">
        <f t="shared" si="9"/>
        <v>0</v>
      </c>
      <c r="S10" s="1221">
        <f t="shared" si="10"/>
        <v>0</v>
      </c>
      <c r="T10" s="1221">
        <v>0</v>
      </c>
      <c r="U10" s="1221"/>
      <c r="V10" s="1221"/>
      <c r="W10" s="1221">
        <v>7.6042857142857141</v>
      </c>
      <c r="X10" s="1221"/>
      <c r="Y10" s="1221"/>
      <c r="Z10" s="1221">
        <f t="shared" si="3"/>
        <v>63.426408940039416</v>
      </c>
      <c r="AA10" s="1218">
        <f t="shared" si="4"/>
        <v>5.340589903819815</v>
      </c>
      <c r="AB10" s="1221">
        <f t="shared" si="11"/>
        <v>579.45400456444997</v>
      </c>
      <c r="AC10" s="1286"/>
      <c r="AD10" s="1326"/>
      <c r="AE10" s="300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  <c r="LH10" s="75"/>
      <c r="LI10" s="75"/>
      <c r="LJ10" s="75"/>
      <c r="LK10" s="75"/>
      <c r="LL10" s="75"/>
      <c r="LM10" s="75"/>
      <c r="LN10" s="75"/>
      <c r="LO10" s="75"/>
      <c r="LP10" s="75"/>
      <c r="LQ10" s="75"/>
      <c r="LR10" s="75"/>
      <c r="LS10" s="75"/>
      <c r="LT10" s="75"/>
      <c r="LU10" s="75"/>
      <c r="LV10" s="75"/>
      <c r="LW10" s="75"/>
      <c r="LX10" s="75"/>
      <c r="LY10" s="75"/>
      <c r="LZ10" s="75"/>
      <c r="MA10" s="75"/>
      <c r="MB10" s="75"/>
      <c r="MC10" s="75"/>
      <c r="MD10" s="75"/>
      <c r="ME10" s="75"/>
      <c r="MF10" s="75"/>
      <c r="MG10" s="75"/>
      <c r="MH10" s="75"/>
      <c r="MI10" s="75"/>
      <c r="MJ10" s="75"/>
      <c r="MK10" s="75"/>
      <c r="ML10" s="75"/>
      <c r="MM10" s="75"/>
      <c r="MN10" s="75"/>
      <c r="MO10" s="75"/>
      <c r="MP10" s="75"/>
      <c r="MQ10" s="75"/>
      <c r="MR10" s="75"/>
      <c r="MS10" s="75"/>
      <c r="MT10" s="75"/>
      <c r="MU10" s="75"/>
      <c r="MV10" s="75"/>
      <c r="MW10" s="75"/>
      <c r="MX10" s="75"/>
      <c r="MY10" s="75"/>
      <c r="MZ10" s="75"/>
      <c r="NA10" s="75"/>
      <c r="NB10" s="75"/>
      <c r="NC10" s="75"/>
      <c r="ND10" s="75"/>
      <c r="NE10" s="75"/>
      <c r="NF10" s="75"/>
      <c r="NG10" s="75"/>
      <c r="NH10" s="75"/>
      <c r="NI10" s="75"/>
      <c r="NJ10" s="75"/>
      <c r="NK10" s="75"/>
      <c r="NL10" s="75"/>
      <c r="NM10" s="75"/>
      <c r="NN10" s="75"/>
      <c r="NO10" s="75"/>
      <c r="NP10" s="75"/>
      <c r="NQ10" s="75"/>
      <c r="NR10" s="75"/>
      <c r="NS10" s="75"/>
      <c r="NT10" s="75"/>
      <c r="NU10" s="75"/>
    </row>
    <row r="11" spans="1:385" s="75" customFormat="1" ht="14.4">
      <c r="B11" s="2182" t="s">
        <v>122</v>
      </c>
      <c r="C11" s="2183"/>
      <c r="D11" s="2184"/>
      <c r="E11" s="1322" t="s">
        <v>357</v>
      </c>
      <c r="F11" s="2185">
        <v>14</v>
      </c>
      <c r="G11" s="1964">
        <f t="shared" si="0"/>
        <v>0.14358050361766561</v>
      </c>
      <c r="H11" s="2155" t="s">
        <v>111</v>
      </c>
      <c r="I11" s="1323">
        <v>50</v>
      </c>
      <c r="J11" s="1324">
        <v>5.0999999999999996</v>
      </c>
      <c r="K11" s="1221"/>
      <c r="L11" s="1221"/>
      <c r="M11" s="1221">
        <f t="shared" si="6"/>
        <v>0</v>
      </c>
      <c r="N11" s="1340">
        <f t="shared" si="7"/>
        <v>254.99999999999997</v>
      </c>
      <c r="O11" s="1221"/>
      <c r="P11" s="1221"/>
      <c r="Q11" s="1221">
        <f t="shared" si="8"/>
        <v>0</v>
      </c>
      <c r="R11" s="1221">
        <f t="shared" si="9"/>
        <v>0</v>
      </c>
      <c r="S11" s="1221">
        <f t="shared" si="10"/>
        <v>0</v>
      </c>
      <c r="T11" s="1221">
        <v>0</v>
      </c>
      <c r="U11" s="1221"/>
      <c r="V11" s="1221"/>
      <c r="W11" s="1221">
        <v>11.262857142857143</v>
      </c>
      <c r="X11" s="1221"/>
      <c r="Y11" s="1221"/>
      <c r="Z11" s="1221">
        <f t="shared" si="3"/>
        <v>93.942101837924255</v>
      </c>
      <c r="AA11" s="1218">
        <f t="shared" si="4"/>
        <v>5.340589903819815</v>
      </c>
      <c r="AB11" s="1221">
        <f t="shared" si="11"/>
        <v>1361.8504254740526</v>
      </c>
      <c r="AC11" s="1286"/>
      <c r="AD11" s="1326"/>
    </row>
    <row r="12" spans="1:385" s="75" customFormat="1" ht="14.4">
      <c r="B12" s="2182" t="s">
        <v>122</v>
      </c>
      <c r="C12" s="2183"/>
      <c r="D12" s="2184"/>
      <c r="E12" s="1322" t="s">
        <v>535</v>
      </c>
      <c r="F12" s="2185">
        <v>10</v>
      </c>
      <c r="G12" s="1964">
        <f t="shared" si="0"/>
        <v>0</v>
      </c>
      <c r="H12" s="2155" t="s">
        <v>111</v>
      </c>
      <c r="I12" s="1323">
        <v>0</v>
      </c>
      <c r="J12" s="1324">
        <v>10.5</v>
      </c>
      <c r="K12" s="1221"/>
      <c r="L12" s="1221"/>
      <c r="M12" s="1221">
        <f t="shared" si="6"/>
        <v>0</v>
      </c>
      <c r="N12" s="1340">
        <f t="shared" si="7"/>
        <v>0</v>
      </c>
      <c r="O12" s="1221"/>
      <c r="P12" s="1221"/>
      <c r="Q12" s="1221">
        <f t="shared" si="8"/>
        <v>0</v>
      </c>
      <c r="R12" s="1221">
        <f t="shared" si="9"/>
        <v>0</v>
      </c>
      <c r="S12" s="1221">
        <f t="shared" si="10"/>
        <v>0</v>
      </c>
      <c r="T12" s="1221">
        <v>0</v>
      </c>
      <c r="U12" s="1221"/>
      <c r="V12" s="1221"/>
      <c r="W12" s="1221">
        <v>16.535</v>
      </c>
      <c r="X12" s="1221"/>
      <c r="Y12" s="1221"/>
      <c r="Z12" s="1221">
        <f t="shared" si="3"/>
        <v>111.9590867548948</v>
      </c>
      <c r="AA12" s="1218">
        <f t="shared" si="4"/>
        <v>0</v>
      </c>
      <c r="AB12" s="1221">
        <f t="shared" si="11"/>
        <v>0</v>
      </c>
      <c r="AC12" s="1286"/>
      <c r="AD12" s="1326"/>
    </row>
    <row r="13" spans="1:385" s="75" customFormat="1" ht="14.4">
      <c r="B13" s="2182" t="s">
        <v>122</v>
      </c>
      <c r="C13" s="2183"/>
      <c r="D13" s="2184"/>
      <c r="E13" s="1322" t="s">
        <v>348</v>
      </c>
      <c r="F13" s="2185">
        <v>14</v>
      </c>
      <c r="G13" s="1964">
        <f t="shared" si="0"/>
        <v>5.8783547363467803E-2</v>
      </c>
      <c r="H13" s="2155" t="s">
        <v>111</v>
      </c>
      <c r="I13" s="1323">
        <v>174</v>
      </c>
      <c r="J13" s="1324">
        <v>0.6</v>
      </c>
      <c r="K13" s="1221"/>
      <c r="L13" s="1221"/>
      <c r="M13" s="1221">
        <f t="shared" ref="M13:M23" si="12">IF(L13&gt;K13,L13-K13,0)</f>
        <v>0</v>
      </c>
      <c r="N13" s="1340">
        <f t="shared" ref="N13:N23" si="13">J13*I13</f>
        <v>104.39999999999999</v>
      </c>
      <c r="O13" s="1221"/>
      <c r="P13" s="1221"/>
      <c r="Q13" s="1221">
        <f t="shared" si="8"/>
        <v>0</v>
      </c>
      <c r="R13" s="1221">
        <f t="shared" si="9"/>
        <v>0</v>
      </c>
      <c r="S13" s="1221">
        <f t="shared" si="10"/>
        <v>0</v>
      </c>
      <c r="T13" s="1221">
        <v>0</v>
      </c>
      <c r="U13" s="1221"/>
      <c r="V13" s="1221"/>
      <c r="W13" s="1221">
        <v>7.6042857142857141</v>
      </c>
      <c r="X13" s="1221"/>
      <c r="Y13" s="1221"/>
      <c r="Z13" s="1221">
        <f t="shared" si="3"/>
        <v>63.426408940039416</v>
      </c>
      <c r="AA13" s="1218">
        <f t="shared" ref="AA13:AA23" si="14">IF(N13=0,0,(HLOOKUP(H13,ACGas_2014_2015,F13+1,FALSE)))</f>
        <v>5.340589903819815</v>
      </c>
      <c r="AB13" s="1221">
        <f t="shared" ref="AB13:AB23" si="15">AA13*N13</f>
        <v>557.55758595878865</v>
      </c>
      <c r="AC13" s="1286"/>
      <c r="AD13" s="1326"/>
    </row>
    <row r="14" spans="1:385" s="75" customFormat="1" ht="14.4">
      <c r="B14" s="2182" t="s">
        <v>122</v>
      </c>
      <c r="C14" s="2183"/>
      <c r="D14" s="2184"/>
      <c r="E14" s="1322" t="s">
        <v>353</v>
      </c>
      <c r="F14" s="2185">
        <v>14</v>
      </c>
      <c r="G14" s="1964">
        <f t="shared" si="0"/>
        <v>6.6891622861877151E-2</v>
      </c>
      <c r="H14" s="2155" t="s">
        <v>111</v>
      </c>
      <c r="I14" s="1323">
        <v>132</v>
      </c>
      <c r="J14" s="1324">
        <v>0.9</v>
      </c>
      <c r="K14" s="1221"/>
      <c r="L14" s="1221"/>
      <c r="M14" s="1221">
        <f t="shared" si="12"/>
        <v>0</v>
      </c>
      <c r="N14" s="1340">
        <f t="shared" si="13"/>
        <v>118.8</v>
      </c>
      <c r="O14" s="1221"/>
      <c r="P14" s="1221"/>
      <c r="Q14" s="1221">
        <f t="shared" si="8"/>
        <v>0</v>
      </c>
      <c r="R14" s="1221">
        <f t="shared" si="9"/>
        <v>0</v>
      </c>
      <c r="S14" s="1221">
        <f t="shared" si="10"/>
        <v>0</v>
      </c>
      <c r="T14" s="1221">
        <v>0</v>
      </c>
      <c r="U14" s="1221"/>
      <c r="V14" s="1221"/>
      <c r="W14" s="1221">
        <v>11.262857142857143</v>
      </c>
      <c r="X14" s="1221"/>
      <c r="Y14" s="1221"/>
      <c r="Z14" s="1221">
        <f t="shared" si="3"/>
        <v>93.942101837924255</v>
      </c>
      <c r="AA14" s="1218">
        <f t="shared" si="14"/>
        <v>5.340589903819815</v>
      </c>
      <c r="AB14" s="1221">
        <f t="shared" si="15"/>
        <v>634.46208057379397</v>
      </c>
      <c r="AC14" s="1286"/>
      <c r="AD14" s="1326"/>
    </row>
    <row r="15" spans="1:385" s="75" customFormat="1" ht="14.4">
      <c r="B15" s="2182" t="s">
        <v>122</v>
      </c>
      <c r="C15" s="2183"/>
      <c r="D15" s="2184"/>
      <c r="E15" s="1322" t="s">
        <v>348</v>
      </c>
      <c r="F15" s="2185">
        <v>14</v>
      </c>
      <c r="G15" s="1964">
        <f t="shared" si="0"/>
        <v>0.28243129652792581</v>
      </c>
      <c r="H15" s="2155" t="s">
        <v>111</v>
      </c>
      <c r="I15" s="1323">
        <v>456</v>
      </c>
      <c r="J15" s="1324">
        <v>1.1000000000000001</v>
      </c>
      <c r="K15" s="1221"/>
      <c r="L15" s="1221"/>
      <c r="M15" s="1221">
        <f t="shared" si="12"/>
        <v>0</v>
      </c>
      <c r="N15" s="1340">
        <f t="shared" si="13"/>
        <v>501.6</v>
      </c>
      <c r="O15" s="1221"/>
      <c r="P15" s="1221"/>
      <c r="Q15" s="1221">
        <f t="shared" si="8"/>
        <v>0</v>
      </c>
      <c r="R15" s="1221">
        <f t="shared" si="9"/>
        <v>0</v>
      </c>
      <c r="S15" s="1221">
        <f t="shared" si="10"/>
        <v>0</v>
      </c>
      <c r="T15" s="1221">
        <v>0</v>
      </c>
      <c r="U15" s="1221"/>
      <c r="V15" s="1221"/>
      <c r="W15" s="1221">
        <v>7.6042857142857141</v>
      </c>
      <c r="X15" s="1221"/>
      <c r="Y15" s="1221"/>
      <c r="Z15" s="1221">
        <f t="shared" si="3"/>
        <v>63.426408940039416</v>
      </c>
      <c r="AA15" s="1218">
        <f t="shared" si="14"/>
        <v>5.340589903819815</v>
      </c>
      <c r="AB15" s="1221">
        <f t="shared" si="15"/>
        <v>2678.8398957560194</v>
      </c>
      <c r="AC15" s="1286"/>
      <c r="AD15" s="1326"/>
    </row>
    <row r="16" spans="1:385" s="75" customFormat="1" ht="14.4">
      <c r="B16" s="2182" t="s">
        <v>122</v>
      </c>
      <c r="C16" s="2183"/>
      <c r="D16" s="2184"/>
      <c r="E16" s="1322" t="s">
        <v>987</v>
      </c>
      <c r="F16" s="2185">
        <v>14</v>
      </c>
      <c r="G16" s="1964">
        <f t="shared" si="0"/>
        <v>3.6373727583141953E-2</v>
      </c>
      <c r="H16" s="2155" t="s">
        <v>111</v>
      </c>
      <c r="I16" s="1323">
        <v>19</v>
      </c>
      <c r="J16" s="1324">
        <v>3.4</v>
      </c>
      <c r="K16" s="1221"/>
      <c r="L16" s="1221"/>
      <c r="M16" s="1221">
        <f t="shared" si="12"/>
        <v>0</v>
      </c>
      <c r="N16" s="1340">
        <f t="shared" si="13"/>
        <v>64.599999999999994</v>
      </c>
      <c r="O16" s="1221"/>
      <c r="P16" s="1221"/>
      <c r="Q16" s="1221">
        <f t="shared" si="8"/>
        <v>0</v>
      </c>
      <c r="R16" s="1221">
        <f t="shared" si="9"/>
        <v>0</v>
      </c>
      <c r="S16" s="1221">
        <f t="shared" si="10"/>
        <v>0</v>
      </c>
      <c r="T16" s="1221">
        <v>0</v>
      </c>
      <c r="U16" s="1221"/>
      <c r="V16" s="1221"/>
      <c r="W16" s="1221">
        <v>7.6042857142857141</v>
      </c>
      <c r="X16" s="1221"/>
      <c r="Y16" s="1221"/>
      <c r="Z16" s="1221">
        <f t="shared" si="3"/>
        <v>63.426408940039416</v>
      </c>
      <c r="AA16" s="1218">
        <f t="shared" si="14"/>
        <v>5.340589903819815</v>
      </c>
      <c r="AB16" s="1221">
        <f t="shared" si="15"/>
        <v>345.00210778676001</v>
      </c>
      <c r="AC16" s="1286"/>
      <c r="AD16" s="1326"/>
    </row>
    <row r="17" spans="1:46" s="75" customFormat="1" ht="14.4">
      <c r="B17" s="2182" t="s">
        <v>122</v>
      </c>
      <c r="C17" s="2183"/>
      <c r="D17" s="2184"/>
      <c r="E17" s="1322" t="s">
        <v>988</v>
      </c>
      <c r="F17" s="2185">
        <v>14</v>
      </c>
      <c r="G17" s="1964">
        <f t="shared" si="0"/>
        <v>0.78867926045985981</v>
      </c>
      <c r="H17" s="2155" t="s">
        <v>111</v>
      </c>
      <c r="I17" s="1323">
        <v>667</v>
      </c>
      <c r="J17" s="1324">
        <v>2.1</v>
      </c>
      <c r="K17" s="1221"/>
      <c r="L17" s="1221"/>
      <c r="M17" s="1221">
        <f t="shared" si="12"/>
        <v>0</v>
      </c>
      <c r="N17" s="1340">
        <f t="shared" si="13"/>
        <v>1400.7</v>
      </c>
      <c r="O17" s="1221"/>
      <c r="P17" s="1221"/>
      <c r="Q17" s="1221">
        <f t="shared" si="8"/>
        <v>0</v>
      </c>
      <c r="R17" s="1221">
        <f t="shared" si="9"/>
        <v>0</v>
      </c>
      <c r="S17" s="1221">
        <f t="shared" si="10"/>
        <v>0</v>
      </c>
      <c r="T17" s="1221">
        <v>0</v>
      </c>
      <c r="U17" s="1221"/>
      <c r="V17" s="1221"/>
      <c r="W17" s="1221">
        <v>7.6042857142857141</v>
      </c>
      <c r="X17" s="1221"/>
      <c r="Y17" s="1221"/>
      <c r="Z17" s="1221">
        <f t="shared" si="3"/>
        <v>63.426408940039416</v>
      </c>
      <c r="AA17" s="1218">
        <f t="shared" si="14"/>
        <v>5.340589903819815</v>
      </c>
      <c r="AB17" s="1221">
        <f t="shared" si="15"/>
        <v>7480.5642782804152</v>
      </c>
      <c r="AC17" s="1286"/>
      <c r="AD17" s="1326"/>
    </row>
    <row r="18" spans="1:46" s="75" customFormat="1" ht="14.4">
      <c r="B18" s="2182" t="s">
        <v>122</v>
      </c>
      <c r="C18" s="2183"/>
      <c r="D18" s="2184"/>
      <c r="E18" s="1322" t="s">
        <v>989</v>
      </c>
      <c r="F18" s="2185">
        <v>14</v>
      </c>
      <c r="G18" s="1964">
        <f t="shared" si="0"/>
        <v>0.40878213971147154</v>
      </c>
      <c r="H18" s="2155" t="s">
        <v>111</v>
      </c>
      <c r="I18" s="1323">
        <v>132</v>
      </c>
      <c r="J18" s="1324">
        <v>5.5</v>
      </c>
      <c r="K18" s="1221"/>
      <c r="L18" s="1221"/>
      <c r="M18" s="1221">
        <f t="shared" si="12"/>
        <v>0</v>
      </c>
      <c r="N18" s="1340">
        <f t="shared" si="13"/>
        <v>726</v>
      </c>
      <c r="O18" s="1221"/>
      <c r="P18" s="1221"/>
      <c r="Q18" s="1221">
        <f t="shared" si="8"/>
        <v>0</v>
      </c>
      <c r="R18" s="1221">
        <f t="shared" si="9"/>
        <v>0</v>
      </c>
      <c r="S18" s="1221">
        <f t="shared" si="10"/>
        <v>0</v>
      </c>
      <c r="T18" s="1221">
        <v>0</v>
      </c>
      <c r="U18" s="1221"/>
      <c r="V18" s="1221"/>
      <c r="W18" s="1221">
        <v>7.6042857142857141</v>
      </c>
      <c r="X18" s="1221"/>
      <c r="Y18" s="1221"/>
      <c r="Z18" s="1221">
        <f t="shared" si="3"/>
        <v>63.426408940039416</v>
      </c>
      <c r="AA18" s="1218">
        <f t="shared" si="14"/>
        <v>5.340589903819815</v>
      </c>
      <c r="AB18" s="1221">
        <f t="shared" si="15"/>
        <v>3877.2682701731856</v>
      </c>
      <c r="AC18" s="1286"/>
      <c r="AD18" s="1326"/>
    </row>
    <row r="19" spans="1:46" s="75" customFormat="1" ht="14.4">
      <c r="B19" s="2182" t="s">
        <v>122</v>
      </c>
      <c r="C19" s="2183"/>
      <c r="D19" s="2184"/>
      <c r="E19" s="1322" t="s">
        <v>353</v>
      </c>
      <c r="F19" s="2185">
        <v>14</v>
      </c>
      <c r="G19" s="1964">
        <f t="shared" si="0"/>
        <v>0.42145100767773613</v>
      </c>
      <c r="H19" s="2155" t="s">
        <v>111</v>
      </c>
      <c r="I19" s="1323">
        <v>499</v>
      </c>
      <c r="J19" s="1324">
        <v>1.5</v>
      </c>
      <c r="K19" s="1221"/>
      <c r="L19" s="1221"/>
      <c r="M19" s="1221">
        <f t="shared" si="12"/>
        <v>0</v>
      </c>
      <c r="N19" s="1340">
        <f t="shared" si="13"/>
        <v>748.5</v>
      </c>
      <c r="O19" s="1221"/>
      <c r="P19" s="1221"/>
      <c r="Q19" s="1221">
        <f t="shared" si="8"/>
        <v>0</v>
      </c>
      <c r="R19" s="1221">
        <f t="shared" si="9"/>
        <v>0</v>
      </c>
      <c r="S19" s="1221">
        <f t="shared" si="10"/>
        <v>0</v>
      </c>
      <c r="T19" s="1221">
        <v>0</v>
      </c>
      <c r="U19" s="1221"/>
      <c r="V19" s="1221"/>
      <c r="W19" s="1221">
        <v>11.262857142857143</v>
      </c>
      <c r="X19" s="1221"/>
      <c r="Y19" s="1221"/>
      <c r="Z19" s="1221">
        <f t="shared" si="3"/>
        <v>93.942101837924255</v>
      </c>
      <c r="AA19" s="1218">
        <f t="shared" si="14"/>
        <v>5.340589903819815</v>
      </c>
      <c r="AB19" s="1221">
        <f t="shared" si="15"/>
        <v>3997.4315430091315</v>
      </c>
      <c r="AC19" s="1286"/>
      <c r="AD19" s="1326"/>
    </row>
    <row r="20" spans="1:46" s="75" customFormat="1" ht="14.4">
      <c r="B20" s="2182" t="s">
        <v>122</v>
      </c>
      <c r="C20" s="2183"/>
      <c r="D20" s="2184"/>
      <c r="E20" s="1322" t="s">
        <v>991</v>
      </c>
      <c r="F20" s="2185">
        <v>14</v>
      </c>
      <c r="G20" s="1964">
        <f t="shared" si="0"/>
        <v>0.16553987475919096</v>
      </c>
      <c r="H20" s="2155" t="s">
        <v>111</v>
      </c>
      <c r="I20" s="1323">
        <v>60</v>
      </c>
      <c r="J20" s="1324">
        <v>4.9000000000000004</v>
      </c>
      <c r="K20" s="1221"/>
      <c r="L20" s="1221"/>
      <c r="M20" s="1221">
        <f t="shared" si="12"/>
        <v>0</v>
      </c>
      <c r="N20" s="1340">
        <f t="shared" si="13"/>
        <v>294</v>
      </c>
      <c r="O20" s="1221"/>
      <c r="P20" s="1221"/>
      <c r="Q20" s="1221">
        <f t="shared" si="8"/>
        <v>0</v>
      </c>
      <c r="R20" s="1221">
        <f t="shared" si="9"/>
        <v>0</v>
      </c>
      <c r="S20" s="1221">
        <f t="shared" si="10"/>
        <v>0</v>
      </c>
      <c r="T20" s="1221">
        <v>0</v>
      </c>
      <c r="U20" s="1221"/>
      <c r="V20" s="1221"/>
      <c r="W20" s="1221">
        <v>11.262857142857143</v>
      </c>
      <c r="X20" s="1221"/>
      <c r="Y20" s="1221"/>
      <c r="Z20" s="1221">
        <f t="shared" si="3"/>
        <v>93.942101837924255</v>
      </c>
      <c r="AA20" s="1218">
        <f t="shared" si="14"/>
        <v>5.340589903819815</v>
      </c>
      <c r="AB20" s="1221">
        <f t="shared" si="15"/>
        <v>1570.1334317230255</v>
      </c>
      <c r="AC20" s="1286"/>
      <c r="AD20" s="1326"/>
    </row>
    <row r="21" spans="1:46" s="75" customFormat="1" ht="14.4">
      <c r="B21" s="2182" t="s">
        <v>122</v>
      </c>
      <c r="C21" s="2183"/>
      <c r="D21" s="2184"/>
      <c r="E21" s="1322" t="s">
        <v>992</v>
      </c>
      <c r="F21" s="2185">
        <v>14</v>
      </c>
      <c r="G21" s="1964">
        <f t="shared" si="0"/>
        <v>1.4807372878970082</v>
      </c>
      <c r="H21" s="2155" t="s">
        <v>111</v>
      </c>
      <c r="I21" s="1323">
        <v>974</v>
      </c>
      <c r="J21" s="1324">
        <v>2.7</v>
      </c>
      <c r="K21" s="1221"/>
      <c r="L21" s="1221"/>
      <c r="M21" s="1221">
        <f t="shared" si="12"/>
        <v>0</v>
      </c>
      <c r="N21" s="1340">
        <f t="shared" si="13"/>
        <v>2629.8</v>
      </c>
      <c r="O21" s="1221"/>
      <c r="P21" s="1221"/>
      <c r="Q21" s="1221">
        <f t="shared" si="8"/>
        <v>0</v>
      </c>
      <c r="R21" s="1221">
        <f t="shared" si="9"/>
        <v>0</v>
      </c>
      <c r="S21" s="1221">
        <f t="shared" si="10"/>
        <v>0</v>
      </c>
      <c r="T21" s="1221">
        <v>0</v>
      </c>
      <c r="U21" s="1221"/>
      <c r="V21" s="1221"/>
      <c r="W21" s="1221">
        <v>11.262857142857143</v>
      </c>
      <c r="X21" s="1221"/>
      <c r="Y21" s="1221"/>
      <c r="Z21" s="1221">
        <f t="shared" si="3"/>
        <v>93.942101837924255</v>
      </c>
      <c r="AA21" s="1218">
        <f t="shared" si="14"/>
        <v>5.340589903819815</v>
      </c>
      <c r="AB21" s="1221">
        <f t="shared" si="15"/>
        <v>14044.68332906535</v>
      </c>
      <c r="AC21" s="1286"/>
      <c r="AD21" s="1326"/>
    </row>
    <row r="22" spans="1:46" s="75" customFormat="1" ht="14.4">
      <c r="B22" s="2182" t="s">
        <v>122</v>
      </c>
      <c r="C22" s="2183"/>
      <c r="D22" s="2184"/>
      <c r="E22" s="1322" t="s">
        <v>993</v>
      </c>
      <c r="F22" s="2185">
        <v>14</v>
      </c>
      <c r="G22" s="1964">
        <f t="shared" si="0"/>
        <v>0.88580724820122159</v>
      </c>
      <c r="H22" s="2155" t="s">
        <v>111</v>
      </c>
      <c r="I22" s="1323">
        <v>207</v>
      </c>
      <c r="J22" s="1324">
        <v>7.6</v>
      </c>
      <c r="K22" s="1221"/>
      <c r="L22" s="1221"/>
      <c r="M22" s="1221">
        <f t="shared" si="12"/>
        <v>0</v>
      </c>
      <c r="N22" s="1340">
        <f t="shared" si="13"/>
        <v>1573.1999999999998</v>
      </c>
      <c r="O22" s="1221"/>
      <c r="P22" s="1221"/>
      <c r="Q22" s="1221">
        <f t="shared" si="8"/>
        <v>0</v>
      </c>
      <c r="R22" s="1221">
        <f t="shared" si="9"/>
        <v>0</v>
      </c>
      <c r="S22" s="1221">
        <f t="shared" si="10"/>
        <v>0</v>
      </c>
      <c r="T22" s="1221">
        <v>0</v>
      </c>
      <c r="U22" s="1221"/>
      <c r="V22" s="1221"/>
      <c r="W22" s="1221">
        <v>11.262857142857143</v>
      </c>
      <c r="X22" s="1221"/>
      <c r="Y22" s="1221"/>
      <c r="Z22" s="1221">
        <f t="shared" si="3"/>
        <v>93.942101837924255</v>
      </c>
      <c r="AA22" s="1218">
        <f t="shared" si="14"/>
        <v>5.340589903819815</v>
      </c>
      <c r="AB22" s="1221">
        <f t="shared" si="15"/>
        <v>8401.8160366893317</v>
      </c>
      <c r="AC22" s="1286"/>
      <c r="AD22" s="1326"/>
    </row>
    <row r="23" spans="1:46" s="75" customFormat="1" ht="14.4">
      <c r="B23" s="2186" t="s">
        <v>122</v>
      </c>
      <c r="C23" s="2187"/>
      <c r="D23" s="2188"/>
      <c r="E23" s="1330" t="s">
        <v>534</v>
      </c>
      <c r="F23" s="2189">
        <v>10</v>
      </c>
      <c r="G23" s="1986">
        <f t="shared" si="0"/>
        <v>5.4033727341830184</v>
      </c>
      <c r="H23" s="2161" t="s">
        <v>111</v>
      </c>
      <c r="I23" s="1332">
        <v>2687</v>
      </c>
      <c r="J23" s="1333">
        <v>5</v>
      </c>
      <c r="K23" s="1271"/>
      <c r="L23" s="1271"/>
      <c r="M23" s="1271">
        <f t="shared" si="12"/>
        <v>0</v>
      </c>
      <c r="N23" s="1383">
        <f t="shared" si="13"/>
        <v>13435</v>
      </c>
      <c r="O23" s="1271"/>
      <c r="P23" s="1271"/>
      <c r="Q23" s="1271">
        <f t="shared" si="8"/>
        <v>0</v>
      </c>
      <c r="R23" s="1271">
        <f t="shared" si="9"/>
        <v>0</v>
      </c>
      <c r="S23" s="1271">
        <f t="shared" si="10"/>
        <v>0</v>
      </c>
      <c r="T23" s="1221">
        <v>0</v>
      </c>
      <c r="U23" s="1271"/>
      <c r="V23" s="1271"/>
      <c r="W23" s="1271">
        <v>8.2669999999999995</v>
      </c>
      <c r="X23" s="1271"/>
      <c r="Y23" s="1271"/>
      <c r="Z23" s="1271">
        <f t="shared" si="3"/>
        <v>55.976157859250996</v>
      </c>
      <c r="AA23" s="1268">
        <f t="shared" si="14"/>
        <v>4.0364517105733082</v>
      </c>
      <c r="AB23" s="1271">
        <f t="shared" si="15"/>
        <v>54229.728731552394</v>
      </c>
      <c r="AC23" s="1331"/>
      <c r="AD23" s="1337"/>
    </row>
    <row r="24" spans="1:46" ht="15" thickBot="1">
      <c r="B24" s="2171"/>
      <c r="C24" s="2172"/>
      <c r="D24" s="2172"/>
      <c r="E24" s="2173" t="s">
        <v>174</v>
      </c>
      <c r="F24" s="2173"/>
      <c r="G24" s="2173">
        <f>SUM(G5:G23)</f>
        <v>11.477487622717089</v>
      </c>
      <c r="H24" s="2173"/>
      <c r="I24" s="2173"/>
      <c r="J24" s="2173"/>
      <c r="K24" s="2173"/>
      <c r="L24" s="2173"/>
      <c r="M24" s="2173"/>
      <c r="N24" s="2173">
        <f>SUM(N5:N23)</f>
        <v>24864.100000000002</v>
      </c>
      <c r="O24" s="2174">
        <v>0</v>
      </c>
      <c r="P24" s="2175">
        <v>0</v>
      </c>
      <c r="Q24" s="2175">
        <v>0</v>
      </c>
      <c r="R24" s="1234">
        <f>S24-Q24</f>
        <v>0</v>
      </c>
      <c r="S24" s="1234">
        <f>SUM(S5:S23)</f>
        <v>0</v>
      </c>
      <c r="T24" s="1234">
        <f>SUM(T5:T23)</f>
        <v>0</v>
      </c>
      <c r="U24" s="1230">
        <f>P24+Q24</f>
        <v>0</v>
      </c>
      <c r="V24" s="1230">
        <f>P24+S24+T24</f>
        <v>0</v>
      </c>
      <c r="W24" s="1234"/>
      <c r="X24" s="1230">
        <f>U24/(1+Discount_Rate)^1</f>
        <v>0</v>
      </c>
      <c r="Y24" s="1230">
        <f>V24/(1+Discount_Rate)^1</f>
        <v>0</v>
      </c>
      <c r="Z24" s="1234">
        <f>SUM(Z5:Z23)</f>
        <v>1482.8594886971059</v>
      </c>
      <c r="AA24" s="1234"/>
      <c r="AB24" s="1234">
        <f>SUM(AB5:AB23)</f>
        <v>112340.07455746105</v>
      </c>
      <c r="AC24" s="2176">
        <f t="shared" ref="AC24" si="16">IFERROR((AB24)/X24,0)</f>
        <v>0</v>
      </c>
      <c r="AD24" s="2177">
        <f>IFERROR((AB24+Z24)/Y24,0)</f>
        <v>0</v>
      </c>
    </row>
    <row r="25" spans="1:46" ht="14.4">
      <c r="B25" s="1193"/>
      <c r="C25" s="1193"/>
      <c r="D25" s="1193"/>
      <c r="E25" s="1193"/>
      <c r="F25" s="1193"/>
      <c r="G25" s="1193"/>
      <c r="H25" s="1193"/>
      <c r="I25" s="1193"/>
      <c r="J25" s="1193"/>
      <c r="K25" s="1193"/>
      <c r="L25" s="1193"/>
      <c r="M25" s="1193"/>
      <c r="N25" s="1193"/>
      <c r="O25" s="1193"/>
      <c r="P25" s="1193"/>
      <c r="Q25" s="1193"/>
      <c r="R25" s="1193"/>
      <c r="S25" s="1193"/>
      <c r="T25" s="1193"/>
      <c r="U25" s="1193"/>
      <c r="V25" s="1193"/>
      <c r="W25" s="1193"/>
      <c r="X25" s="1193"/>
      <c r="Y25" s="1193"/>
      <c r="Z25" s="1193"/>
      <c r="AA25" s="1193"/>
      <c r="AB25" s="1193"/>
      <c r="AC25" s="1198"/>
      <c r="AD25" s="1193"/>
    </row>
    <row r="26" spans="1:46" s="199" customFormat="1" ht="14.4">
      <c r="A26" s="196"/>
      <c r="B26" s="1193"/>
      <c r="C26" s="1193"/>
      <c r="D26" s="1193"/>
      <c r="E26" s="1193"/>
      <c r="F26" s="1193"/>
      <c r="G26" s="1193"/>
      <c r="H26" s="1193"/>
      <c r="I26" s="1193"/>
      <c r="J26" s="1194"/>
      <c r="K26" s="1195"/>
      <c r="L26" s="1195"/>
      <c r="M26" s="1195"/>
      <c r="N26" s="1194"/>
      <c r="O26" s="1195"/>
      <c r="P26" s="1195"/>
      <c r="Q26" s="1195"/>
      <c r="R26" s="1195"/>
      <c r="S26" s="1194"/>
      <c r="T26" s="1195"/>
      <c r="U26" s="1196"/>
      <c r="V26" s="1195"/>
      <c r="W26" s="1195"/>
      <c r="X26" s="1196"/>
      <c r="Y26" s="1195"/>
      <c r="Z26" s="1195"/>
      <c r="AA26" s="1197"/>
      <c r="AB26" s="1198"/>
      <c r="AC26" s="1198"/>
      <c r="AD26" s="1193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</row>
    <row r="27" spans="1:46" s="75" customFormat="1" ht="14.4">
      <c r="B27" s="1451"/>
      <c r="C27" s="1451"/>
      <c r="D27" s="1451"/>
      <c r="E27" s="2136"/>
      <c r="F27" s="2137"/>
      <c r="G27" s="2137"/>
      <c r="H27" s="2138"/>
      <c r="I27" s="2138"/>
      <c r="J27" s="2138"/>
      <c r="K27" s="2138"/>
      <c r="L27" s="2138"/>
      <c r="M27" s="2138"/>
      <c r="N27" s="2137"/>
      <c r="O27" s="2137"/>
      <c r="P27" s="2141"/>
      <c r="Q27" s="2141"/>
      <c r="R27" s="2141"/>
      <c r="S27" s="2141"/>
      <c r="T27" s="2141"/>
      <c r="U27" s="2141"/>
      <c r="V27" s="2141"/>
      <c r="W27" s="2141"/>
      <c r="X27" s="2141"/>
      <c r="Y27" s="2141"/>
      <c r="Z27" s="2141"/>
      <c r="AA27" s="1451"/>
      <c r="AB27" s="1451"/>
      <c r="AC27" s="2138"/>
      <c r="AD27" s="2138"/>
      <c r="AE27" s="317"/>
    </row>
    <row r="28" spans="1:46" ht="14.4">
      <c r="B28" s="1193"/>
      <c r="C28" s="1193"/>
      <c r="D28" s="1193"/>
      <c r="E28" s="1193"/>
      <c r="F28" s="1193"/>
      <c r="G28" s="1193"/>
      <c r="H28" s="1193"/>
      <c r="I28" s="1193"/>
      <c r="J28" s="1193"/>
      <c r="K28" s="1193"/>
      <c r="L28" s="1193"/>
      <c r="M28" s="1404" t="s">
        <v>979</v>
      </c>
      <c r="N28" s="1953"/>
      <c r="O28" s="1193"/>
      <c r="P28" s="1193"/>
      <c r="Q28" s="1193"/>
      <c r="R28" s="1193"/>
      <c r="S28" s="1193"/>
      <c r="T28" s="1193"/>
      <c r="U28" s="1193"/>
      <c r="V28" s="1193"/>
      <c r="W28" s="1193"/>
      <c r="X28" s="1193"/>
      <c r="Y28" s="1193"/>
      <c r="Z28" s="1193"/>
      <c r="AA28" s="1193"/>
      <c r="AB28" s="1193"/>
      <c r="AC28" s="1198"/>
      <c r="AD28" s="1193"/>
    </row>
    <row r="29" spans="1:46" ht="14.4">
      <c r="B29" s="1193"/>
      <c r="C29" s="1193"/>
      <c r="D29" s="1193"/>
      <c r="E29" s="1193"/>
      <c r="F29" s="1193"/>
      <c r="G29" s="1193"/>
      <c r="H29" s="1193"/>
      <c r="I29" s="1193"/>
      <c r="J29" s="1193"/>
      <c r="K29" s="1193"/>
      <c r="L29" s="1193"/>
      <c r="M29" s="1195" t="s">
        <v>975</v>
      </c>
      <c r="N29" s="1195" t="s">
        <v>976</v>
      </c>
      <c r="O29" s="1193">
        <v>0</v>
      </c>
      <c r="P29" s="1193"/>
      <c r="Q29" s="1193"/>
      <c r="R29" s="1193"/>
      <c r="S29" s="1193"/>
      <c r="T29" s="1193"/>
      <c r="U29" s="1193"/>
      <c r="V29" s="1193"/>
      <c r="W29" s="1193"/>
      <c r="X29" s="1193"/>
      <c r="Y29" s="1193"/>
      <c r="Z29" s="1193"/>
      <c r="AA29" s="1193"/>
      <c r="AB29" s="1193"/>
      <c r="AC29" s="1198"/>
      <c r="AD29" s="1193"/>
    </row>
    <row r="30" spans="1:46" ht="14.4">
      <c r="B30" s="1193"/>
      <c r="C30" s="1193"/>
      <c r="D30" s="1193"/>
      <c r="E30" s="1193"/>
      <c r="F30" s="1193"/>
      <c r="G30" s="1193"/>
      <c r="H30" s="1193"/>
      <c r="I30" s="1193"/>
      <c r="J30" s="1193"/>
      <c r="K30" s="1193"/>
      <c r="L30" s="1193"/>
      <c r="M30" s="1195"/>
      <c r="N30" s="1195" t="s">
        <v>977</v>
      </c>
      <c r="O30" s="1193">
        <v>0</v>
      </c>
      <c r="P30" s="1193"/>
      <c r="Q30" s="1193"/>
      <c r="R30" s="1193"/>
      <c r="S30" s="1193"/>
      <c r="T30" s="1193"/>
      <c r="U30" s="1193"/>
      <c r="V30" s="1193"/>
      <c r="W30" s="1193"/>
      <c r="X30" s="1193"/>
      <c r="Y30" s="1193"/>
      <c r="Z30" s="1193"/>
      <c r="AA30" s="1193"/>
      <c r="AB30" s="1193"/>
      <c r="AC30" s="1198"/>
      <c r="AD30" s="1193"/>
    </row>
    <row r="31" spans="1:46" ht="14.4">
      <c r="B31" s="1193"/>
      <c r="C31" s="1193"/>
      <c r="D31" s="1193"/>
      <c r="E31" s="1193"/>
      <c r="F31" s="1193"/>
      <c r="G31" s="1193"/>
      <c r="H31" s="1193"/>
      <c r="I31" s="1193"/>
      <c r="J31" s="1193"/>
      <c r="K31" s="1193"/>
      <c r="L31" s="1193"/>
      <c r="M31" s="1195"/>
      <c r="N31" s="1194" t="s">
        <v>770</v>
      </c>
      <c r="O31" s="1193">
        <v>0</v>
      </c>
      <c r="P31" s="1193"/>
      <c r="Q31" s="1193"/>
      <c r="R31" s="1193"/>
      <c r="S31" s="1193"/>
      <c r="T31" s="1193"/>
      <c r="U31" s="1193"/>
      <c r="V31" s="1193"/>
      <c r="W31" s="1193"/>
      <c r="X31" s="1193"/>
      <c r="Y31" s="1193"/>
      <c r="Z31" s="1193"/>
      <c r="AA31" s="1193"/>
      <c r="AB31" s="1193"/>
      <c r="AC31" s="1198"/>
      <c r="AD31" s="1193"/>
    </row>
    <row r="32" spans="1:46" ht="14.4">
      <c r="B32" s="1193"/>
      <c r="C32" s="1193"/>
      <c r="D32" s="1193"/>
      <c r="E32" s="1193"/>
      <c r="F32" s="1193"/>
      <c r="G32" s="1193"/>
      <c r="H32" s="1193"/>
      <c r="I32" s="1193"/>
      <c r="J32" s="1193"/>
      <c r="K32" s="1193"/>
      <c r="L32" s="1193"/>
      <c r="M32" s="1193"/>
      <c r="N32" s="1194" t="s">
        <v>777</v>
      </c>
      <c r="O32" s="1193">
        <v>24864.1</v>
      </c>
      <c r="P32" s="1193"/>
      <c r="Q32" s="1193"/>
      <c r="R32" s="1193"/>
      <c r="S32" s="1193"/>
      <c r="T32" s="1193"/>
      <c r="U32" s="1193"/>
      <c r="V32" s="1193"/>
      <c r="W32" s="1193"/>
      <c r="X32" s="1193"/>
      <c r="Y32" s="1193"/>
      <c r="Z32" s="1193"/>
      <c r="AA32" s="1193"/>
      <c r="AB32" s="1193"/>
      <c r="AC32" s="1198"/>
      <c r="AD32" s="1193"/>
    </row>
    <row r="33" spans="2:30" ht="14.4">
      <c r="B33" s="1193"/>
      <c r="C33" s="1193"/>
      <c r="D33" s="1193"/>
      <c r="E33" s="1193"/>
      <c r="F33" s="1193"/>
      <c r="G33" s="1193"/>
      <c r="H33" s="1193"/>
      <c r="I33" s="1193"/>
      <c r="J33" s="1193"/>
      <c r="K33" s="1193"/>
      <c r="L33" s="1193"/>
      <c r="M33" s="1193"/>
      <c r="N33" s="1194"/>
      <c r="O33" s="1193"/>
      <c r="P33" s="1193"/>
      <c r="Q33" s="1193"/>
      <c r="R33" s="1193"/>
      <c r="S33" s="1193"/>
      <c r="T33" s="1193"/>
      <c r="U33" s="1193"/>
      <c r="V33" s="1193"/>
      <c r="W33" s="1193"/>
      <c r="X33" s="1193"/>
      <c r="Y33" s="1193"/>
      <c r="Z33" s="1193"/>
      <c r="AA33" s="1193"/>
      <c r="AB33" s="1193"/>
      <c r="AC33" s="1198"/>
      <c r="AD33" s="1193"/>
    </row>
    <row r="34" spans="2:30" ht="14.4">
      <c r="B34" s="1193"/>
      <c r="C34" s="1193"/>
      <c r="D34" s="1193"/>
      <c r="E34" s="1193"/>
      <c r="F34" s="1193"/>
      <c r="G34" s="1193"/>
      <c r="H34" s="1193"/>
      <c r="I34" s="1193"/>
      <c r="J34" s="1193"/>
      <c r="K34" s="1193"/>
      <c r="L34" s="1193"/>
      <c r="M34" s="1195" t="s">
        <v>980</v>
      </c>
      <c r="N34" s="1194" t="s">
        <v>981</v>
      </c>
      <c r="O34" s="1193">
        <v>0</v>
      </c>
      <c r="P34" s="1193"/>
      <c r="Q34" s="1193"/>
      <c r="R34" s="1193"/>
      <c r="S34" s="1193"/>
      <c r="T34" s="1193"/>
      <c r="U34" s="1193"/>
      <c r="V34" s="1193"/>
      <c r="W34" s="1193"/>
      <c r="X34" s="1193"/>
      <c r="Y34" s="1193"/>
      <c r="Z34" s="1193"/>
      <c r="AA34" s="1193"/>
      <c r="AB34" s="1193"/>
      <c r="AC34" s="1198"/>
      <c r="AD34" s="1193"/>
    </row>
    <row r="35" spans="2:30" ht="14.4">
      <c r="B35" s="1193"/>
      <c r="C35" s="1193"/>
      <c r="D35" s="1193"/>
      <c r="E35" s="1193"/>
      <c r="F35" s="1193"/>
      <c r="G35" s="1193"/>
      <c r="H35" s="1193"/>
      <c r="I35" s="1193"/>
      <c r="J35" s="1193"/>
      <c r="K35" s="1193"/>
      <c r="L35" s="1193"/>
      <c r="M35" s="1193"/>
      <c r="N35" s="1194" t="s">
        <v>777</v>
      </c>
      <c r="O35" s="1193">
        <v>24862</v>
      </c>
      <c r="P35" s="1193"/>
      <c r="Q35" s="1193"/>
      <c r="R35" s="1193"/>
      <c r="S35" s="1193"/>
      <c r="T35" s="1193"/>
      <c r="U35" s="1193"/>
      <c r="V35" s="1193"/>
      <c r="W35" s="1193"/>
      <c r="X35" s="1193"/>
      <c r="Y35" s="1193"/>
      <c r="Z35" s="1193"/>
      <c r="AA35" s="1193"/>
      <c r="AB35" s="1193"/>
      <c r="AC35" s="1198"/>
      <c r="AD35" s="1193"/>
    </row>
    <row r="36" spans="2:30" ht="14.4">
      <c r="B36" s="1193"/>
      <c r="C36" s="1193"/>
      <c r="D36" s="1193"/>
      <c r="E36" s="1193"/>
      <c r="F36" s="1193"/>
      <c r="G36" s="1193"/>
      <c r="H36" s="1193"/>
      <c r="I36" s="1193"/>
      <c r="J36" s="1193"/>
      <c r="K36" s="1193"/>
      <c r="L36" s="1193"/>
      <c r="M36" s="1193"/>
      <c r="N36" s="1193"/>
      <c r="O36" s="1193"/>
      <c r="P36" s="1193"/>
      <c r="Q36" s="1193"/>
      <c r="R36" s="1193"/>
      <c r="S36" s="1193"/>
      <c r="T36" s="1193"/>
      <c r="U36" s="1193"/>
      <c r="V36" s="1193"/>
      <c r="W36" s="1193"/>
      <c r="X36" s="1193"/>
      <c r="Y36" s="1193"/>
      <c r="Z36" s="1193"/>
      <c r="AA36" s="1193"/>
      <c r="AB36" s="1193"/>
      <c r="AC36" s="1198"/>
      <c r="AD36" s="1193"/>
    </row>
    <row r="37" spans="2:30" ht="14.4">
      <c r="B37" s="1193"/>
      <c r="C37" s="1193"/>
      <c r="D37" s="1193"/>
      <c r="E37" s="1193"/>
      <c r="F37" s="1193"/>
      <c r="G37" s="1193"/>
      <c r="H37" s="1193"/>
      <c r="I37" s="1193"/>
      <c r="J37" s="1193"/>
      <c r="K37" s="1193"/>
      <c r="L37" s="1193"/>
      <c r="M37" s="1193"/>
      <c r="N37" s="1193"/>
      <c r="O37" s="1193"/>
      <c r="P37" s="1193"/>
      <c r="Q37" s="1193"/>
      <c r="R37" s="1193"/>
      <c r="S37" s="1193"/>
      <c r="T37" s="1193"/>
      <c r="U37" s="1193"/>
      <c r="V37" s="1193"/>
      <c r="W37" s="1193"/>
      <c r="X37" s="1193"/>
      <c r="Y37" s="1193"/>
      <c r="Z37" s="1193"/>
      <c r="AA37" s="1193"/>
      <c r="AB37" s="1193"/>
      <c r="AC37" s="1198"/>
      <c r="AD37" s="1193"/>
    </row>
    <row r="38" spans="2:30" ht="14.4">
      <c r="B38" s="1193"/>
      <c r="C38" s="1193"/>
      <c r="D38" s="1193"/>
      <c r="E38" s="1193"/>
      <c r="F38" s="1193"/>
      <c r="G38" s="1193"/>
      <c r="H38" s="1193"/>
      <c r="I38" s="1193"/>
      <c r="J38" s="1193"/>
      <c r="K38" s="1193"/>
      <c r="L38" s="1193"/>
      <c r="M38" s="1193"/>
      <c r="N38" s="1193"/>
      <c r="O38" s="1193"/>
      <c r="P38" s="1193"/>
      <c r="Q38" s="1193"/>
      <c r="R38" s="1193"/>
      <c r="S38" s="1193"/>
      <c r="T38" s="1193"/>
      <c r="U38" s="1193"/>
      <c r="V38" s="1193"/>
      <c r="W38" s="1193"/>
      <c r="X38" s="1193"/>
      <c r="Y38" s="1193"/>
      <c r="Z38" s="1193"/>
      <c r="AA38" s="1193"/>
      <c r="AB38" s="1193"/>
      <c r="AC38" s="1198"/>
      <c r="AD38" s="1193"/>
    </row>
    <row r="39" spans="2:30" ht="14.4">
      <c r="B39" s="1193"/>
      <c r="C39" s="1193"/>
      <c r="D39" s="1193"/>
      <c r="E39" s="1193"/>
      <c r="F39" s="1193"/>
      <c r="G39" s="1193"/>
      <c r="H39" s="1193"/>
      <c r="I39" s="1193"/>
      <c r="J39" s="1193"/>
      <c r="K39" s="1193"/>
      <c r="L39" s="1193"/>
      <c r="M39" s="1193"/>
      <c r="N39" s="1193"/>
      <c r="O39" s="1193"/>
      <c r="P39" s="1193"/>
      <c r="Q39" s="1193"/>
      <c r="R39" s="1193"/>
      <c r="S39" s="1193"/>
      <c r="T39" s="1193"/>
      <c r="U39" s="1193"/>
      <c r="V39" s="1193"/>
      <c r="W39" s="1193"/>
      <c r="X39" s="1193"/>
      <c r="Y39" s="1193"/>
      <c r="Z39" s="1193"/>
      <c r="AA39" s="1193"/>
      <c r="AB39" s="1193"/>
      <c r="AC39" s="1198"/>
      <c r="AD39" s="1193"/>
    </row>
    <row r="40" spans="2:30" ht="14.4">
      <c r="B40" s="1193"/>
      <c r="C40" s="1193"/>
      <c r="D40" s="1193"/>
      <c r="E40" s="1193"/>
      <c r="F40" s="1193"/>
      <c r="G40" s="1193"/>
      <c r="H40" s="1193"/>
      <c r="I40" s="1193"/>
      <c r="J40" s="1193"/>
      <c r="K40" s="1193"/>
      <c r="L40" s="1193"/>
      <c r="M40" s="1193"/>
      <c r="N40" s="1193"/>
      <c r="O40" s="1193"/>
      <c r="P40" s="1193"/>
      <c r="Q40" s="1193"/>
      <c r="R40" s="1193"/>
      <c r="S40" s="1193"/>
      <c r="T40" s="1193"/>
      <c r="U40" s="1193"/>
      <c r="V40" s="1193"/>
      <c r="W40" s="1193"/>
      <c r="X40" s="1193"/>
      <c r="Y40" s="1193"/>
      <c r="Z40" s="1193"/>
      <c r="AA40" s="1193"/>
      <c r="AB40" s="1193"/>
      <c r="AC40" s="1198"/>
      <c r="AD40" s="1193"/>
    </row>
    <row r="41" spans="2:30" ht="14.4">
      <c r="B41" s="1193"/>
      <c r="C41" s="1193"/>
      <c r="D41" s="1193"/>
      <c r="E41" s="1193"/>
      <c r="F41" s="1193"/>
      <c r="G41" s="1193"/>
      <c r="H41" s="1193"/>
      <c r="I41" s="1193"/>
      <c r="J41" s="1193"/>
      <c r="K41" s="1193"/>
      <c r="L41" s="1193"/>
      <c r="M41" s="1193"/>
      <c r="N41" s="1193"/>
      <c r="O41" s="1193"/>
      <c r="P41" s="1193"/>
      <c r="Q41" s="1193"/>
      <c r="R41" s="1193"/>
      <c r="S41" s="1193"/>
      <c r="T41" s="1193"/>
      <c r="U41" s="1193"/>
      <c r="V41" s="1193"/>
      <c r="W41" s="1193"/>
      <c r="X41" s="1193"/>
      <c r="Y41" s="1193"/>
      <c r="Z41" s="1193"/>
      <c r="AA41" s="1193"/>
      <c r="AB41" s="1193"/>
      <c r="AC41" s="1198"/>
      <c r="AD41" s="1193"/>
    </row>
    <row r="42" spans="2:30" ht="14.4">
      <c r="B42" s="1193"/>
      <c r="C42" s="1193"/>
      <c r="D42" s="1193"/>
      <c r="E42" s="1193"/>
      <c r="F42" s="1193"/>
      <c r="G42" s="1193"/>
      <c r="H42" s="1193"/>
      <c r="I42" s="1193"/>
      <c r="J42" s="1193"/>
      <c r="K42" s="1193"/>
      <c r="L42" s="1193"/>
      <c r="M42" s="1193"/>
      <c r="N42" s="1193"/>
      <c r="O42" s="1193"/>
      <c r="P42" s="1193"/>
      <c r="Q42" s="1193"/>
      <c r="R42" s="1193"/>
      <c r="S42" s="1193"/>
      <c r="T42" s="1193"/>
      <c r="U42" s="1193"/>
      <c r="V42" s="1193"/>
      <c r="W42" s="1193"/>
      <c r="X42" s="1193"/>
      <c r="Y42" s="1193"/>
      <c r="Z42" s="1193"/>
      <c r="AA42" s="1193"/>
      <c r="AB42" s="1193"/>
      <c r="AC42" s="1198"/>
      <c r="AD42" s="1193"/>
    </row>
    <row r="43" spans="2:30" ht="14.4">
      <c r="B43" s="1193"/>
      <c r="C43" s="1193"/>
      <c r="D43" s="1193"/>
      <c r="E43" s="1193"/>
      <c r="F43" s="1193"/>
      <c r="G43" s="1193"/>
      <c r="H43" s="1193"/>
      <c r="I43" s="1193"/>
      <c r="J43" s="1193"/>
      <c r="K43" s="1193"/>
      <c r="L43" s="1193"/>
      <c r="M43" s="1193"/>
      <c r="N43" s="1193"/>
      <c r="O43" s="1193"/>
      <c r="P43" s="1193"/>
      <c r="Q43" s="1193"/>
      <c r="R43" s="1193"/>
      <c r="S43" s="1193"/>
      <c r="T43" s="1193"/>
      <c r="U43" s="1193"/>
      <c r="V43" s="1193"/>
      <c r="W43" s="1193"/>
      <c r="X43" s="1193"/>
      <c r="Y43" s="1193"/>
      <c r="Z43" s="1193"/>
      <c r="AA43" s="1193"/>
      <c r="AB43" s="1193"/>
      <c r="AC43" s="1198"/>
      <c r="AD43" s="1193"/>
    </row>
    <row r="44" spans="2:30" ht="14.4">
      <c r="B44" s="1193"/>
      <c r="C44" s="1193"/>
      <c r="D44" s="1193"/>
      <c r="E44" s="1193"/>
      <c r="F44" s="1193"/>
      <c r="G44" s="1193"/>
      <c r="H44" s="1193"/>
      <c r="I44" s="1193"/>
      <c r="J44" s="1193"/>
      <c r="K44" s="1193"/>
      <c r="L44" s="1193"/>
      <c r="M44" s="1193"/>
      <c r="N44" s="1193"/>
      <c r="O44" s="1193"/>
      <c r="P44" s="1193"/>
      <c r="Q44" s="1193"/>
      <c r="R44" s="1193"/>
      <c r="S44" s="1193"/>
      <c r="T44" s="1193"/>
      <c r="U44" s="1193"/>
      <c r="V44" s="1193"/>
      <c r="W44" s="1193"/>
      <c r="X44" s="1193"/>
      <c r="Y44" s="1193"/>
      <c r="Z44" s="1193"/>
      <c r="AA44" s="1193"/>
      <c r="AB44" s="1193"/>
      <c r="AC44" s="1198"/>
      <c r="AD44" s="1193"/>
    </row>
    <row r="45" spans="2:30" ht="14.4">
      <c r="B45" s="1193"/>
      <c r="C45" s="1193"/>
      <c r="D45" s="1193"/>
      <c r="E45" s="1193"/>
      <c r="F45" s="1193"/>
      <c r="G45" s="1193"/>
      <c r="H45" s="1193"/>
      <c r="I45" s="1193"/>
      <c r="J45" s="1193"/>
      <c r="K45" s="1193"/>
      <c r="L45" s="1193"/>
      <c r="M45" s="1193"/>
      <c r="N45" s="1193"/>
      <c r="O45" s="1193"/>
      <c r="P45" s="1193"/>
      <c r="Q45" s="1193"/>
      <c r="R45" s="1193"/>
      <c r="S45" s="1193"/>
      <c r="T45" s="1193"/>
      <c r="U45" s="1193"/>
      <c r="V45" s="1193"/>
      <c r="W45" s="1193"/>
      <c r="X45" s="1193"/>
      <c r="Y45" s="1193"/>
      <c r="Z45" s="1193"/>
      <c r="AA45" s="1193"/>
      <c r="AB45" s="1193"/>
      <c r="AC45" s="1198"/>
      <c r="AD45" s="1193"/>
    </row>
    <row r="46" spans="2:30" ht="14.4">
      <c r="B46" s="1193"/>
      <c r="C46" s="1193"/>
      <c r="D46" s="1193"/>
      <c r="E46" s="1193"/>
      <c r="F46" s="1193"/>
      <c r="G46" s="1193"/>
      <c r="H46" s="1193"/>
      <c r="I46" s="1193"/>
      <c r="J46" s="1193"/>
      <c r="K46" s="1193"/>
      <c r="L46" s="1193"/>
      <c r="M46" s="1193"/>
      <c r="N46" s="1193"/>
      <c r="O46" s="1193"/>
      <c r="P46" s="1193"/>
      <c r="Q46" s="1193"/>
      <c r="R46" s="1193"/>
      <c r="S46" s="1193"/>
      <c r="T46" s="1193"/>
      <c r="U46" s="1193"/>
      <c r="V46" s="1193"/>
      <c r="W46" s="1193"/>
      <c r="X46" s="1193"/>
      <c r="Y46" s="1193"/>
      <c r="Z46" s="1193"/>
      <c r="AA46" s="1193"/>
      <c r="AB46" s="1193"/>
      <c r="AC46" s="1198"/>
      <c r="AD46" s="1193"/>
    </row>
    <row r="47" spans="2:30" ht="14.4">
      <c r="B47" s="1193"/>
      <c r="C47" s="1193"/>
      <c r="D47" s="1193"/>
      <c r="E47" s="1193"/>
      <c r="F47" s="1193"/>
      <c r="G47" s="1193"/>
      <c r="H47" s="1193"/>
      <c r="I47" s="1193"/>
      <c r="J47" s="1193"/>
      <c r="K47" s="1193"/>
      <c r="L47" s="1193"/>
      <c r="M47" s="1193"/>
      <c r="N47" s="1193"/>
      <c r="O47" s="1193"/>
      <c r="P47" s="1193"/>
      <c r="Q47" s="1193"/>
      <c r="R47" s="1193"/>
      <c r="S47" s="1193"/>
      <c r="T47" s="1193"/>
      <c r="U47" s="1193"/>
      <c r="V47" s="1193"/>
      <c r="W47" s="1193"/>
      <c r="X47" s="1193"/>
      <c r="Y47" s="1193"/>
      <c r="Z47" s="1193"/>
      <c r="AA47" s="1193"/>
      <c r="AB47" s="1193"/>
      <c r="AC47" s="1198"/>
      <c r="AD47" s="1193"/>
    </row>
    <row r="48" spans="2:30" ht="14.4">
      <c r="B48" s="1193"/>
      <c r="C48" s="1193"/>
      <c r="D48" s="1193"/>
      <c r="E48" s="1193"/>
      <c r="F48" s="1193"/>
      <c r="G48" s="1193"/>
      <c r="H48" s="1193"/>
      <c r="I48" s="1193"/>
      <c r="J48" s="1193"/>
      <c r="K48" s="1193"/>
      <c r="L48" s="1193"/>
      <c r="M48" s="1193"/>
      <c r="N48" s="1193"/>
      <c r="O48" s="1193"/>
      <c r="P48" s="1193"/>
      <c r="Q48" s="1193"/>
      <c r="R48" s="1193"/>
      <c r="S48" s="1193"/>
      <c r="T48" s="1193"/>
      <c r="U48" s="1193"/>
      <c r="V48" s="1193"/>
      <c r="W48" s="1193"/>
      <c r="X48" s="1193"/>
      <c r="Y48" s="1193"/>
      <c r="Z48" s="1193"/>
      <c r="AA48" s="1193"/>
      <c r="AB48" s="1193"/>
      <c r="AC48" s="1198"/>
      <c r="AD48" s="1193"/>
    </row>
    <row r="49" spans="2:30" ht="14.4">
      <c r="B49" s="1193"/>
      <c r="C49" s="1193"/>
      <c r="D49" s="1193"/>
      <c r="E49" s="1193"/>
      <c r="F49" s="1193"/>
      <c r="G49" s="1193"/>
      <c r="H49" s="1193"/>
      <c r="I49" s="1193"/>
      <c r="J49" s="1193"/>
      <c r="K49" s="1193"/>
      <c r="L49" s="1193"/>
      <c r="M49" s="1193"/>
      <c r="N49" s="1193"/>
      <c r="O49" s="1193"/>
      <c r="P49" s="1193"/>
      <c r="Q49" s="1193"/>
      <c r="R49" s="1193"/>
      <c r="S49" s="1193"/>
      <c r="T49" s="1193"/>
      <c r="U49" s="1193"/>
      <c r="V49" s="1193"/>
      <c r="W49" s="1193"/>
      <c r="X49" s="1193"/>
      <c r="Y49" s="1193"/>
      <c r="Z49" s="1193"/>
      <c r="AA49" s="1193"/>
      <c r="AB49" s="1193"/>
      <c r="AC49" s="1198"/>
      <c r="AD49" s="1193"/>
    </row>
    <row r="50" spans="2:30" ht="14.4">
      <c r="B50" s="1193"/>
      <c r="C50" s="1193"/>
      <c r="D50" s="1193"/>
      <c r="E50" s="1193"/>
      <c r="F50" s="1193"/>
      <c r="G50" s="1193"/>
      <c r="H50" s="1193"/>
      <c r="I50" s="1193"/>
      <c r="J50" s="1193"/>
      <c r="K50" s="1193"/>
      <c r="L50" s="1193"/>
      <c r="M50" s="1193"/>
      <c r="N50" s="1193"/>
      <c r="O50" s="1193"/>
      <c r="P50" s="1193"/>
      <c r="Q50" s="1193"/>
      <c r="R50" s="1193"/>
      <c r="S50" s="1193"/>
      <c r="T50" s="1193"/>
      <c r="U50" s="1193"/>
      <c r="V50" s="1193"/>
      <c r="W50" s="1193"/>
      <c r="X50" s="1193"/>
      <c r="Y50" s="1193"/>
      <c r="Z50" s="1193"/>
      <c r="AA50" s="1193"/>
      <c r="AB50" s="1193"/>
      <c r="AC50" s="1198"/>
      <c r="AD50" s="1193"/>
    </row>
    <row r="51" spans="2:30" ht="14.4">
      <c r="B51" s="1193"/>
      <c r="C51" s="1193"/>
      <c r="D51" s="1193"/>
      <c r="E51" s="1193"/>
      <c r="F51" s="1193"/>
      <c r="G51" s="1193"/>
      <c r="H51" s="1193"/>
      <c r="I51" s="1193"/>
      <c r="J51" s="1193"/>
      <c r="K51" s="1193"/>
      <c r="L51" s="1193"/>
      <c r="M51" s="1193"/>
      <c r="N51" s="1193"/>
      <c r="O51" s="1193"/>
      <c r="P51" s="1193"/>
      <c r="Q51" s="1193"/>
      <c r="R51" s="1193"/>
      <c r="S51" s="1193"/>
      <c r="T51" s="1193"/>
      <c r="U51" s="1193"/>
      <c r="V51" s="1193"/>
      <c r="W51" s="1193"/>
      <c r="X51" s="1193"/>
      <c r="Y51" s="1193"/>
      <c r="Z51" s="1193"/>
      <c r="AA51" s="1193"/>
      <c r="AB51" s="1193"/>
      <c r="AC51" s="1198"/>
      <c r="AD51" s="1193"/>
    </row>
    <row r="52" spans="2:30" ht="14.4">
      <c r="B52" s="1193"/>
      <c r="C52" s="1193"/>
      <c r="D52" s="1193"/>
      <c r="E52" s="1193"/>
      <c r="F52" s="1193"/>
      <c r="G52" s="1193"/>
      <c r="H52" s="1193"/>
      <c r="I52" s="1193"/>
      <c r="J52" s="1193"/>
      <c r="K52" s="1193"/>
      <c r="L52" s="1193"/>
      <c r="M52" s="1193"/>
      <c r="N52" s="1193"/>
      <c r="O52" s="1193"/>
      <c r="P52" s="1193"/>
      <c r="Q52" s="1193"/>
      <c r="R52" s="1193"/>
      <c r="S52" s="1193"/>
      <c r="T52" s="1193"/>
      <c r="U52" s="1193"/>
      <c r="V52" s="1193"/>
      <c r="W52" s="1193"/>
      <c r="X52" s="1193"/>
      <c r="Y52" s="1193"/>
      <c r="Z52" s="1193"/>
      <c r="AA52" s="1193"/>
      <c r="AB52" s="1193"/>
      <c r="AC52" s="1198"/>
      <c r="AD52" s="1193"/>
    </row>
    <row r="53" spans="2:30" ht="14.4">
      <c r="B53" s="1193"/>
      <c r="C53" s="1193"/>
      <c r="D53" s="1193"/>
      <c r="E53" s="1193"/>
      <c r="F53" s="1193"/>
      <c r="G53" s="1193"/>
      <c r="H53" s="1193"/>
      <c r="I53" s="1193"/>
      <c r="J53" s="1193"/>
      <c r="K53" s="1193"/>
      <c r="L53" s="1193"/>
      <c r="M53" s="1193"/>
      <c r="N53" s="1193"/>
      <c r="O53" s="1193"/>
      <c r="P53" s="1193"/>
      <c r="Q53" s="1193"/>
      <c r="R53" s="1193"/>
      <c r="S53" s="1193"/>
      <c r="T53" s="1193"/>
      <c r="U53" s="1193"/>
      <c r="V53" s="1193"/>
      <c r="W53" s="1193"/>
      <c r="X53" s="1193"/>
      <c r="Y53" s="1193"/>
      <c r="Z53" s="1193"/>
      <c r="AA53" s="1193"/>
      <c r="AB53" s="1193"/>
      <c r="AC53" s="1198"/>
      <c r="AD53" s="1193"/>
    </row>
    <row r="54" spans="2:30" ht="14.4">
      <c r="B54" s="1193"/>
      <c r="C54" s="1193"/>
      <c r="D54" s="1193"/>
      <c r="E54" s="1193"/>
      <c r="F54" s="1193"/>
      <c r="G54" s="1193"/>
      <c r="H54" s="1193"/>
      <c r="I54" s="1193"/>
      <c r="J54" s="1193"/>
      <c r="K54" s="1193"/>
      <c r="L54" s="1193"/>
      <c r="M54" s="1193"/>
      <c r="N54" s="1193"/>
      <c r="O54" s="1193"/>
      <c r="P54" s="1193"/>
      <c r="Q54" s="1193"/>
      <c r="R54" s="1193"/>
      <c r="S54" s="1193"/>
      <c r="T54" s="1193"/>
      <c r="U54" s="1193"/>
      <c r="V54" s="1193"/>
      <c r="W54" s="1193"/>
      <c r="X54" s="1193"/>
      <c r="Y54" s="1193"/>
      <c r="Z54" s="1193"/>
      <c r="AA54" s="1193"/>
      <c r="AB54" s="1193"/>
      <c r="AC54" s="1198"/>
      <c r="AD54" s="1193"/>
    </row>
    <row r="55" spans="2:30" ht="14.4">
      <c r="B55" s="1193"/>
      <c r="C55" s="1193"/>
      <c r="D55" s="1193"/>
      <c r="E55" s="1193"/>
      <c r="F55" s="1193"/>
      <c r="G55" s="1193"/>
      <c r="H55" s="1193"/>
      <c r="I55" s="1193"/>
      <c r="J55" s="1193"/>
      <c r="K55" s="1193"/>
      <c r="L55" s="1193"/>
      <c r="M55" s="1193"/>
      <c r="N55" s="1193"/>
      <c r="O55" s="1193"/>
      <c r="P55" s="1193"/>
      <c r="Q55" s="1193"/>
      <c r="R55" s="1193"/>
      <c r="S55" s="1193"/>
      <c r="T55" s="1193"/>
      <c r="U55" s="1193"/>
      <c r="V55" s="1193"/>
      <c r="W55" s="1193"/>
      <c r="X55" s="1193"/>
      <c r="Y55" s="1193"/>
      <c r="Z55" s="1193"/>
      <c r="AA55" s="1193"/>
      <c r="AB55" s="1193"/>
      <c r="AC55" s="1198"/>
      <c r="AD55" s="1193"/>
    </row>
    <row r="56" spans="2:30" ht="14.4">
      <c r="B56" s="1193"/>
      <c r="C56" s="1193"/>
      <c r="D56" s="1193"/>
      <c r="E56" s="1193"/>
      <c r="F56" s="1193"/>
      <c r="G56" s="1193"/>
      <c r="H56" s="1193"/>
      <c r="I56" s="1193"/>
      <c r="J56" s="1193"/>
      <c r="K56" s="1193"/>
      <c r="L56" s="1193"/>
      <c r="M56" s="1193"/>
      <c r="N56" s="1193"/>
      <c r="O56" s="1193"/>
      <c r="P56" s="1193"/>
      <c r="Q56" s="1193"/>
      <c r="R56" s="1193"/>
      <c r="S56" s="1193"/>
      <c r="T56" s="1193"/>
      <c r="U56" s="1193"/>
      <c r="V56" s="1193"/>
      <c r="W56" s="1193"/>
      <c r="X56" s="1193"/>
      <c r="Y56" s="1193"/>
      <c r="Z56" s="1193"/>
      <c r="AA56" s="1193"/>
      <c r="AB56" s="1193"/>
      <c r="AC56" s="1198"/>
      <c r="AD56" s="1193"/>
    </row>
    <row r="57" spans="2:30" ht="14.4">
      <c r="B57" s="1193"/>
      <c r="C57" s="1193"/>
      <c r="D57" s="1193"/>
      <c r="E57" s="1193"/>
      <c r="F57" s="1193"/>
      <c r="G57" s="1193"/>
      <c r="H57" s="1193"/>
      <c r="I57" s="1193"/>
      <c r="J57" s="1193"/>
      <c r="K57" s="1193"/>
      <c r="L57" s="1193"/>
      <c r="M57" s="1193"/>
      <c r="N57" s="1193"/>
      <c r="O57" s="1193"/>
      <c r="P57" s="1193"/>
      <c r="Q57" s="1193"/>
      <c r="R57" s="1193"/>
      <c r="S57" s="1193"/>
      <c r="T57" s="1193"/>
      <c r="U57" s="1193"/>
      <c r="V57" s="1193"/>
      <c r="W57" s="1193"/>
      <c r="X57" s="1193"/>
      <c r="Y57" s="1193"/>
      <c r="Z57" s="1193"/>
      <c r="AA57" s="1193"/>
      <c r="AB57" s="1193"/>
      <c r="AC57" s="1198"/>
      <c r="AD57" s="1193"/>
    </row>
    <row r="58" spans="2:30" ht="14.4">
      <c r="B58" s="1193"/>
      <c r="C58" s="1193"/>
      <c r="D58" s="1193"/>
      <c r="E58" s="1193"/>
      <c r="F58" s="1193"/>
      <c r="G58" s="1193"/>
      <c r="H58" s="1193"/>
      <c r="I58" s="1193"/>
      <c r="J58" s="1193"/>
      <c r="K58" s="1193"/>
      <c r="L58" s="1193"/>
      <c r="M58" s="1193"/>
      <c r="N58" s="1193"/>
      <c r="O58" s="1193"/>
      <c r="P58" s="1193"/>
      <c r="Q58" s="1193"/>
      <c r="R58" s="1193"/>
      <c r="S58" s="1193"/>
      <c r="T58" s="1193"/>
      <c r="U58" s="1193"/>
      <c r="V58" s="1193"/>
      <c r="W58" s="1193"/>
      <c r="X58" s="1193"/>
      <c r="Y58" s="1193"/>
      <c r="Z58" s="1193"/>
      <c r="AA58" s="1193"/>
      <c r="AB58" s="1193"/>
      <c r="AC58" s="1198"/>
      <c r="AD58" s="1193"/>
    </row>
    <row r="59" spans="2:30" ht="14.4">
      <c r="B59" s="1193"/>
      <c r="C59" s="1193"/>
      <c r="D59" s="1193"/>
      <c r="E59" s="1193"/>
      <c r="F59" s="1193"/>
      <c r="G59" s="1193"/>
      <c r="H59" s="1193"/>
      <c r="I59" s="1193"/>
      <c r="J59" s="1193"/>
      <c r="K59" s="1193"/>
      <c r="L59" s="1193"/>
      <c r="M59" s="1193"/>
      <c r="N59" s="1193"/>
      <c r="O59" s="1193"/>
      <c r="P59" s="1193"/>
      <c r="Q59" s="1193"/>
      <c r="R59" s="1193"/>
      <c r="S59" s="1193"/>
      <c r="T59" s="1193"/>
      <c r="U59" s="1193"/>
      <c r="V59" s="1193"/>
      <c r="W59" s="1193"/>
      <c r="X59" s="1193"/>
      <c r="Y59" s="1193"/>
      <c r="Z59" s="1193"/>
      <c r="AA59" s="1193"/>
      <c r="AB59" s="1193"/>
      <c r="AC59" s="1198"/>
      <c r="AD59" s="1193"/>
    </row>
    <row r="60" spans="2:30" ht="14.4">
      <c r="B60" s="1193"/>
      <c r="C60" s="1193"/>
      <c r="D60" s="1193"/>
      <c r="E60" s="1193"/>
      <c r="F60" s="1193"/>
      <c r="G60" s="1193"/>
      <c r="H60" s="1193"/>
      <c r="I60" s="1193"/>
      <c r="J60" s="1193"/>
      <c r="K60" s="1193"/>
      <c r="L60" s="1193"/>
      <c r="M60" s="1193"/>
      <c r="N60" s="1193"/>
      <c r="O60" s="1193"/>
      <c r="P60" s="1193"/>
      <c r="Q60" s="1193"/>
      <c r="R60" s="1193"/>
      <c r="S60" s="1193"/>
      <c r="T60" s="1193"/>
      <c r="U60" s="1193"/>
      <c r="V60" s="1193"/>
      <c r="W60" s="1193"/>
      <c r="X60" s="1193"/>
      <c r="Y60" s="1193"/>
      <c r="Z60" s="1193"/>
      <c r="AA60" s="1193"/>
      <c r="AB60" s="1193"/>
      <c r="AC60" s="1198"/>
      <c r="AD60" s="1193"/>
    </row>
    <row r="61" spans="2:30" ht="14.4">
      <c r="B61" s="1193"/>
      <c r="C61" s="1193"/>
      <c r="D61" s="1193"/>
      <c r="E61" s="1193"/>
      <c r="F61" s="1193"/>
      <c r="G61" s="1193"/>
      <c r="H61" s="1193"/>
      <c r="I61" s="1193"/>
      <c r="J61" s="1193"/>
      <c r="K61" s="1193"/>
      <c r="L61" s="1193"/>
      <c r="M61" s="1193"/>
      <c r="N61" s="1193"/>
      <c r="O61" s="1193"/>
      <c r="P61" s="1193"/>
      <c r="Q61" s="1193"/>
      <c r="R61" s="1193"/>
      <c r="S61" s="1193"/>
      <c r="T61" s="1193"/>
      <c r="U61" s="1193"/>
      <c r="V61" s="1193"/>
      <c r="W61" s="1193"/>
      <c r="X61" s="1193"/>
      <c r="Y61" s="1193"/>
      <c r="Z61" s="1193"/>
      <c r="AA61" s="1193"/>
      <c r="AB61" s="1193"/>
      <c r="AC61" s="1198"/>
      <c r="AD61" s="1193"/>
    </row>
    <row r="62" spans="2:30" ht="14.4">
      <c r="B62" s="1193"/>
      <c r="C62" s="1193"/>
      <c r="D62" s="1193"/>
      <c r="E62" s="1193"/>
      <c r="F62" s="1193"/>
      <c r="G62" s="1193"/>
      <c r="H62" s="1193"/>
      <c r="I62" s="1193"/>
      <c r="J62" s="1193"/>
      <c r="K62" s="1193"/>
      <c r="L62" s="1193"/>
      <c r="M62" s="1193"/>
      <c r="N62" s="1193"/>
      <c r="O62" s="1193"/>
      <c r="P62" s="1193"/>
      <c r="Q62" s="1193"/>
      <c r="R62" s="1193"/>
      <c r="S62" s="1193"/>
      <c r="T62" s="1193"/>
      <c r="U62" s="1193"/>
      <c r="V62" s="1193"/>
      <c r="W62" s="1193"/>
      <c r="X62" s="1193"/>
      <c r="Y62" s="1193"/>
      <c r="Z62" s="1193"/>
      <c r="AA62" s="1193"/>
      <c r="AB62" s="1193"/>
      <c r="AC62" s="1198"/>
      <c r="AD62" s="1193"/>
    </row>
    <row r="63" spans="2:30" ht="14.4">
      <c r="B63" s="1193"/>
      <c r="C63" s="1193"/>
      <c r="D63" s="1193"/>
      <c r="E63" s="1193"/>
      <c r="F63" s="1193"/>
      <c r="G63" s="1193"/>
      <c r="H63" s="1193"/>
      <c r="I63" s="1193"/>
      <c r="J63" s="1193"/>
      <c r="K63" s="1193"/>
      <c r="L63" s="1193"/>
      <c r="M63" s="1193"/>
      <c r="N63" s="1193"/>
      <c r="O63" s="1193"/>
      <c r="P63" s="1193"/>
      <c r="Q63" s="1193"/>
      <c r="R63" s="1193"/>
      <c r="S63" s="1193"/>
      <c r="T63" s="1193"/>
      <c r="U63" s="1193"/>
      <c r="V63" s="1193"/>
      <c r="W63" s="1193"/>
      <c r="X63" s="1193"/>
      <c r="Y63" s="1193"/>
      <c r="Z63" s="1193"/>
      <c r="AA63" s="1193"/>
      <c r="AB63" s="1193"/>
      <c r="AC63" s="1198"/>
      <c r="AD63" s="1193"/>
    </row>
    <row r="64" spans="2:30" ht="14.4">
      <c r="B64" s="1193"/>
      <c r="C64" s="1193"/>
      <c r="D64" s="1193"/>
      <c r="E64" s="1193"/>
      <c r="F64" s="1193"/>
      <c r="G64" s="1193"/>
      <c r="H64" s="1193"/>
      <c r="I64" s="1193"/>
      <c r="J64" s="1193"/>
      <c r="K64" s="1193"/>
      <c r="L64" s="1193"/>
      <c r="M64" s="1193"/>
      <c r="N64" s="1193"/>
      <c r="O64" s="1193"/>
      <c r="P64" s="1193"/>
      <c r="Q64" s="1193"/>
      <c r="R64" s="1193"/>
      <c r="S64" s="1193"/>
      <c r="T64" s="1193"/>
      <c r="U64" s="1193"/>
      <c r="V64" s="1193"/>
      <c r="W64" s="1193"/>
      <c r="X64" s="1193"/>
      <c r="Y64" s="1193"/>
      <c r="Z64" s="1193"/>
      <c r="AA64" s="1193"/>
      <c r="AB64" s="1193"/>
      <c r="AC64" s="1198"/>
      <c r="AD64" s="1193"/>
    </row>
    <row r="65" spans="2:30" ht="14.4">
      <c r="B65" s="1193"/>
      <c r="C65" s="1193"/>
      <c r="D65" s="1193"/>
      <c r="E65" s="1193"/>
      <c r="F65" s="1193"/>
      <c r="G65" s="1193"/>
      <c r="H65" s="1193"/>
      <c r="I65" s="1193"/>
      <c r="J65" s="1193"/>
      <c r="K65" s="1193"/>
      <c r="L65" s="1193"/>
      <c r="M65" s="1193"/>
      <c r="N65" s="1193"/>
      <c r="O65" s="1193"/>
      <c r="P65" s="1193"/>
      <c r="Q65" s="1193"/>
      <c r="R65" s="1193"/>
      <c r="S65" s="1193"/>
      <c r="T65" s="1193"/>
      <c r="U65" s="1193"/>
      <c r="V65" s="1193"/>
      <c r="W65" s="1193"/>
      <c r="X65" s="1193"/>
      <c r="Y65" s="1193"/>
      <c r="Z65" s="1193"/>
      <c r="AA65" s="1193"/>
      <c r="AB65" s="1193"/>
      <c r="AC65" s="1198"/>
      <c r="AD65" s="1193"/>
    </row>
    <row r="66" spans="2:30" ht="14.4">
      <c r="B66" s="1193"/>
      <c r="C66" s="1193"/>
      <c r="D66" s="1193"/>
      <c r="E66" s="1193"/>
      <c r="F66" s="1193"/>
      <c r="G66" s="1193"/>
      <c r="H66" s="1193"/>
      <c r="I66" s="1193"/>
      <c r="J66" s="1193"/>
      <c r="K66" s="1193"/>
      <c r="L66" s="1193"/>
      <c r="M66" s="1193"/>
      <c r="N66" s="1193"/>
      <c r="O66" s="1193"/>
      <c r="P66" s="1193"/>
      <c r="Q66" s="1193"/>
      <c r="R66" s="1193"/>
      <c r="S66" s="1193"/>
      <c r="T66" s="1193"/>
      <c r="U66" s="1193"/>
      <c r="V66" s="1193"/>
      <c r="W66" s="1193"/>
      <c r="X66" s="1193"/>
      <c r="Y66" s="1193"/>
      <c r="Z66" s="1193"/>
      <c r="AA66" s="1193"/>
      <c r="AB66" s="1193"/>
      <c r="AC66" s="1198"/>
      <c r="AD66" s="1193"/>
    </row>
    <row r="67" spans="2:30" ht="14.4">
      <c r="B67" s="1193"/>
      <c r="C67" s="1193"/>
      <c r="D67" s="1193"/>
      <c r="E67" s="1193"/>
      <c r="F67" s="1193"/>
      <c r="G67" s="1193"/>
      <c r="H67" s="1193"/>
      <c r="I67" s="1193"/>
      <c r="J67" s="1193"/>
      <c r="K67" s="1193"/>
      <c r="L67" s="1193"/>
      <c r="M67" s="1193"/>
      <c r="N67" s="1193"/>
      <c r="O67" s="1193"/>
      <c r="P67" s="1193"/>
      <c r="Q67" s="1193"/>
      <c r="R67" s="1193"/>
      <c r="S67" s="1193"/>
      <c r="T67" s="1193"/>
      <c r="U67" s="1193"/>
      <c r="V67" s="1193"/>
      <c r="W67" s="1193"/>
      <c r="X67" s="1193"/>
      <c r="Y67" s="1193"/>
      <c r="Z67" s="1193"/>
      <c r="AA67" s="1193"/>
      <c r="AB67" s="1193"/>
      <c r="AC67" s="1198"/>
      <c r="AD67" s="1193"/>
    </row>
    <row r="68" spans="2:30" ht="14.4">
      <c r="B68" s="1193"/>
      <c r="C68" s="1193"/>
      <c r="D68" s="1193"/>
      <c r="E68" s="1193"/>
      <c r="F68" s="1193"/>
      <c r="G68" s="1193"/>
      <c r="H68" s="1193"/>
      <c r="I68" s="1193"/>
      <c r="J68" s="1193"/>
      <c r="K68" s="1193"/>
      <c r="L68" s="1193"/>
      <c r="M68" s="1193"/>
      <c r="N68" s="1193"/>
      <c r="O68" s="1193"/>
      <c r="P68" s="1193"/>
      <c r="Q68" s="1193"/>
      <c r="R68" s="1193"/>
      <c r="S68" s="1193"/>
      <c r="T68" s="1193"/>
      <c r="U68" s="1193"/>
      <c r="V68" s="1193"/>
      <c r="W68" s="1193"/>
      <c r="X68" s="1193"/>
      <c r="Y68" s="1193"/>
      <c r="Z68" s="1193"/>
      <c r="AA68" s="1193"/>
      <c r="AB68" s="1193"/>
      <c r="AC68" s="1198"/>
      <c r="AD68" s="1193"/>
    </row>
    <row r="69" spans="2:30" ht="14.4">
      <c r="B69" s="1193"/>
      <c r="C69" s="1193"/>
      <c r="D69" s="1193"/>
      <c r="E69" s="1193"/>
      <c r="F69" s="1193"/>
      <c r="G69" s="1193"/>
      <c r="H69" s="1193"/>
      <c r="I69" s="1193"/>
      <c r="J69" s="1193"/>
      <c r="K69" s="1193"/>
      <c r="L69" s="1193"/>
      <c r="M69" s="1193"/>
      <c r="N69" s="1193"/>
      <c r="O69" s="1193"/>
      <c r="P69" s="1193"/>
      <c r="Q69" s="1193"/>
      <c r="R69" s="1193"/>
      <c r="S69" s="1193"/>
      <c r="T69" s="1193"/>
      <c r="U69" s="1193"/>
      <c r="V69" s="1193"/>
      <c r="W69" s="1193"/>
      <c r="X69" s="1193"/>
      <c r="Y69" s="1193"/>
      <c r="Z69" s="1193"/>
      <c r="AA69" s="1193"/>
      <c r="AB69" s="1193"/>
      <c r="AC69" s="1198"/>
      <c r="AD69" s="1193"/>
    </row>
    <row r="70" spans="2:30" ht="14.4">
      <c r="B70" s="1193"/>
      <c r="C70" s="1193"/>
      <c r="D70" s="1193"/>
      <c r="E70" s="1193"/>
      <c r="F70" s="1193"/>
      <c r="G70" s="1193"/>
      <c r="H70" s="1193"/>
      <c r="I70" s="1193"/>
      <c r="J70" s="1193"/>
      <c r="K70" s="1193"/>
      <c r="L70" s="1193"/>
      <c r="M70" s="1193"/>
      <c r="N70" s="1193"/>
      <c r="O70" s="1193"/>
      <c r="P70" s="1193"/>
      <c r="Q70" s="1193"/>
      <c r="R70" s="1193"/>
      <c r="S70" s="1193"/>
      <c r="T70" s="1193"/>
      <c r="U70" s="1193"/>
      <c r="V70" s="1193"/>
      <c r="W70" s="1193"/>
      <c r="X70" s="1193"/>
      <c r="Y70" s="1193"/>
      <c r="Z70" s="1193"/>
      <c r="AA70" s="1193"/>
      <c r="AB70" s="1193"/>
      <c r="AC70" s="1198"/>
      <c r="AD70" s="1193"/>
    </row>
    <row r="71" spans="2:30" ht="14.4">
      <c r="B71" s="1193"/>
      <c r="C71" s="1193"/>
      <c r="D71" s="1193"/>
      <c r="E71" s="1193"/>
      <c r="F71" s="1193"/>
      <c r="G71" s="1193"/>
      <c r="H71" s="1193"/>
      <c r="I71" s="1193"/>
      <c r="J71" s="1193"/>
      <c r="K71" s="1193"/>
      <c r="L71" s="1193"/>
      <c r="M71" s="1193"/>
      <c r="N71" s="1193"/>
      <c r="O71" s="1193"/>
      <c r="P71" s="1193"/>
      <c r="Q71" s="1193"/>
      <c r="R71" s="1193"/>
      <c r="S71" s="1193"/>
      <c r="T71" s="1193"/>
      <c r="U71" s="1193"/>
      <c r="V71" s="1193"/>
      <c r="W71" s="1193"/>
      <c r="X71" s="1193"/>
      <c r="Y71" s="1193"/>
      <c r="Z71" s="1193"/>
      <c r="AA71" s="1193"/>
      <c r="AB71" s="1193"/>
      <c r="AC71" s="1198"/>
      <c r="AD71" s="1193"/>
    </row>
    <row r="72" spans="2:30" ht="14.4">
      <c r="B72" s="1193"/>
      <c r="C72" s="1193"/>
      <c r="D72" s="1193"/>
      <c r="E72" s="1193"/>
      <c r="F72" s="1193"/>
      <c r="G72" s="1193"/>
      <c r="H72" s="1193"/>
      <c r="I72" s="1193"/>
      <c r="J72" s="1193"/>
      <c r="K72" s="1193"/>
      <c r="L72" s="1193"/>
      <c r="M72" s="1193"/>
      <c r="N72" s="1193"/>
      <c r="O72" s="1193"/>
      <c r="P72" s="1193"/>
      <c r="Q72" s="1193"/>
      <c r="R72" s="1193"/>
      <c r="S72" s="1193"/>
      <c r="T72" s="1193"/>
      <c r="U72" s="1193"/>
      <c r="V72" s="1193"/>
      <c r="W72" s="1193"/>
      <c r="X72" s="1193"/>
      <c r="Y72" s="1193"/>
      <c r="Z72" s="1193"/>
      <c r="AA72" s="1193"/>
      <c r="AB72" s="1193"/>
      <c r="AC72" s="1198"/>
      <c r="AD72" s="1193"/>
    </row>
    <row r="73" spans="2:30" ht="14.4">
      <c r="B73" s="1193"/>
      <c r="C73" s="1193"/>
      <c r="D73" s="1193"/>
      <c r="E73" s="1193"/>
      <c r="F73" s="1193"/>
      <c r="G73" s="1193"/>
      <c r="H73" s="1193"/>
      <c r="I73" s="1193"/>
      <c r="J73" s="1193"/>
      <c r="K73" s="1193"/>
      <c r="L73" s="1193"/>
      <c r="M73" s="1193"/>
      <c r="N73" s="1193"/>
      <c r="O73" s="1193"/>
      <c r="P73" s="1193"/>
      <c r="Q73" s="1193"/>
      <c r="R73" s="1193"/>
      <c r="S73" s="1193"/>
      <c r="T73" s="1193"/>
      <c r="U73" s="1193"/>
      <c r="V73" s="1193"/>
      <c r="W73" s="1193"/>
      <c r="X73" s="1193"/>
      <c r="Y73" s="1193"/>
      <c r="Z73" s="1193"/>
      <c r="AA73" s="1193"/>
      <c r="AB73" s="1193"/>
      <c r="AC73" s="1198"/>
      <c r="AD73" s="1193"/>
    </row>
    <row r="74" spans="2:30" ht="14.4">
      <c r="B74" s="1193"/>
      <c r="C74" s="1193"/>
      <c r="D74" s="1193"/>
      <c r="E74" s="1193"/>
      <c r="F74" s="1193"/>
      <c r="G74" s="1193"/>
      <c r="H74" s="1193"/>
      <c r="I74" s="1193"/>
      <c r="J74" s="1193"/>
      <c r="K74" s="1193"/>
      <c r="L74" s="1193"/>
      <c r="M74" s="1193"/>
      <c r="N74" s="1193"/>
      <c r="O74" s="1193"/>
      <c r="P74" s="1193"/>
      <c r="Q74" s="1193"/>
      <c r="R74" s="1193"/>
      <c r="S74" s="1193"/>
      <c r="T74" s="1193"/>
      <c r="U74" s="1193"/>
      <c r="V74" s="1193"/>
      <c r="W74" s="1193"/>
      <c r="X74" s="1193"/>
      <c r="Y74" s="1193"/>
      <c r="Z74" s="1193"/>
      <c r="AA74" s="1193"/>
      <c r="AB74" s="1193"/>
      <c r="AC74" s="1198"/>
      <c r="AD74" s="1193"/>
    </row>
    <row r="75" spans="2:30" ht="14.4">
      <c r="B75" s="1193"/>
      <c r="C75" s="1193"/>
      <c r="D75" s="1193"/>
      <c r="E75" s="1193"/>
      <c r="F75" s="1193"/>
      <c r="G75" s="1193"/>
      <c r="H75" s="1193"/>
      <c r="I75" s="1193"/>
      <c r="J75" s="1193"/>
      <c r="K75" s="1193"/>
      <c r="L75" s="1193"/>
      <c r="M75" s="1193"/>
      <c r="N75" s="1193"/>
      <c r="O75" s="1193"/>
      <c r="P75" s="1193"/>
      <c r="Q75" s="1193"/>
      <c r="R75" s="1193"/>
      <c r="S75" s="1193"/>
      <c r="T75" s="1193"/>
      <c r="U75" s="1193"/>
      <c r="V75" s="1193"/>
      <c r="W75" s="1193"/>
      <c r="X75" s="1193"/>
      <c r="Y75" s="1193"/>
      <c r="Z75" s="1193"/>
      <c r="AA75" s="1193"/>
      <c r="AB75" s="1193"/>
      <c r="AC75" s="1198"/>
      <c r="AD75" s="1193"/>
    </row>
    <row r="76" spans="2:30" ht="14.4">
      <c r="B76" s="1193"/>
      <c r="C76" s="1193"/>
      <c r="D76" s="1193"/>
      <c r="E76" s="1193"/>
      <c r="F76" s="1193"/>
      <c r="G76" s="1193"/>
      <c r="H76" s="1193"/>
      <c r="I76" s="1193"/>
      <c r="J76" s="1193"/>
      <c r="K76" s="1193"/>
      <c r="L76" s="1193"/>
      <c r="M76" s="1193"/>
      <c r="N76" s="1193"/>
      <c r="O76" s="1193"/>
      <c r="P76" s="1193"/>
      <c r="Q76" s="1193"/>
      <c r="R76" s="1193"/>
      <c r="S76" s="1193"/>
      <c r="T76" s="1193"/>
      <c r="U76" s="1193"/>
      <c r="V76" s="1193"/>
      <c r="W76" s="1193"/>
      <c r="X76" s="1193"/>
      <c r="Y76" s="1193"/>
      <c r="Z76" s="1193"/>
      <c r="AA76" s="1193"/>
      <c r="AB76" s="1193"/>
      <c r="AC76" s="1198"/>
      <c r="AD76" s="1193"/>
    </row>
    <row r="77" spans="2:30" ht="14.4">
      <c r="B77" s="1193"/>
      <c r="C77" s="1193"/>
      <c r="D77" s="1193"/>
      <c r="E77" s="1193"/>
      <c r="F77" s="1193"/>
      <c r="G77" s="1193"/>
      <c r="H77" s="1193"/>
      <c r="I77" s="1193"/>
      <c r="J77" s="1193"/>
      <c r="K77" s="1193"/>
      <c r="L77" s="1193"/>
      <c r="M77" s="1193"/>
      <c r="N77" s="1193"/>
      <c r="O77" s="1193"/>
      <c r="P77" s="1193"/>
      <c r="Q77" s="1193"/>
      <c r="R77" s="1193"/>
      <c r="S77" s="1193"/>
      <c r="T77" s="1193"/>
      <c r="U77" s="1193"/>
      <c r="V77" s="1193"/>
      <c r="W77" s="1193"/>
      <c r="X77" s="1193"/>
      <c r="Y77" s="1193"/>
      <c r="Z77" s="1193"/>
      <c r="AA77" s="1193"/>
      <c r="AB77" s="1193"/>
      <c r="AC77" s="1198"/>
      <c r="AD77" s="1193"/>
    </row>
    <row r="78" spans="2:30" ht="14.4">
      <c r="B78" s="1193"/>
      <c r="C78" s="1193"/>
      <c r="D78" s="1193"/>
      <c r="E78" s="1193"/>
      <c r="F78" s="1193"/>
      <c r="G78" s="1193"/>
      <c r="H78" s="1193"/>
      <c r="I78" s="1193"/>
      <c r="J78" s="1193"/>
      <c r="K78" s="1193"/>
      <c r="L78" s="1193"/>
      <c r="M78" s="1193"/>
      <c r="N78" s="1193"/>
      <c r="O78" s="1193"/>
      <c r="P78" s="1193"/>
      <c r="Q78" s="1193"/>
      <c r="R78" s="1193"/>
      <c r="S78" s="1193"/>
      <c r="T78" s="1193"/>
      <c r="U78" s="1193"/>
      <c r="V78" s="1193"/>
      <c r="W78" s="1193"/>
      <c r="X78" s="1193"/>
      <c r="Y78" s="1193"/>
      <c r="Z78" s="1193"/>
      <c r="AA78" s="1193"/>
      <c r="AB78" s="1193"/>
      <c r="AC78" s="1198"/>
      <c r="AD78" s="1193"/>
    </row>
    <row r="79" spans="2:30" ht="14.4">
      <c r="B79" s="1193"/>
      <c r="C79" s="1193"/>
      <c r="D79" s="1193"/>
      <c r="E79" s="1193"/>
      <c r="F79" s="1193"/>
      <c r="G79" s="1193"/>
      <c r="H79" s="1193"/>
      <c r="I79" s="1193"/>
      <c r="J79" s="1193"/>
      <c r="K79" s="1193"/>
      <c r="L79" s="1193"/>
      <c r="M79" s="1193"/>
      <c r="N79" s="1193"/>
      <c r="O79" s="1193"/>
      <c r="P79" s="1193"/>
      <c r="Q79" s="1193"/>
      <c r="R79" s="1193"/>
      <c r="S79" s="1193"/>
      <c r="T79" s="1193"/>
      <c r="U79" s="1193"/>
      <c r="V79" s="1193"/>
      <c r="W79" s="1193"/>
      <c r="X79" s="1193"/>
      <c r="Y79" s="1193"/>
      <c r="Z79" s="1193"/>
      <c r="AA79" s="1193"/>
      <c r="AB79" s="1193"/>
      <c r="AC79" s="1198"/>
      <c r="AD79" s="1193"/>
    </row>
    <row r="80" spans="2:30" ht="14.4">
      <c r="B80" s="1193"/>
      <c r="C80" s="1193"/>
      <c r="D80" s="1193"/>
      <c r="E80" s="1193"/>
      <c r="F80" s="1193"/>
      <c r="G80" s="1193"/>
      <c r="H80" s="1193"/>
      <c r="I80" s="1193"/>
      <c r="J80" s="1193"/>
      <c r="K80" s="1193"/>
      <c r="L80" s="1193"/>
      <c r="M80" s="1193"/>
      <c r="N80" s="1193"/>
      <c r="O80" s="1193"/>
      <c r="P80" s="1193"/>
      <c r="Q80" s="1193"/>
      <c r="R80" s="1193"/>
      <c r="S80" s="1193"/>
      <c r="T80" s="1193"/>
      <c r="U80" s="1193"/>
      <c r="V80" s="1193"/>
      <c r="W80" s="1193"/>
      <c r="X80" s="1193"/>
      <c r="Y80" s="1193"/>
      <c r="Z80" s="1193"/>
      <c r="AA80" s="1193"/>
      <c r="AB80" s="1193"/>
      <c r="AC80" s="1198"/>
      <c r="AD80" s="1193"/>
    </row>
    <row r="81" spans="2:30" ht="14.4">
      <c r="B81" s="1193"/>
      <c r="C81" s="1193"/>
      <c r="D81" s="1193"/>
      <c r="E81" s="1193"/>
      <c r="F81" s="1193"/>
      <c r="G81" s="1193"/>
      <c r="H81" s="1193"/>
      <c r="I81" s="1193"/>
      <c r="J81" s="1193"/>
      <c r="K81" s="1193"/>
      <c r="L81" s="1193"/>
      <c r="M81" s="1193"/>
      <c r="N81" s="1193"/>
      <c r="O81" s="1193"/>
      <c r="P81" s="1193"/>
      <c r="Q81" s="1193"/>
      <c r="R81" s="1193"/>
      <c r="S81" s="1193"/>
      <c r="T81" s="1193"/>
      <c r="U81" s="1193"/>
      <c r="V81" s="1193"/>
      <c r="W81" s="1193"/>
      <c r="X81" s="1193"/>
      <c r="Y81" s="1193"/>
      <c r="Z81" s="1193"/>
      <c r="AA81" s="1193"/>
      <c r="AB81" s="1193"/>
      <c r="AC81" s="1198"/>
      <c r="AD81" s="1193"/>
    </row>
    <row r="82" spans="2:30" ht="14.4">
      <c r="B82" s="1193"/>
      <c r="C82" s="1193"/>
      <c r="D82" s="1193"/>
      <c r="E82" s="1193"/>
      <c r="F82" s="1193"/>
      <c r="G82" s="1193"/>
      <c r="H82" s="1193"/>
      <c r="I82" s="1193"/>
      <c r="J82" s="1193"/>
      <c r="K82" s="1193"/>
      <c r="L82" s="1193"/>
      <c r="M82" s="1193"/>
      <c r="N82" s="1193"/>
      <c r="O82" s="1193"/>
      <c r="P82" s="1193"/>
      <c r="Q82" s="1193"/>
      <c r="R82" s="1193"/>
      <c r="S82" s="1193"/>
      <c r="T82" s="1193"/>
      <c r="U82" s="1193"/>
      <c r="V82" s="1193"/>
      <c r="W82" s="1193"/>
      <c r="X82" s="1193"/>
      <c r="Y82" s="1193"/>
      <c r="Z82" s="1193"/>
      <c r="AA82" s="1193"/>
      <c r="AB82" s="1193"/>
      <c r="AC82" s="1198"/>
      <c r="AD82" s="1193"/>
    </row>
    <row r="83" spans="2:30" ht="14.4">
      <c r="B83" s="1193"/>
      <c r="C83" s="1193"/>
      <c r="D83" s="1193"/>
      <c r="E83" s="1193"/>
      <c r="F83" s="1193"/>
      <c r="G83" s="1193"/>
      <c r="H83" s="1193"/>
      <c r="I83" s="1193"/>
      <c r="J83" s="1193"/>
      <c r="K83" s="1193"/>
      <c r="L83" s="1193"/>
      <c r="M83" s="1193"/>
      <c r="N83" s="1193"/>
      <c r="O83" s="1193"/>
      <c r="P83" s="1193"/>
      <c r="Q83" s="1193"/>
      <c r="R83" s="1193"/>
      <c r="S83" s="1193"/>
      <c r="T83" s="1193"/>
      <c r="U83" s="1193"/>
      <c r="V83" s="1193"/>
      <c r="W83" s="1193"/>
      <c r="X83" s="1193"/>
      <c r="Y83" s="1193"/>
      <c r="Z83" s="1193"/>
      <c r="AA83" s="1193"/>
      <c r="AB83" s="1193"/>
      <c r="AC83" s="1198"/>
      <c r="AD83" s="1193"/>
    </row>
    <row r="84" spans="2:30" ht="14.4">
      <c r="B84" s="1193"/>
      <c r="C84" s="1193"/>
      <c r="D84" s="1193"/>
      <c r="E84" s="1193"/>
      <c r="F84" s="1193"/>
      <c r="G84" s="1193"/>
      <c r="H84" s="1193"/>
      <c r="I84" s="1193"/>
      <c r="J84" s="1193"/>
      <c r="K84" s="1193"/>
      <c r="L84" s="1193"/>
      <c r="M84" s="1193"/>
      <c r="N84" s="1193"/>
      <c r="O84" s="1193"/>
      <c r="P84" s="1193"/>
      <c r="Q84" s="1193"/>
      <c r="R84" s="1193"/>
      <c r="S84" s="1193"/>
      <c r="T84" s="1193"/>
      <c r="U84" s="1193"/>
      <c r="V84" s="1193"/>
      <c r="W84" s="1193"/>
      <c r="X84" s="1193"/>
      <c r="Y84" s="1193"/>
      <c r="Z84" s="1193"/>
      <c r="AA84" s="1193"/>
      <c r="AB84" s="1193"/>
      <c r="AC84" s="1198"/>
      <c r="AD84" s="1193"/>
    </row>
    <row r="85" spans="2:30" ht="14.4">
      <c r="B85" s="1193"/>
      <c r="C85" s="1193"/>
      <c r="D85" s="1193"/>
      <c r="E85" s="1193"/>
      <c r="F85" s="1193"/>
      <c r="G85" s="1193"/>
      <c r="H85" s="1193"/>
      <c r="I85" s="1193"/>
      <c r="J85" s="1193"/>
      <c r="K85" s="1193"/>
      <c r="L85" s="1193"/>
      <c r="M85" s="1193"/>
      <c r="N85" s="1193"/>
      <c r="O85" s="1193"/>
      <c r="P85" s="1193"/>
      <c r="Q85" s="1193"/>
      <c r="R85" s="1193"/>
      <c r="S85" s="1193"/>
      <c r="T85" s="1193"/>
      <c r="U85" s="1193"/>
      <c r="V85" s="1193"/>
      <c r="W85" s="1193"/>
      <c r="X85" s="1193"/>
      <c r="Y85" s="1193"/>
      <c r="Z85" s="1193"/>
      <c r="AA85" s="1193"/>
      <c r="AB85" s="1193"/>
      <c r="AC85" s="1198"/>
      <c r="AD85" s="1193"/>
    </row>
    <row r="86" spans="2:30" ht="14.4">
      <c r="B86" s="1193"/>
      <c r="C86" s="1193"/>
      <c r="D86" s="1193"/>
      <c r="E86" s="1193"/>
      <c r="F86" s="1193"/>
      <c r="G86" s="1193"/>
      <c r="H86" s="1193"/>
      <c r="I86" s="1193"/>
      <c r="J86" s="1193"/>
      <c r="K86" s="1193"/>
      <c r="L86" s="1193"/>
      <c r="M86" s="1193"/>
      <c r="N86" s="1193"/>
      <c r="O86" s="1193"/>
      <c r="P86" s="1193"/>
      <c r="Q86" s="1193"/>
      <c r="R86" s="1193"/>
      <c r="S86" s="1193"/>
      <c r="T86" s="1193"/>
      <c r="U86" s="1193"/>
      <c r="V86" s="1193"/>
      <c r="W86" s="1193"/>
      <c r="X86" s="1193"/>
      <c r="Y86" s="1193"/>
      <c r="Z86" s="1193"/>
      <c r="AA86" s="1193"/>
      <c r="AB86" s="1193"/>
      <c r="AC86" s="1198"/>
      <c r="AD86" s="1193"/>
    </row>
    <row r="87" spans="2:30" ht="14.4">
      <c r="B87" s="1193"/>
      <c r="C87" s="1193"/>
      <c r="D87" s="1193"/>
      <c r="E87" s="1193"/>
      <c r="F87" s="1193"/>
      <c r="G87" s="1193"/>
      <c r="H87" s="1193"/>
      <c r="I87" s="1193"/>
      <c r="J87" s="1193"/>
      <c r="K87" s="1193"/>
      <c r="L87" s="1193"/>
      <c r="M87" s="1193"/>
      <c r="N87" s="1193"/>
      <c r="O87" s="1193"/>
      <c r="P87" s="1193"/>
      <c r="Q87" s="1193"/>
      <c r="R87" s="1193"/>
      <c r="S87" s="1193"/>
      <c r="T87" s="1193"/>
      <c r="U87" s="1193"/>
      <c r="V87" s="1193"/>
      <c r="W87" s="1193"/>
      <c r="X87" s="1193"/>
      <c r="Y87" s="1193"/>
      <c r="Z87" s="1193"/>
      <c r="AA87" s="1193"/>
      <c r="AB87" s="1193"/>
      <c r="AC87" s="1198"/>
      <c r="AD87" s="1193"/>
    </row>
    <row r="88" spans="2:30" ht="14.4">
      <c r="B88" s="1193"/>
      <c r="C88" s="1193"/>
      <c r="D88" s="1193"/>
      <c r="E88" s="1193"/>
      <c r="F88" s="1193"/>
      <c r="G88" s="1193"/>
      <c r="H88" s="1193"/>
      <c r="I88" s="1193"/>
      <c r="J88" s="1193"/>
      <c r="K88" s="1193"/>
      <c r="L88" s="1193"/>
      <c r="M88" s="1193"/>
      <c r="N88" s="1193"/>
      <c r="O88" s="1193"/>
      <c r="P88" s="1193"/>
      <c r="Q88" s="1193"/>
      <c r="R88" s="1193"/>
      <c r="S88" s="1193"/>
      <c r="T88" s="1193"/>
      <c r="U88" s="1193"/>
      <c r="V88" s="1193"/>
      <c r="W88" s="1193"/>
      <c r="X88" s="1193"/>
      <c r="Y88" s="1193"/>
      <c r="Z88" s="1193"/>
      <c r="AA88" s="1193"/>
      <c r="AB88" s="1193"/>
      <c r="AC88" s="1198"/>
      <c r="AD88" s="1193"/>
    </row>
    <row r="89" spans="2:30" ht="14.4">
      <c r="B89" s="1193"/>
      <c r="C89" s="1193"/>
      <c r="D89" s="1193"/>
      <c r="E89" s="1193"/>
      <c r="F89" s="1193"/>
      <c r="G89" s="1193"/>
      <c r="H89" s="1193"/>
      <c r="I89" s="1193"/>
      <c r="J89" s="1193"/>
      <c r="K89" s="1193"/>
      <c r="L89" s="1193"/>
      <c r="M89" s="1193"/>
      <c r="N89" s="1193"/>
      <c r="O89" s="1193"/>
      <c r="P89" s="1193"/>
      <c r="Q89" s="1193"/>
      <c r="R89" s="1193"/>
      <c r="S89" s="1193"/>
      <c r="T89" s="1193"/>
      <c r="U89" s="1193"/>
      <c r="V89" s="1193"/>
      <c r="W89" s="1193"/>
      <c r="X89" s="1193"/>
      <c r="Y89" s="1193"/>
      <c r="Z89" s="1193"/>
      <c r="AA89" s="1193"/>
      <c r="AB89" s="1193"/>
      <c r="AC89" s="1198"/>
      <c r="AD89" s="1193"/>
    </row>
    <row r="90" spans="2:30" ht="14.4">
      <c r="B90" s="1193"/>
      <c r="C90" s="1193"/>
      <c r="D90" s="1193"/>
      <c r="E90" s="1193"/>
      <c r="F90" s="1193"/>
      <c r="G90" s="1193"/>
      <c r="H90" s="1193"/>
      <c r="I90" s="1193"/>
      <c r="J90" s="1193"/>
      <c r="K90" s="1193"/>
      <c r="L90" s="1193"/>
      <c r="M90" s="1193"/>
      <c r="N90" s="1193"/>
      <c r="O90" s="1193"/>
      <c r="P90" s="1193"/>
      <c r="Q90" s="1193"/>
      <c r="R90" s="1193"/>
      <c r="S90" s="1193"/>
      <c r="T90" s="1193"/>
      <c r="U90" s="1193"/>
      <c r="V90" s="1193"/>
      <c r="W90" s="1193"/>
      <c r="X90" s="1193"/>
      <c r="Y90" s="1193"/>
      <c r="Z90" s="1193"/>
      <c r="AA90" s="1193"/>
      <c r="AB90" s="1193"/>
      <c r="AC90" s="1198"/>
      <c r="AD90" s="1193"/>
    </row>
    <row r="91" spans="2:30" ht="14.4">
      <c r="B91" s="1193"/>
      <c r="C91" s="1193"/>
      <c r="D91" s="1193"/>
      <c r="E91" s="1193"/>
      <c r="F91" s="1193"/>
      <c r="G91" s="1193"/>
      <c r="H91" s="1193"/>
      <c r="I91" s="1193"/>
      <c r="J91" s="1193"/>
      <c r="K91" s="1193"/>
      <c r="L91" s="1193"/>
      <c r="M91" s="1193"/>
      <c r="N91" s="1193"/>
      <c r="O91" s="1193"/>
      <c r="P91" s="1193"/>
      <c r="Q91" s="1193"/>
      <c r="R91" s="1193"/>
      <c r="S91" s="1193"/>
      <c r="T91" s="1193"/>
      <c r="U91" s="1193"/>
      <c r="V91" s="1193"/>
      <c r="W91" s="1193"/>
      <c r="X91" s="1193"/>
      <c r="Y91" s="1193"/>
      <c r="Z91" s="1193"/>
      <c r="AA91" s="1193"/>
      <c r="AB91" s="1193"/>
      <c r="AC91" s="1198"/>
      <c r="AD91" s="1193"/>
    </row>
    <row r="92" spans="2:30" ht="14.4">
      <c r="B92" s="1193"/>
      <c r="C92" s="1193"/>
      <c r="D92" s="1193"/>
      <c r="E92" s="1193"/>
      <c r="F92" s="1193"/>
      <c r="G92" s="1193"/>
      <c r="H92" s="1193"/>
      <c r="I92" s="1193"/>
      <c r="J92" s="1193"/>
      <c r="K92" s="1193"/>
      <c r="L92" s="1193"/>
      <c r="M92" s="1193"/>
      <c r="N92" s="1193"/>
      <c r="O92" s="1193"/>
      <c r="P92" s="1193"/>
      <c r="Q92" s="1193"/>
      <c r="R92" s="1193"/>
      <c r="S92" s="1193"/>
      <c r="T92" s="1193"/>
      <c r="U92" s="1193"/>
      <c r="V92" s="1193"/>
      <c r="W92" s="1193"/>
      <c r="X92" s="1193"/>
      <c r="Y92" s="1193"/>
      <c r="Z92" s="1193"/>
      <c r="AA92" s="1193"/>
      <c r="AB92" s="1193"/>
      <c r="AC92" s="1198"/>
      <c r="AD92" s="1193"/>
    </row>
    <row r="93" spans="2:30" ht="14.4">
      <c r="B93" s="1193"/>
      <c r="C93" s="1193"/>
      <c r="D93" s="1193"/>
      <c r="E93" s="1193"/>
      <c r="F93" s="1193"/>
      <c r="G93" s="1193"/>
      <c r="H93" s="1193"/>
      <c r="I93" s="1193"/>
      <c r="J93" s="1193"/>
      <c r="K93" s="1193"/>
      <c r="L93" s="1193"/>
      <c r="M93" s="1193"/>
      <c r="N93" s="1193"/>
      <c r="O93" s="1193"/>
      <c r="P93" s="1193"/>
      <c r="Q93" s="1193"/>
      <c r="R93" s="1193"/>
      <c r="S93" s="1193"/>
      <c r="T93" s="1193"/>
      <c r="U93" s="1193"/>
      <c r="V93" s="1193"/>
      <c r="W93" s="1193"/>
      <c r="X93" s="1193"/>
      <c r="Y93" s="1193"/>
      <c r="Z93" s="1193"/>
      <c r="AA93" s="1193"/>
      <c r="AB93" s="1193"/>
      <c r="AC93" s="1198"/>
      <c r="AD93" s="1193"/>
    </row>
    <row r="94" spans="2:30" ht="14.4">
      <c r="B94" s="1193"/>
      <c r="C94" s="1193"/>
      <c r="D94" s="1193"/>
      <c r="E94" s="1193"/>
      <c r="F94" s="1193"/>
      <c r="G94" s="1193"/>
      <c r="H94" s="1193"/>
      <c r="I94" s="1193"/>
      <c r="J94" s="1193"/>
      <c r="K94" s="1193"/>
      <c r="L94" s="1193"/>
      <c r="M94" s="1193"/>
      <c r="N94" s="1193"/>
      <c r="O94" s="1193"/>
      <c r="P94" s="1193"/>
      <c r="Q94" s="1193"/>
      <c r="R94" s="1193"/>
      <c r="S94" s="1193"/>
      <c r="T94" s="1193"/>
      <c r="U94" s="1193"/>
      <c r="V94" s="1193"/>
      <c r="W94" s="1193"/>
      <c r="X94" s="1193"/>
      <c r="Y94" s="1193"/>
      <c r="Z94" s="1193"/>
      <c r="AA94" s="1193"/>
      <c r="AB94" s="1193"/>
      <c r="AC94" s="1198"/>
      <c r="AD94" s="1193"/>
    </row>
    <row r="95" spans="2:30" ht="14.4">
      <c r="B95" s="1193"/>
      <c r="C95" s="1193"/>
      <c r="D95" s="1193"/>
      <c r="E95" s="1193"/>
      <c r="F95" s="1193"/>
      <c r="G95" s="1193"/>
      <c r="H95" s="1193"/>
      <c r="I95" s="1193"/>
      <c r="J95" s="1193"/>
      <c r="K95" s="1193"/>
      <c r="L95" s="1193"/>
      <c r="M95" s="1193"/>
      <c r="N95" s="1193"/>
      <c r="O95" s="1193"/>
      <c r="P95" s="1193"/>
      <c r="Q95" s="1193"/>
      <c r="R95" s="1193"/>
      <c r="S95" s="1193"/>
      <c r="T95" s="1193"/>
      <c r="U95" s="1193"/>
      <c r="V95" s="1193"/>
      <c r="W95" s="1193"/>
      <c r="X95" s="1193"/>
      <c r="Y95" s="1193"/>
      <c r="Z95" s="1193"/>
      <c r="AA95" s="1193"/>
      <c r="AB95" s="1193"/>
      <c r="AC95" s="1198"/>
      <c r="AD95" s="1193"/>
    </row>
    <row r="96" spans="2:30" ht="14.4">
      <c r="B96" s="1193"/>
      <c r="C96" s="1193"/>
      <c r="D96" s="1193"/>
      <c r="E96" s="1193"/>
      <c r="F96" s="1193"/>
      <c r="G96" s="1193"/>
      <c r="H96" s="1193"/>
      <c r="I96" s="1193"/>
      <c r="J96" s="1193"/>
      <c r="K96" s="1193"/>
      <c r="L96" s="1193"/>
      <c r="M96" s="1193"/>
      <c r="N96" s="1193"/>
      <c r="O96" s="1193"/>
      <c r="P96" s="1193"/>
      <c r="Q96" s="1193"/>
      <c r="R96" s="1193"/>
      <c r="S96" s="1193"/>
      <c r="T96" s="1193"/>
      <c r="U96" s="1193"/>
      <c r="V96" s="1193"/>
      <c r="W96" s="1193"/>
      <c r="X96" s="1193"/>
      <c r="Y96" s="1193"/>
      <c r="Z96" s="1193"/>
      <c r="AA96" s="1193"/>
      <c r="AB96" s="1193"/>
      <c r="AC96" s="1198"/>
      <c r="AD96" s="1193"/>
    </row>
    <row r="97" spans="2:30" ht="14.4">
      <c r="B97" s="1193"/>
      <c r="C97" s="1193"/>
      <c r="D97" s="1193"/>
      <c r="E97" s="1193"/>
      <c r="F97" s="1193"/>
      <c r="G97" s="1193"/>
      <c r="H97" s="1193"/>
      <c r="I97" s="1193"/>
      <c r="J97" s="1193"/>
      <c r="K97" s="1193"/>
      <c r="L97" s="1193"/>
      <c r="M97" s="1193"/>
      <c r="N97" s="1193"/>
      <c r="O97" s="1193"/>
      <c r="P97" s="1193"/>
      <c r="Q97" s="1193"/>
      <c r="R97" s="1193"/>
      <c r="S97" s="1193"/>
      <c r="T97" s="1193"/>
      <c r="U97" s="1193"/>
      <c r="V97" s="1193"/>
      <c r="W97" s="1193"/>
      <c r="X97" s="1193"/>
      <c r="Y97" s="1193"/>
      <c r="Z97" s="1193"/>
      <c r="AA97" s="1193"/>
      <c r="AB97" s="1193"/>
      <c r="AC97" s="1198"/>
      <c r="AD97" s="1193"/>
    </row>
    <row r="98" spans="2:30" ht="14.4">
      <c r="B98" s="1193"/>
      <c r="C98" s="1193"/>
      <c r="D98" s="1193"/>
      <c r="E98" s="1193"/>
      <c r="F98" s="1193"/>
      <c r="G98" s="1193"/>
      <c r="H98" s="1193"/>
      <c r="I98" s="1193"/>
      <c r="J98" s="1193"/>
      <c r="K98" s="1193"/>
      <c r="L98" s="1193"/>
      <c r="M98" s="1193"/>
      <c r="N98" s="1193"/>
      <c r="O98" s="1193"/>
      <c r="P98" s="1193"/>
      <c r="Q98" s="1193"/>
      <c r="R98" s="1193"/>
      <c r="S98" s="1193"/>
      <c r="T98" s="1193"/>
      <c r="U98" s="1193"/>
      <c r="V98" s="1193"/>
      <c r="W98" s="1193"/>
      <c r="X98" s="1193"/>
      <c r="Y98" s="1193"/>
      <c r="Z98" s="1193"/>
      <c r="AA98" s="1193"/>
      <c r="AB98" s="1193"/>
      <c r="AC98" s="1198"/>
      <c r="AD98" s="1193"/>
    </row>
    <row r="99" spans="2:30" ht="14.4">
      <c r="B99" s="1193"/>
      <c r="C99" s="1193"/>
      <c r="D99" s="1193"/>
      <c r="E99" s="1193"/>
      <c r="F99" s="1193"/>
      <c r="G99" s="1193"/>
      <c r="H99" s="1193"/>
      <c r="I99" s="1193"/>
      <c r="J99" s="1193"/>
      <c r="K99" s="1193"/>
      <c r="L99" s="1193"/>
      <c r="M99" s="1193"/>
      <c r="N99" s="1193"/>
      <c r="O99" s="1193"/>
      <c r="P99" s="1193"/>
      <c r="Q99" s="1193"/>
      <c r="R99" s="1193"/>
      <c r="S99" s="1193"/>
      <c r="T99" s="1193"/>
      <c r="U99" s="1193"/>
      <c r="V99" s="1193"/>
      <c r="W99" s="1193"/>
      <c r="X99" s="1193"/>
      <c r="Y99" s="1193"/>
      <c r="Z99" s="1193"/>
      <c r="AA99" s="1193"/>
      <c r="AB99" s="1193"/>
      <c r="AC99" s="1198"/>
      <c r="AD99" s="1193"/>
    </row>
    <row r="100" spans="2:30" ht="14.4">
      <c r="B100" s="1193"/>
      <c r="C100" s="1193"/>
      <c r="D100" s="1193"/>
      <c r="E100" s="1193"/>
      <c r="F100" s="1193"/>
      <c r="G100" s="1193"/>
      <c r="H100" s="1193"/>
      <c r="I100" s="1193"/>
      <c r="J100" s="1193"/>
      <c r="K100" s="1193"/>
      <c r="L100" s="1193"/>
      <c r="M100" s="1193"/>
      <c r="N100" s="1193"/>
      <c r="O100" s="1193"/>
      <c r="P100" s="1193"/>
      <c r="Q100" s="1193"/>
      <c r="R100" s="1193"/>
      <c r="S100" s="1193"/>
      <c r="T100" s="1193"/>
      <c r="U100" s="1193"/>
      <c r="V100" s="1193"/>
      <c r="W100" s="1193"/>
      <c r="X100" s="1193"/>
      <c r="Y100" s="1193"/>
      <c r="Z100" s="1193"/>
      <c r="AA100" s="1193"/>
      <c r="AB100" s="1193"/>
      <c r="AC100" s="1198"/>
      <c r="AD100" s="1193"/>
    </row>
    <row r="101" spans="2:30" ht="14.4">
      <c r="B101" s="1193"/>
      <c r="C101" s="1193"/>
      <c r="D101" s="1193"/>
      <c r="E101" s="1193"/>
      <c r="F101" s="1193"/>
      <c r="G101" s="1193"/>
      <c r="H101" s="1193"/>
      <c r="I101" s="1193"/>
      <c r="J101" s="1193"/>
      <c r="K101" s="1193"/>
      <c r="L101" s="1193"/>
      <c r="M101" s="1193"/>
      <c r="N101" s="1193"/>
      <c r="O101" s="1193"/>
      <c r="P101" s="1193"/>
      <c r="Q101" s="1193"/>
      <c r="R101" s="1193"/>
      <c r="S101" s="1193"/>
      <c r="T101" s="1193"/>
      <c r="U101" s="1193"/>
      <c r="V101" s="1193"/>
      <c r="W101" s="1193"/>
      <c r="X101" s="1193"/>
      <c r="Y101" s="1193"/>
      <c r="Z101" s="1193"/>
      <c r="AA101" s="1193"/>
      <c r="AB101" s="1193"/>
      <c r="AC101" s="1198"/>
      <c r="AD101" s="1193"/>
    </row>
    <row r="102" spans="2:30" ht="14.4">
      <c r="B102" s="1193"/>
      <c r="C102" s="1193"/>
      <c r="D102" s="1193"/>
      <c r="E102" s="1193"/>
      <c r="F102" s="1193"/>
      <c r="G102" s="1193"/>
      <c r="H102" s="1193"/>
      <c r="I102" s="1193"/>
      <c r="J102" s="1193"/>
      <c r="K102" s="1193"/>
      <c r="L102" s="1193"/>
      <c r="M102" s="1193"/>
      <c r="N102" s="1193"/>
      <c r="O102" s="1193"/>
      <c r="P102" s="1193"/>
      <c r="Q102" s="1193"/>
      <c r="R102" s="1193"/>
      <c r="S102" s="1193"/>
      <c r="T102" s="1193"/>
      <c r="U102" s="1193"/>
      <c r="V102" s="1193"/>
      <c r="W102" s="1193"/>
      <c r="X102" s="1193"/>
      <c r="Y102" s="1193"/>
      <c r="Z102" s="1193"/>
      <c r="AA102" s="1193"/>
      <c r="AB102" s="1193"/>
      <c r="AC102" s="1198"/>
      <c r="AD102" s="1193"/>
    </row>
    <row r="103" spans="2:30" ht="14.4">
      <c r="B103" s="1193"/>
      <c r="C103" s="1193"/>
      <c r="D103" s="1193"/>
      <c r="E103" s="1193"/>
      <c r="F103" s="1193"/>
      <c r="G103" s="1193"/>
      <c r="H103" s="1193"/>
      <c r="I103" s="1193"/>
      <c r="J103" s="1193"/>
      <c r="K103" s="1193"/>
      <c r="L103" s="1193"/>
      <c r="M103" s="1193"/>
      <c r="N103" s="1193"/>
      <c r="O103" s="1193"/>
      <c r="P103" s="1193"/>
      <c r="Q103" s="1193"/>
      <c r="R103" s="1193"/>
      <c r="S103" s="1193"/>
      <c r="T103" s="1193"/>
      <c r="U103" s="1193"/>
      <c r="V103" s="1193"/>
      <c r="W103" s="1193"/>
      <c r="X103" s="1193"/>
      <c r="Y103" s="1193"/>
      <c r="Z103" s="1193"/>
      <c r="AA103" s="1193"/>
      <c r="AB103" s="1193"/>
      <c r="AC103" s="1198"/>
      <c r="AD103" s="1193"/>
    </row>
    <row r="104" spans="2:30" ht="14.4">
      <c r="B104" s="1193"/>
      <c r="C104" s="1193"/>
      <c r="D104" s="1193"/>
      <c r="E104" s="1193"/>
      <c r="F104" s="1193"/>
      <c r="G104" s="1193"/>
      <c r="H104" s="1193"/>
      <c r="I104" s="1193"/>
      <c r="J104" s="1193"/>
      <c r="K104" s="1193"/>
      <c r="L104" s="1193"/>
      <c r="M104" s="1193"/>
      <c r="N104" s="1193"/>
      <c r="O104" s="1193"/>
      <c r="P104" s="1193"/>
      <c r="Q104" s="1193"/>
      <c r="R104" s="1193"/>
      <c r="S104" s="1193"/>
      <c r="T104" s="1193"/>
      <c r="U104" s="1193"/>
      <c r="V104" s="1193"/>
      <c r="W104" s="1193"/>
      <c r="X104" s="1193"/>
      <c r="Y104" s="1193"/>
      <c r="Z104" s="1193"/>
      <c r="AA104" s="1193"/>
      <c r="AB104" s="1193"/>
      <c r="AC104" s="1198"/>
      <c r="AD104" s="1193"/>
    </row>
    <row r="105" spans="2:30" ht="14.4">
      <c r="B105" s="1193"/>
      <c r="C105" s="1193"/>
      <c r="D105" s="1193"/>
      <c r="E105" s="1193"/>
      <c r="F105" s="1193"/>
      <c r="G105" s="1193"/>
      <c r="H105" s="1193"/>
      <c r="I105" s="1193"/>
      <c r="J105" s="1193"/>
      <c r="K105" s="1193"/>
      <c r="L105" s="1193"/>
      <c r="M105" s="1193"/>
      <c r="N105" s="1193"/>
      <c r="O105" s="1193"/>
      <c r="P105" s="1193"/>
      <c r="Q105" s="1193"/>
      <c r="R105" s="1193"/>
      <c r="S105" s="1193"/>
      <c r="T105" s="1193"/>
      <c r="U105" s="1193"/>
      <c r="V105" s="1193"/>
      <c r="W105" s="1193"/>
      <c r="X105" s="1193"/>
      <c r="Y105" s="1193"/>
      <c r="Z105" s="1193"/>
      <c r="AA105" s="1193"/>
      <c r="AB105" s="1193"/>
      <c r="AC105" s="1198"/>
      <c r="AD105" s="1193"/>
    </row>
    <row r="106" spans="2:30" ht="14.4">
      <c r="B106" s="1193"/>
      <c r="C106" s="1193"/>
      <c r="D106" s="1193"/>
      <c r="E106" s="1193"/>
      <c r="F106" s="1193"/>
      <c r="G106" s="1193"/>
      <c r="H106" s="1193"/>
      <c r="I106" s="1193"/>
      <c r="J106" s="1193"/>
      <c r="K106" s="1193"/>
      <c r="L106" s="1193"/>
      <c r="M106" s="1193"/>
      <c r="N106" s="1193"/>
      <c r="O106" s="1193"/>
      <c r="P106" s="1193"/>
      <c r="Q106" s="1193"/>
      <c r="R106" s="1193"/>
      <c r="S106" s="1193"/>
      <c r="T106" s="1193"/>
      <c r="U106" s="1193"/>
      <c r="V106" s="1193"/>
      <c r="W106" s="1193"/>
      <c r="X106" s="1193"/>
      <c r="Y106" s="1193"/>
      <c r="Z106" s="1193"/>
      <c r="AA106" s="1193"/>
      <c r="AB106" s="1193"/>
      <c r="AC106" s="1198"/>
      <c r="AD106" s="1193"/>
    </row>
    <row r="107" spans="2:30" ht="14.4">
      <c r="B107" s="1193"/>
      <c r="C107" s="1193"/>
      <c r="D107" s="1193"/>
      <c r="E107" s="1193"/>
      <c r="F107" s="1193"/>
      <c r="G107" s="1193"/>
      <c r="H107" s="1193"/>
      <c r="I107" s="1193"/>
      <c r="J107" s="1193"/>
      <c r="K107" s="1193"/>
      <c r="L107" s="1193"/>
      <c r="M107" s="1193"/>
      <c r="N107" s="1193"/>
      <c r="O107" s="1193"/>
      <c r="P107" s="1193"/>
      <c r="Q107" s="1193"/>
      <c r="R107" s="1193"/>
      <c r="S107" s="1193"/>
      <c r="T107" s="1193"/>
      <c r="U107" s="1193"/>
      <c r="V107" s="1193"/>
      <c r="W107" s="1193"/>
      <c r="X107" s="1193"/>
      <c r="Y107" s="1193"/>
      <c r="Z107" s="1193"/>
      <c r="AA107" s="1193"/>
      <c r="AB107" s="1193"/>
      <c r="AC107" s="1198"/>
      <c r="AD107" s="1193"/>
    </row>
    <row r="108" spans="2:30" ht="14.4">
      <c r="B108" s="1193"/>
      <c r="C108" s="1193"/>
      <c r="D108" s="1193"/>
      <c r="E108" s="1193"/>
      <c r="F108" s="1193"/>
      <c r="G108" s="1193"/>
      <c r="H108" s="1193"/>
      <c r="I108" s="1193"/>
      <c r="J108" s="1193"/>
      <c r="K108" s="1193"/>
      <c r="L108" s="1193"/>
      <c r="M108" s="1193"/>
      <c r="N108" s="1193"/>
      <c r="O108" s="1193"/>
      <c r="P108" s="1193"/>
      <c r="Q108" s="1193"/>
      <c r="R108" s="1193"/>
      <c r="S108" s="1193"/>
      <c r="T108" s="1193"/>
      <c r="U108" s="1193"/>
      <c r="V108" s="1193"/>
      <c r="W108" s="1193"/>
      <c r="X108" s="1193"/>
      <c r="Y108" s="1193"/>
      <c r="Z108" s="1193"/>
      <c r="AA108" s="1193"/>
      <c r="AB108" s="1193"/>
      <c r="AC108" s="1198"/>
      <c r="AD108" s="1193"/>
    </row>
    <row r="109" spans="2:30" ht="14.4">
      <c r="B109" s="1193"/>
      <c r="C109" s="1193"/>
      <c r="D109" s="1193"/>
      <c r="E109" s="1193"/>
      <c r="F109" s="1193"/>
      <c r="G109" s="1193"/>
      <c r="H109" s="1193"/>
      <c r="I109" s="1193"/>
      <c r="J109" s="1193"/>
      <c r="K109" s="1193"/>
      <c r="L109" s="1193"/>
      <c r="M109" s="1193"/>
      <c r="N109" s="1193"/>
      <c r="O109" s="1193"/>
      <c r="P109" s="1193"/>
      <c r="Q109" s="1193"/>
      <c r="R109" s="1193"/>
      <c r="S109" s="1193"/>
      <c r="T109" s="1193"/>
      <c r="U109" s="1193"/>
      <c r="V109" s="1193"/>
      <c r="W109" s="1193"/>
      <c r="X109" s="1193"/>
      <c r="Y109" s="1193"/>
      <c r="Z109" s="1193"/>
      <c r="AA109" s="1193"/>
      <c r="AB109" s="1193"/>
      <c r="AC109" s="1198"/>
      <c r="AD109" s="1193"/>
    </row>
    <row r="110" spans="2:30" ht="14.4">
      <c r="B110" s="1193"/>
      <c r="C110" s="1193"/>
      <c r="D110" s="1193"/>
      <c r="E110" s="1193"/>
      <c r="F110" s="1193"/>
      <c r="G110" s="1193"/>
      <c r="H110" s="1193"/>
      <c r="I110" s="1193"/>
      <c r="J110" s="1193"/>
      <c r="K110" s="1193"/>
      <c r="L110" s="1193"/>
      <c r="M110" s="1193"/>
      <c r="N110" s="1193"/>
      <c r="O110" s="1193"/>
      <c r="P110" s="1193"/>
      <c r="Q110" s="1193"/>
      <c r="R110" s="1193"/>
      <c r="S110" s="1193"/>
      <c r="T110" s="1193"/>
      <c r="U110" s="1193"/>
      <c r="V110" s="1193"/>
      <c r="W110" s="1193"/>
      <c r="X110" s="1193"/>
      <c r="Y110" s="1193"/>
      <c r="Z110" s="1193"/>
      <c r="AA110" s="1193"/>
      <c r="AB110" s="1193"/>
      <c r="AC110" s="1198"/>
      <c r="AD110" s="1193"/>
    </row>
    <row r="111" spans="2:30" ht="14.4">
      <c r="B111" s="1193"/>
      <c r="C111" s="1193"/>
      <c r="D111" s="1193"/>
      <c r="E111" s="1193"/>
      <c r="F111" s="1193"/>
      <c r="G111" s="1193"/>
      <c r="H111" s="1193"/>
      <c r="I111" s="1193"/>
      <c r="J111" s="1193"/>
      <c r="K111" s="1193"/>
      <c r="L111" s="1193"/>
      <c r="M111" s="1193"/>
      <c r="N111" s="1193"/>
      <c r="O111" s="1193"/>
      <c r="P111" s="1193"/>
      <c r="Q111" s="1193"/>
      <c r="R111" s="1193"/>
      <c r="S111" s="1193"/>
      <c r="T111" s="1193"/>
      <c r="U111" s="1193"/>
      <c r="V111" s="1193"/>
      <c r="W111" s="1193"/>
      <c r="X111" s="1193"/>
      <c r="Y111" s="1193"/>
      <c r="Z111" s="1193"/>
      <c r="AA111" s="1193"/>
      <c r="AB111" s="1193"/>
      <c r="AC111" s="1198"/>
      <c r="AD111" s="1193"/>
    </row>
    <row r="112" spans="2:30" ht="14.4">
      <c r="B112" s="1193"/>
      <c r="C112" s="1193"/>
      <c r="D112" s="1193"/>
      <c r="E112" s="1193"/>
      <c r="F112" s="1193"/>
      <c r="G112" s="1193"/>
      <c r="H112" s="1193"/>
      <c r="I112" s="1193"/>
      <c r="J112" s="1193"/>
      <c r="K112" s="1193"/>
      <c r="L112" s="1193"/>
      <c r="M112" s="1193"/>
      <c r="N112" s="1193"/>
      <c r="O112" s="1193"/>
      <c r="P112" s="1193"/>
      <c r="Q112" s="1193"/>
      <c r="R112" s="1193"/>
      <c r="S112" s="1193"/>
      <c r="T112" s="1193"/>
      <c r="U112" s="1193"/>
      <c r="V112" s="1193"/>
      <c r="W112" s="1193"/>
      <c r="X112" s="1193"/>
      <c r="Y112" s="1193"/>
      <c r="Z112" s="1193"/>
      <c r="AA112" s="1193"/>
      <c r="AB112" s="1193"/>
      <c r="AC112" s="1198"/>
      <c r="AD112" s="1193"/>
    </row>
    <row r="113" spans="2:30" ht="14.4">
      <c r="B113" s="1193"/>
      <c r="C113" s="1193"/>
      <c r="D113" s="1193"/>
      <c r="E113" s="1193"/>
      <c r="F113" s="1193"/>
      <c r="G113" s="1193"/>
      <c r="H113" s="1193"/>
      <c r="I113" s="1193"/>
      <c r="J113" s="1193"/>
      <c r="K113" s="1193"/>
      <c r="L113" s="1193"/>
      <c r="M113" s="1193"/>
      <c r="N113" s="1193"/>
      <c r="O113" s="1193"/>
      <c r="P113" s="1193"/>
      <c r="Q113" s="1193"/>
      <c r="R113" s="1193"/>
      <c r="S113" s="1193"/>
      <c r="T113" s="1193"/>
      <c r="U113" s="1193"/>
      <c r="V113" s="1193"/>
      <c r="W113" s="1193"/>
      <c r="X113" s="1193"/>
      <c r="Y113" s="1193"/>
      <c r="Z113" s="1193"/>
      <c r="AA113" s="1193"/>
      <c r="AB113" s="1193"/>
      <c r="AC113" s="1198"/>
      <c r="AD113" s="1193"/>
    </row>
    <row r="114" spans="2:30" ht="14.4">
      <c r="B114" s="1193"/>
      <c r="C114" s="1193"/>
      <c r="D114" s="1193"/>
      <c r="E114" s="1193"/>
      <c r="F114" s="1193"/>
      <c r="G114" s="1193"/>
      <c r="H114" s="1193"/>
      <c r="I114" s="1193"/>
      <c r="J114" s="1193"/>
      <c r="K114" s="1193"/>
      <c r="L114" s="1193"/>
      <c r="M114" s="1193"/>
      <c r="N114" s="1193"/>
      <c r="O114" s="1193"/>
      <c r="P114" s="1193"/>
      <c r="Q114" s="1193"/>
      <c r="R114" s="1193"/>
      <c r="S114" s="1193"/>
      <c r="T114" s="1193"/>
      <c r="U114" s="1193"/>
      <c r="V114" s="1193"/>
      <c r="W114" s="1193"/>
      <c r="X114" s="1193"/>
      <c r="Y114" s="1193"/>
      <c r="Z114" s="1193"/>
      <c r="AA114" s="1193"/>
      <c r="AB114" s="1193"/>
      <c r="AC114" s="1198"/>
      <c r="AD114" s="1193"/>
    </row>
    <row r="115" spans="2:30" ht="14.4">
      <c r="B115" s="1193"/>
      <c r="C115" s="1193"/>
      <c r="D115" s="1193"/>
      <c r="E115" s="1193"/>
      <c r="F115" s="1193"/>
      <c r="G115" s="1193"/>
      <c r="H115" s="1193"/>
      <c r="I115" s="1193"/>
      <c r="J115" s="1193"/>
      <c r="K115" s="1193"/>
      <c r="L115" s="1193"/>
      <c r="M115" s="1193"/>
      <c r="N115" s="1193"/>
      <c r="O115" s="1193"/>
      <c r="P115" s="1193"/>
      <c r="Q115" s="1193"/>
      <c r="R115" s="1193"/>
      <c r="S115" s="1193"/>
      <c r="T115" s="1193"/>
      <c r="U115" s="1193"/>
      <c r="V115" s="1193"/>
      <c r="W115" s="1193"/>
      <c r="X115" s="1193"/>
      <c r="Y115" s="1193"/>
      <c r="Z115" s="1193"/>
      <c r="AA115" s="1193"/>
      <c r="AB115" s="1193"/>
      <c r="AC115" s="1198"/>
      <c r="AD115" s="1193"/>
    </row>
  </sheetData>
  <sheetProtection password="C61B" sheet="1" objects="1" scenarios="1"/>
  <customSheetViews>
    <customSheetView guid="{9B4B0DAB-FAB9-4E24-9A0E-9A6ECAA72FED}" topLeftCell="F1">
      <selection activeCell="Z24" sqref="Z24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23">
    <cfRule type="notContainsBlanks" dxfId="210" priority="13">
      <formula>LEN(TRIM(E5))&gt;0</formula>
    </cfRule>
  </conditionalFormatting>
  <conditionalFormatting sqref="F5:F23">
    <cfRule type="notContainsBlanks" dxfId="209" priority="12">
      <formula>LEN(TRIM(F5))&gt;0</formula>
    </cfRule>
  </conditionalFormatting>
  <conditionalFormatting sqref="I5:I23">
    <cfRule type="expression" dxfId="208" priority="8">
      <formula>ISTEXT(I5)</formula>
    </cfRule>
    <cfRule type="notContainsBlanks" dxfId="207" priority="9">
      <formula>LEN(TRIM(I5))&gt;0</formula>
    </cfRule>
  </conditionalFormatting>
  <conditionalFormatting sqref="I5:I23">
    <cfRule type="containsBlanks" dxfId="206" priority="5">
      <formula>LEN(TRIM(I5))=0</formula>
    </cfRule>
    <cfRule type="expression" dxfId="205" priority="7">
      <formula>H5&lt;&gt;I5</formula>
    </cfRule>
  </conditionalFormatting>
  <conditionalFormatting sqref="I6:I23">
    <cfRule type="expression" dxfId="204" priority="6">
      <formula>H6&lt;&gt;I6</formula>
    </cfRule>
  </conditionalFormatting>
  <conditionalFormatting sqref="J5:J23">
    <cfRule type="expression" dxfId="203" priority="1">
      <formula>ISTEXT(J5)</formula>
    </cfRule>
    <cfRule type="notContainsBlanks" dxfId="202" priority="2">
      <formula>LEN(TRIM(J5))&gt;0</formula>
    </cfRule>
  </conditionalFormatting>
  <dataValidations count="2">
    <dataValidation allowBlank="1" showErrorMessage="1" promptTitle="DECIMAL PLACE WARNING:" prompt="Maximum number of numbers to the right of any decimal place can be 4._x000a__x000a_Example 1.2345 and NOT 1.23456" sqref="J5:J23"/>
    <dataValidation type="list" allowBlank="1" showErrorMessage="1" errorTitle="DATA ENTRY ERROR!" error="Only values from the drop-down menu may be selected._x000a__x000a_Click CANCEL and re-attempt." sqref="F5:F23">
      <formula1>lu_m_life</formula1>
    </dataValidation>
  </dataValidations>
  <hyperlinks>
    <hyperlink ref="A1" location="'Gas CE'!A1" display="Rtn to Summary"/>
  </hyperlinks>
  <pageMargins left="0.37" right="0.21" top="0.75" bottom="0.75" header="0.3" footer="0.3"/>
  <pageSetup paperSize="3" scale="47" orientation="landscape"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MR40"/>
  <sheetViews>
    <sheetView workbookViewId="0">
      <pane ySplit="4" topLeftCell="A10" activePane="bottomLeft" state="frozen"/>
      <selection pane="bottomLeft" activeCell="H4" sqref="H4"/>
    </sheetView>
  </sheetViews>
  <sheetFormatPr defaultColWidth="9.109375" defaultRowHeight="13.2"/>
  <cols>
    <col min="1" max="1" width="9.109375" style="195"/>
    <col min="2" max="2" width="11.109375" style="165" customWidth="1"/>
    <col min="3" max="4" width="13.109375" style="165" customWidth="1"/>
    <col min="5" max="5" width="53.6640625" style="165" customWidth="1"/>
    <col min="6" max="6" width="10.6640625" style="165" customWidth="1"/>
    <col min="7" max="7" width="11.6640625" style="165" customWidth="1"/>
    <col min="8" max="8" width="18.6640625" style="165" customWidth="1"/>
    <col min="9" max="9" width="11.44140625" style="165" customWidth="1"/>
    <col min="10" max="10" width="11.44140625" style="519" customWidth="1"/>
    <col min="11" max="11" width="11.44140625" style="361" customWidth="1"/>
    <col min="12" max="12" width="14" style="361" customWidth="1"/>
    <col min="13" max="13" width="11.44140625" style="361" customWidth="1"/>
    <col min="14" max="14" width="14.6640625" style="165" customWidth="1"/>
    <col min="15" max="15" width="11.6640625" style="165" customWidth="1"/>
    <col min="16" max="17" width="14.6640625" style="165" customWidth="1"/>
    <col min="18" max="18" width="14.88671875" style="165" customWidth="1"/>
    <col min="19" max="22" width="14.6640625" style="165" customWidth="1"/>
    <col min="23" max="23" width="16.109375" style="165" customWidth="1"/>
    <col min="24" max="25" width="14.109375" style="165" customWidth="1"/>
    <col min="26" max="26" width="16" style="165" customWidth="1"/>
    <col min="27" max="27" width="17.109375" style="165" customWidth="1"/>
    <col min="28" max="28" width="20.109375" style="165" customWidth="1"/>
    <col min="29" max="29" width="14.109375" style="195" customWidth="1"/>
    <col min="30" max="30" width="12.109375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356" ht="27">
      <c r="A1" s="318" t="s">
        <v>206</v>
      </c>
      <c r="B1" s="1192" t="s">
        <v>949</v>
      </c>
      <c r="C1" s="1192"/>
      <c r="D1" s="1192"/>
      <c r="E1" s="1193"/>
      <c r="F1" s="1193"/>
      <c r="G1" s="1193"/>
      <c r="H1" s="1193"/>
      <c r="I1" s="1193"/>
      <c r="J1" s="1458"/>
      <c r="K1" s="1195"/>
      <c r="L1" s="1195"/>
      <c r="M1" s="1195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3"/>
      <c r="AB1" s="1193"/>
      <c r="AC1" s="1198"/>
      <c r="AD1" s="1193"/>
      <c r="AE1" s="1192"/>
      <c r="AF1" s="1198"/>
      <c r="AG1" s="1198"/>
      <c r="AH1" s="1198"/>
      <c r="AI1" s="1198"/>
      <c r="AJ1" s="1198"/>
      <c r="AK1" s="1198"/>
      <c r="AL1" s="1198"/>
      <c r="AM1" s="1198"/>
    </row>
    <row r="2" spans="1:356" ht="14.4">
      <c r="B2" s="2190" t="s">
        <v>176</v>
      </c>
      <c r="C2" s="2191"/>
      <c r="D2" s="2191"/>
      <c r="E2" s="1200">
        <f>'Gas CE'!C2</f>
        <v>7.8E-2</v>
      </c>
      <c r="F2" s="1193"/>
      <c r="G2" s="1193"/>
      <c r="H2" s="1193"/>
      <c r="I2" s="1193"/>
      <c r="J2" s="1458"/>
      <c r="K2" s="1195"/>
      <c r="L2" s="1195"/>
      <c r="M2" s="1195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3"/>
      <c r="AC2" s="1198"/>
      <c r="AD2" s="1193"/>
      <c r="AE2" s="1192"/>
      <c r="AF2" s="1198"/>
      <c r="AG2" s="1198"/>
      <c r="AH2" s="1198"/>
      <c r="AI2" s="1198"/>
      <c r="AJ2" s="1198"/>
      <c r="AK2" s="1198"/>
      <c r="AL2" s="1198"/>
      <c r="AM2" s="1198"/>
    </row>
    <row r="3" spans="1:356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2192"/>
      <c r="AG3" s="1201"/>
      <c r="AH3" s="1201"/>
      <c r="AI3" s="1201"/>
      <c r="AJ3" s="1201"/>
      <c r="AK3" s="1201"/>
      <c r="AL3" s="1201"/>
      <c r="AM3" s="1201"/>
    </row>
    <row r="4" spans="1:356" ht="57.6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1192"/>
      <c r="AF4" s="1198"/>
      <c r="AG4" s="1198"/>
      <c r="AH4" s="1198"/>
      <c r="AI4" s="1198"/>
      <c r="AJ4" s="1198"/>
      <c r="AK4" s="1198"/>
      <c r="AL4" s="1198"/>
      <c r="AM4" s="1198"/>
    </row>
    <row r="5" spans="1:356" s="536" customFormat="1" ht="14.4">
      <c r="A5" s="529"/>
      <c r="B5" s="2193" t="s">
        <v>122</v>
      </c>
      <c r="C5" s="2193"/>
      <c r="D5" s="2194"/>
      <c r="E5" s="1023" t="s">
        <v>542</v>
      </c>
      <c r="F5" s="1024">
        <v>10</v>
      </c>
      <c r="G5" s="2124">
        <f t="shared" ref="G5:G19" si="0">(N5/$N$20)*$F$5</f>
        <v>3.430021044736653</v>
      </c>
      <c r="H5" s="39" t="s">
        <v>111</v>
      </c>
      <c r="I5" s="1397">
        <v>7428.79</v>
      </c>
      <c r="J5" s="1342">
        <v>5.0999999999999996</v>
      </c>
      <c r="K5" s="1349">
        <v>10</v>
      </c>
      <c r="L5" s="1349">
        <v>24</v>
      </c>
      <c r="M5" s="2195">
        <f>IF((ABS(L5))&gt;(ABS(K5)),L5-K5,0)</f>
        <v>14</v>
      </c>
      <c r="N5" s="2196">
        <f t="shared" ref="N5" si="1">J5*I5</f>
        <v>37886.828999999998</v>
      </c>
      <c r="O5" s="2128"/>
      <c r="P5" s="2125"/>
      <c r="Q5" s="2125">
        <f>K5*I5</f>
        <v>74287.899999999994</v>
      </c>
      <c r="R5" s="2125">
        <f t="shared" ref="R5" si="2">M5*I5</f>
        <v>104003.06</v>
      </c>
      <c r="S5" s="2125">
        <f>L5*I5</f>
        <v>178290.96</v>
      </c>
      <c r="T5" s="2125">
        <v>0</v>
      </c>
      <c r="U5" s="2125"/>
      <c r="V5" s="2197"/>
      <c r="W5" s="1300">
        <v>8.2669999999999995</v>
      </c>
      <c r="X5" s="2198"/>
      <c r="Y5" s="2125"/>
      <c r="Z5" s="2125">
        <f t="shared" ref="Z5:Z19" si="3">-PV(Discount_Rate,F5,W5)*I5</f>
        <v>415835.1217432252</v>
      </c>
      <c r="AA5" s="2128">
        <f t="shared" ref="AA5" si="4">IF(N5=0,0,(HLOOKUP(H5,ACGas_2014_2015,F5+1,FALSE)))</f>
        <v>4.0364517105733082</v>
      </c>
      <c r="AB5" s="2125">
        <f t="shared" ref="AB5" si="5">AA5*N5</f>
        <v>152928.3557252484</v>
      </c>
      <c r="AC5" s="2129"/>
      <c r="AD5" s="2129"/>
      <c r="AE5" s="2199"/>
      <c r="AF5" s="1201"/>
      <c r="AG5" s="1201"/>
      <c r="AH5" s="1201"/>
      <c r="AI5" s="1201"/>
      <c r="AJ5" s="1201"/>
      <c r="AK5" s="1201"/>
      <c r="AL5" s="1201"/>
      <c r="AM5" s="1201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63"/>
      <c r="BV5" s="363"/>
      <c r="BW5" s="363"/>
      <c r="BX5" s="363"/>
      <c r="BY5" s="363"/>
      <c r="BZ5" s="363"/>
      <c r="CA5" s="363"/>
      <c r="CB5" s="363"/>
      <c r="CC5" s="363"/>
      <c r="CD5" s="363"/>
      <c r="CE5" s="363"/>
      <c r="CF5" s="363"/>
      <c r="CG5" s="363"/>
      <c r="CH5" s="363"/>
      <c r="CI5" s="363"/>
      <c r="CJ5" s="363"/>
      <c r="CK5" s="363"/>
      <c r="CL5" s="363"/>
      <c r="CM5" s="363"/>
      <c r="CN5" s="363"/>
      <c r="CO5" s="363"/>
      <c r="CP5" s="363"/>
      <c r="CQ5" s="363"/>
      <c r="CR5" s="363"/>
      <c r="CS5" s="363"/>
      <c r="CT5" s="363"/>
      <c r="CU5" s="363"/>
      <c r="CV5" s="363"/>
      <c r="CW5" s="363"/>
      <c r="CX5" s="363"/>
      <c r="CY5" s="363"/>
      <c r="CZ5" s="363"/>
      <c r="DA5" s="363"/>
      <c r="DB5" s="363"/>
      <c r="DC5" s="363"/>
      <c r="DD5" s="363"/>
      <c r="DE5" s="363"/>
      <c r="DF5" s="363"/>
      <c r="DG5" s="363"/>
      <c r="DH5" s="363"/>
      <c r="DI5" s="363"/>
      <c r="DJ5" s="363"/>
      <c r="DK5" s="363"/>
      <c r="DL5" s="363"/>
      <c r="DM5" s="363"/>
      <c r="DN5" s="363"/>
      <c r="DO5" s="363"/>
      <c r="DP5" s="363"/>
      <c r="DQ5" s="363"/>
      <c r="DR5" s="363"/>
      <c r="DS5" s="363"/>
      <c r="DT5" s="363"/>
      <c r="DU5" s="363"/>
      <c r="DV5" s="363"/>
      <c r="DW5" s="363"/>
      <c r="DX5" s="363"/>
      <c r="DY5" s="363"/>
      <c r="DZ5" s="363"/>
      <c r="EA5" s="363"/>
      <c r="EB5" s="363"/>
      <c r="EC5" s="363"/>
      <c r="ED5" s="363"/>
      <c r="EE5" s="363"/>
      <c r="EF5" s="363"/>
      <c r="EG5" s="363"/>
      <c r="EH5" s="363"/>
      <c r="EI5" s="363"/>
      <c r="EJ5" s="363"/>
      <c r="EK5" s="363"/>
      <c r="EL5" s="363"/>
      <c r="EM5" s="363"/>
      <c r="EN5" s="363"/>
      <c r="EO5" s="363"/>
      <c r="EP5" s="363"/>
      <c r="EQ5" s="363"/>
      <c r="ER5" s="363"/>
      <c r="ES5" s="363"/>
      <c r="ET5" s="363"/>
      <c r="EU5" s="363"/>
      <c r="EV5" s="363"/>
      <c r="EW5" s="363"/>
      <c r="EX5" s="363"/>
      <c r="EY5" s="363"/>
      <c r="EZ5" s="363"/>
      <c r="FA5" s="363"/>
      <c r="FB5" s="363"/>
      <c r="FC5" s="363"/>
      <c r="FD5" s="363"/>
      <c r="FE5" s="363"/>
      <c r="FF5" s="363"/>
      <c r="FG5" s="363"/>
      <c r="FH5" s="363"/>
      <c r="FI5" s="363"/>
      <c r="FJ5" s="363"/>
      <c r="FK5" s="363"/>
      <c r="FL5" s="363"/>
      <c r="FM5" s="363"/>
      <c r="FN5" s="363"/>
      <c r="FO5" s="363"/>
      <c r="FP5" s="363"/>
      <c r="FQ5" s="363"/>
      <c r="FR5" s="363"/>
      <c r="FS5" s="363"/>
      <c r="FT5" s="363"/>
      <c r="FU5" s="363"/>
      <c r="FV5" s="363"/>
      <c r="FW5" s="363"/>
      <c r="FX5" s="363"/>
      <c r="FY5" s="363"/>
      <c r="FZ5" s="363"/>
      <c r="GA5" s="363"/>
      <c r="GB5" s="363"/>
      <c r="GC5" s="363"/>
      <c r="GD5" s="363"/>
      <c r="GE5" s="363"/>
      <c r="GF5" s="363"/>
      <c r="GG5" s="363"/>
      <c r="GH5" s="363"/>
      <c r="GI5" s="363"/>
      <c r="GJ5" s="363"/>
      <c r="GK5" s="363"/>
      <c r="GL5" s="363"/>
      <c r="GM5" s="363"/>
      <c r="GN5" s="363"/>
      <c r="GO5" s="363"/>
      <c r="GP5" s="363"/>
      <c r="GQ5" s="363"/>
      <c r="GR5" s="363"/>
      <c r="GS5" s="363"/>
      <c r="GT5" s="363"/>
      <c r="GU5" s="363"/>
      <c r="GV5" s="363"/>
      <c r="GW5" s="363"/>
      <c r="GX5" s="363"/>
      <c r="GY5" s="363"/>
      <c r="GZ5" s="363"/>
      <c r="HA5" s="363"/>
      <c r="HB5" s="363"/>
      <c r="HC5" s="363"/>
      <c r="HD5" s="363"/>
      <c r="HE5" s="363"/>
      <c r="HF5" s="363"/>
      <c r="HG5" s="363"/>
      <c r="HH5" s="363"/>
      <c r="HI5" s="363"/>
      <c r="HJ5" s="363"/>
      <c r="HK5" s="363"/>
      <c r="HL5" s="363"/>
      <c r="HM5" s="363"/>
      <c r="HN5" s="363"/>
      <c r="HO5" s="363"/>
      <c r="HP5" s="363"/>
      <c r="HQ5" s="363"/>
      <c r="HR5" s="363"/>
      <c r="HS5" s="363"/>
      <c r="HT5" s="363"/>
      <c r="HU5" s="363"/>
      <c r="HV5" s="363"/>
      <c r="HW5" s="363"/>
      <c r="HX5" s="363"/>
      <c r="HY5" s="363"/>
      <c r="HZ5" s="363"/>
      <c r="IA5" s="363"/>
      <c r="IB5" s="363"/>
      <c r="IC5" s="363"/>
      <c r="ID5" s="363"/>
      <c r="IE5" s="363"/>
      <c r="IF5" s="363"/>
      <c r="IG5" s="363"/>
      <c r="IH5" s="363"/>
      <c r="II5" s="363"/>
      <c r="IJ5" s="363"/>
      <c r="IK5" s="363"/>
      <c r="IL5" s="363"/>
      <c r="IM5" s="363"/>
      <c r="IN5" s="363"/>
      <c r="IO5" s="363"/>
      <c r="IP5" s="363"/>
      <c r="IQ5" s="363"/>
      <c r="IR5" s="363"/>
      <c r="IS5" s="363"/>
      <c r="IT5" s="363"/>
      <c r="IU5" s="363"/>
      <c r="IV5" s="363"/>
      <c r="IW5" s="363"/>
      <c r="IX5" s="363"/>
      <c r="IY5" s="363"/>
      <c r="IZ5" s="363"/>
      <c r="JA5" s="363"/>
      <c r="JB5" s="363"/>
      <c r="JC5" s="363"/>
      <c r="JD5" s="363"/>
      <c r="JE5" s="363"/>
      <c r="JF5" s="363"/>
      <c r="JG5" s="363"/>
      <c r="JH5" s="363"/>
      <c r="JI5" s="363"/>
      <c r="JJ5" s="363"/>
      <c r="JK5" s="363"/>
      <c r="JL5" s="363"/>
      <c r="JM5" s="363"/>
      <c r="JN5" s="363"/>
      <c r="JO5" s="363"/>
      <c r="JP5" s="363"/>
      <c r="JQ5" s="363"/>
      <c r="JR5" s="363"/>
      <c r="JS5" s="363"/>
      <c r="JT5" s="363"/>
      <c r="JU5" s="363"/>
      <c r="JV5" s="363"/>
      <c r="JW5" s="363"/>
      <c r="JX5" s="363"/>
      <c r="JY5" s="363"/>
      <c r="JZ5" s="363"/>
      <c r="KA5" s="363"/>
      <c r="KB5" s="363"/>
      <c r="KC5" s="363"/>
      <c r="KD5" s="363"/>
      <c r="KE5" s="363"/>
      <c r="KF5" s="363"/>
      <c r="KG5" s="363"/>
      <c r="KH5" s="363"/>
      <c r="KI5" s="363"/>
      <c r="KJ5" s="363"/>
      <c r="KK5" s="363"/>
      <c r="KL5" s="363"/>
      <c r="KM5" s="363"/>
      <c r="KN5" s="363"/>
      <c r="KO5" s="363"/>
      <c r="KP5" s="363"/>
      <c r="KQ5" s="363"/>
      <c r="KR5" s="363"/>
      <c r="KS5" s="363"/>
      <c r="KT5" s="363"/>
      <c r="KU5" s="363"/>
      <c r="KV5" s="363"/>
      <c r="KW5" s="363"/>
      <c r="KX5" s="363"/>
      <c r="KY5" s="363"/>
      <c r="KZ5" s="363"/>
      <c r="LA5" s="363"/>
      <c r="LB5" s="363"/>
      <c r="LC5" s="363"/>
      <c r="LD5" s="363"/>
      <c r="LE5" s="363"/>
      <c r="LF5" s="363"/>
      <c r="LG5" s="363"/>
      <c r="LH5" s="363"/>
      <c r="LI5" s="363"/>
      <c r="LJ5" s="363"/>
      <c r="LK5" s="363"/>
      <c r="LL5" s="363"/>
      <c r="LM5" s="363"/>
      <c r="LN5" s="363"/>
      <c r="LO5" s="363"/>
      <c r="LP5" s="363"/>
      <c r="LQ5" s="363"/>
      <c r="LR5" s="363"/>
      <c r="LS5" s="363"/>
      <c r="LT5" s="363"/>
      <c r="LU5" s="363"/>
      <c r="LV5" s="363"/>
      <c r="LW5" s="363"/>
      <c r="LX5" s="363"/>
      <c r="LY5" s="363"/>
      <c r="LZ5" s="363"/>
      <c r="MA5" s="363"/>
      <c r="MB5" s="363"/>
      <c r="MC5" s="363"/>
      <c r="MD5" s="363"/>
      <c r="ME5" s="363"/>
      <c r="MF5" s="363"/>
      <c r="MG5" s="363"/>
      <c r="MH5" s="363"/>
      <c r="MI5" s="363"/>
      <c r="MJ5" s="363"/>
      <c r="MK5" s="363"/>
      <c r="ML5" s="363"/>
      <c r="MM5" s="363"/>
      <c r="MN5" s="363"/>
      <c r="MO5" s="363"/>
      <c r="MP5" s="363"/>
      <c r="MQ5" s="363"/>
      <c r="MR5" s="363"/>
    </row>
    <row r="6" spans="1:356" s="536" customFormat="1" ht="14.4">
      <c r="A6" s="529"/>
      <c r="B6" s="2193" t="s">
        <v>122</v>
      </c>
      <c r="C6" s="2193"/>
      <c r="D6" s="2194"/>
      <c r="E6" s="1023" t="s">
        <v>543</v>
      </c>
      <c r="F6" s="1024">
        <v>10</v>
      </c>
      <c r="G6" s="2124">
        <f t="shared" si="0"/>
        <v>0.57834506123451734</v>
      </c>
      <c r="H6" s="39" t="s">
        <v>111</v>
      </c>
      <c r="I6" s="1397">
        <v>1638</v>
      </c>
      <c r="J6" s="1342">
        <v>3.9</v>
      </c>
      <c r="K6" s="1349">
        <v>10</v>
      </c>
      <c r="L6" s="1349">
        <v>24</v>
      </c>
      <c r="M6" s="2195">
        <f t="shared" ref="M6:M19" si="6">IF((ABS(L6))&gt;(ABS(K6)),L6-K6,0)</f>
        <v>14</v>
      </c>
      <c r="N6" s="2196">
        <f t="shared" ref="N6:N19" si="7">J6*I6</f>
        <v>6388.2</v>
      </c>
      <c r="O6" s="2128"/>
      <c r="P6" s="2125"/>
      <c r="Q6" s="2125">
        <f t="shared" ref="Q6:Q19" si="8">K6*I6</f>
        <v>16380</v>
      </c>
      <c r="R6" s="2125">
        <f t="shared" ref="R6:R19" si="9">M6*I6</f>
        <v>22932</v>
      </c>
      <c r="S6" s="2125">
        <f t="shared" ref="S6:S19" si="10">L6*I6</f>
        <v>39312</v>
      </c>
      <c r="T6" s="2125"/>
      <c r="U6" s="2125"/>
      <c r="V6" s="2197"/>
      <c r="W6" s="1300">
        <v>6.0810000000000004</v>
      </c>
      <c r="X6" s="2198"/>
      <c r="Y6" s="2125"/>
      <c r="Z6" s="2125">
        <f t="shared" si="3"/>
        <v>67444.113234930264</v>
      </c>
      <c r="AA6" s="2128">
        <f t="shared" ref="AA6:AA19" si="11">IF(N6=0,0,(HLOOKUP(H6,ACGas_2014_2015,F6+1,FALSE)))</f>
        <v>4.0364517105733082</v>
      </c>
      <c r="AB6" s="2125">
        <f t="shared" ref="AB6:AB19" si="12">AA6*N6</f>
        <v>25785.660817484408</v>
      </c>
      <c r="AC6" s="2129"/>
      <c r="AD6" s="2129"/>
      <c r="AE6" s="2199"/>
      <c r="AF6" s="1201"/>
      <c r="AG6" s="1201"/>
      <c r="AH6" s="1201"/>
      <c r="AI6" s="1201"/>
      <c r="AJ6" s="1201"/>
      <c r="AK6" s="1201"/>
      <c r="AL6" s="1201"/>
      <c r="AM6" s="1201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63"/>
      <c r="BV6" s="363"/>
      <c r="BW6" s="363"/>
      <c r="BX6" s="363"/>
      <c r="BY6" s="363"/>
      <c r="BZ6" s="363"/>
      <c r="CA6" s="363"/>
      <c r="CB6" s="363"/>
      <c r="CC6" s="363"/>
      <c r="CD6" s="363"/>
      <c r="CE6" s="363"/>
      <c r="CF6" s="363"/>
      <c r="CG6" s="363"/>
      <c r="CH6" s="363"/>
      <c r="CI6" s="363"/>
      <c r="CJ6" s="363"/>
      <c r="CK6" s="363"/>
      <c r="CL6" s="363"/>
      <c r="CM6" s="363"/>
      <c r="CN6" s="363"/>
      <c r="CO6" s="363"/>
      <c r="CP6" s="363"/>
      <c r="CQ6" s="363"/>
      <c r="CR6" s="363"/>
      <c r="CS6" s="363"/>
      <c r="CT6" s="363"/>
      <c r="CU6" s="363"/>
      <c r="CV6" s="363"/>
      <c r="CW6" s="363"/>
      <c r="CX6" s="363"/>
      <c r="CY6" s="363"/>
      <c r="CZ6" s="363"/>
      <c r="DA6" s="363"/>
      <c r="DB6" s="363"/>
      <c r="DC6" s="363"/>
      <c r="DD6" s="363"/>
      <c r="DE6" s="363"/>
      <c r="DF6" s="363"/>
      <c r="DG6" s="363"/>
      <c r="DH6" s="363"/>
      <c r="DI6" s="363"/>
      <c r="DJ6" s="363"/>
      <c r="DK6" s="363"/>
      <c r="DL6" s="363"/>
      <c r="DM6" s="363"/>
      <c r="DN6" s="363"/>
      <c r="DO6" s="363"/>
      <c r="DP6" s="363"/>
      <c r="DQ6" s="363"/>
      <c r="DR6" s="363"/>
      <c r="DS6" s="363"/>
      <c r="DT6" s="363"/>
      <c r="DU6" s="363"/>
      <c r="DV6" s="363"/>
      <c r="DW6" s="363"/>
      <c r="DX6" s="363"/>
      <c r="DY6" s="363"/>
      <c r="DZ6" s="363"/>
      <c r="EA6" s="363"/>
      <c r="EB6" s="363"/>
      <c r="EC6" s="363"/>
      <c r="ED6" s="363"/>
      <c r="EE6" s="363"/>
      <c r="EF6" s="363"/>
      <c r="EG6" s="363"/>
      <c r="EH6" s="363"/>
      <c r="EI6" s="363"/>
      <c r="EJ6" s="363"/>
      <c r="EK6" s="363"/>
      <c r="EL6" s="363"/>
      <c r="EM6" s="363"/>
      <c r="EN6" s="363"/>
      <c r="EO6" s="363"/>
      <c r="EP6" s="363"/>
      <c r="EQ6" s="363"/>
      <c r="ER6" s="363"/>
      <c r="ES6" s="363"/>
      <c r="ET6" s="363"/>
      <c r="EU6" s="363"/>
      <c r="EV6" s="363"/>
      <c r="EW6" s="363"/>
      <c r="EX6" s="363"/>
      <c r="EY6" s="363"/>
      <c r="EZ6" s="363"/>
      <c r="FA6" s="363"/>
      <c r="FB6" s="363"/>
      <c r="FC6" s="363"/>
      <c r="FD6" s="363"/>
      <c r="FE6" s="363"/>
      <c r="FF6" s="363"/>
      <c r="FG6" s="363"/>
      <c r="FH6" s="363"/>
      <c r="FI6" s="363"/>
      <c r="FJ6" s="363"/>
      <c r="FK6" s="363"/>
      <c r="FL6" s="363"/>
      <c r="FM6" s="363"/>
      <c r="FN6" s="363"/>
      <c r="FO6" s="363"/>
      <c r="FP6" s="363"/>
      <c r="FQ6" s="363"/>
      <c r="FR6" s="363"/>
      <c r="FS6" s="363"/>
      <c r="FT6" s="363"/>
      <c r="FU6" s="363"/>
      <c r="FV6" s="363"/>
      <c r="FW6" s="363"/>
      <c r="FX6" s="363"/>
      <c r="FY6" s="363"/>
      <c r="FZ6" s="363"/>
      <c r="GA6" s="363"/>
      <c r="GB6" s="363"/>
      <c r="GC6" s="363"/>
      <c r="GD6" s="363"/>
      <c r="GE6" s="363"/>
      <c r="GF6" s="363"/>
      <c r="GG6" s="363"/>
      <c r="GH6" s="363"/>
      <c r="GI6" s="363"/>
      <c r="GJ6" s="363"/>
      <c r="GK6" s="363"/>
      <c r="GL6" s="363"/>
      <c r="GM6" s="363"/>
      <c r="GN6" s="363"/>
      <c r="GO6" s="363"/>
      <c r="GP6" s="363"/>
      <c r="GQ6" s="363"/>
      <c r="GR6" s="363"/>
      <c r="GS6" s="363"/>
      <c r="GT6" s="363"/>
      <c r="GU6" s="363"/>
      <c r="GV6" s="363"/>
      <c r="GW6" s="363"/>
      <c r="GX6" s="363"/>
      <c r="GY6" s="363"/>
      <c r="GZ6" s="363"/>
      <c r="HA6" s="363"/>
      <c r="HB6" s="363"/>
      <c r="HC6" s="363"/>
      <c r="HD6" s="363"/>
      <c r="HE6" s="363"/>
      <c r="HF6" s="363"/>
      <c r="HG6" s="363"/>
      <c r="HH6" s="363"/>
      <c r="HI6" s="363"/>
      <c r="HJ6" s="363"/>
      <c r="HK6" s="363"/>
      <c r="HL6" s="363"/>
      <c r="HM6" s="363"/>
      <c r="HN6" s="363"/>
      <c r="HO6" s="363"/>
      <c r="HP6" s="363"/>
      <c r="HQ6" s="363"/>
      <c r="HR6" s="363"/>
      <c r="HS6" s="363"/>
      <c r="HT6" s="363"/>
      <c r="HU6" s="363"/>
      <c r="HV6" s="363"/>
      <c r="HW6" s="363"/>
      <c r="HX6" s="363"/>
      <c r="HY6" s="363"/>
      <c r="HZ6" s="363"/>
      <c r="IA6" s="363"/>
      <c r="IB6" s="363"/>
      <c r="IC6" s="363"/>
      <c r="ID6" s="363"/>
      <c r="IE6" s="363"/>
      <c r="IF6" s="363"/>
      <c r="IG6" s="363"/>
      <c r="IH6" s="363"/>
      <c r="II6" s="363"/>
      <c r="IJ6" s="363"/>
      <c r="IK6" s="363"/>
      <c r="IL6" s="363"/>
      <c r="IM6" s="363"/>
      <c r="IN6" s="363"/>
      <c r="IO6" s="363"/>
      <c r="IP6" s="363"/>
      <c r="IQ6" s="363"/>
      <c r="IR6" s="363"/>
      <c r="IS6" s="363"/>
      <c r="IT6" s="363"/>
      <c r="IU6" s="363"/>
      <c r="IV6" s="363"/>
      <c r="IW6" s="363"/>
      <c r="IX6" s="363"/>
      <c r="IY6" s="363"/>
      <c r="IZ6" s="363"/>
      <c r="JA6" s="363"/>
      <c r="JB6" s="363"/>
      <c r="JC6" s="363"/>
      <c r="JD6" s="363"/>
      <c r="JE6" s="363"/>
      <c r="JF6" s="363"/>
      <c r="JG6" s="363"/>
      <c r="JH6" s="363"/>
      <c r="JI6" s="363"/>
      <c r="JJ6" s="363"/>
      <c r="JK6" s="363"/>
      <c r="JL6" s="363"/>
      <c r="JM6" s="363"/>
      <c r="JN6" s="363"/>
      <c r="JO6" s="363"/>
      <c r="JP6" s="363"/>
      <c r="JQ6" s="363"/>
      <c r="JR6" s="363"/>
      <c r="JS6" s="363"/>
      <c r="JT6" s="363"/>
      <c r="JU6" s="363"/>
      <c r="JV6" s="363"/>
      <c r="JW6" s="363"/>
      <c r="JX6" s="363"/>
      <c r="JY6" s="363"/>
      <c r="JZ6" s="363"/>
      <c r="KA6" s="363"/>
      <c r="KB6" s="363"/>
      <c r="KC6" s="363"/>
      <c r="KD6" s="363"/>
      <c r="KE6" s="363"/>
      <c r="KF6" s="363"/>
      <c r="KG6" s="363"/>
      <c r="KH6" s="363"/>
      <c r="KI6" s="363"/>
      <c r="KJ6" s="363"/>
      <c r="KK6" s="363"/>
      <c r="KL6" s="363"/>
      <c r="KM6" s="363"/>
      <c r="KN6" s="363"/>
      <c r="KO6" s="363"/>
      <c r="KP6" s="363"/>
      <c r="KQ6" s="363"/>
      <c r="KR6" s="363"/>
      <c r="KS6" s="363"/>
      <c r="KT6" s="363"/>
      <c r="KU6" s="363"/>
      <c r="KV6" s="363"/>
      <c r="KW6" s="363"/>
      <c r="KX6" s="363"/>
      <c r="KY6" s="363"/>
      <c r="KZ6" s="363"/>
      <c r="LA6" s="363"/>
      <c r="LB6" s="363"/>
      <c r="LC6" s="363"/>
      <c r="LD6" s="363"/>
      <c r="LE6" s="363"/>
      <c r="LF6" s="363"/>
      <c r="LG6" s="363"/>
      <c r="LH6" s="363"/>
      <c r="LI6" s="363"/>
      <c r="LJ6" s="363"/>
      <c r="LK6" s="363"/>
      <c r="LL6" s="363"/>
      <c r="LM6" s="363"/>
      <c r="LN6" s="363"/>
      <c r="LO6" s="363"/>
      <c r="LP6" s="363"/>
      <c r="LQ6" s="363"/>
      <c r="LR6" s="363"/>
      <c r="LS6" s="363"/>
      <c r="LT6" s="363"/>
      <c r="LU6" s="363"/>
      <c r="LV6" s="363"/>
      <c r="LW6" s="363"/>
      <c r="LX6" s="363"/>
      <c r="LY6" s="363"/>
      <c r="LZ6" s="363"/>
      <c r="MA6" s="363"/>
      <c r="MB6" s="363"/>
      <c r="MC6" s="363"/>
      <c r="MD6" s="363"/>
      <c r="ME6" s="363"/>
      <c r="MF6" s="363"/>
      <c r="MG6" s="363"/>
      <c r="MH6" s="363"/>
      <c r="MI6" s="363"/>
      <c r="MJ6" s="363"/>
      <c r="MK6" s="363"/>
      <c r="ML6" s="363"/>
      <c r="MM6" s="363"/>
      <c r="MN6" s="363"/>
      <c r="MO6" s="363"/>
      <c r="MP6" s="363"/>
      <c r="MQ6" s="363"/>
      <c r="MR6" s="363"/>
    </row>
    <row r="7" spans="1:356" s="536" customFormat="1" ht="14.4">
      <c r="A7" s="529"/>
      <c r="B7" s="2193" t="s">
        <v>122</v>
      </c>
      <c r="C7" s="2193"/>
      <c r="D7" s="2194"/>
      <c r="E7" s="1023" t="s">
        <v>544</v>
      </c>
      <c r="F7" s="1024">
        <v>10</v>
      </c>
      <c r="G7" s="2124">
        <f t="shared" si="0"/>
        <v>1.3447640760410249</v>
      </c>
      <c r="H7" s="39" t="s">
        <v>111</v>
      </c>
      <c r="I7" s="1397">
        <v>5713</v>
      </c>
      <c r="J7" s="1342">
        <v>2.6</v>
      </c>
      <c r="K7" s="1349">
        <v>10</v>
      </c>
      <c r="L7" s="1349">
        <v>24</v>
      </c>
      <c r="M7" s="2195">
        <f t="shared" si="6"/>
        <v>14</v>
      </c>
      <c r="N7" s="2196">
        <f t="shared" si="7"/>
        <v>14853.800000000001</v>
      </c>
      <c r="O7" s="2128"/>
      <c r="P7" s="2125"/>
      <c r="Q7" s="2125">
        <f t="shared" si="8"/>
        <v>57130</v>
      </c>
      <c r="R7" s="2125">
        <f t="shared" si="9"/>
        <v>79982</v>
      </c>
      <c r="S7" s="2125">
        <f t="shared" si="10"/>
        <v>137112</v>
      </c>
      <c r="T7" s="2125"/>
      <c r="U7" s="2125"/>
      <c r="V7" s="2197"/>
      <c r="W7" s="1300">
        <v>3.8899999999999997</v>
      </c>
      <c r="X7" s="2198"/>
      <c r="Y7" s="2125"/>
      <c r="Z7" s="2125">
        <f t="shared" si="3"/>
        <v>150476.60124786678</v>
      </c>
      <c r="AA7" s="2128">
        <f t="shared" si="11"/>
        <v>4.0364517105733082</v>
      </c>
      <c r="AB7" s="2125">
        <f t="shared" si="12"/>
        <v>59956.64641851381</v>
      </c>
      <c r="AC7" s="2129"/>
      <c r="AD7" s="2129"/>
      <c r="AE7" s="2199"/>
      <c r="AF7" s="1201"/>
      <c r="AG7" s="1201"/>
      <c r="AH7" s="1201"/>
      <c r="AI7" s="1201"/>
      <c r="AJ7" s="1201"/>
      <c r="AK7" s="1201"/>
      <c r="AL7" s="1201"/>
      <c r="AM7" s="1201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63"/>
      <c r="BV7" s="363"/>
      <c r="BW7" s="363"/>
      <c r="BX7" s="363"/>
      <c r="BY7" s="363"/>
      <c r="BZ7" s="363"/>
      <c r="CA7" s="363"/>
      <c r="CB7" s="363"/>
      <c r="CC7" s="363"/>
      <c r="CD7" s="363"/>
      <c r="CE7" s="363"/>
      <c r="CF7" s="363"/>
      <c r="CG7" s="363"/>
      <c r="CH7" s="363"/>
      <c r="CI7" s="363"/>
      <c r="CJ7" s="363"/>
      <c r="CK7" s="363"/>
      <c r="CL7" s="363"/>
      <c r="CM7" s="363"/>
      <c r="CN7" s="363"/>
      <c r="CO7" s="363"/>
      <c r="CP7" s="363"/>
      <c r="CQ7" s="363"/>
      <c r="CR7" s="363"/>
      <c r="CS7" s="363"/>
      <c r="CT7" s="363"/>
      <c r="CU7" s="363"/>
      <c r="CV7" s="363"/>
      <c r="CW7" s="363"/>
      <c r="CX7" s="363"/>
      <c r="CY7" s="363"/>
      <c r="CZ7" s="363"/>
      <c r="DA7" s="363"/>
      <c r="DB7" s="363"/>
      <c r="DC7" s="363"/>
      <c r="DD7" s="363"/>
      <c r="DE7" s="363"/>
      <c r="DF7" s="363"/>
      <c r="DG7" s="363"/>
      <c r="DH7" s="363"/>
      <c r="DI7" s="363"/>
      <c r="DJ7" s="363"/>
      <c r="DK7" s="363"/>
      <c r="DL7" s="363"/>
      <c r="DM7" s="363"/>
      <c r="DN7" s="363"/>
      <c r="DO7" s="363"/>
      <c r="DP7" s="363"/>
      <c r="DQ7" s="363"/>
      <c r="DR7" s="363"/>
      <c r="DS7" s="363"/>
      <c r="DT7" s="363"/>
      <c r="DU7" s="363"/>
      <c r="DV7" s="363"/>
      <c r="DW7" s="363"/>
      <c r="DX7" s="363"/>
      <c r="DY7" s="363"/>
      <c r="DZ7" s="363"/>
      <c r="EA7" s="363"/>
      <c r="EB7" s="363"/>
      <c r="EC7" s="363"/>
      <c r="ED7" s="363"/>
      <c r="EE7" s="363"/>
      <c r="EF7" s="363"/>
      <c r="EG7" s="363"/>
      <c r="EH7" s="363"/>
      <c r="EI7" s="363"/>
      <c r="EJ7" s="363"/>
      <c r="EK7" s="363"/>
      <c r="EL7" s="363"/>
      <c r="EM7" s="363"/>
      <c r="EN7" s="363"/>
      <c r="EO7" s="363"/>
      <c r="EP7" s="363"/>
      <c r="EQ7" s="363"/>
      <c r="ER7" s="363"/>
      <c r="ES7" s="363"/>
      <c r="ET7" s="363"/>
      <c r="EU7" s="363"/>
      <c r="EV7" s="363"/>
      <c r="EW7" s="363"/>
      <c r="EX7" s="363"/>
      <c r="EY7" s="363"/>
      <c r="EZ7" s="363"/>
      <c r="FA7" s="363"/>
      <c r="FB7" s="363"/>
      <c r="FC7" s="363"/>
      <c r="FD7" s="363"/>
      <c r="FE7" s="363"/>
      <c r="FF7" s="363"/>
      <c r="FG7" s="363"/>
      <c r="FH7" s="363"/>
      <c r="FI7" s="363"/>
      <c r="FJ7" s="363"/>
      <c r="FK7" s="363"/>
      <c r="FL7" s="363"/>
      <c r="FM7" s="363"/>
      <c r="FN7" s="363"/>
      <c r="FO7" s="363"/>
      <c r="FP7" s="363"/>
      <c r="FQ7" s="363"/>
      <c r="FR7" s="363"/>
      <c r="FS7" s="363"/>
      <c r="FT7" s="363"/>
      <c r="FU7" s="363"/>
      <c r="FV7" s="363"/>
      <c r="FW7" s="363"/>
      <c r="FX7" s="363"/>
      <c r="FY7" s="363"/>
      <c r="FZ7" s="363"/>
      <c r="GA7" s="363"/>
      <c r="GB7" s="363"/>
      <c r="GC7" s="363"/>
      <c r="GD7" s="363"/>
      <c r="GE7" s="363"/>
      <c r="GF7" s="363"/>
      <c r="GG7" s="363"/>
      <c r="GH7" s="363"/>
      <c r="GI7" s="363"/>
      <c r="GJ7" s="363"/>
      <c r="GK7" s="363"/>
      <c r="GL7" s="363"/>
      <c r="GM7" s="363"/>
      <c r="GN7" s="363"/>
      <c r="GO7" s="363"/>
      <c r="GP7" s="363"/>
      <c r="GQ7" s="363"/>
      <c r="GR7" s="363"/>
      <c r="GS7" s="363"/>
      <c r="GT7" s="363"/>
      <c r="GU7" s="363"/>
      <c r="GV7" s="363"/>
      <c r="GW7" s="363"/>
      <c r="GX7" s="363"/>
      <c r="GY7" s="363"/>
      <c r="GZ7" s="363"/>
      <c r="HA7" s="363"/>
      <c r="HB7" s="363"/>
      <c r="HC7" s="363"/>
      <c r="HD7" s="363"/>
      <c r="HE7" s="363"/>
      <c r="HF7" s="363"/>
      <c r="HG7" s="363"/>
      <c r="HH7" s="363"/>
      <c r="HI7" s="363"/>
      <c r="HJ7" s="363"/>
      <c r="HK7" s="363"/>
      <c r="HL7" s="363"/>
      <c r="HM7" s="363"/>
      <c r="HN7" s="363"/>
      <c r="HO7" s="363"/>
      <c r="HP7" s="363"/>
      <c r="HQ7" s="363"/>
      <c r="HR7" s="363"/>
      <c r="HS7" s="363"/>
      <c r="HT7" s="363"/>
      <c r="HU7" s="363"/>
      <c r="HV7" s="363"/>
      <c r="HW7" s="363"/>
      <c r="HX7" s="363"/>
      <c r="HY7" s="363"/>
      <c r="HZ7" s="363"/>
      <c r="IA7" s="363"/>
      <c r="IB7" s="363"/>
      <c r="IC7" s="363"/>
      <c r="ID7" s="363"/>
      <c r="IE7" s="363"/>
      <c r="IF7" s="363"/>
      <c r="IG7" s="363"/>
      <c r="IH7" s="363"/>
      <c r="II7" s="363"/>
      <c r="IJ7" s="363"/>
      <c r="IK7" s="363"/>
      <c r="IL7" s="363"/>
      <c r="IM7" s="363"/>
      <c r="IN7" s="363"/>
      <c r="IO7" s="363"/>
      <c r="IP7" s="363"/>
      <c r="IQ7" s="363"/>
      <c r="IR7" s="363"/>
      <c r="IS7" s="363"/>
      <c r="IT7" s="363"/>
      <c r="IU7" s="363"/>
      <c r="IV7" s="363"/>
      <c r="IW7" s="363"/>
      <c r="IX7" s="363"/>
      <c r="IY7" s="363"/>
      <c r="IZ7" s="363"/>
      <c r="JA7" s="363"/>
      <c r="JB7" s="363"/>
      <c r="JC7" s="363"/>
      <c r="JD7" s="363"/>
      <c r="JE7" s="363"/>
      <c r="JF7" s="363"/>
      <c r="JG7" s="363"/>
      <c r="JH7" s="363"/>
      <c r="JI7" s="363"/>
      <c r="JJ7" s="363"/>
      <c r="JK7" s="363"/>
      <c r="JL7" s="363"/>
      <c r="JM7" s="363"/>
      <c r="JN7" s="363"/>
      <c r="JO7" s="363"/>
      <c r="JP7" s="363"/>
      <c r="JQ7" s="363"/>
      <c r="JR7" s="363"/>
      <c r="JS7" s="363"/>
      <c r="JT7" s="363"/>
      <c r="JU7" s="363"/>
      <c r="JV7" s="363"/>
      <c r="JW7" s="363"/>
      <c r="JX7" s="363"/>
      <c r="JY7" s="363"/>
      <c r="JZ7" s="363"/>
      <c r="KA7" s="363"/>
      <c r="KB7" s="363"/>
      <c r="KC7" s="363"/>
      <c r="KD7" s="363"/>
      <c r="KE7" s="363"/>
      <c r="KF7" s="363"/>
      <c r="KG7" s="363"/>
      <c r="KH7" s="363"/>
      <c r="KI7" s="363"/>
      <c r="KJ7" s="363"/>
      <c r="KK7" s="363"/>
      <c r="KL7" s="363"/>
      <c r="KM7" s="363"/>
      <c r="KN7" s="363"/>
      <c r="KO7" s="363"/>
      <c r="KP7" s="363"/>
      <c r="KQ7" s="363"/>
      <c r="KR7" s="363"/>
      <c r="KS7" s="363"/>
      <c r="KT7" s="363"/>
      <c r="KU7" s="363"/>
      <c r="KV7" s="363"/>
      <c r="KW7" s="363"/>
      <c r="KX7" s="363"/>
      <c r="KY7" s="363"/>
      <c r="KZ7" s="363"/>
      <c r="LA7" s="363"/>
      <c r="LB7" s="363"/>
      <c r="LC7" s="363"/>
      <c r="LD7" s="363"/>
      <c r="LE7" s="363"/>
      <c r="LF7" s="363"/>
      <c r="LG7" s="363"/>
      <c r="LH7" s="363"/>
      <c r="LI7" s="363"/>
      <c r="LJ7" s="363"/>
      <c r="LK7" s="363"/>
      <c r="LL7" s="363"/>
      <c r="LM7" s="363"/>
      <c r="LN7" s="363"/>
      <c r="LO7" s="363"/>
      <c r="LP7" s="363"/>
      <c r="LQ7" s="363"/>
      <c r="LR7" s="363"/>
      <c r="LS7" s="363"/>
      <c r="LT7" s="363"/>
      <c r="LU7" s="363"/>
      <c r="LV7" s="363"/>
      <c r="LW7" s="363"/>
      <c r="LX7" s="363"/>
      <c r="LY7" s="363"/>
      <c r="LZ7" s="363"/>
      <c r="MA7" s="363"/>
      <c r="MB7" s="363"/>
      <c r="MC7" s="363"/>
      <c r="MD7" s="363"/>
      <c r="ME7" s="363"/>
      <c r="MF7" s="363"/>
      <c r="MG7" s="363"/>
      <c r="MH7" s="363"/>
      <c r="MI7" s="363"/>
      <c r="MJ7" s="363"/>
      <c r="MK7" s="363"/>
      <c r="ML7" s="363"/>
      <c r="MM7" s="363"/>
      <c r="MN7" s="363"/>
      <c r="MO7" s="363"/>
      <c r="MP7" s="363"/>
      <c r="MQ7" s="363"/>
      <c r="MR7" s="363"/>
    </row>
    <row r="8" spans="1:356" s="536" customFormat="1" ht="14.4">
      <c r="A8" s="529"/>
      <c r="B8" s="2193" t="s">
        <v>122</v>
      </c>
      <c r="C8" s="2193"/>
      <c r="D8" s="2194"/>
      <c r="E8" s="1023" t="s">
        <v>539</v>
      </c>
      <c r="F8" s="1024">
        <v>10</v>
      </c>
      <c r="G8" s="2124">
        <f t="shared" si="0"/>
        <v>0.67780498488628782</v>
      </c>
      <c r="H8" s="39" t="s">
        <v>111</v>
      </c>
      <c r="I8" s="1397">
        <v>734</v>
      </c>
      <c r="J8" s="1342">
        <v>10.199999999999999</v>
      </c>
      <c r="K8" s="1349">
        <v>10</v>
      </c>
      <c r="L8" s="1349">
        <v>24</v>
      </c>
      <c r="M8" s="2195">
        <f t="shared" si="6"/>
        <v>14</v>
      </c>
      <c r="N8" s="2196">
        <f t="shared" si="7"/>
        <v>7486.7999999999993</v>
      </c>
      <c r="O8" s="2128"/>
      <c r="P8" s="2125"/>
      <c r="Q8" s="2125">
        <f t="shared" si="8"/>
        <v>7340</v>
      </c>
      <c r="R8" s="2125">
        <f t="shared" si="9"/>
        <v>10276</v>
      </c>
      <c r="S8" s="2125">
        <f t="shared" si="10"/>
        <v>17616</v>
      </c>
      <c r="T8" s="2125"/>
      <c r="U8" s="2125"/>
      <c r="V8" s="2197"/>
      <c r="W8" s="1300">
        <v>16.535</v>
      </c>
      <c r="X8" s="2198"/>
      <c r="Y8" s="2125"/>
      <c r="Z8" s="2125">
        <f t="shared" si="3"/>
        <v>82177.969678092777</v>
      </c>
      <c r="AA8" s="2128">
        <f t="shared" si="11"/>
        <v>4.0364517105733082</v>
      </c>
      <c r="AB8" s="2125">
        <f t="shared" si="12"/>
        <v>30220.106666720239</v>
      </c>
      <c r="AC8" s="2129"/>
      <c r="AD8" s="2129"/>
      <c r="AE8" s="2199"/>
      <c r="AF8" s="1201"/>
      <c r="AG8" s="1201"/>
      <c r="AH8" s="1201"/>
      <c r="AI8" s="1201"/>
      <c r="AJ8" s="1201"/>
      <c r="AK8" s="1201"/>
      <c r="AL8" s="1201"/>
      <c r="AM8" s="1201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63"/>
      <c r="BV8" s="363"/>
      <c r="BW8" s="363"/>
      <c r="BX8" s="363"/>
      <c r="BY8" s="363"/>
      <c r="BZ8" s="363"/>
      <c r="CA8" s="363"/>
      <c r="CB8" s="363"/>
      <c r="CC8" s="363"/>
      <c r="CD8" s="363"/>
      <c r="CE8" s="363"/>
      <c r="CF8" s="363"/>
      <c r="CG8" s="363"/>
      <c r="CH8" s="363"/>
      <c r="CI8" s="363"/>
      <c r="CJ8" s="363"/>
      <c r="CK8" s="363"/>
      <c r="CL8" s="363"/>
      <c r="CM8" s="363"/>
      <c r="CN8" s="363"/>
      <c r="CO8" s="363"/>
      <c r="CP8" s="363"/>
      <c r="CQ8" s="363"/>
      <c r="CR8" s="363"/>
      <c r="CS8" s="363"/>
      <c r="CT8" s="363"/>
      <c r="CU8" s="363"/>
      <c r="CV8" s="363"/>
      <c r="CW8" s="363"/>
      <c r="CX8" s="363"/>
      <c r="CY8" s="363"/>
      <c r="CZ8" s="363"/>
      <c r="DA8" s="363"/>
      <c r="DB8" s="363"/>
      <c r="DC8" s="363"/>
      <c r="DD8" s="363"/>
      <c r="DE8" s="363"/>
      <c r="DF8" s="363"/>
      <c r="DG8" s="363"/>
      <c r="DH8" s="363"/>
      <c r="DI8" s="363"/>
      <c r="DJ8" s="363"/>
      <c r="DK8" s="363"/>
      <c r="DL8" s="363"/>
      <c r="DM8" s="363"/>
      <c r="DN8" s="363"/>
      <c r="DO8" s="363"/>
      <c r="DP8" s="363"/>
      <c r="DQ8" s="363"/>
      <c r="DR8" s="363"/>
      <c r="DS8" s="363"/>
      <c r="DT8" s="363"/>
      <c r="DU8" s="363"/>
      <c r="DV8" s="363"/>
      <c r="DW8" s="363"/>
      <c r="DX8" s="363"/>
      <c r="DY8" s="363"/>
      <c r="DZ8" s="363"/>
      <c r="EA8" s="363"/>
      <c r="EB8" s="363"/>
      <c r="EC8" s="363"/>
      <c r="ED8" s="363"/>
      <c r="EE8" s="363"/>
      <c r="EF8" s="363"/>
      <c r="EG8" s="363"/>
      <c r="EH8" s="363"/>
      <c r="EI8" s="363"/>
      <c r="EJ8" s="363"/>
      <c r="EK8" s="363"/>
      <c r="EL8" s="363"/>
      <c r="EM8" s="363"/>
      <c r="EN8" s="363"/>
      <c r="EO8" s="363"/>
      <c r="EP8" s="363"/>
      <c r="EQ8" s="363"/>
      <c r="ER8" s="363"/>
      <c r="ES8" s="363"/>
      <c r="ET8" s="363"/>
      <c r="EU8" s="363"/>
      <c r="EV8" s="363"/>
      <c r="EW8" s="363"/>
      <c r="EX8" s="363"/>
      <c r="EY8" s="363"/>
      <c r="EZ8" s="363"/>
      <c r="FA8" s="363"/>
      <c r="FB8" s="363"/>
      <c r="FC8" s="363"/>
      <c r="FD8" s="363"/>
      <c r="FE8" s="363"/>
      <c r="FF8" s="363"/>
      <c r="FG8" s="363"/>
      <c r="FH8" s="363"/>
      <c r="FI8" s="363"/>
      <c r="FJ8" s="363"/>
      <c r="FK8" s="363"/>
      <c r="FL8" s="363"/>
      <c r="FM8" s="363"/>
      <c r="FN8" s="363"/>
      <c r="FO8" s="363"/>
      <c r="FP8" s="363"/>
      <c r="FQ8" s="363"/>
      <c r="FR8" s="363"/>
      <c r="FS8" s="363"/>
      <c r="FT8" s="363"/>
      <c r="FU8" s="363"/>
      <c r="FV8" s="363"/>
      <c r="FW8" s="363"/>
      <c r="FX8" s="363"/>
      <c r="FY8" s="363"/>
      <c r="FZ8" s="363"/>
      <c r="GA8" s="363"/>
      <c r="GB8" s="363"/>
      <c r="GC8" s="363"/>
      <c r="GD8" s="363"/>
      <c r="GE8" s="363"/>
      <c r="GF8" s="363"/>
      <c r="GG8" s="363"/>
      <c r="GH8" s="363"/>
      <c r="GI8" s="363"/>
      <c r="GJ8" s="363"/>
      <c r="GK8" s="363"/>
      <c r="GL8" s="363"/>
      <c r="GM8" s="363"/>
      <c r="GN8" s="363"/>
      <c r="GO8" s="363"/>
      <c r="GP8" s="363"/>
      <c r="GQ8" s="363"/>
      <c r="GR8" s="363"/>
      <c r="GS8" s="363"/>
      <c r="GT8" s="363"/>
      <c r="GU8" s="363"/>
      <c r="GV8" s="363"/>
      <c r="GW8" s="363"/>
      <c r="GX8" s="363"/>
      <c r="GY8" s="363"/>
      <c r="GZ8" s="363"/>
      <c r="HA8" s="363"/>
      <c r="HB8" s="363"/>
      <c r="HC8" s="363"/>
      <c r="HD8" s="363"/>
      <c r="HE8" s="363"/>
      <c r="HF8" s="363"/>
      <c r="HG8" s="363"/>
      <c r="HH8" s="363"/>
      <c r="HI8" s="363"/>
      <c r="HJ8" s="363"/>
      <c r="HK8" s="363"/>
      <c r="HL8" s="363"/>
      <c r="HM8" s="363"/>
      <c r="HN8" s="363"/>
      <c r="HO8" s="363"/>
      <c r="HP8" s="363"/>
      <c r="HQ8" s="363"/>
      <c r="HR8" s="363"/>
      <c r="HS8" s="363"/>
      <c r="HT8" s="363"/>
      <c r="HU8" s="363"/>
      <c r="HV8" s="363"/>
      <c r="HW8" s="363"/>
      <c r="HX8" s="363"/>
      <c r="HY8" s="363"/>
      <c r="HZ8" s="363"/>
      <c r="IA8" s="363"/>
      <c r="IB8" s="363"/>
      <c r="IC8" s="363"/>
      <c r="ID8" s="363"/>
      <c r="IE8" s="363"/>
      <c r="IF8" s="363"/>
      <c r="IG8" s="363"/>
      <c r="IH8" s="363"/>
      <c r="II8" s="363"/>
      <c r="IJ8" s="363"/>
      <c r="IK8" s="363"/>
      <c r="IL8" s="363"/>
      <c r="IM8" s="363"/>
      <c r="IN8" s="363"/>
      <c r="IO8" s="363"/>
      <c r="IP8" s="363"/>
      <c r="IQ8" s="363"/>
      <c r="IR8" s="363"/>
      <c r="IS8" s="363"/>
      <c r="IT8" s="363"/>
      <c r="IU8" s="363"/>
      <c r="IV8" s="363"/>
      <c r="IW8" s="363"/>
      <c r="IX8" s="363"/>
      <c r="IY8" s="363"/>
      <c r="IZ8" s="363"/>
      <c r="JA8" s="363"/>
      <c r="JB8" s="363"/>
      <c r="JC8" s="363"/>
      <c r="JD8" s="363"/>
      <c r="JE8" s="363"/>
      <c r="JF8" s="363"/>
      <c r="JG8" s="363"/>
      <c r="JH8" s="363"/>
      <c r="JI8" s="363"/>
      <c r="JJ8" s="363"/>
      <c r="JK8" s="363"/>
      <c r="JL8" s="363"/>
      <c r="JM8" s="363"/>
      <c r="JN8" s="363"/>
      <c r="JO8" s="363"/>
      <c r="JP8" s="363"/>
      <c r="JQ8" s="363"/>
      <c r="JR8" s="363"/>
      <c r="JS8" s="363"/>
      <c r="JT8" s="363"/>
      <c r="JU8" s="363"/>
      <c r="JV8" s="363"/>
      <c r="JW8" s="363"/>
      <c r="JX8" s="363"/>
      <c r="JY8" s="363"/>
      <c r="JZ8" s="363"/>
      <c r="KA8" s="363"/>
      <c r="KB8" s="363"/>
      <c r="KC8" s="363"/>
      <c r="KD8" s="363"/>
      <c r="KE8" s="363"/>
      <c r="KF8" s="363"/>
      <c r="KG8" s="363"/>
      <c r="KH8" s="363"/>
      <c r="KI8" s="363"/>
      <c r="KJ8" s="363"/>
      <c r="KK8" s="363"/>
      <c r="KL8" s="363"/>
      <c r="KM8" s="363"/>
      <c r="KN8" s="363"/>
      <c r="KO8" s="363"/>
      <c r="KP8" s="363"/>
      <c r="KQ8" s="363"/>
      <c r="KR8" s="363"/>
      <c r="KS8" s="363"/>
      <c r="KT8" s="363"/>
      <c r="KU8" s="363"/>
      <c r="KV8" s="363"/>
      <c r="KW8" s="363"/>
      <c r="KX8" s="363"/>
      <c r="KY8" s="363"/>
      <c r="KZ8" s="363"/>
      <c r="LA8" s="363"/>
      <c r="LB8" s="363"/>
      <c r="LC8" s="363"/>
      <c r="LD8" s="363"/>
      <c r="LE8" s="363"/>
      <c r="LF8" s="363"/>
      <c r="LG8" s="363"/>
      <c r="LH8" s="363"/>
      <c r="LI8" s="363"/>
      <c r="LJ8" s="363"/>
      <c r="LK8" s="363"/>
      <c r="LL8" s="363"/>
      <c r="LM8" s="363"/>
      <c r="LN8" s="363"/>
      <c r="LO8" s="363"/>
      <c r="LP8" s="363"/>
      <c r="LQ8" s="363"/>
      <c r="LR8" s="363"/>
      <c r="LS8" s="363"/>
      <c r="LT8" s="363"/>
      <c r="LU8" s="363"/>
      <c r="LV8" s="363"/>
      <c r="LW8" s="363"/>
      <c r="LX8" s="363"/>
      <c r="LY8" s="363"/>
      <c r="LZ8" s="363"/>
      <c r="MA8" s="363"/>
      <c r="MB8" s="363"/>
      <c r="MC8" s="363"/>
      <c r="MD8" s="363"/>
      <c r="ME8" s="363"/>
      <c r="MF8" s="363"/>
      <c r="MG8" s="363"/>
      <c r="MH8" s="363"/>
      <c r="MI8" s="363"/>
      <c r="MJ8" s="363"/>
      <c r="MK8" s="363"/>
      <c r="ML8" s="363"/>
      <c r="MM8" s="363"/>
      <c r="MN8" s="363"/>
      <c r="MO8" s="363"/>
      <c r="MP8" s="363"/>
      <c r="MQ8" s="363"/>
      <c r="MR8" s="363"/>
    </row>
    <row r="9" spans="1:356" s="536" customFormat="1" ht="14.4">
      <c r="A9" s="529"/>
      <c r="B9" s="2193" t="s">
        <v>122</v>
      </c>
      <c r="C9" s="2193"/>
      <c r="D9" s="2194"/>
      <c r="E9" s="1023" t="s">
        <v>540</v>
      </c>
      <c r="F9" s="1024">
        <v>10</v>
      </c>
      <c r="G9" s="2124">
        <f t="shared" si="0"/>
        <v>9.0116883308731507E-2</v>
      </c>
      <c r="H9" s="39" t="s">
        <v>111</v>
      </c>
      <c r="I9" s="1397">
        <v>126</v>
      </c>
      <c r="J9" s="1342">
        <v>7.9</v>
      </c>
      <c r="K9" s="1349">
        <v>10</v>
      </c>
      <c r="L9" s="1349">
        <v>24</v>
      </c>
      <c r="M9" s="2195">
        <f t="shared" si="6"/>
        <v>14</v>
      </c>
      <c r="N9" s="2196">
        <f t="shared" si="7"/>
        <v>995.40000000000009</v>
      </c>
      <c r="O9" s="2128"/>
      <c r="P9" s="2125"/>
      <c r="Q9" s="2125">
        <f t="shared" si="8"/>
        <v>1260</v>
      </c>
      <c r="R9" s="2125">
        <f t="shared" si="9"/>
        <v>1764</v>
      </c>
      <c r="S9" s="2125">
        <f t="shared" si="10"/>
        <v>3024</v>
      </c>
      <c r="T9" s="2125"/>
      <c r="U9" s="2125"/>
      <c r="V9" s="2197"/>
      <c r="W9" s="1300">
        <v>12.162000000000001</v>
      </c>
      <c r="X9" s="2198"/>
      <c r="Y9" s="2125"/>
      <c r="Z9" s="2125">
        <f t="shared" si="3"/>
        <v>10376.017420758502</v>
      </c>
      <c r="AA9" s="2128">
        <f t="shared" si="11"/>
        <v>4.0364517105733082</v>
      </c>
      <c r="AB9" s="2125">
        <f t="shared" si="12"/>
        <v>4017.8840327046714</v>
      </c>
      <c r="AC9" s="2129"/>
      <c r="AD9" s="2129"/>
      <c r="AE9" s="2199"/>
      <c r="AF9" s="1201"/>
      <c r="AG9" s="1201"/>
      <c r="AH9" s="1201"/>
      <c r="AI9" s="1201"/>
      <c r="AJ9" s="1201"/>
      <c r="AK9" s="1201"/>
      <c r="AL9" s="1201"/>
      <c r="AM9" s="1201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63"/>
      <c r="BV9" s="363"/>
      <c r="BW9" s="363"/>
      <c r="BX9" s="363"/>
      <c r="BY9" s="363"/>
      <c r="BZ9" s="363"/>
      <c r="CA9" s="363"/>
      <c r="CB9" s="363"/>
      <c r="CC9" s="363"/>
      <c r="CD9" s="363"/>
      <c r="CE9" s="363"/>
      <c r="CF9" s="363"/>
      <c r="CG9" s="363"/>
      <c r="CH9" s="363"/>
      <c r="CI9" s="363"/>
      <c r="CJ9" s="363"/>
      <c r="CK9" s="363"/>
      <c r="CL9" s="363"/>
      <c r="CM9" s="363"/>
      <c r="CN9" s="363"/>
      <c r="CO9" s="363"/>
      <c r="CP9" s="363"/>
      <c r="CQ9" s="363"/>
      <c r="CR9" s="363"/>
      <c r="CS9" s="363"/>
      <c r="CT9" s="363"/>
      <c r="CU9" s="363"/>
      <c r="CV9" s="363"/>
      <c r="CW9" s="363"/>
      <c r="CX9" s="363"/>
      <c r="CY9" s="363"/>
      <c r="CZ9" s="363"/>
      <c r="DA9" s="363"/>
      <c r="DB9" s="363"/>
      <c r="DC9" s="363"/>
      <c r="DD9" s="363"/>
      <c r="DE9" s="363"/>
      <c r="DF9" s="363"/>
      <c r="DG9" s="363"/>
      <c r="DH9" s="363"/>
      <c r="DI9" s="363"/>
      <c r="DJ9" s="363"/>
      <c r="DK9" s="363"/>
      <c r="DL9" s="363"/>
      <c r="DM9" s="363"/>
      <c r="DN9" s="363"/>
      <c r="DO9" s="363"/>
      <c r="DP9" s="363"/>
      <c r="DQ9" s="363"/>
      <c r="DR9" s="363"/>
      <c r="DS9" s="363"/>
      <c r="DT9" s="363"/>
      <c r="DU9" s="363"/>
      <c r="DV9" s="363"/>
      <c r="DW9" s="363"/>
      <c r="DX9" s="363"/>
      <c r="DY9" s="363"/>
      <c r="DZ9" s="363"/>
      <c r="EA9" s="363"/>
      <c r="EB9" s="363"/>
      <c r="EC9" s="363"/>
      <c r="ED9" s="363"/>
      <c r="EE9" s="363"/>
      <c r="EF9" s="363"/>
      <c r="EG9" s="363"/>
      <c r="EH9" s="363"/>
      <c r="EI9" s="363"/>
      <c r="EJ9" s="363"/>
      <c r="EK9" s="363"/>
      <c r="EL9" s="363"/>
      <c r="EM9" s="363"/>
      <c r="EN9" s="363"/>
      <c r="EO9" s="363"/>
      <c r="EP9" s="363"/>
      <c r="EQ9" s="363"/>
      <c r="ER9" s="363"/>
      <c r="ES9" s="363"/>
      <c r="ET9" s="363"/>
      <c r="EU9" s="363"/>
      <c r="EV9" s="363"/>
      <c r="EW9" s="363"/>
      <c r="EX9" s="363"/>
      <c r="EY9" s="363"/>
      <c r="EZ9" s="363"/>
      <c r="FA9" s="363"/>
      <c r="FB9" s="363"/>
      <c r="FC9" s="363"/>
      <c r="FD9" s="363"/>
      <c r="FE9" s="363"/>
      <c r="FF9" s="363"/>
      <c r="FG9" s="363"/>
      <c r="FH9" s="363"/>
      <c r="FI9" s="363"/>
      <c r="FJ9" s="363"/>
      <c r="FK9" s="363"/>
      <c r="FL9" s="363"/>
      <c r="FM9" s="363"/>
      <c r="FN9" s="363"/>
      <c r="FO9" s="363"/>
      <c r="FP9" s="363"/>
      <c r="FQ9" s="363"/>
      <c r="FR9" s="363"/>
      <c r="FS9" s="363"/>
      <c r="FT9" s="363"/>
      <c r="FU9" s="363"/>
      <c r="FV9" s="363"/>
      <c r="FW9" s="363"/>
      <c r="FX9" s="363"/>
      <c r="FY9" s="363"/>
      <c r="FZ9" s="363"/>
      <c r="GA9" s="363"/>
      <c r="GB9" s="363"/>
      <c r="GC9" s="363"/>
      <c r="GD9" s="363"/>
      <c r="GE9" s="363"/>
      <c r="GF9" s="363"/>
      <c r="GG9" s="363"/>
      <c r="GH9" s="363"/>
      <c r="GI9" s="363"/>
      <c r="GJ9" s="363"/>
      <c r="GK9" s="363"/>
      <c r="GL9" s="363"/>
      <c r="GM9" s="363"/>
      <c r="GN9" s="363"/>
      <c r="GO9" s="363"/>
      <c r="GP9" s="363"/>
      <c r="GQ9" s="363"/>
      <c r="GR9" s="363"/>
      <c r="GS9" s="363"/>
      <c r="GT9" s="363"/>
      <c r="GU9" s="363"/>
      <c r="GV9" s="363"/>
      <c r="GW9" s="363"/>
      <c r="GX9" s="363"/>
      <c r="GY9" s="363"/>
      <c r="GZ9" s="363"/>
      <c r="HA9" s="363"/>
      <c r="HB9" s="363"/>
      <c r="HC9" s="363"/>
      <c r="HD9" s="363"/>
      <c r="HE9" s="363"/>
      <c r="HF9" s="363"/>
      <c r="HG9" s="363"/>
      <c r="HH9" s="363"/>
      <c r="HI9" s="363"/>
      <c r="HJ9" s="363"/>
      <c r="HK9" s="363"/>
      <c r="HL9" s="363"/>
      <c r="HM9" s="363"/>
      <c r="HN9" s="363"/>
      <c r="HO9" s="363"/>
      <c r="HP9" s="363"/>
      <c r="HQ9" s="363"/>
      <c r="HR9" s="363"/>
      <c r="HS9" s="363"/>
      <c r="HT9" s="363"/>
      <c r="HU9" s="363"/>
      <c r="HV9" s="363"/>
      <c r="HW9" s="363"/>
      <c r="HX9" s="363"/>
      <c r="HY9" s="363"/>
      <c r="HZ9" s="363"/>
      <c r="IA9" s="363"/>
      <c r="IB9" s="363"/>
      <c r="IC9" s="363"/>
      <c r="ID9" s="363"/>
      <c r="IE9" s="363"/>
      <c r="IF9" s="363"/>
      <c r="IG9" s="363"/>
      <c r="IH9" s="363"/>
      <c r="II9" s="363"/>
      <c r="IJ9" s="363"/>
      <c r="IK9" s="363"/>
      <c r="IL9" s="363"/>
      <c r="IM9" s="363"/>
      <c r="IN9" s="363"/>
      <c r="IO9" s="363"/>
      <c r="IP9" s="363"/>
      <c r="IQ9" s="363"/>
      <c r="IR9" s="363"/>
      <c r="IS9" s="363"/>
      <c r="IT9" s="363"/>
      <c r="IU9" s="363"/>
      <c r="IV9" s="363"/>
      <c r="IW9" s="363"/>
      <c r="IX9" s="363"/>
      <c r="IY9" s="363"/>
      <c r="IZ9" s="363"/>
      <c r="JA9" s="363"/>
      <c r="JB9" s="363"/>
      <c r="JC9" s="363"/>
      <c r="JD9" s="363"/>
      <c r="JE9" s="363"/>
      <c r="JF9" s="363"/>
      <c r="JG9" s="363"/>
      <c r="JH9" s="363"/>
      <c r="JI9" s="363"/>
      <c r="JJ9" s="363"/>
      <c r="JK9" s="363"/>
      <c r="JL9" s="363"/>
      <c r="JM9" s="363"/>
      <c r="JN9" s="363"/>
      <c r="JO9" s="363"/>
      <c r="JP9" s="363"/>
      <c r="JQ9" s="363"/>
      <c r="JR9" s="363"/>
      <c r="JS9" s="363"/>
      <c r="JT9" s="363"/>
      <c r="JU9" s="363"/>
      <c r="JV9" s="363"/>
      <c r="JW9" s="363"/>
      <c r="JX9" s="363"/>
      <c r="JY9" s="363"/>
      <c r="JZ9" s="363"/>
      <c r="KA9" s="363"/>
      <c r="KB9" s="363"/>
      <c r="KC9" s="363"/>
      <c r="KD9" s="363"/>
      <c r="KE9" s="363"/>
      <c r="KF9" s="363"/>
      <c r="KG9" s="363"/>
      <c r="KH9" s="363"/>
      <c r="KI9" s="363"/>
      <c r="KJ9" s="363"/>
      <c r="KK9" s="363"/>
      <c r="KL9" s="363"/>
      <c r="KM9" s="363"/>
      <c r="KN9" s="363"/>
      <c r="KO9" s="363"/>
      <c r="KP9" s="363"/>
      <c r="KQ9" s="363"/>
      <c r="KR9" s="363"/>
      <c r="KS9" s="363"/>
      <c r="KT9" s="363"/>
      <c r="KU9" s="363"/>
      <c r="KV9" s="363"/>
      <c r="KW9" s="363"/>
      <c r="KX9" s="363"/>
      <c r="KY9" s="363"/>
      <c r="KZ9" s="363"/>
      <c r="LA9" s="363"/>
      <c r="LB9" s="363"/>
      <c r="LC9" s="363"/>
      <c r="LD9" s="363"/>
      <c r="LE9" s="363"/>
      <c r="LF9" s="363"/>
      <c r="LG9" s="363"/>
      <c r="LH9" s="363"/>
      <c r="LI9" s="363"/>
      <c r="LJ9" s="363"/>
      <c r="LK9" s="363"/>
      <c r="LL9" s="363"/>
      <c r="LM9" s="363"/>
      <c r="LN9" s="363"/>
      <c r="LO9" s="363"/>
      <c r="LP9" s="363"/>
      <c r="LQ9" s="363"/>
      <c r="LR9" s="363"/>
      <c r="LS9" s="363"/>
      <c r="LT9" s="363"/>
      <c r="LU9" s="363"/>
      <c r="LV9" s="363"/>
      <c r="LW9" s="363"/>
      <c r="LX9" s="363"/>
      <c r="LY9" s="363"/>
      <c r="LZ9" s="363"/>
      <c r="MA9" s="363"/>
      <c r="MB9" s="363"/>
      <c r="MC9" s="363"/>
      <c r="MD9" s="363"/>
      <c r="ME9" s="363"/>
      <c r="MF9" s="363"/>
      <c r="MG9" s="363"/>
      <c r="MH9" s="363"/>
      <c r="MI9" s="363"/>
      <c r="MJ9" s="363"/>
      <c r="MK9" s="363"/>
      <c r="ML9" s="363"/>
      <c r="MM9" s="363"/>
      <c r="MN9" s="363"/>
      <c r="MO9" s="363"/>
      <c r="MP9" s="363"/>
      <c r="MQ9" s="363"/>
      <c r="MR9" s="363"/>
    </row>
    <row r="10" spans="1:356" s="536" customFormat="1" ht="14.4">
      <c r="A10" s="529"/>
      <c r="B10" s="2193" t="s">
        <v>122</v>
      </c>
      <c r="C10" s="2193"/>
      <c r="D10" s="2194"/>
      <c r="E10" s="1023" t="s">
        <v>541</v>
      </c>
      <c r="F10" s="1024">
        <v>10</v>
      </c>
      <c r="G10" s="2124">
        <f t="shared" si="0"/>
        <v>2.1592200792779247E-2</v>
      </c>
      <c r="H10" s="39" t="s">
        <v>111</v>
      </c>
      <c r="I10" s="1397">
        <v>45</v>
      </c>
      <c r="J10" s="1342">
        <v>5.3</v>
      </c>
      <c r="K10" s="1349">
        <v>10</v>
      </c>
      <c r="L10" s="1349">
        <v>24</v>
      </c>
      <c r="M10" s="2195">
        <f t="shared" si="6"/>
        <v>14</v>
      </c>
      <c r="N10" s="2196">
        <f t="shared" si="7"/>
        <v>238.5</v>
      </c>
      <c r="O10" s="2128"/>
      <c r="P10" s="2125"/>
      <c r="Q10" s="2125">
        <f t="shared" si="8"/>
        <v>450</v>
      </c>
      <c r="R10" s="2125">
        <f t="shared" si="9"/>
        <v>630</v>
      </c>
      <c r="S10" s="2125">
        <f t="shared" si="10"/>
        <v>1080</v>
      </c>
      <c r="T10" s="2125"/>
      <c r="U10" s="2125"/>
      <c r="V10" s="2197"/>
      <c r="W10" s="1300">
        <v>7.7799999999999994</v>
      </c>
      <c r="X10" s="2198"/>
      <c r="Y10" s="2125"/>
      <c r="Z10" s="2125">
        <f t="shared" si="3"/>
        <v>2370.5398411181532</v>
      </c>
      <c r="AA10" s="2128">
        <f t="shared" si="11"/>
        <v>4.0364517105733082</v>
      </c>
      <c r="AB10" s="2125">
        <f t="shared" si="12"/>
        <v>962.69373297173399</v>
      </c>
      <c r="AC10" s="2129"/>
      <c r="AD10" s="2129"/>
      <c r="AE10" s="2199"/>
      <c r="AF10" s="1201"/>
      <c r="AG10" s="1201"/>
      <c r="AH10" s="1201"/>
      <c r="AI10" s="1201"/>
      <c r="AJ10" s="1201"/>
      <c r="AK10" s="1201"/>
      <c r="AL10" s="1201"/>
      <c r="AM10" s="1201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63"/>
      <c r="BV10" s="363"/>
      <c r="BW10" s="363"/>
      <c r="BX10" s="363"/>
      <c r="BY10" s="363"/>
      <c r="BZ10" s="363"/>
      <c r="CA10" s="363"/>
      <c r="CB10" s="363"/>
      <c r="CC10" s="363"/>
      <c r="CD10" s="363"/>
      <c r="CE10" s="363"/>
      <c r="CF10" s="363"/>
      <c r="CG10" s="363"/>
      <c r="CH10" s="363"/>
      <c r="CI10" s="363"/>
      <c r="CJ10" s="363"/>
      <c r="CK10" s="363"/>
      <c r="CL10" s="363"/>
      <c r="CM10" s="363"/>
      <c r="CN10" s="363"/>
      <c r="CO10" s="363"/>
      <c r="CP10" s="363"/>
      <c r="CQ10" s="363"/>
      <c r="CR10" s="363"/>
      <c r="CS10" s="363"/>
      <c r="CT10" s="363"/>
      <c r="CU10" s="363"/>
      <c r="CV10" s="363"/>
      <c r="CW10" s="363"/>
      <c r="CX10" s="363"/>
      <c r="CY10" s="363"/>
      <c r="CZ10" s="363"/>
      <c r="DA10" s="363"/>
      <c r="DB10" s="363"/>
      <c r="DC10" s="363"/>
      <c r="DD10" s="363"/>
      <c r="DE10" s="363"/>
      <c r="DF10" s="363"/>
      <c r="DG10" s="363"/>
      <c r="DH10" s="363"/>
      <c r="DI10" s="363"/>
      <c r="DJ10" s="363"/>
      <c r="DK10" s="363"/>
      <c r="DL10" s="363"/>
      <c r="DM10" s="363"/>
      <c r="DN10" s="363"/>
      <c r="DO10" s="363"/>
      <c r="DP10" s="363"/>
      <c r="DQ10" s="363"/>
      <c r="DR10" s="363"/>
      <c r="DS10" s="363"/>
      <c r="DT10" s="363"/>
      <c r="DU10" s="363"/>
      <c r="DV10" s="363"/>
      <c r="DW10" s="363"/>
      <c r="DX10" s="363"/>
      <c r="DY10" s="363"/>
      <c r="DZ10" s="363"/>
      <c r="EA10" s="363"/>
      <c r="EB10" s="363"/>
      <c r="EC10" s="363"/>
      <c r="ED10" s="363"/>
      <c r="EE10" s="363"/>
      <c r="EF10" s="363"/>
      <c r="EG10" s="363"/>
      <c r="EH10" s="363"/>
      <c r="EI10" s="363"/>
      <c r="EJ10" s="363"/>
      <c r="EK10" s="363"/>
      <c r="EL10" s="363"/>
      <c r="EM10" s="363"/>
      <c r="EN10" s="363"/>
      <c r="EO10" s="363"/>
      <c r="EP10" s="363"/>
      <c r="EQ10" s="363"/>
      <c r="ER10" s="363"/>
      <c r="ES10" s="363"/>
      <c r="ET10" s="363"/>
      <c r="EU10" s="363"/>
      <c r="EV10" s="363"/>
      <c r="EW10" s="363"/>
      <c r="EX10" s="363"/>
      <c r="EY10" s="363"/>
      <c r="EZ10" s="363"/>
      <c r="FA10" s="363"/>
      <c r="FB10" s="363"/>
      <c r="FC10" s="363"/>
      <c r="FD10" s="363"/>
      <c r="FE10" s="363"/>
      <c r="FF10" s="363"/>
      <c r="FG10" s="363"/>
      <c r="FH10" s="363"/>
      <c r="FI10" s="363"/>
      <c r="FJ10" s="363"/>
      <c r="FK10" s="363"/>
      <c r="FL10" s="363"/>
      <c r="FM10" s="363"/>
      <c r="FN10" s="363"/>
      <c r="FO10" s="363"/>
      <c r="FP10" s="363"/>
      <c r="FQ10" s="363"/>
      <c r="FR10" s="363"/>
      <c r="FS10" s="363"/>
      <c r="FT10" s="363"/>
      <c r="FU10" s="363"/>
      <c r="FV10" s="363"/>
      <c r="FW10" s="363"/>
      <c r="FX10" s="363"/>
      <c r="FY10" s="363"/>
      <c r="FZ10" s="363"/>
      <c r="GA10" s="363"/>
      <c r="GB10" s="363"/>
      <c r="GC10" s="363"/>
      <c r="GD10" s="363"/>
      <c r="GE10" s="363"/>
      <c r="GF10" s="363"/>
      <c r="GG10" s="363"/>
      <c r="GH10" s="363"/>
      <c r="GI10" s="363"/>
      <c r="GJ10" s="363"/>
      <c r="GK10" s="363"/>
      <c r="GL10" s="363"/>
      <c r="GM10" s="363"/>
      <c r="GN10" s="363"/>
      <c r="GO10" s="363"/>
      <c r="GP10" s="363"/>
      <c r="GQ10" s="363"/>
      <c r="GR10" s="363"/>
      <c r="GS10" s="363"/>
      <c r="GT10" s="363"/>
      <c r="GU10" s="363"/>
      <c r="GV10" s="363"/>
      <c r="GW10" s="363"/>
      <c r="GX10" s="363"/>
      <c r="GY10" s="363"/>
      <c r="GZ10" s="363"/>
      <c r="HA10" s="363"/>
      <c r="HB10" s="363"/>
      <c r="HC10" s="363"/>
      <c r="HD10" s="363"/>
      <c r="HE10" s="363"/>
      <c r="HF10" s="363"/>
      <c r="HG10" s="363"/>
      <c r="HH10" s="363"/>
      <c r="HI10" s="363"/>
      <c r="HJ10" s="363"/>
      <c r="HK10" s="363"/>
      <c r="HL10" s="363"/>
      <c r="HM10" s="363"/>
      <c r="HN10" s="363"/>
      <c r="HO10" s="363"/>
      <c r="HP10" s="363"/>
      <c r="HQ10" s="363"/>
      <c r="HR10" s="363"/>
      <c r="HS10" s="363"/>
      <c r="HT10" s="363"/>
      <c r="HU10" s="363"/>
      <c r="HV10" s="363"/>
      <c r="HW10" s="363"/>
      <c r="HX10" s="363"/>
      <c r="HY10" s="363"/>
      <c r="HZ10" s="363"/>
      <c r="IA10" s="363"/>
      <c r="IB10" s="363"/>
      <c r="IC10" s="363"/>
      <c r="ID10" s="363"/>
      <c r="IE10" s="363"/>
      <c r="IF10" s="363"/>
      <c r="IG10" s="363"/>
      <c r="IH10" s="363"/>
      <c r="II10" s="363"/>
      <c r="IJ10" s="363"/>
      <c r="IK10" s="363"/>
      <c r="IL10" s="363"/>
      <c r="IM10" s="363"/>
      <c r="IN10" s="363"/>
      <c r="IO10" s="363"/>
      <c r="IP10" s="363"/>
      <c r="IQ10" s="363"/>
      <c r="IR10" s="363"/>
      <c r="IS10" s="363"/>
      <c r="IT10" s="363"/>
      <c r="IU10" s="363"/>
      <c r="IV10" s="363"/>
      <c r="IW10" s="363"/>
      <c r="IX10" s="363"/>
      <c r="IY10" s="363"/>
      <c r="IZ10" s="363"/>
      <c r="JA10" s="363"/>
      <c r="JB10" s="363"/>
      <c r="JC10" s="363"/>
      <c r="JD10" s="363"/>
      <c r="JE10" s="363"/>
      <c r="JF10" s="363"/>
      <c r="JG10" s="363"/>
      <c r="JH10" s="363"/>
      <c r="JI10" s="363"/>
      <c r="JJ10" s="363"/>
      <c r="JK10" s="363"/>
      <c r="JL10" s="363"/>
      <c r="JM10" s="363"/>
      <c r="JN10" s="363"/>
      <c r="JO10" s="363"/>
      <c r="JP10" s="363"/>
      <c r="JQ10" s="363"/>
      <c r="JR10" s="363"/>
      <c r="JS10" s="363"/>
      <c r="JT10" s="363"/>
      <c r="JU10" s="363"/>
      <c r="JV10" s="363"/>
      <c r="JW10" s="363"/>
      <c r="JX10" s="363"/>
      <c r="JY10" s="363"/>
      <c r="JZ10" s="363"/>
      <c r="KA10" s="363"/>
      <c r="KB10" s="363"/>
      <c r="KC10" s="363"/>
      <c r="KD10" s="363"/>
      <c r="KE10" s="363"/>
      <c r="KF10" s="363"/>
      <c r="KG10" s="363"/>
      <c r="KH10" s="363"/>
      <c r="KI10" s="363"/>
      <c r="KJ10" s="363"/>
      <c r="KK10" s="363"/>
      <c r="KL10" s="363"/>
      <c r="KM10" s="363"/>
      <c r="KN10" s="363"/>
      <c r="KO10" s="363"/>
      <c r="KP10" s="363"/>
      <c r="KQ10" s="363"/>
      <c r="KR10" s="363"/>
      <c r="KS10" s="363"/>
      <c r="KT10" s="363"/>
      <c r="KU10" s="363"/>
      <c r="KV10" s="363"/>
      <c r="KW10" s="363"/>
      <c r="KX10" s="363"/>
      <c r="KY10" s="363"/>
      <c r="KZ10" s="363"/>
      <c r="LA10" s="363"/>
      <c r="LB10" s="363"/>
      <c r="LC10" s="363"/>
      <c r="LD10" s="363"/>
      <c r="LE10" s="363"/>
      <c r="LF10" s="363"/>
      <c r="LG10" s="363"/>
      <c r="LH10" s="363"/>
      <c r="LI10" s="363"/>
      <c r="LJ10" s="363"/>
      <c r="LK10" s="363"/>
      <c r="LL10" s="363"/>
      <c r="LM10" s="363"/>
      <c r="LN10" s="363"/>
      <c r="LO10" s="363"/>
      <c r="LP10" s="363"/>
      <c r="LQ10" s="363"/>
      <c r="LR10" s="363"/>
      <c r="LS10" s="363"/>
      <c r="LT10" s="363"/>
      <c r="LU10" s="363"/>
      <c r="LV10" s="363"/>
      <c r="LW10" s="363"/>
      <c r="LX10" s="363"/>
      <c r="LY10" s="363"/>
      <c r="LZ10" s="363"/>
      <c r="MA10" s="363"/>
      <c r="MB10" s="363"/>
      <c r="MC10" s="363"/>
      <c r="MD10" s="363"/>
      <c r="ME10" s="363"/>
      <c r="MF10" s="363"/>
      <c r="MG10" s="363"/>
      <c r="MH10" s="363"/>
      <c r="MI10" s="363"/>
      <c r="MJ10" s="363"/>
      <c r="MK10" s="363"/>
      <c r="ML10" s="363"/>
      <c r="MM10" s="363"/>
      <c r="MN10" s="363"/>
      <c r="MO10" s="363"/>
      <c r="MP10" s="363"/>
      <c r="MQ10" s="363"/>
      <c r="MR10" s="363"/>
    </row>
    <row r="11" spans="1:356" s="536" customFormat="1" ht="14.4">
      <c r="A11" s="529"/>
      <c r="B11" s="2193" t="s">
        <v>122</v>
      </c>
      <c r="C11" s="2193"/>
      <c r="D11" s="2194"/>
      <c r="E11" s="1023" t="s">
        <v>1050</v>
      </c>
      <c r="F11" s="1024">
        <v>10</v>
      </c>
      <c r="G11" s="2124">
        <f t="shared" si="0"/>
        <v>1.2889616630855167</v>
      </c>
      <c r="H11" s="39" t="s">
        <v>111</v>
      </c>
      <c r="I11" s="1397">
        <v>1766.43</v>
      </c>
      <c r="J11" s="1342">
        <v>8.06</v>
      </c>
      <c r="K11" s="1349">
        <v>10</v>
      </c>
      <c r="L11" s="1349">
        <v>30</v>
      </c>
      <c r="M11" s="2195">
        <f t="shared" si="6"/>
        <v>20</v>
      </c>
      <c r="N11" s="2196">
        <f t="shared" si="7"/>
        <v>14237.425800000001</v>
      </c>
      <c r="O11" s="2128"/>
      <c r="P11" s="2125"/>
      <c r="Q11" s="2125">
        <f t="shared" si="8"/>
        <v>17664.3</v>
      </c>
      <c r="R11" s="2125">
        <f t="shared" si="9"/>
        <v>35328.6</v>
      </c>
      <c r="S11" s="2125">
        <f t="shared" si="10"/>
        <v>52992.9</v>
      </c>
      <c r="T11" s="2125"/>
      <c r="U11" s="2125"/>
      <c r="V11" s="2197"/>
      <c r="W11" s="1300">
        <v>0</v>
      </c>
      <c r="X11" s="2198"/>
      <c r="Y11" s="2125"/>
      <c r="Z11" s="2125">
        <f t="shared" si="3"/>
        <v>0</v>
      </c>
      <c r="AA11" s="2128">
        <f t="shared" si="11"/>
        <v>4.0364517105733082</v>
      </c>
      <c r="AB11" s="2125">
        <f t="shared" si="12"/>
        <v>57468.681724570553</v>
      </c>
      <c r="AC11" s="2129"/>
      <c r="AD11" s="2129"/>
      <c r="AE11" s="2199"/>
      <c r="AF11" s="1201"/>
      <c r="AG11" s="1201"/>
      <c r="AH11" s="1201"/>
      <c r="AI11" s="1201"/>
      <c r="AJ11" s="1201"/>
      <c r="AK11" s="1201"/>
      <c r="AL11" s="1201"/>
      <c r="AM11" s="1201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63"/>
      <c r="BV11" s="363"/>
      <c r="BW11" s="363"/>
      <c r="BX11" s="363"/>
      <c r="BY11" s="363"/>
      <c r="BZ11" s="363"/>
      <c r="CA11" s="363"/>
      <c r="CB11" s="363"/>
      <c r="CC11" s="363"/>
      <c r="CD11" s="363"/>
      <c r="CE11" s="363"/>
      <c r="CF11" s="363"/>
      <c r="CG11" s="363"/>
      <c r="CH11" s="363"/>
      <c r="CI11" s="363"/>
      <c r="CJ11" s="363"/>
      <c r="CK11" s="363"/>
      <c r="CL11" s="363"/>
      <c r="CM11" s="363"/>
      <c r="CN11" s="363"/>
      <c r="CO11" s="363"/>
      <c r="CP11" s="363"/>
      <c r="CQ11" s="363"/>
      <c r="CR11" s="363"/>
      <c r="CS11" s="363"/>
      <c r="CT11" s="363"/>
      <c r="CU11" s="363"/>
      <c r="CV11" s="363"/>
      <c r="CW11" s="363"/>
      <c r="CX11" s="363"/>
      <c r="CY11" s="363"/>
      <c r="CZ11" s="363"/>
      <c r="DA11" s="363"/>
      <c r="DB11" s="363"/>
      <c r="DC11" s="363"/>
      <c r="DD11" s="363"/>
      <c r="DE11" s="363"/>
      <c r="DF11" s="363"/>
      <c r="DG11" s="363"/>
      <c r="DH11" s="363"/>
      <c r="DI11" s="363"/>
      <c r="DJ11" s="363"/>
      <c r="DK11" s="363"/>
      <c r="DL11" s="363"/>
      <c r="DM11" s="363"/>
      <c r="DN11" s="363"/>
      <c r="DO11" s="363"/>
      <c r="DP11" s="363"/>
      <c r="DQ11" s="363"/>
      <c r="DR11" s="363"/>
      <c r="DS11" s="363"/>
      <c r="DT11" s="363"/>
      <c r="DU11" s="363"/>
      <c r="DV11" s="363"/>
      <c r="DW11" s="363"/>
      <c r="DX11" s="363"/>
      <c r="DY11" s="363"/>
      <c r="DZ11" s="363"/>
      <c r="EA11" s="363"/>
      <c r="EB11" s="363"/>
      <c r="EC11" s="363"/>
      <c r="ED11" s="363"/>
      <c r="EE11" s="363"/>
      <c r="EF11" s="363"/>
      <c r="EG11" s="363"/>
      <c r="EH11" s="363"/>
      <c r="EI11" s="363"/>
      <c r="EJ11" s="363"/>
      <c r="EK11" s="363"/>
      <c r="EL11" s="363"/>
      <c r="EM11" s="363"/>
      <c r="EN11" s="363"/>
      <c r="EO11" s="363"/>
      <c r="EP11" s="363"/>
      <c r="EQ11" s="363"/>
      <c r="ER11" s="363"/>
      <c r="ES11" s="363"/>
      <c r="ET11" s="363"/>
      <c r="EU11" s="363"/>
      <c r="EV11" s="363"/>
      <c r="EW11" s="363"/>
      <c r="EX11" s="363"/>
      <c r="EY11" s="363"/>
      <c r="EZ11" s="363"/>
      <c r="FA11" s="363"/>
      <c r="FB11" s="363"/>
      <c r="FC11" s="363"/>
      <c r="FD11" s="363"/>
      <c r="FE11" s="363"/>
      <c r="FF11" s="363"/>
      <c r="FG11" s="363"/>
      <c r="FH11" s="363"/>
      <c r="FI11" s="363"/>
      <c r="FJ11" s="363"/>
      <c r="FK11" s="363"/>
      <c r="FL11" s="363"/>
      <c r="FM11" s="363"/>
      <c r="FN11" s="363"/>
      <c r="FO11" s="363"/>
      <c r="FP11" s="363"/>
      <c r="FQ11" s="363"/>
      <c r="FR11" s="363"/>
      <c r="FS11" s="363"/>
      <c r="FT11" s="363"/>
      <c r="FU11" s="363"/>
      <c r="FV11" s="363"/>
      <c r="FW11" s="363"/>
      <c r="FX11" s="363"/>
      <c r="FY11" s="363"/>
      <c r="FZ11" s="363"/>
      <c r="GA11" s="363"/>
      <c r="GB11" s="363"/>
      <c r="GC11" s="363"/>
      <c r="GD11" s="363"/>
      <c r="GE11" s="363"/>
      <c r="GF11" s="363"/>
      <c r="GG11" s="363"/>
      <c r="GH11" s="363"/>
      <c r="GI11" s="363"/>
      <c r="GJ11" s="363"/>
      <c r="GK11" s="363"/>
      <c r="GL11" s="363"/>
      <c r="GM11" s="363"/>
      <c r="GN11" s="363"/>
      <c r="GO11" s="363"/>
      <c r="GP11" s="363"/>
      <c r="GQ11" s="363"/>
      <c r="GR11" s="363"/>
      <c r="GS11" s="363"/>
      <c r="GT11" s="363"/>
      <c r="GU11" s="363"/>
      <c r="GV11" s="363"/>
      <c r="GW11" s="363"/>
      <c r="GX11" s="363"/>
      <c r="GY11" s="363"/>
      <c r="GZ11" s="363"/>
      <c r="HA11" s="363"/>
      <c r="HB11" s="363"/>
      <c r="HC11" s="363"/>
      <c r="HD11" s="363"/>
      <c r="HE11" s="363"/>
      <c r="HF11" s="363"/>
      <c r="HG11" s="363"/>
      <c r="HH11" s="363"/>
      <c r="HI11" s="363"/>
      <c r="HJ11" s="363"/>
      <c r="HK11" s="363"/>
      <c r="HL11" s="363"/>
      <c r="HM11" s="363"/>
      <c r="HN11" s="363"/>
      <c r="HO11" s="363"/>
      <c r="HP11" s="363"/>
      <c r="HQ11" s="363"/>
      <c r="HR11" s="363"/>
      <c r="HS11" s="363"/>
      <c r="HT11" s="363"/>
      <c r="HU11" s="363"/>
      <c r="HV11" s="363"/>
      <c r="HW11" s="363"/>
      <c r="HX11" s="363"/>
      <c r="HY11" s="363"/>
      <c r="HZ11" s="363"/>
      <c r="IA11" s="363"/>
      <c r="IB11" s="363"/>
      <c r="IC11" s="363"/>
      <c r="ID11" s="363"/>
      <c r="IE11" s="363"/>
      <c r="IF11" s="363"/>
      <c r="IG11" s="363"/>
      <c r="IH11" s="363"/>
      <c r="II11" s="363"/>
      <c r="IJ11" s="363"/>
      <c r="IK11" s="363"/>
      <c r="IL11" s="363"/>
      <c r="IM11" s="363"/>
      <c r="IN11" s="363"/>
      <c r="IO11" s="363"/>
      <c r="IP11" s="363"/>
      <c r="IQ11" s="363"/>
      <c r="IR11" s="363"/>
      <c r="IS11" s="363"/>
      <c r="IT11" s="363"/>
      <c r="IU11" s="363"/>
      <c r="IV11" s="363"/>
      <c r="IW11" s="363"/>
      <c r="IX11" s="363"/>
      <c r="IY11" s="363"/>
      <c r="IZ11" s="363"/>
      <c r="JA11" s="363"/>
      <c r="JB11" s="363"/>
      <c r="JC11" s="363"/>
      <c r="JD11" s="363"/>
      <c r="JE11" s="363"/>
      <c r="JF11" s="363"/>
      <c r="JG11" s="363"/>
      <c r="JH11" s="363"/>
      <c r="JI11" s="363"/>
      <c r="JJ11" s="363"/>
      <c r="JK11" s="363"/>
      <c r="JL11" s="363"/>
      <c r="JM11" s="363"/>
      <c r="JN11" s="363"/>
      <c r="JO11" s="363"/>
      <c r="JP11" s="363"/>
      <c r="JQ11" s="363"/>
      <c r="JR11" s="363"/>
      <c r="JS11" s="363"/>
      <c r="JT11" s="363"/>
      <c r="JU11" s="363"/>
      <c r="JV11" s="363"/>
      <c r="JW11" s="363"/>
      <c r="JX11" s="363"/>
      <c r="JY11" s="363"/>
      <c r="JZ11" s="363"/>
      <c r="KA11" s="363"/>
      <c r="KB11" s="363"/>
      <c r="KC11" s="363"/>
      <c r="KD11" s="363"/>
      <c r="KE11" s="363"/>
      <c r="KF11" s="363"/>
      <c r="KG11" s="363"/>
      <c r="KH11" s="363"/>
      <c r="KI11" s="363"/>
      <c r="KJ11" s="363"/>
      <c r="KK11" s="363"/>
      <c r="KL11" s="363"/>
      <c r="KM11" s="363"/>
      <c r="KN11" s="363"/>
      <c r="KO11" s="363"/>
      <c r="KP11" s="363"/>
      <c r="KQ11" s="363"/>
      <c r="KR11" s="363"/>
      <c r="KS11" s="363"/>
      <c r="KT11" s="363"/>
      <c r="KU11" s="363"/>
      <c r="KV11" s="363"/>
      <c r="KW11" s="363"/>
      <c r="KX11" s="363"/>
      <c r="KY11" s="363"/>
      <c r="KZ11" s="363"/>
      <c r="LA11" s="363"/>
      <c r="LB11" s="363"/>
      <c r="LC11" s="363"/>
      <c r="LD11" s="363"/>
      <c r="LE11" s="363"/>
      <c r="LF11" s="363"/>
      <c r="LG11" s="363"/>
      <c r="LH11" s="363"/>
      <c r="LI11" s="363"/>
      <c r="LJ11" s="363"/>
      <c r="LK11" s="363"/>
      <c r="LL11" s="363"/>
      <c r="LM11" s="363"/>
      <c r="LN11" s="363"/>
      <c r="LO11" s="363"/>
      <c r="LP11" s="363"/>
      <c r="LQ11" s="363"/>
      <c r="LR11" s="363"/>
      <c r="LS11" s="363"/>
      <c r="LT11" s="363"/>
      <c r="LU11" s="363"/>
      <c r="LV11" s="363"/>
      <c r="LW11" s="363"/>
      <c r="LX11" s="363"/>
      <c r="LY11" s="363"/>
      <c r="LZ11" s="363"/>
      <c r="MA11" s="363"/>
      <c r="MB11" s="363"/>
      <c r="MC11" s="363"/>
      <c r="MD11" s="363"/>
      <c r="ME11" s="363"/>
      <c r="MF11" s="363"/>
      <c r="MG11" s="363"/>
      <c r="MH11" s="363"/>
      <c r="MI11" s="363"/>
      <c r="MJ11" s="363"/>
      <c r="MK11" s="363"/>
      <c r="ML11" s="363"/>
      <c r="MM11" s="363"/>
      <c r="MN11" s="363"/>
      <c r="MO11" s="363"/>
      <c r="MP11" s="363"/>
      <c r="MQ11" s="363"/>
      <c r="MR11" s="363"/>
    </row>
    <row r="12" spans="1:356" s="536" customFormat="1" ht="14.4">
      <c r="A12" s="529"/>
      <c r="B12" s="2193" t="s">
        <v>122</v>
      </c>
      <c r="C12" s="2193"/>
      <c r="D12" s="2194"/>
      <c r="E12" s="1023" t="s">
        <v>1051</v>
      </c>
      <c r="F12" s="1024">
        <v>10</v>
      </c>
      <c r="G12" s="2124">
        <f t="shared" si="0"/>
        <v>1.3068957919839861</v>
      </c>
      <c r="H12" s="39" t="s">
        <v>111</v>
      </c>
      <c r="I12" s="1397">
        <v>1056</v>
      </c>
      <c r="J12" s="1342">
        <v>13.67</v>
      </c>
      <c r="K12" s="1349">
        <v>10</v>
      </c>
      <c r="L12" s="1349">
        <v>40</v>
      </c>
      <c r="M12" s="2195">
        <f t="shared" si="6"/>
        <v>30</v>
      </c>
      <c r="N12" s="2196">
        <f t="shared" si="7"/>
        <v>14435.52</v>
      </c>
      <c r="O12" s="2128"/>
      <c r="P12" s="2125"/>
      <c r="Q12" s="2125">
        <f t="shared" si="8"/>
        <v>10560</v>
      </c>
      <c r="R12" s="2125">
        <f t="shared" si="9"/>
        <v>31680</v>
      </c>
      <c r="S12" s="2125">
        <f t="shared" si="10"/>
        <v>42240</v>
      </c>
      <c r="T12" s="2125"/>
      <c r="U12" s="2125"/>
      <c r="V12" s="2197"/>
      <c r="W12" s="1300">
        <v>16.535</v>
      </c>
      <c r="X12" s="2198"/>
      <c r="Y12" s="2125"/>
      <c r="Z12" s="2125">
        <f t="shared" si="3"/>
        <v>118228.79561316891</v>
      </c>
      <c r="AA12" s="2128">
        <f t="shared" si="11"/>
        <v>4.0364517105733082</v>
      </c>
      <c r="AB12" s="2125">
        <f t="shared" si="12"/>
        <v>58268.279397015205</v>
      </c>
      <c r="AC12" s="2129"/>
      <c r="AD12" s="2129"/>
      <c r="AE12" s="2199"/>
      <c r="AF12" s="1201"/>
      <c r="AG12" s="1201"/>
      <c r="AH12" s="1201"/>
      <c r="AI12" s="1201"/>
      <c r="AJ12" s="1201"/>
      <c r="AK12" s="1201"/>
      <c r="AL12" s="1201"/>
      <c r="AM12" s="1201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63"/>
      <c r="BV12" s="363"/>
      <c r="BW12" s="363"/>
      <c r="BX12" s="363"/>
      <c r="BY12" s="363"/>
      <c r="BZ12" s="363"/>
      <c r="CA12" s="363"/>
      <c r="CB12" s="363"/>
      <c r="CC12" s="363"/>
      <c r="CD12" s="363"/>
      <c r="CE12" s="363"/>
      <c r="CF12" s="363"/>
      <c r="CG12" s="363"/>
      <c r="CH12" s="363"/>
      <c r="CI12" s="363"/>
      <c r="CJ12" s="363"/>
      <c r="CK12" s="363"/>
      <c r="CL12" s="363"/>
      <c r="CM12" s="363"/>
      <c r="CN12" s="363"/>
      <c r="CO12" s="363"/>
      <c r="CP12" s="363"/>
      <c r="CQ12" s="363"/>
      <c r="CR12" s="363"/>
      <c r="CS12" s="363"/>
      <c r="CT12" s="363"/>
      <c r="CU12" s="363"/>
      <c r="CV12" s="363"/>
      <c r="CW12" s="363"/>
      <c r="CX12" s="363"/>
      <c r="CY12" s="363"/>
      <c r="CZ12" s="363"/>
      <c r="DA12" s="363"/>
      <c r="DB12" s="363"/>
      <c r="DC12" s="363"/>
      <c r="DD12" s="363"/>
      <c r="DE12" s="363"/>
      <c r="DF12" s="363"/>
      <c r="DG12" s="363"/>
      <c r="DH12" s="363"/>
      <c r="DI12" s="363"/>
      <c r="DJ12" s="363"/>
      <c r="DK12" s="363"/>
      <c r="DL12" s="363"/>
      <c r="DM12" s="363"/>
      <c r="DN12" s="363"/>
      <c r="DO12" s="363"/>
      <c r="DP12" s="363"/>
      <c r="DQ12" s="363"/>
      <c r="DR12" s="363"/>
      <c r="DS12" s="363"/>
      <c r="DT12" s="363"/>
      <c r="DU12" s="363"/>
      <c r="DV12" s="363"/>
      <c r="DW12" s="363"/>
      <c r="DX12" s="363"/>
      <c r="DY12" s="363"/>
      <c r="DZ12" s="363"/>
      <c r="EA12" s="363"/>
      <c r="EB12" s="363"/>
      <c r="EC12" s="363"/>
      <c r="ED12" s="363"/>
      <c r="EE12" s="363"/>
      <c r="EF12" s="363"/>
      <c r="EG12" s="363"/>
      <c r="EH12" s="363"/>
      <c r="EI12" s="363"/>
      <c r="EJ12" s="363"/>
      <c r="EK12" s="363"/>
      <c r="EL12" s="363"/>
      <c r="EM12" s="363"/>
      <c r="EN12" s="363"/>
      <c r="EO12" s="363"/>
      <c r="EP12" s="363"/>
      <c r="EQ12" s="363"/>
      <c r="ER12" s="363"/>
      <c r="ES12" s="363"/>
      <c r="ET12" s="363"/>
      <c r="EU12" s="363"/>
      <c r="EV12" s="363"/>
      <c r="EW12" s="363"/>
      <c r="EX12" s="363"/>
      <c r="EY12" s="363"/>
      <c r="EZ12" s="363"/>
      <c r="FA12" s="363"/>
      <c r="FB12" s="363"/>
      <c r="FC12" s="363"/>
      <c r="FD12" s="363"/>
      <c r="FE12" s="363"/>
      <c r="FF12" s="363"/>
      <c r="FG12" s="363"/>
      <c r="FH12" s="363"/>
      <c r="FI12" s="363"/>
      <c r="FJ12" s="363"/>
      <c r="FK12" s="363"/>
      <c r="FL12" s="363"/>
      <c r="FM12" s="363"/>
      <c r="FN12" s="363"/>
      <c r="FO12" s="363"/>
      <c r="FP12" s="363"/>
      <c r="FQ12" s="363"/>
      <c r="FR12" s="363"/>
      <c r="FS12" s="363"/>
      <c r="FT12" s="363"/>
      <c r="FU12" s="363"/>
      <c r="FV12" s="363"/>
      <c r="FW12" s="363"/>
      <c r="FX12" s="363"/>
      <c r="FY12" s="363"/>
      <c r="FZ12" s="363"/>
      <c r="GA12" s="363"/>
      <c r="GB12" s="363"/>
      <c r="GC12" s="363"/>
      <c r="GD12" s="363"/>
      <c r="GE12" s="363"/>
      <c r="GF12" s="363"/>
      <c r="GG12" s="363"/>
      <c r="GH12" s="363"/>
      <c r="GI12" s="363"/>
      <c r="GJ12" s="363"/>
      <c r="GK12" s="363"/>
      <c r="GL12" s="363"/>
      <c r="GM12" s="363"/>
      <c r="GN12" s="363"/>
      <c r="GO12" s="363"/>
      <c r="GP12" s="363"/>
      <c r="GQ12" s="363"/>
      <c r="GR12" s="363"/>
      <c r="GS12" s="363"/>
      <c r="GT12" s="363"/>
      <c r="GU12" s="363"/>
      <c r="GV12" s="363"/>
      <c r="GW12" s="363"/>
      <c r="GX12" s="363"/>
      <c r="GY12" s="363"/>
      <c r="GZ12" s="363"/>
      <c r="HA12" s="363"/>
      <c r="HB12" s="363"/>
      <c r="HC12" s="363"/>
      <c r="HD12" s="363"/>
      <c r="HE12" s="363"/>
      <c r="HF12" s="363"/>
      <c r="HG12" s="363"/>
      <c r="HH12" s="363"/>
      <c r="HI12" s="363"/>
      <c r="HJ12" s="363"/>
      <c r="HK12" s="363"/>
      <c r="HL12" s="363"/>
      <c r="HM12" s="363"/>
      <c r="HN12" s="363"/>
      <c r="HO12" s="363"/>
      <c r="HP12" s="363"/>
      <c r="HQ12" s="363"/>
      <c r="HR12" s="363"/>
      <c r="HS12" s="363"/>
      <c r="HT12" s="363"/>
      <c r="HU12" s="363"/>
      <c r="HV12" s="363"/>
      <c r="HW12" s="363"/>
      <c r="HX12" s="363"/>
      <c r="HY12" s="363"/>
      <c r="HZ12" s="363"/>
      <c r="IA12" s="363"/>
      <c r="IB12" s="363"/>
      <c r="IC12" s="363"/>
      <c r="ID12" s="363"/>
      <c r="IE12" s="363"/>
      <c r="IF12" s="363"/>
      <c r="IG12" s="363"/>
      <c r="IH12" s="363"/>
      <c r="II12" s="363"/>
      <c r="IJ12" s="363"/>
      <c r="IK12" s="363"/>
      <c r="IL12" s="363"/>
      <c r="IM12" s="363"/>
      <c r="IN12" s="363"/>
      <c r="IO12" s="363"/>
      <c r="IP12" s="363"/>
      <c r="IQ12" s="363"/>
      <c r="IR12" s="363"/>
      <c r="IS12" s="363"/>
      <c r="IT12" s="363"/>
      <c r="IU12" s="363"/>
      <c r="IV12" s="363"/>
      <c r="IW12" s="363"/>
      <c r="IX12" s="363"/>
      <c r="IY12" s="363"/>
      <c r="IZ12" s="363"/>
      <c r="JA12" s="363"/>
      <c r="JB12" s="363"/>
      <c r="JC12" s="363"/>
      <c r="JD12" s="363"/>
      <c r="JE12" s="363"/>
      <c r="JF12" s="363"/>
      <c r="JG12" s="363"/>
      <c r="JH12" s="363"/>
      <c r="JI12" s="363"/>
      <c r="JJ12" s="363"/>
      <c r="JK12" s="363"/>
      <c r="JL12" s="363"/>
      <c r="JM12" s="363"/>
      <c r="JN12" s="363"/>
      <c r="JO12" s="363"/>
      <c r="JP12" s="363"/>
      <c r="JQ12" s="363"/>
      <c r="JR12" s="363"/>
      <c r="JS12" s="363"/>
      <c r="JT12" s="363"/>
      <c r="JU12" s="363"/>
      <c r="JV12" s="363"/>
      <c r="JW12" s="363"/>
      <c r="JX12" s="363"/>
      <c r="JY12" s="363"/>
      <c r="JZ12" s="363"/>
      <c r="KA12" s="363"/>
      <c r="KB12" s="363"/>
      <c r="KC12" s="363"/>
      <c r="KD12" s="363"/>
      <c r="KE12" s="363"/>
      <c r="KF12" s="363"/>
      <c r="KG12" s="363"/>
      <c r="KH12" s="363"/>
      <c r="KI12" s="363"/>
      <c r="KJ12" s="363"/>
      <c r="KK12" s="363"/>
      <c r="KL12" s="363"/>
      <c r="KM12" s="363"/>
      <c r="KN12" s="363"/>
      <c r="KO12" s="363"/>
      <c r="KP12" s="363"/>
      <c r="KQ12" s="363"/>
      <c r="KR12" s="363"/>
      <c r="KS12" s="363"/>
      <c r="KT12" s="363"/>
      <c r="KU12" s="363"/>
      <c r="KV12" s="363"/>
      <c r="KW12" s="363"/>
      <c r="KX12" s="363"/>
      <c r="KY12" s="363"/>
      <c r="KZ12" s="363"/>
      <c r="LA12" s="363"/>
      <c r="LB12" s="363"/>
      <c r="LC12" s="363"/>
      <c r="LD12" s="363"/>
      <c r="LE12" s="363"/>
      <c r="LF12" s="363"/>
      <c r="LG12" s="363"/>
      <c r="LH12" s="363"/>
      <c r="LI12" s="363"/>
      <c r="LJ12" s="363"/>
      <c r="LK12" s="363"/>
      <c r="LL12" s="363"/>
      <c r="LM12" s="363"/>
      <c r="LN12" s="363"/>
      <c r="LO12" s="363"/>
      <c r="LP12" s="363"/>
      <c r="LQ12" s="363"/>
      <c r="LR12" s="363"/>
      <c r="LS12" s="363"/>
      <c r="LT12" s="363"/>
      <c r="LU12" s="363"/>
      <c r="LV12" s="363"/>
      <c r="LW12" s="363"/>
      <c r="LX12" s="363"/>
      <c r="LY12" s="363"/>
      <c r="LZ12" s="363"/>
      <c r="MA12" s="363"/>
      <c r="MB12" s="363"/>
      <c r="MC12" s="363"/>
      <c r="MD12" s="363"/>
      <c r="ME12" s="363"/>
      <c r="MF12" s="363"/>
      <c r="MG12" s="363"/>
      <c r="MH12" s="363"/>
      <c r="MI12" s="363"/>
      <c r="MJ12" s="363"/>
      <c r="MK12" s="363"/>
      <c r="ML12" s="363"/>
      <c r="MM12" s="363"/>
      <c r="MN12" s="363"/>
      <c r="MO12" s="363"/>
      <c r="MP12" s="363"/>
      <c r="MQ12" s="363"/>
      <c r="MR12" s="363"/>
    </row>
    <row r="13" spans="1:356" s="536" customFormat="1" ht="14.4">
      <c r="A13" s="529"/>
      <c r="B13" s="2193" t="s">
        <v>122</v>
      </c>
      <c r="C13" s="2193"/>
      <c r="D13" s="2194"/>
      <c r="E13" s="1023" t="s">
        <v>538</v>
      </c>
      <c r="F13" s="1024">
        <v>10</v>
      </c>
      <c r="G13" s="2124">
        <f t="shared" si="0"/>
        <v>0</v>
      </c>
      <c r="H13" s="39" t="s">
        <v>111</v>
      </c>
      <c r="I13" s="1397">
        <v>0</v>
      </c>
      <c r="J13" s="1342">
        <v>5</v>
      </c>
      <c r="K13" s="1349">
        <v>10</v>
      </c>
      <c r="L13" s="1349">
        <v>24</v>
      </c>
      <c r="M13" s="2195">
        <f t="shared" si="6"/>
        <v>14</v>
      </c>
      <c r="N13" s="2196">
        <f t="shared" si="7"/>
        <v>0</v>
      </c>
      <c r="O13" s="2128"/>
      <c r="P13" s="2125"/>
      <c r="Q13" s="2125">
        <f t="shared" si="8"/>
        <v>0</v>
      </c>
      <c r="R13" s="2125">
        <f t="shared" si="9"/>
        <v>0</v>
      </c>
      <c r="S13" s="2125">
        <f t="shared" si="10"/>
        <v>0</v>
      </c>
      <c r="T13" s="2125"/>
      <c r="U13" s="2125"/>
      <c r="V13" s="2197"/>
      <c r="W13" s="1300">
        <v>8.2669999999999995</v>
      </c>
      <c r="X13" s="2198"/>
      <c r="Y13" s="2125"/>
      <c r="Z13" s="2125">
        <f t="shared" si="3"/>
        <v>0</v>
      </c>
      <c r="AA13" s="2128">
        <f t="shared" si="11"/>
        <v>0</v>
      </c>
      <c r="AB13" s="2125">
        <f t="shared" si="12"/>
        <v>0</v>
      </c>
      <c r="AC13" s="2129"/>
      <c r="AD13" s="2129"/>
      <c r="AE13" s="2199"/>
      <c r="AF13" s="1201"/>
      <c r="AG13" s="1201"/>
      <c r="AH13" s="1201"/>
      <c r="AI13" s="1201"/>
      <c r="AJ13" s="1201"/>
      <c r="AK13" s="1201"/>
      <c r="AL13" s="1201"/>
      <c r="AM13" s="1201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63"/>
      <c r="BV13" s="363"/>
      <c r="BW13" s="363"/>
      <c r="BX13" s="363"/>
      <c r="BY13" s="363"/>
      <c r="BZ13" s="363"/>
      <c r="CA13" s="363"/>
      <c r="CB13" s="363"/>
      <c r="CC13" s="363"/>
      <c r="CD13" s="363"/>
      <c r="CE13" s="363"/>
      <c r="CF13" s="363"/>
      <c r="CG13" s="363"/>
      <c r="CH13" s="363"/>
      <c r="CI13" s="363"/>
      <c r="CJ13" s="363"/>
      <c r="CK13" s="363"/>
      <c r="CL13" s="363"/>
      <c r="CM13" s="363"/>
      <c r="CN13" s="363"/>
      <c r="CO13" s="363"/>
      <c r="CP13" s="363"/>
      <c r="CQ13" s="363"/>
      <c r="CR13" s="363"/>
      <c r="CS13" s="363"/>
      <c r="CT13" s="363"/>
      <c r="CU13" s="363"/>
      <c r="CV13" s="363"/>
      <c r="CW13" s="363"/>
      <c r="CX13" s="363"/>
      <c r="CY13" s="363"/>
      <c r="CZ13" s="363"/>
      <c r="DA13" s="363"/>
      <c r="DB13" s="363"/>
      <c r="DC13" s="363"/>
      <c r="DD13" s="363"/>
      <c r="DE13" s="363"/>
      <c r="DF13" s="363"/>
      <c r="DG13" s="363"/>
      <c r="DH13" s="363"/>
      <c r="DI13" s="363"/>
      <c r="DJ13" s="363"/>
      <c r="DK13" s="363"/>
      <c r="DL13" s="363"/>
      <c r="DM13" s="363"/>
      <c r="DN13" s="363"/>
      <c r="DO13" s="363"/>
      <c r="DP13" s="363"/>
      <c r="DQ13" s="363"/>
      <c r="DR13" s="363"/>
      <c r="DS13" s="363"/>
      <c r="DT13" s="363"/>
      <c r="DU13" s="363"/>
      <c r="DV13" s="363"/>
      <c r="DW13" s="363"/>
      <c r="DX13" s="363"/>
      <c r="DY13" s="363"/>
      <c r="DZ13" s="363"/>
      <c r="EA13" s="363"/>
      <c r="EB13" s="363"/>
      <c r="EC13" s="363"/>
      <c r="ED13" s="363"/>
      <c r="EE13" s="363"/>
      <c r="EF13" s="363"/>
      <c r="EG13" s="363"/>
      <c r="EH13" s="363"/>
      <c r="EI13" s="363"/>
      <c r="EJ13" s="363"/>
      <c r="EK13" s="363"/>
      <c r="EL13" s="363"/>
      <c r="EM13" s="363"/>
      <c r="EN13" s="363"/>
      <c r="EO13" s="363"/>
      <c r="EP13" s="363"/>
      <c r="EQ13" s="363"/>
      <c r="ER13" s="363"/>
      <c r="ES13" s="363"/>
      <c r="ET13" s="363"/>
      <c r="EU13" s="363"/>
      <c r="EV13" s="363"/>
      <c r="EW13" s="363"/>
      <c r="EX13" s="363"/>
      <c r="EY13" s="363"/>
      <c r="EZ13" s="363"/>
      <c r="FA13" s="363"/>
      <c r="FB13" s="363"/>
      <c r="FC13" s="363"/>
      <c r="FD13" s="363"/>
      <c r="FE13" s="363"/>
      <c r="FF13" s="363"/>
      <c r="FG13" s="363"/>
      <c r="FH13" s="363"/>
      <c r="FI13" s="363"/>
      <c r="FJ13" s="363"/>
      <c r="FK13" s="363"/>
      <c r="FL13" s="363"/>
      <c r="FM13" s="363"/>
      <c r="FN13" s="363"/>
      <c r="FO13" s="363"/>
      <c r="FP13" s="363"/>
      <c r="FQ13" s="363"/>
      <c r="FR13" s="363"/>
      <c r="FS13" s="363"/>
      <c r="FT13" s="363"/>
      <c r="FU13" s="363"/>
      <c r="FV13" s="363"/>
      <c r="FW13" s="363"/>
      <c r="FX13" s="363"/>
      <c r="FY13" s="363"/>
      <c r="FZ13" s="363"/>
      <c r="GA13" s="363"/>
      <c r="GB13" s="363"/>
      <c r="GC13" s="363"/>
      <c r="GD13" s="363"/>
      <c r="GE13" s="363"/>
      <c r="GF13" s="363"/>
      <c r="GG13" s="363"/>
      <c r="GH13" s="363"/>
      <c r="GI13" s="363"/>
      <c r="GJ13" s="363"/>
      <c r="GK13" s="363"/>
      <c r="GL13" s="363"/>
      <c r="GM13" s="363"/>
      <c r="GN13" s="363"/>
      <c r="GO13" s="363"/>
      <c r="GP13" s="363"/>
      <c r="GQ13" s="363"/>
      <c r="GR13" s="363"/>
      <c r="GS13" s="363"/>
      <c r="GT13" s="363"/>
      <c r="GU13" s="363"/>
      <c r="GV13" s="363"/>
      <c r="GW13" s="363"/>
      <c r="GX13" s="363"/>
      <c r="GY13" s="363"/>
      <c r="GZ13" s="363"/>
      <c r="HA13" s="363"/>
      <c r="HB13" s="363"/>
      <c r="HC13" s="363"/>
      <c r="HD13" s="363"/>
      <c r="HE13" s="363"/>
      <c r="HF13" s="363"/>
      <c r="HG13" s="363"/>
      <c r="HH13" s="363"/>
      <c r="HI13" s="363"/>
      <c r="HJ13" s="363"/>
      <c r="HK13" s="363"/>
      <c r="HL13" s="363"/>
      <c r="HM13" s="363"/>
      <c r="HN13" s="363"/>
      <c r="HO13" s="363"/>
      <c r="HP13" s="363"/>
      <c r="HQ13" s="363"/>
      <c r="HR13" s="363"/>
      <c r="HS13" s="363"/>
      <c r="HT13" s="363"/>
      <c r="HU13" s="363"/>
      <c r="HV13" s="363"/>
      <c r="HW13" s="363"/>
      <c r="HX13" s="363"/>
      <c r="HY13" s="363"/>
      <c r="HZ13" s="363"/>
      <c r="IA13" s="363"/>
      <c r="IB13" s="363"/>
      <c r="IC13" s="363"/>
      <c r="ID13" s="363"/>
      <c r="IE13" s="363"/>
      <c r="IF13" s="363"/>
      <c r="IG13" s="363"/>
      <c r="IH13" s="363"/>
      <c r="II13" s="363"/>
      <c r="IJ13" s="363"/>
      <c r="IK13" s="363"/>
      <c r="IL13" s="363"/>
      <c r="IM13" s="363"/>
      <c r="IN13" s="363"/>
      <c r="IO13" s="363"/>
      <c r="IP13" s="363"/>
      <c r="IQ13" s="363"/>
      <c r="IR13" s="363"/>
      <c r="IS13" s="363"/>
      <c r="IT13" s="363"/>
      <c r="IU13" s="363"/>
      <c r="IV13" s="363"/>
      <c r="IW13" s="363"/>
      <c r="IX13" s="363"/>
      <c r="IY13" s="363"/>
      <c r="IZ13" s="363"/>
      <c r="JA13" s="363"/>
      <c r="JB13" s="363"/>
      <c r="JC13" s="363"/>
      <c r="JD13" s="363"/>
      <c r="JE13" s="363"/>
      <c r="JF13" s="363"/>
      <c r="JG13" s="363"/>
      <c r="JH13" s="363"/>
      <c r="JI13" s="363"/>
      <c r="JJ13" s="363"/>
      <c r="JK13" s="363"/>
      <c r="JL13" s="363"/>
      <c r="JM13" s="363"/>
      <c r="JN13" s="363"/>
      <c r="JO13" s="363"/>
      <c r="JP13" s="363"/>
      <c r="JQ13" s="363"/>
      <c r="JR13" s="363"/>
      <c r="JS13" s="363"/>
      <c r="JT13" s="363"/>
      <c r="JU13" s="363"/>
      <c r="JV13" s="363"/>
      <c r="JW13" s="363"/>
      <c r="JX13" s="363"/>
      <c r="JY13" s="363"/>
      <c r="JZ13" s="363"/>
      <c r="KA13" s="363"/>
      <c r="KB13" s="363"/>
      <c r="KC13" s="363"/>
      <c r="KD13" s="363"/>
      <c r="KE13" s="363"/>
      <c r="KF13" s="363"/>
      <c r="KG13" s="363"/>
      <c r="KH13" s="363"/>
      <c r="KI13" s="363"/>
      <c r="KJ13" s="363"/>
      <c r="KK13" s="363"/>
      <c r="KL13" s="363"/>
      <c r="KM13" s="363"/>
      <c r="KN13" s="363"/>
      <c r="KO13" s="363"/>
      <c r="KP13" s="363"/>
      <c r="KQ13" s="363"/>
      <c r="KR13" s="363"/>
      <c r="KS13" s="363"/>
      <c r="KT13" s="363"/>
      <c r="KU13" s="363"/>
      <c r="KV13" s="363"/>
      <c r="KW13" s="363"/>
      <c r="KX13" s="363"/>
      <c r="KY13" s="363"/>
      <c r="KZ13" s="363"/>
      <c r="LA13" s="363"/>
      <c r="LB13" s="363"/>
      <c r="LC13" s="363"/>
      <c r="LD13" s="363"/>
      <c r="LE13" s="363"/>
      <c r="LF13" s="363"/>
      <c r="LG13" s="363"/>
      <c r="LH13" s="363"/>
      <c r="LI13" s="363"/>
      <c r="LJ13" s="363"/>
      <c r="LK13" s="363"/>
      <c r="LL13" s="363"/>
      <c r="LM13" s="363"/>
      <c r="LN13" s="363"/>
      <c r="LO13" s="363"/>
      <c r="LP13" s="363"/>
      <c r="LQ13" s="363"/>
      <c r="LR13" s="363"/>
      <c r="LS13" s="363"/>
      <c r="LT13" s="363"/>
      <c r="LU13" s="363"/>
      <c r="LV13" s="363"/>
      <c r="LW13" s="363"/>
      <c r="LX13" s="363"/>
      <c r="LY13" s="363"/>
      <c r="LZ13" s="363"/>
      <c r="MA13" s="363"/>
      <c r="MB13" s="363"/>
      <c r="MC13" s="363"/>
      <c r="MD13" s="363"/>
      <c r="ME13" s="363"/>
      <c r="MF13" s="363"/>
      <c r="MG13" s="363"/>
      <c r="MH13" s="363"/>
      <c r="MI13" s="363"/>
      <c r="MJ13" s="363"/>
      <c r="MK13" s="363"/>
      <c r="ML13" s="363"/>
      <c r="MM13" s="363"/>
      <c r="MN13" s="363"/>
      <c r="MO13" s="363"/>
      <c r="MP13" s="363"/>
      <c r="MQ13" s="363"/>
      <c r="MR13" s="363"/>
    </row>
    <row r="14" spans="1:356" s="536" customFormat="1" ht="14.4">
      <c r="A14" s="529"/>
      <c r="B14" s="2193" t="s">
        <v>122</v>
      </c>
      <c r="C14" s="2193"/>
      <c r="D14" s="2194"/>
      <c r="E14" s="1023" t="s">
        <v>537</v>
      </c>
      <c r="F14" s="1024">
        <v>10</v>
      </c>
      <c r="G14" s="2124">
        <f t="shared" si="0"/>
        <v>8.238533635819334E-3</v>
      </c>
      <c r="H14" s="39" t="s">
        <v>111</v>
      </c>
      <c r="I14" s="1397">
        <v>7</v>
      </c>
      <c r="J14" s="1342">
        <v>13</v>
      </c>
      <c r="K14" s="1349">
        <v>31</v>
      </c>
      <c r="L14" s="1349">
        <v>31</v>
      </c>
      <c r="M14" s="2195">
        <f t="shared" si="6"/>
        <v>0</v>
      </c>
      <c r="N14" s="2196">
        <f t="shared" si="7"/>
        <v>91</v>
      </c>
      <c r="O14" s="2128"/>
      <c r="P14" s="2125"/>
      <c r="Q14" s="2125">
        <f t="shared" si="8"/>
        <v>217</v>
      </c>
      <c r="R14" s="2125">
        <f t="shared" si="9"/>
        <v>0</v>
      </c>
      <c r="S14" s="2125">
        <f t="shared" si="10"/>
        <v>217</v>
      </c>
      <c r="T14" s="2125"/>
      <c r="U14" s="2125"/>
      <c r="V14" s="2197"/>
      <c r="W14" s="1300">
        <v>16.535</v>
      </c>
      <c r="X14" s="2198"/>
      <c r="Y14" s="2125"/>
      <c r="Z14" s="2125">
        <f t="shared" si="3"/>
        <v>783.71360728426362</v>
      </c>
      <c r="AA14" s="2128">
        <f t="shared" si="11"/>
        <v>4.0364517105733082</v>
      </c>
      <c r="AB14" s="2125">
        <f t="shared" si="12"/>
        <v>367.31710566217106</v>
      </c>
      <c r="AC14" s="2129"/>
      <c r="AD14" s="2129"/>
      <c r="AE14" s="2199"/>
      <c r="AF14" s="1201"/>
      <c r="AG14" s="1201"/>
      <c r="AH14" s="1201"/>
      <c r="AI14" s="1201"/>
      <c r="AJ14" s="1201"/>
      <c r="AK14" s="1201"/>
      <c r="AL14" s="1201"/>
      <c r="AM14" s="1201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63"/>
      <c r="BV14" s="363"/>
      <c r="BW14" s="363"/>
      <c r="BX14" s="363"/>
      <c r="BY14" s="363"/>
      <c r="BZ14" s="363"/>
      <c r="CA14" s="363"/>
      <c r="CB14" s="363"/>
      <c r="CC14" s="363"/>
      <c r="CD14" s="363"/>
      <c r="CE14" s="363"/>
      <c r="CF14" s="363"/>
      <c r="CG14" s="363"/>
      <c r="CH14" s="363"/>
      <c r="CI14" s="363"/>
      <c r="CJ14" s="363"/>
      <c r="CK14" s="363"/>
      <c r="CL14" s="363"/>
      <c r="CM14" s="363"/>
      <c r="CN14" s="363"/>
      <c r="CO14" s="363"/>
      <c r="CP14" s="363"/>
      <c r="CQ14" s="363"/>
      <c r="CR14" s="363"/>
      <c r="CS14" s="363"/>
      <c r="CT14" s="363"/>
      <c r="CU14" s="363"/>
      <c r="CV14" s="363"/>
      <c r="CW14" s="363"/>
      <c r="CX14" s="363"/>
      <c r="CY14" s="363"/>
      <c r="CZ14" s="363"/>
      <c r="DA14" s="363"/>
      <c r="DB14" s="363"/>
      <c r="DC14" s="363"/>
      <c r="DD14" s="363"/>
      <c r="DE14" s="363"/>
      <c r="DF14" s="363"/>
      <c r="DG14" s="363"/>
      <c r="DH14" s="363"/>
      <c r="DI14" s="363"/>
      <c r="DJ14" s="363"/>
      <c r="DK14" s="363"/>
      <c r="DL14" s="363"/>
      <c r="DM14" s="363"/>
      <c r="DN14" s="363"/>
      <c r="DO14" s="363"/>
      <c r="DP14" s="363"/>
      <c r="DQ14" s="363"/>
      <c r="DR14" s="363"/>
      <c r="DS14" s="363"/>
      <c r="DT14" s="363"/>
      <c r="DU14" s="363"/>
      <c r="DV14" s="363"/>
      <c r="DW14" s="363"/>
      <c r="DX14" s="363"/>
      <c r="DY14" s="363"/>
      <c r="DZ14" s="363"/>
      <c r="EA14" s="363"/>
      <c r="EB14" s="363"/>
      <c r="EC14" s="363"/>
      <c r="ED14" s="363"/>
      <c r="EE14" s="363"/>
      <c r="EF14" s="363"/>
      <c r="EG14" s="363"/>
      <c r="EH14" s="363"/>
      <c r="EI14" s="363"/>
      <c r="EJ14" s="363"/>
      <c r="EK14" s="363"/>
      <c r="EL14" s="363"/>
      <c r="EM14" s="363"/>
      <c r="EN14" s="363"/>
      <c r="EO14" s="363"/>
      <c r="EP14" s="363"/>
      <c r="EQ14" s="363"/>
      <c r="ER14" s="363"/>
      <c r="ES14" s="363"/>
      <c r="ET14" s="363"/>
      <c r="EU14" s="363"/>
      <c r="EV14" s="363"/>
      <c r="EW14" s="363"/>
      <c r="EX14" s="363"/>
      <c r="EY14" s="363"/>
      <c r="EZ14" s="363"/>
      <c r="FA14" s="363"/>
      <c r="FB14" s="363"/>
      <c r="FC14" s="363"/>
      <c r="FD14" s="363"/>
      <c r="FE14" s="363"/>
      <c r="FF14" s="363"/>
      <c r="FG14" s="363"/>
      <c r="FH14" s="363"/>
      <c r="FI14" s="363"/>
      <c r="FJ14" s="363"/>
      <c r="FK14" s="363"/>
      <c r="FL14" s="363"/>
      <c r="FM14" s="363"/>
      <c r="FN14" s="363"/>
      <c r="FO14" s="363"/>
      <c r="FP14" s="363"/>
      <c r="FQ14" s="363"/>
      <c r="FR14" s="363"/>
      <c r="FS14" s="363"/>
      <c r="FT14" s="363"/>
      <c r="FU14" s="363"/>
      <c r="FV14" s="363"/>
      <c r="FW14" s="363"/>
      <c r="FX14" s="363"/>
      <c r="FY14" s="363"/>
      <c r="FZ14" s="363"/>
      <c r="GA14" s="363"/>
      <c r="GB14" s="363"/>
      <c r="GC14" s="363"/>
      <c r="GD14" s="363"/>
      <c r="GE14" s="363"/>
      <c r="GF14" s="363"/>
      <c r="GG14" s="363"/>
      <c r="GH14" s="363"/>
      <c r="GI14" s="363"/>
      <c r="GJ14" s="363"/>
      <c r="GK14" s="363"/>
      <c r="GL14" s="363"/>
      <c r="GM14" s="363"/>
      <c r="GN14" s="363"/>
      <c r="GO14" s="363"/>
      <c r="GP14" s="363"/>
      <c r="GQ14" s="363"/>
      <c r="GR14" s="363"/>
      <c r="GS14" s="363"/>
      <c r="GT14" s="363"/>
      <c r="GU14" s="363"/>
      <c r="GV14" s="363"/>
      <c r="GW14" s="363"/>
      <c r="GX14" s="363"/>
      <c r="GY14" s="363"/>
      <c r="GZ14" s="363"/>
      <c r="HA14" s="363"/>
      <c r="HB14" s="363"/>
      <c r="HC14" s="363"/>
      <c r="HD14" s="363"/>
      <c r="HE14" s="363"/>
      <c r="HF14" s="363"/>
      <c r="HG14" s="363"/>
      <c r="HH14" s="363"/>
      <c r="HI14" s="363"/>
      <c r="HJ14" s="363"/>
      <c r="HK14" s="363"/>
      <c r="HL14" s="363"/>
      <c r="HM14" s="363"/>
      <c r="HN14" s="363"/>
      <c r="HO14" s="363"/>
      <c r="HP14" s="363"/>
      <c r="HQ14" s="363"/>
      <c r="HR14" s="363"/>
      <c r="HS14" s="363"/>
      <c r="HT14" s="363"/>
      <c r="HU14" s="363"/>
      <c r="HV14" s="363"/>
      <c r="HW14" s="363"/>
      <c r="HX14" s="363"/>
      <c r="HY14" s="363"/>
      <c r="HZ14" s="363"/>
      <c r="IA14" s="363"/>
      <c r="IB14" s="363"/>
      <c r="IC14" s="363"/>
      <c r="ID14" s="363"/>
      <c r="IE14" s="363"/>
      <c r="IF14" s="363"/>
      <c r="IG14" s="363"/>
      <c r="IH14" s="363"/>
      <c r="II14" s="363"/>
      <c r="IJ14" s="363"/>
      <c r="IK14" s="363"/>
      <c r="IL14" s="363"/>
      <c r="IM14" s="363"/>
      <c r="IN14" s="363"/>
      <c r="IO14" s="363"/>
      <c r="IP14" s="363"/>
      <c r="IQ14" s="363"/>
      <c r="IR14" s="363"/>
      <c r="IS14" s="363"/>
      <c r="IT14" s="363"/>
      <c r="IU14" s="363"/>
      <c r="IV14" s="363"/>
      <c r="IW14" s="363"/>
      <c r="IX14" s="363"/>
      <c r="IY14" s="363"/>
      <c r="IZ14" s="363"/>
      <c r="JA14" s="363"/>
      <c r="JB14" s="363"/>
      <c r="JC14" s="363"/>
      <c r="JD14" s="363"/>
      <c r="JE14" s="363"/>
      <c r="JF14" s="363"/>
      <c r="JG14" s="363"/>
      <c r="JH14" s="363"/>
      <c r="JI14" s="363"/>
      <c r="JJ14" s="363"/>
      <c r="JK14" s="363"/>
      <c r="JL14" s="363"/>
      <c r="JM14" s="363"/>
      <c r="JN14" s="363"/>
      <c r="JO14" s="363"/>
      <c r="JP14" s="363"/>
      <c r="JQ14" s="363"/>
      <c r="JR14" s="363"/>
      <c r="JS14" s="363"/>
      <c r="JT14" s="363"/>
      <c r="JU14" s="363"/>
      <c r="JV14" s="363"/>
      <c r="JW14" s="363"/>
      <c r="JX14" s="363"/>
      <c r="JY14" s="363"/>
      <c r="JZ14" s="363"/>
      <c r="KA14" s="363"/>
      <c r="KB14" s="363"/>
      <c r="KC14" s="363"/>
      <c r="KD14" s="363"/>
      <c r="KE14" s="363"/>
      <c r="KF14" s="363"/>
      <c r="KG14" s="363"/>
      <c r="KH14" s="363"/>
      <c r="KI14" s="363"/>
      <c r="KJ14" s="363"/>
      <c r="KK14" s="363"/>
      <c r="KL14" s="363"/>
      <c r="KM14" s="363"/>
      <c r="KN14" s="363"/>
      <c r="KO14" s="363"/>
      <c r="KP14" s="363"/>
      <c r="KQ14" s="363"/>
      <c r="KR14" s="363"/>
      <c r="KS14" s="363"/>
      <c r="KT14" s="363"/>
      <c r="KU14" s="363"/>
      <c r="KV14" s="363"/>
      <c r="KW14" s="363"/>
      <c r="KX14" s="363"/>
      <c r="KY14" s="363"/>
      <c r="KZ14" s="363"/>
      <c r="LA14" s="363"/>
      <c r="LB14" s="363"/>
      <c r="LC14" s="363"/>
      <c r="LD14" s="363"/>
      <c r="LE14" s="363"/>
      <c r="LF14" s="363"/>
      <c r="LG14" s="363"/>
      <c r="LH14" s="363"/>
      <c r="LI14" s="363"/>
      <c r="LJ14" s="363"/>
      <c r="LK14" s="363"/>
      <c r="LL14" s="363"/>
      <c r="LM14" s="363"/>
      <c r="LN14" s="363"/>
      <c r="LO14" s="363"/>
      <c r="LP14" s="363"/>
      <c r="LQ14" s="363"/>
      <c r="LR14" s="363"/>
      <c r="LS14" s="363"/>
      <c r="LT14" s="363"/>
      <c r="LU14" s="363"/>
      <c r="LV14" s="363"/>
      <c r="LW14" s="363"/>
      <c r="LX14" s="363"/>
      <c r="LY14" s="363"/>
      <c r="LZ14" s="363"/>
      <c r="MA14" s="363"/>
      <c r="MB14" s="363"/>
      <c r="MC14" s="363"/>
      <c r="MD14" s="363"/>
      <c r="ME14" s="363"/>
      <c r="MF14" s="363"/>
      <c r="MG14" s="363"/>
      <c r="MH14" s="363"/>
      <c r="MI14" s="363"/>
      <c r="MJ14" s="363"/>
      <c r="MK14" s="363"/>
      <c r="ML14" s="363"/>
      <c r="MM14" s="363"/>
      <c r="MN14" s="363"/>
      <c r="MO14" s="363"/>
      <c r="MP14" s="363"/>
      <c r="MQ14" s="363"/>
      <c r="MR14" s="363"/>
    </row>
    <row r="15" spans="1:356" s="536" customFormat="1" ht="14.4">
      <c r="A15" s="529"/>
      <c r="B15" s="2193" t="s">
        <v>122</v>
      </c>
      <c r="C15" s="2193"/>
      <c r="D15" s="2194"/>
      <c r="E15" s="1023" t="s">
        <v>545</v>
      </c>
      <c r="F15" s="1024">
        <v>10</v>
      </c>
      <c r="G15" s="2124">
        <f t="shared" si="0"/>
        <v>0.27776215247831515</v>
      </c>
      <c r="H15" s="39" t="s">
        <v>111</v>
      </c>
      <c r="I15" s="1397">
        <v>577.79</v>
      </c>
      <c r="J15" s="1342">
        <v>5.31</v>
      </c>
      <c r="K15" s="1349">
        <v>10</v>
      </c>
      <c r="L15" s="1349">
        <v>24</v>
      </c>
      <c r="M15" s="2195">
        <f t="shared" si="6"/>
        <v>14</v>
      </c>
      <c r="N15" s="2196">
        <f t="shared" si="7"/>
        <v>3068.0648999999994</v>
      </c>
      <c r="O15" s="2128"/>
      <c r="P15" s="2125"/>
      <c r="Q15" s="2125">
        <f t="shared" si="8"/>
        <v>5777.9</v>
      </c>
      <c r="R15" s="2125">
        <f t="shared" si="9"/>
        <v>8089.0599999999995</v>
      </c>
      <c r="S15" s="2125">
        <f t="shared" si="10"/>
        <v>13866.96</v>
      </c>
      <c r="T15" s="2125"/>
      <c r="U15" s="2125"/>
      <c r="V15" s="2197"/>
      <c r="W15" s="1300">
        <v>16.535</v>
      </c>
      <c r="X15" s="2198"/>
      <c r="Y15" s="2125"/>
      <c r="Z15" s="2125">
        <f t="shared" si="3"/>
        <v>64688.840736110658</v>
      </c>
      <c r="AA15" s="2128">
        <f t="shared" si="11"/>
        <v>4.0364517105733082</v>
      </c>
      <c r="AB15" s="2125">
        <f t="shared" si="12"/>
        <v>12384.095813754924</v>
      </c>
      <c r="AC15" s="2129"/>
      <c r="AD15" s="2129"/>
      <c r="AE15" s="2199"/>
      <c r="AF15" s="1201"/>
      <c r="AG15" s="1201"/>
      <c r="AH15" s="1201"/>
      <c r="AI15" s="1201"/>
      <c r="AJ15" s="1201"/>
      <c r="AK15" s="1201"/>
      <c r="AL15" s="1201"/>
      <c r="AM15" s="1201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63"/>
      <c r="BV15" s="363"/>
      <c r="BW15" s="363"/>
      <c r="BX15" s="363"/>
      <c r="BY15" s="363"/>
      <c r="BZ15" s="363"/>
      <c r="CA15" s="363"/>
      <c r="CB15" s="363"/>
      <c r="CC15" s="363"/>
      <c r="CD15" s="363"/>
      <c r="CE15" s="363"/>
      <c r="CF15" s="363"/>
      <c r="CG15" s="363"/>
      <c r="CH15" s="363"/>
      <c r="CI15" s="363"/>
      <c r="CJ15" s="363"/>
      <c r="CK15" s="363"/>
      <c r="CL15" s="363"/>
      <c r="CM15" s="363"/>
      <c r="CN15" s="363"/>
      <c r="CO15" s="363"/>
      <c r="CP15" s="363"/>
      <c r="CQ15" s="363"/>
      <c r="CR15" s="363"/>
      <c r="CS15" s="363"/>
      <c r="CT15" s="363"/>
      <c r="CU15" s="363"/>
      <c r="CV15" s="363"/>
      <c r="CW15" s="363"/>
      <c r="CX15" s="363"/>
      <c r="CY15" s="363"/>
      <c r="CZ15" s="363"/>
      <c r="DA15" s="363"/>
      <c r="DB15" s="363"/>
      <c r="DC15" s="363"/>
      <c r="DD15" s="363"/>
      <c r="DE15" s="363"/>
      <c r="DF15" s="363"/>
      <c r="DG15" s="363"/>
      <c r="DH15" s="363"/>
      <c r="DI15" s="363"/>
      <c r="DJ15" s="363"/>
      <c r="DK15" s="363"/>
      <c r="DL15" s="363"/>
      <c r="DM15" s="363"/>
      <c r="DN15" s="363"/>
      <c r="DO15" s="363"/>
      <c r="DP15" s="363"/>
      <c r="DQ15" s="363"/>
      <c r="DR15" s="363"/>
      <c r="DS15" s="363"/>
      <c r="DT15" s="363"/>
      <c r="DU15" s="363"/>
      <c r="DV15" s="363"/>
      <c r="DW15" s="363"/>
      <c r="DX15" s="363"/>
      <c r="DY15" s="363"/>
      <c r="DZ15" s="363"/>
      <c r="EA15" s="363"/>
      <c r="EB15" s="363"/>
      <c r="EC15" s="363"/>
      <c r="ED15" s="363"/>
      <c r="EE15" s="363"/>
      <c r="EF15" s="363"/>
      <c r="EG15" s="363"/>
      <c r="EH15" s="363"/>
      <c r="EI15" s="363"/>
      <c r="EJ15" s="363"/>
      <c r="EK15" s="363"/>
      <c r="EL15" s="363"/>
      <c r="EM15" s="363"/>
      <c r="EN15" s="363"/>
      <c r="EO15" s="363"/>
      <c r="EP15" s="363"/>
      <c r="EQ15" s="363"/>
      <c r="ER15" s="363"/>
      <c r="ES15" s="363"/>
      <c r="ET15" s="363"/>
      <c r="EU15" s="363"/>
      <c r="EV15" s="363"/>
      <c r="EW15" s="363"/>
      <c r="EX15" s="363"/>
      <c r="EY15" s="363"/>
      <c r="EZ15" s="363"/>
      <c r="FA15" s="363"/>
      <c r="FB15" s="363"/>
      <c r="FC15" s="363"/>
      <c r="FD15" s="363"/>
      <c r="FE15" s="363"/>
      <c r="FF15" s="363"/>
      <c r="FG15" s="363"/>
      <c r="FH15" s="363"/>
      <c r="FI15" s="363"/>
      <c r="FJ15" s="363"/>
      <c r="FK15" s="363"/>
      <c r="FL15" s="363"/>
      <c r="FM15" s="363"/>
      <c r="FN15" s="363"/>
      <c r="FO15" s="363"/>
      <c r="FP15" s="363"/>
      <c r="FQ15" s="363"/>
      <c r="FR15" s="363"/>
      <c r="FS15" s="363"/>
      <c r="FT15" s="363"/>
      <c r="FU15" s="363"/>
      <c r="FV15" s="363"/>
      <c r="FW15" s="363"/>
      <c r="FX15" s="363"/>
      <c r="FY15" s="363"/>
      <c r="FZ15" s="363"/>
      <c r="GA15" s="363"/>
      <c r="GB15" s="363"/>
      <c r="GC15" s="363"/>
      <c r="GD15" s="363"/>
      <c r="GE15" s="363"/>
      <c r="GF15" s="363"/>
      <c r="GG15" s="363"/>
      <c r="GH15" s="363"/>
      <c r="GI15" s="363"/>
      <c r="GJ15" s="363"/>
      <c r="GK15" s="363"/>
      <c r="GL15" s="363"/>
      <c r="GM15" s="363"/>
      <c r="GN15" s="363"/>
      <c r="GO15" s="363"/>
      <c r="GP15" s="363"/>
      <c r="GQ15" s="363"/>
      <c r="GR15" s="363"/>
      <c r="GS15" s="363"/>
      <c r="GT15" s="363"/>
      <c r="GU15" s="363"/>
      <c r="GV15" s="363"/>
      <c r="GW15" s="363"/>
      <c r="GX15" s="363"/>
      <c r="GY15" s="363"/>
      <c r="GZ15" s="363"/>
      <c r="HA15" s="363"/>
      <c r="HB15" s="363"/>
      <c r="HC15" s="363"/>
      <c r="HD15" s="363"/>
      <c r="HE15" s="363"/>
      <c r="HF15" s="363"/>
      <c r="HG15" s="363"/>
      <c r="HH15" s="363"/>
      <c r="HI15" s="363"/>
      <c r="HJ15" s="363"/>
      <c r="HK15" s="363"/>
      <c r="HL15" s="363"/>
      <c r="HM15" s="363"/>
      <c r="HN15" s="363"/>
      <c r="HO15" s="363"/>
      <c r="HP15" s="363"/>
      <c r="HQ15" s="363"/>
      <c r="HR15" s="363"/>
      <c r="HS15" s="363"/>
      <c r="HT15" s="363"/>
      <c r="HU15" s="363"/>
      <c r="HV15" s="363"/>
      <c r="HW15" s="363"/>
      <c r="HX15" s="363"/>
      <c r="HY15" s="363"/>
      <c r="HZ15" s="363"/>
      <c r="IA15" s="363"/>
      <c r="IB15" s="363"/>
      <c r="IC15" s="363"/>
      <c r="ID15" s="363"/>
      <c r="IE15" s="363"/>
      <c r="IF15" s="363"/>
      <c r="IG15" s="363"/>
      <c r="IH15" s="363"/>
      <c r="II15" s="363"/>
      <c r="IJ15" s="363"/>
      <c r="IK15" s="363"/>
      <c r="IL15" s="363"/>
      <c r="IM15" s="363"/>
      <c r="IN15" s="363"/>
      <c r="IO15" s="363"/>
      <c r="IP15" s="363"/>
      <c r="IQ15" s="363"/>
      <c r="IR15" s="363"/>
      <c r="IS15" s="363"/>
      <c r="IT15" s="363"/>
      <c r="IU15" s="363"/>
      <c r="IV15" s="363"/>
      <c r="IW15" s="363"/>
      <c r="IX15" s="363"/>
      <c r="IY15" s="363"/>
      <c r="IZ15" s="363"/>
      <c r="JA15" s="363"/>
      <c r="JB15" s="363"/>
      <c r="JC15" s="363"/>
      <c r="JD15" s="363"/>
      <c r="JE15" s="363"/>
      <c r="JF15" s="363"/>
      <c r="JG15" s="363"/>
      <c r="JH15" s="363"/>
      <c r="JI15" s="363"/>
      <c r="JJ15" s="363"/>
      <c r="JK15" s="363"/>
      <c r="JL15" s="363"/>
      <c r="JM15" s="363"/>
      <c r="JN15" s="363"/>
      <c r="JO15" s="363"/>
      <c r="JP15" s="363"/>
      <c r="JQ15" s="363"/>
      <c r="JR15" s="363"/>
      <c r="JS15" s="363"/>
      <c r="JT15" s="363"/>
      <c r="JU15" s="363"/>
      <c r="JV15" s="363"/>
      <c r="JW15" s="363"/>
      <c r="JX15" s="363"/>
      <c r="JY15" s="363"/>
      <c r="JZ15" s="363"/>
      <c r="KA15" s="363"/>
      <c r="KB15" s="363"/>
      <c r="KC15" s="363"/>
      <c r="KD15" s="363"/>
      <c r="KE15" s="363"/>
      <c r="KF15" s="363"/>
      <c r="KG15" s="363"/>
      <c r="KH15" s="363"/>
      <c r="KI15" s="363"/>
      <c r="KJ15" s="363"/>
      <c r="KK15" s="363"/>
      <c r="KL15" s="363"/>
      <c r="KM15" s="363"/>
      <c r="KN15" s="363"/>
      <c r="KO15" s="363"/>
      <c r="KP15" s="363"/>
      <c r="KQ15" s="363"/>
      <c r="KR15" s="363"/>
      <c r="KS15" s="363"/>
      <c r="KT15" s="363"/>
      <c r="KU15" s="363"/>
      <c r="KV15" s="363"/>
      <c r="KW15" s="363"/>
      <c r="KX15" s="363"/>
      <c r="KY15" s="363"/>
      <c r="KZ15" s="363"/>
      <c r="LA15" s="363"/>
      <c r="LB15" s="363"/>
      <c r="LC15" s="363"/>
      <c r="LD15" s="363"/>
      <c r="LE15" s="363"/>
      <c r="LF15" s="363"/>
      <c r="LG15" s="363"/>
      <c r="LH15" s="363"/>
      <c r="LI15" s="363"/>
      <c r="LJ15" s="363"/>
      <c r="LK15" s="363"/>
      <c r="LL15" s="363"/>
      <c r="LM15" s="363"/>
      <c r="LN15" s="363"/>
      <c r="LO15" s="363"/>
      <c r="LP15" s="363"/>
      <c r="LQ15" s="363"/>
      <c r="LR15" s="363"/>
      <c r="LS15" s="363"/>
      <c r="LT15" s="363"/>
      <c r="LU15" s="363"/>
      <c r="LV15" s="363"/>
      <c r="LW15" s="363"/>
      <c r="LX15" s="363"/>
      <c r="LY15" s="363"/>
      <c r="LZ15" s="363"/>
      <c r="MA15" s="363"/>
      <c r="MB15" s="363"/>
      <c r="MC15" s="363"/>
      <c r="MD15" s="363"/>
      <c r="ME15" s="363"/>
      <c r="MF15" s="363"/>
      <c r="MG15" s="363"/>
      <c r="MH15" s="363"/>
      <c r="MI15" s="363"/>
      <c r="MJ15" s="363"/>
      <c r="MK15" s="363"/>
      <c r="ML15" s="363"/>
      <c r="MM15" s="363"/>
      <c r="MN15" s="363"/>
      <c r="MO15" s="363"/>
      <c r="MP15" s="363"/>
      <c r="MQ15" s="363"/>
      <c r="MR15" s="363"/>
    </row>
    <row r="16" spans="1:356" s="536" customFormat="1" ht="14.4">
      <c r="A16" s="529"/>
      <c r="B16" s="2193" t="s">
        <v>122</v>
      </c>
      <c r="C16" s="2193"/>
      <c r="D16" s="2194"/>
      <c r="E16" s="1023" t="s">
        <v>1052</v>
      </c>
      <c r="F16" s="1024">
        <v>10</v>
      </c>
      <c r="G16" s="2124">
        <f t="shared" si="0"/>
        <v>1.1135600408854703E-3</v>
      </c>
      <c r="H16" s="39" t="s">
        <v>111</v>
      </c>
      <c r="I16" s="1397">
        <v>3</v>
      </c>
      <c r="J16" s="1342">
        <v>4.0999999999999996</v>
      </c>
      <c r="K16" s="1349">
        <v>10</v>
      </c>
      <c r="L16" s="1349">
        <v>24</v>
      </c>
      <c r="M16" s="2195">
        <f t="shared" si="6"/>
        <v>14</v>
      </c>
      <c r="N16" s="2196">
        <f t="shared" si="7"/>
        <v>12.299999999999999</v>
      </c>
      <c r="O16" s="2128"/>
      <c r="P16" s="2125"/>
      <c r="Q16" s="2125">
        <f t="shared" si="8"/>
        <v>30</v>
      </c>
      <c r="R16" s="2125">
        <f t="shared" si="9"/>
        <v>42</v>
      </c>
      <c r="S16" s="2125">
        <f t="shared" si="10"/>
        <v>72</v>
      </c>
      <c r="T16" s="2125"/>
      <c r="U16" s="2125"/>
      <c r="V16" s="2197"/>
      <c r="W16" s="1300">
        <v>12.162000000000001</v>
      </c>
      <c r="X16" s="2198"/>
      <c r="Y16" s="2125"/>
      <c r="Z16" s="2125">
        <f t="shared" si="3"/>
        <v>247.04803382758337</v>
      </c>
      <c r="AA16" s="2128">
        <f t="shared" si="11"/>
        <v>4.0364517105733082</v>
      </c>
      <c r="AB16" s="2125">
        <f t="shared" si="12"/>
        <v>49.648356040051688</v>
      </c>
      <c r="AC16" s="2129"/>
      <c r="AD16" s="2129"/>
      <c r="AE16" s="2199"/>
      <c r="AF16" s="1201"/>
      <c r="AG16" s="1201"/>
      <c r="AH16" s="1201"/>
      <c r="AI16" s="1201"/>
      <c r="AJ16" s="1201"/>
      <c r="AK16" s="1201"/>
      <c r="AL16" s="1201"/>
      <c r="AM16" s="1201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63"/>
      <c r="BV16" s="363"/>
      <c r="BW16" s="363"/>
      <c r="BX16" s="363"/>
      <c r="BY16" s="363"/>
      <c r="BZ16" s="363"/>
      <c r="CA16" s="363"/>
      <c r="CB16" s="363"/>
      <c r="CC16" s="363"/>
      <c r="CD16" s="363"/>
      <c r="CE16" s="363"/>
      <c r="CF16" s="363"/>
      <c r="CG16" s="363"/>
      <c r="CH16" s="363"/>
      <c r="CI16" s="363"/>
      <c r="CJ16" s="363"/>
      <c r="CK16" s="363"/>
      <c r="CL16" s="363"/>
      <c r="CM16" s="363"/>
      <c r="CN16" s="363"/>
      <c r="CO16" s="363"/>
      <c r="CP16" s="363"/>
      <c r="CQ16" s="363"/>
      <c r="CR16" s="363"/>
      <c r="CS16" s="363"/>
      <c r="CT16" s="363"/>
      <c r="CU16" s="363"/>
      <c r="CV16" s="363"/>
      <c r="CW16" s="363"/>
      <c r="CX16" s="363"/>
      <c r="CY16" s="363"/>
      <c r="CZ16" s="363"/>
      <c r="DA16" s="363"/>
      <c r="DB16" s="363"/>
      <c r="DC16" s="363"/>
      <c r="DD16" s="363"/>
      <c r="DE16" s="363"/>
      <c r="DF16" s="363"/>
      <c r="DG16" s="363"/>
      <c r="DH16" s="363"/>
      <c r="DI16" s="363"/>
      <c r="DJ16" s="363"/>
      <c r="DK16" s="363"/>
      <c r="DL16" s="363"/>
      <c r="DM16" s="363"/>
      <c r="DN16" s="363"/>
      <c r="DO16" s="363"/>
      <c r="DP16" s="363"/>
      <c r="DQ16" s="363"/>
      <c r="DR16" s="363"/>
      <c r="DS16" s="363"/>
      <c r="DT16" s="363"/>
      <c r="DU16" s="363"/>
      <c r="DV16" s="363"/>
      <c r="DW16" s="363"/>
      <c r="DX16" s="363"/>
      <c r="DY16" s="363"/>
      <c r="DZ16" s="363"/>
      <c r="EA16" s="363"/>
      <c r="EB16" s="363"/>
      <c r="EC16" s="363"/>
      <c r="ED16" s="363"/>
      <c r="EE16" s="363"/>
      <c r="EF16" s="363"/>
      <c r="EG16" s="363"/>
      <c r="EH16" s="363"/>
      <c r="EI16" s="363"/>
      <c r="EJ16" s="363"/>
      <c r="EK16" s="363"/>
      <c r="EL16" s="363"/>
      <c r="EM16" s="363"/>
      <c r="EN16" s="363"/>
      <c r="EO16" s="363"/>
      <c r="EP16" s="363"/>
      <c r="EQ16" s="363"/>
      <c r="ER16" s="363"/>
      <c r="ES16" s="363"/>
      <c r="ET16" s="363"/>
      <c r="EU16" s="363"/>
      <c r="EV16" s="363"/>
      <c r="EW16" s="363"/>
      <c r="EX16" s="363"/>
      <c r="EY16" s="363"/>
      <c r="EZ16" s="363"/>
      <c r="FA16" s="363"/>
      <c r="FB16" s="363"/>
      <c r="FC16" s="363"/>
      <c r="FD16" s="363"/>
      <c r="FE16" s="363"/>
      <c r="FF16" s="363"/>
      <c r="FG16" s="363"/>
      <c r="FH16" s="363"/>
      <c r="FI16" s="363"/>
      <c r="FJ16" s="363"/>
      <c r="FK16" s="363"/>
      <c r="FL16" s="363"/>
      <c r="FM16" s="363"/>
      <c r="FN16" s="363"/>
      <c r="FO16" s="363"/>
      <c r="FP16" s="363"/>
      <c r="FQ16" s="363"/>
      <c r="FR16" s="363"/>
      <c r="FS16" s="363"/>
      <c r="FT16" s="363"/>
      <c r="FU16" s="363"/>
      <c r="FV16" s="363"/>
      <c r="FW16" s="363"/>
      <c r="FX16" s="363"/>
      <c r="FY16" s="363"/>
      <c r="FZ16" s="363"/>
      <c r="GA16" s="363"/>
      <c r="GB16" s="363"/>
      <c r="GC16" s="363"/>
      <c r="GD16" s="363"/>
      <c r="GE16" s="363"/>
      <c r="GF16" s="363"/>
      <c r="GG16" s="363"/>
      <c r="GH16" s="363"/>
      <c r="GI16" s="363"/>
      <c r="GJ16" s="363"/>
      <c r="GK16" s="363"/>
      <c r="GL16" s="363"/>
      <c r="GM16" s="363"/>
      <c r="GN16" s="363"/>
      <c r="GO16" s="363"/>
      <c r="GP16" s="363"/>
      <c r="GQ16" s="363"/>
      <c r="GR16" s="363"/>
      <c r="GS16" s="363"/>
      <c r="GT16" s="363"/>
      <c r="GU16" s="363"/>
      <c r="GV16" s="363"/>
      <c r="GW16" s="363"/>
      <c r="GX16" s="363"/>
      <c r="GY16" s="363"/>
      <c r="GZ16" s="363"/>
      <c r="HA16" s="363"/>
      <c r="HB16" s="363"/>
      <c r="HC16" s="363"/>
      <c r="HD16" s="363"/>
      <c r="HE16" s="363"/>
      <c r="HF16" s="363"/>
      <c r="HG16" s="363"/>
      <c r="HH16" s="363"/>
      <c r="HI16" s="363"/>
      <c r="HJ16" s="363"/>
      <c r="HK16" s="363"/>
      <c r="HL16" s="363"/>
      <c r="HM16" s="363"/>
      <c r="HN16" s="363"/>
      <c r="HO16" s="363"/>
      <c r="HP16" s="363"/>
      <c r="HQ16" s="363"/>
      <c r="HR16" s="363"/>
      <c r="HS16" s="363"/>
      <c r="HT16" s="363"/>
      <c r="HU16" s="363"/>
      <c r="HV16" s="363"/>
      <c r="HW16" s="363"/>
      <c r="HX16" s="363"/>
      <c r="HY16" s="363"/>
      <c r="HZ16" s="363"/>
      <c r="IA16" s="363"/>
      <c r="IB16" s="363"/>
      <c r="IC16" s="363"/>
      <c r="ID16" s="363"/>
      <c r="IE16" s="363"/>
      <c r="IF16" s="363"/>
      <c r="IG16" s="363"/>
      <c r="IH16" s="363"/>
      <c r="II16" s="363"/>
      <c r="IJ16" s="363"/>
      <c r="IK16" s="363"/>
      <c r="IL16" s="363"/>
      <c r="IM16" s="363"/>
      <c r="IN16" s="363"/>
      <c r="IO16" s="363"/>
      <c r="IP16" s="363"/>
      <c r="IQ16" s="363"/>
      <c r="IR16" s="363"/>
      <c r="IS16" s="363"/>
      <c r="IT16" s="363"/>
      <c r="IU16" s="363"/>
      <c r="IV16" s="363"/>
      <c r="IW16" s="363"/>
      <c r="IX16" s="363"/>
      <c r="IY16" s="363"/>
      <c r="IZ16" s="363"/>
      <c r="JA16" s="363"/>
      <c r="JB16" s="363"/>
      <c r="JC16" s="363"/>
      <c r="JD16" s="363"/>
      <c r="JE16" s="363"/>
      <c r="JF16" s="363"/>
      <c r="JG16" s="363"/>
      <c r="JH16" s="363"/>
      <c r="JI16" s="363"/>
      <c r="JJ16" s="363"/>
      <c r="JK16" s="363"/>
      <c r="JL16" s="363"/>
      <c r="JM16" s="363"/>
      <c r="JN16" s="363"/>
      <c r="JO16" s="363"/>
      <c r="JP16" s="363"/>
      <c r="JQ16" s="363"/>
      <c r="JR16" s="363"/>
      <c r="JS16" s="363"/>
      <c r="JT16" s="363"/>
      <c r="JU16" s="363"/>
      <c r="JV16" s="363"/>
      <c r="JW16" s="363"/>
      <c r="JX16" s="363"/>
      <c r="JY16" s="363"/>
      <c r="JZ16" s="363"/>
      <c r="KA16" s="363"/>
      <c r="KB16" s="363"/>
      <c r="KC16" s="363"/>
      <c r="KD16" s="363"/>
      <c r="KE16" s="363"/>
      <c r="KF16" s="363"/>
      <c r="KG16" s="363"/>
      <c r="KH16" s="363"/>
      <c r="KI16" s="363"/>
      <c r="KJ16" s="363"/>
      <c r="KK16" s="363"/>
      <c r="KL16" s="363"/>
      <c r="KM16" s="363"/>
      <c r="KN16" s="363"/>
      <c r="KO16" s="363"/>
      <c r="KP16" s="363"/>
      <c r="KQ16" s="363"/>
      <c r="KR16" s="363"/>
      <c r="KS16" s="363"/>
      <c r="KT16" s="363"/>
      <c r="KU16" s="363"/>
      <c r="KV16" s="363"/>
      <c r="KW16" s="363"/>
      <c r="KX16" s="363"/>
      <c r="KY16" s="363"/>
      <c r="KZ16" s="363"/>
      <c r="LA16" s="363"/>
      <c r="LB16" s="363"/>
      <c r="LC16" s="363"/>
      <c r="LD16" s="363"/>
      <c r="LE16" s="363"/>
      <c r="LF16" s="363"/>
      <c r="LG16" s="363"/>
      <c r="LH16" s="363"/>
      <c r="LI16" s="363"/>
      <c r="LJ16" s="363"/>
      <c r="LK16" s="363"/>
      <c r="LL16" s="363"/>
      <c r="LM16" s="363"/>
      <c r="LN16" s="363"/>
      <c r="LO16" s="363"/>
      <c r="LP16" s="363"/>
      <c r="LQ16" s="363"/>
      <c r="LR16" s="363"/>
      <c r="LS16" s="363"/>
      <c r="LT16" s="363"/>
      <c r="LU16" s="363"/>
      <c r="LV16" s="363"/>
      <c r="LW16" s="363"/>
      <c r="LX16" s="363"/>
      <c r="LY16" s="363"/>
      <c r="LZ16" s="363"/>
      <c r="MA16" s="363"/>
      <c r="MB16" s="363"/>
      <c r="MC16" s="363"/>
      <c r="MD16" s="363"/>
      <c r="ME16" s="363"/>
      <c r="MF16" s="363"/>
      <c r="MG16" s="363"/>
      <c r="MH16" s="363"/>
      <c r="MI16" s="363"/>
      <c r="MJ16" s="363"/>
      <c r="MK16" s="363"/>
      <c r="ML16" s="363"/>
      <c r="MM16" s="363"/>
      <c r="MN16" s="363"/>
      <c r="MO16" s="363"/>
      <c r="MP16" s="363"/>
      <c r="MQ16" s="363"/>
      <c r="MR16" s="363"/>
    </row>
    <row r="17" spans="1:356" s="536" customFormat="1" ht="14.4">
      <c r="A17" s="529"/>
      <c r="B17" s="2193" t="s">
        <v>122</v>
      </c>
      <c r="C17" s="2193"/>
      <c r="D17" s="2194"/>
      <c r="E17" s="1023" t="s">
        <v>1053</v>
      </c>
      <c r="F17" s="1024">
        <v>10</v>
      </c>
      <c r="G17" s="2124">
        <f t="shared" si="0"/>
        <v>1.5627864573792678E-2</v>
      </c>
      <c r="H17" s="39" t="s">
        <v>111</v>
      </c>
      <c r="I17" s="1397">
        <v>63</v>
      </c>
      <c r="J17" s="1342">
        <v>2.74</v>
      </c>
      <c r="K17" s="1349">
        <v>10</v>
      </c>
      <c r="L17" s="1349">
        <v>24</v>
      </c>
      <c r="M17" s="2195">
        <f t="shared" si="6"/>
        <v>14</v>
      </c>
      <c r="N17" s="2196">
        <f t="shared" si="7"/>
        <v>172.62</v>
      </c>
      <c r="O17" s="2128"/>
      <c r="P17" s="2125"/>
      <c r="Q17" s="2125">
        <f t="shared" si="8"/>
        <v>630</v>
      </c>
      <c r="R17" s="2125">
        <f t="shared" si="9"/>
        <v>882</v>
      </c>
      <c r="S17" s="2125">
        <f t="shared" si="10"/>
        <v>1512</v>
      </c>
      <c r="T17" s="2125"/>
      <c r="U17" s="2125"/>
      <c r="V17" s="2197"/>
      <c r="W17" s="1300">
        <v>7.7799999999999994</v>
      </c>
      <c r="X17" s="2198"/>
      <c r="Y17" s="2125"/>
      <c r="Z17" s="2125">
        <f t="shared" si="3"/>
        <v>3318.7557775654145</v>
      </c>
      <c r="AA17" s="2128">
        <f t="shared" si="11"/>
        <v>4.0364517105733082</v>
      </c>
      <c r="AB17" s="2125">
        <f t="shared" si="12"/>
        <v>696.7722942791645</v>
      </c>
      <c r="AC17" s="2129"/>
      <c r="AD17" s="2129"/>
      <c r="AE17" s="2199"/>
      <c r="AF17" s="1201"/>
      <c r="AG17" s="1201"/>
      <c r="AH17" s="1201"/>
      <c r="AI17" s="1201"/>
      <c r="AJ17" s="1201"/>
      <c r="AK17" s="1201"/>
      <c r="AL17" s="1201"/>
      <c r="AM17" s="1201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63"/>
      <c r="BV17" s="363"/>
      <c r="BW17" s="363"/>
      <c r="BX17" s="363"/>
      <c r="BY17" s="363"/>
      <c r="BZ17" s="363"/>
      <c r="CA17" s="363"/>
      <c r="CB17" s="363"/>
      <c r="CC17" s="363"/>
      <c r="CD17" s="363"/>
      <c r="CE17" s="363"/>
      <c r="CF17" s="363"/>
      <c r="CG17" s="363"/>
      <c r="CH17" s="363"/>
      <c r="CI17" s="363"/>
      <c r="CJ17" s="363"/>
      <c r="CK17" s="363"/>
      <c r="CL17" s="363"/>
      <c r="CM17" s="363"/>
      <c r="CN17" s="363"/>
      <c r="CO17" s="363"/>
      <c r="CP17" s="363"/>
      <c r="CQ17" s="363"/>
      <c r="CR17" s="363"/>
      <c r="CS17" s="363"/>
      <c r="CT17" s="363"/>
      <c r="CU17" s="363"/>
      <c r="CV17" s="363"/>
      <c r="CW17" s="363"/>
      <c r="CX17" s="363"/>
      <c r="CY17" s="363"/>
      <c r="CZ17" s="363"/>
      <c r="DA17" s="363"/>
      <c r="DB17" s="363"/>
      <c r="DC17" s="363"/>
      <c r="DD17" s="363"/>
      <c r="DE17" s="363"/>
      <c r="DF17" s="363"/>
      <c r="DG17" s="363"/>
      <c r="DH17" s="363"/>
      <c r="DI17" s="363"/>
      <c r="DJ17" s="363"/>
      <c r="DK17" s="363"/>
      <c r="DL17" s="363"/>
      <c r="DM17" s="363"/>
      <c r="DN17" s="363"/>
      <c r="DO17" s="363"/>
      <c r="DP17" s="363"/>
      <c r="DQ17" s="363"/>
      <c r="DR17" s="363"/>
      <c r="DS17" s="363"/>
      <c r="DT17" s="363"/>
      <c r="DU17" s="363"/>
      <c r="DV17" s="363"/>
      <c r="DW17" s="363"/>
      <c r="DX17" s="363"/>
      <c r="DY17" s="363"/>
      <c r="DZ17" s="363"/>
      <c r="EA17" s="363"/>
      <c r="EB17" s="363"/>
      <c r="EC17" s="363"/>
      <c r="ED17" s="363"/>
      <c r="EE17" s="363"/>
      <c r="EF17" s="363"/>
      <c r="EG17" s="363"/>
      <c r="EH17" s="363"/>
      <c r="EI17" s="363"/>
      <c r="EJ17" s="363"/>
      <c r="EK17" s="363"/>
      <c r="EL17" s="363"/>
      <c r="EM17" s="363"/>
      <c r="EN17" s="363"/>
      <c r="EO17" s="363"/>
      <c r="EP17" s="363"/>
      <c r="EQ17" s="363"/>
      <c r="ER17" s="363"/>
      <c r="ES17" s="363"/>
      <c r="ET17" s="363"/>
      <c r="EU17" s="363"/>
      <c r="EV17" s="363"/>
      <c r="EW17" s="363"/>
      <c r="EX17" s="363"/>
      <c r="EY17" s="363"/>
      <c r="EZ17" s="363"/>
      <c r="FA17" s="363"/>
      <c r="FB17" s="363"/>
      <c r="FC17" s="363"/>
      <c r="FD17" s="363"/>
      <c r="FE17" s="363"/>
      <c r="FF17" s="363"/>
      <c r="FG17" s="363"/>
      <c r="FH17" s="363"/>
      <c r="FI17" s="363"/>
      <c r="FJ17" s="363"/>
      <c r="FK17" s="363"/>
      <c r="FL17" s="363"/>
      <c r="FM17" s="363"/>
      <c r="FN17" s="363"/>
      <c r="FO17" s="363"/>
      <c r="FP17" s="363"/>
      <c r="FQ17" s="363"/>
      <c r="FR17" s="363"/>
      <c r="FS17" s="363"/>
      <c r="FT17" s="363"/>
      <c r="FU17" s="363"/>
      <c r="FV17" s="363"/>
      <c r="FW17" s="363"/>
      <c r="FX17" s="363"/>
      <c r="FY17" s="363"/>
      <c r="FZ17" s="363"/>
      <c r="GA17" s="363"/>
      <c r="GB17" s="363"/>
      <c r="GC17" s="363"/>
      <c r="GD17" s="363"/>
      <c r="GE17" s="363"/>
      <c r="GF17" s="363"/>
      <c r="GG17" s="363"/>
      <c r="GH17" s="363"/>
      <c r="GI17" s="363"/>
      <c r="GJ17" s="363"/>
      <c r="GK17" s="363"/>
      <c r="GL17" s="363"/>
      <c r="GM17" s="363"/>
      <c r="GN17" s="363"/>
      <c r="GO17" s="363"/>
      <c r="GP17" s="363"/>
      <c r="GQ17" s="363"/>
      <c r="GR17" s="363"/>
      <c r="GS17" s="363"/>
      <c r="GT17" s="363"/>
      <c r="GU17" s="363"/>
      <c r="GV17" s="363"/>
      <c r="GW17" s="363"/>
      <c r="GX17" s="363"/>
      <c r="GY17" s="363"/>
      <c r="GZ17" s="363"/>
      <c r="HA17" s="363"/>
      <c r="HB17" s="363"/>
      <c r="HC17" s="363"/>
      <c r="HD17" s="363"/>
      <c r="HE17" s="363"/>
      <c r="HF17" s="363"/>
      <c r="HG17" s="363"/>
      <c r="HH17" s="363"/>
      <c r="HI17" s="363"/>
      <c r="HJ17" s="363"/>
      <c r="HK17" s="363"/>
      <c r="HL17" s="363"/>
      <c r="HM17" s="363"/>
      <c r="HN17" s="363"/>
      <c r="HO17" s="363"/>
      <c r="HP17" s="363"/>
      <c r="HQ17" s="363"/>
      <c r="HR17" s="363"/>
      <c r="HS17" s="363"/>
      <c r="HT17" s="363"/>
      <c r="HU17" s="363"/>
      <c r="HV17" s="363"/>
      <c r="HW17" s="363"/>
      <c r="HX17" s="363"/>
      <c r="HY17" s="363"/>
      <c r="HZ17" s="363"/>
      <c r="IA17" s="363"/>
      <c r="IB17" s="363"/>
      <c r="IC17" s="363"/>
      <c r="ID17" s="363"/>
      <c r="IE17" s="363"/>
      <c r="IF17" s="363"/>
      <c r="IG17" s="363"/>
      <c r="IH17" s="363"/>
      <c r="II17" s="363"/>
      <c r="IJ17" s="363"/>
      <c r="IK17" s="363"/>
      <c r="IL17" s="363"/>
      <c r="IM17" s="363"/>
      <c r="IN17" s="363"/>
      <c r="IO17" s="363"/>
      <c r="IP17" s="363"/>
      <c r="IQ17" s="363"/>
      <c r="IR17" s="363"/>
      <c r="IS17" s="363"/>
      <c r="IT17" s="363"/>
      <c r="IU17" s="363"/>
      <c r="IV17" s="363"/>
      <c r="IW17" s="363"/>
      <c r="IX17" s="363"/>
      <c r="IY17" s="363"/>
      <c r="IZ17" s="363"/>
      <c r="JA17" s="363"/>
      <c r="JB17" s="363"/>
      <c r="JC17" s="363"/>
      <c r="JD17" s="363"/>
      <c r="JE17" s="363"/>
      <c r="JF17" s="363"/>
      <c r="JG17" s="363"/>
      <c r="JH17" s="363"/>
      <c r="JI17" s="363"/>
      <c r="JJ17" s="363"/>
      <c r="JK17" s="363"/>
      <c r="JL17" s="363"/>
      <c r="JM17" s="363"/>
      <c r="JN17" s="363"/>
      <c r="JO17" s="363"/>
      <c r="JP17" s="363"/>
      <c r="JQ17" s="363"/>
      <c r="JR17" s="363"/>
      <c r="JS17" s="363"/>
      <c r="JT17" s="363"/>
      <c r="JU17" s="363"/>
      <c r="JV17" s="363"/>
      <c r="JW17" s="363"/>
      <c r="JX17" s="363"/>
      <c r="JY17" s="363"/>
      <c r="JZ17" s="363"/>
      <c r="KA17" s="363"/>
      <c r="KB17" s="363"/>
      <c r="KC17" s="363"/>
      <c r="KD17" s="363"/>
      <c r="KE17" s="363"/>
      <c r="KF17" s="363"/>
      <c r="KG17" s="363"/>
      <c r="KH17" s="363"/>
      <c r="KI17" s="363"/>
      <c r="KJ17" s="363"/>
      <c r="KK17" s="363"/>
      <c r="KL17" s="363"/>
      <c r="KM17" s="363"/>
      <c r="KN17" s="363"/>
      <c r="KO17" s="363"/>
      <c r="KP17" s="363"/>
      <c r="KQ17" s="363"/>
      <c r="KR17" s="363"/>
      <c r="KS17" s="363"/>
      <c r="KT17" s="363"/>
      <c r="KU17" s="363"/>
      <c r="KV17" s="363"/>
      <c r="KW17" s="363"/>
      <c r="KX17" s="363"/>
      <c r="KY17" s="363"/>
      <c r="KZ17" s="363"/>
      <c r="LA17" s="363"/>
      <c r="LB17" s="363"/>
      <c r="LC17" s="363"/>
      <c r="LD17" s="363"/>
      <c r="LE17" s="363"/>
      <c r="LF17" s="363"/>
      <c r="LG17" s="363"/>
      <c r="LH17" s="363"/>
      <c r="LI17" s="363"/>
      <c r="LJ17" s="363"/>
      <c r="LK17" s="363"/>
      <c r="LL17" s="363"/>
      <c r="LM17" s="363"/>
      <c r="LN17" s="363"/>
      <c r="LO17" s="363"/>
      <c r="LP17" s="363"/>
      <c r="LQ17" s="363"/>
      <c r="LR17" s="363"/>
      <c r="LS17" s="363"/>
      <c r="LT17" s="363"/>
      <c r="LU17" s="363"/>
      <c r="LV17" s="363"/>
      <c r="LW17" s="363"/>
      <c r="LX17" s="363"/>
      <c r="LY17" s="363"/>
      <c r="LZ17" s="363"/>
      <c r="MA17" s="363"/>
      <c r="MB17" s="363"/>
      <c r="MC17" s="363"/>
      <c r="MD17" s="363"/>
      <c r="ME17" s="363"/>
      <c r="MF17" s="363"/>
      <c r="MG17" s="363"/>
      <c r="MH17" s="363"/>
      <c r="MI17" s="363"/>
      <c r="MJ17" s="363"/>
      <c r="MK17" s="363"/>
      <c r="ML17" s="363"/>
      <c r="MM17" s="363"/>
      <c r="MN17" s="363"/>
      <c r="MO17" s="363"/>
      <c r="MP17" s="363"/>
      <c r="MQ17" s="363"/>
      <c r="MR17" s="363"/>
    </row>
    <row r="18" spans="1:356" s="536" customFormat="1" ht="14.4">
      <c r="A18" s="529"/>
      <c r="B18" s="2193" t="s">
        <v>122</v>
      </c>
      <c r="C18" s="2193"/>
      <c r="D18" s="2194"/>
      <c r="E18" s="1023" t="s">
        <v>1054</v>
      </c>
      <c r="F18" s="1024">
        <v>10</v>
      </c>
      <c r="G18" s="2124">
        <f t="shared" si="0"/>
        <v>0.46427305704624955</v>
      </c>
      <c r="H18" s="39" t="s">
        <v>111</v>
      </c>
      <c r="I18" s="1397">
        <v>1036</v>
      </c>
      <c r="J18" s="1342">
        <v>4.95</v>
      </c>
      <c r="K18" s="1349">
        <v>5</v>
      </c>
      <c r="L18" s="1349">
        <v>15</v>
      </c>
      <c r="M18" s="2195">
        <f t="shared" si="6"/>
        <v>10</v>
      </c>
      <c r="N18" s="2196">
        <f t="shared" si="7"/>
        <v>5128.2</v>
      </c>
      <c r="O18" s="2128"/>
      <c r="P18" s="2125"/>
      <c r="Q18" s="2125">
        <f t="shared" si="8"/>
        <v>5180</v>
      </c>
      <c r="R18" s="2125">
        <f t="shared" si="9"/>
        <v>10360</v>
      </c>
      <c r="S18" s="2125">
        <f t="shared" si="10"/>
        <v>15540</v>
      </c>
      <c r="T18" s="2125"/>
      <c r="U18" s="2125"/>
      <c r="V18" s="2197"/>
      <c r="W18" s="1300">
        <v>0</v>
      </c>
      <c r="X18" s="2198"/>
      <c r="Y18" s="2125"/>
      <c r="Z18" s="2125">
        <f t="shared" si="3"/>
        <v>0</v>
      </c>
      <c r="AA18" s="2128">
        <f t="shared" si="11"/>
        <v>4.0364517105733082</v>
      </c>
      <c r="AB18" s="2125">
        <f t="shared" si="12"/>
        <v>20699.731662162038</v>
      </c>
      <c r="AC18" s="2129"/>
      <c r="AD18" s="2129"/>
      <c r="AE18" s="2199"/>
      <c r="AF18" s="1201"/>
      <c r="AG18" s="1201"/>
      <c r="AH18" s="1201"/>
      <c r="AI18" s="1201"/>
      <c r="AJ18" s="1201"/>
      <c r="AK18" s="1201"/>
      <c r="AL18" s="1201"/>
      <c r="AM18" s="1201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63"/>
      <c r="BV18" s="363"/>
      <c r="BW18" s="363"/>
      <c r="BX18" s="363"/>
      <c r="BY18" s="363"/>
      <c r="BZ18" s="363"/>
      <c r="CA18" s="363"/>
      <c r="CB18" s="363"/>
      <c r="CC18" s="363"/>
      <c r="CD18" s="363"/>
      <c r="CE18" s="363"/>
      <c r="CF18" s="363"/>
      <c r="CG18" s="363"/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3"/>
      <c r="CZ18" s="363"/>
      <c r="DA18" s="363"/>
      <c r="DB18" s="363"/>
      <c r="DC18" s="363"/>
      <c r="DD18" s="363"/>
      <c r="DE18" s="363"/>
      <c r="DF18" s="363"/>
      <c r="DG18" s="363"/>
      <c r="DH18" s="363"/>
      <c r="DI18" s="363"/>
      <c r="DJ18" s="363"/>
      <c r="DK18" s="363"/>
      <c r="DL18" s="363"/>
      <c r="DM18" s="363"/>
      <c r="DN18" s="363"/>
      <c r="DO18" s="363"/>
      <c r="DP18" s="363"/>
      <c r="DQ18" s="363"/>
      <c r="DR18" s="363"/>
      <c r="DS18" s="363"/>
      <c r="DT18" s="363"/>
      <c r="DU18" s="363"/>
      <c r="DV18" s="363"/>
      <c r="DW18" s="363"/>
      <c r="DX18" s="363"/>
      <c r="DY18" s="363"/>
      <c r="DZ18" s="363"/>
      <c r="EA18" s="363"/>
      <c r="EB18" s="363"/>
      <c r="EC18" s="363"/>
      <c r="ED18" s="363"/>
      <c r="EE18" s="363"/>
      <c r="EF18" s="363"/>
      <c r="EG18" s="363"/>
      <c r="EH18" s="363"/>
      <c r="EI18" s="363"/>
      <c r="EJ18" s="363"/>
      <c r="EK18" s="363"/>
      <c r="EL18" s="363"/>
      <c r="EM18" s="363"/>
      <c r="EN18" s="363"/>
      <c r="EO18" s="363"/>
      <c r="EP18" s="363"/>
      <c r="EQ18" s="363"/>
      <c r="ER18" s="363"/>
      <c r="ES18" s="363"/>
      <c r="ET18" s="363"/>
      <c r="EU18" s="363"/>
      <c r="EV18" s="363"/>
      <c r="EW18" s="363"/>
      <c r="EX18" s="363"/>
      <c r="EY18" s="363"/>
      <c r="EZ18" s="363"/>
      <c r="FA18" s="363"/>
      <c r="FB18" s="363"/>
      <c r="FC18" s="363"/>
      <c r="FD18" s="363"/>
      <c r="FE18" s="363"/>
      <c r="FF18" s="363"/>
      <c r="FG18" s="363"/>
      <c r="FH18" s="363"/>
      <c r="FI18" s="363"/>
      <c r="FJ18" s="363"/>
      <c r="FK18" s="363"/>
      <c r="FL18" s="363"/>
      <c r="FM18" s="363"/>
      <c r="FN18" s="363"/>
      <c r="FO18" s="363"/>
      <c r="FP18" s="363"/>
      <c r="FQ18" s="363"/>
      <c r="FR18" s="363"/>
      <c r="FS18" s="363"/>
      <c r="FT18" s="363"/>
      <c r="FU18" s="363"/>
      <c r="FV18" s="363"/>
      <c r="FW18" s="363"/>
      <c r="FX18" s="363"/>
      <c r="FY18" s="363"/>
      <c r="FZ18" s="363"/>
      <c r="GA18" s="363"/>
      <c r="GB18" s="363"/>
      <c r="GC18" s="363"/>
      <c r="GD18" s="363"/>
      <c r="GE18" s="363"/>
      <c r="GF18" s="363"/>
      <c r="GG18" s="363"/>
      <c r="GH18" s="363"/>
      <c r="GI18" s="363"/>
      <c r="GJ18" s="363"/>
      <c r="GK18" s="363"/>
      <c r="GL18" s="363"/>
      <c r="GM18" s="363"/>
      <c r="GN18" s="363"/>
      <c r="GO18" s="363"/>
      <c r="GP18" s="363"/>
      <c r="GQ18" s="363"/>
      <c r="GR18" s="363"/>
      <c r="GS18" s="363"/>
      <c r="GT18" s="363"/>
      <c r="GU18" s="363"/>
      <c r="GV18" s="363"/>
      <c r="GW18" s="363"/>
      <c r="GX18" s="363"/>
      <c r="GY18" s="363"/>
      <c r="GZ18" s="363"/>
      <c r="HA18" s="363"/>
      <c r="HB18" s="363"/>
      <c r="HC18" s="363"/>
      <c r="HD18" s="363"/>
      <c r="HE18" s="363"/>
      <c r="HF18" s="363"/>
      <c r="HG18" s="363"/>
      <c r="HH18" s="363"/>
      <c r="HI18" s="363"/>
      <c r="HJ18" s="363"/>
      <c r="HK18" s="363"/>
      <c r="HL18" s="363"/>
      <c r="HM18" s="363"/>
      <c r="HN18" s="363"/>
      <c r="HO18" s="363"/>
      <c r="HP18" s="363"/>
      <c r="HQ18" s="363"/>
      <c r="HR18" s="363"/>
      <c r="HS18" s="363"/>
      <c r="HT18" s="363"/>
      <c r="HU18" s="363"/>
      <c r="HV18" s="363"/>
      <c r="HW18" s="363"/>
      <c r="HX18" s="363"/>
      <c r="HY18" s="363"/>
      <c r="HZ18" s="363"/>
      <c r="IA18" s="363"/>
      <c r="IB18" s="363"/>
      <c r="IC18" s="363"/>
      <c r="ID18" s="363"/>
      <c r="IE18" s="363"/>
      <c r="IF18" s="363"/>
      <c r="IG18" s="363"/>
      <c r="IH18" s="363"/>
      <c r="II18" s="363"/>
      <c r="IJ18" s="363"/>
      <c r="IK18" s="363"/>
      <c r="IL18" s="363"/>
      <c r="IM18" s="363"/>
      <c r="IN18" s="363"/>
      <c r="IO18" s="363"/>
      <c r="IP18" s="363"/>
      <c r="IQ18" s="363"/>
      <c r="IR18" s="363"/>
      <c r="IS18" s="363"/>
      <c r="IT18" s="363"/>
      <c r="IU18" s="363"/>
      <c r="IV18" s="363"/>
      <c r="IW18" s="363"/>
      <c r="IX18" s="363"/>
      <c r="IY18" s="363"/>
      <c r="IZ18" s="363"/>
      <c r="JA18" s="363"/>
      <c r="JB18" s="363"/>
      <c r="JC18" s="363"/>
      <c r="JD18" s="363"/>
      <c r="JE18" s="363"/>
      <c r="JF18" s="363"/>
      <c r="JG18" s="363"/>
      <c r="JH18" s="363"/>
      <c r="JI18" s="363"/>
      <c r="JJ18" s="363"/>
      <c r="JK18" s="363"/>
      <c r="JL18" s="363"/>
      <c r="JM18" s="363"/>
      <c r="JN18" s="363"/>
      <c r="JO18" s="363"/>
      <c r="JP18" s="363"/>
      <c r="JQ18" s="363"/>
      <c r="JR18" s="363"/>
      <c r="JS18" s="363"/>
      <c r="JT18" s="363"/>
      <c r="JU18" s="363"/>
      <c r="JV18" s="363"/>
      <c r="JW18" s="363"/>
      <c r="JX18" s="363"/>
      <c r="JY18" s="363"/>
      <c r="JZ18" s="363"/>
      <c r="KA18" s="363"/>
      <c r="KB18" s="363"/>
      <c r="KC18" s="363"/>
      <c r="KD18" s="363"/>
      <c r="KE18" s="363"/>
      <c r="KF18" s="363"/>
      <c r="KG18" s="363"/>
      <c r="KH18" s="363"/>
      <c r="KI18" s="363"/>
      <c r="KJ18" s="363"/>
      <c r="KK18" s="363"/>
      <c r="KL18" s="363"/>
      <c r="KM18" s="363"/>
      <c r="KN18" s="363"/>
      <c r="KO18" s="363"/>
      <c r="KP18" s="363"/>
      <c r="KQ18" s="363"/>
      <c r="KR18" s="363"/>
      <c r="KS18" s="363"/>
      <c r="KT18" s="363"/>
      <c r="KU18" s="363"/>
      <c r="KV18" s="363"/>
      <c r="KW18" s="363"/>
      <c r="KX18" s="363"/>
      <c r="KY18" s="363"/>
      <c r="KZ18" s="363"/>
      <c r="LA18" s="363"/>
      <c r="LB18" s="363"/>
      <c r="LC18" s="363"/>
      <c r="LD18" s="363"/>
      <c r="LE18" s="363"/>
      <c r="LF18" s="363"/>
      <c r="LG18" s="363"/>
      <c r="LH18" s="363"/>
      <c r="LI18" s="363"/>
      <c r="LJ18" s="363"/>
      <c r="LK18" s="363"/>
      <c r="LL18" s="363"/>
      <c r="LM18" s="363"/>
      <c r="LN18" s="363"/>
      <c r="LO18" s="363"/>
      <c r="LP18" s="363"/>
      <c r="LQ18" s="363"/>
      <c r="LR18" s="363"/>
      <c r="LS18" s="363"/>
      <c r="LT18" s="363"/>
      <c r="LU18" s="363"/>
      <c r="LV18" s="363"/>
      <c r="LW18" s="363"/>
      <c r="LX18" s="363"/>
      <c r="LY18" s="363"/>
      <c r="LZ18" s="363"/>
      <c r="MA18" s="363"/>
      <c r="MB18" s="363"/>
      <c r="MC18" s="363"/>
      <c r="MD18" s="363"/>
      <c r="ME18" s="363"/>
      <c r="MF18" s="363"/>
      <c r="MG18" s="363"/>
      <c r="MH18" s="363"/>
      <c r="MI18" s="363"/>
      <c r="MJ18" s="363"/>
      <c r="MK18" s="363"/>
      <c r="ML18" s="363"/>
      <c r="MM18" s="363"/>
      <c r="MN18" s="363"/>
      <c r="MO18" s="363"/>
      <c r="MP18" s="363"/>
      <c r="MQ18" s="363"/>
      <c r="MR18" s="363"/>
    </row>
    <row r="19" spans="1:356" s="536" customFormat="1" ht="14.4">
      <c r="A19" s="529"/>
      <c r="B19" s="2193" t="s">
        <v>122</v>
      </c>
      <c r="C19" s="2193"/>
      <c r="D19" s="2194"/>
      <c r="E19" s="1023" t="s">
        <v>1055</v>
      </c>
      <c r="F19" s="1024">
        <v>10</v>
      </c>
      <c r="G19" s="2124">
        <f t="shared" si="0"/>
        <v>0.49448312615544254</v>
      </c>
      <c r="H19" s="39" t="s">
        <v>111</v>
      </c>
      <c r="I19" s="1397">
        <v>651</v>
      </c>
      <c r="J19" s="1342">
        <v>8.39</v>
      </c>
      <c r="K19" s="1349">
        <v>5</v>
      </c>
      <c r="L19" s="1349">
        <v>20</v>
      </c>
      <c r="M19" s="2195">
        <f t="shared" si="6"/>
        <v>15</v>
      </c>
      <c r="N19" s="2196">
        <f t="shared" si="7"/>
        <v>5461.89</v>
      </c>
      <c r="O19" s="2128"/>
      <c r="P19" s="2125"/>
      <c r="Q19" s="2125">
        <f t="shared" si="8"/>
        <v>3255</v>
      </c>
      <c r="R19" s="2125">
        <f t="shared" si="9"/>
        <v>9765</v>
      </c>
      <c r="S19" s="2125">
        <f t="shared" si="10"/>
        <v>13020</v>
      </c>
      <c r="T19" s="2125"/>
      <c r="U19" s="2125"/>
      <c r="V19" s="2197"/>
      <c r="W19" s="1300">
        <v>0</v>
      </c>
      <c r="X19" s="2198"/>
      <c r="Y19" s="2125"/>
      <c r="Z19" s="2125">
        <f t="shared" si="3"/>
        <v>0</v>
      </c>
      <c r="AA19" s="2128">
        <f t="shared" si="11"/>
        <v>4.0364517105733082</v>
      </c>
      <c r="AB19" s="2125">
        <f t="shared" si="12"/>
        <v>22046.655233463247</v>
      </c>
      <c r="AC19" s="2129"/>
      <c r="AD19" s="2129"/>
      <c r="AE19" s="2199"/>
      <c r="AF19" s="1201"/>
      <c r="AG19" s="1201"/>
      <c r="AH19" s="1201"/>
      <c r="AI19" s="1201"/>
      <c r="AJ19" s="1201"/>
      <c r="AK19" s="1201"/>
      <c r="AL19" s="1201"/>
      <c r="AM19" s="1201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63"/>
      <c r="BV19" s="363"/>
      <c r="BW19" s="363"/>
      <c r="BX19" s="363"/>
      <c r="BY19" s="363"/>
      <c r="BZ19" s="363"/>
      <c r="CA19" s="363"/>
      <c r="CB19" s="363"/>
      <c r="CC19" s="363"/>
      <c r="CD19" s="363"/>
      <c r="CE19" s="363"/>
      <c r="CF19" s="363"/>
      <c r="CG19" s="363"/>
      <c r="CH19" s="363"/>
      <c r="CI19" s="363"/>
      <c r="CJ19" s="363"/>
      <c r="CK19" s="363"/>
      <c r="CL19" s="363"/>
      <c r="CM19" s="363"/>
      <c r="CN19" s="363"/>
      <c r="CO19" s="363"/>
      <c r="CP19" s="363"/>
      <c r="CQ19" s="363"/>
      <c r="CR19" s="363"/>
      <c r="CS19" s="363"/>
      <c r="CT19" s="363"/>
      <c r="CU19" s="363"/>
      <c r="CV19" s="363"/>
      <c r="CW19" s="363"/>
      <c r="CX19" s="363"/>
      <c r="CY19" s="363"/>
      <c r="CZ19" s="363"/>
      <c r="DA19" s="363"/>
      <c r="DB19" s="363"/>
      <c r="DC19" s="363"/>
      <c r="DD19" s="363"/>
      <c r="DE19" s="363"/>
      <c r="DF19" s="363"/>
      <c r="DG19" s="363"/>
      <c r="DH19" s="363"/>
      <c r="DI19" s="363"/>
      <c r="DJ19" s="363"/>
      <c r="DK19" s="363"/>
      <c r="DL19" s="363"/>
      <c r="DM19" s="363"/>
      <c r="DN19" s="363"/>
      <c r="DO19" s="363"/>
      <c r="DP19" s="363"/>
      <c r="DQ19" s="363"/>
      <c r="DR19" s="363"/>
      <c r="DS19" s="363"/>
      <c r="DT19" s="363"/>
      <c r="DU19" s="363"/>
      <c r="DV19" s="363"/>
      <c r="DW19" s="363"/>
      <c r="DX19" s="363"/>
      <c r="DY19" s="363"/>
      <c r="DZ19" s="363"/>
      <c r="EA19" s="363"/>
      <c r="EB19" s="363"/>
      <c r="EC19" s="363"/>
      <c r="ED19" s="363"/>
      <c r="EE19" s="363"/>
      <c r="EF19" s="363"/>
      <c r="EG19" s="363"/>
      <c r="EH19" s="363"/>
      <c r="EI19" s="363"/>
      <c r="EJ19" s="363"/>
      <c r="EK19" s="363"/>
      <c r="EL19" s="363"/>
      <c r="EM19" s="363"/>
      <c r="EN19" s="363"/>
      <c r="EO19" s="363"/>
      <c r="EP19" s="363"/>
      <c r="EQ19" s="363"/>
      <c r="ER19" s="363"/>
      <c r="ES19" s="363"/>
      <c r="ET19" s="363"/>
      <c r="EU19" s="363"/>
      <c r="EV19" s="363"/>
      <c r="EW19" s="363"/>
      <c r="EX19" s="363"/>
      <c r="EY19" s="363"/>
      <c r="EZ19" s="363"/>
      <c r="FA19" s="363"/>
      <c r="FB19" s="363"/>
      <c r="FC19" s="363"/>
      <c r="FD19" s="363"/>
      <c r="FE19" s="363"/>
      <c r="FF19" s="363"/>
      <c r="FG19" s="363"/>
      <c r="FH19" s="363"/>
      <c r="FI19" s="363"/>
      <c r="FJ19" s="363"/>
      <c r="FK19" s="363"/>
      <c r="FL19" s="363"/>
      <c r="FM19" s="363"/>
      <c r="FN19" s="363"/>
      <c r="FO19" s="363"/>
      <c r="FP19" s="363"/>
      <c r="FQ19" s="363"/>
      <c r="FR19" s="363"/>
      <c r="FS19" s="363"/>
      <c r="FT19" s="363"/>
      <c r="FU19" s="363"/>
      <c r="FV19" s="363"/>
      <c r="FW19" s="363"/>
      <c r="FX19" s="363"/>
      <c r="FY19" s="363"/>
      <c r="FZ19" s="363"/>
      <c r="GA19" s="363"/>
      <c r="GB19" s="363"/>
      <c r="GC19" s="363"/>
      <c r="GD19" s="363"/>
      <c r="GE19" s="363"/>
      <c r="GF19" s="363"/>
      <c r="GG19" s="363"/>
      <c r="GH19" s="363"/>
      <c r="GI19" s="363"/>
      <c r="GJ19" s="363"/>
      <c r="GK19" s="363"/>
      <c r="GL19" s="363"/>
      <c r="GM19" s="363"/>
      <c r="GN19" s="363"/>
      <c r="GO19" s="363"/>
      <c r="GP19" s="363"/>
      <c r="GQ19" s="363"/>
      <c r="GR19" s="363"/>
      <c r="GS19" s="363"/>
      <c r="GT19" s="363"/>
      <c r="GU19" s="363"/>
      <c r="GV19" s="363"/>
      <c r="GW19" s="363"/>
      <c r="GX19" s="363"/>
      <c r="GY19" s="363"/>
      <c r="GZ19" s="363"/>
      <c r="HA19" s="363"/>
      <c r="HB19" s="363"/>
      <c r="HC19" s="363"/>
      <c r="HD19" s="363"/>
      <c r="HE19" s="363"/>
      <c r="HF19" s="363"/>
      <c r="HG19" s="363"/>
      <c r="HH19" s="363"/>
      <c r="HI19" s="363"/>
      <c r="HJ19" s="363"/>
      <c r="HK19" s="363"/>
      <c r="HL19" s="363"/>
      <c r="HM19" s="363"/>
      <c r="HN19" s="363"/>
      <c r="HO19" s="363"/>
      <c r="HP19" s="363"/>
      <c r="HQ19" s="363"/>
      <c r="HR19" s="363"/>
      <c r="HS19" s="363"/>
      <c r="HT19" s="363"/>
      <c r="HU19" s="363"/>
      <c r="HV19" s="363"/>
      <c r="HW19" s="363"/>
      <c r="HX19" s="363"/>
      <c r="HY19" s="363"/>
      <c r="HZ19" s="363"/>
      <c r="IA19" s="363"/>
      <c r="IB19" s="363"/>
      <c r="IC19" s="363"/>
      <c r="ID19" s="363"/>
      <c r="IE19" s="363"/>
      <c r="IF19" s="363"/>
      <c r="IG19" s="363"/>
      <c r="IH19" s="363"/>
      <c r="II19" s="363"/>
      <c r="IJ19" s="363"/>
      <c r="IK19" s="363"/>
      <c r="IL19" s="363"/>
      <c r="IM19" s="363"/>
      <c r="IN19" s="363"/>
      <c r="IO19" s="363"/>
      <c r="IP19" s="363"/>
      <c r="IQ19" s="363"/>
      <c r="IR19" s="363"/>
      <c r="IS19" s="363"/>
      <c r="IT19" s="363"/>
      <c r="IU19" s="363"/>
      <c r="IV19" s="363"/>
      <c r="IW19" s="363"/>
      <c r="IX19" s="363"/>
      <c r="IY19" s="363"/>
      <c r="IZ19" s="363"/>
      <c r="JA19" s="363"/>
      <c r="JB19" s="363"/>
      <c r="JC19" s="363"/>
      <c r="JD19" s="363"/>
      <c r="JE19" s="363"/>
      <c r="JF19" s="363"/>
      <c r="JG19" s="363"/>
      <c r="JH19" s="363"/>
      <c r="JI19" s="363"/>
      <c r="JJ19" s="363"/>
      <c r="JK19" s="363"/>
      <c r="JL19" s="363"/>
      <c r="JM19" s="363"/>
      <c r="JN19" s="363"/>
      <c r="JO19" s="363"/>
      <c r="JP19" s="363"/>
      <c r="JQ19" s="363"/>
      <c r="JR19" s="363"/>
      <c r="JS19" s="363"/>
      <c r="JT19" s="363"/>
      <c r="JU19" s="363"/>
      <c r="JV19" s="363"/>
      <c r="JW19" s="363"/>
      <c r="JX19" s="363"/>
      <c r="JY19" s="363"/>
      <c r="JZ19" s="363"/>
      <c r="KA19" s="363"/>
      <c r="KB19" s="363"/>
      <c r="KC19" s="363"/>
      <c r="KD19" s="363"/>
      <c r="KE19" s="363"/>
      <c r="KF19" s="363"/>
      <c r="KG19" s="363"/>
      <c r="KH19" s="363"/>
      <c r="KI19" s="363"/>
      <c r="KJ19" s="363"/>
      <c r="KK19" s="363"/>
      <c r="KL19" s="363"/>
      <c r="KM19" s="363"/>
      <c r="KN19" s="363"/>
      <c r="KO19" s="363"/>
      <c r="KP19" s="363"/>
      <c r="KQ19" s="363"/>
      <c r="KR19" s="363"/>
      <c r="KS19" s="363"/>
      <c r="KT19" s="363"/>
      <c r="KU19" s="363"/>
      <c r="KV19" s="363"/>
      <c r="KW19" s="363"/>
      <c r="KX19" s="363"/>
      <c r="KY19" s="363"/>
      <c r="KZ19" s="363"/>
      <c r="LA19" s="363"/>
      <c r="LB19" s="363"/>
      <c r="LC19" s="363"/>
      <c r="LD19" s="363"/>
      <c r="LE19" s="363"/>
      <c r="LF19" s="363"/>
      <c r="LG19" s="363"/>
      <c r="LH19" s="363"/>
      <c r="LI19" s="363"/>
      <c r="LJ19" s="363"/>
      <c r="LK19" s="363"/>
      <c r="LL19" s="363"/>
      <c r="LM19" s="363"/>
      <c r="LN19" s="363"/>
      <c r="LO19" s="363"/>
      <c r="LP19" s="363"/>
      <c r="LQ19" s="363"/>
      <c r="LR19" s="363"/>
      <c r="LS19" s="363"/>
      <c r="LT19" s="363"/>
      <c r="LU19" s="363"/>
      <c r="LV19" s="363"/>
      <c r="LW19" s="363"/>
      <c r="LX19" s="363"/>
      <c r="LY19" s="363"/>
      <c r="LZ19" s="363"/>
      <c r="MA19" s="363"/>
      <c r="MB19" s="363"/>
      <c r="MC19" s="363"/>
      <c r="MD19" s="363"/>
      <c r="ME19" s="363"/>
      <c r="MF19" s="363"/>
      <c r="MG19" s="363"/>
      <c r="MH19" s="363"/>
      <c r="MI19" s="363"/>
      <c r="MJ19" s="363"/>
      <c r="MK19" s="363"/>
      <c r="ML19" s="363"/>
      <c r="MM19" s="363"/>
      <c r="MN19" s="363"/>
      <c r="MO19" s="363"/>
      <c r="MP19" s="363"/>
      <c r="MQ19" s="363"/>
      <c r="MR19" s="363"/>
    </row>
    <row r="20" spans="1:356" s="547" customFormat="1" ht="15" thickBot="1">
      <c r="A20" s="537"/>
      <c r="B20" s="2200"/>
      <c r="C20" s="2201"/>
      <c r="D20" s="2201"/>
      <c r="E20" s="2202" t="s">
        <v>174</v>
      </c>
      <c r="F20" s="2202"/>
      <c r="G20" s="2202">
        <f>SUM(G5:G19)</f>
        <v>9.9999999999999982</v>
      </c>
      <c r="H20" s="2202"/>
      <c r="I20" s="2202"/>
      <c r="J20" s="2203"/>
      <c r="K20" s="2204"/>
      <c r="L20" s="2204"/>
      <c r="M20" s="2204"/>
      <c r="N20" s="2202">
        <f>SUM(N5:N19)</f>
        <v>110456.54969999999</v>
      </c>
      <c r="O20" s="2202"/>
      <c r="P20" s="2205">
        <v>52256.97</v>
      </c>
      <c r="Q20" s="2205">
        <v>165577.18</v>
      </c>
      <c r="R20" s="2206">
        <f>S20-Q20</f>
        <v>350318.64</v>
      </c>
      <c r="S20" s="2206">
        <f>SUM(S5:S19)</f>
        <v>515895.82</v>
      </c>
      <c r="T20" s="2206">
        <f>SUM(T5:T19)</f>
        <v>0</v>
      </c>
      <c r="U20" s="1230">
        <f>P20+Q20</f>
        <v>217834.15</v>
      </c>
      <c r="V20" s="1230">
        <f>P20+T20+S20</f>
        <v>568152.79</v>
      </c>
      <c r="W20" s="2206"/>
      <c r="X20" s="1230">
        <f>U20/(1+Discount_Rate)^1</f>
        <v>202072.49536178107</v>
      </c>
      <c r="Y20" s="1230">
        <f>V20/(1+Discount_Rate)^1</f>
        <v>527043.40445269016</v>
      </c>
      <c r="Z20" s="2206">
        <f>SUM(Z5:Z19)</f>
        <v>915947.5169339485</v>
      </c>
      <c r="AA20" s="2207"/>
      <c r="AB20" s="2206">
        <f>SUM(AB5:AB19)</f>
        <v>445852.52898059081</v>
      </c>
      <c r="AC20" s="2208">
        <f t="shared" ref="AC20" si="13">(AB20)/X20</f>
        <v>2.2063988875990148</v>
      </c>
      <c r="AD20" s="2209">
        <f>(AB20*1.1+Z20)/Y20</f>
        <v>2.6684430294181625</v>
      </c>
      <c r="AE20" s="2210"/>
      <c r="AF20" s="1636"/>
      <c r="AG20" s="1636"/>
      <c r="AH20" s="1636"/>
      <c r="AI20" s="1636"/>
      <c r="AJ20" s="1636"/>
      <c r="AK20" s="1636"/>
      <c r="AL20" s="1636"/>
      <c r="AM20" s="1636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548"/>
      <c r="BV20" s="548"/>
      <c r="BW20" s="548"/>
      <c r="BX20" s="548"/>
      <c r="BY20" s="548"/>
      <c r="BZ20" s="548"/>
      <c r="CA20" s="548"/>
      <c r="CB20" s="548"/>
      <c r="CC20" s="548"/>
      <c r="CD20" s="548"/>
      <c r="CE20" s="548"/>
      <c r="CF20" s="548"/>
      <c r="CG20" s="548"/>
      <c r="CH20" s="548"/>
      <c r="CI20" s="548"/>
      <c r="CJ20" s="548"/>
      <c r="CK20" s="548"/>
      <c r="CL20" s="548"/>
      <c r="CM20" s="548"/>
      <c r="CN20" s="548"/>
      <c r="CO20" s="548"/>
      <c r="CP20" s="548"/>
      <c r="CQ20" s="548"/>
      <c r="CR20" s="548"/>
      <c r="CS20" s="548"/>
      <c r="CT20" s="548"/>
      <c r="CU20" s="548"/>
      <c r="CV20" s="548"/>
      <c r="CW20" s="548"/>
      <c r="CX20" s="548"/>
      <c r="CY20" s="548"/>
      <c r="CZ20" s="548"/>
      <c r="DA20" s="548"/>
      <c r="DB20" s="548"/>
      <c r="DC20" s="548"/>
      <c r="DD20" s="548"/>
      <c r="DE20" s="548"/>
      <c r="DF20" s="548"/>
      <c r="DG20" s="548"/>
      <c r="DH20" s="548"/>
      <c r="DI20" s="548"/>
      <c r="DJ20" s="548"/>
      <c r="DK20" s="548"/>
      <c r="DL20" s="548"/>
      <c r="DM20" s="548"/>
      <c r="DN20" s="548"/>
      <c r="DO20" s="548"/>
      <c r="DP20" s="548"/>
      <c r="DQ20" s="548"/>
      <c r="DR20" s="548"/>
      <c r="DS20" s="548"/>
      <c r="DT20" s="548"/>
      <c r="DU20" s="548"/>
      <c r="DV20" s="548"/>
      <c r="DW20" s="548"/>
      <c r="DX20" s="548"/>
      <c r="DY20" s="548"/>
      <c r="DZ20" s="548"/>
      <c r="EA20" s="548"/>
      <c r="EB20" s="548"/>
      <c r="EC20" s="548"/>
      <c r="ED20" s="548"/>
      <c r="EE20" s="548"/>
      <c r="EF20" s="548"/>
      <c r="EG20" s="548"/>
      <c r="EH20" s="548"/>
      <c r="EI20" s="548"/>
      <c r="EJ20" s="548"/>
      <c r="EK20" s="548"/>
      <c r="EL20" s="548"/>
      <c r="EM20" s="548"/>
      <c r="EN20" s="548"/>
      <c r="EO20" s="548"/>
      <c r="EP20" s="548"/>
      <c r="EQ20" s="548"/>
      <c r="ER20" s="548"/>
      <c r="ES20" s="548"/>
      <c r="ET20" s="548"/>
      <c r="EU20" s="548"/>
      <c r="EV20" s="548"/>
      <c r="EW20" s="548"/>
      <c r="EX20" s="548"/>
      <c r="EY20" s="548"/>
      <c r="EZ20" s="548"/>
      <c r="FA20" s="548"/>
      <c r="FB20" s="548"/>
      <c r="FC20" s="548"/>
      <c r="FD20" s="548"/>
      <c r="FE20" s="548"/>
      <c r="FF20" s="548"/>
      <c r="FG20" s="548"/>
      <c r="FH20" s="548"/>
      <c r="FI20" s="548"/>
      <c r="FJ20" s="548"/>
      <c r="FK20" s="548"/>
      <c r="FL20" s="548"/>
      <c r="FM20" s="548"/>
      <c r="FN20" s="548"/>
      <c r="FO20" s="548"/>
      <c r="FP20" s="548"/>
      <c r="FQ20" s="548"/>
      <c r="FR20" s="548"/>
      <c r="FS20" s="548"/>
      <c r="FT20" s="548"/>
      <c r="FU20" s="548"/>
      <c r="FV20" s="548"/>
      <c r="FW20" s="548"/>
      <c r="FX20" s="548"/>
      <c r="FY20" s="548"/>
      <c r="FZ20" s="548"/>
      <c r="GA20" s="548"/>
      <c r="GB20" s="548"/>
      <c r="GC20" s="548"/>
      <c r="GD20" s="548"/>
      <c r="GE20" s="548"/>
      <c r="GF20" s="548"/>
      <c r="GG20" s="548"/>
      <c r="GH20" s="548"/>
      <c r="GI20" s="548"/>
      <c r="GJ20" s="548"/>
      <c r="GK20" s="548"/>
      <c r="GL20" s="548"/>
      <c r="GM20" s="548"/>
      <c r="GN20" s="548"/>
      <c r="GO20" s="548"/>
      <c r="GP20" s="548"/>
      <c r="GQ20" s="548"/>
      <c r="GR20" s="548"/>
      <c r="GS20" s="548"/>
      <c r="GT20" s="548"/>
      <c r="GU20" s="548"/>
      <c r="GV20" s="548"/>
      <c r="GW20" s="548"/>
      <c r="GX20" s="548"/>
      <c r="GY20" s="548"/>
      <c r="GZ20" s="548"/>
      <c r="HA20" s="548"/>
      <c r="HB20" s="548"/>
      <c r="HC20" s="548"/>
      <c r="HD20" s="548"/>
      <c r="HE20" s="548"/>
      <c r="HF20" s="548"/>
      <c r="HG20" s="548"/>
      <c r="HH20" s="548"/>
      <c r="HI20" s="548"/>
      <c r="HJ20" s="548"/>
      <c r="HK20" s="548"/>
      <c r="HL20" s="548"/>
      <c r="HM20" s="548"/>
      <c r="HN20" s="548"/>
      <c r="HO20" s="548"/>
      <c r="HP20" s="548"/>
      <c r="HQ20" s="548"/>
      <c r="HR20" s="548"/>
      <c r="HS20" s="548"/>
      <c r="HT20" s="548"/>
      <c r="HU20" s="548"/>
      <c r="HV20" s="548"/>
      <c r="HW20" s="548"/>
      <c r="HX20" s="548"/>
      <c r="HY20" s="548"/>
      <c r="HZ20" s="548"/>
      <c r="IA20" s="548"/>
      <c r="IB20" s="548"/>
      <c r="IC20" s="548"/>
      <c r="ID20" s="548"/>
      <c r="IE20" s="548"/>
      <c r="IF20" s="548"/>
      <c r="IG20" s="548"/>
      <c r="IH20" s="548"/>
      <c r="II20" s="548"/>
      <c r="IJ20" s="548"/>
      <c r="IK20" s="548"/>
      <c r="IL20" s="548"/>
      <c r="IM20" s="548"/>
      <c r="IN20" s="548"/>
      <c r="IO20" s="548"/>
      <c r="IP20" s="548"/>
      <c r="IQ20" s="548"/>
      <c r="IR20" s="548"/>
      <c r="IS20" s="548"/>
      <c r="IT20" s="548"/>
      <c r="IU20" s="548"/>
      <c r="IV20" s="548"/>
      <c r="IW20" s="548"/>
      <c r="IX20" s="548"/>
      <c r="IY20" s="548"/>
      <c r="IZ20" s="548"/>
      <c r="JA20" s="548"/>
      <c r="JB20" s="548"/>
      <c r="JC20" s="548"/>
      <c r="JD20" s="548"/>
      <c r="JE20" s="548"/>
      <c r="JF20" s="548"/>
      <c r="JG20" s="548"/>
      <c r="JH20" s="548"/>
      <c r="JI20" s="548"/>
      <c r="JJ20" s="548"/>
      <c r="JK20" s="548"/>
      <c r="JL20" s="548"/>
      <c r="JM20" s="548"/>
      <c r="JN20" s="548"/>
      <c r="JO20" s="548"/>
      <c r="JP20" s="548"/>
      <c r="JQ20" s="548"/>
      <c r="JR20" s="548"/>
      <c r="JS20" s="548"/>
      <c r="JT20" s="548"/>
      <c r="JU20" s="548"/>
      <c r="JV20" s="548"/>
      <c r="JW20" s="548"/>
      <c r="JX20" s="548"/>
      <c r="JY20" s="548"/>
      <c r="JZ20" s="548"/>
      <c r="KA20" s="548"/>
      <c r="KB20" s="548"/>
      <c r="KC20" s="548"/>
      <c r="KD20" s="548"/>
      <c r="KE20" s="548"/>
      <c r="KF20" s="548"/>
      <c r="KG20" s="548"/>
      <c r="KH20" s="548"/>
      <c r="KI20" s="548"/>
      <c r="KJ20" s="548"/>
      <c r="KK20" s="548"/>
      <c r="KL20" s="548"/>
      <c r="KM20" s="548"/>
      <c r="KN20" s="548"/>
      <c r="KO20" s="548"/>
      <c r="KP20" s="548"/>
      <c r="KQ20" s="548"/>
      <c r="KR20" s="548"/>
      <c r="KS20" s="548"/>
      <c r="KT20" s="548"/>
      <c r="KU20" s="548"/>
      <c r="KV20" s="548"/>
      <c r="KW20" s="548"/>
      <c r="KX20" s="548"/>
      <c r="KY20" s="548"/>
      <c r="KZ20" s="548"/>
      <c r="LA20" s="548"/>
      <c r="LB20" s="548"/>
      <c r="LC20" s="548"/>
      <c r="LD20" s="548"/>
      <c r="LE20" s="548"/>
      <c r="LF20" s="548"/>
      <c r="LG20" s="548"/>
      <c r="LH20" s="548"/>
      <c r="LI20" s="548"/>
      <c r="LJ20" s="548"/>
      <c r="LK20" s="548"/>
      <c r="LL20" s="548"/>
      <c r="LM20" s="548"/>
      <c r="LN20" s="548"/>
      <c r="LO20" s="548"/>
      <c r="LP20" s="548"/>
      <c r="LQ20" s="548"/>
      <c r="LR20" s="548"/>
      <c r="LS20" s="548"/>
      <c r="LT20" s="548"/>
      <c r="LU20" s="548"/>
      <c r="LV20" s="548"/>
      <c r="LW20" s="548"/>
      <c r="LX20" s="548"/>
      <c r="LY20" s="548"/>
      <c r="LZ20" s="548"/>
      <c r="MA20" s="548"/>
      <c r="MB20" s="548"/>
      <c r="MC20" s="548"/>
      <c r="MD20" s="548"/>
      <c r="ME20" s="548"/>
      <c r="MF20" s="548"/>
      <c r="MG20" s="548"/>
      <c r="MH20" s="548"/>
      <c r="MI20" s="548"/>
      <c r="MJ20" s="548"/>
      <c r="MK20" s="548"/>
      <c r="ML20" s="548"/>
      <c r="MM20" s="548"/>
      <c r="MN20" s="548"/>
      <c r="MO20" s="548"/>
      <c r="MP20" s="548"/>
      <c r="MQ20" s="548"/>
      <c r="MR20" s="548"/>
    </row>
    <row r="21" spans="1:356" ht="14.4">
      <c r="B21" s="1193"/>
      <c r="C21" s="1193"/>
      <c r="D21" s="1193"/>
      <c r="E21" s="1193"/>
      <c r="F21" s="1193"/>
      <c r="G21" s="1193"/>
      <c r="H21" s="1193"/>
      <c r="I21" s="1193"/>
      <c r="J21" s="1458"/>
      <c r="K21" s="1195"/>
      <c r="L21" s="1195"/>
      <c r="M21" s="1195"/>
      <c r="N21" s="1193"/>
      <c r="O21" s="1193"/>
      <c r="P21" s="1193"/>
      <c r="Q21" s="1193"/>
      <c r="R21" s="1193"/>
      <c r="S21" s="1193"/>
      <c r="T21" s="1193"/>
      <c r="U21" s="1193"/>
      <c r="V21" s="1193"/>
      <c r="W21" s="1193"/>
      <c r="X21" s="1193"/>
      <c r="Y21" s="1193"/>
      <c r="Z21" s="1193"/>
      <c r="AA21" s="1193"/>
      <c r="AB21" s="1193"/>
      <c r="AC21" s="1198"/>
      <c r="AD21" s="1193"/>
      <c r="AE21" s="1192"/>
      <c r="AF21" s="1198"/>
      <c r="AG21" s="1198"/>
      <c r="AH21" s="1198"/>
      <c r="AI21" s="1198"/>
      <c r="AJ21" s="1198"/>
      <c r="AK21" s="1198"/>
      <c r="AL21" s="1198"/>
      <c r="AM21" s="1198"/>
    </row>
    <row r="22" spans="1:356" s="319" customFormat="1" ht="14.4">
      <c r="B22" s="1451"/>
      <c r="C22" s="1451"/>
      <c r="D22" s="1451"/>
      <c r="E22" s="2136"/>
      <c r="F22" s="2137"/>
      <c r="G22" s="2137"/>
      <c r="H22" s="2138"/>
      <c r="I22" s="2138"/>
      <c r="J22" s="2211"/>
      <c r="K22" s="2140"/>
      <c r="L22" s="2140"/>
      <c r="M22" s="2140"/>
      <c r="N22" s="2137"/>
      <c r="O22" s="2137"/>
      <c r="P22" s="2141"/>
      <c r="Q22" s="2141"/>
      <c r="R22" s="2141"/>
      <c r="S22" s="2141"/>
      <c r="T22" s="2141"/>
      <c r="U22" s="2141"/>
      <c r="V22" s="2141"/>
      <c r="W22" s="2141"/>
      <c r="X22" s="2141"/>
      <c r="Y22" s="2141"/>
      <c r="Z22" s="2141"/>
      <c r="AA22" s="1451"/>
      <c r="AB22" s="1451"/>
      <c r="AC22" s="2138"/>
      <c r="AD22" s="2138"/>
      <c r="AE22" s="2212"/>
      <c r="AF22" s="1201"/>
      <c r="AG22" s="1201"/>
      <c r="AH22" s="1201"/>
      <c r="AI22" s="1201"/>
      <c r="AJ22" s="1201"/>
      <c r="AK22" s="1201"/>
      <c r="AL22" s="1201"/>
      <c r="AM22" s="1201"/>
    </row>
    <row r="23" spans="1:356" ht="14.4">
      <c r="B23" s="1193"/>
      <c r="C23" s="1193"/>
      <c r="D23" s="1193"/>
      <c r="E23" s="1193"/>
      <c r="F23" s="1193"/>
      <c r="G23" s="1193"/>
      <c r="H23" s="1193"/>
      <c r="I23" s="1193"/>
      <c r="J23" s="1458"/>
      <c r="K23" s="1195"/>
      <c r="L23" s="1195"/>
      <c r="M23" s="1404" t="s">
        <v>979</v>
      </c>
      <c r="N23" s="1953"/>
      <c r="O23" s="1193"/>
      <c r="P23" s="1193"/>
      <c r="Q23" s="1193"/>
      <c r="R23" s="1193"/>
      <c r="S23" s="1193"/>
      <c r="T23" s="1193"/>
      <c r="U23" s="1193"/>
      <c r="V23" s="1193"/>
      <c r="W23" s="1193"/>
      <c r="X23" s="1193"/>
      <c r="Y23" s="1193"/>
      <c r="Z23" s="1193"/>
      <c r="AA23" s="1193"/>
      <c r="AB23" s="1193"/>
      <c r="AC23" s="1198"/>
      <c r="AD23" s="1709"/>
      <c r="AE23" s="1192"/>
      <c r="AF23" s="1198"/>
      <c r="AG23" s="1198"/>
      <c r="AH23" s="1198"/>
      <c r="AI23" s="1198"/>
      <c r="AJ23" s="1198"/>
      <c r="AK23" s="1198"/>
      <c r="AL23" s="1198"/>
      <c r="AM23" s="1198"/>
    </row>
    <row r="24" spans="1:356" ht="14.4">
      <c r="B24" s="1193"/>
      <c r="C24" s="1193"/>
      <c r="D24" s="1193"/>
      <c r="E24" s="1193"/>
      <c r="F24" s="1193"/>
      <c r="G24" s="1193"/>
      <c r="H24" s="1193"/>
      <c r="I24" s="1193"/>
      <c r="J24" s="1458"/>
      <c r="K24" s="1195"/>
      <c r="L24" s="1195"/>
      <c r="M24" s="1195" t="s">
        <v>975</v>
      </c>
      <c r="N24" s="1195" t="s">
        <v>976</v>
      </c>
      <c r="O24" s="1193">
        <v>165577.18</v>
      </c>
      <c r="P24" s="1193"/>
      <c r="Q24" s="1193"/>
      <c r="R24" s="1193"/>
      <c r="S24" s="1193"/>
      <c r="T24" s="1193"/>
      <c r="U24" s="1193"/>
      <c r="V24" s="1193"/>
      <c r="W24" s="1193"/>
      <c r="X24" s="1193"/>
      <c r="Y24" s="1193"/>
      <c r="Z24" s="1193"/>
      <c r="AA24" s="1193"/>
      <c r="AB24" s="1193"/>
      <c r="AC24" s="1198"/>
      <c r="AD24" s="1193"/>
      <c r="AE24" s="1192"/>
      <c r="AF24" s="1198"/>
      <c r="AG24" s="1198"/>
      <c r="AH24" s="1198"/>
      <c r="AI24" s="1198"/>
      <c r="AJ24" s="1198"/>
      <c r="AK24" s="1198"/>
      <c r="AL24" s="1198"/>
      <c r="AM24" s="1198"/>
    </row>
    <row r="25" spans="1:356" ht="14.4">
      <c r="B25" s="1193"/>
      <c r="C25" s="1193"/>
      <c r="D25" s="1193"/>
      <c r="E25" s="1193"/>
      <c r="F25" s="1193"/>
      <c r="G25" s="1193"/>
      <c r="H25" s="1193"/>
      <c r="I25" s="1193"/>
      <c r="J25" s="1458"/>
      <c r="K25" s="1195"/>
      <c r="L25" s="1195"/>
      <c r="M25" s="1195"/>
      <c r="N25" s="1195" t="s">
        <v>977</v>
      </c>
      <c r="O25" s="1193">
        <v>52256.97</v>
      </c>
      <c r="P25" s="1193"/>
      <c r="Q25" s="1193"/>
      <c r="R25" s="1193"/>
      <c r="S25" s="1193"/>
      <c r="T25" s="1193"/>
      <c r="U25" s="1193"/>
      <c r="V25" s="1193"/>
      <c r="W25" s="1193"/>
      <c r="X25" s="1193"/>
      <c r="Y25" s="1193"/>
      <c r="Z25" s="1193"/>
      <c r="AA25" s="1193"/>
      <c r="AB25" s="1193"/>
      <c r="AC25" s="1198"/>
      <c r="AD25" s="1193"/>
      <c r="AE25" s="1192"/>
      <c r="AF25" s="1198"/>
      <c r="AG25" s="1198"/>
      <c r="AH25" s="1198"/>
      <c r="AI25" s="1198"/>
      <c r="AJ25" s="1198"/>
      <c r="AK25" s="1198"/>
      <c r="AL25" s="1198"/>
      <c r="AM25" s="1198"/>
    </row>
    <row r="26" spans="1:356" ht="14.4">
      <c r="B26" s="1193"/>
      <c r="C26" s="1193"/>
      <c r="D26" s="1193"/>
      <c r="E26" s="1193"/>
      <c r="F26" s="1193"/>
      <c r="G26" s="1193"/>
      <c r="H26" s="1193"/>
      <c r="I26" s="1193"/>
      <c r="J26" s="1458"/>
      <c r="K26" s="1195"/>
      <c r="L26" s="1195"/>
      <c r="M26" s="1195"/>
      <c r="N26" s="1194" t="s">
        <v>770</v>
      </c>
      <c r="O26" s="1193">
        <v>217834.15</v>
      </c>
      <c r="P26" s="1193"/>
      <c r="Q26" s="1193"/>
      <c r="R26" s="1193"/>
      <c r="S26" s="1193"/>
      <c r="T26" s="1193"/>
      <c r="U26" s="1193"/>
      <c r="V26" s="1193"/>
      <c r="W26" s="1193"/>
      <c r="X26" s="1193"/>
      <c r="Y26" s="1193"/>
      <c r="Z26" s="1193"/>
      <c r="AA26" s="1193"/>
      <c r="AB26" s="1193"/>
      <c r="AC26" s="1198"/>
      <c r="AD26" s="1193"/>
      <c r="AE26" s="1192"/>
      <c r="AF26" s="1198"/>
      <c r="AG26" s="1198"/>
      <c r="AH26" s="1198"/>
      <c r="AI26" s="1198"/>
      <c r="AJ26" s="1198"/>
      <c r="AK26" s="1198"/>
      <c r="AL26" s="1198"/>
      <c r="AM26" s="1198"/>
    </row>
    <row r="27" spans="1:356" ht="14.4">
      <c r="B27" s="1193"/>
      <c r="C27" s="1193"/>
      <c r="D27" s="1193"/>
      <c r="E27" s="1193"/>
      <c r="F27" s="1193"/>
      <c r="G27" s="1193"/>
      <c r="H27" s="1193"/>
      <c r="I27" s="1193"/>
      <c r="J27" s="1458"/>
      <c r="K27" s="1195"/>
      <c r="L27" s="1195"/>
      <c r="M27" s="1193"/>
      <c r="N27" s="1194" t="s">
        <v>777</v>
      </c>
      <c r="O27" s="1193">
        <v>110456.5497</v>
      </c>
      <c r="P27" s="1193"/>
      <c r="Q27" s="1193"/>
      <c r="R27" s="1193"/>
      <c r="S27" s="1193"/>
      <c r="T27" s="1193"/>
      <c r="U27" s="1193"/>
      <c r="V27" s="1193"/>
      <c r="W27" s="1193"/>
      <c r="X27" s="1193"/>
      <c r="Y27" s="1193"/>
      <c r="Z27" s="1193"/>
      <c r="AA27" s="1193"/>
      <c r="AB27" s="1193"/>
      <c r="AC27" s="1198"/>
      <c r="AD27" s="1193"/>
      <c r="AE27" s="1192"/>
      <c r="AF27" s="1198"/>
      <c r="AG27" s="1198"/>
      <c r="AH27" s="1198"/>
      <c r="AI27" s="1198"/>
      <c r="AJ27" s="1198"/>
      <c r="AK27" s="1198"/>
      <c r="AL27" s="1198"/>
      <c r="AM27" s="1198"/>
    </row>
    <row r="28" spans="1:356" ht="14.4">
      <c r="B28" s="1193"/>
      <c r="C28" s="1193"/>
      <c r="D28" s="1193"/>
      <c r="E28" s="1193"/>
      <c r="F28" s="1193"/>
      <c r="G28" s="1193"/>
      <c r="H28" s="1193"/>
      <c r="I28" s="1193"/>
      <c r="J28" s="1458"/>
      <c r="K28" s="1195"/>
      <c r="L28" s="1195"/>
      <c r="M28" s="1193"/>
      <c r="N28" s="1194"/>
      <c r="O28" s="1193"/>
      <c r="P28" s="1193"/>
      <c r="Q28" s="1193"/>
      <c r="R28" s="1193"/>
      <c r="S28" s="1193"/>
      <c r="T28" s="1193"/>
      <c r="U28" s="1193"/>
      <c r="V28" s="1193"/>
      <c r="W28" s="1193"/>
      <c r="X28" s="1193"/>
      <c r="Y28" s="1193"/>
      <c r="Z28" s="1193"/>
      <c r="AA28" s="1193"/>
      <c r="AB28" s="1193"/>
      <c r="AC28" s="1198"/>
      <c r="AD28" s="1193"/>
      <c r="AE28" s="1192"/>
      <c r="AF28" s="1198"/>
      <c r="AG28" s="1198"/>
      <c r="AH28" s="1198"/>
      <c r="AI28" s="1198"/>
      <c r="AJ28" s="1198"/>
      <c r="AK28" s="1198"/>
      <c r="AL28" s="1198"/>
      <c r="AM28" s="1198"/>
    </row>
    <row r="29" spans="1:356" ht="14.4">
      <c r="B29" s="1193"/>
      <c r="C29" s="1193"/>
      <c r="D29" s="1193"/>
      <c r="E29" s="1193"/>
      <c r="F29" s="1193"/>
      <c r="G29" s="1193"/>
      <c r="H29" s="1193"/>
      <c r="I29" s="1193"/>
      <c r="J29" s="1458"/>
      <c r="K29" s="1195"/>
      <c r="L29" s="1195"/>
      <c r="M29" s="1195" t="s">
        <v>980</v>
      </c>
      <c r="N29" s="1194" t="s">
        <v>981</v>
      </c>
      <c r="O29" s="1193">
        <v>217834.15000000002</v>
      </c>
      <c r="P29" s="1193"/>
      <c r="Q29" s="1193"/>
      <c r="R29" s="1193"/>
      <c r="S29" s="1193"/>
      <c r="T29" s="1193"/>
      <c r="U29" s="1193"/>
      <c r="V29" s="1193"/>
      <c r="W29" s="1193"/>
      <c r="X29" s="1193"/>
      <c r="Y29" s="1193"/>
      <c r="Z29" s="1193"/>
      <c r="AA29" s="1193"/>
      <c r="AB29" s="1193"/>
      <c r="AC29" s="1198"/>
      <c r="AD29" s="1193"/>
      <c r="AE29" s="1192"/>
      <c r="AF29" s="1198"/>
      <c r="AG29" s="1198"/>
      <c r="AH29" s="1198"/>
      <c r="AI29" s="1198"/>
      <c r="AJ29" s="1198"/>
      <c r="AK29" s="1198"/>
      <c r="AL29" s="1198"/>
      <c r="AM29" s="1198"/>
    </row>
    <row r="30" spans="1:356" ht="14.4">
      <c r="B30" s="1193"/>
      <c r="C30" s="1193"/>
      <c r="D30" s="1193"/>
      <c r="E30" s="1193"/>
      <c r="F30" s="1193"/>
      <c r="G30" s="1193"/>
      <c r="H30" s="1193"/>
      <c r="I30" s="1193"/>
      <c r="J30" s="1458"/>
      <c r="K30" s="1195"/>
      <c r="L30" s="1195"/>
      <c r="M30" s="1193"/>
      <c r="N30" s="1194" t="s">
        <v>777</v>
      </c>
      <c r="O30" s="1193">
        <v>110458</v>
      </c>
      <c r="P30" s="1193"/>
      <c r="Q30" s="1193"/>
      <c r="R30" s="1193"/>
      <c r="S30" s="1193"/>
      <c r="T30" s="1193"/>
      <c r="U30" s="1193"/>
      <c r="V30" s="1193"/>
      <c r="W30" s="1193"/>
      <c r="X30" s="1193"/>
      <c r="Y30" s="1193"/>
      <c r="Z30" s="1193"/>
      <c r="AA30" s="1193"/>
      <c r="AB30" s="1193"/>
      <c r="AC30" s="1198"/>
      <c r="AD30" s="1193"/>
      <c r="AE30" s="1192"/>
      <c r="AF30" s="1198"/>
      <c r="AG30" s="1198"/>
      <c r="AH30" s="1198"/>
      <c r="AI30" s="1198"/>
      <c r="AJ30" s="1198"/>
      <c r="AK30" s="1198"/>
      <c r="AL30" s="1198"/>
      <c r="AM30" s="1198"/>
    </row>
    <row r="31" spans="1:356" ht="14.4">
      <c r="B31" s="1193"/>
      <c r="C31" s="1193"/>
      <c r="D31" s="1193"/>
      <c r="E31" s="1193"/>
      <c r="F31" s="1193"/>
      <c r="G31" s="1193"/>
      <c r="H31" s="1193"/>
      <c r="I31" s="1193"/>
      <c r="J31" s="1458"/>
      <c r="K31" s="1195"/>
      <c r="L31" s="1195"/>
      <c r="M31" s="1195"/>
      <c r="N31" s="1193"/>
      <c r="O31" s="1193"/>
      <c r="P31" s="1193"/>
      <c r="Q31" s="1193"/>
      <c r="R31" s="1193"/>
      <c r="S31" s="1193"/>
      <c r="T31" s="1193"/>
      <c r="U31" s="1193"/>
      <c r="V31" s="1193"/>
      <c r="W31" s="1193"/>
      <c r="X31" s="1193"/>
      <c r="Y31" s="1193"/>
      <c r="Z31" s="1193"/>
      <c r="AA31" s="1193"/>
      <c r="AB31" s="1193"/>
      <c r="AC31" s="1198"/>
      <c r="AD31" s="1193"/>
      <c r="AE31" s="1192"/>
      <c r="AF31" s="1198"/>
      <c r="AG31" s="1198"/>
      <c r="AH31" s="1198"/>
      <c r="AI31" s="1198"/>
      <c r="AJ31" s="1198"/>
      <c r="AK31" s="1198"/>
      <c r="AL31" s="1198"/>
      <c r="AM31" s="1198"/>
    </row>
    <row r="32" spans="1:356" ht="14.4">
      <c r="B32" s="1193"/>
      <c r="C32" s="1193"/>
      <c r="D32" s="1193"/>
      <c r="E32" s="1193"/>
      <c r="F32" s="1193"/>
      <c r="G32" s="1193"/>
      <c r="H32" s="1193"/>
      <c r="I32" s="1193"/>
      <c r="J32" s="1458"/>
      <c r="K32" s="1195"/>
      <c r="L32" s="1195"/>
      <c r="M32" s="1195"/>
      <c r="N32" s="1193"/>
      <c r="O32" s="1193"/>
      <c r="P32" s="1193"/>
      <c r="Q32" s="1193"/>
      <c r="R32" s="1193"/>
      <c r="S32" s="1193"/>
      <c r="T32" s="1193"/>
      <c r="U32" s="1193"/>
      <c r="V32" s="1193"/>
      <c r="W32" s="1193"/>
      <c r="X32" s="1193"/>
      <c r="Y32" s="1193"/>
      <c r="Z32" s="1193"/>
      <c r="AA32" s="1193"/>
      <c r="AB32" s="1193"/>
      <c r="AC32" s="1198"/>
      <c r="AD32" s="1193"/>
      <c r="AE32" s="1192"/>
      <c r="AF32" s="1198"/>
      <c r="AG32" s="1198"/>
      <c r="AH32" s="1198"/>
      <c r="AI32" s="1198"/>
      <c r="AJ32" s="1198"/>
      <c r="AK32" s="1198"/>
      <c r="AL32" s="1198"/>
      <c r="AM32" s="1198"/>
    </row>
    <row r="33" spans="2:39" ht="14.4">
      <c r="B33" s="1193"/>
      <c r="C33" s="1193"/>
      <c r="D33" s="1193"/>
      <c r="E33" s="1193"/>
      <c r="F33" s="1193"/>
      <c r="G33" s="1193"/>
      <c r="H33" s="1193"/>
      <c r="I33" s="1193"/>
      <c r="J33" s="1458"/>
      <c r="K33" s="1195"/>
      <c r="L33" s="1195"/>
      <c r="M33" s="1195"/>
      <c r="N33" s="1193"/>
      <c r="O33" s="1193"/>
      <c r="P33" s="1193"/>
      <c r="Q33" s="1193"/>
      <c r="R33" s="1193"/>
      <c r="S33" s="1193"/>
      <c r="T33" s="1193"/>
      <c r="U33" s="1193"/>
      <c r="V33" s="1193"/>
      <c r="W33" s="1193"/>
      <c r="X33" s="1193"/>
      <c r="Y33" s="1193"/>
      <c r="Z33" s="1193"/>
      <c r="AA33" s="1193"/>
      <c r="AB33" s="1193"/>
      <c r="AC33" s="1198"/>
      <c r="AD33" s="1193"/>
      <c r="AE33" s="1192"/>
      <c r="AF33" s="1198"/>
      <c r="AG33" s="1198"/>
      <c r="AH33" s="1198"/>
      <c r="AI33" s="1198"/>
      <c r="AJ33" s="1198"/>
      <c r="AK33" s="1198"/>
      <c r="AL33" s="1198"/>
      <c r="AM33" s="1198"/>
    </row>
    <row r="34" spans="2:39" ht="14.4">
      <c r="B34" s="1193"/>
      <c r="C34" s="1193"/>
      <c r="D34" s="1193"/>
      <c r="E34" s="1193"/>
      <c r="F34" s="1193"/>
      <c r="G34" s="1193"/>
      <c r="H34" s="1193"/>
      <c r="I34" s="1193"/>
      <c r="J34" s="1458"/>
      <c r="K34" s="1195"/>
      <c r="L34" s="1195"/>
      <c r="M34" s="1195"/>
      <c r="N34" s="1193"/>
      <c r="O34" s="1193"/>
      <c r="P34" s="1193"/>
      <c r="Q34" s="1193"/>
      <c r="R34" s="1193"/>
      <c r="S34" s="1193"/>
      <c r="T34" s="1193"/>
      <c r="U34" s="1193"/>
      <c r="V34" s="1193"/>
      <c r="W34" s="1193"/>
      <c r="X34" s="1193"/>
      <c r="Y34" s="1193"/>
      <c r="Z34" s="1193"/>
      <c r="AA34" s="1193"/>
      <c r="AB34" s="1193"/>
      <c r="AC34" s="1198"/>
      <c r="AD34" s="1193"/>
      <c r="AE34" s="1192"/>
      <c r="AF34" s="1198"/>
      <c r="AG34" s="1198"/>
      <c r="AH34" s="1198"/>
      <c r="AI34" s="1198"/>
      <c r="AJ34" s="1198"/>
      <c r="AK34" s="1198"/>
      <c r="AL34" s="1198"/>
      <c r="AM34" s="1198"/>
    </row>
    <row r="35" spans="2:39" ht="14.4">
      <c r="B35" s="1193"/>
      <c r="C35" s="1193"/>
      <c r="D35" s="1193"/>
      <c r="E35" s="1193"/>
      <c r="F35" s="1193"/>
      <c r="G35" s="1193"/>
      <c r="H35" s="1193"/>
      <c r="I35" s="1193"/>
      <c r="J35" s="1458"/>
      <c r="K35" s="1195"/>
      <c r="L35" s="1195"/>
      <c r="M35" s="1195"/>
      <c r="N35" s="1193"/>
      <c r="O35" s="1193"/>
      <c r="P35" s="1193"/>
      <c r="Q35" s="1193"/>
      <c r="R35" s="1193"/>
      <c r="S35" s="1193"/>
      <c r="T35" s="1193"/>
      <c r="U35" s="1193"/>
      <c r="V35" s="1193"/>
      <c r="W35" s="1193"/>
      <c r="X35" s="1193"/>
      <c r="Y35" s="1193"/>
      <c r="Z35" s="1193"/>
      <c r="AA35" s="1193"/>
      <c r="AB35" s="1193"/>
      <c r="AC35" s="1198"/>
      <c r="AD35" s="1193"/>
      <c r="AE35" s="1192"/>
      <c r="AF35" s="1198"/>
      <c r="AG35" s="1198"/>
      <c r="AH35" s="1198"/>
      <c r="AI35" s="1198"/>
      <c r="AJ35" s="1198"/>
      <c r="AK35" s="1198"/>
      <c r="AL35" s="1198"/>
      <c r="AM35" s="1198"/>
    </row>
    <row r="36" spans="2:39" ht="14.4">
      <c r="B36" s="1193"/>
      <c r="C36" s="1193"/>
      <c r="D36" s="1193"/>
      <c r="E36" s="1193"/>
      <c r="F36" s="1193"/>
      <c r="G36" s="1193"/>
      <c r="H36" s="1193"/>
      <c r="I36" s="1193"/>
      <c r="J36" s="1458"/>
      <c r="K36" s="1195"/>
      <c r="L36" s="1195"/>
      <c r="M36" s="1195"/>
      <c r="N36" s="1193"/>
      <c r="O36" s="1193"/>
      <c r="P36" s="1193"/>
      <c r="Q36" s="1193"/>
      <c r="R36" s="1193"/>
      <c r="S36" s="1193"/>
      <c r="T36" s="1193"/>
      <c r="U36" s="1193"/>
      <c r="V36" s="1193"/>
      <c r="W36" s="1193"/>
      <c r="X36" s="1193"/>
      <c r="Y36" s="1193"/>
      <c r="Z36" s="1193"/>
      <c r="AA36" s="1193"/>
      <c r="AB36" s="1193"/>
      <c r="AC36" s="1198"/>
      <c r="AD36" s="1193"/>
      <c r="AE36" s="1192"/>
      <c r="AF36" s="1198"/>
      <c r="AG36" s="1198"/>
      <c r="AH36" s="1198"/>
      <c r="AI36" s="1198"/>
      <c r="AJ36" s="1198"/>
      <c r="AK36" s="1198"/>
      <c r="AL36" s="1198"/>
      <c r="AM36" s="1198"/>
    </row>
    <row r="37" spans="2:39" ht="14.4">
      <c r="B37" s="1193"/>
      <c r="C37" s="1193"/>
      <c r="D37" s="1193"/>
      <c r="E37" s="1193"/>
      <c r="F37" s="1193"/>
      <c r="G37" s="1193"/>
      <c r="H37" s="1193"/>
      <c r="I37" s="1193"/>
      <c r="J37" s="1458"/>
      <c r="K37" s="1195"/>
      <c r="L37" s="1195"/>
      <c r="M37" s="1195"/>
      <c r="N37" s="1193"/>
      <c r="O37" s="1193"/>
      <c r="P37" s="1193"/>
      <c r="Q37" s="1193"/>
      <c r="R37" s="1193"/>
      <c r="S37" s="1193"/>
      <c r="T37" s="1193"/>
      <c r="U37" s="1193"/>
      <c r="V37" s="1193"/>
      <c r="W37" s="1193"/>
      <c r="X37" s="1193"/>
      <c r="Y37" s="1193"/>
      <c r="Z37" s="1193"/>
      <c r="AA37" s="1193"/>
      <c r="AB37" s="1193"/>
      <c r="AC37" s="1198"/>
      <c r="AD37" s="1193"/>
      <c r="AE37" s="1192"/>
      <c r="AF37" s="1198"/>
      <c r="AG37" s="1198"/>
      <c r="AH37" s="1198"/>
      <c r="AI37" s="1198"/>
      <c r="AJ37" s="1198"/>
      <c r="AK37" s="1198"/>
      <c r="AL37" s="1198"/>
      <c r="AM37" s="1198"/>
    </row>
    <row r="38" spans="2:39" ht="14.4">
      <c r="B38" s="1193"/>
      <c r="C38" s="1193"/>
      <c r="D38" s="1193"/>
      <c r="E38" s="1193"/>
      <c r="F38" s="1193"/>
      <c r="G38" s="1193"/>
      <c r="H38" s="1193"/>
      <c r="I38" s="1193"/>
      <c r="J38" s="1458"/>
      <c r="K38" s="1195"/>
      <c r="L38" s="1195"/>
      <c r="M38" s="1195"/>
      <c r="N38" s="1193"/>
      <c r="O38" s="1193"/>
      <c r="P38" s="1193"/>
      <c r="Q38" s="1193"/>
      <c r="R38" s="1193"/>
      <c r="S38" s="1193"/>
      <c r="T38" s="1193"/>
      <c r="U38" s="1193"/>
      <c r="V38" s="1193"/>
      <c r="W38" s="1193"/>
      <c r="X38" s="1193"/>
      <c r="Y38" s="1193"/>
      <c r="Z38" s="1193"/>
      <c r="AA38" s="1193"/>
      <c r="AB38" s="1193"/>
      <c r="AC38" s="1198"/>
      <c r="AD38" s="1193"/>
      <c r="AE38" s="1192"/>
      <c r="AF38" s="1198"/>
      <c r="AG38" s="1198"/>
      <c r="AH38" s="1198"/>
      <c r="AI38" s="1198"/>
      <c r="AJ38" s="1198"/>
      <c r="AK38" s="1198"/>
      <c r="AL38" s="1198"/>
      <c r="AM38" s="1198"/>
    </row>
    <row r="39" spans="2:39" ht="14.4">
      <c r="B39" s="1193"/>
      <c r="C39" s="1193"/>
      <c r="D39" s="1193"/>
      <c r="E39" s="1193"/>
      <c r="F39" s="1193"/>
      <c r="G39" s="1193"/>
      <c r="H39" s="1193"/>
      <c r="I39" s="1193"/>
      <c r="J39" s="1458"/>
      <c r="K39" s="1195"/>
      <c r="L39" s="1195"/>
      <c r="M39" s="1195"/>
      <c r="N39" s="1193"/>
      <c r="O39" s="1193"/>
      <c r="P39" s="1193"/>
      <c r="Q39" s="1193"/>
      <c r="R39" s="1193"/>
      <c r="S39" s="1193"/>
      <c r="T39" s="1193"/>
      <c r="U39" s="1193"/>
      <c r="V39" s="1193"/>
      <c r="W39" s="1193"/>
      <c r="X39" s="1193"/>
      <c r="Y39" s="1193"/>
      <c r="Z39" s="1193"/>
      <c r="AA39" s="1193"/>
      <c r="AB39" s="1193"/>
      <c r="AC39" s="1198"/>
      <c r="AD39" s="1193"/>
      <c r="AE39" s="1192"/>
      <c r="AF39" s="1198"/>
      <c r="AG39" s="1198"/>
      <c r="AH39" s="1198"/>
      <c r="AI39" s="1198"/>
      <c r="AJ39" s="1198"/>
      <c r="AK39" s="1198"/>
      <c r="AL39" s="1198"/>
      <c r="AM39" s="1198"/>
    </row>
    <row r="40" spans="2:39" ht="14.4">
      <c r="B40" s="1193"/>
      <c r="C40" s="1193"/>
      <c r="D40" s="1193"/>
      <c r="E40" s="1193"/>
      <c r="F40" s="1193"/>
      <c r="G40" s="1193"/>
      <c r="H40" s="1193"/>
      <c r="I40" s="1193"/>
      <c r="J40" s="1458"/>
      <c r="K40" s="1195"/>
      <c r="L40" s="1195"/>
      <c r="M40" s="1195"/>
      <c r="N40" s="1193"/>
      <c r="O40" s="1193"/>
      <c r="P40" s="1193"/>
      <c r="Q40" s="1193"/>
      <c r="R40" s="1193"/>
      <c r="S40" s="1193"/>
      <c r="T40" s="1193"/>
      <c r="U40" s="1193"/>
      <c r="V40" s="1193"/>
      <c r="W40" s="1193"/>
      <c r="X40" s="1193"/>
      <c r="Y40" s="1193"/>
      <c r="Z40" s="1193"/>
      <c r="AA40" s="1193"/>
      <c r="AB40" s="1193"/>
      <c r="AC40" s="1198"/>
      <c r="AD40" s="1193"/>
      <c r="AE40" s="1192"/>
      <c r="AF40" s="1198"/>
      <c r="AG40" s="1198"/>
      <c r="AH40" s="1198"/>
      <c r="AI40" s="1198"/>
      <c r="AJ40" s="1198"/>
      <c r="AK40" s="1198"/>
      <c r="AL40" s="1198"/>
      <c r="AM40" s="1198"/>
    </row>
  </sheetData>
  <sheetProtection password="C61B" sheet="1" objects="1" scenarios="1"/>
  <customSheetViews>
    <customSheetView guid="{9B4B0DAB-FAB9-4E24-9A0E-9A6ECAA72FED}">
      <selection activeCell="D21" sqref="D21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19">
    <cfRule type="notContainsBlanks" dxfId="201" priority="16">
      <formula>LEN(TRIM(E5))&gt;0</formula>
    </cfRule>
  </conditionalFormatting>
  <conditionalFormatting sqref="F5:F19">
    <cfRule type="notContainsBlanks" dxfId="200" priority="15">
      <formula>LEN(TRIM(F5))&gt;0</formula>
    </cfRule>
  </conditionalFormatting>
  <conditionalFormatting sqref="I5:I19">
    <cfRule type="expression" dxfId="199" priority="13">
      <formula>ISTEXT(I5)</formula>
    </cfRule>
    <cfRule type="notContainsBlanks" dxfId="198" priority="14">
      <formula>LEN(TRIM(I5))&gt;0</formula>
    </cfRule>
  </conditionalFormatting>
  <conditionalFormatting sqref="I5:I19">
    <cfRule type="containsBlanks" dxfId="197" priority="10">
      <formula>LEN(TRIM(I5))=0</formula>
    </cfRule>
    <cfRule type="expression" dxfId="196" priority="12">
      <formula>H5&lt;&gt;I5</formula>
    </cfRule>
  </conditionalFormatting>
  <conditionalFormatting sqref="I14:I19">
    <cfRule type="expression" dxfId="195" priority="11">
      <formula>H14&lt;&gt;I14</formula>
    </cfRule>
  </conditionalFormatting>
  <conditionalFormatting sqref="J5:J19">
    <cfRule type="expression" dxfId="194" priority="6">
      <formula>ISTEXT(J5)</formula>
    </cfRule>
    <cfRule type="notContainsBlanks" dxfId="193" priority="7">
      <formula>LEN(TRIM(J5))&gt;0</formula>
    </cfRule>
  </conditionalFormatting>
  <conditionalFormatting sqref="K5:K19">
    <cfRule type="notContainsBlanks" dxfId="192" priority="5">
      <formula>LEN(TRIM(K5))&gt;0</formula>
    </cfRule>
  </conditionalFormatting>
  <conditionalFormatting sqref="K5:K19">
    <cfRule type="expression" dxfId="191" priority="4">
      <formula>ISTEXT(K5)</formula>
    </cfRule>
  </conditionalFormatting>
  <conditionalFormatting sqref="L5:L19">
    <cfRule type="notContainsBlanks" dxfId="190" priority="3">
      <formula>LEN(TRIM(L5))&gt;0</formula>
    </cfRule>
  </conditionalFormatting>
  <conditionalFormatting sqref="L5:L19">
    <cfRule type="expression" dxfId="189" priority="2">
      <formula>ISTEXT(L5)</formula>
    </cfRule>
  </conditionalFormatting>
  <conditionalFormatting sqref="W5:W19">
    <cfRule type="cellIs" dxfId="188" priority="1" operator="equal">
      <formula>"Error!"</formula>
    </cfRule>
  </conditionalFormatting>
  <dataValidations count="4">
    <dataValidation allowBlank="1" showErrorMessage="1" sqref="K5:L19"/>
    <dataValidation type="decimal" operator="greaterThan" allowBlank="1" showInputMessage="1" showErrorMessage="1" errorTitle="Overhead" error="Overhead must be greater than zero." sqref="O5:O19">
      <formula1>0</formula1>
    </dataValidation>
    <dataValidation type="list" allowBlank="1" showErrorMessage="1" errorTitle="DATA ENTRY ERROR!" error="Only values from the drop-down menu may be selected._x000a__x000a_Click CANCEL and re-attempt." sqref="F5:F19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19"/>
  </dataValidations>
  <hyperlinks>
    <hyperlink ref="A1" location="'Gas CE'!A1" display="Rtn to Summary"/>
  </hyperlinks>
  <pageMargins left="0.42" right="0.31" top="0.75" bottom="0.75" header="0.3" footer="0.3"/>
  <pageSetup paperSize="3" scale="47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XG244"/>
  <sheetViews>
    <sheetView zoomScaleNormal="100" workbookViewId="0">
      <pane ySplit="4" topLeftCell="A5" activePane="bottomLeft" state="frozen"/>
      <selection pane="bottomLeft" activeCell="U16" sqref="U16"/>
    </sheetView>
  </sheetViews>
  <sheetFormatPr defaultColWidth="9.109375" defaultRowHeight="13.2"/>
  <cols>
    <col min="1" max="1" width="9.33203125" style="195" customWidth="1"/>
    <col min="2" max="2" width="12.88671875" style="165" customWidth="1"/>
    <col min="3" max="3" width="51.88671875" style="165" customWidth="1"/>
    <col min="4" max="5" width="11.5546875" style="165" customWidth="1"/>
    <col min="6" max="6" width="20.6640625" style="165" customWidth="1"/>
    <col min="7" max="7" width="16.33203125" style="165" customWidth="1"/>
    <col min="8" max="8" width="15" style="440" customWidth="1"/>
    <col min="9" max="9" width="15.109375" style="361" customWidth="1"/>
    <col min="10" max="10" width="14" style="361" customWidth="1"/>
    <col min="11" max="11" width="15.88671875" style="361" customWidth="1"/>
    <col min="12" max="12" width="14.109375" style="441" customWidth="1"/>
    <col min="13" max="15" width="14.6640625" style="361" customWidth="1"/>
    <col min="16" max="16" width="16.88671875" style="361" customWidth="1"/>
    <col min="17" max="17" width="17.88671875" style="361" customWidth="1"/>
    <col min="18" max="18" width="14.6640625" style="361" customWidth="1"/>
    <col min="19" max="19" width="17" style="362" customWidth="1"/>
    <col min="20" max="20" width="15" style="361" customWidth="1"/>
    <col min="21" max="21" width="13.33203125" style="361" customWidth="1"/>
    <col min="22" max="22" width="20" style="362" customWidth="1"/>
    <col min="23" max="23" width="19.88671875" style="361" customWidth="1"/>
    <col min="24" max="24" width="17.5546875" style="361" customWidth="1"/>
    <col min="25" max="25" width="12.6640625" style="382" customWidth="1"/>
    <col min="26" max="26" width="19.44140625" style="362" customWidth="1"/>
    <col min="27" max="28" width="12.44140625" style="195" customWidth="1"/>
    <col min="29" max="630" width="9.109375" style="319"/>
    <col min="631" max="16384" width="9.109375" style="165"/>
  </cols>
  <sheetData>
    <row r="1" spans="1:631" ht="26.4">
      <c r="A1" s="439" t="s">
        <v>206</v>
      </c>
      <c r="B1" s="243" t="s">
        <v>925</v>
      </c>
      <c r="I1" s="362"/>
      <c r="J1" s="362"/>
      <c r="K1" s="362"/>
      <c r="M1" s="362"/>
      <c r="N1" s="362"/>
      <c r="O1" s="362"/>
      <c r="P1" s="362"/>
      <c r="Q1" s="362"/>
      <c r="R1" s="362"/>
      <c r="T1" s="362"/>
      <c r="U1" s="362"/>
      <c r="W1" s="362"/>
      <c r="X1" s="362"/>
    </row>
    <row r="2" spans="1:631">
      <c r="B2" s="343" t="s">
        <v>176</v>
      </c>
      <c r="C2" s="344">
        <f>'Elec. CE'!C2</f>
        <v>7.8E-2</v>
      </c>
    </row>
    <row r="3" spans="1:631" s="1110" customFormat="1">
      <c r="D3" s="1132"/>
      <c r="F3" s="474"/>
      <c r="K3" s="1133"/>
      <c r="L3" s="1134"/>
      <c r="M3" s="1135"/>
      <c r="N3" s="1135"/>
      <c r="O3" s="681"/>
      <c r="P3" s="681"/>
      <c r="Q3" s="681"/>
      <c r="R3" s="681"/>
      <c r="S3" s="1111"/>
      <c r="T3" s="681"/>
      <c r="U3" s="1136"/>
      <c r="V3" s="1112"/>
      <c r="W3" s="1112"/>
      <c r="X3" s="1135"/>
      <c r="Y3" s="1113"/>
      <c r="Z3" s="1112"/>
    </row>
    <row r="4" spans="1:631" ht="39.6">
      <c r="B4" s="1126" t="s">
        <v>243</v>
      </c>
      <c r="C4" s="1127" t="s">
        <v>161</v>
      </c>
      <c r="D4" s="1127" t="s">
        <v>1</v>
      </c>
      <c r="E4" s="1127" t="s">
        <v>96</v>
      </c>
      <c r="F4" s="1127" t="s">
        <v>4</v>
      </c>
      <c r="G4" s="1127" t="s">
        <v>40</v>
      </c>
      <c r="H4" s="1128" t="s">
        <v>172</v>
      </c>
      <c r="I4" s="1129" t="s">
        <v>45</v>
      </c>
      <c r="J4" s="1129" t="s">
        <v>47</v>
      </c>
      <c r="K4" s="1129" t="s">
        <v>79</v>
      </c>
      <c r="L4" s="1130" t="s">
        <v>42</v>
      </c>
      <c r="M4" s="1129" t="s">
        <v>8</v>
      </c>
      <c r="N4" s="1129" t="s">
        <v>239</v>
      </c>
      <c r="O4" s="1129" t="s">
        <v>609</v>
      </c>
      <c r="P4" s="1129" t="s">
        <v>242</v>
      </c>
      <c r="Q4" s="1129" t="s">
        <v>48</v>
      </c>
      <c r="R4" s="1129" t="s">
        <v>9</v>
      </c>
      <c r="S4" s="1129" t="s">
        <v>171</v>
      </c>
      <c r="T4" s="1129" t="s">
        <v>5</v>
      </c>
      <c r="U4" s="1129" t="s">
        <v>1468</v>
      </c>
      <c r="V4" s="1129" t="s">
        <v>153</v>
      </c>
      <c r="W4" s="1129" t="s">
        <v>10</v>
      </c>
      <c r="X4" s="1129" t="s">
        <v>1467</v>
      </c>
      <c r="Y4" s="1131" t="s">
        <v>244</v>
      </c>
      <c r="Z4" s="1129" t="s">
        <v>147</v>
      </c>
      <c r="AA4" s="1127" t="s">
        <v>83</v>
      </c>
      <c r="AB4" s="1127" t="s">
        <v>6</v>
      </c>
    </row>
    <row r="5" spans="1:631" s="446" customFormat="1" ht="14.4">
      <c r="A5" s="1137"/>
      <c r="B5" s="1146" t="s">
        <v>241</v>
      </c>
      <c r="C5" s="1147" t="s">
        <v>780</v>
      </c>
      <c r="D5" s="1148">
        <v>30</v>
      </c>
      <c r="E5" s="1149">
        <f t="shared" ref="E5:E36" si="0">(L5/$L$154)*D5</f>
        <v>1.124719249970864E-2</v>
      </c>
      <c r="F5" s="1150" t="s">
        <v>28</v>
      </c>
      <c r="G5" s="1151">
        <v>1</v>
      </c>
      <c r="H5" s="1152">
        <f>L5/G5</f>
        <v>652</v>
      </c>
      <c r="I5" s="1153">
        <f>O5/G5</f>
        <v>584</v>
      </c>
      <c r="J5" s="1153">
        <f>I5</f>
        <v>584</v>
      </c>
      <c r="K5" s="1154">
        <f>J5-I5</f>
        <v>0</v>
      </c>
      <c r="L5" s="1155">
        <v>652</v>
      </c>
      <c r="M5" s="1154"/>
      <c r="N5" s="1156">
        <v>87.6</v>
      </c>
      <c r="O5" s="1156">
        <v>584</v>
      </c>
      <c r="P5" s="1157">
        <f>Q5-O5</f>
        <v>0</v>
      </c>
      <c r="Q5" s="1156">
        <v>584</v>
      </c>
      <c r="R5" s="1157"/>
      <c r="S5" s="1158"/>
      <c r="T5" s="1157"/>
      <c r="U5" s="1159">
        <v>0</v>
      </c>
      <c r="V5" s="1158">
        <f t="shared" ref="V5:W55" si="1">S5/(1+$C$2)^1</f>
        <v>0</v>
      </c>
      <c r="W5" s="1157">
        <f>T5/(1+$C$2)</f>
        <v>0</v>
      </c>
      <c r="X5" s="1157">
        <f>-PV(Discount_Rate,D5,U5)*G5</f>
        <v>0</v>
      </c>
      <c r="Y5" s="1160">
        <f t="shared" ref="Y5:Y36" si="2">IF(L5=0,0,(HLOOKUP(F5,ACElectric_2014_2015,D5+1,FALSE)))</f>
        <v>1.6954026287103112</v>
      </c>
      <c r="Z5" s="1158">
        <f t="shared" ref="Z5:Z68" si="3">Y5*L5</f>
        <v>1105.4025139191228</v>
      </c>
      <c r="AA5" s="1161" t="str">
        <f>IFERROR(Z5/V5,"")</f>
        <v/>
      </c>
      <c r="AB5" s="1162" t="str">
        <f>IFERROR(((Z5*1.1)+(X5))/W5,"")</f>
        <v/>
      </c>
      <c r="AC5" s="444"/>
      <c r="AD5" s="444"/>
      <c r="AE5" s="444"/>
      <c r="AF5" s="444"/>
      <c r="AG5" s="444"/>
      <c r="AH5" s="444"/>
      <c r="AI5" s="444"/>
      <c r="AJ5" s="444"/>
      <c r="AK5" s="444"/>
      <c r="AL5" s="444"/>
      <c r="AM5" s="444"/>
      <c r="AN5" s="444"/>
      <c r="AO5" s="444"/>
      <c r="AP5" s="444"/>
      <c r="AQ5" s="444"/>
      <c r="AR5" s="444"/>
      <c r="AS5" s="444"/>
      <c r="AT5" s="444"/>
      <c r="AU5" s="444"/>
      <c r="AV5" s="444"/>
      <c r="AW5" s="444"/>
      <c r="AX5" s="444"/>
      <c r="AY5" s="444"/>
      <c r="AZ5" s="444"/>
      <c r="BA5" s="444"/>
      <c r="BB5" s="444"/>
      <c r="BC5" s="444"/>
      <c r="BD5" s="444"/>
      <c r="BE5" s="444"/>
      <c r="BF5" s="444"/>
      <c r="BG5" s="444"/>
      <c r="BH5" s="444"/>
      <c r="BI5" s="444"/>
      <c r="BJ5" s="444"/>
      <c r="BK5" s="444"/>
      <c r="BL5" s="444"/>
      <c r="BM5" s="444"/>
      <c r="BN5" s="444"/>
      <c r="BO5" s="444"/>
      <c r="BP5" s="444"/>
      <c r="BQ5" s="444"/>
      <c r="BR5" s="444"/>
      <c r="BS5" s="444"/>
      <c r="BT5" s="444"/>
      <c r="BU5" s="444"/>
      <c r="BV5" s="444"/>
      <c r="BW5" s="444"/>
      <c r="BX5" s="444"/>
      <c r="BY5" s="444"/>
      <c r="BZ5" s="444"/>
      <c r="CA5" s="444"/>
      <c r="CB5" s="444"/>
      <c r="CC5" s="444"/>
      <c r="CD5" s="444"/>
      <c r="CE5" s="444"/>
      <c r="CF5" s="444"/>
      <c r="CG5" s="444"/>
      <c r="CH5" s="444"/>
      <c r="CI5" s="444"/>
      <c r="CJ5" s="444"/>
      <c r="CK5" s="444"/>
      <c r="CL5" s="444"/>
      <c r="CM5" s="444"/>
      <c r="CN5" s="444"/>
      <c r="CO5" s="444"/>
      <c r="CP5" s="444"/>
      <c r="CQ5" s="444"/>
      <c r="CR5" s="444"/>
      <c r="CS5" s="444"/>
      <c r="CT5" s="444"/>
      <c r="CU5" s="444"/>
      <c r="CV5" s="444"/>
      <c r="CW5" s="444"/>
      <c r="CX5" s="444"/>
      <c r="CY5" s="444"/>
      <c r="CZ5" s="444"/>
      <c r="DA5" s="444"/>
      <c r="DB5" s="444"/>
      <c r="DC5" s="444"/>
      <c r="DD5" s="444"/>
      <c r="DE5" s="444"/>
      <c r="DF5" s="444"/>
      <c r="DG5" s="444"/>
      <c r="DH5" s="444"/>
      <c r="DI5" s="444"/>
      <c r="DJ5" s="444"/>
      <c r="DK5" s="444"/>
      <c r="DL5" s="444"/>
      <c r="DM5" s="444"/>
      <c r="DN5" s="444"/>
      <c r="DO5" s="444"/>
      <c r="DP5" s="444"/>
      <c r="DQ5" s="444"/>
      <c r="DR5" s="444"/>
      <c r="DS5" s="444"/>
      <c r="DT5" s="444"/>
      <c r="DU5" s="444"/>
      <c r="DV5" s="444"/>
      <c r="DW5" s="444"/>
      <c r="DX5" s="444"/>
      <c r="DY5" s="444"/>
      <c r="DZ5" s="444"/>
      <c r="EA5" s="444"/>
      <c r="EB5" s="444"/>
      <c r="EC5" s="444"/>
      <c r="ED5" s="444"/>
      <c r="EE5" s="444"/>
      <c r="EF5" s="444"/>
      <c r="EG5" s="444"/>
      <c r="EH5" s="444"/>
      <c r="EI5" s="444"/>
      <c r="EJ5" s="444"/>
      <c r="EK5" s="444"/>
      <c r="EL5" s="444"/>
      <c r="EM5" s="444"/>
      <c r="EN5" s="444"/>
      <c r="EO5" s="444"/>
      <c r="EP5" s="444"/>
      <c r="EQ5" s="444"/>
      <c r="ER5" s="444"/>
      <c r="ES5" s="444"/>
      <c r="ET5" s="444"/>
      <c r="EU5" s="444"/>
      <c r="EV5" s="444"/>
      <c r="EW5" s="444"/>
      <c r="EX5" s="444"/>
      <c r="EY5" s="444"/>
      <c r="EZ5" s="444"/>
      <c r="FA5" s="444"/>
      <c r="FB5" s="444"/>
      <c r="FC5" s="444"/>
      <c r="FD5" s="444"/>
      <c r="FE5" s="444"/>
      <c r="FF5" s="444"/>
      <c r="FG5" s="444"/>
      <c r="FH5" s="444"/>
      <c r="FI5" s="444"/>
      <c r="FJ5" s="444"/>
      <c r="FK5" s="444"/>
      <c r="FL5" s="444"/>
      <c r="FM5" s="444"/>
      <c r="FN5" s="444"/>
      <c r="FO5" s="444"/>
      <c r="FP5" s="444"/>
      <c r="FQ5" s="444"/>
      <c r="FR5" s="444"/>
      <c r="FS5" s="444"/>
      <c r="FT5" s="444"/>
      <c r="FU5" s="444"/>
      <c r="FV5" s="444"/>
      <c r="FW5" s="444"/>
      <c r="FX5" s="444"/>
      <c r="FY5" s="444"/>
      <c r="FZ5" s="444"/>
      <c r="GA5" s="444"/>
      <c r="GB5" s="444"/>
      <c r="GC5" s="444"/>
      <c r="GD5" s="444"/>
      <c r="GE5" s="444"/>
      <c r="GF5" s="444"/>
      <c r="GG5" s="444"/>
      <c r="GH5" s="444"/>
      <c r="GI5" s="444"/>
      <c r="GJ5" s="444"/>
      <c r="GK5" s="444"/>
      <c r="GL5" s="444"/>
      <c r="GM5" s="444"/>
      <c r="GN5" s="444"/>
      <c r="GO5" s="444"/>
      <c r="GP5" s="444"/>
      <c r="GQ5" s="444"/>
      <c r="GR5" s="444"/>
      <c r="GS5" s="444"/>
      <c r="GT5" s="444"/>
      <c r="GU5" s="444"/>
      <c r="GV5" s="444"/>
      <c r="GW5" s="444"/>
      <c r="GX5" s="444"/>
      <c r="GY5" s="444"/>
      <c r="GZ5" s="444"/>
      <c r="HA5" s="444"/>
      <c r="HB5" s="444"/>
      <c r="HC5" s="444"/>
      <c r="HD5" s="444"/>
      <c r="HE5" s="444"/>
      <c r="HF5" s="444"/>
      <c r="HG5" s="444"/>
      <c r="HH5" s="444"/>
      <c r="HI5" s="444"/>
      <c r="HJ5" s="444"/>
      <c r="HK5" s="444"/>
      <c r="HL5" s="444"/>
      <c r="HM5" s="444"/>
      <c r="HN5" s="444"/>
      <c r="HO5" s="444"/>
      <c r="HP5" s="444"/>
      <c r="HQ5" s="444"/>
      <c r="HR5" s="444"/>
      <c r="HS5" s="444"/>
      <c r="HT5" s="444"/>
      <c r="HU5" s="444"/>
      <c r="HV5" s="444"/>
      <c r="HW5" s="444"/>
      <c r="HX5" s="444"/>
      <c r="HY5" s="444"/>
      <c r="HZ5" s="444"/>
      <c r="IA5" s="444"/>
      <c r="IB5" s="444"/>
      <c r="IC5" s="444"/>
      <c r="ID5" s="444"/>
      <c r="IE5" s="444"/>
      <c r="IF5" s="444"/>
      <c r="IG5" s="444"/>
      <c r="IH5" s="444"/>
      <c r="II5" s="444"/>
      <c r="IJ5" s="444"/>
      <c r="IK5" s="444"/>
      <c r="IL5" s="444"/>
      <c r="IM5" s="444"/>
      <c r="IN5" s="444"/>
      <c r="IO5" s="444"/>
      <c r="IP5" s="444"/>
      <c r="IQ5" s="444"/>
      <c r="IR5" s="444"/>
      <c r="IS5" s="444"/>
      <c r="IT5" s="444"/>
      <c r="IU5" s="444"/>
      <c r="IV5" s="444"/>
      <c r="IW5" s="444"/>
      <c r="IX5" s="444"/>
      <c r="IY5" s="444"/>
      <c r="IZ5" s="444"/>
      <c r="JA5" s="444"/>
      <c r="JB5" s="444"/>
      <c r="JC5" s="444"/>
      <c r="JD5" s="444"/>
      <c r="JE5" s="444"/>
      <c r="JF5" s="444"/>
      <c r="JG5" s="444"/>
      <c r="JH5" s="444"/>
      <c r="JI5" s="444"/>
      <c r="JJ5" s="444"/>
      <c r="JK5" s="444"/>
      <c r="JL5" s="444"/>
      <c r="JM5" s="444"/>
      <c r="JN5" s="444"/>
      <c r="JO5" s="444"/>
      <c r="JP5" s="444"/>
      <c r="JQ5" s="444"/>
      <c r="JR5" s="444"/>
      <c r="JS5" s="444"/>
      <c r="JT5" s="444"/>
      <c r="JU5" s="444"/>
      <c r="JV5" s="444"/>
      <c r="JW5" s="444"/>
      <c r="JX5" s="444"/>
      <c r="JY5" s="444"/>
      <c r="JZ5" s="444"/>
      <c r="KA5" s="444"/>
      <c r="KB5" s="444"/>
      <c r="KC5" s="444"/>
      <c r="KD5" s="444"/>
      <c r="KE5" s="444"/>
      <c r="KF5" s="444"/>
      <c r="KG5" s="444"/>
      <c r="KH5" s="444"/>
      <c r="KI5" s="444"/>
      <c r="KJ5" s="444"/>
      <c r="KK5" s="444"/>
      <c r="KL5" s="444"/>
      <c r="KM5" s="444"/>
      <c r="KN5" s="444"/>
      <c r="KO5" s="444"/>
      <c r="KP5" s="444"/>
      <c r="KQ5" s="444"/>
      <c r="KR5" s="444"/>
      <c r="KS5" s="444"/>
      <c r="KT5" s="444"/>
      <c r="KU5" s="444"/>
      <c r="KV5" s="444"/>
      <c r="KW5" s="444"/>
      <c r="KX5" s="444"/>
      <c r="KY5" s="444"/>
      <c r="KZ5" s="444"/>
      <c r="LA5" s="444"/>
      <c r="LB5" s="444"/>
      <c r="LC5" s="444"/>
      <c r="LD5" s="444"/>
      <c r="LE5" s="444"/>
      <c r="LF5" s="444"/>
      <c r="LG5" s="444"/>
      <c r="LH5" s="444"/>
      <c r="LI5" s="444"/>
      <c r="LJ5" s="444"/>
      <c r="LK5" s="444"/>
      <c r="LL5" s="444"/>
      <c r="LM5" s="444"/>
      <c r="LN5" s="444"/>
      <c r="LO5" s="444"/>
      <c r="LP5" s="444"/>
      <c r="LQ5" s="444"/>
      <c r="LR5" s="444"/>
      <c r="LS5" s="444"/>
      <c r="LT5" s="444"/>
      <c r="LU5" s="444"/>
      <c r="LV5" s="444"/>
      <c r="LW5" s="444"/>
      <c r="LX5" s="444"/>
      <c r="LY5" s="444"/>
      <c r="LZ5" s="444"/>
      <c r="MA5" s="444"/>
      <c r="MB5" s="444"/>
      <c r="MC5" s="444"/>
      <c r="MD5" s="444"/>
      <c r="ME5" s="444"/>
      <c r="MF5" s="444"/>
      <c r="MG5" s="444"/>
      <c r="MH5" s="444"/>
      <c r="MI5" s="444"/>
      <c r="MJ5" s="444"/>
      <c r="MK5" s="444"/>
      <c r="ML5" s="444"/>
      <c r="MM5" s="444"/>
      <c r="MN5" s="444"/>
      <c r="MO5" s="444"/>
      <c r="MP5" s="444"/>
      <c r="MQ5" s="444"/>
      <c r="MR5" s="444"/>
      <c r="MS5" s="444"/>
      <c r="MT5" s="444"/>
      <c r="MU5" s="444"/>
      <c r="MV5" s="444"/>
      <c r="MW5" s="444"/>
      <c r="MX5" s="444"/>
      <c r="MY5" s="444"/>
      <c r="MZ5" s="444"/>
      <c r="NA5" s="444"/>
      <c r="NB5" s="444"/>
      <c r="NC5" s="444"/>
      <c r="ND5" s="444"/>
      <c r="NE5" s="444"/>
      <c r="NF5" s="444"/>
      <c r="NG5" s="444"/>
      <c r="NH5" s="444"/>
      <c r="NI5" s="444"/>
      <c r="NJ5" s="444"/>
      <c r="NK5" s="444"/>
      <c r="NL5" s="444"/>
      <c r="NM5" s="444"/>
      <c r="NN5" s="444"/>
      <c r="NO5" s="444"/>
      <c r="NP5" s="444"/>
      <c r="NQ5" s="444"/>
      <c r="NR5" s="444"/>
      <c r="NS5" s="444"/>
      <c r="NT5" s="444"/>
      <c r="NU5" s="444"/>
      <c r="NV5" s="444"/>
      <c r="NW5" s="444"/>
      <c r="NX5" s="444"/>
      <c r="NY5" s="444"/>
      <c r="NZ5" s="444"/>
      <c r="OA5" s="444"/>
      <c r="OB5" s="444"/>
      <c r="OC5" s="444"/>
      <c r="OD5" s="444"/>
      <c r="OE5" s="444"/>
      <c r="OF5" s="444"/>
      <c r="OG5" s="444"/>
      <c r="OH5" s="444"/>
      <c r="OI5" s="444"/>
      <c r="OJ5" s="444"/>
      <c r="OK5" s="444"/>
      <c r="OL5" s="444"/>
      <c r="OM5" s="444"/>
      <c r="ON5" s="444"/>
      <c r="OO5" s="444"/>
      <c r="OP5" s="444"/>
      <c r="OQ5" s="444"/>
      <c r="OR5" s="444"/>
      <c r="OS5" s="444"/>
      <c r="OT5" s="444"/>
      <c r="OU5" s="444"/>
      <c r="OV5" s="444"/>
      <c r="OW5" s="444"/>
      <c r="OX5" s="444"/>
      <c r="OY5" s="444"/>
      <c r="OZ5" s="444"/>
      <c r="PA5" s="444"/>
      <c r="PB5" s="444"/>
      <c r="PC5" s="444"/>
      <c r="PD5" s="444"/>
      <c r="PE5" s="444"/>
      <c r="PF5" s="444"/>
      <c r="PG5" s="444"/>
      <c r="PH5" s="444"/>
      <c r="PI5" s="444"/>
      <c r="PJ5" s="444"/>
      <c r="PK5" s="444"/>
      <c r="PL5" s="444"/>
      <c r="PM5" s="444"/>
      <c r="PN5" s="444"/>
      <c r="PO5" s="444"/>
      <c r="PP5" s="444"/>
      <c r="PQ5" s="444"/>
      <c r="PR5" s="444"/>
      <c r="PS5" s="444"/>
      <c r="PT5" s="444"/>
      <c r="PU5" s="444"/>
      <c r="PV5" s="444"/>
      <c r="PW5" s="444"/>
      <c r="PX5" s="444"/>
      <c r="PY5" s="444"/>
      <c r="PZ5" s="444"/>
      <c r="QA5" s="444"/>
      <c r="QB5" s="444"/>
      <c r="QC5" s="444"/>
      <c r="QD5" s="444"/>
      <c r="QE5" s="444"/>
      <c r="QF5" s="444"/>
      <c r="QG5" s="444"/>
      <c r="QH5" s="444"/>
      <c r="QI5" s="444"/>
      <c r="QJ5" s="444"/>
      <c r="QK5" s="444"/>
      <c r="QL5" s="444"/>
      <c r="QM5" s="444"/>
      <c r="QN5" s="444"/>
      <c r="QO5" s="444"/>
      <c r="QP5" s="444"/>
      <c r="QQ5" s="444"/>
      <c r="QR5" s="444"/>
      <c r="QS5" s="444"/>
      <c r="QT5" s="444"/>
      <c r="QU5" s="444"/>
      <c r="QV5" s="444"/>
      <c r="QW5" s="444"/>
      <c r="QX5" s="444"/>
      <c r="QY5" s="444"/>
      <c r="QZ5" s="444"/>
      <c r="RA5" s="444"/>
      <c r="RB5" s="444"/>
      <c r="RC5" s="444"/>
      <c r="RD5" s="444"/>
      <c r="RE5" s="444"/>
      <c r="RF5" s="444"/>
      <c r="RG5" s="444"/>
      <c r="RH5" s="444"/>
      <c r="RI5" s="444"/>
      <c r="RJ5" s="444"/>
      <c r="RK5" s="444"/>
      <c r="RL5" s="444"/>
      <c r="RM5" s="444"/>
      <c r="RN5" s="444"/>
      <c r="RO5" s="444"/>
      <c r="RP5" s="444"/>
      <c r="RQ5" s="444"/>
      <c r="RR5" s="444"/>
      <c r="RS5" s="444"/>
      <c r="RT5" s="444"/>
      <c r="RU5" s="444"/>
      <c r="RV5" s="444"/>
      <c r="RW5" s="444"/>
      <c r="RX5" s="444"/>
      <c r="RY5" s="444"/>
      <c r="RZ5" s="444"/>
      <c r="SA5" s="444"/>
      <c r="SB5" s="444"/>
      <c r="SC5" s="444"/>
      <c r="SD5" s="444"/>
      <c r="SE5" s="444"/>
      <c r="SF5" s="444"/>
      <c r="SG5" s="444"/>
      <c r="SH5" s="444"/>
      <c r="SI5" s="444"/>
      <c r="SJ5" s="444"/>
      <c r="SK5" s="444"/>
      <c r="SL5" s="444"/>
      <c r="SM5" s="444"/>
      <c r="SN5" s="444"/>
      <c r="SO5" s="444"/>
      <c r="SP5" s="444"/>
      <c r="SQ5" s="444"/>
      <c r="SR5" s="444"/>
      <c r="SS5" s="444"/>
      <c r="ST5" s="444"/>
      <c r="SU5" s="444"/>
      <c r="SV5" s="444"/>
      <c r="SW5" s="444"/>
      <c r="SX5" s="444"/>
      <c r="SY5" s="444"/>
      <c r="SZ5" s="444"/>
      <c r="TA5" s="444"/>
      <c r="TB5" s="444"/>
      <c r="TC5" s="444"/>
      <c r="TD5" s="444"/>
      <c r="TE5" s="444"/>
      <c r="TF5" s="444"/>
      <c r="TG5" s="444"/>
      <c r="TH5" s="444"/>
      <c r="TI5" s="444"/>
      <c r="TJ5" s="444"/>
      <c r="TK5" s="444"/>
      <c r="TL5" s="444"/>
      <c r="TM5" s="444"/>
      <c r="TN5" s="444"/>
      <c r="TO5" s="444"/>
      <c r="TP5" s="444"/>
      <c r="TQ5" s="444"/>
      <c r="TR5" s="444"/>
      <c r="TS5" s="444"/>
      <c r="TT5" s="444"/>
      <c r="TU5" s="444"/>
      <c r="TV5" s="444"/>
      <c r="TW5" s="444"/>
      <c r="TX5" s="444"/>
      <c r="TY5" s="444"/>
      <c r="TZ5" s="444"/>
      <c r="UA5" s="444"/>
      <c r="UB5" s="444"/>
      <c r="UC5" s="444"/>
      <c r="UD5" s="444"/>
      <c r="UE5" s="444"/>
      <c r="UF5" s="444"/>
      <c r="UG5" s="444"/>
      <c r="UH5" s="444"/>
      <c r="UI5" s="444"/>
      <c r="UJ5" s="444"/>
      <c r="UK5" s="444"/>
      <c r="UL5" s="444"/>
      <c r="UM5" s="444"/>
      <c r="UN5" s="444"/>
      <c r="UO5" s="444"/>
      <c r="UP5" s="444"/>
      <c r="UQ5" s="444"/>
      <c r="UR5" s="444"/>
      <c r="US5" s="444"/>
      <c r="UT5" s="444"/>
      <c r="UU5" s="444"/>
      <c r="UV5" s="444"/>
      <c r="UW5" s="444"/>
      <c r="UX5" s="444"/>
      <c r="UY5" s="444"/>
      <c r="UZ5" s="444"/>
      <c r="VA5" s="444"/>
      <c r="VB5" s="444"/>
      <c r="VC5" s="444"/>
      <c r="VD5" s="444"/>
      <c r="VE5" s="444"/>
      <c r="VF5" s="444"/>
      <c r="VG5" s="444"/>
      <c r="VH5" s="444"/>
      <c r="VI5" s="444"/>
      <c r="VJ5" s="444"/>
      <c r="VK5" s="444"/>
      <c r="VL5" s="444"/>
      <c r="VM5" s="444"/>
      <c r="VN5" s="444"/>
      <c r="VO5" s="444"/>
      <c r="VP5" s="444"/>
      <c r="VQ5" s="444"/>
      <c r="VR5" s="444"/>
      <c r="VS5" s="444"/>
      <c r="VT5" s="444"/>
      <c r="VU5" s="444"/>
      <c r="VV5" s="444"/>
      <c r="VW5" s="444"/>
      <c r="VX5" s="444"/>
      <c r="VY5" s="444"/>
      <c r="VZ5" s="444"/>
      <c r="WA5" s="444"/>
      <c r="WB5" s="444"/>
      <c r="WC5" s="444"/>
      <c r="WD5" s="444"/>
      <c r="WE5" s="444"/>
      <c r="WF5" s="444"/>
      <c r="WG5" s="444"/>
      <c r="WH5" s="444"/>
      <c r="WI5" s="444"/>
      <c r="WJ5" s="444"/>
      <c r="WK5" s="444"/>
      <c r="WL5" s="444"/>
      <c r="WM5" s="444"/>
      <c r="WN5" s="444"/>
      <c r="WO5" s="444"/>
      <c r="WP5" s="444"/>
      <c r="WQ5" s="444"/>
      <c r="WR5" s="444"/>
      <c r="WS5" s="444"/>
      <c r="WT5" s="444"/>
      <c r="WU5" s="444"/>
      <c r="WV5" s="444"/>
      <c r="WW5" s="444"/>
      <c r="WX5" s="444"/>
      <c r="WY5" s="444"/>
      <c r="WZ5" s="444"/>
      <c r="XA5" s="444"/>
      <c r="XB5" s="444"/>
      <c r="XC5" s="444"/>
      <c r="XD5" s="444"/>
      <c r="XE5" s="444"/>
      <c r="XF5" s="444"/>
      <c r="XG5" s="445"/>
    </row>
    <row r="6" spans="1:631" s="455" customFormat="1" ht="14.4">
      <c r="A6" s="1137"/>
      <c r="B6" s="1163" t="s">
        <v>241</v>
      </c>
      <c r="C6" s="1164" t="s">
        <v>1394</v>
      </c>
      <c r="D6" s="1165"/>
      <c r="E6" s="374">
        <f t="shared" si="0"/>
        <v>0</v>
      </c>
      <c r="F6" s="1166"/>
      <c r="G6" s="1167">
        <v>30</v>
      </c>
      <c r="H6" s="1168">
        <f t="shared" ref="H6:H69" si="4">L6/G6</f>
        <v>0</v>
      </c>
      <c r="I6" s="1169">
        <f t="shared" ref="I6:I69" si="5">O6/G6</f>
        <v>50</v>
      </c>
      <c r="J6" s="1169">
        <f t="shared" ref="J6:J69" si="6">I6</f>
        <v>50</v>
      </c>
      <c r="K6" s="447">
        <f t="shared" ref="K6:K69" si="7">J6-I6</f>
        <v>0</v>
      </c>
      <c r="L6" s="448">
        <v>0</v>
      </c>
      <c r="M6" s="447"/>
      <c r="N6" s="1170">
        <v>225</v>
      </c>
      <c r="O6" s="1170">
        <v>1500</v>
      </c>
      <c r="P6" s="449">
        <f t="shared" ref="P6:P69" si="8">Q6-O6</f>
        <v>0</v>
      </c>
      <c r="Q6" s="1170">
        <v>1500</v>
      </c>
      <c r="R6" s="449"/>
      <c r="S6" s="450"/>
      <c r="T6" s="449"/>
      <c r="U6" s="451"/>
      <c r="V6" s="450">
        <f t="shared" si="1"/>
        <v>0</v>
      </c>
      <c r="W6" s="449">
        <f t="shared" si="1"/>
        <v>0</v>
      </c>
      <c r="X6" s="449">
        <f>-PV(Discount_Rate,D6,U6)*G6</f>
        <v>0</v>
      </c>
      <c r="Y6" s="452">
        <f t="shared" si="2"/>
        <v>0</v>
      </c>
      <c r="Z6" s="450">
        <f t="shared" si="3"/>
        <v>0</v>
      </c>
      <c r="AA6" s="453" t="str">
        <f t="shared" ref="AA6:AA69" si="9">IFERROR(Z6/V6,"")</f>
        <v/>
      </c>
      <c r="AB6" s="1171" t="str">
        <f t="shared" ref="AB6:AB69" si="10">IFERROR(((Z6*1.1)+(X6))/W6,"")</f>
        <v/>
      </c>
      <c r="AC6" s="444"/>
      <c r="AD6" s="444"/>
      <c r="AE6" s="444"/>
      <c r="AF6" s="444"/>
      <c r="AG6" s="444"/>
      <c r="AH6" s="444"/>
      <c r="AI6" s="444"/>
      <c r="AJ6" s="444"/>
      <c r="AK6" s="444"/>
      <c r="AL6" s="444"/>
      <c r="AM6" s="444"/>
      <c r="AN6" s="444"/>
      <c r="AO6" s="444"/>
      <c r="AP6" s="444"/>
      <c r="AQ6" s="444"/>
      <c r="AR6" s="444"/>
      <c r="AS6" s="444"/>
      <c r="AT6" s="444"/>
      <c r="AU6" s="444"/>
      <c r="AV6" s="444"/>
      <c r="AW6" s="444"/>
      <c r="AX6" s="444"/>
      <c r="AY6" s="444"/>
      <c r="AZ6" s="444"/>
      <c r="BA6" s="444"/>
      <c r="BB6" s="444"/>
      <c r="BC6" s="444"/>
      <c r="BD6" s="444"/>
      <c r="BE6" s="444"/>
      <c r="BF6" s="444"/>
      <c r="BG6" s="444"/>
      <c r="BH6" s="444"/>
      <c r="BI6" s="444"/>
      <c r="BJ6" s="444"/>
      <c r="BK6" s="444"/>
      <c r="BL6" s="444"/>
      <c r="BM6" s="444"/>
      <c r="BN6" s="444"/>
      <c r="BO6" s="444"/>
      <c r="BP6" s="444"/>
      <c r="BQ6" s="444"/>
      <c r="BR6" s="444"/>
      <c r="BS6" s="444"/>
      <c r="BT6" s="444"/>
      <c r="BU6" s="444"/>
      <c r="BV6" s="444"/>
      <c r="BW6" s="444"/>
      <c r="BX6" s="444"/>
      <c r="BY6" s="444"/>
      <c r="BZ6" s="444"/>
      <c r="CA6" s="444"/>
      <c r="CB6" s="444"/>
      <c r="CC6" s="444"/>
      <c r="CD6" s="444"/>
      <c r="CE6" s="444"/>
      <c r="CF6" s="444"/>
      <c r="CG6" s="444"/>
      <c r="CH6" s="444"/>
      <c r="CI6" s="444"/>
      <c r="CJ6" s="444"/>
      <c r="CK6" s="444"/>
      <c r="CL6" s="444"/>
      <c r="CM6" s="444"/>
      <c r="CN6" s="444"/>
      <c r="CO6" s="444"/>
      <c r="CP6" s="444"/>
      <c r="CQ6" s="444"/>
      <c r="CR6" s="444"/>
      <c r="CS6" s="444"/>
      <c r="CT6" s="444"/>
      <c r="CU6" s="444"/>
      <c r="CV6" s="444"/>
      <c r="CW6" s="444"/>
      <c r="CX6" s="444"/>
      <c r="CY6" s="444"/>
      <c r="CZ6" s="444"/>
      <c r="DA6" s="444"/>
      <c r="DB6" s="444"/>
      <c r="DC6" s="444"/>
      <c r="DD6" s="444"/>
      <c r="DE6" s="444"/>
      <c r="DF6" s="444"/>
      <c r="DG6" s="444"/>
      <c r="DH6" s="444"/>
      <c r="DI6" s="444"/>
      <c r="DJ6" s="444"/>
      <c r="DK6" s="444"/>
      <c r="DL6" s="444"/>
      <c r="DM6" s="444"/>
      <c r="DN6" s="444"/>
      <c r="DO6" s="444"/>
      <c r="DP6" s="444"/>
      <c r="DQ6" s="444"/>
      <c r="DR6" s="444"/>
      <c r="DS6" s="444"/>
      <c r="DT6" s="444"/>
      <c r="DU6" s="444"/>
      <c r="DV6" s="444"/>
      <c r="DW6" s="444"/>
      <c r="DX6" s="444"/>
      <c r="DY6" s="444"/>
      <c r="DZ6" s="444"/>
      <c r="EA6" s="444"/>
      <c r="EB6" s="444"/>
      <c r="EC6" s="444"/>
      <c r="ED6" s="444"/>
      <c r="EE6" s="444"/>
      <c r="EF6" s="444"/>
      <c r="EG6" s="444"/>
      <c r="EH6" s="444"/>
      <c r="EI6" s="444"/>
      <c r="EJ6" s="444"/>
      <c r="EK6" s="444"/>
      <c r="EL6" s="444"/>
      <c r="EM6" s="444"/>
      <c r="EN6" s="444"/>
      <c r="EO6" s="444"/>
      <c r="EP6" s="444"/>
      <c r="EQ6" s="444"/>
      <c r="ER6" s="444"/>
      <c r="ES6" s="444"/>
      <c r="ET6" s="444"/>
      <c r="EU6" s="444"/>
      <c r="EV6" s="444"/>
      <c r="EW6" s="444"/>
      <c r="EX6" s="444"/>
      <c r="EY6" s="444"/>
      <c r="EZ6" s="444"/>
      <c r="FA6" s="444"/>
      <c r="FB6" s="444"/>
      <c r="FC6" s="444"/>
      <c r="FD6" s="444"/>
      <c r="FE6" s="444"/>
      <c r="FF6" s="444"/>
      <c r="FG6" s="444"/>
      <c r="FH6" s="444"/>
      <c r="FI6" s="444"/>
      <c r="FJ6" s="444"/>
      <c r="FK6" s="444"/>
      <c r="FL6" s="444"/>
      <c r="FM6" s="444"/>
      <c r="FN6" s="444"/>
      <c r="FO6" s="444"/>
      <c r="FP6" s="444"/>
      <c r="FQ6" s="444"/>
      <c r="FR6" s="444"/>
      <c r="FS6" s="444"/>
      <c r="FT6" s="444"/>
      <c r="FU6" s="444"/>
      <c r="FV6" s="444"/>
      <c r="FW6" s="444"/>
      <c r="FX6" s="444"/>
      <c r="FY6" s="444"/>
      <c r="FZ6" s="444"/>
      <c r="GA6" s="444"/>
      <c r="GB6" s="444"/>
      <c r="GC6" s="444"/>
      <c r="GD6" s="444"/>
      <c r="GE6" s="444"/>
      <c r="GF6" s="444"/>
      <c r="GG6" s="444"/>
      <c r="GH6" s="444"/>
      <c r="GI6" s="444"/>
      <c r="GJ6" s="444"/>
      <c r="GK6" s="444"/>
      <c r="GL6" s="444"/>
      <c r="GM6" s="444"/>
      <c r="GN6" s="444"/>
      <c r="GO6" s="444"/>
      <c r="GP6" s="444"/>
      <c r="GQ6" s="444"/>
      <c r="GR6" s="444"/>
      <c r="GS6" s="444"/>
      <c r="GT6" s="444"/>
      <c r="GU6" s="444"/>
      <c r="GV6" s="444"/>
      <c r="GW6" s="444"/>
      <c r="GX6" s="444"/>
      <c r="GY6" s="444"/>
      <c r="GZ6" s="444"/>
      <c r="HA6" s="444"/>
      <c r="HB6" s="444"/>
      <c r="HC6" s="444"/>
      <c r="HD6" s="444"/>
      <c r="HE6" s="444"/>
      <c r="HF6" s="444"/>
      <c r="HG6" s="444"/>
      <c r="HH6" s="444"/>
      <c r="HI6" s="444"/>
      <c r="HJ6" s="444"/>
      <c r="HK6" s="444"/>
      <c r="HL6" s="444"/>
      <c r="HM6" s="444"/>
      <c r="HN6" s="444"/>
      <c r="HO6" s="444"/>
      <c r="HP6" s="444"/>
      <c r="HQ6" s="444"/>
      <c r="HR6" s="444"/>
      <c r="HS6" s="444"/>
      <c r="HT6" s="444"/>
      <c r="HU6" s="444"/>
      <c r="HV6" s="444"/>
      <c r="HW6" s="444"/>
      <c r="HX6" s="444"/>
      <c r="HY6" s="444"/>
      <c r="HZ6" s="444"/>
      <c r="IA6" s="444"/>
      <c r="IB6" s="444"/>
      <c r="IC6" s="444"/>
      <c r="ID6" s="444"/>
      <c r="IE6" s="444"/>
      <c r="IF6" s="444"/>
      <c r="IG6" s="444"/>
      <c r="IH6" s="444"/>
      <c r="II6" s="444"/>
      <c r="IJ6" s="444"/>
      <c r="IK6" s="444"/>
      <c r="IL6" s="444"/>
      <c r="IM6" s="444"/>
      <c r="IN6" s="444"/>
      <c r="IO6" s="444"/>
      <c r="IP6" s="444"/>
      <c r="IQ6" s="444"/>
      <c r="IR6" s="444"/>
      <c r="IS6" s="444"/>
      <c r="IT6" s="444"/>
      <c r="IU6" s="444"/>
      <c r="IV6" s="444"/>
      <c r="IW6" s="444"/>
      <c r="IX6" s="444"/>
      <c r="IY6" s="444"/>
      <c r="IZ6" s="444"/>
      <c r="JA6" s="444"/>
      <c r="JB6" s="444"/>
      <c r="JC6" s="444"/>
      <c r="JD6" s="444"/>
      <c r="JE6" s="444"/>
      <c r="JF6" s="444"/>
      <c r="JG6" s="444"/>
      <c r="JH6" s="444"/>
      <c r="JI6" s="444"/>
      <c r="JJ6" s="444"/>
      <c r="JK6" s="444"/>
      <c r="JL6" s="444"/>
      <c r="JM6" s="444"/>
      <c r="JN6" s="444"/>
      <c r="JO6" s="444"/>
      <c r="JP6" s="444"/>
      <c r="JQ6" s="444"/>
      <c r="JR6" s="444"/>
      <c r="JS6" s="444"/>
      <c r="JT6" s="444"/>
      <c r="JU6" s="444"/>
      <c r="JV6" s="444"/>
      <c r="JW6" s="444"/>
      <c r="JX6" s="444"/>
      <c r="JY6" s="444"/>
      <c r="JZ6" s="444"/>
      <c r="KA6" s="444"/>
      <c r="KB6" s="444"/>
      <c r="KC6" s="444"/>
      <c r="KD6" s="444"/>
      <c r="KE6" s="444"/>
      <c r="KF6" s="444"/>
      <c r="KG6" s="444"/>
      <c r="KH6" s="444"/>
      <c r="KI6" s="444"/>
      <c r="KJ6" s="444"/>
      <c r="KK6" s="444"/>
      <c r="KL6" s="444"/>
      <c r="KM6" s="444"/>
      <c r="KN6" s="444"/>
      <c r="KO6" s="444"/>
      <c r="KP6" s="444"/>
      <c r="KQ6" s="444"/>
      <c r="KR6" s="444"/>
      <c r="KS6" s="444"/>
      <c r="KT6" s="444"/>
      <c r="KU6" s="444"/>
      <c r="KV6" s="444"/>
      <c r="KW6" s="444"/>
      <c r="KX6" s="444"/>
      <c r="KY6" s="444"/>
      <c r="KZ6" s="444"/>
      <c r="LA6" s="444"/>
      <c r="LB6" s="444"/>
      <c r="LC6" s="444"/>
      <c r="LD6" s="444"/>
      <c r="LE6" s="444"/>
      <c r="LF6" s="444"/>
      <c r="LG6" s="444"/>
      <c r="LH6" s="444"/>
      <c r="LI6" s="444"/>
      <c r="LJ6" s="444"/>
      <c r="LK6" s="444"/>
      <c r="LL6" s="444"/>
      <c r="LM6" s="444"/>
      <c r="LN6" s="444"/>
      <c r="LO6" s="444"/>
      <c r="LP6" s="444"/>
      <c r="LQ6" s="444"/>
      <c r="LR6" s="444"/>
      <c r="LS6" s="444"/>
      <c r="LT6" s="444"/>
      <c r="LU6" s="444"/>
      <c r="LV6" s="444"/>
      <c r="LW6" s="444"/>
      <c r="LX6" s="444"/>
      <c r="LY6" s="444"/>
      <c r="LZ6" s="444"/>
      <c r="MA6" s="444"/>
      <c r="MB6" s="444"/>
      <c r="MC6" s="444"/>
      <c r="MD6" s="444"/>
      <c r="ME6" s="444"/>
      <c r="MF6" s="444"/>
      <c r="MG6" s="444"/>
      <c r="MH6" s="444"/>
      <c r="MI6" s="444"/>
      <c r="MJ6" s="444"/>
      <c r="MK6" s="444"/>
      <c r="ML6" s="444"/>
      <c r="MM6" s="444"/>
      <c r="MN6" s="444"/>
      <c r="MO6" s="444"/>
      <c r="MP6" s="444"/>
      <c r="MQ6" s="444"/>
      <c r="MR6" s="444"/>
      <c r="MS6" s="444"/>
      <c r="MT6" s="444"/>
      <c r="MU6" s="444"/>
      <c r="MV6" s="444"/>
      <c r="MW6" s="444"/>
      <c r="MX6" s="444"/>
      <c r="MY6" s="444"/>
      <c r="MZ6" s="444"/>
      <c r="NA6" s="444"/>
      <c r="NB6" s="444"/>
      <c r="NC6" s="444"/>
      <c r="ND6" s="444"/>
      <c r="NE6" s="444"/>
      <c r="NF6" s="444"/>
      <c r="NG6" s="444"/>
      <c r="NH6" s="444"/>
      <c r="NI6" s="444"/>
      <c r="NJ6" s="444"/>
      <c r="NK6" s="444"/>
      <c r="NL6" s="444"/>
      <c r="NM6" s="444"/>
      <c r="NN6" s="444"/>
      <c r="NO6" s="444"/>
      <c r="NP6" s="444"/>
      <c r="NQ6" s="444"/>
      <c r="NR6" s="444"/>
      <c r="NS6" s="444"/>
      <c r="NT6" s="444"/>
      <c r="NU6" s="444"/>
      <c r="NV6" s="444"/>
      <c r="NW6" s="444"/>
      <c r="NX6" s="444"/>
      <c r="NY6" s="444"/>
      <c r="NZ6" s="444"/>
      <c r="OA6" s="444"/>
      <c r="OB6" s="444"/>
      <c r="OC6" s="444"/>
      <c r="OD6" s="444"/>
      <c r="OE6" s="444"/>
      <c r="OF6" s="444"/>
      <c r="OG6" s="444"/>
      <c r="OH6" s="444"/>
      <c r="OI6" s="444"/>
      <c r="OJ6" s="444"/>
      <c r="OK6" s="444"/>
      <c r="OL6" s="444"/>
      <c r="OM6" s="444"/>
      <c r="ON6" s="444"/>
      <c r="OO6" s="444"/>
      <c r="OP6" s="444"/>
      <c r="OQ6" s="444"/>
      <c r="OR6" s="444"/>
      <c r="OS6" s="444"/>
      <c r="OT6" s="444"/>
      <c r="OU6" s="444"/>
      <c r="OV6" s="444"/>
      <c r="OW6" s="444"/>
      <c r="OX6" s="444"/>
      <c r="OY6" s="444"/>
      <c r="OZ6" s="444"/>
      <c r="PA6" s="444"/>
      <c r="PB6" s="444"/>
      <c r="PC6" s="444"/>
      <c r="PD6" s="444"/>
      <c r="PE6" s="444"/>
      <c r="PF6" s="444"/>
      <c r="PG6" s="444"/>
      <c r="PH6" s="444"/>
      <c r="PI6" s="444"/>
      <c r="PJ6" s="444"/>
      <c r="PK6" s="444"/>
      <c r="PL6" s="444"/>
      <c r="PM6" s="444"/>
      <c r="PN6" s="444"/>
      <c r="PO6" s="444"/>
      <c r="PP6" s="444"/>
      <c r="PQ6" s="444"/>
      <c r="PR6" s="444"/>
      <c r="PS6" s="444"/>
      <c r="PT6" s="444"/>
      <c r="PU6" s="444"/>
      <c r="PV6" s="444"/>
      <c r="PW6" s="444"/>
      <c r="PX6" s="444"/>
      <c r="PY6" s="444"/>
      <c r="PZ6" s="444"/>
      <c r="QA6" s="444"/>
      <c r="QB6" s="444"/>
      <c r="QC6" s="444"/>
      <c r="QD6" s="444"/>
      <c r="QE6" s="444"/>
      <c r="QF6" s="444"/>
      <c r="QG6" s="444"/>
      <c r="QH6" s="444"/>
      <c r="QI6" s="444"/>
      <c r="QJ6" s="444"/>
      <c r="QK6" s="444"/>
      <c r="QL6" s="444"/>
      <c r="QM6" s="444"/>
      <c r="QN6" s="444"/>
      <c r="QO6" s="444"/>
      <c r="QP6" s="444"/>
      <c r="QQ6" s="444"/>
      <c r="QR6" s="444"/>
      <c r="QS6" s="444"/>
      <c r="QT6" s="444"/>
      <c r="QU6" s="444"/>
      <c r="QV6" s="444"/>
      <c r="QW6" s="444"/>
      <c r="QX6" s="444"/>
      <c r="QY6" s="444"/>
      <c r="QZ6" s="444"/>
      <c r="RA6" s="444"/>
      <c r="RB6" s="444"/>
      <c r="RC6" s="444"/>
      <c r="RD6" s="444"/>
      <c r="RE6" s="444"/>
      <c r="RF6" s="444"/>
      <c r="RG6" s="444"/>
      <c r="RH6" s="444"/>
      <c r="RI6" s="444"/>
      <c r="RJ6" s="444"/>
      <c r="RK6" s="444"/>
      <c r="RL6" s="444"/>
      <c r="RM6" s="444"/>
      <c r="RN6" s="444"/>
      <c r="RO6" s="444"/>
      <c r="RP6" s="444"/>
      <c r="RQ6" s="444"/>
      <c r="RR6" s="444"/>
      <c r="RS6" s="444"/>
      <c r="RT6" s="444"/>
      <c r="RU6" s="444"/>
      <c r="RV6" s="444"/>
      <c r="RW6" s="444"/>
      <c r="RX6" s="444"/>
      <c r="RY6" s="444"/>
      <c r="RZ6" s="444"/>
      <c r="SA6" s="444"/>
      <c r="SB6" s="444"/>
      <c r="SC6" s="444"/>
      <c r="SD6" s="444"/>
      <c r="SE6" s="444"/>
      <c r="SF6" s="444"/>
      <c r="SG6" s="444"/>
      <c r="SH6" s="444"/>
      <c r="SI6" s="444"/>
      <c r="SJ6" s="444"/>
      <c r="SK6" s="444"/>
      <c r="SL6" s="444"/>
      <c r="SM6" s="444"/>
      <c r="SN6" s="444"/>
      <c r="SO6" s="444"/>
      <c r="SP6" s="444"/>
      <c r="SQ6" s="444"/>
      <c r="SR6" s="444"/>
      <c r="SS6" s="444"/>
      <c r="ST6" s="444"/>
      <c r="SU6" s="444"/>
      <c r="SV6" s="444"/>
      <c r="SW6" s="444"/>
      <c r="SX6" s="444"/>
      <c r="SY6" s="444"/>
      <c r="SZ6" s="444"/>
      <c r="TA6" s="444"/>
      <c r="TB6" s="444"/>
      <c r="TC6" s="444"/>
      <c r="TD6" s="444"/>
      <c r="TE6" s="444"/>
      <c r="TF6" s="444"/>
      <c r="TG6" s="444"/>
      <c r="TH6" s="444"/>
      <c r="TI6" s="444"/>
      <c r="TJ6" s="444"/>
      <c r="TK6" s="444"/>
      <c r="TL6" s="444"/>
      <c r="TM6" s="444"/>
      <c r="TN6" s="444"/>
      <c r="TO6" s="444"/>
      <c r="TP6" s="444"/>
      <c r="TQ6" s="444"/>
      <c r="TR6" s="444"/>
      <c r="TS6" s="444"/>
      <c r="TT6" s="444"/>
      <c r="TU6" s="444"/>
      <c r="TV6" s="444"/>
      <c r="TW6" s="444"/>
      <c r="TX6" s="444"/>
      <c r="TY6" s="444"/>
      <c r="TZ6" s="444"/>
      <c r="UA6" s="444"/>
      <c r="UB6" s="444"/>
      <c r="UC6" s="444"/>
      <c r="UD6" s="444"/>
      <c r="UE6" s="444"/>
      <c r="UF6" s="444"/>
      <c r="UG6" s="444"/>
      <c r="UH6" s="444"/>
      <c r="UI6" s="444"/>
      <c r="UJ6" s="444"/>
      <c r="UK6" s="444"/>
      <c r="UL6" s="444"/>
      <c r="UM6" s="444"/>
      <c r="UN6" s="444"/>
      <c r="UO6" s="444"/>
      <c r="UP6" s="444"/>
      <c r="UQ6" s="444"/>
      <c r="UR6" s="444"/>
      <c r="US6" s="444"/>
      <c r="UT6" s="444"/>
      <c r="UU6" s="444"/>
      <c r="UV6" s="444"/>
      <c r="UW6" s="444"/>
      <c r="UX6" s="444"/>
      <c r="UY6" s="444"/>
      <c r="UZ6" s="444"/>
      <c r="VA6" s="444"/>
      <c r="VB6" s="444"/>
      <c r="VC6" s="444"/>
      <c r="VD6" s="444"/>
      <c r="VE6" s="444"/>
      <c r="VF6" s="444"/>
      <c r="VG6" s="444"/>
      <c r="VH6" s="444"/>
      <c r="VI6" s="444"/>
      <c r="VJ6" s="444"/>
      <c r="VK6" s="444"/>
      <c r="VL6" s="444"/>
      <c r="VM6" s="444"/>
      <c r="VN6" s="444"/>
      <c r="VO6" s="444"/>
      <c r="VP6" s="444"/>
      <c r="VQ6" s="444"/>
      <c r="VR6" s="444"/>
      <c r="VS6" s="444"/>
      <c r="VT6" s="444"/>
      <c r="VU6" s="444"/>
      <c r="VV6" s="444"/>
      <c r="VW6" s="444"/>
      <c r="VX6" s="444"/>
      <c r="VY6" s="444"/>
      <c r="VZ6" s="444"/>
      <c r="WA6" s="444"/>
      <c r="WB6" s="444"/>
      <c r="WC6" s="444"/>
      <c r="WD6" s="444"/>
      <c r="WE6" s="444"/>
      <c r="WF6" s="444"/>
      <c r="WG6" s="444"/>
      <c r="WH6" s="444"/>
      <c r="WI6" s="444"/>
      <c r="WJ6" s="444"/>
      <c r="WK6" s="444"/>
      <c r="WL6" s="444"/>
      <c r="WM6" s="444"/>
      <c r="WN6" s="444"/>
      <c r="WO6" s="444"/>
      <c r="WP6" s="444"/>
      <c r="WQ6" s="444"/>
      <c r="WR6" s="444"/>
      <c r="WS6" s="444"/>
      <c r="WT6" s="444"/>
      <c r="WU6" s="444"/>
      <c r="WV6" s="444"/>
      <c r="WW6" s="444"/>
      <c r="WX6" s="444"/>
      <c r="WY6" s="444"/>
      <c r="WZ6" s="444"/>
      <c r="XA6" s="444"/>
      <c r="XB6" s="444"/>
      <c r="XC6" s="444"/>
      <c r="XD6" s="444"/>
      <c r="XE6" s="444"/>
      <c r="XF6" s="444"/>
      <c r="XG6" s="443"/>
    </row>
    <row r="7" spans="1:631" s="455" customFormat="1" ht="14.4">
      <c r="A7" s="1137"/>
      <c r="B7" s="1163" t="s">
        <v>241</v>
      </c>
      <c r="C7" s="1164" t="s">
        <v>1395</v>
      </c>
      <c r="D7" s="1165">
        <v>30</v>
      </c>
      <c r="E7" s="374">
        <f t="shared" si="0"/>
        <v>0.33765037647969187</v>
      </c>
      <c r="F7" s="1166" t="s">
        <v>28</v>
      </c>
      <c r="G7" s="1167">
        <v>10</v>
      </c>
      <c r="H7" s="1168">
        <f t="shared" si="4"/>
        <v>1957.3599853515625</v>
      </c>
      <c r="I7" s="1169">
        <f t="shared" si="5"/>
        <v>2122.547</v>
      </c>
      <c r="J7" s="1169">
        <f t="shared" si="6"/>
        <v>2122.547</v>
      </c>
      <c r="K7" s="447">
        <f t="shared" si="7"/>
        <v>0</v>
      </c>
      <c r="L7" s="448">
        <v>19573.599853515625</v>
      </c>
      <c r="M7" s="447"/>
      <c r="N7" s="1170">
        <v>4026.47</v>
      </c>
      <c r="O7" s="1170">
        <v>21225.47</v>
      </c>
      <c r="P7" s="449">
        <f t="shared" si="8"/>
        <v>0</v>
      </c>
      <c r="Q7" s="1170">
        <v>21225.47</v>
      </c>
      <c r="R7" s="449"/>
      <c r="S7" s="450"/>
      <c r="T7" s="449"/>
      <c r="U7" s="451">
        <v>0</v>
      </c>
      <c r="V7" s="450">
        <f t="shared" si="1"/>
        <v>0</v>
      </c>
      <c r="W7" s="449">
        <f t="shared" si="1"/>
        <v>0</v>
      </c>
      <c r="X7" s="449">
        <f t="shared" ref="X7:X14" si="11">-PV(Discount_Rate,D7,U7)*G7</f>
        <v>0</v>
      </c>
      <c r="Y7" s="452">
        <f t="shared" si="2"/>
        <v>1.6954026287103112</v>
      </c>
      <c r="Z7" s="450">
        <f t="shared" si="3"/>
        <v>33185.132644974154</v>
      </c>
      <c r="AA7" s="453" t="str">
        <f t="shared" si="9"/>
        <v/>
      </c>
      <c r="AB7" s="1171" t="str">
        <f t="shared" si="10"/>
        <v/>
      </c>
      <c r="AC7" s="444"/>
      <c r="AD7" s="444"/>
      <c r="AE7" s="444"/>
      <c r="AF7" s="444"/>
      <c r="AG7" s="444"/>
      <c r="AH7" s="444"/>
      <c r="AI7" s="444"/>
      <c r="AJ7" s="444"/>
      <c r="AK7" s="444"/>
      <c r="AL7" s="444"/>
      <c r="AM7" s="444"/>
      <c r="AN7" s="444"/>
      <c r="AO7" s="444"/>
      <c r="AP7" s="444"/>
      <c r="AQ7" s="444"/>
      <c r="AR7" s="444"/>
      <c r="AS7" s="444"/>
      <c r="AT7" s="444"/>
      <c r="AU7" s="444"/>
      <c r="AV7" s="444"/>
      <c r="AW7" s="444"/>
      <c r="AX7" s="444"/>
      <c r="AY7" s="444"/>
      <c r="AZ7" s="444"/>
      <c r="BA7" s="444"/>
      <c r="BB7" s="444"/>
      <c r="BC7" s="444"/>
      <c r="BD7" s="444"/>
      <c r="BE7" s="444"/>
      <c r="BF7" s="444"/>
      <c r="BG7" s="444"/>
      <c r="BH7" s="444"/>
      <c r="BI7" s="444"/>
      <c r="BJ7" s="444"/>
      <c r="BK7" s="444"/>
      <c r="BL7" s="444"/>
      <c r="BM7" s="444"/>
      <c r="BN7" s="444"/>
      <c r="BO7" s="444"/>
      <c r="BP7" s="444"/>
      <c r="BQ7" s="444"/>
      <c r="BR7" s="444"/>
      <c r="BS7" s="444"/>
      <c r="BT7" s="444"/>
      <c r="BU7" s="444"/>
      <c r="BV7" s="444"/>
      <c r="BW7" s="444"/>
      <c r="BX7" s="444"/>
      <c r="BY7" s="444"/>
      <c r="BZ7" s="444"/>
      <c r="CA7" s="444"/>
      <c r="CB7" s="444"/>
      <c r="CC7" s="444"/>
      <c r="CD7" s="444"/>
      <c r="CE7" s="444"/>
      <c r="CF7" s="444"/>
      <c r="CG7" s="444"/>
      <c r="CH7" s="444"/>
      <c r="CI7" s="444"/>
      <c r="CJ7" s="444"/>
      <c r="CK7" s="444"/>
      <c r="CL7" s="444"/>
      <c r="CM7" s="444"/>
      <c r="CN7" s="444"/>
      <c r="CO7" s="444"/>
      <c r="CP7" s="444"/>
      <c r="CQ7" s="444"/>
      <c r="CR7" s="444"/>
      <c r="CS7" s="444"/>
      <c r="CT7" s="444"/>
      <c r="CU7" s="444"/>
      <c r="CV7" s="444"/>
      <c r="CW7" s="444"/>
      <c r="CX7" s="444"/>
      <c r="CY7" s="444"/>
      <c r="CZ7" s="444"/>
      <c r="DA7" s="444"/>
      <c r="DB7" s="444"/>
      <c r="DC7" s="444"/>
      <c r="DD7" s="444"/>
      <c r="DE7" s="444"/>
      <c r="DF7" s="444"/>
      <c r="DG7" s="444"/>
      <c r="DH7" s="444"/>
      <c r="DI7" s="444"/>
      <c r="DJ7" s="444"/>
      <c r="DK7" s="444"/>
      <c r="DL7" s="444"/>
      <c r="DM7" s="444"/>
      <c r="DN7" s="444"/>
      <c r="DO7" s="444"/>
      <c r="DP7" s="444"/>
      <c r="DQ7" s="444"/>
      <c r="DR7" s="444"/>
      <c r="DS7" s="444"/>
      <c r="DT7" s="444"/>
      <c r="DU7" s="444"/>
      <c r="DV7" s="444"/>
      <c r="DW7" s="444"/>
      <c r="DX7" s="444"/>
      <c r="DY7" s="444"/>
      <c r="DZ7" s="444"/>
      <c r="EA7" s="444"/>
      <c r="EB7" s="444"/>
      <c r="EC7" s="444"/>
      <c r="ED7" s="444"/>
      <c r="EE7" s="444"/>
      <c r="EF7" s="444"/>
      <c r="EG7" s="444"/>
      <c r="EH7" s="444"/>
      <c r="EI7" s="444"/>
      <c r="EJ7" s="444"/>
      <c r="EK7" s="444"/>
      <c r="EL7" s="444"/>
      <c r="EM7" s="444"/>
      <c r="EN7" s="444"/>
      <c r="EO7" s="444"/>
      <c r="EP7" s="444"/>
      <c r="EQ7" s="444"/>
      <c r="ER7" s="444"/>
      <c r="ES7" s="444"/>
      <c r="ET7" s="444"/>
      <c r="EU7" s="444"/>
      <c r="EV7" s="444"/>
      <c r="EW7" s="444"/>
      <c r="EX7" s="444"/>
      <c r="EY7" s="444"/>
      <c r="EZ7" s="444"/>
      <c r="FA7" s="444"/>
      <c r="FB7" s="444"/>
      <c r="FC7" s="444"/>
      <c r="FD7" s="444"/>
      <c r="FE7" s="444"/>
      <c r="FF7" s="444"/>
      <c r="FG7" s="444"/>
      <c r="FH7" s="444"/>
      <c r="FI7" s="444"/>
      <c r="FJ7" s="444"/>
      <c r="FK7" s="444"/>
      <c r="FL7" s="444"/>
      <c r="FM7" s="444"/>
      <c r="FN7" s="444"/>
      <c r="FO7" s="444"/>
      <c r="FP7" s="444"/>
      <c r="FQ7" s="444"/>
      <c r="FR7" s="444"/>
      <c r="FS7" s="444"/>
      <c r="FT7" s="444"/>
      <c r="FU7" s="444"/>
      <c r="FV7" s="444"/>
      <c r="FW7" s="444"/>
      <c r="FX7" s="444"/>
      <c r="FY7" s="444"/>
      <c r="FZ7" s="444"/>
      <c r="GA7" s="444"/>
      <c r="GB7" s="444"/>
      <c r="GC7" s="444"/>
      <c r="GD7" s="444"/>
      <c r="GE7" s="444"/>
      <c r="GF7" s="444"/>
      <c r="GG7" s="444"/>
      <c r="GH7" s="444"/>
      <c r="GI7" s="444"/>
      <c r="GJ7" s="444"/>
      <c r="GK7" s="444"/>
      <c r="GL7" s="444"/>
      <c r="GM7" s="444"/>
      <c r="GN7" s="444"/>
      <c r="GO7" s="444"/>
      <c r="GP7" s="444"/>
      <c r="GQ7" s="444"/>
      <c r="GR7" s="444"/>
      <c r="GS7" s="444"/>
      <c r="GT7" s="444"/>
      <c r="GU7" s="444"/>
      <c r="GV7" s="444"/>
      <c r="GW7" s="444"/>
      <c r="GX7" s="444"/>
      <c r="GY7" s="444"/>
      <c r="GZ7" s="444"/>
      <c r="HA7" s="444"/>
      <c r="HB7" s="444"/>
      <c r="HC7" s="444"/>
      <c r="HD7" s="444"/>
      <c r="HE7" s="444"/>
      <c r="HF7" s="444"/>
      <c r="HG7" s="444"/>
      <c r="HH7" s="444"/>
      <c r="HI7" s="444"/>
      <c r="HJ7" s="444"/>
      <c r="HK7" s="444"/>
      <c r="HL7" s="444"/>
      <c r="HM7" s="444"/>
      <c r="HN7" s="444"/>
      <c r="HO7" s="444"/>
      <c r="HP7" s="444"/>
      <c r="HQ7" s="444"/>
      <c r="HR7" s="444"/>
      <c r="HS7" s="444"/>
      <c r="HT7" s="444"/>
      <c r="HU7" s="444"/>
      <c r="HV7" s="444"/>
      <c r="HW7" s="444"/>
      <c r="HX7" s="444"/>
      <c r="HY7" s="444"/>
      <c r="HZ7" s="444"/>
      <c r="IA7" s="444"/>
      <c r="IB7" s="444"/>
      <c r="IC7" s="444"/>
      <c r="ID7" s="444"/>
      <c r="IE7" s="444"/>
      <c r="IF7" s="444"/>
      <c r="IG7" s="444"/>
      <c r="IH7" s="444"/>
      <c r="II7" s="444"/>
      <c r="IJ7" s="444"/>
      <c r="IK7" s="444"/>
      <c r="IL7" s="444"/>
      <c r="IM7" s="444"/>
      <c r="IN7" s="444"/>
      <c r="IO7" s="444"/>
      <c r="IP7" s="444"/>
      <c r="IQ7" s="444"/>
      <c r="IR7" s="444"/>
      <c r="IS7" s="444"/>
      <c r="IT7" s="444"/>
      <c r="IU7" s="444"/>
      <c r="IV7" s="444"/>
      <c r="IW7" s="444"/>
      <c r="IX7" s="444"/>
      <c r="IY7" s="444"/>
      <c r="IZ7" s="444"/>
      <c r="JA7" s="444"/>
      <c r="JB7" s="444"/>
      <c r="JC7" s="444"/>
      <c r="JD7" s="444"/>
      <c r="JE7" s="444"/>
      <c r="JF7" s="444"/>
      <c r="JG7" s="444"/>
      <c r="JH7" s="444"/>
      <c r="JI7" s="444"/>
      <c r="JJ7" s="444"/>
      <c r="JK7" s="444"/>
      <c r="JL7" s="444"/>
      <c r="JM7" s="444"/>
      <c r="JN7" s="444"/>
      <c r="JO7" s="444"/>
      <c r="JP7" s="444"/>
      <c r="JQ7" s="444"/>
      <c r="JR7" s="444"/>
      <c r="JS7" s="444"/>
      <c r="JT7" s="444"/>
      <c r="JU7" s="444"/>
      <c r="JV7" s="444"/>
      <c r="JW7" s="444"/>
      <c r="JX7" s="444"/>
      <c r="JY7" s="444"/>
      <c r="JZ7" s="444"/>
      <c r="KA7" s="444"/>
      <c r="KB7" s="444"/>
      <c r="KC7" s="444"/>
      <c r="KD7" s="444"/>
      <c r="KE7" s="444"/>
      <c r="KF7" s="444"/>
      <c r="KG7" s="444"/>
      <c r="KH7" s="444"/>
      <c r="KI7" s="444"/>
      <c r="KJ7" s="444"/>
      <c r="KK7" s="444"/>
      <c r="KL7" s="444"/>
      <c r="KM7" s="444"/>
      <c r="KN7" s="444"/>
      <c r="KO7" s="444"/>
      <c r="KP7" s="444"/>
      <c r="KQ7" s="444"/>
      <c r="KR7" s="444"/>
      <c r="KS7" s="444"/>
      <c r="KT7" s="444"/>
      <c r="KU7" s="444"/>
      <c r="KV7" s="444"/>
      <c r="KW7" s="444"/>
      <c r="KX7" s="444"/>
      <c r="KY7" s="444"/>
      <c r="KZ7" s="444"/>
      <c r="LA7" s="444"/>
      <c r="LB7" s="444"/>
      <c r="LC7" s="444"/>
      <c r="LD7" s="444"/>
      <c r="LE7" s="444"/>
      <c r="LF7" s="444"/>
      <c r="LG7" s="444"/>
      <c r="LH7" s="444"/>
      <c r="LI7" s="444"/>
      <c r="LJ7" s="444"/>
      <c r="LK7" s="444"/>
      <c r="LL7" s="444"/>
      <c r="LM7" s="444"/>
      <c r="LN7" s="444"/>
      <c r="LO7" s="444"/>
      <c r="LP7" s="444"/>
      <c r="LQ7" s="444"/>
      <c r="LR7" s="444"/>
      <c r="LS7" s="444"/>
      <c r="LT7" s="444"/>
      <c r="LU7" s="444"/>
      <c r="LV7" s="444"/>
      <c r="LW7" s="444"/>
      <c r="LX7" s="444"/>
      <c r="LY7" s="444"/>
      <c r="LZ7" s="444"/>
      <c r="MA7" s="444"/>
      <c r="MB7" s="444"/>
      <c r="MC7" s="444"/>
      <c r="MD7" s="444"/>
      <c r="ME7" s="444"/>
      <c r="MF7" s="444"/>
      <c r="MG7" s="444"/>
      <c r="MH7" s="444"/>
      <c r="MI7" s="444"/>
      <c r="MJ7" s="444"/>
      <c r="MK7" s="444"/>
      <c r="ML7" s="444"/>
      <c r="MM7" s="444"/>
      <c r="MN7" s="444"/>
      <c r="MO7" s="444"/>
      <c r="MP7" s="444"/>
      <c r="MQ7" s="444"/>
      <c r="MR7" s="444"/>
      <c r="MS7" s="444"/>
      <c r="MT7" s="444"/>
      <c r="MU7" s="444"/>
      <c r="MV7" s="444"/>
      <c r="MW7" s="444"/>
      <c r="MX7" s="444"/>
      <c r="MY7" s="444"/>
      <c r="MZ7" s="444"/>
      <c r="NA7" s="444"/>
      <c r="NB7" s="444"/>
      <c r="NC7" s="444"/>
      <c r="ND7" s="444"/>
      <c r="NE7" s="444"/>
      <c r="NF7" s="444"/>
      <c r="NG7" s="444"/>
      <c r="NH7" s="444"/>
      <c r="NI7" s="444"/>
      <c r="NJ7" s="444"/>
      <c r="NK7" s="444"/>
      <c r="NL7" s="444"/>
      <c r="NM7" s="444"/>
      <c r="NN7" s="444"/>
      <c r="NO7" s="444"/>
      <c r="NP7" s="444"/>
      <c r="NQ7" s="444"/>
      <c r="NR7" s="444"/>
      <c r="NS7" s="444"/>
      <c r="NT7" s="444"/>
      <c r="NU7" s="444"/>
      <c r="NV7" s="444"/>
      <c r="NW7" s="444"/>
      <c r="NX7" s="444"/>
      <c r="NY7" s="444"/>
      <c r="NZ7" s="444"/>
      <c r="OA7" s="444"/>
      <c r="OB7" s="444"/>
      <c r="OC7" s="444"/>
      <c r="OD7" s="444"/>
      <c r="OE7" s="444"/>
      <c r="OF7" s="444"/>
      <c r="OG7" s="444"/>
      <c r="OH7" s="444"/>
      <c r="OI7" s="444"/>
      <c r="OJ7" s="444"/>
      <c r="OK7" s="444"/>
      <c r="OL7" s="444"/>
      <c r="OM7" s="444"/>
      <c r="ON7" s="444"/>
      <c r="OO7" s="444"/>
      <c r="OP7" s="444"/>
      <c r="OQ7" s="444"/>
      <c r="OR7" s="444"/>
      <c r="OS7" s="444"/>
      <c r="OT7" s="444"/>
      <c r="OU7" s="444"/>
      <c r="OV7" s="444"/>
      <c r="OW7" s="444"/>
      <c r="OX7" s="444"/>
      <c r="OY7" s="444"/>
      <c r="OZ7" s="444"/>
      <c r="PA7" s="444"/>
      <c r="PB7" s="444"/>
      <c r="PC7" s="444"/>
      <c r="PD7" s="444"/>
      <c r="PE7" s="444"/>
      <c r="PF7" s="444"/>
      <c r="PG7" s="444"/>
      <c r="PH7" s="444"/>
      <c r="PI7" s="444"/>
      <c r="PJ7" s="444"/>
      <c r="PK7" s="444"/>
      <c r="PL7" s="444"/>
      <c r="PM7" s="444"/>
      <c r="PN7" s="444"/>
      <c r="PO7" s="444"/>
      <c r="PP7" s="444"/>
      <c r="PQ7" s="444"/>
      <c r="PR7" s="444"/>
      <c r="PS7" s="444"/>
      <c r="PT7" s="444"/>
      <c r="PU7" s="444"/>
      <c r="PV7" s="444"/>
      <c r="PW7" s="444"/>
      <c r="PX7" s="444"/>
      <c r="PY7" s="444"/>
      <c r="PZ7" s="444"/>
      <c r="QA7" s="444"/>
      <c r="QB7" s="444"/>
      <c r="QC7" s="444"/>
      <c r="QD7" s="444"/>
      <c r="QE7" s="444"/>
      <c r="QF7" s="444"/>
      <c r="QG7" s="444"/>
      <c r="QH7" s="444"/>
      <c r="QI7" s="444"/>
      <c r="QJ7" s="444"/>
      <c r="QK7" s="444"/>
      <c r="QL7" s="444"/>
      <c r="QM7" s="444"/>
      <c r="QN7" s="444"/>
      <c r="QO7" s="444"/>
      <c r="QP7" s="444"/>
      <c r="QQ7" s="444"/>
      <c r="QR7" s="444"/>
      <c r="QS7" s="444"/>
      <c r="QT7" s="444"/>
      <c r="QU7" s="444"/>
      <c r="QV7" s="444"/>
      <c r="QW7" s="444"/>
      <c r="QX7" s="444"/>
      <c r="QY7" s="444"/>
      <c r="QZ7" s="444"/>
      <c r="RA7" s="444"/>
      <c r="RB7" s="444"/>
      <c r="RC7" s="444"/>
      <c r="RD7" s="444"/>
      <c r="RE7" s="444"/>
      <c r="RF7" s="444"/>
      <c r="RG7" s="444"/>
      <c r="RH7" s="444"/>
      <c r="RI7" s="444"/>
      <c r="RJ7" s="444"/>
      <c r="RK7" s="444"/>
      <c r="RL7" s="444"/>
      <c r="RM7" s="444"/>
      <c r="RN7" s="444"/>
      <c r="RO7" s="444"/>
      <c r="RP7" s="444"/>
      <c r="RQ7" s="444"/>
      <c r="RR7" s="444"/>
      <c r="RS7" s="444"/>
      <c r="RT7" s="444"/>
      <c r="RU7" s="444"/>
      <c r="RV7" s="444"/>
      <c r="RW7" s="444"/>
      <c r="RX7" s="444"/>
      <c r="RY7" s="444"/>
      <c r="RZ7" s="444"/>
      <c r="SA7" s="444"/>
      <c r="SB7" s="444"/>
      <c r="SC7" s="444"/>
      <c r="SD7" s="444"/>
      <c r="SE7" s="444"/>
      <c r="SF7" s="444"/>
      <c r="SG7" s="444"/>
      <c r="SH7" s="444"/>
      <c r="SI7" s="444"/>
      <c r="SJ7" s="444"/>
      <c r="SK7" s="444"/>
      <c r="SL7" s="444"/>
      <c r="SM7" s="444"/>
      <c r="SN7" s="444"/>
      <c r="SO7" s="444"/>
      <c r="SP7" s="444"/>
      <c r="SQ7" s="444"/>
      <c r="SR7" s="444"/>
      <c r="SS7" s="444"/>
      <c r="ST7" s="444"/>
      <c r="SU7" s="444"/>
      <c r="SV7" s="444"/>
      <c r="SW7" s="444"/>
      <c r="SX7" s="444"/>
      <c r="SY7" s="444"/>
      <c r="SZ7" s="444"/>
      <c r="TA7" s="444"/>
      <c r="TB7" s="444"/>
      <c r="TC7" s="444"/>
      <c r="TD7" s="444"/>
      <c r="TE7" s="444"/>
      <c r="TF7" s="444"/>
      <c r="TG7" s="444"/>
      <c r="TH7" s="444"/>
      <c r="TI7" s="444"/>
      <c r="TJ7" s="444"/>
      <c r="TK7" s="444"/>
      <c r="TL7" s="444"/>
      <c r="TM7" s="444"/>
      <c r="TN7" s="444"/>
      <c r="TO7" s="444"/>
      <c r="TP7" s="444"/>
      <c r="TQ7" s="444"/>
      <c r="TR7" s="444"/>
      <c r="TS7" s="444"/>
      <c r="TT7" s="444"/>
      <c r="TU7" s="444"/>
      <c r="TV7" s="444"/>
      <c r="TW7" s="444"/>
      <c r="TX7" s="444"/>
      <c r="TY7" s="444"/>
      <c r="TZ7" s="444"/>
      <c r="UA7" s="444"/>
      <c r="UB7" s="444"/>
      <c r="UC7" s="444"/>
      <c r="UD7" s="444"/>
      <c r="UE7" s="444"/>
      <c r="UF7" s="444"/>
      <c r="UG7" s="444"/>
      <c r="UH7" s="444"/>
      <c r="UI7" s="444"/>
      <c r="UJ7" s="444"/>
      <c r="UK7" s="444"/>
      <c r="UL7" s="444"/>
      <c r="UM7" s="444"/>
      <c r="UN7" s="444"/>
      <c r="UO7" s="444"/>
      <c r="UP7" s="444"/>
      <c r="UQ7" s="444"/>
      <c r="UR7" s="444"/>
      <c r="US7" s="444"/>
      <c r="UT7" s="444"/>
      <c r="UU7" s="444"/>
      <c r="UV7" s="444"/>
      <c r="UW7" s="444"/>
      <c r="UX7" s="444"/>
      <c r="UY7" s="444"/>
      <c r="UZ7" s="444"/>
      <c r="VA7" s="444"/>
      <c r="VB7" s="444"/>
      <c r="VC7" s="444"/>
      <c r="VD7" s="444"/>
      <c r="VE7" s="444"/>
      <c r="VF7" s="444"/>
      <c r="VG7" s="444"/>
      <c r="VH7" s="444"/>
      <c r="VI7" s="444"/>
      <c r="VJ7" s="444"/>
      <c r="VK7" s="444"/>
      <c r="VL7" s="444"/>
      <c r="VM7" s="444"/>
      <c r="VN7" s="444"/>
      <c r="VO7" s="444"/>
      <c r="VP7" s="444"/>
      <c r="VQ7" s="444"/>
      <c r="VR7" s="444"/>
      <c r="VS7" s="444"/>
      <c r="VT7" s="444"/>
      <c r="VU7" s="444"/>
      <c r="VV7" s="444"/>
      <c r="VW7" s="444"/>
      <c r="VX7" s="444"/>
      <c r="VY7" s="444"/>
      <c r="VZ7" s="444"/>
      <c r="WA7" s="444"/>
      <c r="WB7" s="444"/>
      <c r="WC7" s="444"/>
      <c r="WD7" s="444"/>
      <c r="WE7" s="444"/>
      <c r="WF7" s="444"/>
      <c r="WG7" s="444"/>
      <c r="WH7" s="444"/>
      <c r="WI7" s="444"/>
      <c r="WJ7" s="444"/>
      <c r="WK7" s="444"/>
      <c r="WL7" s="444"/>
      <c r="WM7" s="444"/>
      <c r="WN7" s="444"/>
      <c r="WO7" s="444"/>
      <c r="WP7" s="444"/>
      <c r="WQ7" s="444"/>
      <c r="WR7" s="444"/>
      <c r="WS7" s="444"/>
      <c r="WT7" s="444"/>
      <c r="WU7" s="444"/>
      <c r="WV7" s="444"/>
      <c r="WW7" s="444"/>
      <c r="WX7" s="444"/>
      <c r="WY7" s="444"/>
      <c r="WZ7" s="444"/>
      <c r="XA7" s="444"/>
      <c r="XB7" s="444"/>
      <c r="XC7" s="444"/>
      <c r="XD7" s="444"/>
      <c r="XE7" s="444"/>
      <c r="XF7" s="444"/>
      <c r="XG7" s="443"/>
    </row>
    <row r="8" spans="1:631" s="455" customFormat="1" ht="14.4">
      <c r="A8" s="1137"/>
      <c r="B8" s="1163" t="s">
        <v>241</v>
      </c>
      <c r="C8" s="1164" t="s">
        <v>781</v>
      </c>
      <c r="D8" s="1165">
        <v>30</v>
      </c>
      <c r="E8" s="374">
        <f t="shared" si="0"/>
        <v>2.6990674876163783E-2</v>
      </c>
      <c r="F8" s="1166" t="s">
        <v>28</v>
      </c>
      <c r="G8" s="1167">
        <v>8</v>
      </c>
      <c r="H8" s="1168">
        <f t="shared" si="4"/>
        <v>195.58125305175781</v>
      </c>
      <c r="I8" s="1169">
        <f t="shared" si="5"/>
        <v>1548.8275000000001</v>
      </c>
      <c r="J8" s="1169">
        <f t="shared" si="6"/>
        <v>1548.8275000000001</v>
      </c>
      <c r="K8" s="447">
        <f t="shared" si="7"/>
        <v>0</v>
      </c>
      <c r="L8" s="448">
        <v>1564.6500244140625</v>
      </c>
      <c r="M8" s="447"/>
      <c r="N8" s="1170">
        <v>1858.58</v>
      </c>
      <c r="O8" s="1170">
        <v>12390.62</v>
      </c>
      <c r="P8" s="449">
        <f t="shared" si="8"/>
        <v>0</v>
      </c>
      <c r="Q8" s="1170">
        <v>12390.62</v>
      </c>
      <c r="R8" s="449"/>
      <c r="S8" s="450"/>
      <c r="T8" s="449"/>
      <c r="U8" s="451">
        <v>0</v>
      </c>
      <c r="V8" s="450">
        <f t="shared" si="1"/>
        <v>0</v>
      </c>
      <c r="W8" s="449">
        <f t="shared" si="1"/>
        <v>0</v>
      </c>
      <c r="X8" s="449">
        <f t="shared" si="11"/>
        <v>0</v>
      </c>
      <c r="Y8" s="452">
        <f t="shared" si="2"/>
        <v>1.6954026287103112</v>
      </c>
      <c r="Z8" s="450">
        <f t="shared" si="3"/>
        <v>2652.7117644032542</v>
      </c>
      <c r="AA8" s="453" t="str">
        <f t="shared" si="9"/>
        <v/>
      </c>
      <c r="AB8" s="1171" t="str">
        <f t="shared" si="10"/>
        <v/>
      </c>
      <c r="AC8" s="444"/>
      <c r="AD8" s="444"/>
      <c r="AE8" s="444"/>
      <c r="AF8" s="444"/>
      <c r="AG8" s="444"/>
      <c r="AH8" s="444"/>
      <c r="AI8" s="444"/>
      <c r="AJ8" s="444"/>
      <c r="AK8" s="444"/>
      <c r="AL8" s="444"/>
      <c r="AM8" s="444"/>
      <c r="AN8" s="444"/>
      <c r="AO8" s="444"/>
      <c r="AP8" s="444"/>
      <c r="AQ8" s="444"/>
      <c r="AR8" s="444"/>
      <c r="AS8" s="444"/>
      <c r="AT8" s="444"/>
      <c r="AU8" s="444"/>
      <c r="AV8" s="444"/>
      <c r="AW8" s="444"/>
      <c r="AX8" s="444"/>
      <c r="AY8" s="444"/>
      <c r="AZ8" s="444"/>
      <c r="BA8" s="444"/>
      <c r="BB8" s="444"/>
      <c r="BC8" s="444"/>
      <c r="BD8" s="444"/>
      <c r="BE8" s="444"/>
      <c r="BF8" s="444"/>
      <c r="BG8" s="444"/>
      <c r="BH8" s="444"/>
      <c r="BI8" s="444"/>
      <c r="BJ8" s="444"/>
      <c r="BK8" s="444"/>
      <c r="BL8" s="444"/>
      <c r="BM8" s="444"/>
      <c r="BN8" s="444"/>
      <c r="BO8" s="444"/>
      <c r="BP8" s="444"/>
      <c r="BQ8" s="444"/>
      <c r="BR8" s="444"/>
      <c r="BS8" s="444"/>
      <c r="BT8" s="444"/>
      <c r="BU8" s="444"/>
      <c r="BV8" s="444"/>
      <c r="BW8" s="444"/>
      <c r="BX8" s="444"/>
      <c r="BY8" s="444"/>
      <c r="BZ8" s="444"/>
      <c r="CA8" s="444"/>
      <c r="CB8" s="444"/>
      <c r="CC8" s="444"/>
      <c r="CD8" s="444"/>
      <c r="CE8" s="444"/>
      <c r="CF8" s="444"/>
      <c r="CG8" s="444"/>
      <c r="CH8" s="444"/>
      <c r="CI8" s="444"/>
      <c r="CJ8" s="444"/>
      <c r="CK8" s="444"/>
      <c r="CL8" s="444"/>
      <c r="CM8" s="444"/>
      <c r="CN8" s="444"/>
      <c r="CO8" s="444"/>
      <c r="CP8" s="444"/>
      <c r="CQ8" s="444"/>
      <c r="CR8" s="444"/>
      <c r="CS8" s="444"/>
      <c r="CT8" s="444"/>
      <c r="CU8" s="444"/>
      <c r="CV8" s="444"/>
      <c r="CW8" s="444"/>
      <c r="CX8" s="444"/>
      <c r="CY8" s="444"/>
      <c r="CZ8" s="444"/>
      <c r="DA8" s="444"/>
      <c r="DB8" s="444"/>
      <c r="DC8" s="444"/>
      <c r="DD8" s="444"/>
      <c r="DE8" s="444"/>
      <c r="DF8" s="444"/>
      <c r="DG8" s="444"/>
      <c r="DH8" s="444"/>
      <c r="DI8" s="444"/>
      <c r="DJ8" s="444"/>
      <c r="DK8" s="444"/>
      <c r="DL8" s="444"/>
      <c r="DM8" s="444"/>
      <c r="DN8" s="444"/>
      <c r="DO8" s="444"/>
      <c r="DP8" s="444"/>
      <c r="DQ8" s="444"/>
      <c r="DR8" s="444"/>
      <c r="DS8" s="444"/>
      <c r="DT8" s="444"/>
      <c r="DU8" s="444"/>
      <c r="DV8" s="444"/>
      <c r="DW8" s="444"/>
      <c r="DX8" s="444"/>
      <c r="DY8" s="444"/>
      <c r="DZ8" s="444"/>
      <c r="EA8" s="444"/>
      <c r="EB8" s="444"/>
      <c r="EC8" s="444"/>
      <c r="ED8" s="444"/>
      <c r="EE8" s="444"/>
      <c r="EF8" s="444"/>
      <c r="EG8" s="444"/>
      <c r="EH8" s="444"/>
      <c r="EI8" s="444"/>
      <c r="EJ8" s="444"/>
      <c r="EK8" s="444"/>
      <c r="EL8" s="444"/>
      <c r="EM8" s="444"/>
      <c r="EN8" s="444"/>
      <c r="EO8" s="444"/>
      <c r="EP8" s="444"/>
      <c r="EQ8" s="444"/>
      <c r="ER8" s="444"/>
      <c r="ES8" s="444"/>
      <c r="ET8" s="444"/>
      <c r="EU8" s="444"/>
      <c r="EV8" s="444"/>
      <c r="EW8" s="444"/>
      <c r="EX8" s="444"/>
      <c r="EY8" s="444"/>
      <c r="EZ8" s="444"/>
      <c r="FA8" s="444"/>
      <c r="FB8" s="444"/>
      <c r="FC8" s="444"/>
      <c r="FD8" s="444"/>
      <c r="FE8" s="444"/>
      <c r="FF8" s="444"/>
      <c r="FG8" s="444"/>
      <c r="FH8" s="444"/>
      <c r="FI8" s="444"/>
      <c r="FJ8" s="444"/>
      <c r="FK8" s="444"/>
      <c r="FL8" s="444"/>
      <c r="FM8" s="444"/>
      <c r="FN8" s="444"/>
      <c r="FO8" s="444"/>
      <c r="FP8" s="444"/>
      <c r="FQ8" s="444"/>
      <c r="FR8" s="444"/>
      <c r="FS8" s="444"/>
      <c r="FT8" s="444"/>
      <c r="FU8" s="444"/>
      <c r="FV8" s="444"/>
      <c r="FW8" s="444"/>
      <c r="FX8" s="444"/>
      <c r="FY8" s="444"/>
      <c r="FZ8" s="444"/>
      <c r="GA8" s="444"/>
      <c r="GB8" s="444"/>
      <c r="GC8" s="444"/>
      <c r="GD8" s="444"/>
      <c r="GE8" s="444"/>
      <c r="GF8" s="444"/>
      <c r="GG8" s="444"/>
      <c r="GH8" s="444"/>
      <c r="GI8" s="444"/>
      <c r="GJ8" s="444"/>
      <c r="GK8" s="444"/>
      <c r="GL8" s="444"/>
      <c r="GM8" s="444"/>
      <c r="GN8" s="444"/>
      <c r="GO8" s="444"/>
      <c r="GP8" s="444"/>
      <c r="GQ8" s="444"/>
      <c r="GR8" s="444"/>
      <c r="GS8" s="444"/>
      <c r="GT8" s="444"/>
      <c r="GU8" s="444"/>
      <c r="GV8" s="444"/>
      <c r="GW8" s="444"/>
      <c r="GX8" s="444"/>
      <c r="GY8" s="444"/>
      <c r="GZ8" s="444"/>
      <c r="HA8" s="444"/>
      <c r="HB8" s="444"/>
      <c r="HC8" s="444"/>
      <c r="HD8" s="444"/>
      <c r="HE8" s="444"/>
      <c r="HF8" s="444"/>
      <c r="HG8" s="444"/>
      <c r="HH8" s="444"/>
      <c r="HI8" s="444"/>
      <c r="HJ8" s="444"/>
      <c r="HK8" s="444"/>
      <c r="HL8" s="444"/>
      <c r="HM8" s="444"/>
      <c r="HN8" s="444"/>
      <c r="HO8" s="444"/>
      <c r="HP8" s="444"/>
      <c r="HQ8" s="444"/>
      <c r="HR8" s="444"/>
      <c r="HS8" s="444"/>
      <c r="HT8" s="444"/>
      <c r="HU8" s="444"/>
      <c r="HV8" s="444"/>
      <c r="HW8" s="444"/>
      <c r="HX8" s="444"/>
      <c r="HY8" s="444"/>
      <c r="HZ8" s="444"/>
      <c r="IA8" s="444"/>
      <c r="IB8" s="444"/>
      <c r="IC8" s="444"/>
      <c r="ID8" s="444"/>
      <c r="IE8" s="444"/>
      <c r="IF8" s="444"/>
      <c r="IG8" s="444"/>
      <c r="IH8" s="444"/>
      <c r="II8" s="444"/>
      <c r="IJ8" s="444"/>
      <c r="IK8" s="444"/>
      <c r="IL8" s="444"/>
      <c r="IM8" s="444"/>
      <c r="IN8" s="444"/>
      <c r="IO8" s="444"/>
      <c r="IP8" s="444"/>
      <c r="IQ8" s="444"/>
      <c r="IR8" s="444"/>
      <c r="IS8" s="444"/>
      <c r="IT8" s="444"/>
      <c r="IU8" s="444"/>
      <c r="IV8" s="444"/>
      <c r="IW8" s="444"/>
      <c r="IX8" s="444"/>
      <c r="IY8" s="444"/>
      <c r="IZ8" s="444"/>
      <c r="JA8" s="444"/>
      <c r="JB8" s="444"/>
      <c r="JC8" s="444"/>
      <c r="JD8" s="444"/>
      <c r="JE8" s="444"/>
      <c r="JF8" s="444"/>
      <c r="JG8" s="444"/>
      <c r="JH8" s="444"/>
      <c r="JI8" s="444"/>
      <c r="JJ8" s="444"/>
      <c r="JK8" s="444"/>
      <c r="JL8" s="444"/>
      <c r="JM8" s="444"/>
      <c r="JN8" s="444"/>
      <c r="JO8" s="444"/>
      <c r="JP8" s="444"/>
      <c r="JQ8" s="444"/>
      <c r="JR8" s="444"/>
      <c r="JS8" s="444"/>
      <c r="JT8" s="444"/>
      <c r="JU8" s="444"/>
      <c r="JV8" s="444"/>
      <c r="JW8" s="444"/>
      <c r="JX8" s="444"/>
      <c r="JY8" s="444"/>
      <c r="JZ8" s="444"/>
      <c r="KA8" s="444"/>
      <c r="KB8" s="444"/>
      <c r="KC8" s="444"/>
      <c r="KD8" s="444"/>
      <c r="KE8" s="444"/>
      <c r="KF8" s="444"/>
      <c r="KG8" s="444"/>
      <c r="KH8" s="444"/>
      <c r="KI8" s="444"/>
      <c r="KJ8" s="444"/>
      <c r="KK8" s="444"/>
      <c r="KL8" s="444"/>
      <c r="KM8" s="444"/>
      <c r="KN8" s="444"/>
      <c r="KO8" s="444"/>
      <c r="KP8" s="444"/>
      <c r="KQ8" s="444"/>
      <c r="KR8" s="444"/>
      <c r="KS8" s="444"/>
      <c r="KT8" s="444"/>
      <c r="KU8" s="444"/>
      <c r="KV8" s="444"/>
      <c r="KW8" s="444"/>
      <c r="KX8" s="444"/>
      <c r="KY8" s="444"/>
      <c r="KZ8" s="444"/>
      <c r="LA8" s="444"/>
      <c r="LB8" s="444"/>
      <c r="LC8" s="444"/>
      <c r="LD8" s="444"/>
      <c r="LE8" s="444"/>
      <c r="LF8" s="444"/>
      <c r="LG8" s="444"/>
      <c r="LH8" s="444"/>
      <c r="LI8" s="444"/>
      <c r="LJ8" s="444"/>
      <c r="LK8" s="444"/>
      <c r="LL8" s="444"/>
      <c r="LM8" s="444"/>
      <c r="LN8" s="444"/>
      <c r="LO8" s="444"/>
      <c r="LP8" s="444"/>
      <c r="LQ8" s="444"/>
      <c r="LR8" s="444"/>
      <c r="LS8" s="444"/>
      <c r="LT8" s="444"/>
      <c r="LU8" s="444"/>
      <c r="LV8" s="444"/>
      <c r="LW8" s="444"/>
      <c r="LX8" s="444"/>
      <c r="LY8" s="444"/>
      <c r="LZ8" s="444"/>
      <c r="MA8" s="444"/>
      <c r="MB8" s="444"/>
      <c r="MC8" s="444"/>
      <c r="MD8" s="444"/>
      <c r="ME8" s="444"/>
      <c r="MF8" s="444"/>
      <c r="MG8" s="444"/>
      <c r="MH8" s="444"/>
      <c r="MI8" s="444"/>
      <c r="MJ8" s="444"/>
      <c r="MK8" s="444"/>
      <c r="ML8" s="444"/>
      <c r="MM8" s="444"/>
      <c r="MN8" s="444"/>
      <c r="MO8" s="444"/>
      <c r="MP8" s="444"/>
      <c r="MQ8" s="444"/>
      <c r="MR8" s="444"/>
      <c r="MS8" s="444"/>
      <c r="MT8" s="444"/>
      <c r="MU8" s="444"/>
      <c r="MV8" s="444"/>
      <c r="MW8" s="444"/>
      <c r="MX8" s="444"/>
      <c r="MY8" s="444"/>
      <c r="MZ8" s="444"/>
      <c r="NA8" s="444"/>
      <c r="NB8" s="444"/>
      <c r="NC8" s="444"/>
      <c r="ND8" s="444"/>
      <c r="NE8" s="444"/>
      <c r="NF8" s="444"/>
      <c r="NG8" s="444"/>
      <c r="NH8" s="444"/>
      <c r="NI8" s="444"/>
      <c r="NJ8" s="444"/>
      <c r="NK8" s="444"/>
      <c r="NL8" s="444"/>
      <c r="NM8" s="444"/>
      <c r="NN8" s="444"/>
      <c r="NO8" s="444"/>
      <c r="NP8" s="444"/>
      <c r="NQ8" s="444"/>
      <c r="NR8" s="444"/>
      <c r="NS8" s="444"/>
      <c r="NT8" s="444"/>
      <c r="NU8" s="444"/>
      <c r="NV8" s="444"/>
      <c r="NW8" s="444"/>
      <c r="NX8" s="444"/>
      <c r="NY8" s="444"/>
      <c r="NZ8" s="444"/>
      <c r="OA8" s="444"/>
      <c r="OB8" s="444"/>
      <c r="OC8" s="444"/>
      <c r="OD8" s="444"/>
      <c r="OE8" s="444"/>
      <c r="OF8" s="444"/>
      <c r="OG8" s="444"/>
      <c r="OH8" s="444"/>
      <c r="OI8" s="444"/>
      <c r="OJ8" s="444"/>
      <c r="OK8" s="444"/>
      <c r="OL8" s="444"/>
      <c r="OM8" s="444"/>
      <c r="ON8" s="444"/>
      <c r="OO8" s="444"/>
      <c r="OP8" s="444"/>
      <c r="OQ8" s="444"/>
      <c r="OR8" s="444"/>
      <c r="OS8" s="444"/>
      <c r="OT8" s="444"/>
      <c r="OU8" s="444"/>
      <c r="OV8" s="444"/>
      <c r="OW8" s="444"/>
      <c r="OX8" s="444"/>
      <c r="OY8" s="444"/>
      <c r="OZ8" s="444"/>
      <c r="PA8" s="444"/>
      <c r="PB8" s="444"/>
      <c r="PC8" s="444"/>
      <c r="PD8" s="444"/>
      <c r="PE8" s="444"/>
      <c r="PF8" s="444"/>
      <c r="PG8" s="444"/>
      <c r="PH8" s="444"/>
      <c r="PI8" s="444"/>
      <c r="PJ8" s="444"/>
      <c r="PK8" s="444"/>
      <c r="PL8" s="444"/>
      <c r="PM8" s="444"/>
      <c r="PN8" s="444"/>
      <c r="PO8" s="444"/>
      <c r="PP8" s="444"/>
      <c r="PQ8" s="444"/>
      <c r="PR8" s="444"/>
      <c r="PS8" s="444"/>
      <c r="PT8" s="444"/>
      <c r="PU8" s="444"/>
      <c r="PV8" s="444"/>
      <c r="PW8" s="444"/>
      <c r="PX8" s="444"/>
      <c r="PY8" s="444"/>
      <c r="PZ8" s="444"/>
      <c r="QA8" s="444"/>
      <c r="QB8" s="444"/>
      <c r="QC8" s="444"/>
      <c r="QD8" s="444"/>
      <c r="QE8" s="444"/>
      <c r="QF8" s="444"/>
      <c r="QG8" s="444"/>
      <c r="QH8" s="444"/>
      <c r="QI8" s="444"/>
      <c r="QJ8" s="444"/>
      <c r="QK8" s="444"/>
      <c r="QL8" s="444"/>
      <c r="QM8" s="444"/>
      <c r="QN8" s="444"/>
      <c r="QO8" s="444"/>
      <c r="QP8" s="444"/>
      <c r="QQ8" s="444"/>
      <c r="QR8" s="444"/>
      <c r="QS8" s="444"/>
      <c r="QT8" s="444"/>
      <c r="QU8" s="444"/>
      <c r="QV8" s="444"/>
      <c r="QW8" s="444"/>
      <c r="QX8" s="444"/>
      <c r="QY8" s="444"/>
      <c r="QZ8" s="444"/>
      <c r="RA8" s="444"/>
      <c r="RB8" s="444"/>
      <c r="RC8" s="444"/>
      <c r="RD8" s="444"/>
      <c r="RE8" s="444"/>
      <c r="RF8" s="444"/>
      <c r="RG8" s="444"/>
      <c r="RH8" s="444"/>
      <c r="RI8" s="444"/>
      <c r="RJ8" s="444"/>
      <c r="RK8" s="444"/>
      <c r="RL8" s="444"/>
      <c r="RM8" s="444"/>
      <c r="RN8" s="444"/>
      <c r="RO8" s="444"/>
      <c r="RP8" s="444"/>
      <c r="RQ8" s="444"/>
      <c r="RR8" s="444"/>
      <c r="RS8" s="444"/>
      <c r="RT8" s="444"/>
      <c r="RU8" s="444"/>
      <c r="RV8" s="444"/>
      <c r="RW8" s="444"/>
      <c r="RX8" s="444"/>
      <c r="RY8" s="444"/>
      <c r="RZ8" s="444"/>
      <c r="SA8" s="444"/>
      <c r="SB8" s="444"/>
      <c r="SC8" s="444"/>
      <c r="SD8" s="444"/>
      <c r="SE8" s="444"/>
      <c r="SF8" s="444"/>
      <c r="SG8" s="444"/>
      <c r="SH8" s="444"/>
      <c r="SI8" s="444"/>
      <c r="SJ8" s="444"/>
      <c r="SK8" s="444"/>
      <c r="SL8" s="444"/>
      <c r="SM8" s="444"/>
      <c r="SN8" s="444"/>
      <c r="SO8" s="444"/>
      <c r="SP8" s="444"/>
      <c r="SQ8" s="444"/>
      <c r="SR8" s="444"/>
      <c r="SS8" s="444"/>
      <c r="ST8" s="444"/>
      <c r="SU8" s="444"/>
      <c r="SV8" s="444"/>
      <c r="SW8" s="444"/>
      <c r="SX8" s="444"/>
      <c r="SY8" s="444"/>
      <c r="SZ8" s="444"/>
      <c r="TA8" s="444"/>
      <c r="TB8" s="444"/>
      <c r="TC8" s="444"/>
      <c r="TD8" s="444"/>
      <c r="TE8" s="444"/>
      <c r="TF8" s="444"/>
      <c r="TG8" s="444"/>
      <c r="TH8" s="444"/>
      <c r="TI8" s="444"/>
      <c r="TJ8" s="444"/>
      <c r="TK8" s="444"/>
      <c r="TL8" s="444"/>
      <c r="TM8" s="444"/>
      <c r="TN8" s="444"/>
      <c r="TO8" s="444"/>
      <c r="TP8" s="444"/>
      <c r="TQ8" s="444"/>
      <c r="TR8" s="444"/>
      <c r="TS8" s="444"/>
      <c r="TT8" s="444"/>
      <c r="TU8" s="444"/>
      <c r="TV8" s="444"/>
      <c r="TW8" s="444"/>
      <c r="TX8" s="444"/>
      <c r="TY8" s="444"/>
      <c r="TZ8" s="444"/>
      <c r="UA8" s="444"/>
      <c r="UB8" s="444"/>
      <c r="UC8" s="444"/>
      <c r="UD8" s="444"/>
      <c r="UE8" s="444"/>
      <c r="UF8" s="444"/>
      <c r="UG8" s="444"/>
      <c r="UH8" s="444"/>
      <c r="UI8" s="444"/>
      <c r="UJ8" s="444"/>
      <c r="UK8" s="444"/>
      <c r="UL8" s="444"/>
      <c r="UM8" s="444"/>
      <c r="UN8" s="444"/>
      <c r="UO8" s="444"/>
      <c r="UP8" s="444"/>
      <c r="UQ8" s="444"/>
      <c r="UR8" s="444"/>
      <c r="US8" s="444"/>
      <c r="UT8" s="444"/>
      <c r="UU8" s="444"/>
      <c r="UV8" s="444"/>
      <c r="UW8" s="444"/>
      <c r="UX8" s="444"/>
      <c r="UY8" s="444"/>
      <c r="UZ8" s="444"/>
      <c r="VA8" s="444"/>
      <c r="VB8" s="444"/>
      <c r="VC8" s="444"/>
      <c r="VD8" s="444"/>
      <c r="VE8" s="444"/>
      <c r="VF8" s="444"/>
      <c r="VG8" s="444"/>
      <c r="VH8" s="444"/>
      <c r="VI8" s="444"/>
      <c r="VJ8" s="444"/>
      <c r="VK8" s="444"/>
      <c r="VL8" s="444"/>
      <c r="VM8" s="444"/>
      <c r="VN8" s="444"/>
      <c r="VO8" s="444"/>
      <c r="VP8" s="444"/>
      <c r="VQ8" s="444"/>
      <c r="VR8" s="444"/>
      <c r="VS8" s="444"/>
      <c r="VT8" s="444"/>
      <c r="VU8" s="444"/>
      <c r="VV8" s="444"/>
      <c r="VW8" s="444"/>
      <c r="VX8" s="444"/>
      <c r="VY8" s="444"/>
      <c r="VZ8" s="444"/>
      <c r="WA8" s="444"/>
      <c r="WB8" s="444"/>
      <c r="WC8" s="444"/>
      <c r="WD8" s="444"/>
      <c r="WE8" s="444"/>
      <c r="WF8" s="444"/>
      <c r="WG8" s="444"/>
      <c r="WH8" s="444"/>
      <c r="WI8" s="444"/>
      <c r="WJ8" s="444"/>
      <c r="WK8" s="444"/>
      <c r="WL8" s="444"/>
      <c r="WM8" s="444"/>
      <c r="WN8" s="444"/>
      <c r="WO8" s="444"/>
      <c r="WP8" s="444"/>
      <c r="WQ8" s="444"/>
      <c r="WR8" s="444"/>
      <c r="WS8" s="444"/>
      <c r="WT8" s="444"/>
      <c r="WU8" s="444"/>
      <c r="WV8" s="444"/>
      <c r="WW8" s="444"/>
      <c r="WX8" s="444"/>
      <c r="WY8" s="444"/>
      <c r="WZ8" s="444"/>
      <c r="XA8" s="444"/>
      <c r="XB8" s="444"/>
      <c r="XC8" s="444"/>
      <c r="XD8" s="444"/>
      <c r="XE8" s="444"/>
      <c r="XF8" s="444"/>
      <c r="XG8" s="443"/>
    </row>
    <row r="9" spans="1:631" s="455" customFormat="1" ht="14.4">
      <c r="A9" s="1137"/>
      <c r="B9" s="1163" t="s">
        <v>241</v>
      </c>
      <c r="C9" s="1164" t="s">
        <v>1396</v>
      </c>
      <c r="D9" s="1165">
        <v>30</v>
      </c>
      <c r="E9" s="374">
        <f t="shared" si="0"/>
        <v>0.29189604461090318</v>
      </c>
      <c r="F9" s="1166" t="s">
        <v>28</v>
      </c>
      <c r="G9" s="1167">
        <v>2</v>
      </c>
      <c r="H9" s="1168">
        <f t="shared" si="4"/>
        <v>8460.610107421875</v>
      </c>
      <c r="I9" s="1169">
        <f t="shared" si="5"/>
        <v>0</v>
      </c>
      <c r="J9" s="1169">
        <f t="shared" si="6"/>
        <v>0</v>
      </c>
      <c r="K9" s="447">
        <f t="shared" si="7"/>
        <v>0</v>
      </c>
      <c r="L9" s="448">
        <v>16921.22021484375</v>
      </c>
      <c r="M9" s="447"/>
      <c r="N9" s="1170">
        <v>0</v>
      </c>
      <c r="O9" s="1170">
        <v>0</v>
      </c>
      <c r="P9" s="449">
        <f t="shared" si="8"/>
        <v>0</v>
      </c>
      <c r="Q9" s="1170">
        <v>0</v>
      </c>
      <c r="R9" s="449"/>
      <c r="S9" s="450"/>
      <c r="T9" s="449"/>
      <c r="U9" s="451">
        <v>0</v>
      </c>
      <c r="V9" s="450">
        <f t="shared" si="1"/>
        <v>0</v>
      </c>
      <c r="W9" s="449">
        <f t="shared" si="1"/>
        <v>0</v>
      </c>
      <c r="X9" s="449">
        <f t="shared" si="11"/>
        <v>0</v>
      </c>
      <c r="Y9" s="452">
        <f t="shared" si="2"/>
        <v>1.6954026287103112</v>
      </c>
      <c r="Z9" s="450">
        <f t="shared" si="3"/>
        <v>28688.281233232152</v>
      </c>
      <c r="AA9" s="453" t="str">
        <f t="shared" si="9"/>
        <v/>
      </c>
      <c r="AB9" s="1171" t="str">
        <f t="shared" si="10"/>
        <v/>
      </c>
      <c r="AC9" s="444"/>
      <c r="AD9" s="444"/>
      <c r="AE9" s="444"/>
      <c r="AF9" s="444"/>
      <c r="AG9" s="444"/>
      <c r="AH9" s="444"/>
      <c r="AI9" s="444"/>
      <c r="AJ9" s="444"/>
      <c r="AK9" s="444"/>
      <c r="AL9" s="444"/>
      <c r="AM9" s="444"/>
      <c r="AN9" s="444"/>
      <c r="AO9" s="444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4"/>
      <c r="BD9" s="444"/>
      <c r="BE9" s="444"/>
      <c r="BF9" s="444"/>
      <c r="BG9" s="444"/>
      <c r="BH9" s="444"/>
      <c r="BI9" s="444"/>
      <c r="BJ9" s="444"/>
      <c r="BK9" s="444"/>
      <c r="BL9" s="444"/>
      <c r="BM9" s="444"/>
      <c r="BN9" s="444"/>
      <c r="BO9" s="444"/>
      <c r="BP9" s="444"/>
      <c r="BQ9" s="444"/>
      <c r="BR9" s="444"/>
      <c r="BS9" s="444"/>
      <c r="BT9" s="444"/>
      <c r="BU9" s="444"/>
      <c r="BV9" s="444"/>
      <c r="BW9" s="444"/>
      <c r="BX9" s="444"/>
      <c r="BY9" s="444"/>
      <c r="BZ9" s="444"/>
      <c r="CA9" s="444"/>
      <c r="CB9" s="444"/>
      <c r="CC9" s="444"/>
      <c r="CD9" s="444"/>
      <c r="CE9" s="444"/>
      <c r="CF9" s="444"/>
      <c r="CG9" s="444"/>
      <c r="CH9" s="444"/>
      <c r="CI9" s="444"/>
      <c r="CJ9" s="444"/>
      <c r="CK9" s="444"/>
      <c r="CL9" s="444"/>
      <c r="CM9" s="444"/>
      <c r="CN9" s="444"/>
      <c r="CO9" s="444"/>
      <c r="CP9" s="444"/>
      <c r="CQ9" s="444"/>
      <c r="CR9" s="444"/>
      <c r="CS9" s="444"/>
      <c r="CT9" s="444"/>
      <c r="CU9" s="444"/>
      <c r="CV9" s="444"/>
      <c r="CW9" s="444"/>
      <c r="CX9" s="444"/>
      <c r="CY9" s="444"/>
      <c r="CZ9" s="444"/>
      <c r="DA9" s="444"/>
      <c r="DB9" s="444"/>
      <c r="DC9" s="444"/>
      <c r="DD9" s="444"/>
      <c r="DE9" s="444"/>
      <c r="DF9" s="444"/>
      <c r="DG9" s="444"/>
      <c r="DH9" s="444"/>
      <c r="DI9" s="444"/>
      <c r="DJ9" s="444"/>
      <c r="DK9" s="444"/>
      <c r="DL9" s="444"/>
      <c r="DM9" s="444"/>
      <c r="DN9" s="444"/>
      <c r="DO9" s="444"/>
      <c r="DP9" s="444"/>
      <c r="DQ9" s="444"/>
      <c r="DR9" s="444"/>
      <c r="DS9" s="444"/>
      <c r="DT9" s="444"/>
      <c r="DU9" s="444"/>
      <c r="DV9" s="444"/>
      <c r="DW9" s="444"/>
      <c r="DX9" s="444"/>
      <c r="DY9" s="444"/>
      <c r="DZ9" s="444"/>
      <c r="EA9" s="444"/>
      <c r="EB9" s="444"/>
      <c r="EC9" s="444"/>
      <c r="ED9" s="444"/>
      <c r="EE9" s="444"/>
      <c r="EF9" s="444"/>
      <c r="EG9" s="444"/>
      <c r="EH9" s="444"/>
      <c r="EI9" s="444"/>
      <c r="EJ9" s="444"/>
      <c r="EK9" s="444"/>
      <c r="EL9" s="444"/>
      <c r="EM9" s="444"/>
      <c r="EN9" s="444"/>
      <c r="EO9" s="444"/>
      <c r="EP9" s="444"/>
      <c r="EQ9" s="444"/>
      <c r="ER9" s="444"/>
      <c r="ES9" s="444"/>
      <c r="ET9" s="444"/>
      <c r="EU9" s="444"/>
      <c r="EV9" s="444"/>
      <c r="EW9" s="444"/>
      <c r="EX9" s="444"/>
      <c r="EY9" s="444"/>
      <c r="EZ9" s="444"/>
      <c r="FA9" s="444"/>
      <c r="FB9" s="444"/>
      <c r="FC9" s="444"/>
      <c r="FD9" s="444"/>
      <c r="FE9" s="444"/>
      <c r="FF9" s="444"/>
      <c r="FG9" s="444"/>
      <c r="FH9" s="444"/>
      <c r="FI9" s="444"/>
      <c r="FJ9" s="444"/>
      <c r="FK9" s="444"/>
      <c r="FL9" s="444"/>
      <c r="FM9" s="444"/>
      <c r="FN9" s="444"/>
      <c r="FO9" s="444"/>
      <c r="FP9" s="444"/>
      <c r="FQ9" s="444"/>
      <c r="FR9" s="444"/>
      <c r="FS9" s="444"/>
      <c r="FT9" s="444"/>
      <c r="FU9" s="444"/>
      <c r="FV9" s="444"/>
      <c r="FW9" s="444"/>
      <c r="FX9" s="444"/>
      <c r="FY9" s="444"/>
      <c r="FZ9" s="444"/>
      <c r="GA9" s="444"/>
      <c r="GB9" s="444"/>
      <c r="GC9" s="444"/>
      <c r="GD9" s="444"/>
      <c r="GE9" s="444"/>
      <c r="GF9" s="444"/>
      <c r="GG9" s="444"/>
      <c r="GH9" s="444"/>
      <c r="GI9" s="444"/>
      <c r="GJ9" s="444"/>
      <c r="GK9" s="444"/>
      <c r="GL9" s="444"/>
      <c r="GM9" s="444"/>
      <c r="GN9" s="444"/>
      <c r="GO9" s="444"/>
      <c r="GP9" s="444"/>
      <c r="GQ9" s="444"/>
      <c r="GR9" s="444"/>
      <c r="GS9" s="444"/>
      <c r="GT9" s="444"/>
      <c r="GU9" s="444"/>
      <c r="GV9" s="444"/>
      <c r="GW9" s="444"/>
      <c r="GX9" s="444"/>
      <c r="GY9" s="444"/>
      <c r="GZ9" s="444"/>
      <c r="HA9" s="444"/>
      <c r="HB9" s="444"/>
      <c r="HC9" s="444"/>
      <c r="HD9" s="444"/>
      <c r="HE9" s="444"/>
      <c r="HF9" s="444"/>
      <c r="HG9" s="444"/>
      <c r="HH9" s="444"/>
      <c r="HI9" s="444"/>
      <c r="HJ9" s="444"/>
      <c r="HK9" s="444"/>
      <c r="HL9" s="444"/>
      <c r="HM9" s="444"/>
      <c r="HN9" s="444"/>
      <c r="HO9" s="444"/>
      <c r="HP9" s="444"/>
      <c r="HQ9" s="444"/>
      <c r="HR9" s="444"/>
      <c r="HS9" s="444"/>
      <c r="HT9" s="444"/>
      <c r="HU9" s="444"/>
      <c r="HV9" s="444"/>
      <c r="HW9" s="444"/>
      <c r="HX9" s="444"/>
      <c r="HY9" s="444"/>
      <c r="HZ9" s="444"/>
      <c r="IA9" s="444"/>
      <c r="IB9" s="444"/>
      <c r="IC9" s="444"/>
      <c r="ID9" s="444"/>
      <c r="IE9" s="444"/>
      <c r="IF9" s="444"/>
      <c r="IG9" s="444"/>
      <c r="IH9" s="444"/>
      <c r="II9" s="444"/>
      <c r="IJ9" s="444"/>
      <c r="IK9" s="444"/>
      <c r="IL9" s="444"/>
      <c r="IM9" s="444"/>
      <c r="IN9" s="444"/>
      <c r="IO9" s="444"/>
      <c r="IP9" s="444"/>
      <c r="IQ9" s="444"/>
      <c r="IR9" s="444"/>
      <c r="IS9" s="444"/>
      <c r="IT9" s="444"/>
      <c r="IU9" s="444"/>
      <c r="IV9" s="444"/>
      <c r="IW9" s="444"/>
      <c r="IX9" s="444"/>
      <c r="IY9" s="444"/>
      <c r="IZ9" s="444"/>
      <c r="JA9" s="444"/>
      <c r="JB9" s="444"/>
      <c r="JC9" s="444"/>
      <c r="JD9" s="444"/>
      <c r="JE9" s="444"/>
      <c r="JF9" s="444"/>
      <c r="JG9" s="444"/>
      <c r="JH9" s="444"/>
      <c r="JI9" s="444"/>
      <c r="JJ9" s="444"/>
      <c r="JK9" s="444"/>
      <c r="JL9" s="444"/>
      <c r="JM9" s="444"/>
      <c r="JN9" s="444"/>
      <c r="JO9" s="444"/>
      <c r="JP9" s="444"/>
      <c r="JQ9" s="444"/>
      <c r="JR9" s="444"/>
      <c r="JS9" s="444"/>
      <c r="JT9" s="444"/>
      <c r="JU9" s="444"/>
      <c r="JV9" s="444"/>
      <c r="JW9" s="444"/>
      <c r="JX9" s="444"/>
      <c r="JY9" s="444"/>
      <c r="JZ9" s="444"/>
      <c r="KA9" s="444"/>
      <c r="KB9" s="444"/>
      <c r="KC9" s="444"/>
      <c r="KD9" s="444"/>
      <c r="KE9" s="444"/>
      <c r="KF9" s="444"/>
      <c r="KG9" s="444"/>
      <c r="KH9" s="444"/>
      <c r="KI9" s="444"/>
      <c r="KJ9" s="444"/>
      <c r="KK9" s="444"/>
      <c r="KL9" s="444"/>
      <c r="KM9" s="444"/>
      <c r="KN9" s="444"/>
      <c r="KO9" s="444"/>
      <c r="KP9" s="444"/>
      <c r="KQ9" s="444"/>
      <c r="KR9" s="444"/>
      <c r="KS9" s="444"/>
      <c r="KT9" s="444"/>
      <c r="KU9" s="444"/>
      <c r="KV9" s="444"/>
      <c r="KW9" s="444"/>
      <c r="KX9" s="444"/>
      <c r="KY9" s="444"/>
      <c r="KZ9" s="444"/>
      <c r="LA9" s="444"/>
      <c r="LB9" s="444"/>
      <c r="LC9" s="444"/>
      <c r="LD9" s="444"/>
      <c r="LE9" s="444"/>
      <c r="LF9" s="444"/>
      <c r="LG9" s="444"/>
      <c r="LH9" s="444"/>
      <c r="LI9" s="444"/>
      <c r="LJ9" s="444"/>
      <c r="LK9" s="444"/>
      <c r="LL9" s="444"/>
      <c r="LM9" s="444"/>
      <c r="LN9" s="444"/>
      <c r="LO9" s="444"/>
      <c r="LP9" s="444"/>
      <c r="LQ9" s="444"/>
      <c r="LR9" s="444"/>
      <c r="LS9" s="444"/>
      <c r="LT9" s="444"/>
      <c r="LU9" s="444"/>
      <c r="LV9" s="444"/>
      <c r="LW9" s="444"/>
      <c r="LX9" s="444"/>
      <c r="LY9" s="444"/>
      <c r="LZ9" s="444"/>
      <c r="MA9" s="444"/>
      <c r="MB9" s="444"/>
      <c r="MC9" s="444"/>
      <c r="MD9" s="444"/>
      <c r="ME9" s="444"/>
      <c r="MF9" s="444"/>
      <c r="MG9" s="444"/>
      <c r="MH9" s="444"/>
      <c r="MI9" s="444"/>
      <c r="MJ9" s="444"/>
      <c r="MK9" s="444"/>
      <c r="ML9" s="444"/>
      <c r="MM9" s="444"/>
      <c r="MN9" s="444"/>
      <c r="MO9" s="444"/>
      <c r="MP9" s="444"/>
      <c r="MQ9" s="444"/>
      <c r="MR9" s="444"/>
      <c r="MS9" s="444"/>
      <c r="MT9" s="444"/>
      <c r="MU9" s="444"/>
      <c r="MV9" s="444"/>
      <c r="MW9" s="444"/>
      <c r="MX9" s="444"/>
      <c r="MY9" s="444"/>
      <c r="MZ9" s="444"/>
      <c r="NA9" s="444"/>
      <c r="NB9" s="444"/>
      <c r="NC9" s="444"/>
      <c r="ND9" s="444"/>
      <c r="NE9" s="444"/>
      <c r="NF9" s="444"/>
      <c r="NG9" s="444"/>
      <c r="NH9" s="444"/>
      <c r="NI9" s="444"/>
      <c r="NJ9" s="444"/>
      <c r="NK9" s="444"/>
      <c r="NL9" s="444"/>
      <c r="NM9" s="444"/>
      <c r="NN9" s="444"/>
      <c r="NO9" s="444"/>
      <c r="NP9" s="444"/>
      <c r="NQ9" s="444"/>
      <c r="NR9" s="444"/>
      <c r="NS9" s="444"/>
      <c r="NT9" s="444"/>
      <c r="NU9" s="444"/>
      <c r="NV9" s="444"/>
      <c r="NW9" s="444"/>
      <c r="NX9" s="444"/>
      <c r="NY9" s="444"/>
      <c r="NZ9" s="444"/>
      <c r="OA9" s="444"/>
      <c r="OB9" s="444"/>
      <c r="OC9" s="444"/>
      <c r="OD9" s="444"/>
      <c r="OE9" s="444"/>
      <c r="OF9" s="444"/>
      <c r="OG9" s="444"/>
      <c r="OH9" s="444"/>
      <c r="OI9" s="444"/>
      <c r="OJ9" s="444"/>
      <c r="OK9" s="444"/>
      <c r="OL9" s="444"/>
      <c r="OM9" s="444"/>
      <c r="ON9" s="444"/>
      <c r="OO9" s="444"/>
      <c r="OP9" s="444"/>
      <c r="OQ9" s="444"/>
      <c r="OR9" s="444"/>
      <c r="OS9" s="444"/>
      <c r="OT9" s="444"/>
      <c r="OU9" s="444"/>
      <c r="OV9" s="444"/>
      <c r="OW9" s="444"/>
      <c r="OX9" s="444"/>
      <c r="OY9" s="444"/>
      <c r="OZ9" s="444"/>
      <c r="PA9" s="444"/>
      <c r="PB9" s="444"/>
      <c r="PC9" s="444"/>
      <c r="PD9" s="444"/>
      <c r="PE9" s="444"/>
      <c r="PF9" s="444"/>
      <c r="PG9" s="444"/>
      <c r="PH9" s="444"/>
      <c r="PI9" s="444"/>
      <c r="PJ9" s="444"/>
      <c r="PK9" s="444"/>
      <c r="PL9" s="444"/>
      <c r="PM9" s="444"/>
      <c r="PN9" s="444"/>
      <c r="PO9" s="444"/>
      <c r="PP9" s="444"/>
      <c r="PQ9" s="444"/>
      <c r="PR9" s="444"/>
      <c r="PS9" s="444"/>
      <c r="PT9" s="444"/>
      <c r="PU9" s="444"/>
      <c r="PV9" s="444"/>
      <c r="PW9" s="444"/>
      <c r="PX9" s="444"/>
      <c r="PY9" s="444"/>
      <c r="PZ9" s="444"/>
      <c r="QA9" s="444"/>
      <c r="QB9" s="444"/>
      <c r="QC9" s="444"/>
      <c r="QD9" s="444"/>
      <c r="QE9" s="444"/>
      <c r="QF9" s="444"/>
      <c r="QG9" s="444"/>
      <c r="QH9" s="444"/>
      <c r="QI9" s="444"/>
      <c r="QJ9" s="444"/>
      <c r="QK9" s="444"/>
      <c r="QL9" s="444"/>
      <c r="QM9" s="444"/>
      <c r="QN9" s="444"/>
      <c r="QO9" s="444"/>
      <c r="QP9" s="444"/>
      <c r="QQ9" s="444"/>
      <c r="QR9" s="444"/>
      <c r="QS9" s="444"/>
      <c r="QT9" s="444"/>
      <c r="QU9" s="444"/>
      <c r="QV9" s="444"/>
      <c r="QW9" s="444"/>
      <c r="QX9" s="444"/>
      <c r="QY9" s="444"/>
      <c r="QZ9" s="444"/>
      <c r="RA9" s="444"/>
      <c r="RB9" s="444"/>
      <c r="RC9" s="444"/>
      <c r="RD9" s="444"/>
      <c r="RE9" s="444"/>
      <c r="RF9" s="444"/>
      <c r="RG9" s="444"/>
      <c r="RH9" s="444"/>
      <c r="RI9" s="444"/>
      <c r="RJ9" s="444"/>
      <c r="RK9" s="444"/>
      <c r="RL9" s="444"/>
      <c r="RM9" s="444"/>
      <c r="RN9" s="444"/>
      <c r="RO9" s="444"/>
      <c r="RP9" s="444"/>
      <c r="RQ9" s="444"/>
      <c r="RR9" s="444"/>
      <c r="RS9" s="444"/>
      <c r="RT9" s="444"/>
      <c r="RU9" s="444"/>
      <c r="RV9" s="444"/>
      <c r="RW9" s="444"/>
      <c r="RX9" s="444"/>
      <c r="RY9" s="444"/>
      <c r="RZ9" s="444"/>
      <c r="SA9" s="444"/>
      <c r="SB9" s="444"/>
      <c r="SC9" s="444"/>
      <c r="SD9" s="444"/>
      <c r="SE9" s="444"/>
      <c r="SF9" s="444"/>
      <c r="SG9" s="444"/>
      <c r="SH9" s="444"/>
      <c r="SI9" s="444"/>
      <c r="SJ9" s="444"/>
      <c r="SK9" s="444"/>
      <c r="SL9" s="444"/>
      <c r="SM9" s="444"/>
      <c r="SN9" s="444"/>
      <c r="SO9" s="444"/>
      <c r="SP9" s="444"/>
      <c r="SQ9" s="444"/>
      <c r="SR9" s="444"/>
      <c r="SS9" s="444"/>
      <c r="ST9" s="444"/>
      <c r="SU9" s="444"/>
      <c r="SV9" s="444"/>
      <c r="SW9" s="444"/>
      <c r="SX9" s="444"/>
      <c r="SY9" s="444"/>
      <c r="SZ9" s="444"/>
      <c r="TA9" s="444"/>
      <c r="TB9" s="444"/>
      <c r="TC9" s="444"/>
      <c r="TD9" s="444"/>
      <c r="TE9" s="444"/>
      <c r="TF9" s="444"/>
      <c r="TG9" s="444"/>
      <c r="TH9" s="444"/>
      <c r="TI9" s="444"/>
      <c r="TJ9" s="444"/>
      <c r="TK9" s="444"/>
      <c r="TL9" s="444"/>
      <c r="TM9" s="444"/>
      <c r="TN9" s="444"/>
      <c r="TO9" s="444"/>
      <c r="TP9" s="444"/>
      <c r="TQ9" s="444"/>
      <c r="TR9" s="444"/>
      <c r="TS9" s="444"/>
      <c r="TT9" s="444"/>
      <c r="TU9" s="444"/>
      <c r="TV9" s="444"/>
      <c r="TW9" s="444"/>
      <c r="TX9" s="444"/>
      <c r="TY9" s="444"/>
      <c r="TZ9" s="444"/>
      <c r="UA9" s="444"/>
      <c r="UB9" s="444"/>
      <c r="UC9" s="444"/>
      <c r="UD9" s="444"/>
      <c r="UE9" s="444"/>
      <c r="UF9" s="444"/>
      <c r="UG9" s="444"/>
      <c r="UH9" s="444"/>
      <c r="UI9" s="444"/>
      <c r="UJ9" s="444"/>
      <c r="UK9" s="444"/>
      <c r="UL9" s="444"/>
      <c r="UM9" s="444"/>
      <c r="UN9" s="444"/>
      <c r="UO9" s="444"/>
      <c r="UP9" s="444"/>
      <c r="UQ9" s="444"/>
      <c r="UR9" s="444"/>
      <c r="US9" s="444"/>
      <c r="UT9" s="444"/>
      <c r="UU9" s="444"/>
      <c r="UV9" s="444"/>
      <c r="UW9" s="444"/>
      <c r="UX9" s="444"/>
      <c r="UY9" s="444"/>
      <c r="UZ9" s="444"/>
      <c r="VA9" s="444"/>
      <c r="VB9" s="444"/>
      <c r="VC9" s="444"/>
      <c r="VD9" s="444"/>
      <c r="VE9" s="444"/>
      <c r="VF9" s="444"/>
      <c r="VG9" s="444"/>
      <c r="VH9" s="444"/>
      <c r="VI9" s="444"/>
      <c r="VJ9" s="444"/>
      <c r="VK9" s="444"/>
      <c r="VL9" s="444"/>
      <c r="VM9" s="444"/>
      <c r="VN9" s="444"/>
      <c r="VO9" s="444"/>
      <c r="VP9" s="444"/>
      <c r="VQ9" s="444"/>
      <c r="VR9" s="444"/>
      <c r="VS9" s="444"/>
      <c r="VT9" s="444"/>
      <c r="VU9" s="444"/>
      <c r="VV9" s="444"/>
      <c r="VW9" s="444"/>
      <c r="VX9" s="444"/>
      <c r="VY9" s="444"/>
      <c r="VZ9" s="444"/>
      <c r="WA9" s="444"/>
      <c r="WB9" s="444"/>
      <c r="WC9" s="444"/>
      <c r="WD9" s="444"/>
      <c r="WE9" s="444"/>
      <c r="WF9" s="444"/>
      <c r="WG9" s="444"/>
      <c r="WH9" s="444"/>
      <c r="WI9" s="444"/>
      <c r="WJ9" s="444"/>
      <c r="WK9" s="444"/>
      <c r="WL9" s="444"/>
      <c r="WM9" s="444"/>
      <c r="WN9" s="444"/>
      <c r="WO9" s="444"/>
      <c r="WP9" s="444"/>
      <c r="WQ9" s="444"/>
      <c r="WR9" s="444"/>
      <c r="WS9" s="444"/>
      <c r="WT9" s="444"/>
      <c r="WU9" s="444"/>
      <c r="WV9" s="444"/>
      <c r="WW9" s="444"/>
      <c r="WX9" s="444"/>
      <c r="WY9" s="444"/>
      <c r="WZ9" s="444"/>
      <c r="XA9" s="444"/>
      <c r="XB9" s="444"/>
      <c r="XC9" s="444"/>
      <c r="XD9" s="444"/>
      <c r="XE9" s="444"/>
      <c r="XF9" s="444"/>
      <c r="XG9" s="443"/>
    </row>
    <row r="10" spans="1:631" s="455" customFormat="1" ht="14.4">
      <c r="A10" s="1137"/>
      <c r="B10" s="1163" t="s">
        <v>241</v>
      </c>
      <c r="C10" s="1164" t="s">
        <v>1397</v>
      </c>
      <c r="D10" s="1165">
        <v>30</v>
      </c>
      <c r="E10" s="374">
        <f t="shared" si="0"/>
        <v>9.8671688801124889E-3</v>
      </c>
      <c r="F10" s="1166" t="s">
        <v>28</v>
      </c>
      <c r="G10" s="1167">
        <v>4</v>
      </c>
      <c r="H10" s="1168">
        <f t="shared" si="4"/>
        <v>143</v>
      </c>
      <c r="I10" s="1169">
        <f t="shared" si="5"/>
        <v>381.91</v>
      </c>
      <c r="J10" s="1169">
        <f t="shared" si="6"/>
        <v>381.91</v>
      </c>
      <c r="K10" s="447">
        <f t="shared" si="7"/>
        <v>0</v>
      </c>
      <c r="L10" s="448">
        <v>572</v>
      </c>
      <c r="M10" s="447"/>
      <c r="N10" s="1170">
        <v>229.15</v>
      </c>
      <c r="O10" s="1170">
        <v>1527.64</v>
      </c>
      <c r="P10" s="449">
        <f t="shared" si="8"/>
        <v>0</v>
      </c>
      <c r="Q10" s="1170">
        <v>1527.64</v>
      </c>
      <c r="R10" s="449"/>
      <c r="S10" s="450"/>
      <c r="T10" s="449"/>
      <c r="U10" s="451">
        <v>0</v>
      </c>
      <c r="V10" s="450">
        <f t="shared" si="1"/>
        <v>0</v>
      </c>
      <c r="W10" s="449">
        <f t="shared" si="1"/>
        <v>0</v>
      </c>
      <c r="X10" s="449">
        <f t="shared" si="11"/>
        <v>0</v>
      </c>
      <c r="Y10" s="452">
        <f t="shared" si="2"/>
        <v>1.6954026287103112</v>
      </c>
      <c r="Z10" s="450">
        <f t="shared" si="3"/>
        <v>969.770303622298</v>
      </c>
      <c r="AA10" s="453" t="str">
        <f t="shared" si="9"/>
        <v/>
      </c>
      <c r="AB10" s="1171" t="str">
        <f t="shared" si="10"/>
        <v/>
      </c>
      <c r="AC10" s="444"/>
      <c r="AD10" s="444"/>
      <c r="AE10" s="444"/>
      <c r="AF10" s="444"/>
      <c r="AG10" s="444"/>
      <c r="AH10" s="444"/>
      <c r="AI10" s="444"/>
      <c r="AJ10" s="444"/>
      <c r="AK10" s="444"/>
      <c r="AL10" s="444"/>
      <c r="AM10" s="444"/>
      <c r="AN10" s="444"/>
      <c r="AO10" s="444"/>
      <c r="AP10" s="444"/>
      <c r="AQ10" s="444"/>
      <c r="AR10" s="444"/>
      <c r="AS10" s="444"/>
      <c r="AT10" s="444"/>
      <c r="AU10" s="444"/>
      <c r="AV10" s="444"/>
      <c r="AW10" s="444"/>
      <c r="AX10" s="444"/>
      <c r="AY10" s="444"/>
      <c r="AZ10" s="444"/>
      <c r="BA10" s="444"/>
      <c r="BB10" s="444"/>
      <c r="BC10" s="444"/>
      <c r="BD10" s="444"/>
      <c r="BE10" s="444"/>
      <c r="BF10" s="444"/>
      <c r="BG10" s="444"/>
      <c r="BH10" s="444"/>
      <c r="BI10" s="444"/>
      <c r="BJ10" s="444"/>
      <c r="BK10" s="444"/>
      <c r="BL10" s="444"/>
      <c r="BM10" s="444"/>
      <c r="BN10" s="444"/>
      <c r="BO10" s="444"/>
      <c r="BP10" s="444"/>
      <c r="BQ10" s="444"/>
      <c r="BR10" s="444"/>
      <c r="BS10" s="444"/>
      <c r="BT10" s="444"/>
      <c r="BU10" s="444"/>
      <c r="BV10" s="444"/>
      <c r="BW10" s="444"/>
      <c r="BX10" s="444"/>
      <c r="BY10" s="444"/>
      <c r="BZ10" s="444"/>
      <c r="CA10" s="444"/>
      <c r="CB10" s="444"/>
      <c r="CC10" s="444"/>
      <c r="CD10" s="444"/>
      <c r="CE10" s="444"/>
      <c r="CF10" s="444"/>
      <c r="CG10" s="444"/>
      <c r="CH10" s="444"/>
      <c r="CI10" s="444"/>
      <c r="CJ10" s="444"/>
      <c r="CK10" s="444"/>
      <c r="CL10" s="444"/>
      <c r="CM10" s="444"/>
      <c r="CN10" s="444"/>
      <c r="CO10" s="444"/>
      <c r="CP10" s="444"/>
      <c r="CQ10" s="444"/>
      <c r="CR10" s="444"/>
      <c r="CS10" s="444"/>
      <c r="CT10" s="444"/>
      <c r="CU10" s="444"/>
      <c r="CV10" s="444"/>
      <c r="CW10" s="444"/>
      <c r="CX10" s="444"/>
      <c r="CY10" s="444"/>
      <c r="CZ10" s="444"/>
      <c r="DA10" s="444"/>
      <c r="DB10" s="444"/>
      <c r="DC10" s="444"/>
      <c r="DD10" s="444"/>
      <c r="DE10" s="444"/>
      <c r="DF10" s="444"/>
      <c r="DG10" s="444"/>
      <c r="DH10" s="444"/>
      <c r="DI10" s="444"/>
      <c r="DJ10" s="444"/>
      <c r="DK10" s="444"/>
      <c r="DL10" s="444"/>
      <c r="DM10" s="444"/>
      <c r="DN10" s="444"/>
      <c r="DO10" s="444"/>
      <c r="DP10" s="444"/>
      <c r="DQ10" s="444"/>
      <c r="DR10" s="444"/>
      <c r="DS10" s="444"/>
      <c r="DT10" s="444"/>
      <c r="DU10" s="444"/>
      <c r="DV10" s="444"/>
      <c r="DW10" s="444"/>
      <c r="DX10" s="444"/>
      <c r="DY10" s="444"/>
      <c r="DZ10" s="444"/>
      <c r="EA10" s="444"/>
      <c r="EB10" s="444"/>
      <c r="EC10" s="444"/>
      <c r="ED10" s="444"/>
      <c r="EE10" s="444"/>
      <c r="EF10" s="444"/>
      <c r="EG10" s="444"/>
      <c r="EH10" s="444"/>
      <c r="EI10" s="444"/>
      <c r="EJ10" s="444"/>
      <c r="EK10" s="444"/>
      <c r="EL10" s="444"/>
      <c r="EM10" s="444"/>
      <c r="EN10" s="444"/>
      <c r="EO10" s="444"/>
      <c r="EP10" s="444"/>
      <c r="EQ10" s="444"/>
      <c r="ER10" s="444"/>
      <c r="ES10" s="444"/>
      <c r="ET10" s="444"/>
      <c r="EU10" s="444"/>
      <c r="EV10" s="444"/>
      <c r="EW10" s="444"/>
      <c r="EX10" s="444"/>
      <c r="EY10" s="444"/>
      <c r="EZ10" s="444"/>
      <c r="FA10" s="444"/>
      <c r="FB10" s="444"/>
      <c r="FC10" s="444"/>
      <c r="FD10" s="444"/>
      <c r="FE10" s="444"/>
      <c r="FF10" s="444"/>
      <c r="FG10" s="444"/>
      <c r="FH10" s="444"/>
      <c r="FI10" s="444"/>
      <c r="FJ10" s="444"/>
      <c r="FK10" s="444"/>
      <c r="FL10" s="444"/>
      <c r="FM10" s="444"/>
      <c r="FN10" s="444"/>
      <c r="FO10" s="444"/>
      <c r="FP10" s="444"/>
      <c r="FQ10" s="444"/>
      <c r="FR10" s="444"/>
      <c r="FS10" s="444"/>
      <c r="FT10" s="444"/>
      <c r="FU10" s="444"/>
      <c r="FV10" s="444"/>
      <c r="FW10" s="444"/>
      <c r="FX10" s="444"/>
      <c r="FY10" s="444"/>
      <c r="FZ10" s="444"/>
      <c r="GA10" s="444"/>
      <c r="GB10" s="444"/>
      <c r="GC10" s="444"/>
      <c r="GD10" s="444"/>
      <c r="GE10" s="444"/>
      <c r="GF10" s="444"/>
      <c r="GG10" s="444"/>
      <c r="GH10" s="444"/>
      <c r="GI10" s="444"/>
      <c r="GJ10" s="444"/>
      <c r="GK10" s="444"/>
      <c r="GL10" s="444"/>
      <c r="GM10" s="444"/>
      <c r="GN10" s="444"/>
      <c r="GO10" s="444"/>
      <c r="GP10" s="444"/>
      <c r="GQ10" s="444"/>
      <c r="GR10" s="444"/>
      <c r="GS10" s="444"/>
      <c r="GT10" s="444"/>
      <c r="GU10" s="444"/>
      <c r="GV10" s="444"/>
      <c r="GW10" s="444"/>
      <c r="GX10" s="444"/>
      <c r="GY10" s="444"/>
      <c r="GZ10" s="444"/>
      <c r="HA10" s="444"/>
      <c r="HB10" s="444"/>
      <c r="HC10" s="444"/>
      <c r="HD10" s="444"/>
      <c r="HE10" s="444"/>
      <c r="HF10" s="444"/>
      <c r="HG10" s="444"/>
      <c r="HH10" s="444"/>
      <c r="HI10" s="444"/>
      <c r="HJ10" s="444"/>
      <c r="HK10" s="444"/>
      <c r="HL10" s="444"/>
      <c r="HM10" s="444"/>
      <c r="HN10" s="444"/>
      <c r="HO10" s="444"/>
      <c r="HP10" s="444"/>
      <c r="HQ10" s="444"/>
      <c r="HR10" s="444"/>
      <c r="HS10" s="444"/>
      <c r="HT10" s="444"/>
      <c r="HU10" s="444"/>
      <c r="HV10" s="444"/>
      <c r="HW10" s="444"/>
      <c r="HX10" s="444"/>
      <c r="HY10" s="444"/>
      <c r="HZ10" s="444"/>
      <c r="IA10" s="444"/>
      <c r="IB10" s="444"/>
      <c r="IC10" s="444"/>
      <c r="ID10" s="444"/>
      <c r="IE10" s="444"/>
      <c r="IF10" s="444"/>
      <c r="IG10" s="444"/>
      <c r="IH10" s="444"/>
      <c r="II10" s="444"/>
      <c r="IJ10" s="444"/>
      <c r="IK10" s="444"/>
      <c r="IL10" s="444"/>
      <c r="IM10" s="444"/>
      <c r="IN10" s="444"/>
      <c r="IO10" s="444"/>
      <c r="IP10" s="444"/>
      <c r="IQ10" s="444"/>
      <c r="IR10" s="444"/>
      <c r="IS10" s="444"/>
      <c r="IT10" s="444"/>
      <c r="IU10" s="444"/>
      <c r="IV10" s="444"/>
      <c r="IW10" s="444"/>
      <c r="IX10" s="444"/>
      <c r="IY10" s="444"/>
      <c r="IZ10" s="444"/>
      <c r="JA10" s="444"/>
      <c r="JB10" s="444"/>
      <c r="JC10" s="444"/>
      <c r="JD10" s="444"/>
      <c r="JE10" s="444"/>
      <c r="JF10" s="444"/>
      <c r="JG10" s="444"/>
      <c r="JH10" s="444"/>
      <c r="JI10" s="444"/>
      <c r="JJ10" s="444"/>
      <c r="JK10" s="444"/>
      <c r="JL10" s="444"/>
      <c r="JM10" s="444"/>
      <c r="JN10" s="444"/>
      <c r="JO10" s="444"/>
      <c r="JP10" s="444"/>
      <c r="JQ10" s="444"/>
      <c r="JR10" s="444"/>
      <c r="JS10" s="444"/>
      <c r="JT10" s="444"/>
      <c r="JU10" s="444"/>
      <c r="JV10" s="444"/>
      <c r="JW10" s="444"/>
      <c r="JX10" s="444"/>
      <c r="JY10" s="444"/>
      <c r="JZ10" s="444"/>
      <c r="KA10" s="444"/>
      <c r="KB10" s="444"/>
      <c r="KC10" s="444"/>
      <c r="KD10" s="444"/>
      <c r="KE10" s="444"/>
      <c r="KF10" s="444"/>
      <c r="KG10" s="444"/>
      <c r="KH10" s="444"/>
      <c r="KI10" s="444"/>
      <c r="KJ10" s="444"/>
      <c r="KK10" s="444"/>
      <c r="KL10" s="444"/>
      <c r="KM10" s="444"/>
      <c r="KN10" s="444"/>
      <c r="KO10" s="444"/>
      <c r="KP10" s="444"/>
      <c r="KQ10" s="444"/>
      <c r="KR10" s="444"/>
      <c r="KS10" s="444"/>
      <c r="KT10" s="444"/>
      <c r="KU10" s="444"/>
      <c r="KV10" s="444"/>
      <c r="KW10" s="444"/>
      <c r="KX10" s="444"/>
      <c r="KY10" s="444"/>
      <c r="KZ10" s="444"/>
      <c r="LA10" s="444"/>
      <c r="LB10" s="444"/>
      <c r="LC10" s="444"/>
      <c r="LD10" s="444"/>
      <c r="LE10" s="444"/>
      <c r="LF10" s="444"/>
      <c r="LG10" s="444"/>
      <c r="LH10" s="444"/>
      <c r="LI10" s="444"/>
      <c r="LJ10" s="444"/>
      <c r="LK10" s="444"/>
      <c r="LL10" s="444"/>
      <c r="LM10" s="444"/>
      <c r="LN10" s="444"/>
      <c r="LO10" s="444"/>
      <c r="LP10" s="444"/>
      <c r="LQ10" s="444"/>
      <c r="LR10" s="444"/>
      <c r="LS10" s="444"/>
      <c r="LT10" s="444"/>
      <c r="LU10" s="444"/>
      <c r="LV10" s="444"/>
      <c r="LW10" s="444"/>
      <c r="LX10" s="444"/>
      <c r="LY10" s="444"/>
      <c r="LZ10" s="444"/>
      <c r="MA10" s="444"/>
      <c r="MB10" s="444"/>
      <c r="MC10" s="444"/>
      <c r="MD10" s="444"/>
      <c r="ME10" s="444"/>
      <c r="MF10" s="444"/>
      <c r="MG10" s="444"/>
      <c r="MH10" s="444"/>
      <c r="MI10" s="444"/>
      <c r="MJ10" s="444"/>
      <c r="MK10" s="444"/>
      <c r="ML10" s="444"/>
      <c r="MM10" s="444"/>
      <c r="MN10" s="444"/>
      <c r="MO10" s="444"/>
      <c r="MP10" s="444"/>
      <c r="MQ10" s="444"/>
      <c r="MR10" s="444"/>
      <c r="MS10" s="444"/>
      <c r="MT10" s="444"/>
      <c r="MU10" s="444"/>
      <c r="MV10" s="444"/>
      <c r="MW10" s="444"/>
      <c r="MX10" s="444"/>
      <c r="MY10" s="444"/>
      <c r="MZ10" s="444"/>
      <c r="NA10" s="444"/>
      <c r="NB10" s="444"/>
      <c r="NC10" s="444"/>
      <c r="ND10" s="444"/>
      <c r="NE10" s="444"/>
      <c r="NF10" s="444"/>
      <c r="NG10" s="444"/>
      <c r="NH10" s="444"/>
      <c r="NI10" s="444"/>
      <c r="NJ10" s="444"/>
      <c r="NK10" s="444"/>
      <c r="NL10" s="444"/>
      <c r="NM10" s="444"/>
      <c r="NN10" s="444"/>
      <c r="NO10" s="444"/>
      <c r="NP10" s="444"/>
      <c r="NQ10" s="444"/>
      <c r="NR10" s="444"/>
      <c r="NS10" s="444"/>
      <c r="NT10" s="444"/>
      <c r="NU10" s="444"/>
      <c r="NV10" s="444"/>
      <c r="NW10" s="444"/>
      <c r="NX10" s="444"/>
      <c r="NY10" s="444"/>
      <c r="NZ10" s="444"/>
      <c r="OA10" s="444"/>
      <c r="OB10" s="444"/>
      <c r="OC10" s="444"/>
      <c r="OD10" s="444"/>
      <c r="OE10" s="444"/>
      <c r="OF10" s="444"/>
      <c r="OG10" s="444"/>
      <c r="OH10" s="444"/>
      <c r="OI10" s="444"/>
      <c r="OJ10" s="444"/>
      <c r="OK10" s="444"/>
      <c r="OL10" s="444"/>
      <c r="OM10" s="444"/>
      <c r="ON10" s="444"/>
      <c r="OO10" s="444"/>
      <c r="OP10" s="444"/>
      <c r="OQ10" s="444"/>
      <c r="OR10" s="444"/>
      <c r="OS10" s="444"/>
      <c r="OT10" s="444"/>
      <c r="OU10" s="444"/>
      <c r="OV10" s="444"/>
      <c r="OW10" s="444"/>
      <c r="OX10" s="444"/>
      <c r="OY10" s="444"/>
      <c r="OZ10" s="444"/>
      <c r="PA10" s="444"/>
      <c r="PB10" s="444"/>
      <c r="PC10" s="444"/>
      <c r="PD10" s="444"/>
      <c r="PE10" s="444"/>
      <c r="PF10" s="444"/>
      <c r="PG10" s="444"/>
      <c r="PH10" s="444"/>
      <c r="PI10" s="444"/>
      <c r="PJ10" s="444"/>
      <c r="PK10" s="444"/>
      <c r="PL10" s="444"/>
      <c r="PM10" s="444"/>
      <c r="PN10" s="444"/>
      <c r="PO10" s="444"/>
      <c r="PP10" s="444"/>
      <c r="PQ10" s="444"/>
      <c r="PR10" s="444"/>
      <c r="PS10" s="444"/>
      <c r="PT10" s="444"/>
      <c r="PU10" s="444"/>
      <c r="PV10" s="444"/>
      <c r="PW10" s="444"/>
      <c r="PX10" s="444"/>
      <c r="PY10" s="444"/>
      <c r="PZ10" s="444"/>
      <c r="QA10" s="444"/>
      <c r="QB10" s="444"/>
      <c r="QC10" s="444"/>
      <c r="QD10" s="444"/>
      <c r="QE10" s="444"/>
      <c r="QF10" s="444"/>
      <c r="QG10" s="444"/>
      <c r="QH10" s="444"/>
      <c r="QI10" s="444"/>
      <c r="QJ10" s="444"/>
      <c r="QK10" s="444"/>
      <c r="QL10" s="444"/>
      <c r="QM10" s="444"/>
      <c r="QN10" s="444"/>
      <c r="QO10" s="444"/>
      <c r="QP10" s="444"/>
      <c r="QQ10" s="444"/>
      <c r="QR10" s="444"/>
      <c r="QS10" s="444"/>
      <c r="QT10" s="444"/>
      <c r="QU10" s="444"/>
      <c r="QV10" s="444"/>
      <c r="QW10" s="444"/>
      <c r="QX10" s="444"/>
      <c r="QY10" s="444"/>
      <c r="QZ10" s="444"/>
      <c r="RA10" s="444"/>
      <c r="RB10" s="444"/>
      <c r="RC10" s="444"/>
      <c r="RD10" s="444"/>
      <c r="RE10" s="444"/>
      <c r="RF10" s="444"/>
      <c r="RG10" s="444"/>
      <c r="RH10" s="444"/>
      <c r="RI10" s="444"/>
      <c r="RJ10" s="444"/>
      <c r="RK10" s="444"/>
      <c r="RL10" s="444"/>
      <c r="RM10" s="444"/>
      <c r="RN10" s="444"/>
      <c r="RO10" s="444"/>
      <c r="RP10" s="444"/>
      <c r="RQ10" s="444"/>
      <c r="RR10" s="444"/>
      <c r="RS10" s="444"/>
      <c r="RT10" s="444"/>
      <c r="RU10" s="444"/>
      <c r="RV10" s="444"/>
      <c r="RW10" s="444"/>
      <c r="RX10" s="444"/>
      <c r="RY10" s="444"/>
      <c r="RZ10" s="444"/>
      <c r="SA10" s="444"/>
      <c r="SB10" s="444"/>
      <c r="SC10" s="444"/>
      <c r="SD10" s="444"/>
      <c r="SE10" s="444"/>
      <c r="SF10" s="444"/>
      <c r="SG10" s="444"/>
      <c r="SH10" s="444"/>
      <c r="SI10" s="444"/>
      <c r="SJ10" s="444"/>
      <c r="SK10" s="444"/>
      <c r="SL10" s="444"/>
      <c r="SM10" s="444"/>
      <c r="SN10" s="444"/>
      <c r="SO10" s="444"/>
      <c r="SP10" s="444"/>
      <c r="SQ10" s="444"/>
      <c r="SR10" s="444"/>
      <c r="SS10" s="444"/>
      <c r="ST10" s="444"/>
      <c r="SU10" s="444"/>
      <c r="SV10" s="444"/>
      <c r="SW10" s="444"/>
      <c r="SX10" s="444"/>
      <c r="SY10" s="444"/>
      <c r="SZ10" s="444"/>
      <c r="TA10" s="444"/>
      <c r="TB10" s="444"/>
      <c r="TC10" s="444"/>
      <c r="TD10" s="444"/>
      <c r="TE10" s="444"/>
      <c r="TF10" s="444"/>
      <c r="TG10" s="444"/>
      <c r="TH10" s="444"/>
      <c r="TI10" s="444"/>
      <c r="TJ10" s="444"/>
      <c r="TK10" s="444"/>
      <c r="TL10" s="444"/>
      <c r="TM10" s="444"/>
      <c r="TN10" s="444"/>
      <c r="TO10" s="444"/>
      <c r="TP10" s="444"/>
      <c r="TQ10" s="444"/>
      <c r="TR10" s="444"/>
      <c r="TS10" s="444"/>
      <c r="TT10" s="444"/>
      <c r="TU10" s="444"/>
      <c r="TV10" s="444"/>
      <c r="TW10" s="444"/>
      <c r="TX10" s="444"/>
      <c r="TY10" s="444"/>
      <c r="TZ10" s="444"/>
      <c r="UA10" s="444"/>
      <c r="UB10" s="444"/>
      <c r="UC10" s="444"/>
      <c r="UD10" s="444"/>
      <c r="UE10" s="444"/>
      <c r="UF10" s="444"/>
      <c r="UG10" s="444"/>
      <c r="UH10" s="444"/>
      <c r="UI10" s="444"/>
      <c r="UJ10" s="444"/>
      <c r="UK10" s="444"/>
      <c r="UL10" s="444"/>
      <c r="UM10" s="444"/>
      <c r="UN10" s="444"/>
      <c r="UO10" s="444"/>
      <c r="UP10" s="444"/>
      <c r="UQ10" s="444"/>
      <c r="UR10" s="444"/>
      <c r="US10" s="444"/>
      <c r="UT10" s="444"/>
      <c r="UU10" s="444"/>
      <c r="UV10" s="444"/>
      <c r="UW10" s="444"/>
      <c r="UX10" s="444"/>
      <c r="UY10" s="444"/>
      <c r="UZ10" s="444"/>
      <c r="VA10" s="444"/>
      <c r="VB10" s="444"/>
      <c r="VC10" s="444"/>
      <c r="VD10" s="444"/>
      <c r="VE10" s="444"/>
      <c r="VF10" s="444"/>
      <c r="VG10" s="444"/>
      <c r="VH10" s="444"/>
      <c r="VI10" s="444"/>
      <c r="VJ10" s="444"/>
      <c r="VK10" s="444"/>
      <c r="VL10" s="444"/>
      <c r="VM10" s="444"/>
      <c r="VN10" s="444"/>
      <c r="VO10" s="444"/>
      <c r="VP10" s="444"/>
      <c r="VQ10" s="444"/>
      <c r="VR10" s="444"/>
      <c r="VS10" s="444"/>
      <c r="VT10" s="444"/>
      <c r="VU10" s="444"/>
      <c r="VV10" s="444"/>
      <c r="VW10" s="444"/>
      <c r="VX10" s="444"/>
      <c r="VY10" s="444"/>
      <c r="VZ10" s="444"/>
      <c r="WA10" s="444"/>
      <c r="WB10" s="444"/>
      <c r="WC10" s="444"/>
      <c r="WD10" s="444"/>
      <c r="WE10" s="444"/>
      <c r="WF10" s="444"/>
      <c r="WG10" s="444"/>
      <c r="WH10" s="444"/>
      <c r="WI10" s="444"/>
      <c r="WJ10" s="444"/>
      <c r="WK10" s="444"/>
      <c r="WL10" s="444"/>
      <c r="WM10" s="444"/>
      <c r="WN10" s="444"/>
      <c r="WO10" s="444"/>
      <c r="WP10" s="444"/>
      <c r="WQ10" s="444"/>
      <c r="WR10" s="444"/>
      <c r="WS10" s="444"/>
      <c r="WT10" s="444"/>
      <c r="WU10" s="444"/>
      <c r="WV10" s="444"/>
      <c r="WW10" s="444"/>
      <c r="WX10" s="444"/>
      <c r="WY10" s="444"/>
      <c r="WZ10" s="444"/>
      <c r="XA10" s="444"/>
      <c r="XB10" s="444"/>
      <c r="XC10" s="444"/>
      <c r="XD10" s="444"/>
      <c r="XE10" s="444"/>
      <c r="XF10" s="444"/>
      <c r="XG10" s="443"/>
    </row>
    <row r="11" spans="1:631" s="455" customFormat="1" ht="14.4">
      <c r="A11" s="1137"/>
      <c r="B11" s="1163" t="s">
        <v>241</v>
      </c>
      <c r="C11" s="1164" t="s">
        <v>1398</v>
      </c>
      <c r="D11" s="1165">
        <v>30</v>
      </c>
      <c r="E11" s="374">
        <f t="shared" si="0"/>
        <v>0.96841103978802212</v>
      </c>
      <c r="F11" s="1166" t="s">
        <v>28</v>
      </c>
      <c r="G11" s="1167">
        <v>14</v>
      </c>
      <c r="H11" s="1168">
        <f t="shared" si="4"/>
        <v>4009.9149693080358</v>
      </c>
      <c r="I11" s="1169">
        <f t="shared" si="5"/>
        <v>15684.80642857143</v>
      </c>
      <c r="J11" s="1169">
        <f t="shared" si="6"/>
        <v>15684.80642857143</v>
      </c>
      <c r="K11" s="447">
        <f t="shared" si="7"/>
        <v>0</v>
      </c>
      <c r="L11" s="448">
        <v>56138.8095703125</v>
      </c>
      <c r="M11" s="447"/>
      <c r="N11" s="1170">
        <v>32938.080000000002</v>
      </c>
      <c r="O11" s="1170">
        <v>219587.29</v>
      </c>
      <c r="P11" s="449">
        <f t="shared" si="8"/>
        <v>0</v>
      </c>
      <c r="Q11" s="1170">
        <v>219587.29</v>
      </c>
      <c r="R11" s="449"/>
      <c r="S11" s="450"/>
      <c r="T11" s="449"/>
      <c r="U11" s="451">
        <v>0</v>
      </c>
      <c r="V11" s="450">
        <f t="shared" si="1"/>
        <v>0</v>
      </c>
      <c r="W11" s="449">
        <f t="shared" si="1"/>
        <v>0</v>
      </c>
      <c r="X11" s="449">
        <f t="shared" si="11"/>
        <v>0</v>
      </c>
      <c r="Y11" s="452">
        <f t="shared" si="2"/>
        <v>1.6954026287103112</v>
      </c>
      <c r="Z11" s="450">
        <f t="shared" si="3"/>
        <v>95177.885318175395</v>
      </c>
      <c r="AA11" s="453" t="str">
        <f t="shared" si="9"/>
        <v/>
      </c>
      <c r="AB11" s="1171" t="str">
        <f t="shared" si="10"/>
        <v/>
      </c>
      <c r="AC11" s="444"/>
      <c r="AD11" s="444"/>
      <c r="AE11" s="444"/>
      <c r="AF11" s="444"/>
      <c r="AG11" s="444"/>
      <c r="AH11" s="444"/>
      <c r="AI11" s="444"/>
      <c r="AJ11" s="444"/>
      <c r="AK11" s="444"/>
      <c r="AL11" s="444"/>
      <c r="AM11" s="444"/>
      <c r="AN11" s="444"/>
      <c r="AO11" s="444"/>
      <c r="AP11" s="444"/>
      <c r="AQ11" s="444"/>
      <c r="AR11" s="444"/>
      <c r="AS11" s="444"/>
      <c r="AT11" s="444"/>
      <c r="AU11" s="444"/>
      <c r="AV11" s="444"/>
      <c r="AW11" s="444"/>
      <c r="AX11" s="444"/>
      <c r="AY11" s="444"/>
      <c r="AZ11" s="444"/>
      <c r="BA11" s="444"/>
      <c r="BB11" s="444"/>
      <c r="BC11" s="444"/>
      <c r="BD11" s="444"/>
      <c r="BE11" s="444"/>
      <c r="BF11" s="444"/>
      <c r="BG11" s="444"/>
      <c r="BH11" s="444"/>
      <c r="BI11" s="444"/>
      <c r="BJ11" s="444"/>
      <c r="BK11" s="444"/>
      <c r="BL11" s="444"/>
      <c r="BM11" s="444"/>
      <c r="BN11" s="444"/>
      <c r="BO11" s="444"/>
      <c r="BP11" s="444"/>
      <c r="BQ11" s="444"/>
      <c r="BR11" s="444"/>
      <c r="BS11" s="444"/>
      <c r="BT11" s="444"/>
      <c r="BU11" s="444"/>
      <c r="BV11" s="444"/>
      <c r="BW11" s="444"/>
      <c r="BX11" s="444"/>
      <c r="BY11" s="444"/>
      <c r="BZ11" s="444"/>
      <c r="CA11" s="444"/>
      <c r="CB11" s="444"/>
      <c r="CC11" s="444"/>
      <c r="CD11" s="444"/>
      <c r="CE11" s="444"/>
      <c r="CF11" s="444"/>
      <c r="CG11" s="444"/>
      <c r="CH11" s="444"/>
      <c r="CI11" s="444"/>
      <c r="CJ11" s="444"/>
      <c r="CK11" s="444"/>
      <c r="CL11" s="444"/>
      <c r="CM11" s="444"/>
      <c r="CN11" s="444"/>
      <c r="CO11" s="444"/>
      <c r="CP11" s="444"/>
      <c r="CQ11" s="444"/>
      <c r="CR11" s="444"/>
      <c r="CS11" s="444"/>
      <c r="CT11" s="444"/>
      <c r="CU11" s="444"/>
      <c r="CV11" s="444"/>
      <c r="CW11" s="444"/>
      <c r="CX11" s="444"/>
      <c r="CY11" s="444"/>
      <c r="CZ11" s="444"/>
      <c r="DA11" s="444"/>
      <c r="DB11" s="444"/>
      <c r="DC11" s="444"/>
      <c r="DD11" s="444"/>
      <c r="DE11" s="444"/>
      <c r="DF11" s="444"/>
      <c r="DG11" s="444"/>
      <c r="DH11" s="444"/>
      <c r="DI11" s="444"/>
      <c r="DJ11" s="444"/>
      <c r="DK11" s="444"/>
      <c r="DL11" s="444"/>
      <c r="DM11" s="444"/>
      <c r="DN11" s="444"/>
      <c r="DO11" s="444"/>
      <c r="DP11" s="444"/>
      <c r="DQ11" s="444"/>
      <c r="DR11" s="444"/>
      <c r="DS11" s="444"/>
      <c r="DT11" s="444"/>
      <c r="DU11" s="444"/>
      <c r="DV11" s="444"/>
      <c r="DW11" s="444"/>
      <c r="DX11" s="444"/>
      <c r="DY11" s="444"/>
      <c r="DZ11" s="444"/>
      <c r="EA11" s="444"/>
      <c r="EB11" s="444"/>
      <c r="EC11" s="444"/>
      <c r="ED11" s="444"/>
      <c r="EE11" s="444"/>
      <c r="EF11" s="444"/>
      <c r="EG11" s="444"/>
      <c r="EH11" s="444"/>
      <c r="EI11" s="444"/>
      <c r="EJ11" s="444"/>
      <c r="EK11" s="444"/>
      <c r="EL11" s="444"/>
      <c r="EM11" s="444"/>
      <c r="EN11" s="444"/>
      <c r="EO11" s="444"/>
      <c r="EP11" s="444"/>
      <c r="EQ11" s="444"/>
      <c r="ER11" s="444"/>
      <c r="ES11" s="444"/>
      <c r="ET11" s="444"/>
      <c r="EU11" s="444"/>
      <c r="EV11" s="444"/>
      <c r="EW11" s="444"/>
      <c r="EX11" s="444"/>
      <c r="EY11" s="444"/>
      <c r="EZ11" s="444"/>
      <c r="FA11" s="444"/>
      <c r="FB11" s="444"/>
      <c r="FC11" s="444"/>
      <c r="FD11" s="444"/>
      <c r="FE11" s="444"/>
      <c r="FF11" s="444"/>
      <c r="FG11" s="444"/>
      <c r="FH11" s="444"/>
      <c r="FI11" s="444"/>
      <c r="FJ11" s="444"/>
      <c r="FK11" s="444"/>
      <c r="FL11" s="444"/>
      <c r="FM11" s="444"/>
      <c r="FN11" s="444"/>
      <c r="FO11" s="444"/>
      <c r="FP11" s="444"/>
      <c r="FQ11" s="444"/>
      <c r="FR11" s="444"/>
      <c r="FS11" s="444"/>
      <c r="FT11" s="444"/>
      <c r="FU11" s="444"/>
      <c r="FV11" s="444"/>
      <c r="FW11" s="444"/>
      <c r="FX11" s="444"/>
      <c r="FY11" s="444"/>
      <c r="FZ11" s="444"/>
      <c r="GA11" s="444"/>
      <c r="GB11" s="444"/>
      <c r="GC11" s="444"/>
      <c r="GD11" s="444"/>
      <c r="GE11" s="444"/>
      <c r="GF11" s="444"/>
      <c r="GG11" s="444"/>
      <c r="GH11" s="444"/>
      <c r="GI11" s="444"/>
      <c r="GJ11" s="444"/>
      <c r="GK11" s="444"/>
      <c r="GL11" s="444"/>
      <c r="GM11" s="444"/>
      <c r="GN11" s="444"/>
      <c r="GO11" s="444"/>
      <c r="GP11" s="444"/>
      <c r="GQ11" s="444"/>
      <c r="GR11" s="444"/>
      <c r="GS11" s="444"/>
      <c r="GT11" s="444"/>
      <c r="GU11" s="444"/>
      <c r="GV11" s="444"/>
      <c r="GW11" s="444"/>
      <c r="GX11" s="444"/>
      <c r="GY11" s="444"/>
      <c r="GZ11" s="444"/>
      <c r="HA11" s="444"/>
      <c r="HB11" s="444"/>
      <c r="HC11" s="444"/>
      <c r="HD11" s="444"/>
      <c r="HE11" s="444"/>
      <c r="HF11" s="444"/>
      <c r="HG11" s="444"/>
      <c r="HH11" s="444"/>
      <c r="HI11" s="444"/>
      <c r="HJ11" s="444"/>
      <c r="HK11" s="444"/>
      <c r="HL11" s="444"/>
      <c r="HM11" s="444"/>
      <c r="HN11" s="444"/>
      <c r="HO11" s="444"/>
      <c r="HP11" s="444"/>
      <c r="HQ11" s="444"/>
      <c r="HR11" s="444"/>
      <c r="HS11" s="444"/>
      <c r="HT11" s="444"/>
      <c r="HU11" s="444"/>
      <c r="HV11" s="444"/>
      <c r="HW11" s="444"/>
      <c r="HX11" s="444"/>
      <c r="HY11" s="444"/>
      <c r="HZ11" s="444"/>
      <c r="IA11" s="444"/>
      <c r="IB11" s="444"/>
      <c r="IC11" s="444"/>
      <c r="ID11" s="444"/>
      <c r="IE11" s="444"/>
      <c r="IF11" s="444"/>
      <c r="IG11" s="444"/>
      <c r="IH11" s="444"/>
      <c r="II11" s="444"/>
      <c r="IJ11" s="444"/>
      <c r="IK11" s="444"/>
      <c r="IL11" s="444"/>
      <c r="IM11" s="444"/>
      <c r="IN11" s="444"/>
      <c r="IO11" s="444"/>
      <c r="IP11" s="444"/>
      <c r="IQ11" s="444"/>
      <c r="IR11" s="444"/>
      <c r="IS11" s="444"/>
      <c r="IT11" s="444"/>
      <c r="IU11" s="444"/>
      <c r="IV11" s="444"/>
      <c r="IW11" s="444"/>
      <c r="IX11" s="444"/>
      <c r="IY11" s="444"/>
      <c r="IZ11" s="444"/>
      <c r="JA11" s="444"/>
      <c r="JB11" s="444"/>
      <c r="JC11" s="444"/>
      <c r="JD11" s="444"/>
      <c r="JE11" s="444"/>
      <c r="JF11" s="444"/>
      <c r="JG11" s="444"/>
      <c r="JH11" s="444"/>
      <c r="JI11" s="444"/>
      <c r="JJ11" s="444"/>
      <c r="JK11" s="444"/>
      <c r="JL11" s="444"/>
      <c r="JM11" s="444"/>
      <c r="JN11" s="444"/>
      <c r="JO11" s="444"/>
      <c r="JP11" s="444"/>
      <c r="JQ11" s="444"/>
      <c r="JR11" s="444"/>
      <c r="JS11" s="444"/>
      <c r="JT11" s="444"/>
      <c r="JU11" s="444"/>
      <c r="JV11" s="444"/>
      <c r="JW11" s="444"/>
      <c r="JX11" s="444"/>
      <c r="JY11" s="444"/>
      <c r="JZ11" s="444"/>
      <c r="KA11" s="444"/>
      <c r="KB11" s="444"/>
      <c r="KC11" s="444"/>
      <c r="KD11" s="444"/>
      <c r="KE11" s="444"/>
      <c r="KF11" s="444"/>
      <c r="KG11" s="444"/>
      <c r="KH11" s="444"/>
      <c r="KI11" s="444"/>
      <c r="KJ11" s="444"/>
      <c r="KK11" s="444"/>
      <c r="KL11" s="444"/>
      <c r="KM11" s="444"/>
      <c r="KN11" s="444"/>
      <c r="KO11" s="444"/>
      <c r="KP11" s="444"/>
      <c r="KQ11" s="444"/>
      <c r="KR11" s="444"/>
      <c r="KS11" s="444"/>
      <c r="KT11" s="444"/>
      <c r="KU11" s="444"/>
      <c r="KV11" s="444"/>
      <c r="KW11" s="444"/>
      <c r="KX11" s="444"/>
      <c r="KY11" s="444"/>
      <c r="KZ11" s="444"/>
      <c r="LA11" s="444"/>
      <c r="LB11" s="444"/>
      <c r="LC11" s="444"/>
      <c r="LD11" s="444"/>
      <c r="LE11" s="444"/>
      <c r="LF11" s="444"/>
      <c r="LG11" s="444"/>
      <c r="LH11" s="444"/>
      <c r="LI11" s="444"/>
      <c r="LJ11" s="444"/>
      <c r="LK11" s="444"/>
      <c r="LL11" s="444"/>
      <c r="LM11" s="444"/>
      <c r="LN11" s="444"/>
      <c r="LO11" s="444"/>
      <c r="LP11" s="444"/>
      <c r="LQ11" s="444"/>
      <c r="LR11" s="444"/>
      <c r="LS11" s="444"/>
      <c r="LT11" s="444"/>
      <c r="LU11" s="444"/>
      <c r="LV11" s="444"/>
      <c r="LW11" s="444"/>
      <c r="LX11" s="444"/>
      <c r="LY11" s="444"/>
      <c r="LZ11" s="444"/>
      <c r="MA11" s="444"/>
      <c r="MB11" s="444"/>
      <c r="MC11" s="444"/>
      <c r="MD11" s="444"/>
      <c r="ME11" s="444"/>
      <c r="MF11" s="444"/>
      <c r="MG11" s="444"/>
      <c r="MH11" s="444"/>
      <c r="MI11" s="444"/>
      <c r="MJ11" s="444"/>
      <c r="MK11" s="444"/>
      <c r="ML11" s="444"/>
      <c r="MM11" s="444"/>
      <c r="MN11" s="444"/>
      <c r="MO11" s="444"/>
      <c r="MP11" s="444"/>
      <c r="MQ11" s="444"/>
      <c r="MR11" s="444"/>
      <c r="MS11" s="444"/>
      <c r="MT11" s="444"/>
      <c r="MU11" s="444"/>
      <c r="MV11" s="444"/>
      <c r="MW11" s="444"/>
      <c r="MX11" s="444"/>
      <c r="MY11" s="444"/>
      <c r="MZ11" s="444"/>
      <c r="NA11" s="444"/>
      <c r="NB11" s="444"/>
      <c r="NC11" s="444"/>
      <c r="ND11" s="444"/>
      <c r="NE11" s="444"/>
      <c r="NF11" s="444"/>
      <c r="NG11" s="444"/>
      <c r="NH11" s="444"/>
      <c r="NI11" s="444"/>
      <c r="NJ11" s="444"/>
      <c r="NK11" s="444"/>
      <c r="NL11" s="444"/>
      <c r="NM11" s="444"/>
      <c r="NN11" s="444"/>
      <c r="NO11" s="444"/>
      <c r="NP11" s="444"/>
      <c r="NQ11" s="444"/>
      <c r="NR11" s="444"/>
      <c r="NS11" s="444"/>
      <c r="NT11" s="444"/>
      <c r="NU11" s="444"/>
      <c r="NV11" s="444"/>
      <c r="NW11" s="444"/>
      <c r="NX11" s="444"/>
      <c r="NY11" s="444"/>
      <c r="NZ11" s="444"/>
      <c r="OA11" s="444"/>
      <c r="OB11" s="444"/>
      <c r="OC11" s="444"/>
      <c r="OD11" s="444"/>
      <c r="OE11" s="444"/>
      <c r="OF11" s="444"/>
      <c r="OG11" s="444"/>
      <c r="OH11" s="444"/>
      <c r="OI11" s="444"/>
      <c r="OJ11" s="444"/>
      <c r="OK11" s="444"/>
      <c r="OL11" s="444"/>
      <c r="OM11" s="444"/>
      <c r="ON11" s="444"/>
      <c r="OO11" s="444"/>
      <c r="OP11" s="444"/>
      <c r="OQ11" s="444"/>
      <c r="OR11" s="444"/>
      <c r="OS11" s="444"/>
      <c r="OT11" s="444"/>
      <c r="OU11" s="444"/>
      <c r="OV11" s="444"/>
      <c r="OW11" s="444"/>
      <c r="OX11" s="444"/>
      <c r="OY11" s="444"/>
      <c r="OZ11" s="444"/>
      <c r="PA11" s="444"/>
      <c r="PB11" s="444"/>
      <c r="PC11" s="444"/>
      <c r="PD11" s="444"/>
      <c r="PE11" s="444"/>
      <c r="PF11" s="444"/>
      <c r="PG11" s="444"/>
      <c r="PH11" s="444"/>
      <c r="PI11" s="444"/>
      <c r="PJ11" s="444"/>
      <c r="PK11" s="444"/>
      <c r="PL11" s="444"/>
      <c r="PM11" s="444"/>
      <c r="PN11" s="444"/>
      <c r="PO11" s="444"/>
      <c r="PP11" s="444"/>
      <c r="PQ11" s="444"/>
      <c r="PR11" s="444"/>
      <c r="PS11" s="444"/>
      <c r="PT11" s="444"/>
      <c r="PU11" s="444"/>
      <c r="PV11" s="444"/>
      <c r="PW11" s="444"/>
      <c r="PX11" s="444"/>
      <c r="PY11" s="444"/>
      <c r="PZ11" s="444"/>
      <c r="QA11" s="444"/>
      <c r="QB11" s="444"/>
      <c r="QC11" s="444"/>
      <c r="QD11" s="444"/>
      <c r="QE11" s="444"/>
      <c r="QF11" s="444"/>
      <c r="QG11" s="444"/>
      <c r="QH11" s="444"/>
      <c r="QI11" s="444"/>
      <c r="QJ11" s="444"/>
      <c r="QK11" s="444"/>
      <c r="QL11" s="444"/>
      <c r="QM11" s="444"/>
      <c r="QN11" s="444"/>
      <c r="QO11" s="444"/>
      <c r="QP11" s="444"/>
      <c r="QQ11" s="444"/>
      <c r="QR11" s="444"/>
      <c r="QS11" s="444"/>
      <c r="QT11" s="444"/>
      <c r="QU11" s="444"/>
      <c r="QV11" s="444"/>
      <c r="QW11" s="444"/>
      <c r="QX11" s="444"/>
      <c r="QY11" s="444"/>
      <c r="QZ11" s="444"/>
      <c r="RA11" s="444"/>
      <c r="RB11" s="444"/>
      <c r="RC11" s="444"/>
      <c r="RD11" s="444"/>
      <c r="RE11" s="444"/>
      <c r="RF11" s="444"/>
      <c r="RG11" s="444"/>
      <c r="RH11" s="444"/>
      <c r="RI11" s="444"/>
      <c r="RJ11" s="444"/>
      <c r="RK11" s="444"/>
      <c r="RL11" s="444"/>
      <c r="RM11" s="444"/>
      <c r="RN11" s="444"/>
      <c r="RO11" s="444"/>
      <c r="RP11" s="444"/>
      <c r="RQ11" s="444"/>
      <c r="RR11" s="444"/>
      <c r="RS11" s="444"/>
      <c r="RT11" s="444"/>
      <c r="RU11" s="444"/>
      <c r="RV11" s="444"/>
      <c r="RW11" s="444"/>
      <c r="RX11" s="444"/>
      <c r="RY11" s="444"/>
      <c r="RZ11" s="444"/>
      <c r="SA11" s="444"/>
      <c r="SB11" s="444"/>
      <c r="SC11" s="444"/>
      <c r="SD11" s="444"/>
      <c r="SE11" s="444"/>
      <c r="SF11" s="444"/>
      <c r="SG11" s="444"/>
      <c r="SH11" s="444"/>
      <c r="SI11" s="444"/>
      <c r="SJ11" s="444"/>
      <c r="SK11" s="444"/>
      <c r="SL11" s="444"/>
      <c r="SM11" s="444"/>
      <c r="SN11" s="444"/>
      <c r="SO11" s="444"/>
      <c r="SP11" s="444"/>
      <c r="SQ11" s="444"/>
      <c r="SR11" s="444"/>
      <c r="SS11" s="444"/>
      <c r="ST11" s="444"/>
      <c r="SU11" s="444"/>
      <c r="SV11" s="444"/>
      <c r="SW11" s="444"/>
      <c r="SX11" s="444"/>
      <c r="SY11" s="444"/>
      <c r="SZ11" s="444"/>
      <c r="TA11" s="444"/>
      <c r="TB11" s="444"/>
      <c r="TC11" s="444"/>
      <c r="TD11" s="444"/>
      <c r="TE11" s="444"/>
      <c r="TF11" s="444"/>
      <c r="TG11" s="444"/>
      <c r="TH11" s="444"/>
      <c r="TI11" s="444"/>
      <c r="TJ11" s="444"/>
      <c r="TK11" s="444"/>
      <c r="TL11" s="444"/>
      <c r="TM11" s="444"/>
      <c r="TN11" s="444"/>
      <c r="TO11" s="444"/>
      <c r="TP11" s="444"/>
      <c r="TQ11" s="444"/>
      <c r="TR11" s="444"/>
      <c r="TS11" s="444"/>
      <c r="TT11" s="444"/>
      <c r="TU11" s="444"/>
      <c r="TV11" s="444"/>
      <c r="TW11" s="444"/>
      <c r="TX11" s="444"/>
      <c r="TY11" s="444"/>
      <c r="TZ11" s="444"/>
      <c r="UA11" s="444"/>
      <c r="UB11" s="444"/>
      <c r="UC11" s="444"/>
      <c r="UD11" s="444"/>
      <c r="UE11" s="444"/>
      <c r="UF11" s="444"/>
      <c r="UG11" s="444"/>
      <c r="UH11" s="444"/>
      <c r="UI11" s="444"/>
      <c r="UJ11" s="444"/>
      <c r="UK11" s="444"/>
      <c r="UL11" s="444"/>
      <c r="UM11" s="444"/>
      <c r="UN11" s="444"/>
      <c r="UO11" s="444"/>
      <c r="UP11" s="444"/>
      <c r="UQ11" s="444"/>
      <c r="UR11" s="444"/>
      <c r="US11" s="444"/>
      <c r="UT11" s="444"/>
      <c r="UU11" s="444"/>
      <c r="UV11" s="444"/>
      <c r="UW11" s="444"/>
      <c r="UX11" s="444"/>
      <c r="UY11" s="444"/>
      <c r="UZ11" s="444"/>
      <c r="VA11" s="444"/>
      <c r="VB11" s="444"/>
      <c r="VC11" s="444"/>
      <c r="VD11" s="444"/>
      <c r="VE11" s="444"/>
      <c r="VF11" s="444"/>
      <c r="VG11" s="444"/>
      <c r="VH11" s="444"/>
      <c r="VI11" s="444"/>
      <c r="VJ11" s="444"/>
      <c r="VK11" s="444"/>
      <c r="VL11" s="444"/>
      <c r="VM11" s="444"/>
      <c r="VN11" s="444"/>
      <c r="VO11" s="444"/>
      <c r="VP11" s="444"/>
      <c r="VQ11" s="444"/>
      <c r="VR11" s="444"/>
      <c r="VS11" s="444"/>
      <c r="VT11" s="444"/>
      <c r="VU11" s="444"/>
      <c r="VV11" s="444"/>
      <c r="VW11" s="444"/>
      <c r="VX11" s="444"/>
      <c r="VY11" s="444"/>
      <c r="VZ11" s="444"/>
      <c r="WA11" s="444"/>
      <c r="WB11" s="444"/>
      <c r="WC11" s="444"/>
      <c r="WD11" s="444"/>
      <c r="WE11" s="444"/>
      <c r="WF11" s="444"/>
      <c r="WG11" s="444"/>
      <c r="WH11" s="444"/>
      <c r="WI11" s="444"/>
      <c r="WJ11" s="444"/>
      <c r="WK11" s="444"/>
      <c r="WL11" s="444"/>
      <c r="WM11" s="444"/>
      <c r="WN11" s="444"/>
      <c r="WO11" s="444"/>
      <c r="WP11" s="444"/>
      <c r="WQ11" s="444"/>
      <c r="WR11" s="444"/>
      <c r="WS11" s="444"/>
      <c r="WT11" s="444"/>
      <c r="WU11" s="444"/>
      <c r="WV11" s="444"/>
      <c r="WW11" s="444"/>
      <c r="WX11" s="444"/>
      <c r="WY11" s="444"/>
      <c r="WZ11" s="444"/>
      <c r="XA11" s="444"/>
      <c r="XB11" s="444"/>
      <c r="XC11" s="444"/>
      <c r="XD11" s="444"/>
      <c r="XE11" s="444"/>
      <c r="XF11" s="444"/>
      <c r="XG11" s="443"/>
    </row>
    <row r="12" spans="1:631" s="455" customFormat="1" ht="14.4">
      <c r="A12" s="1137"/>
      <c r="B12" s="1163" t="s">
        <v>241</v>
      </c>
      <c r="C12" s="1164" t="s">
        <v>782</v>
      </c>
      <c r="D12" s="1172">
        <v>15</v>
      </c>
      <c r="E12" s="374">
        <f t="shared" si="0"/>
        <v>8.0420876431965785E-2</v>
      </c>
      <c r="F12" s="1166" t="s">
        <v>30</v>
      </c>
      <c r="G12" s="1167">
        <v>14</v>
      </c>
      <c r="H12" s="1168">
        <f t="shared" si="4"/>
        <v>666</v>
      </c>
      <c r="I12" s="1169">
        <f t="shared" si="5"/>
        <v>640.12928571428563</v>
      </c>
      <c r="J12" s="1169">
        <f t="shared" si="6"/>
        <v>640.12928571428563</v>
      </c>
      <c r="K12" s="447">
        <f t="shared" si="7"/>
        <v>0</v>
      </c>
      <c r="L12" s="448">
        <v>9324</v>
      </c>
      <c r="M12" s="447"/>
      <c r="N12" s="1170">
        <v>1344.26</v>
      </c>
      <c r="O12" s="1170">
        <v>8961.81</v>
      </c>
      <c r="P12" s="449">
        <f t="shared" si="8"/>
        <v>0</v>
      </c>
      <c r="Q12" s="1170">
        <v>8961.81</v>
      </c>
      <c r="R12" s="449"/>
      <c r="S12" s="450"/>
      <c r="T12" s="449"/>
      <c r="U12" s="451">
        <v>0</v>
      </c>
      <c r="V12" s="450">
        <f t="shared" si="1"/>
        <v>0</v>
      </c>
      <c r="W12" s="449">
        <f t="shared" si="1"/>
        <v>0</v>
      </c>
      <c r="X12" s="449">
        <f t="shared" si="11"/>
        <v>0</v>
      </c>
      <c r="Y12" s="452">
        <f t="shared" si="2"/>
        <v>0.66987293564110817</v>
      </c>
      <c r="Z12" s="450">
        <f t="shared" si="3"/>
        <v>6245.8952519176928</v>
      </c>
      <c r="AA12" s="453" t="str">
        <f t="shared" si="9"/>
        <v/>
      </c>
      <c r="AB12" s="1171" t="str">
        <f t="shared" si="10"/>
        <v/>
      </c>
      <c r="AC12" s="444"/>
      <c r="AD12" s="444"/>
      <c r="AE12" s="444"/>
      <c r="AF12" s="444"/>
      <c r="AG12" s="444"/>
      <c r="AH12" s="444"/>
      <c r="AI12" s="444"/>
      <c r="AJ12" s="444"/>
      <c r="AK12" s="444"/>
      <c r="AL12" s="444"/>
      <c r="AM12" s="444"/>
      <c r="AN12" s="444"/>
      <c r="AO12" s="444"/>
      <c r="AP12" s="444"/>
      <c r="AQ12" s="444"/>
      <c r="AR12" s="444"/>
      <c r="AS12" s="444"/>
      <c r="AT12" s="444"/>
      <c r="AU12" s="444"/>
      <c r="AV12" s="444"/>
      <c r="AW12" s="444"/>
      <c r="AX12" s="444"/>
      <c r="AY12" s="444"/>
      <c r="AZ12" s="444"/>
      <c r="BA12" s="444"/>
      <c r="BB12" s="444"/>
      <c r="BC12" s="444"/>
      <c r="BD12" s="444"/>
      <c r="BE12" s="444"/>
      <c r="BF12" s="444"/>
      <c r="BG12" s="444"/>
      <c r="BH12" s="444"/>
      <c r="BI12" s="444"/>
      <c r="BJ12" s="444"/>
      <c r="BK12" s="444"/>
      <c r="BL12" s="444"/>
      <c r="BM12" s="444"/>
      <c r="BN12" s="444"/>
      <c r="BO12" s="444"/>
      <c r="BP12" s="444"/>
      <c r="BQ12" s="444"/>
      <c r="BR12" s="444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4"/>
      <c r="CV12" s="444"/>
      <c r="CW12" s="444"/>
      <c r="CX12" s="444"/>
      <c r="CY12" s="444"/>
      <c r="CZ12" s="444"/>
      <c r="DA12" s="444"/>
      <c r="DB12" s="444"/>
      <c r="DC12" s="444"/>
      <c r="DD12" s="444"/>
      <c r="DE12" s="444"/>
      <c r="DF12" s="444"/>
      <c r="DG12" s="444"/>
      <c r="DH12" s="444"/>
      <c r="DI12" s="444"/>
      <c r="DJ12" s="444"/>
      <c r="DK12" s="444"/>
      <c r="DL12" s="444"/>
      <c r="DM12" s="444"/>
      <c r="DN12" s="444"/>
      <c r="DO12" s="444"/>
      <c r="DP12" s="444"/>
      <c r="DQ12" s="444"/>
      <c r="DR12" s="444"/>
      <c r="DS12" s="444"/>
      <c r="DT12" s="444"/>
      <c r="DU12" s="444"/>
      <c r="DV12" s="444"/>
      <c r="DW12" s="444"/>
      <c r="DX12" s="444"/>
      <c r="DY12" s="444"/>
      <c r="DZ12" s="444"/>
      <c r="EA12" s="444"/>
      <c r="EB12" s="444"/>
      <c r="EC12" s="444"/>
      <c r="ED12" s="444"/>
      <c r="EE12" s="444"/>
      <c r="EF12" s="444"/>
      <c r="EG12" s="444"/>
      <c r="EH12" s="444"/>
      <c r="EI12" s="444"/>
      <c r="EJ12" s="444"/>
      <c r="EK12" s="444"/>
      <c r="EL12" s="444"/>
      <c r="EM12" s="444"/>
      <c r="EN12" s="444"/>
      <c r="EO12" s="444"/>
      <c r="EP12" s="444"/>
      <c r="EQ12" s="444"/>
      <c r="ER12" s="444"/>
      <c r="ES12" s="444"/>
      <c r="ET12" s="444"/>
      <c r="EU12" s="444"/>
      <c r="EV12" s="444"/>
      <c r="EW12" s="444"/>
      <c r="EX12" s="444"/>
      <c r="EY12" s="444"/>
      <c r="EZ12" s="444"/>
      <c r="FA12" s="444"/>
      <c r="FB12" s="444"/>
      <c r="FC12" s="444"/>
      <c r="FD12" s="444"/>
      <c r="FE12" s="444"/>
      <c r="FF12" s="444"/>
      <c r="FG12" s="444"/>
      <c r="FH12" s="444"/>
      <c r="FI12" s="444"/>
      <c r="FJ12" s="444"/>
      <c r="FK12" s="444"/>
      <c r="FL12" s="444"/>
      <c r="FM12" s="444"/>
      <c r="FN12" s="444"/>
      <c r="FO12" s="444"/>
      <c r="FP12" s="444"/>
      <c r="FQ12" s="444"/>
      <c r="FR12" s="444"/>
      <c r="FS12" s="444"/>
      <c r="FT12" s="444"/>
      <c r="FU12" s="444"/>
      <c r="FV12" s="444"/>
      <c r="FW12" s="444"/>
      <c r="FX12" s="444"/>
      <c r="FY12" s="444"/>
      <c r="FZ12" s="444"/>
      <c r="GA12" s="444"/>
      <c r="GB12" s="444"/>
      <c r="GC12" s="444"/>
      <c r="GD12" s="444"/>
      <c r="GE12" s="444"/>
      <c r="GF12" s="444"/>
      <c r="GG12" s="444"/>
      <c r="GH12" s="444"/>
      <c r="GI12" s="444"/>
      <c r="GJ12" s="444"/>
      <c r="GK12" s="444"/>
      <c r="GL12" s="444"/>
      <c r="GM12" s="444"/>
      <c r="GN12" s="444"/>
      <c r="GO12" s="444"/>
      <c r="GP12" s="444"/>
      <c r="GQ12" s="444"/>
      <c r="GR12" s="444"/>
      <c r="GS12" s="444"/>
      <c r="GT12" s="444"/>
      <c r="GU12" s="444"/>
      <c r="GV12" s="444"/>
      <c r="GW12" s="444"/>
      <c r="GX12" s="444"/>
      <c r="GY12" s="444"/>
      <c r="GZ12" s="444"/>
      <c r="HA12" s="444"/>
      <c r="HB12" s="444"/>
      <c r="HC12" s="444"/>
      <c r="HD12" s="444"/>
      <c r="HE12" s="444"/>
      <c r="HF12" s="444"/>
      <c r="HG12" s="444"/>
      <c r="HH12" s="444"/>
      <c r="HI12" s="444"/>
      <c r="HJ12" s="444"/>
      <c r="HK12" s="444"/>
      <c r="HL12" s="444"/>
      <c r="HM12" s="444"/>
      <c r="HN12" s="444"/>
      <c r="HO12" s="444"/>
      <c r="HP12" s="444"/>
      <c r="HQ12" s="444"/>
      <c r="HR12" s="444"/>
      <c r="HS12" s="444"/>
      <c r="HT12" s="444"/>
      <c r="HU12" s="444"/>
      <c r="HV12" s="444"/>
      <c r="HW12" s="444"/>
      <c r="HX12" s="444"/>
      <c r="HY12" s="444"/>
      <c r="HZ12" s="444"/>
      <c r="IA12" s="444"/>
      <c r="IB12" s="444"/>
      <c r="IC12" s="444"/>
      <c r="ID12" s="444"/>
      <c r="IE12" s="444"/>
      <c r="IF12" s="444"/>
      <c r="IG12" s="444"/>
      <c r="IH12" s="444"/>
      <c r="II12" s="444"/>
      <c r="IJ12" s="444"/>
      <c r="IK12" s="444"/>
      <c r="IL12" s="444"/>
      <c r="IM12" s="444"/>
      <c r="IN12" s="444"/>
      <c r="IO12" s="444"/>
      <c r="IP12" s="444"/>
      <c r="IQ12" s="444"/>
      <c r="IR12" s="444"/>
      <c r="IS12" s="444"/>
      <c r="IT12" s="444"/>
      <c r="IU12" s="444"/>
      <c r="IV12" s="444"/>
      <c r="IW12" s="444"/>
      <c r="IX12" s="444"/>
      <c r="IY12" s="444"/>
      <c r="IZ12" s="444"/>
      <c r="JA12" s="444"/>
      <c r="JB12" s="444"/>
      <c r="JC12" s="444"/>
      <c r="JD12" s="444"/>
      <c r="JE12" s="444"/>
      <c r="JF12" s="444"/>
      <c r="JG12" s="444"/>
      <c r="JH12" s="444"/>
      <c r="JI12" s="444"/>
      <c r="JJ12" s="444"/>
      <c r="JK12" s="444"/>
      <c r="JL12" s="444"/>
      <c r="JM12" s="444"/>
      <c r="JN12" s="444"/>
      <c r="JO12" s="444"/>
      <c r="JP12" s="444"/>
      <c r="JQ12" s="444"/>
      <c r="JR12" s="444"/>
      <c r="JS12" s="444"/>
      <c r="JT12" s="444"/>
      <c r="JU12" s="444"/>
      <c r="JV12" s="444"/>
      <c r="JW12" s="444"/>
      <c r="JX12" s="444"/>
      <c r="JY12" s="444"/>
      <c r="JZ12" s="444"/>
      <c r="KA12" s="444"/>
      <c r="KB12" s="444"/>
      <c r="KC12" s="444"/>
      <c r="KD12" s="444"/>
      <c r="KE12" s="444"/>
      <c r="KF12" s="444"/>
      <c r="KG12" s="444"/>
      <c r="KH12" s="444"/>
      <c r="KI12" s="444"/>
      <c r="KJ12" s="444"/>
      <c r="KK12" s="444"/>
      <c r="KL12" s="444"/>
      <c r="KM12" s="444"/>
      <c r="KN12" s="444"/>
      <c r="KO12" s="444"/>
      <c r="KP12" s="444"/>
      <c r="KQ12" s="444"/>
      <c r="KR12" s="444"/>
      <c r="KS12" s="444"/>
      <c r="KT12" s="444"/>
      <c r="KU12" s="444"/>
      <c r="KV12" s="444"/>
      <c r="KW12" s="444"/>
      <c r="KX12" s="444"/>
      <c r="KY12" s="444"/>
      <c r="KZ12" s="444"/>
      <c r="LA12" s="444"/>
      <c r="LB12" s="444"/>
      <c r="LC12" s="444"/>
      <c r="LD12" s="444"/>
      <c r="LE12" s="444"/>
      <c r="LF12" s="444"/>
      <c r="LG12" s="444"/>
      <c r="LH12" s="444"/>
      <c r="LI12" s="444"/>
      <c r="LJ12" s="444"/>
      <c r="LK12" s="444"/>
      <c r="LL12" s="444"/>
      <c r="LM12" s="444"/>
      <c r="LN12" s="444"/>
      <c r="LO12" s="444"/>
      <c r="LP12" s="444"/>
      <c r="LQ12" s="444"/>
      <c r="LR12" s="444"/>
      <c r="LS12" s="444"/>
      <c r="LT12" s="444"/>
      <c r="LU12" s="444"/>
      <c r="LV12" s="444"/>
      <c r="LW12" s="444"/>
      <c r="LX12" s="444"/>
      <c r="LY12" s="444"/>
      <c r="LZ12" s="444"/>
      <c r="MA12" s="444"/>
      <c r="MB12" s="444"/>
      <c r="MC12" s="444"/>
      <c r="MD12" s="444"/>
      <c r="ME12" s="444"/>
      <c r="MF12" s="444"/>
      <c r="MG12" s="444"/>
      <c r="MH12" s="444"/>
      <c r="MI12" s="444"/>
      <c r="MJ12" s="444"/>
      <c r="MK12" s="444"/>
      <c r="ML12" s="444"/>
      <c r="MM12" s="444"/>
      <c r="MN12" s="444"/>
      <c r="MO12" s="444"/>
      <c r="MP12" s="444"/>
      <c r="MQ12" s="444"/>
      <c r="MR12" s="444"/>
      <c r="MS12" s="444"/>
      <c r="MT12" s="444"/>
      <c r="MU12" s="444"/>
      <c r="MV12" s="444"/>
      <c r="MW12" s="444"/>
      <c r="MX12" s="444"/>
      <c r="MY12" s="444"/>
      <c r="MZ12" s="444"/>
      <c r="NA12" s="444"/>
      <c r="NB12" s="444"/>
      <c r="NC12" s="444"/>
      <c r="ND12" s="444"/>
      <c r="NE12" s="444"/>
      <c r="NF12" s="444"/>
      <c r="NG12" s="444"/>
      <c r="NH12" s="444"/>
      <c r="NI12" s="444"/>
      <c r="NJ12" s="444"/>
      <c r="NK12" s="444"/>
      <c r="NL12" s="444"/>
      <c r="NM12" s="444"/>
      <c r="NN12" s="444"/>
      <c r="NO12" s="444"/>
      <c r="NP12" s="444"/>
      <c r="NQ12" s="444"/>
      <c r="NR12" s="444"/>
      <c r="NS12" s="444"/>
      <c r="NT12" s="444"/>
      <c r="NU12" s="444"/>
      <c r="NV12" s="444"/>
      <c r="NW12" s="444"/>
      <c r="NX12" s="444"/>
      <c r="NY12" s="444"/>
      <c r="NZ12" s="444"/>
      <c r="OA12" s="444"/>
      <c r="OB12" s="444"/>
      <c r="OC12" s="444"/>
      <c r="OD12" s="444"/>
      <c r="OE12" s="444"/>
      <c r="OF12" s="444"/>
      <c r="OG12" s="444"/>
      <c r="OH12" s="444"/>
      <c r="OI12" s="444"/>
      <c r="OJ12" s="444"/>
      <c r="OK12" s="444"/>
      <c r="OL12" s="444"/>
      <c r="OM12" s="444"/>
      <c r="ON12" s="444"/>
      <c r="OO12" s="444"/>
      <c r="OP12" s="444"/>
      <c r="OQ12" s="444"/>
      <c r="OR12" s="444"/>
      <c r="OS12" s="444"/>
      <c r="OT12" s="444"/>
      <c r="OU12" s="444"/>
      <c r="OV12" s="444"/>
      <c r="OW12" s="444"/>
      <c r="OX12" s="444"/>
      <c r="OY12" s="444"/>
      <c r="OZ12" s="444"/>
      <c r="PA12" s="444"/>
      <c r="PB12" s="444"/>
      <c r="PC12" s="444"/>
      <c r="PD12" s="444"/>
      <c r="PE12" s="444"/>
      <c r="PF12" s="444"/>
      <c r="PG12" s="444"/>
      <c r="PH12" s="444"/>
      <c r="PI12" s="444"/>
      <c r="PJ12" s="444"/>
      <c r="PK12" s="444"/>
      <c r="PL12" s="444"/>
      <c r="PM12" s="444"/>
      <c r="PN12" s="444"/>
      <c r="PO12" s="444"/>
      <c r="PP12" s="444"/>
      <c r="PQ12" s="444"/>
      <c r="PR12" s="444"/>
      <c r="PS12" s="444"/>
      <c r="PT12" s="444"/>
      <c r="PU12" s="444"/>
      <c r="PV12" s="444"/>
      <c r="PW12" s="444"/>
      <c r="PX12" s="444"/>
      <c r="PY12" s="444"/>
      <c r="PZ12" s="444"/>
      <c r="QA12" s="444"/>
      <c r="QB12" s="444"/>
      <c r="QC12" s="444"/>
      <c r="QD12" s="444"/>
      <c r="QE12" s="444"/>
      <c r="QF12" s="444"/>
      <c r="QG12" s="444"/>
      <c r="QH12" s="444"/>
      <c r="QI12" s="444"/>
      <c r="QJ12" s="444"/>
      <c r="QK12" s="444"/>
      <c r="QL12" s="444"/>
      <c r="QM12" s="444"/>
      <c r="QN12" s="444"/>
      <c r="QO12" s="444"/>
      <c r="QP12" s="444"/>
      <c r="QQ12" s="444"/>
      <c r="QR12" s="444"/>
      <c r="QS12" s="444"/>
      <c r="QT12" s="444"/>
      <c r="QU12" s="444"/>
      <c r="QV12" s="444"/>
      <c r="QW12" s="444"/>
      <c r="QX12" s="444"/>
      <c r="QY12" s="444"/>
      <c r="QZ12" s="444"/>
      <c r="RA12" s="444"/>
      <c r="RB12" s="444"/>
      <c r="RC12" s="444"/>
      <c r="RD12" s="444"/>
      <c r="RE12" s="444"/>
      <c r="RF12" s="444"/>
      <c r="RG12" s="444"/>
      <c r="RH12" s="444"/>
      <c r="RI12" s="444"/>
      <c r="RJ12" s="444"/>
      <c r="RK12" s="444"/>
      <c r="RL12" s="444"/>
      <c r="RM12" s="444"/>
      <c r="RN12" s="444"/>
      <c r="RO12" s="444"/>
      <c r="RP12" s="444"/>
      <c r="RQ12" s="444"/>
      <c r="RR12" s="444"/>
      <c r="RS12" s="444"/>
      <c r="RT12" s="444"/>
      <c r="RU12" s="444"/>
      <c r="RV12" s="444"/>
      <c r="RW12" s="444"/>
      <c r="RX12" s="444"/>
      <c r="RY12" s="444"/>
      <c r="RZ12" s="444"/>
      <c r="SA12" s="444"/>
      <c r="SB12" s="444"/>
      <c r="SC12" s="444"/>
      <c r="SD12" s="444"/>
      <c r="SE12" s="444"/>
      <c r="SF12" s="444"/>
      <c r="SG12" s="444"/>
      <c r="SH12" s="444"/>
      <c r="SI12" s="444"/>
      <c r="SJ12" s="444"/>
      <c r="SK12" s="444"/>
      <c r="SL12" s="444"/>
      <c r="SM12" s="444"/>
      <c r="SN12" s="444"/>
      <c r="SO12" s="444"/>
      <c r="SP12" s="444"/>
      <c r="SQ12" s="444"/>
      <c r="SR12" s="444"/>
      <c r="SS12" s="444"/>
      <c r="ST12" s="444"/>
      <c r="SU12" s="444"/>
      <c r="SV12" s="444"/>
      <c r="SW12" s="444"/>
      <c r="SX12" s="444"/>
      <c r="SY12" s="444"/>
      <c r="SZ12" s="444"/>
      <c r="TA12" s="444"/>
      <c r="TB12" s="444"/>
      <c r="TC12" s="444"/>
      <c r="TD12" s="444"/>
      <c r="TE12" s="444"/>
      <c r="TF12" s="444"/>
      <c r="TG12" s="444"/>
      <c r="TH12" s="444"/>
      <c r="TI12" s="444"/>
      <c r="TJ12" s="444"/>
      <c r="TK12" s="444"/>
      <c r="TL12" s="444"/>
      <c r="TM12" s="444"/>
      <c r="TN12" s="444"/>
      <c r="TO12" s="444"/>
      <c r="TP12" s="444"/>
      <c r="TQ12" s="444"/>
      <c r="TR12" s="444"/>
      <c r="TS12" s="444"/>
      <c r="TT12" s="444"/>
      <c r="TU12" s="444"/>
      <c r="TV12" s="444"/>
      <c r="TW12" s="444"/>
      <c r="TX12" s="444"/>
      <c r="TY12" s="444"/>
      <c r="TZ12" s="444"/>
      <c r="UA12" s="444"/>
      <c r="UB12" s="444"/>
      <c r="UC12" s="444"/>
      <c r="UD12" s="444"/>
      <c r="UE12" s="444"/>
      <c r="UF12" s="444"/>
      <c r="UG12" s="444"/>
      <c r="UH12" s="444"/>
      <c r="UI12" s="444"/>
      <c r="UJ12" s="444"/>
      <c r="UK12" s="444"/>
      <c r="UL12" s="444"/>
      <c r="UM12" s="444"/>
      <c r="UN12" s="444"/>
      <c r="UO12" s="444"/>
      <c r="UP12" s="444"/>
      <c r="UQ12" s="444"/>
      <c r="UR12" s="444"/>
      <c r="US12" s="444"/>
      <c r="UT12" s="444"/>
      <c r="UU12" s="444"/>
      <c r="UV12" s="444"/>
      <c r="UW12" s="444"/>
      <c r="UX12" s="444"/>
      <c r="UY12" s="444"/>
      <c r="UZ12" s="444"/>
      <c r="VA12" s="444"/>
      <c r="VB12" s="444"/>
      <c r="VC12" s="444"/>
      <c r="VD12" s="444"/>
      <c r="VE12" s="444"/>
      <c r="VF12" s="444"/>
      <c r="VG12" s="444"/>
      <c r="VH12" s="444"/>
      <c r="VI12" s="444"/>
      <c r="VJ12" s="444"/>
      <c r="VK12" s="444"/>
      <c r="VL12" s="444"/>
      <c r="VM12" s="444"/>
      <c r="VN12" s="444"/>
      <c r="VO12" s="444"/>
      <c r="VP12" s="444"/>
      <c r="VQ12" s="444"/>
      <c r="VR12" s="444"/>
      <c r="VS12" s="444"/>
      <c r="VT12" s="444"/>
      <c r="VU12" s="444"/>
      <c r="VV12" s="444"/>
      <c r="VW12" s="444"/>
      <c r="VX12" s="444"/>
      <c r="VY12" s="444"/>
      <c r="VZ12" s="444"/>
      <c r="WA12" s="444"/>
      <c r="WB12" s="444"/>
      <c r="WC12" s="444"/>
      <c r="WD12" s="444"/>
      <c r="WE12" s="444"/>
      <c r="WF12" s="444"/>
      <c r="WG12" s="444"/>
      <c r="WH12" s="444"/>
      <c r="WI12" s="444"/>
      <c r="WJ12" s="444"/>
      <c r="WK12" s="444"/>
      <c r="WL12" s="444"/>
      <c r="WM12" s="444"/>
      <c r="WN12" s="444"/>
      <c r="WO12" s="444"/>
      <c r="WP12" s="444"/>
      <c r="WQ12" s="444"/>
      <c r="WR12" s="444"/>
      <c r="WS12" s="444"/>
      <c r="WT12" s="444"/>
      <c r="WU12" s="444"/>
      <c r="WV12" s="444"/>
      <c r="WW12" s="444"/>
      <c r="WX12" s="444"/>
      <c r="WY12" s="444"/>
      <c r="WZ12" s="444"/>
      <c r="XA12" s="444"/>
      <c r="XB12" s="444"/>
      <c r="XC12" s="444"/>
      <c r="XD12" s="444"/>
      <c r="XE12" s="444"/>
      <c r="XF12" s="444"/>
      <c r="XG12" s="443"/>
    </row>
    <row r="13" spans="1:631" s="455" customFormat="1" ht="14.4">
      <c r="A13" s="1137"/>
      <c r="B13" s="1163" t="s">
        <v>241</v>
      </c>
      <c r="C13" s="1164" t="s">
        <v>783</v>
      </c>
      <c r="D13" s="1172">
        <v>15</v>
      </c>
      <c r="E13" s="374">
        <f t="shared" si="0"/>
        <v>6.318783148225883E-2</v>
      </c>
      <c r="F13" s="1166" t="s">
        <v>30</v>
      </c>
      <c r="G13" s="1167">
        <v>11</v>
      </c>
      <c r="H13" s="1168">
        <f t="shared" si="4"/>
        <v>666</v>
      </c>
      <c r="I13" s="1169">
        <f t="shared" si="5"/>
        <v>708.88636363636363</v>
      </c>
      <c r="J13" s="1169">
        <f t="shared" si="6"/>
        <v>708.88636363636363</v>
      </c>
      <c r="K13" s="447">
        <f t="shared" si="7"/>
        <v>0</v>
      </c>
      <c r="L13" s="448">
        <v>7326</v>
      </c>
      <c r="M13" s="447"/>
      <c r="N13" s="1170">
        <v>1169.6600000000001</v>
      </c>
      <c r="O13" s="1170">
        <v>7797.75</v>
      </c>
      <c r="P13" s="449">
        <f t="shared" si="8"/>
        <v>0</v>
      </c>
      <c r="Q13" s="1170">
        <v>7797.75</v>
      </c>
      <c r="R13" s="449"/>
      <c r="S13" s="450"/>
      <c r="T13" s="449"/>
      <c r="U13" s="451">
        <v>0</v>
      </c>
      <c r="V13" s="450">
        <f t="shared" si="1"/>
        <v>0</v>
      </c>
      <c r="W13" s="449">
        <f t="shared" si="1"/>
        <v>0</v>
      </c>
      <c r="X13" s="449">
        <f t="shared" si="11"/>
        <v>0</v>
      </c>
      <c r="Y13" s="452">
        <f t="shared" si="2"/>
        <v>0.66987293564110817</v>
      </c>
      <c r="Z13" s="450">
        <f t="shared" si="3"/>
        <v>4907.4891265067581</v>
      </c>
      <c r="AA13" s="453" t="str">
        <f t="shared" si="9"/>
        <v/>
      </c>
      <c r="AB13" s="1171" t="str">
        <f t="shared" si="10"/>
        <v/>
      </c>
      <c r="AC13" s="444"/>
      <c r="AD13" s="444"/>
      <c r="AE13" s="444"/>
      <c r="AF13" s="444"/>
      <c r="AG13" s="444"/>
      <c r="AH13" s="444"/>
      <c r="AI13" s="444"/>
      <c r="AJ13" s="444"/>
      <c r="AK13" s="444"/>
      <c r="AL13" s="444"/>
      <c r="AM13" s="444"/>
      <c r="AN13" s="444"/>
      <c r="AO13" s="444"/>
      <c r="AP13" s="444"/>
      <c r="AQ13" s="444"/>
      <c r="AR13" s="444"/>
      <c r="AS13" s="444"/>
      <c r="AT13" s="444"/>
      <c r="AU13" s="444"/>
      <c r="AV13" s="444"/>
      <c r="AW13" s="444"/>
      <c r="AX13" s="444"/>
      <c r="AY13" s="444"/>
      <c r="AZ13" s="444"/>
      <c r="BA13" s="444"/>
      <c r="BB13" s="444"/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  <c r="CY13" s="444"/>
      <c r="CZ13" s="444"/>
      <c r="DA13" s="444"/>
      <c r="DB13" s="444"/>
      <c r="DC13" s="444"/>
      <c r="DD13" s="444"/>
      <c r="DE13" s="444"/>
      <c r="DF13" s="444"/>
      <c r="DG13" s="444"/>
      <c r="DH13" s="444"/>
      <c r="DI13" s="444"/>
      <c r="DJ13" s="444"/>
      <c r="DK13" s="444"/>
      <c r="DL13" s="444"/>
      <c r="DM13" s="444"/>
      <c r="DN13" s="444"/>
      <c r="DO13" s="444"/>
      <c r="DP13" s="444"/>
      <c r="DQ13" s="444"/>
      <c r="DR13" s="444"/>
      <c r="DS13" s="444"/>
      <c r="DT13" s="444"/>
      <c r="DU13" s="444"/>
      <c r="DV13" s="444"/>
      <c r="DW13" s="444"/>
      <c r="DX13" s="444"/>
      <c r="DY13" s="444"/>
      <c r="DZ13" s="444"/>
      <c r="EA13" s="444"/>
      <c r="EB13" s="444"/>
      <c r="EC13" s="444"/>
      <c r="ED13" s="444"/>
      <c r="EE13" s="444"/>
      <c r="EF13" s="444"/>
      <c r="EG13" s="444"/>
      <c r="EH13" s="444"/>
      <c r="EI13" s="444"/>
      <c r="EJ13" s="444"/>
      <c r="EK13" s="444"/>
      <c r="EL13" s="444"/>
      <c r="EM13" s="444"/>
      <c r="EN13" s="444"/>
      <c r="EO13" s="444"/>
      <c r="EP13" s="444"/>
      <c r="EQ13" s="444"/>
      <c r="ER13" s="444"/>
      <c r="ES13" s="444"/>
      <c r="ET13" s="444"/>
      <c r="EU13" s="444"/>
      <c r="EV13" s="444"/>
      <c r="EW13" s="444"/>
      <c r="EX13" s="444"/>
      <c r="EY13" s="444"/>
      <c r="EZ13" s="444"/>
      <c r="FA13" s="444"/>
      <c r="FB13" s="444"/>
      <c r="FC13" s="444"/>
      <c r="FD13" s="444"/>
      <c r="FE13" s="444"/>
      <c r="FF13" s="444"/>
      <c r="FG13" s="444"/>
      <c r="FH13" s="444"/>
      <c r="FI13" s="444"/>
      <c r="FJ13" s="444"/>
      <c r="FK13" s="444"/>
      <c r="FL13" s="444"/>
      <c r="FM13" s="444"/>
      <c r="FN13" s="444"/>
      <c r="FO13" s="444"/>
      <c r="FP13" s="444"/>
      <c r="FQ13" s="444"/>
      <c r="FR13" s="444"/>
      <c r="FS13" s="444"/>
      <c r="FT13" s="444"/>
      <c r="FU13" s="444"/>
      <c r="FV13" s="444"/>
      <c r="FW13" s="444"/>
      <c r="FX13" s="444"/>
      <c r="FY13" s="444"/>
      <c r="FZ13" s="444"/>
      <c r="GA13" s="444"/>
      <c r="GB13" s="444"/>
      <c r="GC13" s="444"/>
      <c r="GD13" s="444"/>
      <c r="GE13" s="444"/>
      <c r="GF13" s="444"/>
      <c r="GG13" s="444"/>
      <c r="GH13" s="444"/>
      <c r="GI13" s="444"/>
      <c r="GJ13" s="444"/>
      <c r="GK13" s="444"/>
      <c r="GL13" s="444"/>
      <c r="GM13" s="444"/>
      <c r="GN13" s="444"/>
      <c r="GO13" s="444"/>
      <c r="GP13" s="444"/>
      <c r="GQ13" s="444"/>
      <c r="GR13" s="444"/>
      <c r="GS13" s="444"/>
      <c r="GT13" s="444"/>
      <c r="GU13" s="444"/>
      <c r="GV13" s="444"/>
      <c r="GW13" s="444"/>
      <c r="GX13" s="444"/>
      <c r="GY13" s="444"/>
      <c r="GZ13" s="444"/>
      <c r="HA13" s="444"/>
      <c r="HB13" s="444"/>
      <c r="HC13" s="444"/>
      <c r="HD13" s="444"/>
      <c r="HE13" s="444"/>
      <c r="HF13" s="444"/>
      <c r="HG13" s="444"/>
      <c r="HH13" s="444"/>
      <c r="HI13" s="444"/>
      <c r="HJ13" s="444"/>
      <c r="HK13" s="444"/>
      <c r="HL13" s="444"/>
      <c r="HM13" s="444"/>
      <c r="HN13" s="444"/>
      <c r="HO13" s="444"/>
      <c r="HP13" s="444"/>
      <c r="HQ13" s="444"/>
      <c r="HR13" s="444"/>
      <c r="HS13" s="444"/>
      <c r="HT13" s="444"/>
      <c r="HU13" s="444"/>
      <c r="HV13" s="444"/>
      <c r="HW13" s="444"/>
      <c r="HX13" s="444"/>
      <c r="HY13" s="444"/>
      <c r="HZ13" s="444"/>
      <c r="IA13" s="444"/>
      <c r="IB13" s="444"/>
      <c r="IC13" s="444"/>
      <c r="ID13" s="444"/>
      <c r="IE13" s="444"/>
      <c r="IF13" s="444"/>
      <c r="IG13" s="444"/>
      <c r="IH13" s="444"/>
      <c r="II13" s="444"/>
      <c r="IJ13" s="444"/>
      <c r="IK13" s="444"/>
      <c r="IL13" s="444"/>
      <c r="IM13" s="444"/>
      <c r="IN13" s="444"/>
      <c r="IO13" s="444"/>
      <c r="IP13" s="444"/>
      <c r="IQ13" s="444"/>
      <c r="IR13" s="444"/>
      <c r="IS13" s="444"/>
      <c r="IT13" s="444"/>
      <c r="IU13" s="444"/>
      <c r="IV13" s="444"/>
      <c r="IW13" s="444"/>
      <c r="IX13" s="444"/>
      <c r="IY13" s="444"/>
      <c r="IZ13" s="444"/>
      <c r="JA13" s="444"/>
      <c r="JB13" s="444"/>
      <c r="JC13" s="444"/>
      <c r="JD13" s="444"/>
      <c r="JE13" s="444"/>
      <c r="JF13" s="444"/>
      <c r="JG13" s="444"/>
      <c r="JH13" s="444"/>
      <c r="JI13" s="444"/>
      <c r="JJ13" s="444"/>
      <c r="JK13" s="444"/>
      <c r="JL13" s="444"/>
      <c r="JM13" s="444"/>
      <c r="JN13" s="444"/>
      <c r="JO13" s="444"/>
      <c r="JP13" s="444"/>
      <c r="JQ13" s="444"/>
      <c r="JR13" s="444"/>
      <c r="JS13" s="444"/>
      <c r="JT13" s="444"/>
      <c r="JU13" s="444"/>
      <c r="JV13" s="444"/>
      <c r="JW13" s="444"/>
      <c r="JX13" s="444"/>
      <c r="JY13" s="444"/>
      <c r="JZ13" s="444"/>
      <c r="KA13" s="444"/>
      <c r="KB13" s="444"/>
      <c r="KC13" s="444"/>
      <c r="KD13" s="444"/>
      <c r="KE13" s="444"/>
      <c r="KF13" s="444"/>
      <c r="KG13" s="444"/>
      <c r="KH13" s="444"/>
      <c r="KI13" s="444"/>
      <c r="KJ13" s="444"/>
      <c r="KK13" s="444"/>
      <c r="KL13" s="444"/>
      <c r="KM13" s="444"/>
      <c r="KN13" s="444"/>
      <c r="KO13" s="444"/>
      <c r="KP13" s="444"/>
      <c r="KQ13" s="444"/>
      <c r="KR13" s="444"/>
      <c r="KS13" s="444"/>
      <c r="KT13" s="444"/>
      <c r="KU13" s="444"/>
      <c r="KV13" s="444"/>
      <c r="KW13" s="444"/>
      <c r="KX13" s="444"/>
      <c r="KY13" s="444"/>
      <c r="KZ13" s="444"/>
      <c r="LA13" s="444"/>
      <c r="LB13" s="444"/>
      <c r="LC13" s="444"/>
      <c r="LD13" s="444"/>
      <c r="LE13" s="444"/>
      <c r="LF13" s="444"/>
      <c r="LG13" s="444"/>
      <c r="LH13" s="444"/>
      <c r="LI13" s="444"/>
      <c r="LJ13" s="444"/>
      <c r="LK13" s="444"/>
      <c r="LL13" s="444"/>
      <c r="LM13" s="444"/>
      <c r="LN13" s="444"/>
      <c r="LO13" s="444"/>
      <c r="LP13" s="444"/>
      <c r="LQ13" s="444"/>
      <c r="LR13" s="444"/>
      <c r="LS13" s="444"/>
      <c r="LT13" s="444"/>
      <c r="LU13" s="444"/>
      <c r="LV13" s="444"/>
      <c r="LW13" s="444"/>
      <c r="LX13" s="444"/>
      <c r="LY13" s="444"/>
      <c r="LZ13" s="444"/>
      <c r="MA13" s="444"/>
      <c r="MB13" s="444"/>
      <c r="MC13" s="444"/>
      <c r="MD13" s="444"/>
      <c r="ME13" s="444"/>
      <c r="MF13" s="444"/>
      <c r="MG13" s="444"/>
      <c r="MH13" s="444"/>
      <c r="MI13" s="444"/>
      <c r="MJ13" s="444"/>
      <c r="MK13" s="444"/>
      <c r="ML13" s="444"/>
      <c r="MM13" s="444"/>
      <c r="MN13" s="444"/>
      <c r="MO13" s="444"/>
      <c r="MP13" s="444"/>
      <c r="MQ13" s="444"/>
      <c r="MR13" s="444"/>
      <c r="MS13" s="444"/>
      <c r="MT13" s="444"/>
      <c r="MU13" s="444"/>
      <c r="MV13" s="444"/>
      <c r="MW13" s="444"/>
      <c r="MX13" s="444"/>
      <c r="MY13" s="444"/>
      <c r="MZ13" s="444"/>
      <c r="NA13" s="444"/>
      <c r="NB13" s="444"/>
      <c r="NC13" s="444"/>
      <c r="ND13" s="444"/>
      <c r="NE13" s="444"/>
      <c r="NF13" s="444"/>
      <c r="NG13" s="444"/>
      <c r="NH13" s="444"/>
      <c r="NI13" s="444"/>
      <c r="NJ13" s="444"/>
      <c r="NK13" s="444"/>
      <c r="NL13" s="444"/>
      <c r="NM13" s="444"/>
      <c r="NN13" s="444"/>
      <c r="NO13" s="444"/>
      <c r="NP13" s="444"/>
      <c r="NQ13" s="444"/>
      <c r="NR13" s="444"/>
      <c r="NS13" s="444"/>
      <c r="NT13" s="444"/>
      <c r="NU13" s="444"/>
      <c r="NV13" s="444"/>
      <c r="NW13" s="444"/>
      <c r="NX13" s="444"/>
      <c r="NY13" s="444"/>
      <c r="NZ13" s="444"/>
      <c r="OA13" s="444"/>
      <c r="OB13" s="444"/>
      <c r="OC13" s="444"/>
      <c r="OD13" s="444"/>
      <c r="OE13" s="444"/>
      <c r="OF13" s="444"/>
      <c r="OG13" s="444"/>
      <c r="OH13" s="444"/>
      <c r="OI13" s="444"/>
      <c r="OJ13" s="444"/>
      <c r="OK13" s="444"/>
      <c r="OL13" s="444"/>
      <c r="OM13" s="444"/>
      <c r="ON13" s="444"/>
      <c r="OO13" s="444"/>
      <c r="OP13" s="444"/>
      <c r="OQ13" s="444"/>
      <c r="OR13" s="444"/>
      <c r="OS13" s="444"/>
      <c r="OT13" s="444"/>
      <c r="OU13" s="444"/>
      <c r="OV13" s="444"/>
      <c r="OW13" s="444"/>
      <c r="OX13" s="444"/>
      <c r="OY13" s="444"/>
      <c r="OZ13" s="444"/>
      <c r="PA13" s="444"/>
      <c r="PB13" s="444"/>
      <c r="PC13" s="444"/>
      <c r="PD13" s="444"/>
      <c r="PE13" s="444"/>
      <c r="PF13" s="444"/>
      <c r="PG13" s="444"/>
      <c r="PH13" s="444"/>
      <c r="PI13" s="444"/>
      <c r="PJ13" s="444"/>
      <c r="PK13" s="444"/>
      <c r="PL13" s="444"/>
      <c r="PM13" s="444"/>
      <c r="PN13" s="444"/>
      <c r="PO13" s="444"/>
      <c r="PP13" s="444"/>
      <c r="PQ13" s="444"/>
      <c r="PR13" s="444"/>
      <c r="PS13" s="444"/>
      <c r="PT13" s="444"/>
      <c r="PU13" s="444"/>
      <c r="PV13" s="444"/>
      <c r="PW13" s="444"/>
      <c r="PX13" s="444"/>
      <c r="PY13" s="444"/>
      <c r="PZ13" s="444"/>
      <c r="QA13" s="444"/>
      <c r="QB13" s="444"/>
      <c r="QC13" s="444"/>
      <c r="QD13" s="444"/>
      <c r="QE13" s="444"/>
      <c r="QF13" s="444"/>
      <c r="QG13" s="444"/>
      <c r="QH13" s="444"/>
      <c r="QI13" s="444"/>
      <c r="QJ13" s="444"/>
      <c r="QK13" s="444"/>
      <c r="QL13" s="444"/>
      <c r="QM13" s="444"/>
      <c r="QN13" s="444"/>
      <c r="QO13" s="444"/>
      <c r="QP13" s="444"/>
      <c r="QQ13" s="444"/>
      <c r="QR13" s="444"/>
      <c r="QS13" s="444"/>
      <c r="QT13" s="444"/>
      <c r="QU13" s="444"/>
      <c r="QV13" s="444"/>
      <c r="QW13" s="444"/>
      <c r="QX13" s="444"/>
      <c r="QY13" s="444"/>
      <c r="QZ13" s="444"/>
      <c r="RA13" s="444"/>
      <c r="RB13" s="444"/>
      <c r="RC13" s="444"/>
      <c r="RD13" s="444"/>
      <c r="RE13" s="444"/>
      <c r="RF13" s="444"/>
      <c r="RG13" s="444"/>
      <c r="RH13" s="444"/>
      <c r="RI13" s="444"/>
      <c r="RJ13" s="444"/>
      <c r="RK13" s="444"/>
      <c r="RL13" s="444"/>
      <c r="RM13" s="444"/>
      <c r="RN13" s="444"/>
      <c r="RO13" s="444"/>
      <c r="RP13" s="444"/>
      <c r="RQ13" s="444"/>
      <c r="RR13" s="444"/>
      <c r="RS13" s="444"/>
      <c r="RT13" s="444"/>
      <c r="RU13" s="444"/>
      <c r="RV13" s="444"/>
      <c r="RW13" s="444"/>
      <c r="RX13" s="444"/>
      <c r="RY13" s="444"/>
      <c r="RZ13" s="444"/>
      <c r="SA13" s="444"/>
      <c r="SB13" s="444"/>
      <c r="SC13" s="444"/>
      <c r="SD13" s="444"/>
      <c r="SE13" s="444"/>
      <c r="SF13" s="444"/>
      <c r="SG13" s="444"/>
      <c r="SH13" s="444"/>
      <c r="SI13" s="444"/>
      <c r="SJ13" s="444"/>
      <c r="SK13" s="444"/>
      <c r="SL13" s="444"/>
      <c r="SM13" s="444"/>
      <c r="SN13" s="444"/>
      <c r="SO13" s="444"/>
      <c r="SP13" s="444"/>
      <c r="SQ13" s="444"/>
      <c r="SR13" s="444"/>
      <c r="SS13" s="444"/>
      <c r="ST13" s="444"/>
      <c r="SU13" s="444"/>
      <c r="SV13" s="444"/>
      <c r="SW13" s="444"/>
      <c r="SX13" s="444"/>
      <c r="SY13" s="444"/>
      <c r="SZ13" s="444"/>
      <c r="TA13" s="444"/>
      <c r="TB13" s="444"/>
      <c r="TC13" s="444"/>
      <c r="TD13" s="444"/>
      <c r="TE13" s="444"/>
      <c r="TF13" s="444"/>
      <c r="TG13" s="444"/>
      <c r="TH13" s="444"/>
      <c r="TI13" s="444"/>
      <c r="TJ13" s="444"/>
      <c r="TK13" s="444"/>
      <c r="TL13" s="444"/>
      <c r="TM13" s="444"/>
      <c r="TN13" s="444"/>
      <c r="TO13" s="444"/>
      <c r="TP13" s="444"/>
      <c r="TQ13" s="444"/>
      <c r="TR13" s="444"/>
      <c r="TS13" s="444"/>
      <c r="TT13" s="444"/>
      <c r="TU13" s="444"/>
      <c r="TV13" s="444"/>
      <c r="TW13" s="444"/>
      <c r="TX13" s="444"/>
      <c r="TY13" s="444"/>
      <c r="TZ13" s="444"/>
      <c r="UA13" s="444"/>
      <c r="UB13" s="444"/>
      <c r="UC13" s="444"/>
      <c r="UD13" s="444"/>
      <c r="UE13" s="444"/>
      <c r="UF13" s="444"/>
      <c r="UG13" s="444"/>
      <c r="UH13" s="444"/>
      <c r="UI13" s="444"/>
      <c r="UJ13" s="444"/>
      <c r="UK13" s="444"/>
      <c r="UL13" s="444"/>
      <c r="UM13" s="444"/>
      <c r="UN13" s="444"/>
      <c r="UO13" s="444"/>
      <c r="UP13" s="444"/>
      <c r="UQ13" s="444"/>
      <c r="UR13" s="444"/>
      <c r="US13" s="444"/>
      <c r="UT13" s="444"/>
      <c r="UU13" s="444"/>
      <c r="UV13" s="444"/>
      <c r="UW13" s="444"/>
      <c r="UX13" s="444"/>
      <c r="UY13" s="444"/>
      <c r="UZ13" s="444"/>
      <c r="VA13" s="444"/>
      <c r="VB13" s="444"/>
      <c r="VC13" s="444"/>
      <c r="VD13" s="444"/>
      <c r="VE13" s="444"/>
      <c r="VF13" s="444"/>
      <c r="VG13" s="444"/>
      <c r="VH13" s="444"/>
      <c r="VI13" s="444"/>
      <c r="VJ13" s="444"/>
      <c r="VK13" s="444"/>
      <c r="VL13" s="444"/>
      <c r="VM13" s="444"/>
      <c r="VN13" s="444"/>
      <c r="VO13" s="444"/>
      <c r="VP13" s="444"/>
      <c r="VQ13" s="444"/>
      <c r="VR13" s="444"/>
      <c r="VS13" s="444"/>
      <c r="VT13" s="444"/>
      <c r="VU13" s="444"/>
      <c r="VV13" s="444"/>
      <c r="VW13" s="444"/>
      <c r="VX13" s="444"/>
      <c r="VY13" s="444"/>
      <c r="VZ13" s="444"/>
      <c r="WA13" s="444"/>
      <c r="WB13" s="444"/>
      <c r="WC13" s="444"/>
      <c r="WD13" s="444"/>
      <c r="WE13" s="444"/>
      <c r="WF13" s="444"/>
      <c r="WG13" s="444"/>
      <c r="WH13" s="444"/>
      <c r="WI13" s="444"/>
      <c r="WJ13" s="444"/>
      <c r="WK13" s="444"/>
      <c r="WL13" s="444"/>
      <c r="WM13" s="444"/>
      <c r="WN13" s="444"/>
      <c r="WO13" s="444"/>
      <c r="WP13" s="444"/>
      <c r="WQ13" s="444"/>
      <c r="WR13" s="444"/>
      <c r="WS13" s="444"/>
      <c r="WT13" s="444"/>
      <c r="WU13" s="444"/>
      <c r="WV13" s="444"/>
      <c r="WW13" s="444"/>
      <c r="WX13" s="444"/>
      <c r="WY13" s="444"/>
      <c r="WZ13" s="444"/>
      <c r="XA13" s="444"/>
      <c r="XB13" s="444"/>
      <c r="XC13" s="444"/>
      <c r="XD13" s="444"/>
      <c r="XE13" s="444"/>
      <c r="XF13" s="444"/>
      <c r="XG13" s="443"/>
    </row>
    <row r="14" spans="1:631" s="455" customFormat="1" ht="14.4">
      <c r="A14" s="1137"/>
      <c r="B14" s="1163" t="s">
        <v>241</v>
      </c>
      <c r="C14" s="1164" t="s">
        <v>1399</v>
      </c>
      <c r="D14" s="1173">
        <v>25</v>
      </c>
      <c r="E14" s="374">
        <f t="shared" si="0"/>
        <v>0.4384448637592655</v>
      </c>
      <c r="F14" s="1166" t="s">
        <v>28</v>
      </c>
      <c r="G14" s="1167">
        <v>1</v>
      </c>
      <c r="H14" s="1168">
        <f t="shared" si="4"/>
        <v>30499.990234375</v>
      </c>
      <c r="I14" s="1169">
        <f t="shared" si="5"/>
        <v>19658.09</v>
      </c>
      <c r="J14" s="1169">
        <f t="shared" si="6"/>
        <v>19658.09</v>
      </c>
      <c r="K14" s="447">
        <f t="shared" si="7"/>
        <v>0</v>
      </c>
      <c r="L14" s="448">
        <v>30499.990234375</v>
      </c>
      <c r="M14" s="447"/>
      <c r="N14" s="1170">
        <v>2948.71</v>
      </c>
      <c r="O14" s="1170">
        <v>19658.09</v>
      </c>
      <c r="P14" s="449">
        <f t="shared" si="8"/>
        <v>0</v>
      </c>
      <c r="Q14" s="1170">
        <v>19658.09</v>
      </c>
      <c r="R14" s="449"/>
      <c r="S14" s="450"/>
      <c r="T14" s="449"/>
      <c r="U14" s="451">
        <v>0</v>
      </c>
      <c r="V14" s="450">
        <f t="shared" si="1"/>
        <v>0</v>
      </c>
      <c r="W14" s="449">
        <f t="shared" si="1"/>
        <v>0</v>
      </c>
      <c r="X14" s="449">
        <f t="shared" si="11"/>
        <v>0</v>
      </c>
      <c r="Y14" s="452">
        <f t="shared" si="2"/>
        <v>1.572200453462421</v>
      </c>
      <c r="Z14" s="450">
        <f t="shared" si="3"/>
        <v>47952.098477083789</v>
      </c>
      <c r="AA14" s="453" t="str">
        <f t="shared" si="9"/>
        <v/>
      </c>
      <c r="AB14" s="1171" t="str">
        <f t="shared" si="10"/>
        <v/>
      </c>
      <c r="AC14" s="444"/>
      <c r="AD14" s="444"/>
      <c r="AE14" s="444"/>
      <c r="AF14" s="444"/>
      <c r="AG14" s="444"/>
      <c r="AH14" s="444"/>
      <c r="AI14" s="444"/>
      <c r="AJ14" s="444"/>
      <c r="AK14" s="444"/>
      <c r="AL14" s="444"/>
      <c r="AM14" s="444"/>
      <c r="AN14" s="444"/>
      <c r="AO14" s="444"/>
      <c r="AP14" s="444"/>
      <c r="AQ14" s="444"/>
      <c r="AR14" s="444"/>
      <c r="AS14" s="444"/>
      <c r="AT14" s="444"/>
      <c r="AU14" s="444"/>
      <c r="AV14" s="444"/>
      <c r="AW14" s="444"/>
      <c r="AX14" s="444"/>
      <c r="AY14" s="444"/>
      <c r="AZ14" s="444"/>
      <c r="BA14" s="444"/>
      <c r="BB14" s="444"/>
      <c r="BC14" s="444"/>
      <c r="BD14" s="444"/>
      <c r="BE14" s="444"/>
      <c r="BF14" s="444"/>
      <c r="BG14" s="444"/>
      <c r="BH14" s="444"/>
      <c r="BI14" s="444"/>
      <c r="BJ14" s="444"/>
      <c r="BK14" s="444"/>
      <c r="BL14" s="444"/>
      <c r="BM14" s="444"/>
      <c r="BN14" s="444"/>
      <c r="BO14" s="444"/>
      <c r="BP14" s="444"/>
      <c r="BQ14" s="444"/>
      <c r="BR14" s="444"/>
      <c r="BS14" s="444"/>
      <c r="BT14" s="444"/>
      <c r="BU14" s="444"/>
      <c r="BV14" s="444"/>
      <c r="BW14" s="444"/>
      <c r="BX14" s="444"/>
      <c r="BY14" s="444"/>
      <c r="BZ14" s="444"/>
      <c r="CA14" s="444"/>
      <c r="CB14" s="444"/>
      <c r="CC14" s="444"/>
      <c r="CD14" s="444"/>
      <c r="CE14" s="444"/>
      <c r="CF14" s="444"/>
      <c r="CG14" s="444"/>
      <c r="CH14" s="444"/>
      <c r="CI14" s="444"/>
      <c r="CJ14" s="444"/>
      <c r="CK14" s="444"/>
      <c r="CL14" s="444"/>
      <c r="CM14" s="444"/>
      <c r="CN14" s="444"/>
      <c r="CO14" s="444"/>
      <c r="CP14" s="444"/>
      <c r="CQ14" s="444"/>
      <c r="CR14" s="444"/>
      <c r="CS14" s="444"/>
      <c r="CT14" s="444"/>
      <c r="CU14" s="444"/>
      <c r="CV14" s="444"/>
      <c r="CW14" s="444"/>
      <c r="CX14" s="444"/>
      <c r="CY14" s="444"/>
      <c r="CZ14" s="444"/>
      <c r="DA14" s="444"/>
      <c r="DB14" s="444"/>
      <c r="DC14" s="444"/>
      <c r="DD14" s="444"/>
      <c r="DE14" s="444"/>
      <c r="DF14" s="444"/>
      <c r="DG14" s="444"/>
      <c r="DH14" s="444"/>
      <c r="DI14" s="444"/>
      <c r="DJ14" s="444"/>
      <c r="DK14" s="444"/>
      <c r="DL14" s="444"/>
      <c r="DM14" s="444"/>
      <c r="DN14" s="444"/>
      <c r="DO14" s="444"/>
      <c r="DP14" s="444"/>
      <c r="DQ14" s="444"/>
      <c r="DR14" s="444"/>
      <c r="DS14" s="444"/>
      <c r="DT14" s="444"/>
      <c r="DU14" s="444"/>
      <c r="DV14" s="444"/>
      <c r="DW14" s="444"/>
      <c r="DX14" s="444"/>
      <c r="DY14" s="444"/>
      <c r="DZ14" s="444"/>
      <c r="EA14" s="444"/>
      <c r="EB14" s="444"/>
      <c r="EC14" s="444"/>
      <c r="ED14" s="444"/>
      <c r="EE14" s="444"/>
      <c r="EF14" s="444"/>
      <c r="EG14" s="444"/>
      <c r="EH14" s="444"/>
      <c r="EI14" s="444"/>
      <c r="EJ14" s="444"/>
      <c r="EK14" s="444"/>
      <c r="EL14" s="444"/>
      <c r="EM14" s="444"/>
      <c r="EN14" s="444"/>
      <c r="EO14" s="444"/>
      <c r="EP14" s="444"/>
      <c r="EQ14" s="444"/>
      <c r="ER14" s="444"/>
      <c r="ES14" s="444"/>
      <c r="ET14" s="444"/>
      <c r="EU14" s="444"/>
      <c r="EV14" s="444"/>
      <c r="EW14" s="444"/>
      <c r="EX14" s="444"/>
      <c r="EY14" s="444"/>
      <c r="EZ14" s="444"/>
      <c r="FA14" s="444"/>
      <c r="FB14" s="444"/>
      <c r="FC14" s="444"/>
      <c r="FD14" s="444"/>
      <c r="FE14" s="444"/>
      <c r="FF14" s="444"/>
      <c r="FG14" s="444"/>
      <c r="FH14" s="444"/>
      <c r="FI14" s="444"/>
      <c r="FJ14" s="444"/>
      <c r="FK14" s="444"/>
      <c r="FL14" s="444"/>
      <c r="FM14" s="444"/>
      <c r="FN14" s="444"/>
      <c r="FO14" s="444"/>
      <c r="FP14" s="444"/>
      <c r="FQ14" s="444"/>
      <c r="FR14" s="444"/>
      <c r="FS14" s="444"/>
      <c r="FT14" s="444"/>
      <c r="FU14" s="444"/>
      <c r="FV14" s="444"/>
      <c r="FW14" s="444"/>
      <c r="FX14" s="444"/>
      <c r="FY14" s="444"/>
      <c r="FZ14" s="444"/>
      <c r="GA14" s="444"/>
      <c r="GB14" s="444"/>
      <c r="GC14" s="444"/>
      <c r="GD14" s="444"/>
      <c r="GE14" s="444"/>
      <c r="GF14" s="444"/>
      <c r="GG14" s="444"/>
      <c r="GH14" s="444"/>
      <c r="GI14" s="444"/>
      <c r="GJ14" s="444"/>
      <c r="GK14" s="444"/>
      <c r="GL14" s="444"/>
      <c r="GM14" s="444"/>
      <c r="GN14" s="444"/>
      <c r="GO14" s="444"/>
      <c r="GP14" s="444"/>
      <c r="GQ14" s="444"/>
      <c r="GR14" s="444"/>
      <c r="GS14" s="444"/>
      <c r="GT14" s="444"/>
      <c r="GU14" s="444"/>
      <c r="GV14" s="444"/>
      <c r="GW14" s="444"/>
      <c r="GX14" s="444"/>
      <c r="GY14" s="444"/>
      <c r="GZ14" s="444"/>
      <c r="HA14" s="444"/>
      <c r="HB14" s="444"/>
      <c r="HC14" s="444"/>
      <c r="HD14" s="444"/>
      <c r="HE14" s="444"/>
      <c r="HF14" s="444"/>
      <c r="HG14" s="444"/>
      <c r="HH14" s="444"/>
      <c r="HI14" s="444"/>
      <c r="HJ14" s="444"/>
      <c r="HK14" s="444"/>
      <c r="HL14" s="444"/>
      <c r="HM14" s="444"/>
      <c r="HN14" s="444"/>
      <c r="HO14" s="444"/>
      <c r="HP14" s="444"/>
      <c r="HQ14" s="444"/>
      <c r="HR14" s="444"/>
      <c r="HS14" s="444"/>
      <c r="HT14" s="444"/>
      <c r="HU14" s="444"/>
      <c r="HV14" s="444"/>
      <c r="HW14" s="444"/>
      <c r="HX14" s="444"/>
      <c r="HY14" s="444"/>
      <c r="HZ14" s="444"/>
      <c r="IA14" s="444"/>
      <c r="IB14" s="444"/>
      <c r="IC14" s="444"/>
      <c r="ID14" s="444"/>
      <c r="IE14" s="444"/>
      <c r="IF14" s="444"/>
      <c r="IG14" s="444"/>
      <c r="IH14" s="444"/>
      <c r="II14" s="444"/>
      <c r="IJ14" s="444"/>
      <c r="IK14" s="444"/>
      <c r="IL14" s="444"/>
      <c r="IM14" s="444"/>
      <c r="IN14" s="444"/>
      <c r="IO14" s="444"/>
      <c r="IP14" s="444"/>
      <c r="IQ14" s="444"/>
      <c r="IR14" s="444"/>
      <c r="IS14" s="444"/>
      <c r="IT14" s="444"/>
      <c r="IU14" s="444"/>
      <c r="IV14" s="444"/>
      <c r="IW14" s="444"/>
      <c r="IX14" s="444"/>
      <c r="IY14" s="444"/>
      <c r="IZ14" s="444"/>
      <c r="JA14" s="444"/>
      <c r="JB14" s="444"/>
      <c r="JC14" s="444"/>
      <c r="JD14" s="444"/>
      <c r="JE14" s="444"/>
      <c r="JF14" s="444"/>
      <c r="JG14" s="444"/>
      <c r="JH14" s="444"/>
      <c r="JI14" s="444"/>
      <c r="JJ14" s="444"/>
      <c r="JK14" s="444"/>
      <c r="JL14" s="444"/>
      <c r="JM14" s="444"/>
      <c r="JN14" s="444"/>
      <c r="JO14" s="444"/>
      <c r="JP14" s="444"/>
      <c r="JQ14" s="444"/>
      <c r="JR14" s="444"/>
      <c r="JS14" s="444"/>
      <c r="JT14" s="444"/>
      <c r="JU14" s="444"/>
      <c r="JV14" s="444"/>
      <c r="JW14" s="444"/>
      <c r="JX14" s="444"/>
      <c r="JY14" s="444"/>
      <c r="JZ14" s="444"/>
      <c r="KA14" s="444"/>
      <c r="KB14" s="444"/>
      <c r="KC14" s="444"/>
      <c r="KD14" s="444"/>
      <c r="KE14" s="444"/>
      <c r="KF14" s="444"/>
      <c r="KG14" s="444"/>
      <c r="KH14" s="444"/>
      <c r="KI14" s="444"/>
      <c r="KJ14" s="444"/>
      <c r="KK14" s="444"/>
      <c r="KL14" s="444"/>
      <c r="KM14" s="444"/>
      <c r="KN14" s="444"/>
      <c r="KO14" s="444"/>
      <c r="KP14" s="444"/>
      <c r="KQ14" s="444"/>
      <c r="KR14" s="444"/>
      <c r="KS14" s="444"/>
      <c r="KT14" s="444"/>
      <c r="KU14" s="444"/>
      <c r="KV14" s="444"/>
      <c r="KW14" s="444"/>
      <c r="KX14" s="444"/>
      <c r="KY14" s="444"/>
      <c r="KZ14" s="444"/>
      <c r="LA14" s="444"/>
      <c r="LB14" s="444"/>
      <c r="LC14" s="444"/>
      <c r="LD14" s="444"/>
      <c r="LE14" s="444"/>
      <c r="LF14" s="444"/>
      <c r="LG14" s="444"/>
      <c r="LH14" s="444"/>
      <c r="LI14" s="444"/>
      <c r="LJ14" s="444"/>
      <c r="LK14" s="444"/>
      <c r="LL14" s="444"/>
      <c r="LM14" s="444"/>
      <c r="LN14" s="444"/>
      <c r="LO14" s="444"/>
      <c r="LP14" s="444"/>
      <c r="LQ14" s="444"/>
      <c r="LR14" s="444"/>
      <c r="LS14" s="444"/>
      <c r="LT14" s="444"/>
      <c r="LU14" s="444"/>
      <c r="LV14" s="444"/>
      <c r="LW14" s="444"/>
      <c r="LX14" s="444"/>
      <c r="LY14" s="444"/>
      <c r="LZ14" s="444"/>
      <c r="MA14" s="444"/>
      <c r="MB14" s="444"/>
      <c r="MC14" s="444"/>
      <c r="MD14" s="444"/>
      <c r="ME14" s="444"/>
      <c r="MF14" s="444"/>
      <c r="MG14" s="444"/>
      <c r="MH14" s="444"/>
      <c r="MI14" s="444"/>
      <c r="MJ14" s="444"/>
      <c r="MK14" s="444"/>
      <c r="ML14" s="444"/>
      <c r="MM14" s="444"/>
      <c r="MN14" s="444"/>
      <c r="MO14" s="444"/>
      <c r="MP14" s="444"/>
      <c r="MQ14" s="444"/>
      <c r="MR14" s="444"/>
      <c r="MS14" s="444"/>
      <c r="MT14" s="444"/>
      <c r="MU14" s="444"/>
      <c r="MV14" s="444"/>
      <c r="MW14" s="444"/>
      <c r="MX14" s="444"/>
      <c r="MY14" s="444"/>
      <c r="MZ14" s="444"/>
      <c r="NA14" s="444"/>
      <c r="NB14" s="444"/>
      <c r="NC14" s="444"/>
      <c r="ND14" s="444"/>
      <c r="NE14" s="444"/>
      <c r="NF14" s="444"/>
      <c r="NG14" s="444"/>
      <c r="NH14" s="444"/>
      <c r="NI14" s="444"/>
      <c r="NJ14" s="444"/>
      <c r="NK14" s="444"/>
      <c r="NL14" s="444"/>
      <c r="NM14" s="444"/>
      <c r="NN14" s="444"/>
      <c r="NO14" s="444"/>
      <c r="NP14" s="444"/>
      <c r="NQ14" s="444"/>
      <c r="NR14" s="444"/>
      <c r="NS14" s="444"/>
      <c r="NT14" s="444"/>
      <c r="NU14" s="444"/>
      <c r="NV14" s="444"/>
      <c r="NW14" s="444"/>
      <c r="NX14" s="444"/>
      <c r="NY14" s="444"/>
      <c r="NZ14" s="444"/>
      <c r="OA14" s="444"/>
      <c r="OB14" s="444"/>
      <c r="OC14" s="444"/>
      <c r="OD14" s="444"/>
      <c r="OE14" s="444"/>
      <c r="OF14" s="444"/>
      <c r="OG14" s="444"/>
      <c r="OH14" s="444"/>
      <c r="OI14" s="444"/>
      <c r="OJ14" s="444"/>
      <c r="OK14" s="444"/>
      <c r="OL14" s="444"/>
      <c r="OM14" s="444"/>
      <c r="ON14" s="444"/>
      <c r="OO14" s="444"/>
      <c r="OP14" s="444"/>
      <c r="OQ14" s="444"/>
      <c r="OR14" s="444"/>
      <c r="OS14" s="444"/>
      <c r="OT14" s="444"/>
      <c r="OU14" s="444"/>
      <c r="OV14" s="444"/>
      <c r="OW14" s="444"/>
      <c r="OX14" s="444"/>
      <c r="OY14" s="444"/>
      <c r="OZ14" s="444"/>
      <c r="PA14" s="444"/>
      <c r="PB14" s="444"/>
      <c r="PC14" s="444"/>
      <c r="PD14" s="444"/>
      <c r="PE14" s="444"/>
      <c r="PF14" s="444"/>
      <c r="PG14" s="444"/>
      <c r="PH14" s="444"/>
      <c r="PI14" s="444"/>
      <c r="PJ14" s="444"/>
      <c r="PK14" s="444"/>
      <c r="PL14" s="444"/>
      <c r="PM14" s="444"/>
      <c r="PN14" s="444"/>
      <c r="PO14" s="444"/>
      <c r="PP14" s="444"/>
      <c r="PQ14" s="444"/>
      <c r="PR14" s="444"/>
      <c r="PS14" s="444"/>
      <c r="PT14" s="444"/>
      <c r="PU14" s="444"/>
      <c r="PV14" s="444"/>
      <c r="PW14" s="444"/>
      <c r="PX14" s="444"/>
      <c r="PY14" s="444"/>
      <c r="PZ14" s="444"/>
      <c r="QA14" s="444"/>
      <c r="QB14" s="444"/>
      <c r="QC14" s="444"/>
      <c r="QD14" s="444"/>
      <c r="QE14" s="444"/>
      <c r="QF14" s="444"/>
      <c r="QG14" s="444"/>
      <c r="QH14" s="444"/>
      <c r="QI14" s="444"/>
      <c r="QJ14" s="444"/>
      <c r="QK14" s="444"/>
      <c r="QL14" s="444"/>
      <c r="QM14" s="444"/>
      <c r="QN14" s="444"/>
      <c r="QO14" s="444"/>
      <c r="QP14" s="444"/>
      <c r="QQ14" s="444"/>
      <c r="QR14" s="444"/>
      <c r="QS14" s="444"/>
      <c r="QT14" s="444"/>
      <c r="QU14" s="444"/>
      <c r="QV14" s="444"/>
      <c r="QW14" s="444"/>
      <c r="QX14" s="444"/>
      <c r="QY14" s="444"/>
      <c r="QZ14" s="444"/>
      <c r="RA14" s="444"/>
      <c r="RB14" s="444"/>
      <c r="RC14" s="444"/>
      <c r="RD14" s="444"/>
      <c r="RE14" s="444"/>
      <c r="RF14" s="444"/>
      <c r="RG14" s="444"/>
      <c r="RH14" s="444"/>
      <c r="RI14" s="444"/>
      <c r="RJ14" s="444"/>
      <c r="RK14" s="444"/>
      <c r="RL14" s="444"/>
      <c r="RM14" s="444"/>
      <c r="RN14" s="444"/>
      <c r="RO14" s="444"/>
      <c r="RP14" s="444"/>
      <c r="RQ14" s="444"/>
      <c r="RR14" s="444"/>
      <c r="RS14" s="444"/>
      <c r="RT14" s="444"/>
      <c r="RU14" s="444"/>
      <c r="RV14" s="444"/>
      <c r="RW14" s="444"/>
      <c r="RX14" s="444"/>
      <c r="RY14" s="444"/>
      <c r="RZ14" s="444"/>
      <c r="SA14" s="444"/>
      <c r="SB14" s="444"/>
      <c r="SC14" s="444"/>
      <c r="SD14" s="444"/>
      <c r="SE14" s="444"/>
      <c r="SF14" s="444"/>
      <c r="SG14" s="444"/>
      <c r="SH14" s="444"/>
      <c r="SI14" s="444"/>
      <c r="SJ14" s="444"/>
      <c r="SK14" s="444"/>
      <c r="SL14" s="444"/>
      <c r="SM14" s="444"/>
      <c r="SN14" s="444"/>
      <c r="SO14" s="444"/>
      <c r="SP14" s="444"/>
      <c r="SQ14" s="444"/>
      <c r="SR14" s="444"/>
      <c r="SS14" s="444"/>
      <c r="ST14" s="444"/>
      <c r="SU14" s="444"/>
      <c r="SV14" s="444"/>
      <c r="SW14" s="444"/>
      <c r="SX14" s="444"/>
      <c r="SY14" s="444"/>
      <c r="SZ14" s="444"/>
      <c r="TA14" s="444"/>
      <c r="TB14" s="444"/>
      <c r="TC14" s="444"/>
      <c r="TD14" s="444"/>
      <c r="TE14" s="444"/>
      <c r="TF14" s="444"/>
      <c r="TG14" s="444"/>
      <c r="TH14" s="444"/>
      <c r="TI14" s="444"/>
      <c r="TJ14" s="444"/>
      <c r="TK14" s="444"/>
      <c r="TL14" s="444"/>
      <c r="TM14" s="444"/>
      <c r="TN14" s="444"/>
      <c r="TO14" s="444"/>
      <c r="TP14" s="444"/>
      <c r="TQ14" s="444"/>
      <c r="TR14" s="444"/>
      <c r="TS14" s="444"/>
      <c r="TT14" s="444"/>
      <c r="TU14" s="444"/>
      <c r="TV14" s="444"/>
      <c r="TW14" s="444"/>
      <c r="TX14" s="444"/>
      <c r="TY14" s="444"/>
      <c r="TZ14" s="444"/>
      <c r="UA14" s="444"/>
      <c r="UB14" s="444"/>
      <c r="UC14" s="444"/>
      <c r="UD14" s="444"/>
      <c r="UE14" s="444"/>
      <c r="UF14" s="444"/>
      <c r="UG14" s="444"/>
      <c r="UH14" s="444"/>
      <c r="UI14" s="444"/>
      <c r="UJ14" s="444"/>
      <c r="UK14" s="444"/>
      <c r="UL14" s="444"/>
      <c r="UM14" s="444"/>
      <c r="UN14" s="444"/>
      <c r="UO14" s="444"/>
      <c r="UP14" s="444"/>
      <c r="UQ14" s="444"/>
      <c r="UR14" s="444"/>
      <c r="US14" s="444"/>
      <c r="UT14" s="444"/>
      <c r="UU14" s="444"/>
      <c r="UV14" s="444"/>
      <c r="UW14" s="444"/>
      <c r="UX14" s="444"/>
      <c r="UY14" s="444"/>
      <c r="UZ14" s="444"/>
      <c r="VA14" s="444"/>
      <c r="VB14" s="444"/>
      <c r="VC14" s="444"/>
      <c r="VD14" s="444"/>
      <c r="VE14" s="444"/>
      <c r="VF14" s="444"/>
      <c r="VG14" s="444"/>
      <c r="VH14" s="444"/>
      <c r="VI14" s="444"/>
      <c r="VJ14" s="444"/>
      <c r="VK14" s="444"/>
      <c r="VL14" s="444"/>
      <c r="VM14" s="444"/>
      <c r="VN14" s="444"/>
      <c r="VO14" s="444"/>
      <c r="VP14" s="444"/>
      <c r="VQ14" s="444"/>
      <c r="VR14" s="444"/>
      <c r="VS14" s="444"/>
      <c r="VT14" s="444"/>
      <c r="VU14" s="444"/>
      <c r="VV14" s="444"/>
      <c r="VW14" s="444"/>
      <c r="VX14" s="444"/>
      <c r="VY14" s="444"/>
      <c r="VZ14" s="444"/>
      <c r="WA14" s="444"/>
      <c r="WB14" s="444"/>
      <c r="WC14" s="444"/>
      <c r="WD14" s="444"/>
      <c r="WE14" s="444"/>
      <c r="WF14" s="444"/>
      <c r="WG14" s="444"/>
      <c r="WH14" s="444"/>
      <c r="WI14" s="444"/>
      <c r="WJ14" s="444"/>
      <c r="WK14" s="444"/>
      <c r="WL14" s="444"/>
      <c r="WM14" s="444"/>
      <c r="WN14" s="444"/>
      <c r="WO14" s="444"/>
      <c r="WP14" s="444"/>
      <c r="WQ14" s="444"/>
      <c r="WR14" s="444"/>
      <c r="WS14" s="444"/>
      <c r="WT14" s="444"/>
      <c r="WU14" s="444"/>
      <c r="WV14" s="444"/>
      <c r="WW14" s="444"/>
      <c r="WX14" s="444"/>
      <c r="WY14" s="444"/>
      <c r="WZ14" s="444"/>
      <c r="XA14" s="444"/>
      <c r="XB14" s="444"/>
      <c r="XC14" s="444"/>
      <c r="XD14" s="444"/>
      <c r="XE14" s="444"/>
      <c r="XF14" s="444"/>
      <c r="XG14" s="443"/>
    </row>
    <row r="15" spans="1:631" s="455" customFormat="1" ht="14.4">
      <c r="A15" s="1137"/>
      <c r="B15" s="1163" t="s">
        <v>241</v>
      </c>
      <c r="C15" s="1164" t="s">
        <v>784</v>
      </c>
      <c r="D15" s="1172"/>
      <c r="E15" s="374">
        <f t="shared" si="0"/>
        <v>0</v>
      </c>
      <c r="F15" s="1166"/>
      <c r="G15" s="1167">
        <v>44</v>
      </c>
      <c r="H15" s="1168">
        <f t="shared" si="4"/>
        <v>0</v>
      </c>
      <c r="I15" s="1169">
        <f t="shared" si="5"/>
        <v>97.296363636363637</v>
      </c>
      <c r="J15" s="1169">
        <f t="shared" si="6"/>
        <v>97.296363636363637</v>
      </c>
      <c r="K15" s="447">
        <f t="shared" si="7"/>
        <v>0</v>
      </c>
      <c r="L15" s="448">
        <v>0</v>
      </c>
      <c r="M15" s="447"/>
      <c r="N15" s="1170">
        <v>642.21</v>
      </c>
      <c r="O15" s="1170">
        <v>4281.04</v>
      </c>
      <c r="P15" s="449">
        <f t="shared" si="8"/>
        <v>0</v>
      </c>
      <c r="Q15" s="1170">
        <v>4281.04</v>
      </c>
      <c r="R15" s="449"/>
      <c r="S15" s="450"/>
      <c r="T15" s="449"/>
      <c r="U15" s="451"/>
      <c r="V15" s="450">
        <f t="shared" si="1"/>
        <v>0</v>
      </c>
      <c r="W15" s="449">
        <f t="shared" si="1"/>
        <v>0</v>
      </c>
      <c r="X15" s="449">
        <v>0</v>
      </c>
      <c r="Y15" s="452">
        <f t="shared" si="2"/>
        <v>0</v>
      </c>
      <c r="Z15" s="450">
        <f t="shared" si="3"/>
        <v>0</v>
      </c>
      <c r="AA15" s="453" t="str">
        <f t="shared" si="9"/>
        <v/>
      </c>
      <c r="AB15" s="1171" t="str">
        <f t="shared" si="10"/>
        <v/>
      </c>
      <c r="AC15" s="444"/>
      <c r="AD15" s="444"/>
      <c r="AE15" s="444"/>
      <c r="AF15" s="444"/>
      <c r="AG15" s="444"/>
      <c r="AH15" s="444"/>
      <c r="AI15" s="444"/>
      <c r="AJ15" s="444"/>
      <c r="AK15" s="444"/>
      <c r="AL15" s="444"/>
      <c r="AM15" s="444"/>
      <c r="AN15" s="444"/>
      <c r="AO15" s="444"/>
      <c r="AP15" s="444"/>
      <c r="AQ15" s="444"/>
      <c r="AR15" s="444"/>
      <c r="AS15" s="444"/>
      <c r="AT15" s="444"/>
      <c r="AU15" s="444"/>
      <c r="AV15" s="444"/>
      <c r="AW15" s="444"/>
      <c r="AX15" s="444"/>
      <c r="AY15" s="444"/>
      <c r="AZ15" s="444"/>
      <c r="BA15" s="444"/>
      <c r="BB15" s="444"/>
      <c r="BC15" s="444"/>
      <c r="BD15" s="444"/>
      <c r="BE15" s="444"/>
      <c r="BF15" s="444"/>
      <c r="BG15" s="444"/>
      <c r="BH15" s="444"/>
      <c r="BI15" s="444"/>
      <c r="BJ15" s="444"/>
      <c r="BK15" s="444"/>
      <c r="BL15" s="444"/>
      <c r="BM15" s="444"/>
      <c r="BN15" s="444"/>
      <c r="BO15" s="444"/>
      <c r="BP15" s="444"/>
      <c r="BQ15" s="444"/>
      <c r="BR15" s="444"/>
      <c r="BS15" s="444"/>
      <c r="BT15" s="444"/>
      <c r="BU15" s="444"/>
      <c r="BV15" s="444"/>
      <c r="BW15" s="444"/>
      <c r="BX15" s="444"/>
      <c r="BY15" s="444"/>
      <c r="BZ15" s="444"/>
      <c r="CA15" s="444"/>
      <c r="CB15" s="444"/>
      <c r="CC15" s="444"/>
      <c r="CD15" s="444"/>
      <c r="CE15" s="444"/>
      <c r="CF15" s="444"/>
      <c r="CG15" s="444"/>
      <c r="CH15" s="444"/>
      <c r="CI15" s="444"/>
      <c r="CJ15" s="444"/>
      <c r="CK15" s="444"/>
      <c r="CL15" s="444"/>
      <c r="CM15" s="444"/>
      <c r="CN15" s="444"/>
      <c r="CO15" s="444"/>
      <c r="CP15" s="444"/>
      <c r="CQ15" s="444"/>
      <c r="CR15" s="444"/>
      <c r="CS15" s="444"/>
      <c r="CT15" s="444"/>
      <c r="CU15" s="444"/>
      <c r="CV15" s="444"/>
      <c r="CW15" s="444"/>
      <c r="CX15" s="444"/>
      <c r="CY15" s="444"/>
      <c r="CZ15" s="444"/>
      <c r="DA15" s="444"/>
      <c r="DB15" s="444"/>
      <c r="DC15" s="444"/>
      <c r="DD15" s="444"/>
      <c r="DE15" s="444"/>
      <c r="DF15" s="444"/>
      <c r="DG15" s="444"/>
      <c r="DH15" s="444"/>
      <c r="DI15" s="444"/>
      <c r="DJ15" s="444"/>
      <c r="DK15" s="444"/>
      <c r="DL15" s="444"/>
      <c r="DM15" s="444"/>
      <c r="DN15" s="444"/>
      <c r="DO15" s="444"/>
      <c r="DP15" s="444"/>
      <c r="DQ15" s="444"/>
      <c r="DR15" s="444"/>
      <c r="DS15" s="444"/>
      <c r="DT15" s="444"/>
      <c r="DU15" s="444"/>
      <c r="DV15" s="444"/>
      <c r="DW15" s="444"/>
      <c r="DX15" s="444"/>
      <c r="DY15" s="444"/>
      <c r="DZ15" s="444"/>
      <c r="EA15" s="444"/>
      <c r="EB15" s="444"/>
      <c r="EC15" s="444"/>
      <c r="ED15" s="444"/>
      <c r="EE15" s="444"/>
      <c r="EF15" s="444"/>
      <c r="EG15" s="444"/>
      <c r="EH15" s="444"/>
      <c r="EI15" s="444"/>
      <c r="EJ15" s="444"/>
      <c r="EK15" s="444"/>
      <c r="EL15" s="444"/>
      <c r="EM15" s="444"/>
      <c r="EN15" s="444"/>
      <c r="EO15" s="444"/>
      <c r="EP15" s="444"/>
      <c r="EQ15" s="444"/>
      <c r="ER15" s="444"/>
      <c r="ES15" s="444"/>
      <c r="ET15" s="444"/>
      <c r="EU15" s="444"/>
      <c r="EV15" s="444"/>
      <c r="EW15" s="444"/>
      <c r="EX15" s="444"/>
      <c r="EY15" s="444"/>
      <c r="EZ15" s="444"/>
      <c r="FA15" s="444"/>
      <c r="FB15" s="444"/>
      <c r="FC15" s="444"/>
      <c r="FD15" s="444"/>
      <c r="FE15" s="444"/>
      <c r="FF15" s="444"/>
      <c r="FG15" s="444"/>
      <c r="FH15" s="444"/>
      <c r="FI15" s="444"/>
      <c r="FJ15" s="444"/>
      <c r="FK15" s="444"/>
      <c r="FL15" s="444"/>
      <c r="FM15" s="444"/>
      <c r="FN15" s="444"/>
      <c r="FO15" s="444"/>
      <c r="FP15" s="444"/>
      <c r="FQ15" s="444"/>
      <c r="FR15" s="444"/>
      <c r="FS15" s="444"/>
      <c r="FT15" s="444"/>
      <c r="FU15" s="444"/>
      <c r="FV15" s="444"/>
      <c r="FW15" s="444"/>
      <c r="FX15" s="444"/>
      <c r="FY15" s="444"/>
      <c r="FZ15" s="444"/>
      <c r="GA15" s="444"/>
      <c r="GB15" s="444"/>
      <c r="GC15" s="444"/>
      <c r="GD15" s="444"/>
      <c r="GE15" s="444"/>
      <c r="GF15" s="444"/>
      <c r="GG15" s="444"/>
      <c r="GH15" s="444"/>
      <c r="GI15" s="444"/>
      <c r="GJ15" s="444"/>
      <c r="GK15" s="444"/>
      <c r="GL15" s="444"/>
      <c r="GM15" s="444"/>
      <c r="GN15" s="444"/>
      <c r="GO15" s="444"/>
      <c r="GP15" s="444"/>
      <c r="GQ15" s="444"/>
      <c r="GR15" s="444"/>
      <c r="GS15" s="444"/>
      <c r="GT15" s="444"/>
      <c r="GU15" s="444"/>
      <c r="GV15" s="444"/>
      <c r="GW15" s="444"/>
      <c r="GX15" s="444"/>
      <c r="GY15" s="444"/>
      <c r="GZ15" s="444"/>
      <c r="HA15" s="444"/>
      <c r="HB15" s="444"/>
      <c r="HC15" s="444"/>
      <c r="HD15" s="444"/>
      <c r="HE15" s="444"/>
      <c r="HF15" s="444"/>
      <c r="HG15" s="444"/>
      <c r="HH15" s="444"/>
      <c r="HI15" s="444"/>
      <c r="HJ15" s="444"/>
      <c r="HK15" s="444"/>
      <c r="HL15" s="444"/>
      <c r="HM15" s="444"/>
      <c r="HN15" s="444"/>
      <c r="HO15" s="444"/>
      <c r="HP15" s="444"/>
      <c r="HQ15" s="444"/>
      <c r="HR15" s="444"/>
      <c r="HS15" s="444"/>
      <c r="HT15" s="444"/>
      <c r="HU15" s="444"/>
      <c r="HV15" s="444"/>
      <c r="HW15" s="444"/>
      <c r="HX15" s="444"/>
      <c r="HY15" s="444"/>
      <c r="HZ15" s="444"/>
      <c r="IA15" s="444"/>
      <c r="IB15" s="444"/>
      <c r="IC15" s="444"/>
      <c r="ID15" s="444"/>
      <c r="IE15" s="444"/>
      <c r="IF15" s="444"/>
      <c r="IG15" s="444"/>
      <c r="IH15" s="444"/>
      <c r="II15" s="444"/>
      <c r="IJ15" s="444"/>
      <c r="IK15" s="444"/>
      <c r="IL15" s="444"/>
      <c r="IM15" s="444"/>
      <c r="IN15" s="444"/>
      <c r="IO15" s="444"/>
      <c r="IP15" s="444"/>
      <c r="IQ15" s="444"/>
      <c r="IR15" s="444"/>
      <c r="IS15" s="444"/>
      <c r="IT15" s="444"/>
      <c r="IU15" s="444"/>
      <c r="IV15" s="444"/>
      <c r="IW15" s="444"/>
      <c r="IX15" s="444"/>
      <c r="IY15" s="444"/>
      <c r="IZ15" s="444"/>
      <c r="JA15" s="444"/>
      <c r="JB15" s="444"/>
      <c r="JC15" s="444"/>
      <c r="JD15" s="444"/>
      <c r="JE15" s="444"/>
      <c r="JF15" s="444"/>
      <c r="JG15" s="444"/>
      <c r="JH15" s="444"/>
      <c r="JI15" s="444"/>
      <c r="JJ15" s="444"/>
      <c r="JK15" s="444"/>
      <c r="JL15" s="444"/>
      <c r="JM15" s="444"/>
      <c r="JN15" s="444"/>
      <c r="JO15" s="444"/>
      <c r="JP15" s="444"/>
      <c r="JQ15" s="444"/>
      <c r="JR15" s="444"/>
      <c r="JS15" s="444"/>
      <c r="JT15" s="444"/>
      <c r="JU15" s="444"/>
      <c r="JV15" s="444"/>
      <c r="JW15" s="444"/>
      <c r="JX15" s="444"/>
      <c r="JY15" s="444"/>
      <c r="JZ15" s="444"/>
      <c r="KA15" s="444"/>
      <c r="KB15" s="444"/>
      <c r="KC15" s="444"/>
      <c r="KD15" s="444"/>
      <c r="KE15" s="444"/>
      <c r="KF15" s="444"/>
      <c r="KG15" s="444"/>
      <c r="KH15" s="444"/>
      <c r="KI15" s="444"/>
      <c r="KJ15" s="444"/>
      <c r="KK15" s="444"/>
      <c r="KL15" s="444"/>
      <c r="KM15" s="444"/>
      <c r="KN15" s="444"/>
      <c r="KO15" s="444"/>
      <c r="KP15" s="444"/>
      <c r="KQ15" s="444"/>
      <c r="KR15" s="444"/>
      <c r="KS15" s="444"/>
      <c r="KT15" s="444"/>
      <c r="KU15" s="444"/>
      <c r="KV15" s="444"/>
      <c r="KW15" s="444"/>
      <c r="KX15" s="444"/>
      <c r="KY15" s="444"/>
      <c r="KZ15" s="444"/>
      <c r="LA15" s="444"/>
      <c r="LB15" s="444"/>
      <c r="LC15" s="444"/>
      <c r="LD15" s="444"/>
      <c r="LE15" s="444"/>
      <c r="LF15" s="444"/>
      <c r="LG15" s="444"/>
      <c r="LH15" s="444"/>
      <c r="LI15" s="444"/>
      <c r="LJ15" s="444"/>
      <c r="LK15" s="444"/>
      <c r="LL15" s="444"/>
      <c r="LM15" s="444"/>
      <c r="LN15" s="444"/>
      <c r="LO15" s="444"/>
      <c r="LP15" s="444"/>
      <c r="LQ15" s="444"/>
      <c r="LR15" s="444"/>
      <c r="LS15" s="444"/>
      <c r="LT15" s="444"/>
      <c r="LU15" s="444"/>
      <c r="LV15" s="444"/>
      <c r="LW15" s="444"/>
      <c r="LX15" s="444"/>
      <c r="LY15" s="444"/>
      <c r="LZ15" s="444"/>
      <c r="MA15" s="444"/>
      <c r="MB15" s="444"/>
      <c r="MC15" s="444"/>
      <c r="MD15" s="444"/>
      <c r="ME15" s="444"/>
      <c r="MF15" s="444"/>
      <c r="MG15" s="444"/>
      <c r="MH15" s="444"/>
      <c r="MI15" s="444"/>
      <c r="MJ15" s="444"/>
      <c r="MK15" s="444"/>
      <c r="ML15" s="444"/>
      <c r="MM15" s="444"/>
      <c r="MN15" s="444"/>
      <c r="MO15" s="444"/>
      <c r="MP15" s="444"/>
      <c r="MQ15" s="444"/>
      <c r="MR15" s="444"/>
      <c r="MS15" s="444"/>
      <c r="MT15" s="444"/>
      <c r="MU15" s="444"/>
      <c r="MV15" s="444"/>
      <c r="MW15" s="444"/>
      <c r="MX15" s="444"/>
      <c r="MY15" s="444"/>
      <c r="MZ15" s="444"/>
      <c r="NA15" s="444"/>
      <c r="NB15" s="444"/>
      <c r="NC15" s="444"/>
      <c r="ND15" s="444"/>
      <c r="NE15" s="444"/>
      <c r="NF15" s="444"/>
      <c r="NG15" s="444"/>
      <c r="NH15" s="444"/>
      <c r="NI15" s="444"/>
      <c r="NJ15" s="444"/>
      <c r="NK15" s="444"/>
      <c r="NL15" s="444"/>
      <c r="NM15" s="444"/>
      <c r="NN15" s="444"/>
      <c r="NO15" s="444"/>
      <c r="NP15" s="444"/>
      <c r="NQ15" s="444"/>
      <c r="NR15" s="444"/>
      <c r="NS15" s="444"/>
      <c r="NT15" s="444"/>
      <c r="NU15" s="444"/>
      <c r="NV15" s="444"/>
      <c r="NW15" s="444"/>
      <c r="NX15" s="444"/>
      <c r="NY15" s="444"/>
      <c r="NZ15" s="444"/>
      <c r="OA15" s="444"/>
      <c r="OB15" s="444"/>
      <c r="OC15" s="444"/>
      <c r="OD15" s="444"/>
      <c r="OE15" s="444"/>
      <c r="OF15" s="444"/>
      <c r="OG15" s="444"/>
      <c r="OH15" s="444"/>
      <c r="OI15" s="444"/>
      <c r="OJ15" s="444"/>
      <c r="OK15" s="444"/>
      <c r="OL15" s="444"/>
      <c r="OM15" s="444"/>
      <c r="ON15" s="444"/>
      <c r="OO15" s="444"/>
      <c r="OP15" s="444"/>
      <c r="OQ15" s="444"/>
      <c r="OR15" s="444"/>
      <c r="OS15" s="444"/>
      <c r="OT15" s="444"/>
      <c r="OU15" s="444"/>
      <c r="OV15" s="444"/>
      <c r="OW15" s="444"/>
      <c r="OX15" s="444"/>
      <c r="OY15" s="444"/>
      <c r="OZ15" s="444"/>
      <c r="PA15" s="444"/>
      <c r="PB15" s="444"/>
      <c r="PC15" s="444"/>
      <c r="PD15" s="444"/>
      <c r="PE15" s="444"/>
      <c r="PF15" s="444"/>
      <c r="PG15" s="444"/>
      <c r="PH15" s="444"/>
      <c r="PI15" s="444"/>
      <c r="PJ15" s="444"/>
      <c r="PK15" s="444"/>
      <c r="PL15" s="444"/>
      <c r="PM15" s="444"/>
      <c r="PN15" s="444"/>
      <c r="PO15" s="444"/>
      <c r="PP15" s="444"/>
      <c r="PQ15" s="444"/>
      <c r="PR15" s="444"/>
      <c r="PS15" s="444"/>
      <c r="PT15" s="444"/>
      <c r="PU15" s="444"/>
      <c r="PV15" s="444"/>
      <c r="PW15" s="444"/>
      <c r="PX15" s="444"/>
      <c r="PY15" s="444"/>
      <c r="PZ15" s="444"/>
      <c r="QA15" s="444"/>
      <c r="QB15" s="444"/>
      <c r="QC15" s="444"/>
      <c r="QD15" s="444"/>
      <c r="QE15" s="444"/>
      <c r="QF15" s="444"/>
      <c r="QG15" s="444"/>
      <c r="QH15" s="444"/>
      <c r="QI15" s="444"/>
      <c r="QJ15" s="444"/>
      <c r="QK15" s="444"/>
      <c r="QL15" s="444"/>
      <c r="QM15" s="444"/>
      <c r="QN15" s="444"/>
      <c r="QO15" s="444"/>
      <c r="QP15" s="444"/>
      <c r="QQ15" s="444"/>
      <c r="QR15" s="444"/>
      <c r="QS15" s="444"/>
      <c r="QT15" s="444"/>
      <c r="QU15" s="444"/>
      <c r="QV15" s="444"/>
      <c r="QW15" s="444"/>
      <c r="QX15" s="444"/>
      <c r="QY15" s="444"/>
      <c r="QZ15" s="444"/>
      <c r="RA15" s="444"/>
      <c r="RB15" s="444"/>
      <c r="RC15" s="444"/>
      <c r="RD15" s="444"/>
      <c r="RE15" s="444"/>
      <c r="RF15" s="444"/>
      <c r="RG15" s="444"/>
      <c r="RH15" s="444"/>
      <c r="RI15" s="444"/>
      <c r="RJ15" s="444"/>
      <c r="RK15" s="444"/>
      <c r="RL15" s="444"/>
      <c r="RM15" s="444"/>
      <c r="RN15" s="444"/>
      <c r="RO15" s="444"/>
      <c r="RP15" s="444"/>
      <c r="RQ15" s="444"/>
      <c r="RR15" s="444"/>
      <c r="RS15" s="444"/>
      <c r="RT15" s="444"/>
      <c r="RU15" s="444"/>
      <c r="RV15" s="444"/>
      <c r="RW15" s="444"/>
      <c r="RX15" s="444"/>
      <c r="RY15" s="444"/>
      <c r="RZ15" s="444"/>
      <c r="SA15" s="444"/>
      <c r="SB15" s="444"/>
      <c r="SC15" s="444"/>
      <c r="SD15" s="444"/>
      <c r="SE15" s="444"/>
      <c r="SF15" s="444"/>
      <c r="SG15" s="444"/>
      <c r="SH15" s="444"/>
      <c r="SI15" s="444"/>
      <c r="SJ15" s="444"/>
      <c r="SK15" s="444"/>
      <c r="SL15" s="444"/>
      <c r="SM15" s="444"/>
      <c r="SN15" s="444"/>
      <c r="SO15" s="444"/>
      <c r="SP15" s="444"/>
      <c r="SQ15" s="444"/>
      <c r="SR15" s="444"/>
      <c r="SS15" s="444"/>
      <c r="ST15" s="444"/>
      <c r="SU15" s="444"/>
      <c r="SV15" s="444"/>
      <c r="SW15" s="444"/>
      <c r="SX15" s="444"/>
      <c r="SY15" s="444"/>
      <c r="SZ15" s="444"/>
      <c r="TA15" s="444"/>
      <c r="TB15" s="444"/>
      <c r="TC15" s="444"/>
      <c r="TD15" s="444"/>
      <c r="TE15" s="444"/>
      <c r="TF15" s="444"/>
      <c r="TG15" s="444"/>
      <c r="TH15" s="444"/>
      <c r="TI15" s="444"/>
      <c r="TJ15" s="444"/>
      <c r="TK15" s="444"/>
      <c r="TL15" s="444"/>
      <c r="TM15" s="444"/>
      <c r="TN15" s="444"/>
      <c r="TO15" s="444"/>
      <c r="TP15" s="444"/>
      <c r="TQ15" s="444"/>
      <c r="TR15" s="444"/>
      <c r="TS15" s="444"/>
      <c r="TT15" s="444"/>
      <c r="TU15" s="444"/>
      <c r="TV15" s="444"/>
      <c r="TW15" s="444"/>
      <c r="TX15" s="444"/>
      <c r="TY15" s="444"/>
      <c r="TZ15" s="444"/>
      <c r="UA15" s="444"/>
      <c r="UB15" s="444"/>
      <c r="UC15" s="444"/>
      <c r="UD15" s="444"/>
      <c r="UE15" s="444"/>
      <c r="UF15" s="444"/>
      <c r="UG15" s="444"/>
      <c r="UH15" s="444"/>
      <c r="UI15" s="444"/>
      <c r="UJ15" s="444"/>
      <c r="UK15" s="444"/>
      <c r="UL15" s="444"/>
      <c r="UM15" s="444"/>
      <c r="UN15" s="444"/>
      <c r="UO15" s="444"/>
      <c r="UP15" s="444"/>
      <c r="UQ15" s="444"/>
      <c r="UR15" s="444"/>
      <c r="US15" s="444"/>
      <c r="UT15" s="444"/>
      <c r="UU15" s="444"/>
      <c r="UV15" s="444"/>
      <c r="UW15" s="444"/>
      <c r="UX15" s="444"/>
      <c r="UY15" s="444"/>
      <c r="UZ15" s="444"/>
      <c r="VA15" s="444"/>
      <c r="VB15" s="444"/>
      <c r="VC15" s="444"/>
      <c r="VD15" s="444"/>
      <c r="VE15" s="444"/>
      <c r="VF15" s="444"/>
      <c r="VG15" s="444"/>
      <c r="VH15" s="444"/>
      <c r="VI15" s="444"/>
      <c r="VJ15" s="444"/>
      <c r="VK15" s="444"/>
      <c r="VL15" s="444"/>
      <c r="VM15" s="444"/>
      <c r="VN15" s="444"/>
      <c r="VO15" s="444"/>
      <c r="VP15" s="444"/>
      <c r="VQ15" s="444"/>
      <c r="VR15" s="444"/>
      <c r="VS15" s="444"/>
      <c r="VT15" s="444"/>
      <c r="VU15" s="444"/>
      <c r="VV15" s="444"/>
      <c r="VW15" s="444"/>
      <c r="VX15" s="444"/>
      <c r="VY15" s="444"/>
      <c r="VZ15" s="444"/>
      <c r="WA15" s="444"/>
      <c r="WB15" s="444"/>
      <c r="WC15" s="444"/>
      <c r="WD15" s="444"/>
      <c r="WE15" s="444"/>
      <c r="WF15" s="444"/>
      <c r="WG15" s="444"/>
      <c r="WH15" s="444"/>
      <c r="WI15" s="444"/>
      <c r="WJ15" s="444"/>
      <c r="WK15" s="444"/>
      <c r="WL15" s="444"/>
      <c r="WM15" s="444"/>
      <c r="WN15" s="444"/>
      <c r="WO15" s="444"/>
      <c r="WP15" s="444"/>
      <c r="WQ15" s="444"/>
      <c r="WR15" s="444"/>
      <c r="WS15" s="444"/>
      <c r="WT15" s="444"/>
      <c r="WU15" s="444"/>
      <c r="WV15" s="444"/>
      <c r="WW15" s="444"/>
      <c r="WX15" s="444"/>
      <c r="WY15" s="444"/>
      <c r="WZ15" s="444"/>
      <c r="XA15" s="444"/>
      <c r="XB15" s="444"/>
      <c r="XC15" s="444"/>
      <c r="XD15" s="444"/>
      <c r="XE15" s="444"/>
      <c r="XF15" s="444"/>
      <c r="XG15" s="443"/>
    </row>
    <row r="16" spans="1:631" s="455" customFormat="1" ht="14.4">
      <c r="A16" s="1137"/>
      <c r="B16" s="1163" t="s">
        <v>241</v>
      </c>
      <c r="C16" s="1164" t="s">
        <v>785</v>
      </c>
      <c r="D16" s="1172"/>
      <c r="E16" s="374">
        <f t="shared" si="0"/>
        <v>0</v>
      </c>
      <c r="F16" s="1166"/>
      <c r="G16" s="1167">
        <v>21</v>
      </c>
      <c r="H16" s="1168">
        <f t="shared" si="4"/>
        <v>0</v>
      </c>
      <c r="I16" s="1169">
        <f t="shared" si="5"/>
        <v>91.030476190476193</v>
      </c>
      <c r="J16" s="1169">
        <f t="shared" si="6"/>
        <v>91.030476190476193</v>
      </c>
      <c r="K16" s="447">
        <f t="shared" si="7"/>
        <v>0</v>
      </c>
      <c r="L16" s="448">
        <v>0</v>
      </c>
      <c r="M16" s="447"/>
      <c r="N16" s="1170">
        <v>286.77</v>
      </c>
      <c r="O16" s="1170">
        <v>1911.64</v>
      </c>
      <c r="P16" s="449">
        <f t="shared" si="8"/>
        <v>0</v>
      </c>
      <c r="Q16" s="1170">
        <v>1911.64</v>
      </c>
      <c r="R16" s="449"/>
      <c r="S16" s="450"/>
      <c r="T16" s="449"/>
      <c r="U16" s="451"/>
      <c r="V16" s="450">
        <f t="shared" si="1"/>
        <v>0</v>
      </c>
      <c r="W16" s="449">
        <f t="shared" si="1"/>
        <v>0</v>
      </c>
      <c r="X16" s="449">
        <v>0</v>
      </c>
      <c r="Y16" s="452">
        <f t="shared" si="2"/>
        <v>0</v>
      </c>
      <c r="Z16" s="450">
        <f t="shared" si="3"/>
        <v>0</v>
      </c>
      <c r="AA16" s="453" t="str">
        <f t="shared" si="9"/>
        <v/>
      </c>
      <c r="AB16" s="1171" t="str">
        <f t="shared" si="10"/>
        <v/>
      </c>
      <c r="AC16" s="444"/>
      <c r="AD16" s="444"/>
      <c r="AE16" s="444"/>
      <c r="AF16" s="444"/>
      <c r="AG16" s="444"/>
      <c r="AH16" s="444"/>
      <c r="AI16" s="444"/>
      <c r="AJ16" s="444"/>
      <c r="AK16" s="444"/>
      <c r="AL16" s="444"/>
      <c r="AM16" s="444"/>
      <c r="AN16" s="444"/>
      <c r="AO16" s="444"/>
      <c r="AP16" s="444"/>
      <c r="AQ16" s="444"/>
      <c r="AR16" s="444"/>
      <c r="AS16" s="444"/>
      <c r="AT16" s="444"/>
      <c r="AU16" s="444"/>
      <c r="AV16" s="444"/>
      <c r="AW16" s="444"/>
      <c r="AX16" s="444"/>
      <c r="AY16" s="444"/>
      <c r="AZ16" s="444"/>
      <c r="BA16" s="444"/>
      <c r="BB16" s="444"/>
      <c r="BC16" s="444"/>
      <c r="BD16" s="444"/>
      <c r="BE16" s="444"/>
      <c r="BF16" s="444"/>
      <c r="BG16" s="444"/>
      <c r="BH16" s="444"/>
      <c r="BI16" s="444"/>
      <c r="BJ16" s="444"/>
      <c r="BK16" s="444"/>
      <c r="BL16" s="444"/>
      <c r="BM16" s="444"/>
      <c r="BN16" s="444"/>
      <c r="BO16" s="444"/>
      <c r="BP16" s="444"/>
      <c r="BQ16" s="444"/>
      <c r="BR16" s="444"/>
      <c r="BS16" s="444"/>
      <c r="BT16" s="444"/>
      <c r="BU16" s="444"/>
      <c r="BV16" s="444"/>
      <c r="BW16" s="444"/>
      <c r="BX16" s="444"/>
      <c r="BY16" s="444"/>
      <c r="BZ16" s="444"/>
      <c r="CA16" s="444"/>
      <c r="CB16" s="444"/>
      <c r="CC16" s="444"/>
      <c r="CD16" s="444"/>
      <c r="CE16" s="444"/>
      <c r="CF16" s="444"/>
      <c r="CG16" s="444"/>
      <c r="CH16" s="444"/>
      <c r="CI16" s="444"/>
      <c r="CJ16" s="444"/>
      <c r="CK16" s="444"/>
      <c r="CL16" s="444"/>
      <c r="CM16" s="444"/>
      <c r="CN16" s="444"/>
      <c r="CO16" s="444"/>
      <c r="CP16" s="444"/>
      <c r="CQ16" s="444"/>
      <c r="CR16" s="444"/>
      <c r="CS16" s="444"/>
      <c r="CT16" s="444"/>
      <c r="CU16" s="444"/>
      <c r="CV16" s="444"/>
      <c r="CW16" s="444"/>
      <c r="CX16" s="444"/>
      <c r="CY16" s="444"/>
      <c r="CZ16" s="444"/>
      <c r="DA16" s="444"/>
      <c r="DB16" s="444"/>
      <c r="DC16" s="444"/>
      <c r="DD16" s="444"/>
      <c r="DE16" s="444"/>
      <c r="DF16" s="444"/>
      <c r="DG16" s="444"/>
      <c r="DH16" s="444"/>
      <c r="DI16" s="444"/>
      <c r="DJ16" s="444"/>
      <c r="DK16" s="444"/>
      <c r="DL16" s="444"/>
      <c r="DM16" s="444"/>
      <c r="DN16" s="444"/>
      <c r="DO16" s="444"/>
      <c r="DP16" s="444"/>
      <c r="DQ16" s="444"/>
      <c r="DR16" s="444"/>
      <c r="DS16" s="444"/>
      <c r="DT16" s="444"/>
      <c r="DU16" s="444"/>
      <c r="DV16" s="444"/>
      <c r="DW16" s="444"/>
      <c r="DX16" s="444"/>
      <c r="DY16" s="444"/>
      <c r="DZ16" s="444"/>
      <c r="EA16" s="444"/>
      <c r="EB16" s="444"/>
      <c r="EC16" s="444"/>
      <c r="ED16" s="444"/>
      <c r="EE16" s="444"/>
      <c r="EF16" s="444"/>
      <c r="EG16" s="444"/>
      <c r="EH16" s="444"/>
      <c r="EI16" s="444"/>
      <c r="EJ16" s="444"/>
      <c r="EK16" s="444"/>
      <c r="EL16" s="444"/>
      <c r="EM16" s="444"/>
      <c r="EN16" s="444"/>
      <c r="EO16" s="444"/>
      <c r="EP16" s="444"/>
      <c r="EQ16" s="444"/>
      <c r="ER16" s="444"/>
      <c r="ES16" s="444"/>
      <c r="ET16" s="444"/>
      <c r="EU16" s="444"/>
      <c r="EV16" s="444"/>
      <c r="EW16" s="444"/>
      <c r="EX16" s="444"/>
      <c r="EY16" s="444"/>
      <c r="EZ16" s="444"/>
      <c r="FA16" s="444"/>
      <c r="FB16" s="444"/>
      <c r="FC16" s="444"/>
      <c r="FD16" s="444"/>
      <c r="FE16" s="444"/>
      <c r="FF16" s="444"/>
      <c r="FG16" s="444"/>
      <c r="FH16" s="444"/>
      <c r="FI16" s="444"/>
      <c r="FJ16" s="444"/>
      <c r="FK16" s="444"/>
      <c r="FL16" s="444"/>
      <c r="FM16" s="444"/>
      <c r="FN16" s="444"/>
      <c r="FO16" s="444"/>
      <c r="FP16" s="444"/>
      <c r="FQ16" s="444"/>
      <c r="FR16" s="444"/>
      <c r="FS16" s="444"/>
      <c r="FT16" s="444"/>
      <c r="FU16" s="444"/>
      <c r="FV16" s="444"/>
      <c r="FW16" s="444"/>
      <c r="FX16" s="444"/>
      <c r="FY16" s="444"/>
      <c r="FZ16" s="444"/>
      <c r="GA16" s="444"/>
      <c r="GB16" s="444"/>
      <c r="GC16" s="444"/>
      <c r="GD16" s="444"/>
      <c r="GE16" s="444"/>
      <c r="GF16" s="444"/>
      <c r="GG16" s="444"/>
      <c r="GH16" s="444"/>
      <c r="GI16" s="444"/>
      <c r="GJ16" s="444"/>
      <c r="GK16" s="444"/>
      <c r="GL16" s="444"/>
      <c r="GM16" s="444"/>
      <c r="GN16" s="444"/>
      <c r="GO16" s="444"/>
      <c r="GP16" s="444"/>
      <c r="GQ16" s="444"/>
      <c r="GR16" s="444"/>
      <c r="GS16" s="444"/>
      <c r="GT16" s="444"/>
      <c r="GU16" s="444"/>
      <c r="GV16" s="444"/>
      <c r="GW16" s="444"/>
      <c r="GX16" s="444"/>
      <c r="GY16" s="444"/>
      <c r="GZ16" s="444"/>
      <c r="HA16" s="444"/>
      <c r="HB16" s="444"/>
      <c r="HC16" s="444"/>
      <c r="HD16" s="444"/>
      <c r="HE16" s="444"/>
      <c r="HF16" s="444"/>
      <c r="HG16" s="444"/>
      <c r="HH16" s="444"/>
      <c r="HI16" s="444"/>
      <c r="HJ16" s="444"/>
      <c r="HK16" s="444"/>
      <c r="HL16" s="444"/>
      <c r="HM16" s="444"/>
      <c r="HN16" s="444"/>
      <c r="HO16" s="444"/>
      <c r="HP16" s="444"/>
      <c r="HQ16" s="444"/>
      <c r="HR16" s="444"/>
      <c r="HS16" s="444"/>
      <c r="HT16" s="444"/>
      <c r="HU16" s="444"/>
      <c r="HV16" s="444"/>
      <c r="HW16" s="444"/>
      <c r="HX16" s="444"/>
      <c r="HY16" s="444"/>
      <c r="HZ16" s="444"/>
      <c r="IA16" s="444"/>
      <c r="IB16" s="444"/>
      <c r="IC16" s="444"/>
      <c r="ID16" s="444"/>
      <c r="IE16" s="444"/>
      <c r="IF16" s="444"/>
      <c r="IG16" s="444"/>
      <c r="IH16" s="444"/>
      <c r="II16" s="444"/>
      <c r="IJ16" s="444"/>
      <c r="IK16" s="444"/>
      <c r="IL16" s="444"/>
      <c r="IM16" s="444"/>
      <c r="IN16" s="444"/>
      <c r="IO16" s="444"/>
      <c r="IP16" s="444"/>
      <c r="IQ16" s="444"/>
      <c r="IR16" s="444"/>
      <c r="IS16" s="444"/>
      <c r="IT16" s="444"/>
      <c r="IU16" s="444"/>
      <c r="IV16" s="444"/>
      <c r="IW16" s="444"/>
      <c r="IX16" s="444"/>
      <c r="IY16" s="444"/>
      <c r="IZ16" s="444"/>
      <c r="JA16" s="444"/>
      <c r="JB16" s="444"/>
      <c r="JC16" s="444"/>
      <c r="JD16" s="444"/>
      <c r="JE16" s="444"/>
      <c r="JF16" s="444"/>
      <c r="JG16" s="444"/>
      <c r="JH16" s="444"/>
      <c r="JI16" s="444"/>
      <c r="JJ16" s="444"/>
      <c r="JK16" s="444"/>
      <c r="JL16" s="444"/>
      <c r="JM16" s="444"/>
      <c r="JN16" s="444"/>
      <c r="JO16" s="444"/>
      <c r="JP16" s="444"/>
      <c r="JQ16" s="444"/>
      <c r="JR16" s="444"/>
      <c r="JS16" s="444"/>
      <c r="JT16" s="444"/>
      <c r="JU16" s="444"/>
      <c r="JV16" s="444"/>
      <c r="JW16" s="444"/>
      <c r="JX16" s="444"/>
      <c r="JY16" s="444"/>
      <c r="JZ16" s="444"/>
      <c r="KA16" s="444"/>
      <c r="KB16" s="444"/>
      <c r="KC16" s="444"/>
      <c r="KD16" s="444"/>
      <c r="KE16" s="444"/>
      <c r="KF16" s="444"/>
      <c r="KG16" s="444"/>
      <c r="KH16" s="444"/>
      <c r="KI16" s="444"/>
      <c r="KJ16" s="444"/>
      <c r="KK16" s="444"/>
      <c r="KL16" s="444"/>
      <c r="KM16" s="444"/>
      <c r="KN16" s="444"/>
      <c r="KO16" s="444"/>
      <c r="KP16" s="444"/>
      <c r="KQ16" s="444"/>
      <c r="KR16" s="444"/>
      <c r="KS16" s="444"/>
      <c r="KT16" s="444"/>
      <c r="KU16" s="444"/>
      <c r="KV16" s="444"/>
      <c r="KW16" s="444"/>
      <c r="KX16" s="444"/>
      <c r="KY16" s="444"/>
      <c r="KZ16" s="444"/>
      <c r="LA16" s="444"/>
      <c r="LB16" s="444"/>
      <c r="LC16" s="444"/>
      <c r="LD16" s="444"/>
      <c r="LE16" s="444"/>
      <c r="LF16" s="444"/>
      <c r="LG16" s="444"/>
      <c r="LH16" s="444"/>
      <c r="LI16" s="444"/>
      <c r="LJ16" s="444"/>
      <c r="LK16" s="444"/>
      <c r="LL16" s="444"/>
      <c r="LM16" s="444"/>
      <c r="LN16" s="444"/>
      <c r="LO16" s="444"/>
      <c r="LP16" s="444"/>
      <c r="LQ16" s="444"/>
      <c r="LR16" s="444"/>
      <c r="LS16" s="444"/>
      <c r="LT16" s="444"/>
      <c r="LU16" s="444"/>
      <c r="LV16" s="444"/>
      <c r="LW16" s="444"/>
      <c r="LX16" s="444"/>
      <c r="LY16" s="444"/>
      <c r="LZ16" s="444"/>
      <c r="MA16" s="444"/>
      <c r="MB16" s="444"/>
      <c r="MC16" s="444"/>
      <c r="MD16" s="444"/>
      <c r="ME16" s="444"/>
      <c r="MF16" s="444"/>
      <c r="MG16" s="444"/>
      <c r="MH16" s="444"/>
      <c r="MI16" s="444"/>
      <c r="MJ16" s="444"/>
      <c r="MK16" s="444"/>
      <c r="ML16" s="444"/>
      <c r="MM16" s="444"/>
      <c r="MN16" s="444"/>
      <c r="MO16" s="444"/>
      <c r="MP16" s="444"/>
      <c r="MQ16" s="444"/>
      <c r="MR16" s="444"/>
      <c r="MS16" s="444"/>
      <c r="MT16" s="444"/>
      <c r="MU16" s="444"/>
      <c r="MV16" s="444"/>
      <c r="MW16" s="444"/>
      <c r="MX16" s="444"/>
      <c r="MY16" s="444"/>
      <c r="MZ16" s="444"/>
      <c r="NA16" s="444"/>
      <c r="NB16" s="444"/>
      <c r="NC16" s="444"/>
      <c r="ND16" s="444"/>
      <c r="NE16" s="444"/>
      <c r="NF16" s="444"/>
      <c r="NG16" s="444"/>
      <c r="NH16" s="444"/>
      <c r="NI16" s="444"/>
      <c r="NJ16" s="444"/>
      <c r="NK16" s="444"/>
      <c r="NL16" s="444"/>
      <c r="NM16" s="444"/>
      <c r="NN16" s="444"/>
      <c r="NO16" s="444"/>
      <c r="NP16" s="444"/>
      <c r="NQ16" s="444"/>
      <c r="NR16" s="444"/>
      <c r="NS16" s="444"/>
      <c r="NT16" s="444"/>
      <c r="NU16" s="444"/>
      <c r="NV16" s="444"/>
      <c r="NW16" s="444"/>
      <c r="NX16" s="444"/>
      <c r="NY16" s="444"/>
      <c r="NZ16" s="444"/>
      <c r="OA16" s="444"/>
      <c r="OB16" s="444"/>
      <c r="OC16" s="444"/>
      <c r="OD16" s="444"/>
      <c r="OE16" s="444"/>
      <c r="OF16" s="444"/>
      <c r="OG16" s="444"/>
      <c r="OH16" s="444"/>
      <c r="OI16" s="444"/>
      <c r="OJ16" s="444"/>
      <c r="OK16" s="444"/>
      <c r="OL16" s="444"/>
      <c r="OM16" s="444"/>
      <c r="ON16" s="444"/>
      <c r="OO16" s="444"/>
      <c r="OP16" s="444"/>
      <c r="OQ16" s="444"/>
      <c r="OR16" s="444"/>
      <c r="OS16" s="444"/>
      <c r="OT16" s="444"/>
      <c r="OU16" s="444"/>
      <c r="OV16" s="444"/>
      <c r="OW16" s="444"/>
      <c r="OX16" s="444"/>
      <c r="OY16" s="444"/>
      <c r="OZ16" s="444"/>
      <c r="PA16" s="444"/>
      <c r="PB16" s="444"/>
      <c r="PC16" s="444"/>
      <c r="PD16" s="444"/>
      <c r="PE16" s="444"/>
      <c r="PF16" s="444"/>
      <c r="PG16" s="444"/>
      <c r="PH16" s="444"/>
      <c r="PI16" s="444"/>
      <c r="PJ16" s="444"/>
      <c r="PK16" s="444"/>
      <c r="PL16" s="444"/>
      <c r="PM16" s="444"/>
      <c r="PN16" s="444"/>
      <c r="PO16" s="444"/>
      <c r="PP16" s="444"/>
      <c r="PQ16" s="444"/>
      <c r="PR16" s="444"/>
      <c r="PS16" s="444"/>
      <c r="PT16" s="444"/>
      <c r="PU16" s="444"/>
      <c r="PV16" s="444"/>
      <c r="PW16" s="444"/>
      <c r="PX16" s="444"/>
      <c r="PY16" s="444"/>
      <c r="PZ16" s="444"/>
      <c r="QA16" s="444"/>
      <c r="QB16" s="444"/>
      <c r="QC16" s="444"/>
      <c r="QD16" s="444"/>
      <c r="QE16" s="444"/>
      <c r="QF16" s="444"/>
      <c r="QG16" s="444"/>
      <c r="QH16" s="444"/>
      <c r="QI16" s="444"/>
      <c r="QJ16" s="444"/>
      <c r="QK16" s="444"/>
      <c r="QL16" s="444"/>
      <c r="QM16" s="444"/>
      <c r="QN16" s="444"/>
      <c r="QO16" s="444"/>
      <c r="QP16" s="444"/>
      <c r="QQ16" s="444"/>
      <c r="QR16" s="444"/>
      <c r="QS16" s="444"/>
      <c r="QT16" s="444"/>
      <c r="QU16" s="444"/>
      <c r="QV16" s="444"/>
      <c r="QW16" s="444"/>
      <c r="QX16" s="444"/>
      <c r="QY16" s="444"/>
      <c r="QZ16" s="444"/>
      <c r="RA16" s="444"/>
      <c r="RB16" s="444"/>
      <c r="RC16" s="444"/>
      <c r="RD16" s="444"/>
      <c r="RE16" s="444"/>
      <c r="RF16" s="444"/>
      <c r="RG16" s="444"/>
      <c r="RH16" s="444"/>
      <c r="RI16" s="444"/>
      <c r="RJ16" s="444"/>
      <c r="RK16" s="444"/>
      <c r="RL16" s="444"/>
      <c r="RM16" s="444"/>
      <c r="RN16" s="444"/>
      <c r="RO16" s="444"/>
      <c r="RP16" s="444"/>
      <c r="RQ16" s="444"/>
      <c r="RR16" s="444"/>
      <c r="RS16" s="444"/>
      <c r="RT16" s="444"/>
      <c r="RU16" s="444"/>
      <c r="RV16" s="444"/>
      <c r="RW16" s="444"/>
      <c r="RX16" s="444"/>
      <c r="RY16" s="444"/>
      <c r="RZ16" s="444"/>
      <c r="SA16" s="444"/>
      <c r="SB16" s="444"/>
      <c r="SC16" s="444"/>
      <c r="SD16" s="444"/>
      <c r="SE16" s="444"/>
      <c r="SF16" s="444"/>
      <c r="SG16" s="444"/>
      <c r="SH16" s="444"/>
      <c r="SI16" s="444"/>
      <c r="SJ16" s="444"/>
      <c r="SK16" s="444"/>
      <c r="SL16" s="444"/>
      <c r="SM16" s="444"/>
      <c r="SN16" s="444"/>
      <c r="SO16" s="444"/>
      <c r="SP16" s="444"/>
      <c r="SQ16" s="444"/>
      <c r="SR16" s="444"/>
      <c r="SS16" s="444"/>
      <c r="ST16" s="444"/>
      <c r="SU16" s="444"/>
      <c r="SV16" s="444"/>
      <c r="SW16" s="444"/>
      <c r="SX16" s="444"/>
      <c r="SY16" s="444"/>
      <c r="SZ16" s="444"/>
      <c r="TA16" s="444"/>
      <c r="TB16" s="444"/>
      <c r="TC16" s="444"/>
      <c r="TD16" s="444"/>
      <c r="TE16" s="444"/>
      <c r="TF16" s="444"/>
      <c r="TG16" s="444"/>
      <c r="TH16" s="444"/>
      <c r="TI16" s="444"/>
      <c r="TJ16" s="444"/>
      <c r="TK16" s="444"/>
      <c r="TL16" s="444"/>
      <c r="TM16" s="444"/>
      <c r="TN16" s="444"/>
      <c r="TO16" s="444"/>
      <c r="TP16" s="444"/>
      <c r="TQ16" s="444"/>
      <c r="TR16" s="444"/>
      <c r="TS16" s="444"/>
      <c r="TT16" s="444"/>
      <c r="TU16" s="444"/>
      <c r="TV16" s="444"/>
      <c r="TW16" s="444"/>
      <c r="TX16" s="444"/>
      <c r="TY16" s="444"/>
      <c r="TZ16" s="444"/>
      <c r="UA16" s="444"/>
      <c r="UB16" s="444"/>
      <c r="UC16" s="444"/>
      <c r="UD16" s="444"/>
      <c r="UE16" s="444"/>
      <c r="UF16" s="444"/>
      <c r="UG16" s="444"/>
      <c r="UH16" s="444"/>
      <c r="UI16" s="444"/>
      <c r="UJ16" s="444"/>
      <c r="UK16" s="444"/>
      <c r="UL16" s="444"/>
      <c r="UM16" s="444"/>
      <c r="UN16" s="444"/>
      <c r="UO16" s="444"/>
      <c r="UP16" s="444"/>
      <c r="UQ16" s="444"/>
      <c r="UR16" s="444"/>
      <c r="US16" s="444"/>
      <c r="UT16" s="444"/>
      <c r="UU16" s="444"/>
      <c r="UV16" s="444"/>
      <c r="UW16" s="444"/>
      <c r="UX16" s="444"/>
      <c r="UY16" s="444"/>
      <c r="UZ16" s="444"/>
      <c r="VA16" s="444"/>
      <c r="VB16" s="444"/>
      <c r="VC16" s="444"/>
      <c r="VD16" s="444"/>
      <c r="VE16" s="444"/>
      <c r="VF16" s="444"/>
      <c r="VG16" s="444"/>
      <c r="VH16" s="444"/>
      <c r="VI16" s="444"/>
      <c r="VJ16" s="444"/>
      <c r="VK16" s="444"/>
      <c r="VL16" s="444"/>
      <c r="VM16" s="444"/>
      <c r="VN16" s="444"/>
      <c r="VO16" s="444"/>
      <c r="VP16" s="444"/>
      <c r="VQ16" s="444"/>
      <c r="VR16" s="444"/>
      <c r="VS16" s="444"/>
      <c r="VT16" s="444"/>
      <c r="VU16" s="444"/>
      <c r="VV16" s="444"/>
      <c r="VW16" s="444"/>
      <c r="VX16" s="444"/>
      <c r="VY16" s="444"/>
      <c r="VZ16" s="444"/>
      <c r="WA16" s="444"/>
      <c r="WB16" s="444"/>
      <c r="WC16" s="444"/>
      <c r="WD16" s="444"/>
      <c r="WE16" s="444"/>
      <c r="WF16" s="444"/>
      <c r="WG16" s="444"/>
      <c r="WH16" s="444"/>
      <c r="WI16" s="444"/>
      <c r="WJ16" s="444"/>
      <c r="WK16" s="444"/>
      <c r="WL16" s="444"/>
      <c r="WM16" s="444"/>
      <c r="WN16" s="444"/>
      <c r="WO16" s="444"/>
      <c r="WP16" s="444"/>
      <c r="WQ16" s="444"/>
      <c r="WR16" s="444"/>
      <c r="WS16" s="444"/>
      <c r="WT16" s="444"/>
      <c r="WU16" s="444"/>
      <c r="WV16" s="444"/>
      <c r="WW16" s="444"/>
      <c r="WX16" s="444"/>
      <c r="WY16" s="444"/>
      <c r="WZ16" s="444"/>
      <c r="XA16" s="444"/>
      <c r="XB16" s="444"/>
      <c r="XC16" s="444"/>
      <c r="XD16" s="444"/>
      <c r="XE16" s="444"/>
      <c r="XF16" s="444"/>
      <c r="XG16" s="443"/>
    </row>
    <row r="17" spans="1:631" s="455" customFormat="1" ht="14.4">
      <c r="A17" s="1137"/>
      <c r="B17" s="1163" t="s">
        <v>241</v>
      </c>
      <c r="C17" s="1164" t="s">
        <v>786</v>
      </c>
      <c r="D17" s="1172"/>
      <c r="E17" s="374">
        <f t="shared" si="0"/>
        <v>0</v>
      </c>
      <c r="F17" s="1166"/>
      <c r="G17" s="1167">
        <v>19</v>
      </c>
      <c r="H17" s="1168">
        <f t="shared" si="4"/>
        <v>0</v>
      </c>
      <c r="I17" s="1169">
        <f t="shared" si="5"/>
        <v>54.165263157894742</v>
      </c>
      <c r="J17" s="1169">
        <f t="shared" si="6"/>
        <v>54.165263157894742</v>
      </c>
      <c r="K17" s="447">
        <f t="shared" si="7"/>
        <v>0</v>
      </c>
      <c r="L17" s="448">
        <v>0</v>
      </c>
      <c r="M17" s="447"/>
      <c r="N17" s="1170">
        <v>154.41999999999999</v>
      </c>
      <c r="O17" s="1170">
        <v>1029.1400000000001</v>
      </c>
      <c r="P17" s="449">
        <f t="shared" si="8"/>
        <v>0</v>
      </c>
      <c r="Q17" s="1170">
        <v>1029.1400000000001</v>
      </c>
      <c r="R17" s="449"/>
      <c r="S17" s="450"/>
      <c r="T17" s="449"/>
      <c r="U17" s="451"/>
      <c r="V17" s="450">
        <f t="shared" si="1"/>
        <v>0</v>
      </c>
      <c r="W17" s="449">
        <f t="shared" si="1"/>
        <v>0</v>
      </c>
      <c r="X17" s="449">
        <v>0</v>
      </c>
      <c r="Y17" s="452">
        <f t="shared" si="2"/>
        <v>0</v>
      </c>
      <c r="Z17" s="450">
        <f t="shared" si="3"/>
        <v>0</v>
      </c>
      <c r="AA17" s="453" t="str">
        <f t="shared" si="9"/>
        <v/>
      </c>
      <c r="AB17" s="1171" t="str">
        <f t="shared" si="10"/>
        <v/>
      </c>
      <c r="AC17" s="444"/>
      <c r="AD17" s="444"/>
      <c r="AE17" s="444"/>
      <c r="AF17" s="444"/>
      <c r="AG17" s="444"/>
      <c r="AH17" s="444"/>
      <c r="AI17" s="444"/>
      <c r="AJ17" s="444"/>
      <c r="AK17" s="444"/>
      <c r="AL17" s="444"/>
      <c r="AM17" s="444"/>
      <c r="AN17" s="444"/>
      <c r="AO17" s="444"/>
      <c r="AP17" s="444"/>
      <c r="AQ17" s="444"/>
      <c r="AR17" s="444"/>
      <c r="AS17" s="444"/>
      <c r="AT17" s="444"/>
      <c r="AU17" s="444"/>
      <c r="AV17" s="444"/>
      <c r="AW17" s="444"/>
      <c r="AX17" s="444"/>
      <c r="AY17" s="444"/>
      <c r="AZ17" s="444"/>
      <c r="BA17" s="444"/>
      <c r="BB17" s="444"/>
      <c r="BC17" s="444"/>
      <c r="BD17" s="444"/>
      <c r="BE17" s="444"/>
      <c r="BF17" s="444"/>
      <c r="BG17" s="444"/>
      <c r="BH17" s="444"/>
      <c r="BI17" s="444"/>
      <c r="BJ17" s="444"/>
      <c r="BK17" s="444"/>
      <c r="BL17" s="444"/>
      <c r="BM17" s="444"/>
      <c r="BN17" s="444"/>
      <c r="BO17" s="444"/>
      <c r="BP17" s="444"/>
      <c r="BQ17" s="444"/>
      <c r="BR17" s="444"/>
      <c r="BS17" s="444"/>
      <c r="BT17" s="444"/>
      <c r="BU17" s="444"/>
      <c r="BV17" s="444"/>
      <c r="BW17" s="444"/>
      <c r="BX17" s="444"/>
      <c r="BY17" s="444"/>
      <c r="BZ17" s="444"/>
      <c r="CA17" s="444"/>
      <c r="CB17" s="444"/>
      <c r="CC17" s="444"/>
      <c r="CD17" s="444"/>
      <c r="CE17" s="444"/>
      <c r="CF17" s="444"/>
      <c r="CG17" s="444"/>
      <c r="CH17" s="444"/>
      <c r="CI17" s="444"/>
      <c r="CJ17" s="444"/>
      <c r="CK17" s="444"/>
      <c r="CL17" s="444"/>
      <c r="CM17" s="444"/>
      <c r="CN17" s="444"/>
      <c r="CO17" s="444"/>
      <c r="CP17" s="444"/>
      <c r="CQ17" s="444"/>
      <c r="CR17" s="444"/>
      <c r="CS17" s="444"/>
      <c r="CT17" s="444"/>
      <c r="CU17" s="444"/>
      <c r="CV17" s="444"/>
      <c r="CW17" s="444"/>
      <c r="CX17" s="444"/>
      <c r="CY17" s="444"/>
      <c r="CZ17" s="444"/>
      <c r="DA17" s="444"/>
      <c r="DB17" s="444"/>
      <c r="DC17" s="444"/>
      <c r="DD17" s="444"/>
      <c r="DE17" s="444"/>
      <c r="DF17" s="444"/>
      <c r="DG17" s="444"/>
      <c r="DH17" s="444"/>
      <c r="DI17" s="444"/>
      <c r="DJ17" s="444"/>
      <c r="DK17" s="444"/>
      <c r="DL17" s="444"/>
      <c r="DM17" s="444"/>
      <c r="DN17" s="444"/>
      <c r="DO17" s="444"/>
      <c r="DP17" s="444"/>
      <c r="DQ17" s="444"/>
      <c r="DR17" s="444"/>
      <c r="DS17" s="444"/>
      <c r="DT17" s="444"/>
      <c r="DU17" s="444"/>
      <c r="DV17" s="444"/>
      <c r="DW17" s="444"/>
      <c r="DX17" s="444"/>
      <c r="DY17" s="444"/>
      <c r="DZ17" s="444"/>
      <c r="EA17" s="444"/>
      <c r="EB17" s="444"/>
      <c r="EC17" s="444"/>
      <c r="ED17" s="444"/>
      <c r="EE17" s="444"/>
      <c r="EF17" s="444"/>
      <c r="EG17" s="444"/>
      <c r="EH17" s="444"/>
      <c r="EI17" s="444"/>
      <c r="EJ17" s="444"/>
      <c r="EK17" s="444"/>
      <c r="EL17" s="444"/>
      <c r="EM17" s="444"/>
      <c r="EN17" s="444"/>
      <c r="EO17" s="444"/>
      <c r="EP17" s="444"/>
      <c r="EQ17" s="444"/>
      <c r="ER17" s="444"/>
      <c r="ES17" s="444"/>
      <c r="ET17" s="444"/>
      <c r="EU17" s="444"/>
      <c r="EV17" s="444"/>
      <c r="EW17" s="444"/>
      <c r="EX17" s="444"/>
      <c r="EY17" s="444"/>
      <c r="EZ17" s="444"/>
      <c r="FA17" s="444"/>
      <c r="FB17" s="444"/>
      <c r="FC17" s="444"/>
      <c r="FD17" s="444"/>
      <c r="FE17" s="444"/>
      <c r="FF17" s="444"/>
      <c r="FG17" s="444"/>
      <c r="FH17" s="444"/>
      <c r="FI17" s="444"/>
      <c r="FJ17" s="444"/>
      <c r="FK17" s="444"/>
      <c r="FL17" s="444"/>
      <c r="FM17" s="444"/>
      <c r="FN17" s="444"/>
      <c r="FO17" s="444"/>
      <c r="FP17" s="444"/>
      <c r="FQ17" s="444"/>
      <c r="FR17" s="444"/>
      <c r="FS17" s="444"/>
      <c r="FT17" s="444"/>
      <c r="FU17" s="444"/>
      <c r="FV17" s="444"/>
      <c r="FW17" s="444"/>
      <c r="FX17" s="444"/>
      <c r="FY17" s="444"/>
      <c r="FZ17" s="444"/>
      <c r="GA17" s="444"/>
      <c r="GB17" s="444"/>
      <c r="GC17" s="444"/>
      <c r="GD17" s="444"/>
      <c r="GE17" s="444"/>
      <c r="GF17" s="444"/>
      <c r="GG17" s="444"/>
      <c r="GH17" s="444"/>
      <c r="GI17" s="444"/>
      <c r="GJ17" s="444"/>
      <c r="GK17" s="444"/>
      <c r="GL17" s="444"/>
      <c r="GM17" s="444"/>
      <c r="GN17" s="444"/>
      <c r="GO17" s="444"/>
      <c r="GP17" s="444"/>
      <c r="GQ17" s="444"/>
      <c r="GR17" s="444"/>
      <c r="GS17" s="444"/>
      <c r="GT17" s="444"/>
      <c r="GU17" s="444"/>
      <c r="GV17" s="444"/>
      <c r="GW17" s="444"/>
      <c r="GX17" s="444"/>
      <c r="GY17" s="444"/>
      <c r="GZ17" s="444"/>
      <c r="HA17" s="444"/>
      <c r="HB17" s="444"/>
      <c r="HC17" s="444"/>
      <c r="HD17" s="444"/>
      <c r="HE17" s="444"/>
      <c r="HF17" s="444"/>
      <c r="HG17" s="444"/>
      <c r="HH17" s="444"/>
      <c r="HI17" s="444"/>
      <c r="HJ17" s="444"/>
      <c r="HK17" s="444"/>
      <c r="HL17" s="444"/>
      <c r="HM17" s="444"/>
      <c r="HN17" s="444"/>
      <c r="HO17" s="444"/>
      <c r="HP17" s="444"/>
      <c r="HQ17" s="444"/>
      <c r="HR17" s="444"/>
      <c r="HS17" s="444"/>
      <c r="HT17" s="444"/>
      <c r="HU17" s="444"/>
      <c r="HV17" s="444"/>
      <c r="HW17" s="444"/>
      <c r="HX17" s="444"/>
      <c r="HY17" s="444"/>
      <c r="HZ17" s="444"/>
      <c r="IA17" s="444"/>
      <c r="IB17" s="444"/>
      <c r="IC17" s="444"/>
      <c r="ID17" s="444"/>
      <c r="IE17" s="444"/>
      <c r="IF17" s="444"/>
      <c r="IG17" s="444"/>
      <c r="IH17" s="444"/>
      <c r="II17" s="444"/>
      <c r="IJ17" s="444"/>
      <c r="IK17" s="444"/>
      <c r="IL17" s="444"/>
      <c r="IM17" s="444"/>
      <c r="IN17" s="444"/>
      <c r="IO17" s="444"/>
      <c r="IP17" s="444"/>
      <c r="IQ17" s="444"/>
      <c r="IR17" s="444"/>
      <c r="IS17" s="444"/>
      <c r="IT17" s="444"/>
      <c r="IU17" s="444"/>
      <c r="IV17" s="444"/>
      <c r="IW17" s="444"/>
      <c r="IX17" s="444"/>
      <c r="IY17" s="444"/>
      <c r="IZ17" s="444"/>
      <c r="JA17" s="444"/>
      <c r="JB17" s="444"/>
      <c r="JC17" s="444"/>
      <c r="JD17" s="444"/>
      <c r="JE17" s="444"/>
      <c r="JF17" s="444"/>
      <c r="JG17" s="444"/>
      <c r="JH17" s="444"/>
      <c r="JI17" s="444"/>
      <c r="JJ17" s="444"/>
      <c r="JK17" s="444"/>
      <c r="JL17" s="444"/>
      <c r="JM17" s="444"/>
      <c r="JN17" s="444"/>
      <c r="JO17" s="444"/>
      <c r="JP17" s="444"/>
      <c r="JQ17" s="444"/>
      <c r="JR17" s="444"/>
      <c r="JS17" s="444"/>
      <c r="JT17" s="444"/>
      <c r="JU17" s="444"/>
      <c r="JV17" s="444"/>
      <c r="JW17" s="444"/>
      <c r="JX17" s="444"/>
      <c r="JY17" s="444"/>
      <c r="JZ17" s="444"/>
      <c r="KA17" s="444"/>
      <c r="KB17" s="444"/>
      <c r="KC17" s="444"/>
      <c r="KD17" s="444"/>
      <c r="KE17" s="444"/>
      <c r="KF17" s="444"/>
      <c r="KG17" s="444"/>
      <c r="KH17" s="444"/>
      <c r="KI17" s="444"/>
      <c r="KJ17" s="444"/>
      <c r="KK17" s="444"/>
      <c r="KL17" s="444"/>
      <c r="KM17" s="444"/>
      <c r="KN17" s="444"/>
      <c r="KO17" s="444"/>
      <c r="KP17" s="444"/>
      <c r="KQ17" s="444"/>
      <c r="KR17" s="444"/>
      <c r="KS17" s="444"/>
      <c r="KT17" s="444"/>
      <c r="KU17" s="444"/>
      <c r="KV17" s="444"/>
      <c r="KW17" s="444"/>
      <c r="KX17" s="444"/>
      <c r="KY17" s="444"/>
      <c r="KZ17" s="444"/>
      <c r="LA17" s="444"/>
      <c r="LB17" s="444"/>
      <c r="LC17" s="444"/>
      <c r="LD17" s="444"/>
      <c r="LE17" s="444"/>
      <c r="LF17" s="444"/>
      <c r="LG17" s="444"/>
      <c r="LH17" s="444"/>
      <c r="LI17" s="444"/>
      <c r="LJ17" s="444"/>
      <c r="LK17" s="444"/>
      <c r="LL17" s="444"/>
      <c r="LM17" s="444"/>
      <c r="LN17" s="444"/>
      <c r="LO17" s="444"/>
      <c r="LP17" s="444"/>
      <c r="LQ17" s="444"/>
      <c r="LR17" s="444"/>
      <c r="LS17" s="444"/>
      <c r="LT17" s="444"/>
      <c r="LU17" s="444"/>
      <c r="LV17" s="444"/>
      <c r="LW17" s="444"/>
      <c r="LX17" s="444"/>
      <c r="LY17" s="444"/>
      <c r="LZ17" s="444"/>
      <c r="MA17" s="444"/>
      <c r="MB17" s="444"/>
      <c r="MC17" s="444"/>
      <c r="MD17" s="444"/>
      <c r="ME17" s="444"/>
      <c r="MF17" s="444"/>
      <c r="MG17" s="444"/>
      <c r="MH17" s="444"/>
      <c r="MI17" s="444"/>
      <c r="MJ17" s="444"/>
      <c r="MK17" s="444"/>
      <c r="ML17" s="444"/>
      <c r="MM17" s="444"/>
      <c r="MN17" s="444"/>
      <c r="MO17" s="444"/>
      <c r="MP17" s="444"/>
      <c r="MQ17" s="444"/>
      <c r="MR17" s="444"/>
      <c r="MS17" s="444"/>
      <c r="MT17" s="444"/>
      <c r="MU17" s="444"/>
      <c r="MV17" s="444"/>
      <c r="MW17" s="444"/>
      <c r="MX17" s="444"/>
      <c r="MY17" s="444"/>
      <c r="MZ17" s="444"/>
      <c r="NA17" s="444"/>
      <c r="NB17" s="444"/>
      <c r="NC17" s="444"/>
      <c r="ND17" s="444"/>
      <c r="NE17" s="444"/>
      <c r="NF17" s="444"/>
      <c r="NG17" s="444"/>
      <c r="NH17" s="444"/>
      <c r="NI17" s="444"/>
      <c r="NJ17" s="444"/>
      <c r="NK17" s="444"/>
      <c r="NL17" s="444"/>
      <c r="NM17" s="444"/>
      <c r="NN17" s="444"/>
      <c r="NO17" s="444"/>
      <c r="NP17" s="444"/>
      <c r="NQ17" s="444"/>
      <c r="NR17" s="444"/>
      <c r="NS17" s="444"/>
      <c r="NT17" s="444"/>
      <c r="NU17" s="444"/>
      <c r="NV17" s="444"/>
      <c r="NW17" s="444"/>
      <c r="NX17" s="444"/>
      <c r="NY17" s="444"/>
      <c r="NZ17" s="444"/>
      <c r="OA17" s="444"/>
      <c r="OB17" s="444"/>
      <c r="OC17" s="444"/>
      <c r="OD17" s="444"/>
      <c r="OE17" s="444"/>
      <c r="OF17" s="444"/>
      <c r="OG17" s="444"/>
      <c r="OH17" s="444"/>
      <c r="OI17" s="444"/>
      <c r="OJ17" s="444"/>
      <c r="OK17" s="444"/>
      <c r="OL17" s="444"/>
      <c r="OM17" s="444"/>
      <c r="ON17" s="444"/>
      <c r="OO17" s="444"/>
      <c r="OP17" s="444"/>
      <c r="OQ17" s="444"/>
      <c r="OR17" s="444"/>
      <c r="OS17" s="444"/>
      <c r="OT17" s="444"/>
      <c r="OU17" s="444"/>
      <c r="OV17" s="444"/>
      <c r="OW17" s="444"/>
      <c r="OX17" s="444"/>
      <c r="OY17" s="444"/>
      <c r="OZ17" s="444"/>
      <c r="PA17" s="444"/>
      <c r="PB17" s="444"/>
      <c r="PC17" s="444"/>
      <c r="PD17" s="444"/>
      <c r="PE17" s="444"/>
      <c r="PF17" s="444"/>
      <c r="PG17" s="444"/>
      <c r="PH17" s="444"/>
      <c r="PI17" s="444"/>
      <c r="PJ17" s="444"/>
      <c r="PK17" s="444"/>
      <c r="PL17" s="444"/>
      <c r="PM17" s="444"/>
      <c r="PN17" s="444"/>
      <c r="PO17" s="444"/>
      <c r="PP17" s="444"/>
      <c r="PQ17" s="444"/>
      <c r="PR17" s="444"/>
      <c r="PS17" s="444"/>
      <c r="PT17" s="444"/>
      <c r="PU17" s="444"/>
      <c r="PV17" s="444"/>
      <c r="PW17" s="444"/>
      <c r="PX17" s="444"/>
      <c r="PY17" s="444"/>
      <c r="PZ17" s="444"/>
      <c r="QA17" s="444"/>
      <c r="QB17" s="444"/>
      <c r="QC17" s="444"/>
      <c r="QD17" s="444"/>
      <c r="QE17" s="444"/>
      <c r="QF17" s="444"/>
      <c r="QG17" s="444"/>
      <c r="QH17" s="444"/>
      <c r="QI17" s="444"/>
      <c r="QJ17" s="444"/>
      <c r="QK17" s="444"/>
      <c r="QL17" s="444"/>
      <c r="QM17" s="444"/>
      <c r="QN17" s="444"/>
      <c r="QO17" s="444"/>
      <c r="QP17" s="444"/>
      <c r="QQ17" s="444"/>
      <c r="QR17" s="444"/>
      <c r="QS17" s="444"/>
      <c r="QT17" s="444"/>
      <c r="QU17" s="444"/>
      <c r="QV17" s="444"/>
      <c r="QW17" s="444"/>
      <c r="QX17" s="444"/>
      <c r="QY17" s="444"/>
      <c r="QZ17" s="444"/>
      <c r="RA17" s="444"/>
      <c r="RB17" s="444"/>
      <c r="RC17" s="444"/>
      <c r="RD17" s="444"/>
      <c r="RE17" s="444"/>
      <c r="RF17" s="444"/>
      <c r="RG17" s="444"/>
      <c r="RH17" s="444"/>
      <c r="RI17" s="444"/>
      <c r="RJ17" s="444"/>
      <c r="RK17" s="444"/>
      <c r="RL17" s="444"/>
      <c r="RM17" s="444"/>
      <c r="RN17" s="444"/>
      <c r="RO17" s="444"/>
      <c r="RP17" s="444"/>
      <c r="RQ17" s="444"/>
      <c r="RR17" s="444"/>
      <c r="RS17" s="444"/>
      <c r="RT17" s="444"/>
      <c r="RU17" s="444"/>
      <c r="RV17" s="444"/>
      <c r="RW17" s="444"/>
      <c r="RX17" s="444"/>
      <c r="RY17" s="444"/>
      <c r="RZ17" s="444"/>
      <c r="SA17" s="444"/>
      <c r="SB17" s="444"/>
      <c r="SC17" s="444"/>
      <c r="SD17" s="444"/>
      <c r="SE17" s="444"/>
      <c r="SF17" s="444"/>
      <c r="SG17" s="444"/>
      <c r="SH17" s="444"/>
      <c r="SI17" s="444"/>
      <c r="SJ17" s="444"/>
      <c r="SK17" s="444"/>
      <c r="SL17" s="444"/>
      <c r="SM17" s="444"/>
      <c r="SN17" s="444"/>
      <c r="SO17" s="444"/>
      <c r="SP17" s="444"/>
      <c r="SQ17" s="444"/>
      <c r="SR17" s="444"/>
      <c r="SS17" s="444"/>
      <c r="ST17" s="444"/>
      <c r="SU17" s="444"/>
      <c r="SV17" s="444"/>
      <c r="SW17" s="444"/>
      <c r="SX17" s="444"/>
      <c r="SY17" s="444"/>
      <c r="SZ17" s="444"/>
      <c r="TA17" s="444"/>
      <c r="TB17" s="444"/>
      <c r="TC17" s="444"/>
      <c r="TD17" s="444"/>
      <c r="TE17" s="444"/>
      <c r="TF17" s="444"/>
      <c r="TG17" s="444"/>
      <c r="TH17" s="444"/>
      <c r="TI17" s="444"/>
      <c r="TJ17" s="444"/>
      <c r="TK17" s="444"/>
      <c r="TL17" s="444"/>
      <c r="TM17" s="444"/>
      <c r="TN17" s="444"/>
      <c r="TO17" s="444"/>
      <c r="TP17" s="444"/>
      <c r="TQ17" s="444"/>
      <c r="TR17" s="444"/>
      <c r="TS17" s="444"/>
      <c r="TT17" s="444"/>
      <c r="TU17" s="444"/>
      <c r="TV17" s="444"/>
      <c r="TW17" s="444"/>
      <c r="TX17" s="444"/>
      <c r="TY17" s="444"/>
      <c r="TZ17" s="444"/>
      <c r="UA17" s="444"/>
      <c r="UB17" s="444"/>
      <c r="UC17" s="444"/>
      <c r="UD17" s="444"/>
      <c r="UE17" s="444"/>
      <c r="UF17" s="444"/>
      <c r="UG17" s="444"/>
      <c r="UH17" s="444"/>
      <c r="UI17" s="444"/>
      <c r="UJ17" s="444"/>
      <c r="UK17" s="444"/>
      <c r="UL17" s="444"/>
      <c r="UM17" s="444"/>
      <c r="UN17" s="444"/>
      <c r="UO17" s="444"/>
      <c r="UP17" s="444"/>
      <c r="UQ17" s="444"/>
      <c r="UR17" s="444"/>
      <c r="US17" s="444"/>
      <c r="UT17" s="444"/>
      <c r="UU17" s="444"/>
      <c r="UV17" s="444"/>
      <c r="UW17" s="444"/>
      <c r="UX17" s="444"/>
      <c r="UY17" s="444"/>
      <c r="UZ17" s="444"/>
      <c r="VA17" s="444"/>
      <c r="VB17" s="444"/>
      <c r="VC17" s="444"/>
      <c r="VD17" s="444"/>
      <c r="VE17" s="444"/>
      <c r="VF17" s="444"/>
      <c r="VG17" s="444"/>
      <c r="VH17" s="444"/>
      <c r="VI17" s="444"/>
      <c r="VJ17" s="444"/>
      <c r="VK17" s="444"/>
      <c r="VL17" s="444"/>
      <c r="VM17" s="444"/>
      <c r="VN17" s="444"/>
      <c r="VO17" s="444"/>
      <c r="VP17" s="444"/>
      <c r="VQ17" s="444"/>
      <c r="VR17" s="444"/>
      <c r="VS17" s="444"/>
      <c r="VT17" s="444"/>
      <c r="VU17" s="444"/>
      <c r="VV17" s="444"/>
      <c r="VW17" s="444"/>
      <c r="VX17" s="444"/>
      <c r="VY17" s="444"/>
      <c r="VZ17" s="444"/>
      <c r="WA17" s="444"/>
      <c r="WB17" s="444"/>
      <c r="WC17" s="444"/>
      <c r="WD17" s="444"/>
      <c r="WE17" s="444"/>
      <c r="WF17" s="444"/>
      <c r="WG17" s="444"/>
      <c r="WH17" s="444"/>
      <c r="WI17" s="444"/>
      <c r="WJ17" s="444"/>
      <c r="WK17" s="444"/>
      <c r="WL17" s="444"/>
      <c r="WM17" s="444"/>
      <c r="WN17" s="444"/>
      <c r="WO17" s="444"/>
      <c r="WP17" s="444"/>
      <c r="WQ17" s="444"/>
      <c r="WR17" s="444"/>
      <c r="WS17" s="444"/>
      <c r="WT17" s="444"/>
      <c r="WU17" s="444"/>
      <c r="WV17" s="444"/>
      <c r="WW17" s="444"/>
      <c r="WX17" s="444"/>
      <c r="WY17" s="444"/>
      <c r="WZ17" s="444"/>
      <c r="XA17" s="444"/>
      <c r="XB17" s="444"/>
      <c r="XC17" s="444"/>
      <c r="XD17" s="444"/>
      <c r="XE17" s="444"/>
      <c r="XF17" s="444"/>
      <c r="XG17" s="443"/>
    </row>
    <row r="18" spans="1:631" s="455" customFormat="1" ht="14.4">
      <c r="A18" s="1137"/>
      <c r="B18" s="1163" t="s">
        <v>241</v>
      </c>
      <c r="C18" s="1164" t="s">
        <v>787</v>
      </c>
      <c r="D18" s="1172"/>
      <c r="E18" s="374">
        <f t="shared" si="0"/>
        <v>0</v>
      </c>
      <c r="F18" s="1166"/>
      <c r="G18" s="1167">
        <v>13</v>
      </c>
      <c r="H18" s="1168">
        <f t="shared" si="4"/>
        <v>0</v>
      </c>
      <c r="I18" s="1169">
        <f t="shared" si="5"/>
        <v>58.536923076923081</v>
      </c>
      <c r="J18" s="1169">
        <f t="shared" si="6"/>
        <v>58.536923076923081</v>
      </c>
      <c r="K18" s="447">
        <f t="shared" si="7"/>
        <v>0</v>
      </c>
      <c r="L18" s="448">
        <v>0</v>
      </c>
      <c r="M18" s="447"/>
      <c r="N18" s="1170">
        <v>114.18</v>
      </c>
      <c r="O18" s="1170">
        <v>760.98</v>
      </c>
      <c r="P18" s="449">
        <f t="shared" si="8"/>
        <v>0</v>
      </c>
      <c r="Q18" s="1170">
        <v>760.98</v>
      </c>
      <c r="R18" s="449"/>
      <c r="S18" s="450"/>
      <c r="T18" s="449"/>
      <c r="U18" s="451"/>
      <c r="V18" s="450">
        <f t="shared" si="1"/>
        <v>0</v>
      </c>
      <c r="W18" s="449">
        <f t="shared" si="1"/>
        <v>0</v>
      </c>
      <c r="X18" s="449">
        <v>0</v>
      </c>
      <c r="Y18" s="452">
        <f t="shared" si="2"/>
        <v>0</v>
      </c>
      <c r="Z18" s="450">
        <f t="shared" si="3"/>
        <v>0</v>
      </c>
      <c r="AA18" s="453" t="str">
        <f t="shared" si="9"/>
        <v/>
      </c>
      <c r="AB18" s="1171" t="str">
        <f t="shared" si="10"/>
        <v/>
      </c>
      <c r="AC18" s="444"/>
      <c r="AD18" s="444"/>
      <c r="AE18" s="444"/>
      <c r="AF18" s="444"/>
      <c r="AG18" s="444"/>
      <c r="AH18" s="444"/>
      <c r="AI18" s="444"/>
      <c r="AJ18" s="444"/>
      <c r="AK18" s="444"/>
      <c r="AL18" s="444"/>
      <c r="AM18" s="444"/>
      <c r="AN18" s="444"/>
      <c r="AO18" s="444"/>
      <c r="AP18" s="444"/>
      <c r="AQ18" s="444"/>
      <c r="AR18" s="444"/>
      <c r="AS18" s="444"/>
      <c r="AT18" s="444"/>
      <c r="AU18" s="444"/>
      <c r="AV18" s="444"/>
      <c r="AW18" s="444"/>
      <c r="AX18" s="444"/>
      <c r="AY18" s="444"/>
      <c r="AZ18" s="444"/>
      <c r="BA18" s="444"/>
      <c r="BB18" s="444"/>
      <c r="BC18" s="444"/>
      <c r="BD18" s="444"/>
      <c r="BE18" s="444"/>
      <c r="BF18" s="444"/>
      <c r="BG18" s="444"/>
      <c r="BH18" s="444"/>
      <c r="BI18" s="444"/>
      <c r="BJ18" s="444"/>
      <c r="BK18" s="444"/>
      <c r="BL18" s="444"/>
      <c r="BM18" s="444"/>
      <c r="BN18" s="444"/>
      <c r="BO18" s="444"/>
      <c r="BP18" s="444"/>
      <c r="BQ18" s="444"/>
      <c r="BR18" s="444"/>
      <c r="BS18" s="444"/>
      <c r="BT18" s="444"/>
      <c r="BU18" s="444"/>
      <c r="BV18" s="444"/>
      <c r="BW18" s="444"/>
      <c r="BX18" s="444"/>
      <c r="BY18" s="444"/>
      <c r="BZ18" s="444"/>
      <c r="CA18" s="444"/>
      <c r="CB18" s="444"/>
      <c r="CC18" s="444"/>
      <c r="CD18" s="444"/>
      <c r="CE18" s="444"/>
      <c r="CF18" s="444"/>
      <c r="CG18" s="444"/>
      <c r="CH18" s="444"/>
      <c r="CI18" s="444"/>
      <c r="CJ18" s="444"/>
      <c r="CK18" s="444"/>
      <c r="CL18" s="444"/>
      <c r="CM18" s="444"/>
      <c r="CN18" s="444"/>
      <c r="CO18" s="444"/>
      <c r="CP18" s="444"/>
      <c r="CQ18" s="444"/>
      <c r="CR18" s="444"/>
      <c r="CS18" s="444"/>
      <c r="CT18" s="444"/>
      <c r="CU18" s="444"/>
      <c r="CV18" s="444"/>
      <c r="CW18" s="444"/>
      <c r="CX18" s="444"/>
      <c r="CY18" s="444"/>
      <c r="CZ18" s="444"/>
      <c r="DA18" s="444"/>
      <c r="DB18" s="444"/>
      <c r="DC18" s="444"/>
      <c r="DD18" s="444"/>
      <c r="DE18" s="444"/>
      <c r="DF18" s="444"/>
      <c r="DG18" s="444"/>
      <c r="DH18" s="444"/>
      <c r="DI18" s="444"/>
      <c r="DJ18" s="444"/>
      <c r="DK18" s="444"/>
      <c r="DL18" s="444"/>
      <c r="DM18" s="444"/>
      <c r="DN18" s="444"/>
      <c r="DO18" s="444"/>
      <c r="DP18" s="444"/>
      <c r="DQ18" s="444"/>
      <c r="DR18" s="444"/>
      <c r="DS18" s="444"/>
      <c r="DT18" s="444"/>
      <c r="DU18" s="444"/>
      <c r="DV18" s="444"/>
      <c r="DW18" s="444"/>
      <c r="DX18" s="444"/>
      <c r="DY18" s="444"/>
      <c r="DZ18" s="444"/>
      <c r="EA18" s="444"/>
      <c r="EB18" s="444"/>
      <c r="EC18" s="444"/>
      <c r="ED18" s="444"/>
      <c r="EE18" s="444"/>
      <c r="EF18" s="444"/>
      <c r="EG18" s="444"/>
      <c r="EH18" s="444"/>
      <c r="EI18" s="444"/>
      <c r="EJ18" s="444"/>
      <c r="EK18" s="444"/>
      <c r="EL18" s="444"/>
      <c r="EM18" s="444"/>
      <c r="EN18" s="444"/>
      <c r="EO18" s="444"/>
      <c r="EP18" s="444"/>
      <c r="EQ18" s="444"/>
      <c r="ER18" s="444"/>
      <c r="ES18" s="444"/>
      <c r="ET18" s="444"/>
      <c r="EU18" s="444"/>
      <c r="EV18" s="444"/>
      <c r="EW18" s="444"/>
      <c r="EX18" s="444"/>
      <c r="EY18" s="444"/>
      <c r="EZ18" s="444"/>
      <c r="FA18" s="444"/>
      <c r="FB18" s="444"/>
      <c r="FC18" s="444"/>
      <c r="FD18" s="444"/>
      <c r="FE18" s="444"/>
      <c r="FF18" s="444"/>
      <c r="FG18" s="444"/>
      <c r="FH18" s="444"/>
      <c r="FI18" s="444"/>
      <c r="FJ18" s="444"/>
      <c r="FK18" s="444"/>
      <c r="FL18" s="444"/>
      <c r="FM18" s="444"/>
      <c r="FN18" s="444"/>
      <c r="FO18" s="444"/>
      <c r="FP18" s="444"/>
      <c r="FQ18" s="444"/>
      <c r="FR18" s="444"/>
      <c r="FS18" s="444"/>
      <c r="FT18" s="444"/>
      <c r="FU18" s="444"/>
      <c r="FV18" s="444"/>
      <c r="FW18" s="444"/>
      <c r="FX18" s="444"/>
      <c r="FY18" s="444"/>
      <c r="FZ18" s="444"/>
      <c r="GA18" s="444"/>
      <c r="GB18" s="444"/>
      <c r="GC18" s="444"/>
      <c r="GD18" s="444"/>
      <c r="GE18" s="444"/>
      <c r="GF18" s="444"/>
      <c r="GG18" s="444"/>
      <c r="GH18" s="444"/>
      <c r="GI18" s="444"/>
      <c r="GJ18" s="444"/>
      <c r="GK18" s="444"/>
      <c r="GL18" s="444"/>
      <c r="GM18" s="444"/>
      <c r="GN18" s="444"/>
      <c r="GO18" s="444"/>
      <c r="GP18" s="444"/>
      <c r="GQ18" s="444"/>
      <c r="GR18" s="444"/>
      <c r="GS18" s="444"/>
      <c r="GT18" s="444"/>
      <c r="GU18" s="444"/>
      <c r="GV18" s="444"/>
      <c r="GW18" s="444"/>
      <c r="GX18" s="444"/>
      <c r="GY18" s="444"/>
      <c r="GZ18" s="444"/>
      <c r="HA18" s="444"/>
      <c r="HB18" s="444"/>
      <c r="HC18" s="444"/>
      <c r="HD18" s="444"/>
      <c r="HE18" s="444"/>
      <c r="HF18" s="444"/>
      <c r="HG18" s="444"/>
      <c r="HH18" s="444"/>
      <c r="HI18" s="444"/>
      <c r="HJ18" s="444"/>
      <c r="HK18" s="444"/>
      <c r="HL18" s="444"/>
      <c r="HM18" s="444"/>
      <c r="HN18" s="444"/>
      <c r="HO18" s="444"/>
      <c r="HP18" s="444"/>
      <c r="HQ18" s="444"/>
      <c r="HR18" s="444"/>
      <c r="HS18" s="444"/>
      <c r="HT18" s="444"/>
      <c r="HU18" s="444"/>
      <c r="HV18" s="444"/>
      <c r="HW18" s="444"/>
      <c r="HX18" s="444"/>
      <c r="HY18" s="444"/>
      <c r="HZ18" s="444"/>
      <c r="IA18" s="444"/>
      <c r="IB18" s="444"/>
      <c r="IC18" s="444"/>
      <c r="ID18" s="444"/>
      <c r="IE18" s="444"/>
      <c r="IF18" s="444"/>
      <c r="IG18" s="444"/>
      <c r="IH18" s="444"/>
      <c r="II18" s="444"/>
      <c r="IJ18" s="444"/>
      <c r="IK18" s="444"/>
      <c r="IL18" s="444"/>
      <c r="IM18" s="444"/>
      <c r="IN18" s="444"/>
      <c r="IO18" s="444"/>
      <c r="IP18" s="444"/>
      <c r="IQ18" s="444"/>
      <c r="IR18" s="444"/>
      <c r="IS18" s="444"/>
      <c r="IT18" s="444"/>
      <c r="IU18" s="444"/>
      <c r="IV18" s="444"/>
      <c r="IW18" s="444"/>
      <c r="IX18" s="444"/>
      <c r="IY18" s="444"/>
      <c r="IZ18" s="444"/>
      <c r="JA18" s="444"/>
      <c r="JB18" s="444"/>
      <c r="JC18" s="444"/>
      <c r="JD18" s="444"/>
      <c r="JE18" s="444"/>
      <c r="JF18" s="444"/>
      <c r="JG18" s="444"/>
      <c r="JH18" s="444"/>
      <c r="JI18" s="444"/>
      <c r="JJ18" s="444"/>
      <c r="JK18" s="444"/>
      <c r="JL18" s="444"/>
      <c r="JM18" s="444"/>
      <c r="JN18" s="444"/>
      <c r="JO18" s="444"/>
      <c r="JP18" s="444"/>
      <c r="JQ18" s="444"/>
      <c r="JR18" s="444"/>
      <c r="JS18" s="444"/>
      <c r="JT18" s="444"/>
      <c r="JU18" s="444"/>
      <c r="JV18" s="444"/>
      <c r="JW18" s="444"/>
      <c r="JX18" s="444"/>
      <c r="JY18" s="444"/>
      <c r="JZ18" s="444"/>
      <c r="KA18" s="444"/>
      <c r="KB18" s="444"/>
      <c r="KC18" s="444"/>
      <c r="KD18" s="444"/>
      <c r="KE18" s="444"/>
      <c r="KF18" s="444"/>
      <c r="KG18" s="444"/>
      <c r="KH18" s="444"/>
      <c r="KI18" s="444"/>
      <c r="KJ18" s="444"/>
      <c r="KK18" s="444"/>
      <c r="KL18" s="444"/>
      <c r="KM18" s="444"/>
      <c r="KN18" s="444"/>
      <c r="KO18" s="444"/>
      <c r="KP18" s="444"/>
      <c r="KQ18" s="444"/>
      <c r="KR18" s="444"/>
      <c r="KS18" s="444"/>
      <c r="KT18" s="444"/>
      <c r="KU18" s="444"/>
      <c r="KV18" s="444"/>
      <c r="KW18" s="444"/>
      <c r="KX18" s="444"/>
      <c r="KY18" s="444"/>
      <c r="KZ18" s="444"/>
      <c r="LA18" s="444"/>
      <c r="LB18" s="444"/>
      <c r="LC18" s="444"/>
      <c r="LD18" s="444"/>
      <c r="LE18" s="444"/>
      <c r="LF18" s="444"/>
      <c r="LG18" s="444"/>
      <c r="LH18" s="444"/>
      <c r="LI18" s="444"/>
      <c r="LJ18" s="444"/>
      <c r="LK18" s="444"/>
      <c r="LL18" s="444"/>
      <c r="LM18" s="444"/>
      <c r="LN18" s="444"/>
      <c r="LO18" s="444"/>
      <c r="LP18" s="444"/>
      <c r="LQ18" s="444"/>
      <c r="LR18" s="444"/>
      <c r="LS18" s="444"/>
      <c r="LT18" s="444"/>
      <c r="LU18" s="444"/>
      <c r="LV18" s="444"/>
      <c r="LW18" s="444"/>
      <c r="LX18" s="444"/>
      <c r="LY18" s="444"/>
      <c r="LZ18" s="444"/>
      <c r="MA18" s="444"/>
      <c r="MB18" s="444"/>
      <c r="MC18" s="444"/>
      <c r="MD18" s="444"/>
      <c r="ME18" s="444"/>
      <c r="MF18" s="444"/>
      <c r="MG18" s="444"/>
      <c r="MH18" s="444"/>
      <c r="MI18" s="444"/>
      <c r="MJ18" s="444"/>
      <c r="MK18" s="444"/>
      <c r="ML18" s="444"/>
      <c r="MM18" s="444"/>
      <c r="MN18" s="444"/>
      <c r="MO18" s="444"/>
      <c r="MP18" s="444"/>
      <c r="MQ18" s="444"/>
      <c r="MR18" s="444"/>
      <c r="MS18" s="444"/>
      <c r="MT18" s="444"/>
      <c r="MU18" s="444"/>
      <c r="MV18" s="444"/>
      <c r="MW18" s="444"/>
      <c r="MX18" s="444"/>
      <c r="MY18" s="444"/>
      <c r="MZ18" s="444"/>
      <c r="NA18" s="444"/>
      <c r="NB18" s="444"/>
      <c r="NC18" s="444"/>
      <c r="ND18" s="444"/>
      <c r="NE18" s="444"/>
      <c r="NF18" s="444"/>
      <c r="NG18" s="444"/>
      <c r="NH18" s="444"/>
      <c r="NI18" s="444"/>
      <c r="NJ18" s="444"/>
      <c r="NK18" s="444"/>
      <c r="NL18" s="444"/>
      <c r="NM18" s="444"/>
      <c r="NN18" s="444"/>
      <c r="NO18" s="444"/>
      <c r="NP18" s="444"/>
      <c r="NQ18" s="444"/>
      <c r="NR18" s="444"/>
      <c r="NS18" s="444"/>
      <c r="NT18" s="444"/>
      <c r="NU18" s="444"/>
      <c r="NV18" s="444"/>
      <c r="NW18" s="444"/>
      <c r="NX18" s="444"/>
      <c r="NY18" s="444"/>
      <c r="NZ18" s="444"/>
      <c r="OA18" s="444"/>
      <c r="OB18" s="444"/>
      <c r="OC18" s="444"/>
      <c r="OD18" s="444"/>
      <c r="OE18" s="444"/>
      <c r="OF18" s="444"/>
      <c r="OG18" s="444"/>
      <c r="OH18" s="444"/>
      <c r="OI18" s="444"/>
      <c r="OJ18" s="444"/>
      <c r="OK18" s="444"/>
      <c r="OL18" s="444"/>
      <c r="OM18" s="444"/>
      <c r="ON18" s="444"/>
      <c r="OO18" s="444"/>
      <c r="OP18" s="444"/>
      <c r="OQ18" s="444"/>
      <c r="OR18" s="444"/>
      <c r="OS18" s="444"/>
      <c r="OT18" s="444"/>
      <c r="OU18" s="444"/>
      <c r="OV18" s="444"/>
      <c r="OW18" s="444"/>
      <c r="OX18" s="444"/>
      <c r="OY18" s="444"/>
      <c r="OZ18" s="444"/>
      <c r="PA18" s="444"/>
      <c r="PB18" s="444"/>
      <c r="PC18" s="444"/>
      <c r="PD18" s="444"/>
      <c r="PE18" s="444"/>
      <c r="PF18" s="444"/>
      <c r="PG18" s="444"/>
      <c r="PH18" s="444"/>
      <c r="PI18" s="444"/>
      <c r="PJ18" s="444"/>
      <c r="PK18" s="444"/>
      <c r="PL18" s="444"/>
      <c r="PM18" s="444"/>
      <c r="PN18" s="444"/>
      <c r="PO18" s="444"/>
      <c r="PP18" s="444"/>
      <c r="PQ18" s="444"/>
      <c r="PR18" s="444"/>
      <c r="PS18" s="444"/>
      <c r="PT18" s="444"/>
      <c r="PU18" s="444"/>
      <c r="PV18" s="444"/>
      <c r="PW18" s="444"/>
      <c r="PX18" s="444"/>
      <c r="PY18" s="444"/>
      <c r="PZ18" s="444"/>
      <c r="QA18" s="444"/>
      <c r="QB18" s="444"/>
      <c r="QC18" s="444"/>
      <c r="QD18" s="444"/>
      <c r="QE18" s="444"/>
      <c r="QF18" s="444"/>
      <c r="QG18" s="444"/>
      <c r="QH18" s="444"/>
      <c r="QI18" s="444"/>
      <c r="QJ18" s="444"/>
      <c r="QK18" s="444"/>
      <c r="QL18" s="444"/>
      <c r="QM18" s="444"/>
      <c r="QN18" s="444"/>
      <c r="QO18" s="444"/>
      <c r="QP18" s="444"/>
      <c r="QQ18" s="444"/>
      <c r="QR18" s="444"/>
      <c r="QS18" s="444"/>
      <c r="QT18" s="444"/>
      <c r="QU18" s="444"/>
      <c r="QV18" s="444"/>
      <c r="QW18" s="444"/>
      <c r="QX18" s="444"/>
      <c r="QY18" s="444"/>
      <c r="QZ18" s="444"/>
      <c r="RA18" s="444"/>
      <c r="RB18" s="444"/>
      <c r="RC18" s="444"/>
      <c r="RD18" s="444"/>
      <c r="RE18" s="444"/>
      <c r="RF18" s="444"/>
      <c r="RG18" s="444"/>
      <c r="RH18" s="444"/>
      <c r="RI18" s="444"/>
      <c r="RJ18" s="444"/>
      <c r="RK18" s="444"/>
      <c r="RL18" s="444"/>
      <c r="RM18" s="444"/>
      <c r="RN18" s="444"/>
      <c r="RO18" s="444"/>
      <c r="RP18" s="444"/>
      <c r="RQ18" s="444"/>
      <c r="RR18" s="444"/>
      <c r="RS18" s="444"/>
      <c r="RT18" s="444"/>
      <c r="RU18" s="444"/>
      <c r="RV18" s="444"/>
      <c r="RW18" s="444"/>
      <c r="RX18" s="444"/>
      <c r="RY18" s="444"/>
      <c r="RZ18" s="444"/>
      <c r="SA18" s="444"/>
      <c r="SB18" s="444"/>
      <c r="SC18" s="444"/>
      <c r="SD18" s="444"/>
      <c r="SE18" s="444"/>
      <c r="SF18" s="444"/>
      <c r="SG18" s="444"/>
      <c r="SH18" s="444"/>
      <c r="SI18" s="444"/>
      <c r="SJ18" s="444"/>
      <c r="SK18" s="444"/>
      <c r="SL18" s="444"/>
      <c r="SM18" s="444"/>
      <c r="SN18" s="444"/>
      <c r="SO18" s="444"/>
      <c r="SP18" s="444"/>
      <c r="SQ18" s="444"/>
      <c r="SR18" s="444"/>
      <c r="SS18" s="444"/>
      <c r="ST18" s="444"/>
      <c r="SU18" s="444"/>
      <c r="SV18" s="444"/>
      <c r="SW18" s="444"/>
      <c r="SX18" s="444"/>
      <c r="SY18" s="444"/>
      <c r="SZ18" s="444"/>
      <c r="TA18" s="444"/>
      <c r="TB18" s="444"/>
      <c r="TC18" s="444"/>
      <c r="TD18" s="444"/>
      <c r="TE18" s="444"/>
      <c r="TF18" s="444"/>
      <c r="TG18" s="444"/>
      <c r="TH18" s="444"/>
      <c r="TI18" s="444"/>
      <c r="TJ18" s="444"/>
      <c r="TK18" s="444"/>
      <c r="TL18" s="444"/>
      <c r="TM18" s="444"/>
      <c r="TN18" s="444"/>
      <c r="TO18" s="444"/>
      <c r="TP18" s="444"/>
      <c r="TQ18" s="444"/>
      <c r="TR18" s="444"/>
      <c r="TS18" s="444"/>
      <c r="TT18" s="444"/>
      <c r="TU18" s="444"/>
      <c r="TV18" s="444"/>
      <c r="TW18" s="444"/>
      <c r="TX18" s="444"/>
      <c r="TY18" s="444"/>
      <c r="TZ18" s="444"/>
      <c r="UA18" s="444"/>
      <c r="UB18" s="444"/>
      <c r="UC18" s="444"/>
      <c r="UD18" s="444"/>
      <c r="UE18" s="444"/>
      <c r="UF18" s="444"/>
      <c r="UG18" s="444"/>
      <c r="UH18" s="444"/>
      <c r="UI18" s="444"/>
      <c r="UJ18" s="444"/>
      <c r="UK18" s="444"/>
      <c r="UL18" s="444"/>
      <c r="UM18" s="444"/>
      <c r="UN18" s="444"/>
      <c r="UO18" s="444"/>
      <c r="UP18" s="444"/>
      <c r="UQ18" s="444"/>
      <c r="UR18" s="444"/>
      <c r="US18" s="444"/>
      <c r="UT18" s="444"/>
      <c r="UU18" s="444"/>
      <c r="UV18" s="444"/>
      <c r="UW18" s="444"/>
      <c r="UX18" s="444"/>
      <c r="UY18" s="444"/>
      <c r="UZ18" s="444"/>
      <c r="VA18" s="444"/>
      <c r="VB18" s="444"/>
      <c r="VC18" s="444"/>
      <c r="VD18" s="444"/>
      <c r="VE18" s="444"/>
      <c r="VF18" s="444"/>
      <c r="VG18" s="444"/>
      <c r="VH18" s="444"/>
      <c r="VI18" s="444"/>
      <c r="VJ18" s="444"/>
      <c r="VK18" s="444"/>
      <c r="VL18" s="444"/>
      <c r="VM18" s="444"/>
      <c r="VN18" s="444"/>
      <c r="VO18" s="444"/>
      <c r="VP18" s="444"/>
      <c r="VQ18" s="444"/>
      <c r="VR18" s="444"/>
      <c r="VS18" s="444"/>
      <c r="VT18" s="444"/>
      <c r="VU18" s="444"/>
      <c r="VV18" s="444"/>
      <c r="VW18" s="444"/>
      <c r="VX18" s="444"/>
      <c r="VY18" s="444"/>
      <c r="VZ18" s="444"/>
      <c r="WA18" s="444"/>
      <c r="WB18" s="444"/>
      <c r="WC18" s="444"/>
      <c r="WD18" s="444"/>
      <c r="WE18" s="444"/>
      <c r="WF18" s="444"/>
      <c r="WG18" s="444"/>
      <c r="WH18" s="444"/>
      <c r="WI18" s="444"/>
      <c r="WJ18" s="444"/>
      <c r="WK18" s="444"/>
      <c r="WL18" s="444"/>
      <c r="WM18" s="444"/>
      <c r="WN18" s="444"/>
      <c r="WO18" s="444"/>
      <c r="WP18" s="444"/>
      <c r="WQ18" s="444"/>
      <c r="WR18" s="444"/>
      <c r="WS18" s="444"/>
      <c r="WT18" s="444"/>
      <c r="WU18" s="444"/>
      <c r="WV18" s="444"/>
      <c r="WW18" s="444"/>
      <c r="WX18" s="444"/>
      <c r="WY18" s="444"/>
      <c r="WZ18" s="444"/>
      <c r="XA18" s="444"/>
      <c r="XB18" s="444"/>
      <c r="XC18" s="444"/>
      <c r="XD18" s="444"/>
      <c r="XE18" s="444"/>
      <c r="XF18" s="444"/>
      <c r="XG18" s="443"/>
    </row>
    <row r="19" spans="1:631" s="455" customFormat="1" ht="14.4">
      <c r="A19" s="1137"/>
      <c r="B19" s="1163" t="s">
        <v>241</v>
      </c>
      <c r="C19" s="1164" t="s">
        <v>788</v>
      </c>
      <c r="D19" s="1172">
        <v>20</v>
      </c>
      <c r="E19" s="374">
        <f t="shared" si="0"/>
        <v>0.86941488034557601</v>
      </c>
      <c r="F19" s="1166" t="s">
        <v>27</v>
      </c>
      <c r="G19" s="1167">
        <v>28</v>
      </c>
      <c r="H19" s="1168">
        <f t="shared" si="4"/>
        <v>2700</v>
      </c>
      <c r="I19" s="1169">
        <f t="shared" si="5"/>
        <v>3654.1189285714286</v>
      </c>
      <c r="J19" s="1169">
        <f t="shared" si="6"/>
        <v>3654.1189285714286</v>
      </c>
      <c r="K19" s="447">
        <f t="shared" si="7"/>
        <v>0</v>
      </c>
      <c r="L19" s="448">
        <v>75600</v>
      </c>
      <c r="M19" s="447"/>
      <c r="N19" s="1170">
        <v>15347.3</v>
      </c>
      <c r="O19" s="1170">
        <v>102315.33</v>
      </c>
      <c r="P19" s="449">
        <f t="shared" si="8"/>
        <v>0</v>
      </c>
      <c r="Q19" s="1170">
        <v>102315.33</v>
      </c>
      <c r="R19" s="449"/>
      <c r="S19" s="450"/>
      <c r="T19" s="449"/>
      <c r="U19" s="451">
        <v>37.130000000000003</v>
      </c>
      <c r="V19" s="450">
        <f t="shared" si="1"/>
        <v>0</v>
      </c>
      <c r="W19" s="449">
        <f t="shared" si="1"/>
        <v>0</v>
      </c>
      <c r="X19" s="449">
        <f>-PV(Discount_Rate,D19,U19)*G19</f>
        <v>10361.064660217746</v>
      </c>
      <c r="Y19" s="452">
        <f t="shared" si="2"/>
        <v>1.5297001651843503</v>
      </c>
      <c r="Z19" s="450">
        <f t="shared" si="3"/>
        <v>115645.33248793687</v>
      </c>
      <c r="AA19" s="453" t="str">
        <f t="shared" si="9"/>
        <v/>
      </c>
      <c r="AB19" s="1171" t="str">
        <f t="shared" si="10"/>
        <v/>
      </c>
      <c r="AC19" s="444"/>
      <c r="AD19" s="444"/>
      <c r="AE19" s="444"/>
      <c r="AF19" s="444"/>
      <c r="AG19" s="444"/>
      <c r="AH19" s="444"/>
      <c r="AI19" s="444"/>
      <c r="AJ19" s="444"/>
      <c r="AK19" s="444"/>
      <c r="AL19" s="444"/>
      <c r="AM19" s="444"/>
      <c r="AN19" s="444"/>
      <c r="AO19" s="444"/>
      <c r="AP19" s="444"/>
      <c r="AQ19" s="444"/>
      <c r="AR19" s="444"/>
      <c r="AS19" s="444"/>
      <c r="AT19" s="444"/>
      <c r="AU19" s="444"/>
      <c r="AV19" s="444"/>
      <c r="AW19" s="444"/>
      <c r="AX19" s="444"/>
      <c r="AY19" s="444"/>
      <c r="AZ19" s="444"/>
      <c r="BA19" s="444"/>
      <c r="BB19" s="444"/>
      <c r="BC19" s="444"/>
      <c r="BD19" s="444"/>
      <c r="BE19" s="444"/>
      <c r="BF19" s="444"/>
      <c r="BG19" s="444"/>
      <c r="BH19" s="444"/>
      <c r="BI19" s="444"/>
      <c r="BJ19" s="444"/>
      <c r="BK19" s="444"/>
      <c r="BL19" s="444"/>
      <c r="BM19" s="444"/>
      <c r="BN19" s="444"/>
      <c r="BO19" s="444"/>
      <c r="BP19" s="444"/>
      <c r="BQ19" s="444"/>
      <c r="BR19" s="444"/>
      <c r="BS19" s="444"/>
      <c r="BT19" s="444"/>
      <c r="BU19" s="444"/>
      <c r="BV19" s="444"/>
      <c r="BW19" s="444"/>
      <c r="BX19" s="444"/>
      <c r="BY19" s="444"/>
      <c r="BZ19" s="444"/>
      <c r="CA19" s="444"/>
      <c r="CB19" s="444"/>
      <c r="CC19" s="444"/>
      <c r="CD19" s="444"/>
      <c r="CE19" s="444"/>
      <c r="CF19" s="444"/>
      <c r="CG19" s="444"/>
      <c r="CH19" s="444"/>
      <c r="CI19" s="444"/>
      <c r="CJ19" s="444"/>
      <c r="CK19" s="444"/>
      <c r="CL19" s="444"/>
      <c r="CM19" s="444"/>
      <c r="CN19" s="444"/>
      <c r="CO19" s="444"/>
      <c r="CP19" s="444"/>
      <c r="CQ19" s="444"/>
      <c r="CR19" s="444"/>
      <c r="CS19" s="444"/>
      <c r="CT19" s="444"/>
      <c r="CU19" s="444"/>
      <c r="CV19" s="444"/>
      <c r="CW19" s="444"/>
      <c r="CX19" s="444"/>
      <c r="CY19" s="444"/>
      <c r="CZ19" s="444"/>
      <c r="DA19" s="444"/>
      <c r="DB19" s="444"/>
      <c r="DC19" s="444"/>
      <c r="DD19" s="444"/>
      <c r="DE19" s="444"/>
      <c r="DF19" s="444"/>
      <c r="DG19" s="444"/>
      <c r="DH19" s="444"/>
      <c r="DI19" s="444"/>
      <c r="DJ19" s="444"/>
      <c r="DK19" s="444"/>
      <c r="DL19" s="444"/>
      <c r="DM19" s="444"/>
      <c r="DN19" s="444"/>
      <c r="DO19" s="444"/>
      <c r="DP19" s="444"/>
      <c r="DQ19" s="444"/>
      <c r="DR19" s="444"/>
      <c r="DS19" s="444"/>
      <c r="DT19" s="444"/>
      <c r="DU19" s="444"/>
      <c r="DV19" s="444"/>
      <c r="DW19" s="444"/>
      <c r="DX19" s="444"/>
      <c r="DY19" s="444"/>
      <c r="DZ19" s="444"/>
      <c r="EA19" s="444"/>
      <c r="EB19" s="444"/>
      <c r="EC19" s="444"/>
      <c r="ED19" s="444"/>
      <c r="EE19" s="444"/>
      <c r="EF19" s="444"/>
      <c r="EG19" s="444"/>
      <c r="EH19" s="444"/>
      <c r="EI19" s="444"/>
      <c r="EJ19" s="444"/>
      <c r="EK19" s="444"/>
      <c r="EL19" s="444"/>
      <c r="EM19" s="444"/>
      <c r="EN19" s="444"/>
      <c r="EO19" s="444"/>
      <c r="EP19" s="444"/>
      <c r="EQ19" s="444"/>
      <c r="ER19" s="444"/>
      <c r="ES19" s="444"/>
      <c r="ET19" s="444"/>
      <c r="EU19" s="444"/>
      <c r="EV19" s="444"/>
      <c r="EW19" s="444"/>
      <c r="EX19" s="444"/>
      <c r="EY19" s="444"/>
      <c r="EZ19" s="444"/>
      <c r="FA19" s="444"/>
      <c r="FB19" s="444"/>
      <c r="FC19" s="444"/>
      <c r="FD19" s="444"/>
      <c r="FE19" s="444"/>
      <c r="FF19" s="444"/>
      <c r="FG19" s="444"/>
      <c r="FH19" s="444"/>
      <c r="FI19" s="444"/>
      <c r="FJ19" s="444"/>
      <c r="FK19" s="444"/>
      <c r="FL19" s="444"/>
      <c r="FM19" s="444"/>
      <c r="FN19" s="444"/>
      <c r="FO19" s="444"/>
      <c r="FP19" s="444"/>
      <c r="FQ19" s="444"/>
      <c r="FR19" s="444"/>
      <c r="FS19" s="444"/>
      <c r="FT19" s="444"/>
      <c r="FU19" s="444"/>
      <c r="FV19" s="444"/>
      <c r="FW19" s="444"/>
      <c r="FX19" s="444"/>
      <c r="FY19" s="444"/>
      <c r="FZ19" s="444"/>
      <c r="GA19" s="444"/>
      <c r="GB19" s="444"/>
      <c r="GC19" s="444"/>
      <c r="GD19" s="444"/>
      <c r="GE19" s="444"/>
      <c r="GF19" s="444"/>
      <c r="GG19" s="444"/>
      <c r="GH19" s="444"/>
      <c r="GI19" s="444"/>
      <c r="GJ19" s="444"/>
      <c r="GK19" s="444"/>
      <c r="GL19" s="444"/>
      <c r="GM19" s="444"/>
      <c r="GN19" s="444"/>
      <c r="GO19" s="444"/>
      <c r="GP19" s="444"/>
      <c r="GQ19" s="444"/>
      <c r="GR19" s="444"/>
      <c r="GS19" s="444"/>
      <c r="GT19" s="444"/>
      <c r="GU19" s="444"/>
      <c r="GV19" s="444"/>
      <c r="GW19" s="444"/>
      <c r="GX19" s="444"/>
      <c r="GY19" s="444"/>
      <c r="GZ19" s="444"/>
      <c r="HA19" s="444"/>
      <c r="HB19" s="444"/>
      <c r="HC19" s="444"/>
      <c r="HD19" s="444"/>
      <c r="HE19" s="444"/>
      <c r="HF19" s="444"/>
      <c r="HG19" s="444"/>
      <c r="HH19" s="444"/>
      <c r="HI19" s="444"/>
      <c r="HJ19" s="444"/>
      <c r="HK19" s="444"/>
      <c r="HL19" s="444"/>
      <c r="HM19" s="444"/>
      <c r="HN19" s="444"/>
      <c r="HO19" s="444"/>
      <c r="HP19" s="444"/>
      <c r="HQ19" s="444"/>
      <c r="HR19" s="444"/>
      <c r="HS19" s="444"/>
      <c r="HT19" s="444"/>
      <c r="HU19" s="444"/>
      <c r="HV19" s="444"/>
      <c r="HW19" s="444"/>
      <c r="HX19" s="444"/>
      <c r="HY19" s="444"/>
      <c r="HZ19" s="444"/>
      <c r="IA19" s="444"/>
      <c r="IB19" s="444"/>
      <c r="IC19" s="444"/>
      <c r="ID19" s="444"/>
      <c r="IE19" s="444"/>
      <c r="IF19" s="444"/>
      <c r="IG19" s="444"/>
      <c r="IH19" s="444"/>
      <c r="II19" s="444"/>
      <c r="IJ19" s="444"/>
      <c r="IK19" s="444"/>
      <c r="IL19" s="444"/>
      <c r="IM19" s="444"/>
      <c r="IN19" s="444"/>
      <c r="IO19" s="444"/>
      <c r="IP19" s="444"/>
      <c r="IQ19" s="444"/>
      <c r="IR19" s="444"/>
      <c r="IS19" s="444"/>
      <c r="IT19" s="444"/>
      <c r="IU19" s="444"/>
      <c r="IV19" s="444"/>
      <c r="IW19" s="444"/>
      <c r="IX19" s="444"/>
      <c r="IY19" s="444"/>
      <c r="IZ19" s="444"/>
      <c r="JA19" s="444"/>
      <c r="JB19" s="444"/>
      <c r="JC19" s="444"/>
      <c r="JD19" s="444"/>
      <c r="JE19" s="444"/>
      <c r="JF19" s="444"/>
      <c r="JG19" s="444"/>
      <c r="JH19" s="444"/>
      <c r="JI19" s="444"/>
      <c r="JJ19" s="444"/>
      <c r="JK19" s="444"/>
      <c r="JL19" s="444"/>
      <c r="JM19" s="444"/>
      <c r="JN19" s="444"/>
      <c r="JO19" s="444"/>
      <c r="JP19" s="444"/>
      <c r="JQ19" s="444"/>
      <c r="JR19" s="444"/>
      <c r="JS19" s="444"/>
      <c r="JT19" s="444"/>
      <c r="JU19" s="444"/>
      <c r="JV19" s="444"/>
      <c r="JW19" s="444"/>
      <c r="JX19" s="444"/>
      <c r="JY19" s="444"/>
      <c r="JZ19" s="444"/>
      <c r="KA19" s="444"/>
      <c r="KB19" s="444"/>
      <c r="KC19" s="444"/>
      <c r="KD19" s="444"/>
      <c r="KE19" s="444"/>
      <c r="KF19" s="444"/>
      <c r="KG19" s="444"/>
      <c r="KH19" s="444"/>
      <c r="KI19" s="444"/>
      <c r="KJ19" s="444"/>
      <c r="KK19" s="444"/>
      <c r="KL19" s="444"/>
      <c r="KM19" s="444"/>
      <c r="KN19" s="444"/>
      <c r="KO19" s="444"/>
      <c r="KP19" s="444"/>
      <c r="KQ19" s="444"/>
      <c r="KR19" s="444"/>
      <c r="KS19" s="444"/>
      <c r="KT19" s="444"/>
      <c r="KU19" s="444"/>
      <c r="KV19" s="444"/>
      <c r="KW19" s="444"/>
      <c r="KX19" s="444"/>
      <c r="KY19" s="444"/>
      <c r="KZ19" s="444"/>
      <c r="LA19" s="444"/>
      <c r="LB19" s="444"/>
      <c r="LC19" s="444"/>
      <c r="LD19" s="444"/>
      <c r="LE19" s="444"/>
      <c r="LF19" s="444"/>
      <c r="LG19" s="444"/>
      <c r="LH19" s="444"/>
      <c r="LI19" s="444"/>
      <c r="LJ19" s="444"/>
      <c r="LK19" s="444"/>
      <c r="LL19" s="444"/>
      <c r="LM19" s="444"/>
      <c r="LN19" s="444"/>
      <c r="LO19" s="444"/>
      <c r="LP19" s="444"/>
      <c r="LQ19" s="444"/>
      <c r="LR19" s="444"/>
      <c r="LS19" s="444"/>
      <c r="LT19" s="444"/>
      <c r="LU19" s="444"/>
      <c r="LV19" s="444"/>
      <c r="LW19" s="444"/>
      <c r="LX19" s="444"/>
      <c r="LY19" s="444"/>
      <c r="LZ19" s="444"/>
      <c r="MA19" s="444"/>
      <c r="MB19" s="444"/>
      <c r="MC19" s="444"/>
      <c r="MD19" s="444"/>
      <c r="ME19" s="444"/>
      <c r="MF19" s="444"/>
      <c r="MG19" s="444"/>
      <c r="MH19" s="444"/>
      <c r="MI19" s="444"/>
      <c r="MJ19" s="444"/>
      <c r="MK19" s="444"/>
      <c r="ML19" s="444"/>
      <c r="MM19" s="444"/>
      <c r="MN19" s="444"/>
      <c r="MO19" s="444"/>
      <c r="MP19" s="444"/>
      <c r="MQ19" s="444"/>
      <c r="MR19" s="444"/>
      <c r="MS19" s="444"/>
      <c r="MT19" s="444"/>
      <c r="MU19" s="444"/>
      <c r="MV19" s="444"/>
      <c r="MW19" s="444"/>
      <c r="MX19" s="444"/>
      <c r="MY19" s="444"/>
      <c r="MZ19" s="444"/>
      <c r="NA19" s="444"/>
      <c r="NB19" s="444"/>
      <c r="NC19" s="444"/>
      <c r="ND19" s="444"/>
      <c r="NE19" s="444"/>
      <c r="NF19" s="444"/>
      <c r="NG19" s="444"/>
      <c r="NH19" s="444"/>
      <c r="NI19" s="444"/>
      <c r="NJ19" s="444"/>
      <c r="NK19" s="444"/>
      <c r="NL19" s="444"/>
      <c r="NM19" s="444"/>
      <c r="NN19" s="444"/>
      <c r="NO19" s="444"/>
      <c r="NP19" s="444"/>
      <c r="NQ19" s="444"/>
      <c r="NR19" s="444"/>
      <c r="NS19" s="444"/>
      <c r="NT19" s="444"/>
      <c r="NU19" s="444"/>
      <c r="NV19" s="444"/>
      <c r="NW19" s="444"/>
      <c r="NX19" s="444"/>
      <c r="NY19" s="444"/>
      <c r="NZ19" s="444"/>
      <c r="OA19" s="444"/>
      <c r="OB19" s="444"/>
      <c r="OC19" s="444"/>
      <c r="OD19" s="444"/>
      <c r="OE19" s="444"/>
      <c r="OF19" s="444"/>
      <c r="OG19" s="444"/>
      <c r="OH19" s="444"/>
      <c r="OI19" s="444"/>
      <c r="OJ19" s="444"/>
      <c r="OK19" s="444"/>
      <c r="OL19" s="444"/>
      <c r="OM19" s="444"/>
      <c r="ON19" s="444"/>
      <c r="OO19" s="444"/>
      <c r="OP19" s="444"/>
      <c r="OQ19" s="444"/>
      <c r="OR19" s="444"/>
      <c r="OS19" s="444"/>
      <c r="OT19" s="444"/>
      <c r="OU19" s="444"/>
      <c r="OV19" s="444"/>
      <c r="OW19" s="444"/>
      <c r="OX19" s="444"/>
      <c r="OY19" s="444"/>
      <c r="OZ19" s="444"/>
      <c r="PA19" s="444"/>
      <c r="PB19" s="444"/>
      <c r="PC19" s="444"/>
      <c r="PD19" s="444"/>
      <c r="PE19" s="444"/>
      <c r="PF19" s="444"/>
      <c r="PG19" s="444"/>
      <c r="PH19" s="444"/>
      <c r="PI19" s="444"/>
      <c r="PJ19" s="444"/>
      <c r="PK19" s="444"/>
      <c r="PL19" s="444"/>
      <c r="PM19" s="444"/>
      <c r="PN19" s="444"/>
      <c r="PO19" s="444"/>
      <c r="PP19" s="444"/>
      <c r="PQ19" s="444"/>
      <c r="PR19" s="444"/>
      <c r="PS19" s="444"/>
      <c r="PT19" s="444"/>
      <c r="PU19" s="444"/>
      <c r="PV19" s="444"/>
      <c r="PW19" s="444"/>
      <c r="PX19" s="444"/>
      <c r="PY19" s="444"/>
      <c r="PZ19" s="444"/>
      <c r="QA19" s="444"/>
      <c r="QB19" s="444"/>
      <c r="QC19" s="444"/>
      <c r="QD19" s="444"/>
      <c r="QE19" s="444"/>
      <c r="QF19" s="444"/>
      <c r="QG19" s="444"/>
      <c r="QH19" s="444"/>
      <c r="QI19" s="444"/>
      <c r="QJ19" s="444"/>
      <c r="QK19" s="444"/>
      <c r="QL19" s="444"/>
      <c r="QM19" s="444"/>
      <c r="QN19" s="444"/>
      <c r="QO19" s="444"/>
      <c r="QP19" s="444"/>
      <c r="QQ19" s="444"/>
      <c r="QR19" s="444"/>
      <c r="QS19" s="444"/>
      <c r="QT19" s="444"/>
      <c r="QU19" s="444"/>
      <c r="QV19" s="444"/>
      <c r="QW19" s="444"/>
      <c r="QX19" s="444"/>
      <c r="QY19" s="444"/>
      <c r="QZ19" s="444"/>
      <c r="RA19" s="444"/>
      <c r="RB19" s="444"/>
      <c r="RC19" s="444"/>
      <c r="RD19" s="444"/>
      <c r="RE19" s="444"/>
      <c r="RF19" s="444"/>
      <c r="RG19" s="444"/>
      <c r="RH19" s="444"/>
      <c r="RI19" s="444"/>
      <c r="RJ19" s="444"/>
      <c r="RK19" s="444"/>
      <c r="RL19" s="444"/>
      <c r="RM19" s="444"/>
      <c r="RN19" s="444"/>
      <c r="RO19" s="444"/>
      <c r="RP19" s="444"/>
      <c r="RQ19" s="444"/>
      <c r="RR19" s="444"/>
      <c r="RS19" s="444"/>
      <c r="RT19" s="444"/>
      <c r="RU19" s="444"/>
      <c r="RV19" s="444"/>
      <c r="RW19" s="444"/>
      <c r="RX19" s="444"/>
      <c r="RY19" s="444"/>
      <c r="RZ19" s="444"/>
      <c r="SA19" s="444"/>
      <c r="SB19" s="444"/>
      <c r="SC19" s="444"/>
      <c r="SD19" s="444"/>
      <c r="SE19" s="444"/>
      <c r="SF19" s="444"/>
      <c r="SG19" s="444"/>
      <c r="SH19" s="444"/>
      <c r="SI19" s="444"/>
      <c r="SJ19" s="444"/>
      <c r="SK19" s="444"/>
      <c r="SL19" s="444"/>
      <c r="SM19" s="444"/>
      <c r="SN19" s="444"/>
      <c r="SO19" s="444"/>
      <c r="SP19" s="444"/>
      <c r="SQ19" s="444"/>
      <c r="SR19" s="444"/>
      <c r="SS19" s="444"/>
      <c r="ST19" s="444"/>
      <c r="SU19" s="444"/>
      <c r="SV19" s="444"/>
      <c r="SW19" s="444"/>
      <c r="SX19" s="444"/>
      <c r="SY19" s="444"/>
      <c r="SZ19" s="444"/>
      <c r="TA19" s="444"/>
      <c r="TB19" s="444"/>
      <c r="TC19" s="444"/>
      <c r="TD19" s="444"/>
      <c r="TE19" s="444"/>
      <c r="TF19" s="444"/>
      <c r="TG19" s="444"/>
      <c r="TH19" s="444"/>
      <c r="TI19" s="444"/>
      <c r="TJ19" s="444"/>
      <c r="TK19" s="444"/>
      <c r="TL19" s="444"/>
      <c r="TM19" s="444"/>
      <c r="TN19" s="444"/>
      <c r="TO19" s="444"/>
      <c r="TP19" s="444"/>
      <c r="TQ19" s="444"/>
      <c r="TR19" s="444"/>
      <c r="TS19" s="444"/>
      <c r="TT19" s="444"/>
      <c r="TU19" s="444"/>
      <c r="TV19" s="444"/>
      <c r="TW19" s="444"/>
      <c r="TX19" s="444"/>
      <c r="TY19" s="444"/>
      <c r="TZ19" s="444"/>
      <c r="UA19" s="444"/>
      <c r="UB19" s="444"/>
      <c r="UC19" s="444"/>
      <c r="UD19" s="444"/>
      <c r="UE19" s="444"/>
      <c r="UF19" s="444"/>
      <c r="UG19" s="444"/>
      <c r="UH19" s="444"/>
      <c r="UI19" s="444"/>
      <c r="UJ19" s="444"/>
      <c r="UK19" s="444"/>
      <c r="UL19" s="444"/>
      <c r="UM19" s="444"/>
      <c r="UN19" s="444"/>
      <c r="UO19" s="444"/>
      <c r="UP19" s="444"/>
      <c r="UQ19" s="444"/>
      <c r="UR19" s="444"/>
      <c r="US19" s="444"/>
      <c r="UT19" s="444"/>
      <c r="UU19" s="444"/>
      <c r="UV19" s="444"/>
      <c r="UW19" s="444"/>
      <c r="UX19" s="444"/>
      <c r="UY19" s="444"/>
      <c r="UZ19" s="444"/>
      <c r="VA19" s="444"/>
      <c r="VB19" s="444"/>
      <c r="VC19" s="444"/>
      <c r="VD19" s="444"/>
      <c r="VE19" s="444"/>
      <c r="VF19" s="444"/>
      <c r="VG19" s="444"/>
      <c r="VH19" s="444"/>
      <c r="VI19" s="444"/>
      <c r="VJ19" s="444"/>
      <c r="VK19" s="444"/>
      <c r="VL19" s="444"/>
      <c r="VM19" s="444"/>
      <c r="VN19" s="444"/>
      <c r="VO19" s="444"/>
      <c r="VP19" s="444"/>
      <c r="VQ19" s="444"/>
      <c r="VR19" s="444"/>
      <c r="VS19" s="444"/>
      <c r="VT19" s="444"/>
      <c r="VU19" s="444"/>
      <c r="VV19" s="444"/>
      <c r="VW19" s="444"/>
      <c r="VX19" s="444"/>
      <c r="VY19" s="444"/>
      <c r="VZ19" s="444"/>
      <c r="WA19" s="444"/>
      <c r="WB19" s="444"/>
      <c r="WC19" s="444"/>
      <c r="WD19" s="444"/>
      <c r="WE19" s="444"/>
      <c r="WF19" s="444"/>
      <c r="WG19" s="444"/>
      <c r="WH19" s="444"/>
      <c r="WI19" s="444"/>
      <c r="WJ19" s="444"/>
      <c r="WK19" s="444"/>
      <c r="WL19" s="444"/>
      <c r="WM19" s="444"/>
      <c r="WN19" s="444"/>
      <c r="WO19" s="444"/>
      <c r="WP19" s="444"/>
      <c r="WQ19" s="444"/>
      <c r="WR19" s="444"/>
      <c r="WS19" s="444"/>
      <c r="WT19" s="444"/>
      <c r="WU19" s="444"/>
      <c r="WV19" s="444"/>
      <c r="WW19" s="444"/>
      <c r="WX19" s="444"/>
      <c r="WY19" s="444"/>
      <c r="WZ19" s="444"/>
      <c r="XA19" s="444"/>
      <c r="XB19" s="444"/>
      <c r="XC19" s="444"/>
      <c r="XD19" s="444"/>
      <c r="XE19" s="444"/>
      <c r="XF19" s="444"/>
      <c r="XG19" s="443"/>
    </row>
    <row r="20" spans="1:631" s="455" customFormat="1" ht="14.4">
      <c r="A20" s="1137"/>
      <c r="B20" s="1163" t="s">
        <v>241</v>
      </c>
      <c r="C20" s="1164" t="s">
        <v>789</v>
      </c>
      <c r="D20" s="1172">
        <v>15</v>
      </c>
      <c r="E20" s="374">
        <f t="shared" si="0"/>
        <v>2.2580636475642044</v>
      </c>
      <c r="F20" s="1166" t="s">
        <v>27</v>
      </c>
      <c r="G20" s="1167">
        <v>77</v>
      </c>
      <c r="H20" s="1168">
        <f t="shared" si="4"/>
        <v>3400</v>
      </c>
      <c r="I20" s="1169">
        <f t="shared" si="5"/>
        <v>3684.832467532467</v>
      </c>
      <c r="J20" s="1169">
        <f t="shared" si="6"/>
        <v>3684.832467532467</v>
      </c>
      <c r="K20" s="447">
        <f t="shared" si="7"/>
        <v>0</v>
      </c>
      <c r="L20" s="448">
        <v>261800</v>
      </c>
      <c r="M20" s="447"/>
      <c r="N20" s="1170">
        <v>42794.12</v>
      </c>
      <c r="O20" s="1170">
        <v>283732.09999999998</v>
      </c>
      <c r="P20" s="449">
        <f t="shared" si="8"/>
        <v>0</v>
      </c>
      <c r="Q20" s="1170">
        <v>283732.09999999998</v>
      </c>
      <c r="R20" s="449"/>
      <c r="S20" s="450"/>
      <c r="T20" s="449"/>
      <c r="U20" s="451">
        <v>67.11</v>
      </c>
      <c r="V20" s="450">
        <f t="shared" si="1"/>
        <v>0</v>
      </c>
      <c r="W20" s="449">
        <f t="shared" si="1"/>
        <v>0</v>
      </c>
      <c r="X20" s="449">
        <f>-PV(Discount_Rate,D20,U20)*G20</f>
        <v>44776.159292238968</v>
      </c>
      <c r="Y20" s="452">
        <f t="shared" si="2"/>
        <v>1.2899265949816721</v>
      </c>
      <c r="Z20" s="450">
        <f t="shared" si="3"/>
        <v>337702.78256620176</v>
      </c>
      <c r="AA20" s="453" t="str">
        <f t="shared" si="9"/>
        <v/>
      </c>
      <c r="AB20" s="1171" t="str">
        <f t="shared" si="10"/>
        <v/>
      </c>
      <c r="AC20" s="444"/>
      <c r="AD20" s="444"/>
      <c r="AE20" s="444"/>
      <c r="AF20" s="444"/>
      <c r="AG20" s="444"/>
      <c r="AH20" s="444"/>
      <c r="AI20" s="444"/>
      <c r="AJ20" s="444"/>
      <c r="AK20" s="444"/>
      <c r="AL20" s="444"/>
      <c r="AM20" s="444"/>
      <c r="AN20" s="444"/>
      <c r="AO20" s="444"/>
      <c r="AP20" s="444"/>
      <c r="AQ20" s="444"/>
      <c r="AR20" s="444"/>
      <c r="AS20" s="444"/>
      <c r="AT20" s="444"/>
      <c r="AU20" s="444"/>
      <c r="AV20" s="444"/>
      <c r="AW20" s="444"/>
      <c r="AX20" s="444"/>
      <c r="AY20" s="444"/>
      <c r="AZ20" s="444"/>
      <c r="BA20" s="444"/>
      <c r="BB20" s="444"/>
      <c r="BC20" s="444"/>
      <c r="BD20" s="444"/>
      <c r="BE20" s="444"/>
      <c r="BF20" s="444"/>
      <c r="BG20" s="444"/>
      <c r="BH20" s="444"/>
      <c r="BI20" s="444"/>
      <c r="BJ20" s="444"/>
      <c r="BK20" s="444"/>
      <c r="BL20" s="444"/>
      <c r="BM20" s="444"/>
      <c r="BN20" s="444"/>
      <c r="BO20" s="444"/>
      <c r="BP20" s="444"/>
      <c r="BQ20" s="444"/>
      <c r="BR20" s="444"/>
      <c r="BS20" s="444"/>
      <c r="BT20" s="444"/>
      <c r="BU20" s="444"/>
      <c r="BV20" s="444"/>
      <c r="BW20" s="444"/>
      <c r="BX20" s="444"/>
      <c r="BY20" s="444"/>
      <c r="BZ20" s="444"/>
      <c r="CA20" s="444"/>
      <c r="CB20" s="444"/>
      <c r="CC20" s="444"/>
      <c r="CD20" s="444"/>
      <c r="CE20" s="444"/>
      <c r="CF20" s="444"/>
      <c r="CG20" s="444"/>
      <c r="CH20" s="444"/>
      <c r="CI20" s="444"/>
      <c r="CJ20" s="444"/>
      <c r="CK20" s="444"/>
      <c r="CL20" s="444"/>
      <c r="CM20" s="444"/>
      <c r="CN20" s="444"/>
      <c r="CO20" s="444"/>
      <c r="CP20" s="444"/>
      <c r="CQ20" s="444"/>
      <c r="CR20" s="444"/>
      <c r="CS20" s="444"/>
      <c r="CT20" s="444"/>
      <c r="CU20" s="444"/>
      <c r="CV20" s="444"/>
      <c r="CW20" s="444"/>
      <c r="CX20" s="444"/>
      <c r="CY20" s="444"/>
      <c r="CZ20" s="444"/>
      <c r="DA20" s="444"/>
      <c r="DB20" s="444"/>
      <c r="DC20" s="444"/>
      <c r="DD20" s="444"/>
      <c r="DE20" s="444"/>
      <c r="DF20" s="444"/>
      <c r="DG20" s="444"/>
      <c r="DH20" s="444"/>
      <c r="DI20" s="444"/>
      <c r="DJ20" s="444"/>
      <c r="DK20" s="444"/>
      <c r="DL20" s="444"/>
      <c r="DM20" s="444"/>
      <c r="DN20" s="444"/>
      <c r="DO20" s="444"/>
      <c r="DP20" s="444"/>
      <c r="DQ20" s="444"/>
      <c r="DR20" s="444"/>
      <c r="DS20" s="444"/>
      <c r="DT20" s="444"/>
      <c r="DU20" s="444"/>
      <c r="DV20" s="444"/>
      <c r="DW20" s="444"/>
      <c r="DX20" s="444"/>
      <c r="DY20" s="444"/>
      <c r="DZ20" s="444"/>
      <c r="EA20" s="444"/>
      <c r="EB20" s="444"/>
      <c r="EC20" s="444"/>
      <c r="ED20" s="444"/>
      <c r="EE20" s="444"/>
      <c r="EF20" s="444"/>
      <c r="EG20" s="444"/>
      <c r="EH20" s="444"/>
      <c r="EI20" s="444"/>
      <c r="EJ20" s="444"/>
      <c r="EK20" s="444"/>
      <c r="EL20" s="444"/>
      <c r="EM20" s="444"/>
      <c r="EN20" s="444"/>
      <c r="EO20" s="444"/>
      <c r="EP20" s="444"/>
      <c r="EQ20" s="444"/>
      <c r="ER20" s="444"/>
      <c r="ES20" s="444"/>
      <c r="ET20" s="444"/>
      <c r="EU20" s="444"/>
      <c r="EV20" s="444"/>
      <c r="EW20" s="444"/>
      <c r="EX20" s="444"/>
      <c r="EY20" s="444"/>
      <c r="EZ20" s="444"/>
      <c r="FA20" s="444"/>
      <c r="FB20" s="444"/>
      <c r="FC20" s="444"/>
      <c r="FD20" s="444"/>
      <c r="FE20" s="444"/>
      <c r="FF20" s="444"/>
      <c r="FG20" s="444"/>
      <c r="FH20" s="444"/>
      <c r="FI20" s="444"/>
      <c r="FJ20" s="444"/>
      <c r="FK20" s="444"/>
      <c r="FL20" s="444"/>
      <c r="FM20" s="444"/>
      <c r="FN20" s="444"/>
      <c r="FO20" s="444"/>
      <c r="FP20" s="444"/>
      <c r="FQ20" s="444"/>
      <c r="FR20" s="444"/>
      <c r="FS20" s="444"/>
      <c r="FT20" s="444"/>
      <c r="FU20" s="444"/>
      <c r="FV20" s="444"/>
      <c r="FW20" s="444"/>
      <c r="FX20" s="444"/>
      <c r="FY20" s="444"/>
      <c r="FZ20" s="444"/>
      <c r="GA20" s="444"/>
      <c r="GB20" s="444"/>
      <c r="GC20" s="444"/>
      <c r="GD20" s="444"/>
      <c r="GE20" s="444"/>
      <c r="GF20" s="444"/>
      <c r="GG20" s="444"/>
      <c r="GH20" s="444"/>
      <c r="GI20" s="444"/>
      <c r="GJ20" s="444"/>
      <c r="GK20" s="444"/>
      <c r="GL20" s="444"/>
      <c r="GM20" s="444"/>
      <c r="GN20" s="444"/>
      <c r="GO20" s="444"/>
      <c r="GP20" s="444"/>
      <c r="GQ20" s="444"/>
      <c r="GR20" s="444"/>
      <c r="GS20" s="444"/>
      <c r="GT20" s="444"/>
      <c r="GU20" s="444"/>
      <c r="GV20" s="444"/>
      <c r="GW20" s="444"/>
      <c r="GX20" s="444"/>
      <c r="GY20" s="444"/>
      <c r="GZ20" s="444"/>
      <c r="HA20" s="444"/>
      <c r="HB20" s="444"/>
      <c r="HC20" s="444"/>
      <c r="HD20" s="444"/>
      <c r="HE20" s="444"/>
      <c r="HF20" s="444"/>
      <c r="HG20" s="444"/>
      <c r="HH20" s="444"/>
      <c r="HI20" s="444"/>
      <c r="HJ20" s="444"/>
      <c r="HK20" s="444"/>
      <c r="HL20" s="444"/>
      <c r="HM20" s="444"/>
      <c r="HN20" s="444"/>
      <c r="HO20" s="444"/>
      <c r="HP20" s="444"/>
      <c r="HQ20" s="444"/>
      <c r="HR20" s="444"/>
      <c r="HS20" s="444"/>
      <c r="HT20" s="444"/>
      <c r="HU20" s="444"/>
      <c r="HV20" s="444"/>
      <c r="HW20" s="444"/>
      <c r="HX20" s="444"/>
      <c r="HY20" s="444"/>
      <c r="HZ20" s="444"/>
      <c r="IA20" s="444"/>
      <c r="IB20" s="444"/>
      <c r="IC20" s="444"/>
      <c r="ID20" s="444"/>
      <c r="IE20" s="444"/>
      <c r="IF20" s="444"/>
      <c r="IG20" s="444"/>
      <c r="IH20" s="444"/>
      <c r="II20" s="444"/>
      <c r="IJ20" s="444"/>
      <c r="IK20" s="444"/>
      <c r="IL20" s="444"/>
      <c r="IM20" s="444"/>
      <c r="IN20" s="444"/>
      <c r="IO20" s="444"/>
      <c r="IP20" s="444"/>
      <c r="IQ20" s="444"/>
      <c r="IR20" s="444"/>
      <c r="IS20" s="444"/>
      <c r="IT20" s="444"/>
      <c r="IU20" s="444"/>
      <c r="IV20" s="444"/>
      <c r="IW20" s="444"/>
      <c r="IX20" s="444"/>
      <c r="IY20" s="444"/>
      <c r="IZ20" s="444"/>
      <c r="JA20" s="444"/>
      <c r="JB20" s="444"/>
      <c r="JC20" s="444"/>
      <c r="JD20" s="444"/>
      <c r="JE20" s="444"/>
      <c r="JF20" s="444"/>
      <c r="JG20" s="444"/>
      <c r="JH20" s="444"/>
      <c r="JI20" s="444"/>
      <c r="JJ20" s="444"/>
      <c r="JK20" s="444"/>
      <c r="JL20" s="444"/>
      <c r="JM20" s="444"/>
      <c r="JN20" s="444"/>
      <c r="JO20" s="444"/>
      <c r="JP20" s="444"/>
      <c r="JQ20" s="444"/>
      <c r="JR20" s="444"/>
      <c r="JS20" s="444"/>
      <c r="JT20" s="444"/>
      <c r="JU20" s="444"/>
      <c r="JV20" s="444"/>
      <c r="JW20" s="444"/>
      <c r="JX20" s="444"/>
      <c r="JY20" s="444"/>
      <c r="JZ20" s="444"/>
      <c r="KA20" s="444"/>
      <c r="KB20" s="444"/>
      <c r="KC20" s="444"/>
      <c r="KD20" s="444"/>
      <c r="KE20" s="444"/>
      <c r="KF20" s="444"/>
      <c r="KG20" s="444"/>
      <c r="KH20" s="444"/>
      <c r="KI20" s="444"/>
      <c r="KJ20" s="444"/>
      <c r="KK20" s="444"/>
      <c r="KL20" s="444"/>
      <c r="KM20" s="444"/>
      <c r="KN20" s="444"/>
      <c r="KO20" s="444"/>
      <c r="KP20" s="444"/>
      <c r="KQ20" s="444"/>
      <c r="KR20" s="444"/>
      <c r="KS20" s="444"/>
      <c r="KT20" s="444"/>
      <c r="KU20" s="444"/>
      <c r="KV20" s="444"/>
      <c r="KW20" s="444"/>
      <c r="KX20" s="444"/>
      <c r="KY20" s="444"/>
      <c r="KZ20" s="444"/>
      <c r="LA20" s="444"/>
      <c r="LB20" s="444"/>
      <c r="LC20" s="444"/>
      <c r="LD20" s="444"/>
      <c r="LE20" s="444"/>
      <c r="LF20" s="444"/>
      <c r="LG20" s="444"/>
      <c r="LH20" s="444"/>
      <c r="LI20" s="444"/>
      <c r="LJ20" s="444"/>
      <c r="LK20" s="444"/>
      <c r="LL20" s="444"/>
      <c r="LM20" s="444"/>
      <c r="LN20" s="444"/>
      <c r="LO20" s="444"/>
      <c r="LP20" s="444"/>
      <c r="LQ20" s="444"/>
      <c r="LR20" s="444"/>
      <c r="LS20" s="444"/>
      <c r="LT20" s="444"/>
      <c r="LU20" s="444"/>
      <c r="LV20" s="444"/>
      <c r="LW20" s="444"/>
      <c r="LX20" s="444"/>
      <c r="LY20" s="444"/>
      <c r="LZ20" s="444"/>
      <c r="MA20" s="444"/>
      <c r="MB20" s="444"/>
      <c r="MC20" s="444"/>
      <c r="MD20" s="444"/>
      <c r="ME20" s="444"/>
      <c r="MF20" s="444"/>
      <c r="MG20" s="444"/>
      <c r="MH20" s="444"/>
      <c r="MI20" s="444"/>
      <c r="MJ20" s="444"/>
      <c r="MK20" s="444"/>
      <c r="ML20" s="444"/>
      <c r="MM20" s="444"/>
      <c r="MN20" s="444"/>
      <c r="MO20" s="444"/>
      <c r="MP20" s="444"/>
      <c r="MQ20" s="444"/>
      <c r="MR20" s="444"/>
      <c r="MS20" s="444"/>
      <c r="MT20" s="444"/>
      <c r="MU20" s="444"/>
      <c r="MV20" s="444"/>
      <c r="MW20" s="444"/>
      <c r="MX20" s="444"/>
      <c r="MY20" s="444"/>
      <c r="MZ20" s="444"/>
      <c r="NA20" s="444"/>
      <c r="NB20" s="444"/>
      <c r="NC20" s="444"/>
      <c r="ND20" s="444"/>
      <c r="NE20" s="444"/>
      <c r="NF20" s="444"/>
      <c r="NG20" s="444"/>
      <c r="NH20" s="444"/>
      <c r="NI20" s="444"/>
      <c r="NJ20" s="444"/>
      <c r="NK20" s="444"/>
      <c r="NL20" s="444"/>
      <c r="NM20" s="444"/>
      <c r="NN20" s="444"/>
      <c r="NO20" s="444"/>
      <c r="NP20" s="444"/>
      <c r="NQ20" s="444"/>
      <c r="NR20" s="444"/>
      <c r="NS20" s="444"/>
      <c r="NT20" s="444"/>
      <c r="NU20" s="444"/>
      <c r="NV20" s="444"/>
      <c r="NW20" s="444"/>
      <c r="NX20" s="444"/>
      <c r="NY20" s="444"/>
      <c r="NZ20" s="444"/>
      <c r="OA20" s="444"/>
      <c r="OB20" s="444"/>
      <c r="OC20" s="444"/>
      <c r="OD20" s="444"/>
      <c r="OE20" s="444"/>
      <c r="OF20" s="444"/>
      <c r="OG20" s="444"/>
      <c r="OH20" s="444"/>
      <c r="OI20" s="444"/>
      <c r="OJ20" s="444"/>
      <c r="OK20" s="444"/>
      <c r="OL20" s="444"/>
      <c r="OM20" s="444"/>
      <c r="ON20" s="444"/>
      <c r="OO20" s="444"/>
      <c r="OP20" s="444"/>
      <c r="OQ20" s="444"/>
      <c r="OR20" s="444"/>
      <c r="OS20" s="444"/>
      <c r="OT20" s="444"/>
      <c r="OU20" s="444"/>
      <c r="OV20" s="444"/>
      <c r="OW20" s="444"/>
      <c r="OX20" s="444"/>
      <c r="OY20" s="444"/>
      <c r="OZ20" s="444"/>
      <c r="PA20" s="444"/>
      <c r="PB20" s="444"/>
      <c r="PC20" s="444"/>
      <c r="PD20" s="444"/>
      <c r="PE20" s="444"/>
      <c r="PF20" s="444"/>
      <c r="PG20" s="444"/>
      <c r="PH20" s="444"/>
      <c r="PI20" s="444"/>
      <c r="PJ20" s="444"/>
      <c r="PK20" s="444"/>
      <c r="PL20" s="444"/>
      <c r="PM20" s="444"/>
      <c r="PN20" s="444"/>
      <c r="PO20" s="444"/>
      <c r="PP20" s="444"/>
      <c r="PQ20" s="444"/>
      <c r="PR20" s="444"/>
      <c r="PS20" s="444"/>
      <c r="PT20" s="444"/>
      <c r="PU20" s="444"/>
      <c r="PV20" s="444"/>
      <c r="PW20" s="444"/>
      <c r="PX20" s="444"/>
      <c r="PY20" s="444"/>
      <c r="PZ20" s="444"/>
      <c r="QA20" s="444"/>
      <c r="QB20" s="444"/>
      <c r="QC20" s="444"/>
      <c r="QD20" s="444"/>
      <c r="QE20" s="444"/>
      <c r="QF20" s="444"/>
      <c r="QG20" s="444"/>
      <c r="QH20" s="444"/>
      <c r="QI20" s="444"/>
      <c r="QJ20" s="444"/>
      <c r="QK20" s="444"/>
      <c r="QL20" s="444"/>
      <c r="QM20" s="444"/>
      <c r="QN20" s="444"/>
      <c r="QO20" s="444"/>
      <c r="QP20" s="444"/>
      <c r="QQ20" s="444"/>
      <c r="QR20" s="444"/>
      <c r="QS20" s="444"/>
      <c r="QT20" s="444"/>
      <c r="QU20" s="444"/>
      <c r="QV20" s="444"/>
      <c r="QW20" s="444"/>
      <c r="QX20" s="444"/>
      <c r="QY20" s="444"/>
      <c r="QZ20" s="444"/>
      <c r="RA20" s="444"/>
      <c r="RB20" s="444"/>
      <c r="RC20" s="444"/>
      <c r="RD20" s="444"/>
      <c r="RE20" s="444"/>
      <c r="RF20" s="444"/>
      <c r="RG20" s="444"/>
      <c r="RH20" s="444"/>
      <c r="RI20" s="444"/>
      <c r="RJ20" s="444"/>
      <c r="RK20" s="444"/>
      <c r="RL20" s="444"/>
      <c r="RM20" s="444"/>
      <c r="RN20" s="444"/>
      <c r="RO20" s="444"/>
      <c r="RP20" s="444"/>
      <c r="RQ20" s="444"/>
      <c r="RR20" s="444"/>
      <c r="RS20" s="444"/>
      <c r="RT20" s="444"/>
      <c r="RU20" s="444"/>
      <c r="RV20" s="444"/>
      <c r="RW20" s="444"/>
      <c r="RX20" s="444"/>
      <c r="RY20" s="444"/>
      <c r="RZ20" s="444"/>
      <c r="SA20" s="444"/>
      <c r="SB20" s="444"/>
      <c r="SC20" s="444"/>
      <c r="SD20" s="444"/>
      <c r="SE20" s="444"/>
      <c r="SF20" s="444"/>
      <c r="SG20" s="444"/>
      <c r="SH20" s="444"/>
      <c r="SI20" s="444"/>
      <c r="SJ20" s="444"/>
      <c r="SK20" s="444"/>
      <c r="SL20" s="444"/>
      <c r="SM20" s="444"/>
      <c r="SN20" s="444"/>
      <c r="SO20" s="444"/>
      <c r="SP20" s="444"/>
      <c r="SQ20" s="444"/>
      <c r="SR20" s="444"/>
      <c r="SS20" s="444"/>
      <c r="ST20" s="444"/>
      <c r="SU20" s="444"/>
      <c r="SV20" s="444"/>
      <c r="SW20" s="444"/>
      <c r="SX20" s="444"/>
      <c r="SY20" s="444"/>
      <c r="SZ20" s="444"/>
      <c r="TA20" s="444"/>
      <c r="TB20" s="444"/>
      <c r="TC20" s="444"/>
      <c r="TD20" s="444"/>
      <c r="TE20" s="444"/>
      <c r="TF20" s="444"/>
      <c r="TG20" s="444"/>
      <c r="TH20" s="444"/>
      <c r="TI20" s="444"/>
      <c r="TJ20" s="444"/>
      <c r="TK20" s="444"/>
      <c r="TL20" s="444"/>
      <c r="TM20" s="444"/>
      <c r="TN20" s="444"/>
      <c r="TO20" s="444"/>
      <c r="TP20" s="444"/>
      <c r="TQ20" s="444"/>
      <c r="TR20" s="444"/>
      <c r="TS20" s="444"/>
      <c r="TT20" s="444"/>
      <c r="TU20" s="444"/>
      <c r="TV20" s="444"/>
      <c r="TW20" s="444"/>
      <c r="TX20" s="444"/>
      <c r="TY20" s="444"/>
      <c r="TZ20" s="444"/>
      <c r="UA20" s="444"/>
      <c r="UB20" s="444"/>
      <c r="UC20" s="444"/>
      <c r="UD20" s="444"/>
      <c r="UE20" s="444"/>
      <c r="UF20" s="444"/>
      <c r="UG20" s="444"/>
      <c r="UH20" s="444"/>
      <c r="UI20" s="444"/>
      <c r="UJ20" s="444"/>
      <c r="UK20" s="444"/>
      <c r="UL20" s="444"/>
      <c r="UM20" s="444"/>
      <c r="UN20" s="444"/>
      <c r="UO20" s="444"/>
      <c r="UP20" s="444"/>
      <c r="UQ20" s="444"/>
      <c r="UR20" s="444"/>
      <c r="US20" s="444"/>
      <c r="UT20" s="444"/>
      <c r="UU20" s="444"/>
      <c r="UV20" s="444"/>
      <c r="UW20" s="444"/>
      <c r="UX20" s="444"/>
      <c r="UY20" s="444"/>
      <c r="UZ20" s="444"/>
      <c r="VA20" s="444"/>
      <c r="VB20" s="444"/>
      <c r="VC20" s="444"/>
      <c r="VD20" s="444"/>
      <c r="VE20" s="444"/>
      <c r="VF20" s="444"/>
      <c r="VG20" s="444"/>
      <c r="VH20" s="444"/>
      <c r="VI20" s="444"/>
      <c r="VJ20" s="444"/>
      <c r="VK20" s="444"/>
      <c r="VL20" s="444"/>
      <c r="VM20" s="444"/>
      <c r="VN20" s="444"/>
      <c r="VO20" s="444"/>
      <c r="VP20" s="444"/>
      <c r="VQ20" s="444"/>
      <c r="VR20" s="444"/>
      <c r="VS20" s="444"/>
      <c r="VT20" s="444"/>
      <c r="VU20" s="444"/>
      <c r="VV20" s="444"/>
      <c r="VW20" s="444"/>
      <c r="VX20" s="444"/>
      <c r="VY20" s="444"/>
      <c r="VZ20" s="444"/>
      <c r="WA20" s="444"/>
      <c r="WB20" s="444"/>
      <c r="WC20" s="444"/>
      <c r="WD20" s="444"/>
      <c r="WE20" s="444"/>
      <c r="WF20" s="444"/>
      <c r="WG20" s="444"/>
      <c r="WH20" s="444"/>
      <c r="WI20" s="444"/>
      <c r="WJ20" s="444"/>
      <c r="WK20" s="444"/>
      <c r="WL20" s="444"/>
      <c r="WM20" s="444"/>
      <c r="WN20" s="444"/>
      <c r="WO20" s="444"/>
      <c r="WP20" s="444"/>
      <c r="WQ20" s="444"/>
      <c r="WR20" s="444"/>
      <c r="WS20" s="444"/>
      <c r="WT20" s="444"/>
      <c r="WU20" s="444"/>
      <c r="WV20" s="444"/>
      <c r="WW20" s="444"/>
      <c r="WX20" s="444"/>
      <c r="WY20" s="444"/>
      <c r="WZ20" s="444"/>
      <c r="XA20" s="444"/>
      <c r="XB20" s="444"/>
      <c r="XC20" s="444"/>
      <c r="XD20" s="444"/>
      <c r="XE20" s="444"/>
      <c r="XF20" s="444"/>
      <c r="XG20" s="443"/>
    </row>
    <row r="21" spans="1:631" s="455" customFormat="1" ht="14.4">
      <c r="A21" s="1137"/>
      <c r="B21" s="1163" t="s">
        <v>241</v>
      </c>
      <c r="C21" s="1164" t="s">
        <v>790</v>
      </c>
      <c r="D21" s="1172">
        <v>20</v>
      </c>
      <c r="E21" s="374">
        <f t="shared" si="0"/>
        <v>3.6950132414686983</v>
      </c>
      <c r="F21" s="1166" t="s">
        <v>27</v>
      </c>
      <c r="G21" s="1167">
        <v>119</v>
      </c>
      <c r="H21" s="1168">
        <f t="shared" si="4"/>
        <v>2700</v>
      </c>
      <c r="I21" s="1169">
        <f t="shared" si="5"/>
        <v>3777.1348739495797</v>
      </c>
      <c r="J21" s="1169">
        <f t="shared" si="6"/>
        <v>3777.1348739495797</v>
      </c>
      <c r="K21" s="447">
        <f t="shared" si="7"/>
        <v>0</v>
      </c>
      <c r="L21" s="448">
        <v>321300</v>
      </c>
      <c r="M21" s="447"/>
      <c r="N21" s="1170">
        <v>67745.86</v>
      </c>
      <c r="O21" s="1170">
        <v>449479.05</v>
      </c>
      <c r="P21" s="449">
        <f t="shared" si="8"/>
        <v>0</v>
      </c>
      <c r="Q21" s="1170">
        <v>449479.05</v>
      </c>
      <c r="R21" s="449"/>
      <c r="S21" s="450"/>
      <c r="T21" s="449"/>
      <c r="U21" s="451">
        <v>37.130000000000003</v>
      </c>
      <c r="V21" s="450">
        <f t="shared" si="1"/>
        <v>0</v>
      </c>
      <c r="W21" s="449">
        <f t="shared" si="1"/>
        <v>0</v>
      </c>
      <c r="X21" s="449">
        <f>-PV(Discount_Rate,D21,U21)*G21</f>
        <v>44034.524805925423</v>
      </c>
      <c r="Y21" s="452">
        <f t="shared" si="2"/>
        <v>1.5297001651843503</v>
      </c>
      <c r="Z21" s="450">
        <f t="shared" si="3"/>
        <v>491492.66307373176</v>
      </c>
      <c r="AA21" s="453" t="str">
        <f t="shared" si="9"/>
        <v/>
      </c>
      <c r="AB21" s="1171" t="str">
        <f t="shared" si="10"/>
        <v/>
      </c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  <c r="CY21" s="444"/>
      <c r="CZ21" s="444"/>
      <c r="DA21" s="444"/>
      <c r="DB21" s="444"/>
      <c r="DC21" s="444"/>
      <c r="DD21" s="444"/>
      <c r="DE21" s="444"/>
      <c r="DF21" s="444"/>
      <c r="DG21" s="444"/>
      <c r="DH21" s="444"/>
      <c r="DI21" s="444"/>
      <c r="DJ21" s="444"/>
      <c r="DK21" s="444"/>
      <c r="DL21" s="444"/>
      <c r="DM21" s="444"/>
      <c r="DN21" s="444"/>
      <c r="DO21" s="444"/>
      <c r="DP21" s="444"/>
      <c r="DQ21" s="444"/>
      <c r="DR21" s="444"/>
      <c r="DS21" s="444"/>
      <c r="DT21" s="444"/>
      <c r="DU21" s="444"/>
      <c r="DV21" s="444"/>
      <c r="DW21" s="444"/>
      <c r="DX21" s="444"/>
      <c r="DY21" s="444"/>
      <c r="DZ21" s="444"/>
      <c r="EA21" s="444"/>
      <c r="EB21" s="444"/>
      <c r="EC21" s="444"/>
      <c r="ED21" s="444"/>
      <c r="EE21" s="444"/>
      <c r="EF21" s="444"/>
      <c r="EG21" s="444"/>
      <c r="EH21" s="444"/>
      <c r="EI21" s="444"/>
      <c r="EJ21" s="444"/>
      <c r="EK21" s="444"/>
      <c r="EL21" s="444"/>
      <c r="EM21" s="444"/>
      <c r="EN21" s="444"/>
      <c r="EO21" s="444"/>
      <c r="EP21" s="444"/>
      <c r="EQ21" s="444"/>
      <c r="ER21" s="444"/>
      <c r="ES21" s="444"/>
      <c r="ET21" s="444"/>
      <c r="EU21" s="444"/>
      <c r="EV21" s="444"/>
      <c r="EW21" s="444"/>
      <c r="EX21" s="444"/>
      <c r="EY21" s="444"/>
      <c r="EZ21" s="444"/>
      <c r="FA21" s="444"/>
      <c r="FB21" s="444"/>
      <c r="FC21" s="444"/>
      <c r="FD21" s="444"/>
      <c r="FE21" s="444"/>
      <c r="FF21" s="444"/>
      <c r="FG21" s="444"/>
      <c r="FH21" s="444"/>
      <c r="FI21" s="444"/>
      <c r="FJ21" s="444"/>
      <c r="FK21" s="444"/>
      <c r="FL21" s="444"/>
      <c r="FM21" s="444"/>
      <c r="FN21" s="444"/>
      <c r="FO21" s="444"/>
      <c r="FP21" s="444"/>
      <c r="FQ21" s="444"/>
      <c r="FR21" s="444"/>
      <c r="FS21" s="444"/>
      <c r="FT21" s="444"/>
      <c r="FU21" s="444"/>
      <c r="FV21" s="444"/>
      <c r="FW21" s="444"/>
      <c r="FX21" s="444"/>
      <c r="FY21" s="444"/>
      <c r="FZ21" s="444"/>
      <c r="GA21" s="444"/>
      <c r="GB21" s="444"/>
      <c r="GC21" s="444"/>
      <c r="GD21" s="444"/>
      <c r="GE21" s="444"/>
      <c r="GF21" s="444"/>
      <c r="GG21" s="444"/>
      <c r="GH21" s="444"/>
      <c r="GI21" s="444"/>
      <c r="GJ21" s="444"/>
      <c r="GK21" s="444"/>
      <c r="GL21" s="444"/>
      <c r="GM21" s="444"/>
      <c r="GN21" s="444"/>
      <c r="GO21" s="444"/>
      <c r="GP21" s="444"/>
      <c r="GQ21" s="444"/>
      <c r="GR21" s="444"/>
      <c r="GS21" s="444"/>
      <c r="GT21" s="444"/>
      <c r="GU21" s="444"/>
      <c r="GV21" s="444"/>
      <c r="GW21" s="444"/>
      <c r="GX21" s="444"/>
      <c r="GY21" s="444"/>
      <c r="GZ21" s="444"/>
      <c r="HA21" s="444"/>
      <c r="HB21" s="444"/>
      <c r="HC21" s="444"/>
      <c r="HD21" s="444"/>
      <c r="HE21" s="444"/>
      <c r="HF21" s="444"/>
      <c r="HG21" s="444"/>
      <c r="HH21" s="444"/>
      <c r="HI21" s="444"/>
      <c r="HJ21" s="444"/>
      <c r="HK21" s="444"/>
      <c r="HL21" s="444"/>
      <c r="HM21" s="444"/>
      <c r="HN21" s="444"/>
      <c r="HO21" s="444"/>
      <c r="HP21" s="444"/>
      <c r="HQ21" s="444"/>
      <c r="HR21" s="444"/>
      <c r="HS21" s="444"/>
      <c r="HT21" s="444"/>
      <c r="HU21" s="444"/>
      <c r="HV21" s="444"/>
      <c r="HW21" s="444"/>
      <c r="HX21" s="444"/>
      <c r="HY21" s="444"/>
      <c r="HZ21" s="444"/>
      <c r="IA21" s="444"/>
      <c r="IB21" s="444"/>
      <c r="IC21" s="444"/>
      <c r="ID21" s="444"/>
      <c r="IE21" s="444"/>
      <c r="IF21" s="444"/>
      <c r="IG21" s="444"/>
      <c r="IH21" s="444"/>
      <c r="II21" s="444"/>
      <c r="IJ21" s="444"/>
      <c r="IK21" s="444"/>
      <c r="IL21" s="444"/>
      <c r="IM21" s="444"/>
      <c r="IN21" s="444"/>
      <c r="IO21" s="444"/>
      <c r="IP21" s="444"/>
      <c r="IQ21" s="444"/>
      <c r="IR21" s="444"/>
      <c r="IS21" s="444"/>
      <c r="IT21" s="444"/>
      <c r="IU21" s="444"/>
      <c r="IV21" s="444"/>
      <c r="IW21" s="444"/>
      <c r="IX21" s="444"/>
      <c r="IY21" s="444"/>
      <c r="IZ21" s="444"/>
      <c r="JA21" s="444"/>
      <c r="JB21" s="444"/>
      <c r="JC21" s="444"/>
      <c r="JD21" s="444"/>
      <c r="JE21" s="444"/>
      <c r="JF21" s="444"/>
      <c r="JG21" s="444"/>
      <c r="JH21" s="444"/>
      <c r="JI21" s="444"/>
      <c r="JJ21" s="444"/>
      <c r="JK21" s="444"/>
      <c r="JL21" s="444"/>
      <c r="JM21" s="444"/>
      <c r="JN21" s="444"/>
      <c r="JO21" s="444"/>
      <c r="JP21" s="444"/>
      <c r="JQ21" s="444"/>
      <c r="JR21" s="444"/>
      <c r="JS21" s="444"/>
      <c r="JT21" s="444"/>
      <c r="JU21" s="444"/>
      <c r="JV21" s="444"/>
      <c r="JW21" s="444"/>
      <c r="JX21" s="444"/>
      <c r="JY21" s="444"/>
      <c r="JZ21" s="444"/>
      <c r="KA21" s="444"/>
      <c r="KB21" s="444"/>
      <c r="KC21" s="444"/>
      <c r="KD21" s="444"/>
      <c r="KE21" s="444"/>
      <c r="KF21" s="444"/>
      <c r="KG21" s="444"/>
      <c r="KH21" s="444"/>
      <c r="KI21" s="444"/>
      <c r="KJ21" s="444"/>
      <c r="KK21" s="444"/>
      <c r="KL21" s="444"/>
      <c r="KM21" s="444"/>
      <c r="KN21" s="444"/>
      <c r="KO21" s="444"/>
      <c r="KP21" s="444"/>
      <c r="KQ21" s="444"/>
      <c r="KR21" s="444"/>
      <c r="KS21" s="444"/>
      <c r="KT21" s="444"/>
      <c r="KU21" s="444"/>
      <c r="KV21" s="444"/>
      <c r="KW21" s="444"/>
      <c r="KX21" s="444"/>
      <c r="KY21" s="444"/>
      <c r="KZ21" s="444"/>
      <c r="LA21" s="444"/>
      <c r="LB21" s="444"/>
      <c r="LC21" s="444"/>
      <c r="LD21" s="444"/>
      <c r="LE21" s="444"/>
      <c r="LF21" s="444"/>
      <c r="LG21" s="444"/>
      <c r="LH21" s="444"/>
      <c r="LI21" s="444"/>
      <c r="LJ21" s="444"/>
      <c r="LK21" s="444"/>
      <c r="LL21" s="444"/>
      <c r="LM21" s="444"/>
      <c r="LN21" s="444"/>
      <c r="LO21" s="444"/>
      <c r="LP21" s="444"/>
      <c r="LQ21" s="444"/>
      <c r="LR21" s="444"/>
      <c r="LS21" s="444"/>
      <c r="LT21" s="444"/>
      <c r="LU21" s="444"/>
      <c r="LV21" s="444"/>
      <c r="LW21" s="444"/>
      <c r="LX21" s="444"/>
      <c r="LY21" s="444"/>
      <c r="LZ21" s="444"/>
      <c r="MA21" s="444"/>
      <c r="MB21" s="444"/>
      <c r="MC21" s="444"/>
      <c r="MD21" s="444"/>
      <c r="ME21" s="444"/>
      <c r="MF21" s="444"/>
      <c r="MG21" s="444"/>
      <c r="MH21" s="444"/>
      <c r="MI21" s="444"/>
      <c r="MJ21" s="444"/>
      <c r="MK21" s="444"/>
      <c r="ML21" s="444"/>
      <c r="MM21" s="444"/>
      <c r="MN21" s="444"/>
      <c r="MO21" s="444"/>
      <c r="MP21" s="444"/>
      <c r="MQ21" s="444"/>
      <c r="MR21" s="444"/>
      <c r="MS21" s="444"/>
      <c r="MT21" s="444"/>
      <c r="MU21" s="444"/>
      <c r="MV21" s="444"/>
      <c r="MW21" s="444"/>
      <c r="MX21" s="444"/>
      <c r="MY21" s="444"/>
      <c r="MZ21" s="444"/>
      <c r="NA21" s="444"/>
      <c r="NB21" s="444"/>
      <c r="NC21" s="444"/>
      <c r="ND21" s="444"/>
      <c r="NE21" s="444"/>
      <c r="NF21" s="444"/>
      <c r="NG21" s="444"/>
      <c r="NH21" s="444"/>
      <c r="NI21" s="444"/>
      <c r="NJ21" s="444"/>
      <c r="NK21" s="444"/>
      <c r="NL21" s="444"/>
      <c r="NM21" s="444"/>
      <c r="NN21" s="444"/>
      <c r="NO21" s="444"/>
      <c r="NP21" s="444"/>
      <c r="NQ21" s="444"/>
      <c r="NR21" s="444"/>
      <c r="NS21" s="444"/>
      <c r="NT21" s="444"/>
      <c r="NU21" s="444"/>
      <c r="NV21" s="444"/>
      <c r="NW21" s="444"/>
      <c r="NX21" s="444"/>
      <c r="NY21" s="444"/>
      <c r="NZ21" s="444"/>
      <c r="OA21" s="444"/>
      <c r="OB21" s="444"/>
      <c r="OC21" s="444"/>
      <c r="OD21" s="444"/>
      <c r="OE21" s="444"/>
      <c r="OF21" s="444"/>
      <c r="OG21" s="444"/>
      <c r="OH21" s="444"/>
      <c r="OI21" s="444"/>
      <c r="OJ21" s="444"/>
      <c r="OK21" s="444"/>
      <c r="OL21" s="444"/>
      <c r="OM21" s="444"/>
      <c r="ON21" s="444"/>
      <c r="OO21" s="444"/>
      <c r="OP21" s="444"/>
      <c r="OQ21" s="444"/>
      <c r="OR21" s="444"/>
      <c r="OS21" s="444"/>
      <c r="OT21" s="444"/>
      <c r="OU21" s="444"/>
      <c r="OV21" s="444"/>
      <c r="OW21" s="444"/>
      <c r="OX21" s="444"/>
      <c r="OY21" s="444"/>
      <c r="OZ21" s="444"/>
      <c r="PA21" s="444"/>
      <c r="PB21" s="444"/>
      <c r="PC21" s="444"/>
      <c r="PD21" s="444"/>
      <c r="PE21" s="444"/>
      <c r="PF21" s="444"/>
      <c r="PG21" s="444"/>
      <c r="PH21" s="444"/>
      <c r="PI21" s="444"/>
      <c r="PJ21" s="444"/>
      <c r="PK21" s="444"/>
      <c r="PL21" s="444"/>
      <c r="PM21" s="444"/>
      <c r="PN21" s="444"/>
      <c r="PO21" s="444"/>
      <c r="PP21" s="444"/>
      <c r="PQ21" s="444"/>
      <c r="PR21" s="444"/>
      <c r="PS21" s="444"/>
      <c r="PT21" s="444"/>
      <c r="PU21" s="444"/>
      <c r="PV21" s="444"/>
      <c r="PW21" s="444"/>
      <c r="PX21" s="444"/>
      <c r="PY21" s="444"/>
      <c r="PZ21" s="444"/>
      <c r="QA21" s="444"/>
      <c r="QB21" s="444"/>
      <c r="QC21" s="444"/>
      <c r="QD21" s="444"/>
      <c r="QE21" s="444"/>
      <c r="QF21" s="444"/>
      <c r="QG21" s="444"/>
      <c r="QH21" s="444"/>
      <c r="QI21" s="444"/>
      <c r="QJ21" s="444"/>
      <c r="QK21" s="444"/>
      <c r="QL21" s="444"/>
      <c r="QM21" s="444"/>
      <c r="QN21" s="444"/>
      <c r="QO21" s="444"/>
      <c r="QP21" s="444"/>
      <c r="QQ21" s="444"/>
      <c r="QR21" s="444"/>
      <c r="QS21" s="444"/>
      <c r="QT21" s="444"/>
      <c r="QU21" s="444"/>
      <c r="QV21" s="444"/>
      <c r="QW21" s="444"/>
      <c r="QX21" s="444"/>
      <c r="QY21" s="444"/>
      <c r="QZ21" s="444"/>
      <c r="RA21" s="444"/>
      <c r="RB21" s="444"/>
      <c r="RC21" s="444"/>
      <c r="RD21" s="444"/>
      <c r="RE21" s="444"/>
      <c r="RF21" s="444"/>
      <c r="RG21" s="444"/>
      <c r="RH21" s="444"/>
      <c r="RI21" s="444"/>
      <c r="RJ21" s="444"/>
      <c r="RK21" s="444"/>
      <c r="RL21" s="444"/>
      <c r="RM21" s="444"/>
      <c r="RN21" s="444"/>
      <c r="RO21" s="444"/>
      <c r="RP21" s="444"/>
      <c r="RQ21" s="444"/>
      <c r="RR21" s="444"/>
      <c r="RS21" s="444"/>
      <c r="RT21" s="444"/>
      <c r="RU21" s="444"/>
      <c r="RV21" s="444"/>
      <c r="RW21" s="444"/>
      <c r="RX21" s="444"/>
      <c r="RY21" s="444"/>
      <c r="RZ21" s="444"/>
      <c r="SA21" s="444"/>
      <c r="SB21" s="444"/>
      <c r="SC21" s="444"/>
      <c r="SD21" s="444"/>
      <c r="SE21" s="444"/>
      <c r="SF21" s="444"/>
      <c r="SG21" s="444"/>
      <c r="SH21" s="444"/>
      <c r="SI21" s="444"/>
      <c r="SJ21" s="444"/>
      <c r="SK21" s="444"/>
      <c r="SL21" s="444"/>
      <c r="SM21" s="444"/>
      <c r="SN21" s="444"/>
      <c r="SO21" s="444"/>
      <c r="SP21" s="444"/>
      <c r="SQ21" s="444"/>
      <c r="SR21" s="444"/>
      <c r="SS21" s="444"/>
      <c r="ST21" s="444"/>
      <c r="SU21" s="444"/>
      <c r="SV21" s="444"/>
      <c r="SW21" s="444"/>
      <c r="SX21" s="444"/>
      <c r="SY21" s="444"/>
      <c r="SZ21" s="444"/>
      <c r="TA21" s="444"/>
      <c r="TB21" s="444"/>
      <c r="TC21" s="444"/>
      <c r="TD21" s="444"/>
      <c r="TE21" s="444"/>
      <c r="TF21" s="444"/>
      <c r="TG21" s="444"/>
      <c r="TH21" s="444"/>
      <c r="TI21" s="444"/>
      <c r="TJ21" s="444"/>
      <c r="TK21" s="444"/>
      <c r="TL21" s="444"/>
      <c r="TM21" s="444"/>
      <c r="TN21" s="444"/>
      <c r="TO21" s="444"/>
      <c r="TP21" s="444"/>
      <c r="TQ21" s="444"/>
      <c r="TR21" s="444"/>
      <c r="TS21" s="444"/>
      <c r="TT21" s="444"/>
      <c r="TU21" s="444"/>
      <c r="TV21" s="444"/>
      <c r="TW21" s="444"/>
      <c r="TX21" s="444"/>
      <c r="TY21" s="444"/>
      <c r="TZ21" s="444"/>
      <c r="UA21" s="444"/>
      <c r="UB21" s="444"/>
      <c r="UC21" s="444"/>
      <c r="UD21" s="444"/>
      <c r="UE21" s="444"/>
      <c r="UF21" s="444"/>
      <c r="UG21" s="444"/>
      <c r="UH21" s="444"/>
      <c r="UI21" s="444"/>
      <c r="UJ21" s="444"/>
      <c r="UK21" s="444"/>
      <c r="UL21" s="444"/>
      <c r="UM21" s="444"/>
      <c r="UN21" s="444"/>
      <c r="UO21" s="444"/>
      <c r="UP21" s="444"/>
      <c r="UQ21" s="444"/>
      <c r="UR21" s="444"/>
      <c r="US21" s="444"/>
      <c r="UT21" s="444"/>
      <c r="UU21" s="444"/>
      <c r="UV21" s="444"/>
      <c r="UW21" s="444"/>
      <c r="UX21" s="444"/>
      <c r="UY21" s="444"/>
      <c r="UZ21" s="444"/>
      <c r="VA21" s="444"/>
      <c r="VB21" s="444"/>
      <c r="VC21" s="444"/>
      <c r="VD21" s="444"/>
      <c r="VE21" s="444"/>
      <c r="VF21" s="444"/>
      <c r="VG21" s="444"/>
      <c r="VH21" s="444"/>
      <c r="VI21" s="444"/>
      <c r="VJ21" s="444"/>
      <c r="VK21" s="444"/>
      <c r="VL21" s="444"/>
      <c r="VM21" s="444"/>
      <c r="VN21" s="444"/>
      <c r="VO21" s="444"/>
      <c r="VP21" s="444"/>
      <c r="VQ21" s="444"/>
      <c r="VR21" s="444"/>
      <c r="VS21" s="444"/>
      <c r="VT21" s="444"/>
      <c r="VU21" s="444"/>
      <c r="VV21" s="444"/>
      <c r="VW21" s="444"/>
      <c r="VX21" s="444"/>
      <c r="VY21" s="444"/>
      <c r="VZ21" s="444"/>
      <c r="WA21" s="444"/>
      <c r="WB21" s="444"/>
      <c r="WC21" s="444"/>
      <c r="WD21" s="444"/>
      <c r="WE21" s="444"/>
      <c r="WF21" s="444"/>
      <c r="WG21" s="444"/>
      <c r="WH21" s="444"/>
      <c r="WI21" s="444"/>
      <c r="WJ21" s="444"/>
      <c r="WK21" s="444"/>
      <c r="WL21" s="444"/>
      <c r="WM21" s="444"/>
      <c r="WN21" s="444"/>
      <c r="WO21" s="444"/>
      <c r="WP21" s="444"/>
      <c r="WQ21" s="444"/>
      <c r="WR21" s="444"/>
      <c r="WS21" s="444"/>
      <c r="WT21" s="444"/>
      <c r="WU21" s="444"/>
      <c r="WV21" s="444"/>
      <c r="WW21" s="444"/>
      <c r="WX21" s="444"/>
      <c r="WY21" s="444"/>
      <c r="WZ21" s="444"/>
      <c r="XA21" s="444"/>
      <c r="XB21" s="444"/>
      <c r="XC21" s="444"/>
      <c r="XD21" s="444"/>
      <c r="XE21" s="444"/>
      <c r="XF21" s="444"/>
      <c r="XG21" s="443"/>
    </row>
    <row r="22" spans="1:631" s="455" customFormat="1" ht="14.4">
      <c r="A22" s="1137"/>
      <c r="B22" s="1163" t="s">
        <v>241</v>
      </c>
      <c r="C22" s="1164" t="s">
        <v>791</v>
      </c>
      <c r="D22" s="1172"/>
      <c r="E22" s="374">
        <f t="shared" si="0"/>
        <v>0</v>
      </c>
      <c r="F22" s="1166"/>
      <c r="G22" s="1167">
        <v>57</v>
      </c>
      <c r="H22" s="1168">
        <f t="shared" si="4"/>
        <v>0</v>
      </c>
      <c r="I22" s="1169">
        <f t="shared" si="5"/>
        <v>294.67315789473685</v>
      </c>
      <c r="J22" s="1169">
        <f t="shared" si="6"/>
        <v>294.67315789473685</v>
      </c>
      <c r="K22" s="447">
        <f t="shared" si="7"/>
        <v>0</v>
      </c>
      <c r="L22" s="448">
        <v>0</v>
      </c>
      <c r="M22" s="447"/>
      <c r="N22" s="1170">
        <v>2519.48</v>
      </c>
      <c r="O22" s="1170">
        <v>16796.37</v>
      </c>
      <c r="P22" s="449">
        <f t="shared" si="8"/>
        <v>0</v>
      </c>
      <c r="Q22" s="1170">
        <v>16796.37</v>
      </c>
      <c r="R22" s="449"/>
      <c r="S22" s="450"/>
      <c r="T22" s="449"/>
      <c r="U22" s="451"/>
      <c r="V22" s="450">
        <f t="shared" si="1"/>
        <v>0</v>
      </c>
      <c r="W22" s="449">
        <f t="shared" si="1"/>
        <v>0</v>
      </c>
      <c r="X22" s="449">
        <v>0</v>
      </c>
      <c r="Y22" s="452">
        <f t="shared" si="2"/>
        <v>0</v>
      </c>
      <c r="Z22" s="450">
        <f t="shared" si="3"/>
        <v>0</v>
      </c>
      <c r="AA22" s="453" t="str">
        <f t="shared" si="9"/>
        <v/>
      </c>
      <c r="AB22" s="1171" t="str">
        <f t="shared" si="10"/>
        <v/>
      </c>
      <c r="AC22" s="444"/>
      <c r="AD22" s="444"/>
      <c r="AE22" s="444"/>
      <c r="AF22" s="444"/>
      <c r="AG22" s="444"/>
      <c r="AH22" s="444"/>
      <c r="AI22" s="444"/>
      <c r="AJ22" s="444"/>
      <c r="AK22" s="444"/>
      <c r="AL22" s="444"/>
      <c r="AM22" s="444"/>
      <c r="AN22" s="444"/>
      <c r="AO22" s="444"/>
      <c r="AP22" s="444"/>
      <c r="AQ22" s="444"/>
      <c r="AR22" s="444"/>
      <c r="AS22" s="444"/>
      <c r="AT22" s="444"/>
      <c r="AU22" s="444"/>
      <c r="AV22" s="444"/>
      <c r="AW22" s="444"/>
      <c r="AX22" s="444"/>
      <c r="AY22" s="444"/>
      <c r="AZ22" s="444"/>
      <c r="BA22" s="444"/>
      <c r="BB22" s="444"/>
      <c r="BC22" s="444"/>
      <c r="BD22" s="444"/>
      <c r="BE22" s="444"/>
      <c r="BF22" s="444"/>
      <c r="BG22" s="444"/>
      <c r="BH22" s="444"/>
      <c r="BI22" s="444"/>
      <c r="BJ22" s="444"/>
      <c r="BK22" s="444"/>
      <c r="BL22" s="444"/>
      <c r="BM22" s="444"/>
      <c r="BN22" s="444"/>
      <c r="BO22" s="444"/>
      <c r="BP22" s="444"/>
      <c r="BQ22" s="444"/>
      <c r="BR22" s="444"/>
      <c r="BS22" s="444"/>
      <c r="BT22" s="444"/>
      <c r="BU22" s="444"/>
      <c r="BV22" s="444"/>
      <c r="BW22" s="444"/>
      <c r="BX22" s="444"/>
      <c r="BY22" s="444"/>
      <c r="BZ22" s="444"/>
      <c r="CA22" s="444"/>
      <c r="CB22" s="444"/>
      <c r="CC22" s="444"/>
      <c r="CD22" s="444"/>
      <c r="CE22" s="444"/>
      <c r="CF22" s="444"/>
      <c r="CG22" s="444"/>
      <c r="CH22" s="444"/>
      <c r="CI22" s="444"/>
      <c r="CJ22" s="444"/>
      <c r="CK22" s="444"/>
      <c r="CL22" s="444"/>
      <c r="CM22" s="444"/>
      <c r="CN22" s="444"/>
      <c r="CO22" s="444"/>
      <c r="CP22" s="444"/>
      <c r="CQ22" s="444"/>
      <c r="CR22" s="444"/>
      <c r="CS22" s="444"/>
      <c r="CT22" s="444"/>
      <c r="CU22" s="444"/>
      <c r="CV22" s="444"/>
      <c r="CW22" s="444"/>
      <c r="CX22" s="444"/>
      <c r="CY22" s="444"/>
      <c r="CZ22" s="444"/>
      <c r="DA22" s="444"/>
      <c r="DB22" s="444"/>
      <c r="DC22" s="444"/>
      <c r="DD22" s="444"/>
      <c r="DE22" s="444"/>
      <c r="DF22" s="444"/>
      <c r="DG22" s="444"/>
      <c r="DH22" s="444"/>
      <c r="DI22" s="444"/>
      <c r="DJ22" s="444"/>
      <c r="DK22" s="444"/>
      <c r="DL22" s="444"/>
      <c r="DM22" s="444"/>
      <c r="DN22" s="444"/>
      <c r="DO22" s="444"/>
      <c r="DP22" s="444"/>
      <c r="DQ22" s="444"/>
      <c r="DR22" s="444"/>
      <c r="DS22" s="444"/>
      <c r="DT22" s="444"/>
      <c r="DU22" s="444"/>
      <c r="DV22" s="444"/>
      <c r="DW22" s="444"/>
      <c r="DX22" s="444"/>
      <c r="DY22" s="444"/>
      <c r="DZ22" s="444"/>
      <c r="EA22" s="444"/>
      <c r="EB22" s="444"/>
      <c r="EC22" s="444"/>
      <c r="ED22" s="444"/>
      <c r="EE22" s="444"/>
      <c r="EF22" s="444"/>
      <c r="EG22" s="444"/>
      <c r="EH22" s="444"/>
      <c r="EI22" s="444"/>
      <c r="EJ22" s="444"/>
      <c r="EK22" s="444"/>
      <c r="EL22" s="444"/>
      <c r="EM22" s="444"/>
      <c r="EN22" s="444"/>
      <c r="EO22" s="444"/>
      <c r="EP22" s="444"/>
      <c r="EQ22" s="444"/>
      <c r="ER22" s="444"/>
      <c r="ES22" s="444"/>
      <c r="ET22" s="444"/>
      <c r="EU22" s="444"/>
      <c r="EV22" s="444"/>
      <c r="EW22" s="444"/>
      <c r="EX22" s="444"/>
      <c r="EY22" s="444"/>
      <c r="EZ22" s="444"/>
      <c r="FA22" s="444"/>
      <c r="FB22" s="444"/>
      <c r="FC22" s="444"/>
      <c r="FD22" s="444"/>
      <c r="FE22" s="444"/>
      <c r="FF22" s="444"/>
      <c r="FG22" s="444"/>
      <c r="FH22" s="444"/>
      <c r="FI22" s="444"/>
      <c r="FJ22" s="444"/>
      <c r="FK22" s="444"/>
      <c r="FL22" s="444"/>
      <c r="FM22" s="444"/>
      <c r="FN22" s="444"/>
      <c r="FO22" s="444"/>
      <c r="FP22" s="444"/>
      <c r="FQ22" s="444"/>
      <c r="FR22" s="444"/>
      <c r="FS22" s="444"/>
      <c r="FT22" s="444"/>
      <c r="FU22" s="444"/>
      <c r="FV22" s="444"/>
      <c r="FW22" s="444"/>
      <c r="FX22" s="444"/>
      <c r="FY22" s="444"/>
      <c r="FZ22" s="444"/>
      <c r="GA22" s="444"/>
      <c r="GB22" s="444"/>
      <c r="GC22" s="444"/>
      <c r="GD22" s="444"/>
      <c r="GE22" s="444"/>
      <c r="GF22" s="444"/>
      <c r="GG22" s="444"/>
      <c r="GH22" s="444"/>
      <c r="GI22" s="444"/>
      <c r="GJ22" s="444"/>
      <c r="GK22" s="444"/>
      <c r="GL22" s="444"/>
      <c r="GM22" s="444"/>
      <c r="GN22" s="444"/>
      <c r="GO22" s="444"/>
      <c r="GP22" s="444"/>
      <c r="GQ22" s="444"/>
      <c r="GR22" s="444"/>
      <c r="GS22" s="444"/>
      <c r="GT22" s="444"/>
      <c r="GU22" s="444"/>
      <c r="GV22" s="444"/>
      <c r="GW22" s="444"/>
      <c r="GX22" s="444"/>
      <c r="GY22" s="444"/>
      <c r="GZ22" s="444"/>
      <c r="HA22" s="444"/>
      <c r="HB22" s="444"/>
      <c r="HC22" s="444"/>
      <c r="HD22" s="444"/>
      <c r="HE22" s="444"/>
      <c r="HF22" s="444"/>
      <c r="HG22" s="444"/>
      <c r="HH22" s="444"/>
      <c r="HI22" s="444"/>
      <c r="HJ22" s="444"/>
      <c r="HK22" s="444"/>
      <c r="HL22" s="444"/>
      <c r="HM22" s="444"/>
      <c r="HN22" s="444"/>
      <c r="HO22" s="444"/>
      <c r="HP22" s="444"/>
      <c r="HQ22" s="444"/>
      <c r="HR22" s="444"/>
      <c r="HS22" s="444"/>
      <c r="HT22" s="444"/>
      <c r="HU22" s="444"/>
      <c r="HV22" s="444"/>
      <c r="HW22" s="444"/>
      <c r="HX22" s="444"/>
      <c r="HY22" s="444"/>
      <c r="HZ22" s="444"/>
      <c r="IA22" s="444"/>
      <c r="IB22" s="444"/>
      <c r="IC22" s="444"/>
      <c r="ID22" s="444"/>
      <c r="IE22" s="444"/>
      <c r="IF22" s="444"/>
      <c r="IG22" s="444"/>
      <c r="IH22" s="444"/>
      <c r="II22" s="444"/>
      <c r="IJ22" s="444"/>
      <c r="IK22" s="444"/>
      <c r="IL22" s="444"/>
      <c r="IM22" s="444"/>
      <c r="IN22" s="444"/>
      <c r="IO22" s="444"/>
      <c r="IP22" s="444"/>
      <c r="IQ22" s="444"/>
      <c r="IR22" s="444"/>
      <c r="IS22" s="444"/>
      <c r="IT22" s="444"/>
      <c r="IU22" s="444"/>
      <c r="IV22" s="444"/>
      <c r="IW22" s="444"/>
      <c r="IX22" s="444"/>
      <c r="IY22" s="444"/>
      <c r="IZ22" s="444"/>
      <c r="JA22" s="444"/>
      <c r="JB22" s="444"/>
      <c r="JC22" s="444"/>
      <c r="JD22" s="444"/>
      <c r="JE22" s="444"/>
      <c r="JF22" s="444"/>
      <c r="JG22" s="444"/>
      <c r="JH22" s="444"/>
      <c r="JI22" s="444"/>
      <c r="JJ22" s="444"/>
      <c r="JK22" s="444"/>
      <c r="JL22" s="444"/>
      <c r="JM22" s="444"/>
      <c r="JN22" s="444"/>
      <c r="JO22" s="444"/>
      <c r="JP22" s="444"/>
      <c r="JQ22" s="444"/>
      <c r="JR22" s="444"/>
      <c r="JS22" s="444"/>
      <c r="JT22" s="444"/>
      <c r="JU22" s="444"/>
      <c r="JV22" s="444"/>
      <c r="JW22" s="444"/>
      <c r="JX22" s="444"/>
      <c r="JY22" s="444"/>
      <c r="JZ22" s="444"/>
      <c r="KA22" s="444"/>
      <c r="KB22" s="444"/>
      <c r="KC22" s="444"/>
      <c r="KD22" s="444"/>
      <c r="KE22" s="444"/>
      <c r="KF22" s="444"/>
      <c r="KG22" s="444"/>
      <c r="KH22" s="444"/>
      <c r="KI22" s="444"/>
      <c r="KJ22" s="444"/>
      <c r="KK22" s="444"/>
      <c r="KL22" s="444"/>
      <c r="KM22" s="444"/>
      <c r="KN22" s="444"/>
      <c r="KO22" s="444"/>
      <c r="KP22" s="444"/>
      <c r="KQ22" s="444"/>
      <c r="KR22" s="444"/>
      <c r="KS22" s="444"/>
      <c r="KT22" s="444"/>
      <c r="KU22" s="444"/>
      <c r="KV22" s="444"/>
      <c r="KW22" s="444"/>
      <c r="KX22" s="444"/>
      <c r="KY22" s="444"/>
      <c r="KZ22" s="444"/>
      <c r="LA22" s="444"/>
      <c r="LB22" s="444"/>
      <c r="LC22" s="444"/>
      <c r="LD22" s="444"/>
      <c r="LE22" s="444"/>
      <c r="LF22" s="444"/>
      <c r="LG22" s="444"/>
      <c r="LH22" s="444"/>
      <c r="LI22" s="444"/>
      <c r="LJ22" s="444"/>
      <c r="LK22" s="444"/>
      <c r="LL22" s="444"/>
      <c r="LM22" s="444"/>
      <c r="LN22" s="444"/>
      <c r="LO22" s="444"/>
      <c r="LP22" s="444"/>
      <c r="LQ22" s="444"/>
      <c r="LR22" s="444"/>
      <c r="LS22" s="444"/>
      <c r="LT22" s="444"/>
      <c r="LU22" s="444"/>
      <c r="LV22" s="444"/>
      <c r="LW22" s="444"/>
      <c r="LX22" s="444"/>
      <c r="LY22" s="444"/>
      <c r="LZ22" s="444"/>
      <c r="MA22" s="444"/>
      <c r="MB22" s="444"/>
      <c r="MC22" s="444"/>
      <c r="MD22" s="444"/>
      <c r="ME22" s="444"/>
      <c r="MF22" s="444"/>
      <c r="MG22" s="444"/>
      <c r="MH22" s="444"/>
      <c r="MI22" s="444"/>
      <c r="MJ22" s="444"/>
      <c r="MK22" s="444"/>
      <c r="ML22" s="444"/>
      <c r="MM22" s="444"/>
      <c r="MN22" s="444"/>
      <c r="MO22" s="444"/>
      <c r="MP22" s="444"/>
      <c r="MQ22" s="444"/>
      <c r="MR22" s="444"/>
      <c r="MS22" s="444"/>
      <c r="MT22" s="444"/>
      <c r="MU22" s="444"/>
      <c r="MV22" s="444"/>
      <c r="MW22" s="444"/>
      <c r="MX22" s="444"/>
      <c r="MY22" s="444"/>
      <c r="MZ22" s="444"/>
      <c r="NA22" s="444"/>
      <c r="NB22" s="444"/>
      <c r="NC22" s="444"/>
      <c r="ND22" s="444"/>
      <c r="NE22" s="444"/>
      <c r="NF22" s="444"/>
      <c r="NG22" s="444"/>
      <c r="NH22" s="444"/>
      <c r="NI22" s="444"/>
      <c r="NJ22" s="444"/>
      <c r="NK22" s="444"/>
      <c r="NL22" s="444"/>
      <c r="NM22" s="444"/>
      <c r="NN22" s="444"/>
      <c r="NO22" s="444"/>
      <c r="NP22" s="444"/>
      <c r="NQ22" s="444"/>
      <c r="NR22" s="444"/>
      <c r="NS22" s="444"/>
      <c r="NT22" s="444"/>
      <c r="NU22" s="444"/>
      <c r="NV22" s="444"/>
      <c r="NW22" s="444"/>
      <c r="NX22" s="444"/>
      <c r="NY22" s="444"/>
      <c r="NZ22" s="444"/>
      <c r="OA22" s="444"/>
      <c r="OB22" s="444"/>
      <c r="OC22" s="444"/>
      <c r="OD22" s="444"/>
      <c r="OE22" s="444"/>
      <c r="OF22" s="444"/>
      <c r="OG22" s="444"/>
      <c r="OH22" s="444"/>
      <c r="OI22" s="444"/>
      <c r="OJ22" s="444"/>
      <c r="OK22" s="444"/>
      <c r="OL22" s="444"/>
      <c r="OM22" s="444"/>
      <c r="ON22" s="444"/>
      <c r="OO22" s="444"/>
      <c r="OP22" s="444"/>
      <c r="OQ22" s="444"/>
      <c r="OR22" s="444"/>
      <c r="OS22" s="444"/>
      <c r="OT22" s="444"/>
      <c r="OU22" s="444"/>
      <c r="OV22" s="444"/>
      <c r="OW22" s="444"/>
      <c r="OX22" s="444"/>
      <c r="OY22" s="444"/>
      <c r="OZ22" s="444"/>
      <c r="PA22" s="444"/>
      <c r="PB22" s="444"/>
      <c r="PC22" s="444"/>
      <c r="PD22" s="444"/>
      <c r="PE22" s="444"/>
      <c r="PF22" s="444"/>
      <c r="PG22" s="444"/>
      <c r="PH22" s="444"/>
      <c r="PI22" s="444"/>
      <c r="PJ22" s="444"/>
      <c r="PK22" s="444"/>
      <c r="PL22" s="444"/>
      <c r="PM22" s="444"/>
      <c r="PN22" s="444"/>
      <c r="PO22" s="444"/>
      <c r="PP22" s="444"/>
      <c r="PQ22" s="444"/>
      <c r="PR22" s="444"/>
      <c r="PS22" s="444"/>
      <c r="PT22" s="444"/>
      <c r="PU22" s="444"/>
      <c r="PV22" s="444"/>
      <c r="PW22" s="444"/>
      <c r="PX22" s="444"/>
      <c r="PY22" s="444"/>
      <c r="PZ22" s="444"/>
      <c r="QA22" s="444"/>
      <c r="QB22" s="444"/>
      <c r="QC22" s="444"/>
      <c r="QD22" s="444"/>
      <c r="QE22" s="444"/>
      <c r="QF22" s="444"/>
      <c r="QG22" s="444"/>
      <c r="QH22" s="444"/>
      <c r="QI22" s="444"/>
      <c r="QJ22" s="444"/>
      <c r="QK22" s="444"/>
      <c r="QL22" s="444"/>
      <c r="QM22" s="444"/>
      <c r="QN22" s="444"/>
      <c r="QO22" s="444"/>
      <c r="QP22" s="444"/>
      <c r="QQ22" s="444"/>
      <c r="QR22" s="444"/>
      <c r="QS22" s="444"/>
      <c r="QT22" s="444"/>
      <c r="QU22" s="444"/>
      <c r="QV22" s="444"/>
      <c r="QW22" s="444"/>
      <c r="QX22" s="444"/>
      <c r="QY22" s="444"/>
      <c r="QZ22" s="444"/>
      <c r="RA22" s="444"/>
      <c r="RB22" s="444"/>
      <c r="RC22" s="444"/>
      <c r="RD22" s="444"/>
      <c r="RE22" s="444"/>
      <c r="RF22" s="444"/>
      <c r="RG22" s="444"/>
      <c r="RH22" s="444"/>
      <c r="RI22" s="444"/>
      <c r="RJ22" s="444"/>
      <c r="RK22" s="444"/>
      <c r="RL22" s="444"/>
      <c r="RM22" s="444"/>
      <c r="RN22" s="444"/>
      <c r="RO22" s="444"/>
      <c r="RP22" s="444"/>
      <c r="RQ22" s="444"/>
      <c r="RR22" s="444"/>
      <c r="RS22" s="444"/>
      <c r="RT22" s="444"/>
      <c r="RU22" s="444"/>
      <c r="RV22" s="444"/>
      <c r="RW22" s="444"/>
      <c r="RX22" s="444"/>
      <c r="RY22" s="444"/>
      <c r="RZ22" s="444"/>
      <c r="SA22" s="444"/>
      <c r="SB22" s="444"/>
      <c r="SC22" s="444"/>
      <c r="SD22" s="444"/>
      <c r="SE22" s="444"/>
      <c r="SF22" s="444"/>
      <c r="SG22" s="444"/>
      <c r="SH22" s="444"/>
      <c r="SI22" s="444"/>
      <c r="SJ22" s="444"/>
      <c r="SK22" s="444"/>
      <c r="SL22" s="444"/>
      <c r="SM22" s="444"/>
      <c r="SN22" s="444"/>
      <c r="SO22" s="444"/>
      <c r="SP22" s="444"/>
      <c r="SQ22" s="444"/>
      <c r="SR22" s="444"/>
      <c r="SS22" s="444"/>
      <c r="ST22" s="444"/>
      <c r="SU22" s="444"/>
      <c r="SV22" s="444"/>
      <c r="SW22" s="444"/>
      <c r="SX22" s="444"/>
      <c r="SY22" s="444"/>
      <c r="SZ22" s="444"/>
      <c r="TA22" s="444"/>
      <c r="TB22" s="444"/>
      <c r="TC22" s="444"/>
      <c r="TD22" s="444"/>
      <c r="TE22" s="444"/>
      <c r="TF22" s="444"/>
      <c r="TG22" s="444"/>
      <c r="TH22" s="444"/>
      <c r="TI22" s="444"/>
      <c r="TJ22" s="444"/>
      <c r="TK22" s="444"/>
      <c r="TL22" s="444"/>
      <c r="TM22" s="444"/>
      <c r="TN22" s="444"/>
      <c r="TO22" s="444"/>
      <c r="TP22" s="444"/>
      <c r="TQ22" s="444"/>
      <c r="TR22" s="444"/>
      <c r="TS22" s="444"/>
      <c r="TT22" s="444"/>
      <c r="TU22" s="444"/>
      <c r="TV22" s="444"/>
      <c r="TW22" s="444"/>
      <c r="TX22" s="444"/>
      <c r="TY22" s="444"/>
      <c r="TZ22" s="444"/>
      <c r="UA22" s="444"/>
      <c r="UB22" s="444"/>
      <c r="UC22" s="444"/>
      <c r="UD22" s="444"/>
      <c r="UE22" s="444"/>
      <c r="UF22" s="444"/>
      <c r="UG22" s="444"/>
      <c r="UH22" s="444"/>
      <c r="UI22" s="444"/>
      <c r="UJ22" s="444"/>
      <c r="UK22" s="444"/>
      <c r="UL22" s="444"/>
      <c r="UM22" s="444"/>
      <c r="UN22" s="444"/>
      <c r="UO22" s="444"/>
      <c r="UP22" s="444"/>
      <c r="UQ22" s="444"/>
      <c r="UR22" s="444"/>
      <c r="US22" s="444"/>
      <c r="UT22" s="444"/>
      <c r="UU22" s="444"/>
      <c r="UV22" s="444"/>
      <c r="UW22" s="444"/>
      <c r="UX22" s="444"/>
      <c r="UY22" s="444"/>
      <c r="UZ22" s="444"/>
      <c r="VA22" s="444"/>
      <c r="VB22" s="444"/>
      <c r="VC22" s="444"/>
      <c r="VD22" s="444"/>
      <c r="VE22" s="444"/>
      <c r="VF22" s="444"/>
      <c r="VG22" s="444"/>
      <c r="VH22" s="444"/>
      <c r="VI22" s="444"/>
      <c r="VJ22" s="444"/>
      <c r="VK22" s="444"/>
      <c r="VL22" s="444"/>
      <c r="VM22" s="444"/>
      <c r="VN22" s="444"/>
      <c r="VO22" s="444"/>
      <c r="VP22" s="444"/>
      <c r="VQ22" s="444"/>
      <c r="VR22" s="444"/>
      <c r="VS22" s="444"/>
      <c r="VT22" s="444"/>
      <c r="VU22" s="444"/>
      <c r="VV22" s="444"/>
      <c r="VW22" s="444"/>
      <c r="VX22" s="444"/>
      <c r="VY22" s="444"/>
      <c r="VZ22" s="444"/>
      <c r="WA22" s="444"/>
      <c r="WB22" s="444"/>
      <c r="WC22" s="444"/>
      <c r="WD22" s="444"/>
      <c r="WE22" s="444"/>
      <c r="WF22" s="444"/>
      <c r="WG22" s="444"/>
      <c r="WH22" s="444"/>
      <c r="WI22" s="444"/>
      <c r="WJ22" s="444"/>
      <c r="WK22" s="444"/>
      <c r="WL22" s="444"/>
      <c r="WM22" s="444"/>
      <c r="WN22" s="444"/>
      <c r="WO22" s="444"/>
      <c r="WP22" s="444"/>
      <c r="WQ22" s="444"/>
      <c r="WR22" s="444"/>
      <c r="WS22" s="444"/>
      <c r="WT22" s="444"/>
      <c r="WU22" s="444"/>
      <c r="WV22" s="444"/>
      <c r="WW22" s="444"/>
      <c r="WX22" s="444"/>
      <c r="WY22" s="444"/>
      <c r="WZ22" s="444"/>
      <c r="XA22" s="444"/>
      <c r="XB22" s="444"/>
      <c r="XC22" s="444"/>
      <c r="XD22" s="444"/>
      <c r="XE22" s="444"/>
      <c r="XF22" s="444"/>
      <c r="XG22" s="443"/>
    </row>
    <row r="23" spans="1:631" s="455" customFormat="1" ht="14.4">
      <c r="A23" s="1137"/>
      <c r="B23" s="1163" t="s">
        <v>241</v>
      </c>
      <c r="C23" s="1164" t="s">
        <v>792</v>
      </c>
      <c r="D23" s="1172"/>
      <c r="E23" s="374">
        <f t="shared" si="0"/>
        <v>0</v>
      </c>
      <c r="F23" s="1166"/>
      <c r="G23" s="1167">
        <v>8</v>
      </c>
      <c r="H23" s="1168">
        <f t="shared" si="4"/>
        <v>0</v>
      </c>
      <c r="I23" s="1169">
        <f t="shared" si="5"/>
        <v>290.64</v>
      </c>
      <c r="J23" s="1169">
        <f t="shared" si="6"/>
        <v>290.64</v>
      </c>
      <c r="K23" s="447">
        <f t="shared" si="7"/>
        <v>0</v>
      </c>
      <c r="L23" s="448">
        <v>0</v>
      </c>
      <c r="M23" s="447"/>
      <c r="N23" s="1170">
        <v>348.77</v>
      </c>
      <c r="O23" s="1170">
        <v>2325.12</v>
      </c>
      <c r="P23" s="449">
        <f t="shared" si="8"/>
        <v>0</v>
      </c>
      <c r="Q23" s="1170">
        <v>2325.12</v>
      </c>
      <c r="R23" s="449"/>
      <c r="S23" s="450"/>
      <c r="T23" s="449"/>
      <c r="U23" s="451"/>
      <c r="V23" s="450">
        <f t="shared" si="1"/>
        <v>0</v>
      </c>
      <c r="W23" s="449">
        <f t="shared" si="1"/>
        <v>0</v>
      </c>
      <c r="X23" s="449">
        <v>0</v>
      </c>
      <c r="Y23" s="452">
        <f t="shared" si="2"/>
        <v>0</v>
      </c>
      <c r="Z23" s="450">
        <f t="shared" si="3"/>
        <v>0</v>
      </c>
      <c r="AA23" s="453" t="str">
        <f t="shared" si="9"/>
        <v/>
      </c>
      <c r="AB23" s="1171" t="str">
        <f t="shared" si="10"/>
        <v/>
      </c>
      <c r="AC23" s="444"/>
      <c r="AD23" s="444"/>
      <c r="AE23" s="444"/>
      <c r="AF23" s="444"/>
      <c r="AG23" s="444"/>
      <c r="AH23" s="444"/>
      <c r="AI23" s="444"/>
      <c r="AJ23" s="444"/>
      <c r="AK23" s="444"/>
      <c r="AL23" s="444"/>
      <c r="AM23" s="444"/>
      <c r="AN23" s="444"/>
      <c r="AO23" s="444"/>
      <c r="AP23" s="444"/>
      <c r="AQ23" s="444"/>
      <c r="AR23" s="444"/>
      <c r="AS23" s="444"/>
      <c r="AT23" s="444"/>
      <c r="AU23" s="444"/>
      <c r="AV23" s="444"/>
      <c r="AW23" s="444"/>
      <c r="AX23" s="444"/>
      <c r="AY23" s="444"/>
      <c r="AZ23" s="444"/>
      <c r="BA23" s="444"/>
      <c r="BB23" s="444"/>
      <c r="BC23" s="444"/>
      <c r="BD23" s="444"/>
      <c r="BE23" s="444"/>
      <c r="BF23" s="444"/>
      <c r="BG23" s="444"/>
      <c r="BH23" s="444"/>
      <c r="BI23" s="444"/>
      <c r="BJ23" s="444"/>
      <c r="BK23" s="444"/>
      <c r="BL23" s="444"/>
      <c r="BM23" s="444"/>
      <c r="BN23" s="444"/>
      <c r="BO23" s="444"/>
      <c r="BP23" s="444"/>
      <c r="BQ23" s="444"/>
      <c r="BR23" s="444"/>
      <c r="BS23" s="444"/>
      <c r="BT23" s="444"/>
      <c r="BU23" s="444"/>
      <c r="BV23" s="444"/>
      <c r="BW23" s="444"/>
      <c r="BX23" s="444"/>
      <c r="BY23" s="444"/>
      <c r="BZ23" s="444"/>
      <c r="CA23" s="444"/>
      <c r="CB23" s="444"/>
      <c r="CC23" s="444"/>
      <c r="CD23" s="444"/>
      <c r="CE23" s="444"/>
      <c r="CF23" s="444"/>
      <c r="CG23" s="444"/>
      <c r="CH23" s="444"/>
      <c r="CI23" s="444"/>
      <c r="CJ23" s="444"/>
      <c r="CK23" s="444"/>
      <c r="CL23" s="444"/>
      <c r="CM23" s="444"/>
      <c r="CN23" s="444"/>
      <c r="CO23" s="444"/>
      <c r="CP23" s="444"/>
      <c r="CQ23" s="444"/>
      <c r="CR23" s="444"/>
      <c r="CS23" s="444"/>
      <c r="CT23" s="444"/>
      <c r="CU23" s="444"/>
      <c r="CV23" s="444"/>
      <c r="CW23" s="444"/>
      <c r="CX23" s="444"/>
      <c r="CY23" s="444"/>
      <c r="CZ23" s="444"/>
      <c r="DA23" s="444"/>
      <c r="DB23" s="444"/>
      <c r="DC23" s="444"/>
      <c r="DD23" s="444"/>
      <c r="DE23" s="444"/>
      <c r="DF23" s="444"/>
      <c r="DG23" s="444"/>
      <c r="DH23" s="444"/>
      <c r="DI23" s="444"/>
      <c r="DJ23" s="444"/>
      <c r="DK23" s="444"/>
      <c r="DL23" s="444"/>
      <c r="DM23" s="444"/>
      <c r="DN23" s="444"/>
      <c r="DO23" s="444"/>
      <c r="DP23" s="444"/>
      <c r="DQ23" s="444"/>
      <c r="DR23" s="444"/>
      <c r="DS23" s="444"/>
      <c r="DT23" s="444"/>
      <c r="DU23" s="444"/>
      <c r="DV23" s="444"/>
      <c r="DW23" s="444"/>
      <c r="DX23" s="444"/>
      <c r="DY23" s="444"/>
      <c r="DZ23" s="444"/>
      <c r="EA23" s="444"/>
      <c r="EB23" s="444"/>
      <c r="EC23" s="444"/>
      <c r="ED23" s="444"/>
      <c r="EE23" s="444"/>
      <c r="EF23" s="444"/>
      <c r="EG23" s="444"/>
      <c r="EH23" s="444"/>
      <c r="EI23" s="444"/>
      <c r="EJ23" s="444"/>
      <c r="EK23" s="444"/>
      <c r="EL23" s="444"/>
      <c r="EM23" s="444"/>
      <c r="EN23" s="444"/>
      <c r="EO23" s="444"/>
      <c r="EP23" s="444"/>
      <c r="EQ23" s="444"/>
      <c r="ER23" s="444"/>
      <c r="ES23" s="444"/>
      <c r="ET23" s="444"/>
      <c r="EU23" s="444"/>
      <c r="EV23" s="444"/>
      <c r="EW23" s="444"/>
      <c r="EX23" s="444"/>
      <c r="EY23" s="444"/>
      <c r="EZ23" s="444"/>
      <c r="FA23" s="444"/>
      <c r="FB23" s="444"/>
      <c r="FC23" s="444"/>
      <c r="FD23" s="444"/>
      <c r="FE23" s="444"/>
      <c r="FF23" s="444"/>
      <c r="FG23" s="444"/>
      <c r="FH23" s="444"/>
      <c r="FI23" s="444"/>
      <c r="FJ23" s="444"/>
      <c r="FK23" s="444"/>
      <c r="FL23" s="444"/>
      <c r="FM23" s="444"/>
      <c r="FN23" s="444"/>
      <c r="FO23" s="444"/>
      <c r="FP23" s="444"/>
      <c r="FQ23" s="444"/>
      <c r="FR23" s="444"/>
      <c r="FS23" s="444"/>
      <c r="FT23" s="444"/>
      <c r="FU23" s="444"/>
      <c r="FV23" s="444"/>
      <c r="FW23" s="444"/>
      <c r="FX23" s="444"/>
      <c r="FY23" s="444"/>
      <c r="FZ23" s="444"/>
      <c r="GA23" s="444"/>
      <c r="GB23" s="444"/>
      <c r="GC23" s="444"/>
      <c r="GD23" s="444"/>
      <c r="GE23" s="444"/>
      <c r="GF23" s="444"/>
      <c r="GG23" s="444"/>
      <c r="GH23" s="444"/>
      <c r="GI23" s="444"/>
      <c r="GJ23" s="444"/>
      <c r="GK23" s="444"/>
      <c r="GL23" s="444"/>
      <c r="GM23" s="444"/>
      <c r="GN23" s="444"/>
      <c r="GO23" s="444"/>
      <c r="GP23" s="444"/>
      <c r="GQ23" s="444"/>
      <c r="GR23" s="444"/>
      <c r="GS23" s="444"/>
      <c r="GT23" s="444"/>
      <c r="GU23" s="444"/>
      <c r="GV23" s="444"/>
      <c r="GW23" s="444"/>
      <c r="GX23" s="444"/>
      <c r="GY23" s="444"/>
      <c r="GZ23" s="444"/>
      <c r="HA23" s="444"/>
      <c r="HB23" s="444"/>
      <c r="HC23" s="444"/>
      <c r="HD23" s="444"/>
      <c r="HE23" s="444"/>
      <c r="HF23" s="444"/>
      <c r="HG23" s="444"/>
      <c r="HH23" s="444"/>
      <c r="HI23" s="444"/>
      <c r="HJ23" s="444"/>
      <c r="HK23" s="444"/>
      <c r="HL23" s="444"/>
      <c r="HM23" s="444"/>
      <c r="HN23" s="444"/>
      <c r="HO23" s="444"/>
      <c r="HP23" s="444"/>
      <c r="HQ23" s="444"/>
      <c r="HR23" s="444"/>
      <c r="HS23" s="444"/>
      <c r="HT23" s="444"/>
      <c r="HU23" s="444"/>
      <c r="HV23" s="444"/>
      <c r="HW23" s="444"/>
      <c r="HX23" s="444"/>
      <c r="HY23" s="444"/>
      <c r="HZ23" s="444"/>
      <c r="IA23" s="444"/>
      <c r="IB23" s="444"/>
      <c r="IC23" s="444"/>
      <c r="ID23" s="444"/>
      <c r="IE23" s="444"/>
      <c r="IF23" s="444"/>
      <c r="IG23" s="444"/>
      <c r="IH23" s="444"/>
      <c r="II23" s="444"/>
      <c r="IJ23" s="444"/>
      <c r="IK23" s="444"/>
      <c r="IL23" s="444"/>
      <c r="IM23" s="444"/>
      <c r="IN23" s="444"/>
      <c r="IO23" s="444"/>
      <c r="IP23" s="444"/>
      <c r="IQ23" s="444"/>
      <c r="IR23" s="444"/>
      <c r="IS23" s="444"/>
      <c r="IT23" s="444"/>
      <c r="IU23" s="444"/>
      <c r="IV23" s="444"/>
      <c r="IW23" s="444"/>
      <c r="IX23" s="444"/>
      <c r="IY23" s="444"/>
      <c r="IZ23" s="444"/>
      <c r="JA23" s="444"/>
      <c r="JB23" s="444"/>
      <c r="JC23" s="444"/>
      <c r="JD23" s="444"/>
      <c r="JE23" s="444"/>
      <c r="JF23" s="444"/>
      <c r="JG23" s="444"/>
      <c r="JH23" s="444"/>
      <c r="JI23" s="444"/>
      <c r="JJ23" s="444"/>
      <c r="JK23" s="444"/>
      <c r="JL23" s="444"/>
      <c r="JM23" s="444"/>
      <c r="JN23" s="444"/>
      <c r="JO23" s="444"/>
      <c r="JP23" s="444"/>
      <c r="JQ23" s="444"/>
      <c r="JR23" s="444"/>
      <c r="JS23" s="444"/>
      <c r="JT23" s="444"/>
      <c r="JU23" s="444"/>
      <c r="JV23" s="444"/>
      <c r="JW23" s="444"/>
      <c r="JX23" s="444"/>
      <c r="JY23" s="444"/>
      <c r="JZ23" s="444"/>
      <c r="KA23" s="444"/>
      <c r="KB23" s="444"/>
      <c r="KC23" s="444"/>
      <c r="KD23" s="444"/>
      <c r="KE23" s="444"/>
      <c r="KF23" s="444"/>
      <c r="KG23" s="444"/>
      <c r="KH23" s="444"/>
      <c r="KI23" s="444"/>
      <c r="KJ23" s="444"/>
      <c r="KK23" s="444"/>
      <c r="KL23" s="444"/>
      <c r="KM23" s="444"/>
      <c r="KN23" s="444"/>
      <c r="KO23" s="444"/>
      <c r="KP23" s="444"/>
      <c r="KQ23" s="444"/>
      <c r="KR23" s="444"/>
      <c r="KS23" s="444"/>
      <c r="KT23" s="444"/>
      <c r="KU23" s="444"/>
      <c r="KV23" s="444"/>
      <c r="KW23" s="444"/>
      <c r="KX23" s="444"/>
      <c r="KY23" s="444"/>
      <c r="KZ23" s="444"/>
      <c r="LA23" s="444"/>
      <c r="LB23" s="444"/>
      <c r="LC23" s="444"/>
      <c r="LD23" s="444"/>
      <c r="LE23" s="444"/>
      <c r="LF23" s="444"/>
      <c r="LG23" s="444"/>
      <c r="LH23" s="444"/>
      <c r="LI23" s="444"/>
      <c r="LJ23" s="444"/>
      <c r="LK23" s="444"/>
      <c r="LL23" s="444"/>
      <c r="LM23" s="444"/>
      <c r="LN23" s="444"/>
      <c r="LO23" s="444"/>
      <c r="LP23" s="444"/>
      <c r="LQ23" s="444"/>
      <c r="LR23" s="444"/>
      <c r="LS23" s="444"/>
      <c r="LT23" s="444"/>
      <c r="LU23" s="444"/>
      <c r="LV23" s="444"/>
      <c r="LW23" s="444"/>
      <c r="LX23" s="444"/>
      <c r="LY23" s="444"/>
      <c r="LZ23" s="444"/>
      <c r="MA23" s="444"/>
      <c r="MB23" s="444"/>
      <c r="MC23" s="444"/>
      <c r="MD23" s="444"/>
      <c r="ME23" s="444"/>
      <c r="MF23" s="444"/>
      <c r="MG23" s="444"/>
      <c r="MH23" s="444"/>
      <c r="MI23" s="444"/>
      <c r="MJ23" s="444"/>
      <c r="MK23" s="444"/>
      <c r="ML23" s="444"/>
      <c r="MM23" s="444"/>
      <c r="MN23" s="444"/>
      <c r="MO23" s="444"/>
      <c r="MP23" s="444"/>
      <c r="MQ23" s="444"/>
      <c r="MR23" s="444"/>
      <c r="MS23" s="444"/>
      <c r="MT23" s="444"/>
      <c r="MU23" s="444"/>
      <c r="MV23" s="444"/>
      <c r="MW23" s="444"/>
      <c r="MX23" s="444"/>
      <c r="MY23" s="444"/>
      <c r="MZ23" s="444"/>
      <c r="NA23" s="444"/>
      <c r="NB23" s="444"/>
      <c r="NC23" s="444"/>
      <c r="ND23" s="444"/>
      <c r="NE23" s="444"/>
      <c r="NF23" s="444"/>
      <c r="NG23" s="444"/>
      <c r="NH23" s="444"/>
      <c r="NI23" s="444"/>
      <c r="NJ23" s="444"/>
      <c r="NK23" s="444"/>
      <c r="NL23" s="444"/>
      <c r="NM23" s="444"/>
      <c r="NN23" s="444"/>
      <c r="NO23" s="444"/>
      <c r="NP23" s="444"/>
      <c r="NQ23" s="444"/>
      <c r="NR23" s="444"/>
      <c r="NS23" s="444"/>
      <c r="NT23" s="444"/>
      <c r="NU23" s="444"/>
      <c r="NV23" s="444"/>
      <c r="NW23" s="444"/>
      <c r="NX23" s="444"/>
      <c r="NY23" s="444"/>
      <c r="NZ23" s="444"/>
      <c r="OA23" s="444"/>
      <c r="OB23" s="444"/>
      <c r="OC23" s="444"/>
      <c r="OD23" s="444"/>
      <c r="OE23" s="444"/>
      <c r="OF23" s="444"/>
      <c r="OG23" s="444"/>
      <c r="OH23" s="444"/>
      <c r="OI23" s="444"/>
      <c r="OJ23" s="444"/>
      <c r="OK23" s="444"/>
      <c r="OL23" s="444"/>
      <c r="OM23" s="444"/>
      <c r="ON23" s="444"/>
      <c r="OO23" s="444"/>
      <c r="OP23" s="444"/>
      <c r="OQ23" s="444"/>
      <c r="OR23" s="444"/>
      <c r="OS23" s="444"/>
      <c r="OT23" s="444"/>
      <c r="OU23" s="444"/>
      <c r="OV23" s="444"/>
      <c r="OW23" s="444"/>
      <c r="OX23" s="444"/>
      <c r="OY23" s="444"/>
      <c r="OZ23" s="444"/>
      <c r="PA23" s="444"/>
      <c r="PB23" s="444"/>
      <c r="PC23" s="444"/>
      <c r="PD23" s="444"/>
      <c r="PE23" s="444"/>
      <c r="PF23" s="444"/>
      <c r="PG23" s="444"/>
      <c r="PH23" s="444"/>
      <c r="PI23" s="444"/>
      <c r="PJ23" s="444"/>
      <c r="PK23" s="444"/>
      <c r="PL23" s="444"/>
      <c r="PM23" s="444"/>
      <c r="PN23" s="444"/>
      <c r="PO23" s="444"/>
      <c r="PP23" s="444"/>
      <c r="PQ23" s="444"/>
      <c r="PR23" s="444"/>
      <c r="PS23" s="444"/>
      <c r="PT23" s="444"/>
      <c r="PU23" s="444"/>
      <c r="PV23" s="444"/>
      <c r="PW23" s="444"/>
      <c r="PX23" s="444"/>
      <c r="PY23" s="444"/>
      <c r="PZ23" s="444"/>
      <c r="QA23" s="444"/>
      <c r="QB23" s="444"/>
      <c r="QC23" s="444"/>
      <c r="QD23" s="444"/>
      <c r="QE23" s="444"/>
      <c r="QF23" s="444"/>
      <c r="QG23" s="444"/>
      <c r="QH23" s="444"/>
      <c r="QI23" s="444"/>
      <c r="QJ23" s="444"/>
      <c r="QK23" s="444"/>
      <c r="QL23" s="444"/>
      <c r="QM23" s="444"/>
      <c r="QN23" s="444"/>
      <c r="QO23" s="444"/>
      <c r="QP23" s="444"/>
      <c r="QQ23" s="444"/>
      <c r="QR23" s="444"/>
      <c r="QS23" s="444"/>
      <c r="QT23" s="444"/>
      <c r="QU23" s="444"/>
      <c r="QV23" s="444"/>
      <c r="QW23" s="444"/>
      <c r="QX23" s="444"/>
      <c r="QY23" s="444"/>
      <c r="QZ23" s="444"/>
      <c r="RA23" s="444"/>
      <c r="RB23" s="444"/>
      <c r="RC23" s="444"/>
      <c r="RD23" s="444"/>
      <c r="RE23" s="444"/>
      <c r="RF23" s="444"/>
      <c r="RG23" s="444"/>
      <c r="RH23" s="444"/>
      <c r="RI23" s="444"/>
      <c r="RJ23" s="444"/>
      <c r="RK23" s="444"/>
      <c r="RL23" s="444"/>
      <c r="RM23" s="444"/>
      <c r="RN23" s="444"/>
      <c r="RO23" s="444"/>
      <c r="RP23" s="444"/>
      <c r="RQ23" s="444"/>
      <c r="RR23" s="444"/>
      <c r="RS23" s="444"/>
      <c r="RT23" s="444"/>
      <c r="RU23" s="444"/>
      <c r="RV23" s="444"/>
      <c r="RW23" s="444"/>
      <c r="RX23" s="444"/>
      <c r="RY23" s="444"/>
      <c r="RZ23" s="444"/>
      <c r="SA23" s="444"/>
      <c r="SB23" s="444"/>
      <c r="SC23" s="444"/>
      <c r="SD23" s="444"/>
      <c r="SE23" s="444"/>
      <c r="SF23" s="444"/>
      <c r="SG23" s="444"/>
      <c r="SH23" s="444"/>
      <c r="SI23" s="444"/>
      <c r="SJ23" s="444"/>
      <c r="SK23" s="444"/>
      <c r="SL23" s="444"/>
      <c r="SM23" s="444"/>
      <c r="SN23" s="444"/>
      <c r="SO23" s="444"/>
      <c r="SP23" s="444"/>
      <c r="SQ23" s="444"/>
      <c r="SR23" s="444"/>
      <c r="SS23" s="444"/>
      <c r="ST23" s="444"/>
      <c r="SU23" s="444"/>
      <c r="SV23" s="444"/>
      <c r="SW23" s="444"/>
      <c r="SX23" s="444"/>
      <c r="SY23" s="444"/>
      <c r="SZ23" s="444"/>
      <c r="TA23" s="444"/>
      <c r="TB23" s="444"/>
      <c r="TC23" s="444"/>
      <c r="TD23" s="444"/>
      <c r="TE23" s="444"/>
      <c r="TF23" s="444"/>
      <c r="TG23" s="444"/>
      <c r="TH23" s="444"/>
      <c r="TI23" s="444"/>
      <c r="TJ23" s="444"/>
      <c r="TK23" s="444"/>
      <c r="TL23" s="444"/>
      <c r="TM23" s="444"/>
      <c r="TN23" s="444"/>
      <c r="TO23" s="444"/>
      <c r="TP23" s="444"/>
      <c r="TQ23" s="444"/>
      <c r="TR23" s="444"/>
      <c r="TS23" s="444"/>
      <c r="TT23" s="444"/>
      <c r="TU23" s="444"/>
      <c r="TV23" s="444"/>
      <c r="TW23" s="444"/>
      <c r="TX23" s="444"/>
      <c r="TY23" s="444"/>
      <c r="TZ23" s="444"/>
      <c r="UA23" s="444"/>
      <c r="UB23" s="444"/>
      <c r="UC23" s="444"/>
      <c r="UD23" s="444"/>
      <c r="UE23" s="444"/>
      <c r="UF23" s="444"/>
      <c r="UG23" s="444"/>
      <c r="UH23" s="444"/>
      <c r="UI23" s="444"/>
      <c r="UJ23" s="444"/>
      <c r="UK23" s="444"/>
      <c r="UL23" s="444"/>
      <c r="UM23" s="444"/>
      <c r="UN23" s="444"/>
      <c r="UO23" s="444"/>
      <c r="UP23" s="444"/>
      <c r="UQ23" s="444"/>
      <c r="UR23" s="444"/>
      <c r="US23" s="444"/>
      <c r="UT23" s="444"/>
      <c r="UU23" s="444"/>
      <c r="UV23" s="444"/>
      <c r="UW23" s="444"/>
      <c r="UX23" s="444"/>
      <c r="UY23" s="444"/>
      <c r="UZ23" s="444"/>
      <c r="VA23" s="444"/>
      <c r="VB23" s="444"/>
      <c r="VC23" s="444"/>
      <c r="VD23" s="444"/>
      <c r="VE23" s="444"/>
      <c r="VF23" s="444"/>
      <c r="VG23" s="444"/>
      <c r="VH23" s="444"/>
      <c r="VI23" s="444"/>
      <c r="VJ23" s="444"/>
      <c r="VK23" s="444"/>
      <c r="VL23" s="444"/>
      <c r="VM23" s="444"/>
      <c r="VN23" s="444"/>
      <c r="VO23" s="444"/>
      <c r="VP23" s="444"/>
      <c r="VQ23" s="444"/>
      <c r="VR23" s="444"/>
      <c r="VS23" s="444"/>
      <c r="VT23" s="444"/>
      <c r="VU23" s="444"/>
      <c r="VV23" s="444"/>
      <c r="VW23" s="444"/>
      <c r="VX23" s="444"/>
      <c r="VY23" s="444"/>
      <c r="VZ23" s="444"/>
      <c r="WA23" s="444"/>
      <c r="WB23" s="444"/>
      <c r="WC23" s="444"/>
      <c r="WD23" s="444"/>
      <c r="WE23" s="444"/>
      <c r="WF23" s="444"/>
      <c r="WG23" s="444"/>
      <c r="WH23" s="444"/>
      <c r="WI23" s="444"/>
      <c r="WJ23" s="444"/>
      <c r="WK23" s="444"/>
      <c r="WL23" s="444"/>
      <c r="WM23" s="444"/>
      <c r="WN23" s="444"/>
      <c r="WO23" s="444"/>
      <c r="WP23" s="444"/>
      <c r="WQ23" s="444"/>
      <c r="WR23" s="444"/>
      <c r="WS23" s="444"/>
      <c r="WT23" s="444"/>
      <c r="WU23" s="444"/>
      <c r="WV23" s="444"/>
      <c r="WW23" s="444"/>
      <c r="WX23" s="444"/>
      <c r="WY23" s="444"/>
      <c r="WZ23" s="444"/>
      <c r="XA23" s="444"/>
      <c r="XB23" s="444"/>
      <c r="XC23" s="444"/>
      <c r="XD23" s="444"/>
      <c r="XE23" s="444"/>
      <c r="XF23" s="444"/>
      <c r="XG23" s="443"/>
    </row>
    <row r="24" spans="1:631" s="455" customFormat="1" ht="14.4">
      <c r="A24" s="1137"/>
      <c r="B24" s="1163" t="s">
        <v>241</v>
      </c>
      <c r="C24" s="1164" t="s">
        <v>793</v>
      </c>
      <c r="D24" s="1172"/>
      <c r="E24" s="374">
        <f t="shared" si="0"/>
        <v>0</v>
      </c>
      <c r="F24" s="1166"/>
      <c r="G24" s="1167">
        <v>4</v>
      </c>
      <c r="H24" s="1168">
        <f t="shared" si="4"/>
        <v>0</v>
      </c>
      <c r="I24" s="1169">
        <f t="shared" si="5"/>
        <v>2620.85</v>
      </c>
      <c r="J24" s="1169">
        <f t="shared" si="6"/>
        <v>2620.85</v>
      </c>
      <c r="K24" s="447">
        <f t="shared" si="7"/>
        <v>0</v>
      </c>
      <c r="L24" s="448">
        <v>0</v>
      </c>
      <c r="M24" s="447"/>
      <c r="N24" s="1170">
        <v>1572.51</v>
      </c>
      <c r="O24" s="1170">
        <v>10483.4</v>
      </c>
      <c r="P24" s="449">
        <f t="shared" si="8"/>
        <v>0</v>
      </c>
      <c r="Q24" s="1170">
        <v>10483.4</v>
      </c>
      <c r="R24" s="449"/>
      <c r="S24" s="450"/>
      <c r="T24" s="449"/>
      <c r="U24" s="451"/>
      <c r="V24" s="450">
        <f t="shared" si="1"/>
        <v>0</v>
      </c>
      <c r="W24" s="449">
        <f t="shared" si="1"/>
        <v>0</v>
      </c>
      <c r="X24" s="449">
        <v>0</v>
      </c>
      <c r="Y24" s="452">
        <f t="shared" si="2"/>
        <v>0</v>
      </c>
      <c r="Z24" s="450">
        <f t="shared" si="3"/>
        <v>0</v>
      </c>
      <c r="AA24" s="453" t="str">
        <f t="shared" si="9"/>
        <v/>
      </c>
      <c r="AB24" s="1171" t="str">
        <f t="shared" si="10"/>
        <v/>
      </c>
      <c r="AC24" s="444"/>
      <c r="AD24" s="444"/>
      <c r="AE24" s="444"/>
      <c r="AF24" s="444"/>
      <c r="AG24" s="444"/>
      <c r="AH24" s="444"/>
      <c r="AI24" s="444"/>
      <c r="AJ24" s="444"/>
      <c r="AK24" s="444"/>
      <c r="AL24" s="444"/>
      <c r="AM24" s="444"/>
      <c r="AN24" s="444"/>
      <c r="AO24" s="444"/>
      <c r="AP24" s="444"/>
      <c r="AQ24" s="444"/>
      <c r="AR24" s="444"/>
      <c r="AS24" s="444"/>
      <c r="AT24" s="444"/>
      <c r="AU24" s="444"/>
      <c r="AV24" s="444"/>
      <c r="AW24" s="444"/>
      <c r="AX24" s="444"/>
      <c r="AY24" s="444"/>
      <c r="AZ24" s="444"/>
      <c r="BA24" s="444"/>
      <c r="BB24" s="444"/>
      <c r="BC24" s="444"/>
      <c r="BD24" s="444"/>
      <c r="BE24" s="444"/>
      <c r="BF24" s="444"/>
      <c r="BG24" s="444"/>
      <c r="BH24" s="444"/>
      <c r="BI24" s="444"/>
      <c r="BJ24" s="444"/>
      <c r="BK24" s="444"/>
      <c r="BL24" s="444"/>
      <c r="BM24" s="444"/>
      <c r="BN24" s="444"/>
      <c r="BO24" s="444"/>
      <c r="BP24" s="444"/>
      <c r="BQ24" s="444"/>
      <c r="BR24" s="444"/>
      <c r="BS24" s="444"/>
      <c r="BT24" s="444"/>
      <c r="BU24" s="444"/>
      <c r="BV24" s="444"/>
      <c r="BW24" s="444"/>
      <c r="BX24" s="444"/>
      <c r="BY24" s="444"/>
      <c r="BZ24" s="444"/>
      <c r="CA24" s="444"/>
      <c r="CB24" s="444"/>
      <c r="CC24" s="444"/>
      <c r="CD24" s="444"/>
      <c r="CE24" s="444"/>
      <c r="CF24" s="444"/>
      <c r="CG24" s="444"/>
      <c r="CH24" s="444"/>
      <c r="CI24" s="444"/>
      <c r="CJ24" s="444"/>
      <c r="CK24" s="444"/>
      <c r="CL24" s="444"/>
      <c r="CM24" s="444"/>
      <c r="CN24" s="444"/>
      <c r="CO24" s="444"/>
      <c r="CP24" s="444"/>
      <c r="CQ24" s="444"/>
      <c r="CR24" s="444"/>
      <c r="CS24" s="444"/>
      <c r="CT24" s="444"/>
      <c r="CU24" s="444"/>
      <c r="CV24" s="444"/>
      <c r="CW24" s="444"/>
      <c r="CX24" s="444"/>
      <c r="CY24" s="444"/>
      <c r="CZ24" s="444"/>
      <c r="DA24" s="444"/>
      <c r="DB24" s="444"/>
      <c r="DC24" s="444"/>
      <c r="DD24" s="444"/>
      <c r="DE24" s="444"/>
      <c r="DF24" s="444"/>
      <c r="DG24" s="444"/>
      <c r="DH24" s="444"/>
      <c r="DI24" s="444"/>
      <c r="DJ24" s="444"/>
      <c r="DK24" s="444"/>
      <c r="DL24" s="444"/>
      <c r="DM24" s="444"/>
      <c r="DN24" s="444"/>
      <c r="DO24" s="444"/>
      <c r="DP24" s="444"/>
      <c r="DQ24" s="444"/>
      <c r="DR24" s="444"/>
      <c r="DS24" s="444"/>
      <c r="DT24" s="444"/>
      <c r="DU24" s="444"/>
      <c r="DV24" s="444"/>
      <c r="DW24" s="444"/>
      <c r="DX24" s="444"/>
      <c r="DY24" s="444"/>
      <c r="DZ24" s="444"/>
      <c r="EA24" s="444"/>
      <c r="EB24" s="444"/>
      <c r="EC24" s="444"/>
      <c r="ED24" s="444"/>
      <c r="EE24" s="444"/>
      <c r="EF24" s="444"/>
      <c r="EG24" s="444"/>
      <c r="EH24" s="444"/>
      <c r="EI24" s="444"/>
      <c r="EJ24" s="444"/>
      <c r="EK24" s="444"/>
      <c r="EL24" s="444"/>
      <c r="EM24" s="444"/>
      <c r="EN24" s="444"/>
      <c r="EO24" s="444"/>
      <c r="EP24" s="444"/>
      <c r="EQ24" s="444"/>
      <c r="ER24" s="444"/>
      <c r="ES24" s="444"/>
      <c r="ET24" s="444"/>
      <c r="EU24" s="444"/>
      <c r="EV24" s="444"/>
      <c r="EW24" s="444"/>
      <c r="EX24" s="444"/>
      <c r="EY24" s="444"/>
      <c r="EZ24" s="444"/>
      <c r="FA24" s="444"/>
      <c r="FB24" s="444"/>
      <c r="FC24" s="444"/>
      <c r="FD24" s="444"/>
      <c r="FE24" s="444"/>
      <c r="FF24" s="444"/>
      <c r="FG24" s="444"/>
      <c r="FH24" s="444"/>
      <c r="FI24" s="444"/>
      <c r="FJ24" s="444"/>
      <c r="FK24" s="444"/>
      <c r="FL24" s="444"/>
      <c r="FM24" s="444"/>
      <c r="FN24" s="444"/>
      <c r="FO24" s="444"/>
      <c r="FP24" s="444"/>
      <c r="FQ24" s="444"/>
      <c r="FR24" s="444"/>
      <c r="FS24" s="444"/>
      <c r="FT24" s="444"/>
      <c r="FU24" s="444"/>
      <c r="FV24" s="444"/>
      <c r="FW24" s="444"/>
      <c r="FX24" s="444"/>
      <c r="FY24" s="444"/>
      <c r="FZ24" s="444"/>
      <c r="GA24" s="444"/>
      <c r="GB24" s="444"/>
      <c r="GC24" s="444"/>
      <c r="GD24" s="444"/>
      <c r="GE24" s="444"/>
      <c r="GF24" s="444"/>
      <c r="GG24" s="444"/>
      <c r="GH24" s="444"/>
      <c r="GI24" s="444"/>
      <c r="GJ24" s="444"/>
      <c r="GK24" s="444"/>
      <c r="GL24" s="444"/>
      <c r="GM24" s="444"/>
      <c r="GN24" s="444"/>
      <c r="GO24" s="444"/>
      <c r="GP24" s="444"/>
      <c r="GQ24" s="444"/>
      <c r="GR24" s="444"/>
      <c r="GS24" s="444"/>
      <c r="GT24" s="444"/>
      <c r="GU24" s="444"/>
      <c r="GV24" s="444"/>
      <c r="GW24" s="444"/>
      <c r="GX24" s="444"/>
      <c r="GY24" s="444"/>
      <c r="GZ24" s="444"/>
      <c r="HA24" s="444"/>
      <c r="HB24" s="444"/>
      <c r="HC24" s="444"/>
      <c r="HD24" s="444"/>
      <c r="HE24" s="444"/>
      <c r="HF24" s="444"/>
      <c r="HG24" s="444"/>
      <c r="HH24" s="444"/>
      <c r="HI24" s="444"/>
      <c r="HJ24" s="444"/>
      <c r="HK24" s="444"/>
      <c r="HL24" s="444"/>
      <c r="HM24" s="444"/>
      <c r="HN24" s="444"/>
      <c r="HO24" s="444"/>
      <c r="HP24" s="444"/>
      <c r="HQ24" s="444"/>
      <c r="HR24" s="444"/>
      <c r="HS24" s="444"/>
      <c r="HT24" s="444"/>
      <c r="HU24" s="444"/>
      <c r="HV24" s="444"/>
      <c r="HW24" s="444"/>
      <c r="HX24" s="444"/>
      <c r="HY24" s="444"/>
      <c r="HZ24" s="444"/>
      <c r="IA24" s="444"/>
      <c r="IB24" s="444"/>
      <c r="IC24" s="444"/>
      <c r="ID24" s="444"/>
      <c r="IE24" s="444"/>
      <c r="IF24" s="444"/>
      <c r="IG24" s="444"/>
      <c r="IH24" s="444"/>
      <c r="II24" s="444"/>
      <c r="IJ24" s="444"/>
      <c r="IK24" s="444"/>
      <c r="IL24" s="444"/>
      <c r="IM24" s="444"/>
      <c r="IN24" s="444"/>
      <c r="IO24" s="444"/>
      <c r="IP24" s="444"/>
      <c r="IQ24" s="444"/>
      <c r="IR24" s="444"/>
      <c r="IS24" s="444"/>
      <c r="IT24" s="444"/>
      <c r="IU24" s="444"/>
      <c r="IV24" s="444"/>
      <c r="IW24" s="444"/>
      <c r="IX24" s="444"/>
      <c r="IY24" s="444"/>
      <c r="IZ24" s="444"/>
      <c r="JA24" s="444"/>
      <c r="JB24" s="444"/>
      <c r="JC24" s="444"/>
      <c r="JD24" s="444"/>
      <c r="JE24" s="444"/>
      <c r="JF24" s="444"/>
      <c r="JG24" s="444"/>
      <c r="JH24" s="444"/>
      <c r="JI24" s="444"/>
      <c r="JJ24" s="444"/>
      <c r="JK24" s="444"/>
      <c r="JL24" s="444"/>
      <c r="JM24" s="444"/>
      <c r="JN24" s="444"/>
      <c r="JO24" s="444"/>
      <c r="JP24" s="444"/>
      <c r="JQ24" s="444"/>
      <c r="JR24" s="444"/>
      <c r="JS24" s="444"/>
      <c r="JT24" s="444"/>
      <c r="JU24" s="444"/>
      <c r="JV24" s="444"/>
      <c r="JW24" s="444"/>
      <c r="JX24" s="444"/>
      <c r="JY24" s="444"/>
      <c r="JZ24" s="444"/>
      <c r="KA24" s="444"/>
      <c r="KB24" s="444"/>
      <c r="KC24" s="444"/>
      <c r="KD24" s="444"/>
      <c r="KE24" s="444"/>
      <c r="KF24" s="444"/>
      <c r="KG24" s="444"/>
      <c r="KH24" s="444"/>
      <c r="KI24" s="444"/>
      <c r="KJ24" s="444"/>
      <c r="KK24" s="444"/>
      <c r="KL24" s="444"/>
      <c r="KM24" s="444"/>
      <c r="KN24" s="444"/>
      <c r="KO24" s="444"/>
      <c r="KP24" s="444"/>
      <c r="KQ24" s="444"/>
      <c r="KR24" s="444"/>
      <c r="KS24" s="444"/>
      <c r="KT24" s="444"/>
      <c r="KU24" s="444"/>
      <c r="KV24" s="444"/>
      <c r="KW24" s="444"/>
      <c r="KX24" s="444"/>
      <c r="KY24" s="444"/>
      <c r="KZ24" s="444"/>
      <c r="LA24" s="444"/>
      <c r="LB24" s="444"/>
      <c r="LC24" s="444"/>
      <c r="LD24" s="444"/>
      <c r="LE24" s="444"/>
      <c r="LF24" s="444"/>
      <c r="LG24" s="444"/>
      <c r="LH24" s="444"/>
      <c r="LI24" s="444"/>
      <c r="LJ24" s="444"/>
      <c r="LK24" s="444"/>
      <c r="LL24" s="444"/>
      <c r="LM24" s="444"/>
      <c r="LN24" s="444"/>
      <c r="LO24" s="444"/>
      <c r="LP24" s="444"/>
      <c r="LQ24" s="444"/>
      <c r="LR24" s="444"/>
      <c r="LS24" s="444"/>
      <c r="LT24" s="444"/>
      <c r="LU24" s="444"/>
      <c r="LV24" s="444"/>
      <c r="LW24" s="444"/>
      <c r="LX24" s="444"/>
      <c r="LY24" s="444"/>
      <c r="LZ24" s="444"/>
      <c r="MA24" s="444"/>
      <c r="MB24" s="444"/>
      <c r="MC24" s="444"/>
      <c r="MD24" s="444"/>
      <c r="ME24" s="444"/>
      <c r="MF24" s="444"/>
      <c r="MG24" s="444"/>
      <c r="MH24" s="444"/>
      <c r="MI24" s="444"/>
      <c r="MJ24" s="444"/>
      <c r="MK24" s="444"/>
      <c r="ML24" s="444"/>
      <c r="MM24" s="444"/>
      <c r="MN24" s="444"/>
      <c r="MO24" s="444"/>
      <c r="MP24" s="444"/>
      <c r="MQ24" s="444"/>
      <c r="MR24" s="444"/>
      <c r="MS24" s="444"/>
      <c r="MT24" s="444"/>
      <c r="MU24" s="444"/>
      <c r="MV24" s="444"/>
      <c r="MW24" s="444"/>
      <c r="MX24" s="444"/>
      <c r="MY24" s="444"/>
      <c r="MZ24" s="444"/>
      <c r="NA24" s="444"/>
      <c r="NB24" s="444"/>
      <c r="NC24" s="444"/>
      <c r="ND24" s="444"/>
      <c r="NE24" s="444"/>
      <c r="NF24" s="444"/>
      <c r="NG24" s="444"/>
      <c r="NH24" s="444"/>
      <c r="NI24" s="444"/>
      <c r="NJ24" s="444"/>
      <c r="NK24" s="444"/>
      <c r="NL24" s="444"/>
      <c r="NM24" s="444"/>
      <c r="NN24" s="444"/>
      <c r="NO24" s="444"/>
      <c r="NP24" s="444"/>
      <c r="NQ24" s="444"/>
      <c r="NR24" s="444"/>
      <c r="NS24" s="444"/>
      <c r="NT24" s="444"/>
      <c r="NU24" s="444"/>
      <c r="NV24" s="444"/>
      <c r="NW24" s="444"/>
      <c r="NX24" s="444"/>
      <c r="NY24" s="444"/>
      <c r="NZ24" s="444"/>
      <c r="OA24" s="444"/>
      <c r="OB24" s="444"/>
      <c r="OC24" s="444"/>
      <c r="OD24" s="444"/>
      <c r="OE24" s="444"/>
      <c r="OF24" s="444"/>
      <c r="OG24" s="444"/>
      <c r="OH24" s="444"/>
      <c r="OI24" s="444"/>
      <c r="OJ24" s="444"/>
      <c r="OK24" s="444"/>
      <c r="OL24" s="444"/>
      <c r="OM24" s="444"/>
      <c r="ON24" s="444"/>
      <c r="OO24" s="444"/>
      <c r="OP24" s="444"/>
      <c r="OQ24" s="444"/>
      <c r="OR24" s="444"/>
      <c r="OS24" s="444"/>
      <c r="OT24" s="444"/>
      <c r="OU24" s="444"/>
      <c r="OV24" s="444"/>
      <c r="OW24" s="444"/>
      <c r="OX24" s="444"/>
      <c r="OY24" s="444"/>
      <c r="OZ24" s="444"/>
      <c r="PA24" s="444"/>
      <c r="PB24" s="444"/>
      <c r="PC24" s="444"/>
      <c r="PD24" s="444"/>
      <c r="PE24" s="444"/>
      <c r="PF24" s="444"/>
      <c r="PG24" s="444"/>
      <c r="PH24" s="444"/>
      <c r="PI24" s="444"/>
      <c r="PJ24" s="444"/>
      <c r="PK24" s="444"/>
      <c r="PL24" s="444"/>
      <c r="PM24" s="444"/>
      <c r="PN24" s="444"/>
      <c r="PO24" s="444"/>
      <c r="PP24" s="444"/>
      <c r="PQ24" s="444"/>
      <c r="PR24" s="444"/>
      <c r="PS24" s="444"/>
      <c r="PT24" s="444"/>
      <c r="PU24" s="444"/>
      <c r="PV24" s="444"/>
      <c r="PW24" s="444"/>
      <c r="PX24" s="444"/>
      <c r="PY24" s="444"/>
      <c r="PZ24" s="444"/>
      <c r="QA24" s="444"/>
      <c r="QB24" s="444"/>
      <c r="QC24" s="444"/>
      <c r="QD24" s="444"/>
      <c r="QE24" s="444"/>
      <c r="QF24" s="444"/>
      <c r="QG24" s="444"/>
      <c r="QH24" s="444"/>
      <c r="QI24" s="444"/>
      <c r="QJ24" s="444"/>
      <c r="QK24" s="444"/>
      <c r="QL24" s="444"/>
      <c r="QM24" s="444"/>
      <c r="QN24" s="444"/>
      <c r="QO24" s="444"/>
      <c r="QP24" s="444"/>
      <c r="QQ24" s="444"/>
      <c r="QR24" s="444"/>
      <c r="QS24" s="444"/>
      <c r="QT24" s="444"/>
      <c r="QU24" s="444"/>
      <c r="QV24" s="444"/>
      <c r="QW24" s="444"/>
      <c r="QX24" s="444"/>
      <c r="QY24" s="444"/>
      <c r="QZ24" s="444"/>
      <c r="RA24" s="444"/>
      <c r="RB24" s="444"/>
      <c r="RC24" s="444"/>
      <c r="RD24" s="444"/>
      <c r="RE24" s="444"/>
      <c r="RF24" s="444"/>
      <c r="RG24" s="444"/>
      <c r="RH24" s="444"/>
      <c r="RI24" s="444"/>
      <c r="RJ24" s="444"/>
      <c r="RK24" s="444"/>
      <c r="RL24" s="444"/>
      <c r="RM24" s="444"/>
      <c r="RN24" s="444"/>
      <c r="RO24" s="444"/>
      <c r="RP24" s="444"/>
      <c r="RQ24" s="444"/>
      <c r="RR24" s="444"/>
      <c r="RS24" s="444"/>
      <c r="RT24" s="444"/>
      <c r="RU24" s="444"/>
      <c r="RV24" s="444"/>
      <c r="RW24" s="444"/>
      <c r="RX24" s="444"/>
      <c r="RY24" s="444"/>
      <c r="RZ24" s="444"/>
      <c r="SA24" s="444"/>
      <c r="SB24" s="444"/>
      <c r="SC24" s="444"/>
      <c r="SD24" s="444"/>
      <c r="SE24" s="444"/>
      <c r="SF24" s="444"/>
      <c r="SG24" s="444"/>
      <c r="SH24" s="444"/>
      <c r="SI24" s="444"/>
      <c r="SJ24" s="444"/>
      <c r="SK24" s="444"/>
      <c r="SL24" s="444"/>
      <c r="SM24" s="444"/>
      <c r="SN24" s="444"/>
      <c r="SO24" s="444"/>
      <c r="SP24" s="444"/>
      <c r="SQ24" s="444"/>
      <c r="SR24" s="444"/>
      <c r="SS24" s="444"/>
      <c r="ST24" s="444"/>
      <c r="SU24" s="444"/>
      <c r="SV24" s="444"/>
      <c r="SW24" s="444"/>
      <c r="SX24" s="444"/>
      <c r="SY24" s="444"/>
      <c r="SZ24" s="444"/>
      <c r="TA24" s="444"/>
      <c r="TB24" s="444"/>
      <c r="TC24" s="444"/>
      <c r="TD24" s="444"/>
      <c r="TE24" s="444"/>
      <c r="TF24" s="444"/>
      <c r="TG24" s="444"/>
      <c r="TH24" s="444"/>
      <c r="TI24" s="444"/>
      <c r="TJ24" s="444"/>
      <c r="TK24" s="444"/>
      <c r="TL24" s="444"/>
      <c r="TM24" s="444"/>
      <c r="TN24" s="444"/>
      <c r="TO24" s="444"/>
      <c r="TP24" s="444"/>
      <c r="TQ24" s="444"/>
      <c r="TR24" s="444"/>
      <c r="TS24" s="444"/>
      <c r="TT24" s="444"/>
      <c r="TU24" s="444"/>
      <c r="TV24" s="444"/>
      <c r="TW24" s="444"/>
      <c r="TX24" s="444"/>
      <c r="TY24" s="444"/>
      <c r="TZ24" s="444"/>
      <c r="UA24" s="444"/>
      <c r="UB24" s="444"/>
      <c r="UC24" s="444"/>
      <c r="UD24" s="444"/>
      <c r="UE24" s="444"/>
      <c r="UF24" s="444"/>
      <c r="UG24" s="444"/>
      <c r="UH24" s="444"/>
      <c r="UI24" s="444"/>
      <c r="UJ24" s="444"/>
      <c r="UK24" s="444"/>
      <c r="UL24" s="444"/>
      <c r="UM24" s="444"/>
      <c r="UN24" s="444"/>
      <c r="UO24" s="444"/>
      <c r="UP24" s="444"/>
      <c r="UQ24" s="444"/>
      <c r="UR24" s="444"/>
      <c r="US24" s="444"/>
      <c r="UT24" s="444"/>
      <c r="UU24" s="444"/>
      <c r="UV24" s="444"/>
      <c r="UW24" s="444"/>
      <c r="UX24" s="444"/>
      <c r="UY24" s="444"/>
      <c r="UZ24" s="444"/>
      <c r="VA24" s="444"/>
      <c r="VB24" s="444"/>
      <c r="VC24" s="444"/>
      <c r="VD24" s="444"/>
      <c r="VE24" s="444"/>
      <c r="VF24" s="444"/>
      <c r="VG24" s="444"/>
      <c r="VH24" s="444"/>
      <c r="VI24" s="444"/>
      <c r="VJ24" s="444"/>
      <c r="VK24" s="444"/>
      <c r="VL24" s="444"/>
      <c r="VM24" s="444"/>
      <c r="VN24" s="444"/>
      <c r="VO24" s="444"/>
      <c r="VP24" s="444"/>
      <c r="VQ24" s="444"/>
      <c r="VR24" s="444"/>
      <c r="VS24" s="444"/>
      <c r="VT24" s="444"/>
      <c r="VU24" s="444"/>
      <c r="VV24" s="444"/>
      <c r="VW24" s="444"/>
      <c r="VX24" s="444"/>
      <c r="VY24" s="444"/>
      <c r="VZ24" s="444"/>
      <c r="WA24" s="444"/>
      <c r="WB24" s="444"/>
      <c r="WC24" s="444"/>
      <c r="WD24" s="444"/>
      <c r="WE24" s="444"/>
      <c r="WF24" s="444"/>
      <c r="WG24" s="444"/>
      <c r="WH24" s="444"/>
      <c r="WI24" s="444"/>
      <c r="WJ24" s="444"/>
      <c r="WK24" s="444"/>
      <c r="WL24" s="444"/>
      <c r="WM24" s="444"/>
      <c r="WN24" s="444"/>
      <c r="WO24" s="444"/>
      <c r="WP24" s="444"/>
      <c r="WQ24" s="444"/>
      <c r="WR24" s="444"/>
      <c r="WS24" s="444"/>
      <c r="WT24" s="444"/>
      <c r="WU24" s="444"/>
      <c r="WV24" s="444"/>
      <c r="WW24" s="444"/>
      <c r="WX24" s="444"/>
      <c r="WY24" s="444"/>
      <c r="WZ24" s="444"/>
      <c r="XA24" s="444"/>
      <c r="XB24" s="444"/>
      <c r="XC24" s="444"/>
      <c r="XD24" s="444"/>
      <c r="XE24" s="444"/>
      <c r="XF24" s="444"/>
      <c r="XG24" s="443"/>
    </row>
    <row r="25" spans="1:631" s="455" customFormat="1" ht="14.4">
      <c r="A25" s="1137"/>
      <c r="B25" s="1163" t="s">
        <v>241</v>
      </c>
      <c r="C25" s="1164" t="s">
        <v>794</v>
      </c>
      <c r="D25" s="1172">
        <v>25</v>
      </c>
      <c r="E25" s="374">
        <f t="shared" si="0"/>
        <v>9.8614187816975049E-2</v>
      </c>
      <c r="F25" s="1166" t="s">
        <v>0</v>
      </c>
      <c r="G25" s="1167">
        <v>18</v>
      </c>
      <c r="H25" s="1168">
        <f t="shared" si="4"/>
        <v>381.11111111111109</v>
      </c>
      <c r="I25" s="1169">
        <f t="shared" si="5"/>
        <v>1016.4322222222222</v>
      </c>
      <c r="J25" s="1169">
        <f t="shared" si="6"/>
        <v>1016.4322222222222</v>
      </c>
      <c r="K25" s="447">
        <f t="shared" si="7"/>
        <v>0</v>
      </c>
      <c r="L25" s="448">
        <v>6860</v>
      </c>
      <c r="M25" s="447"/>
      <c r="N25" s="1170">
        <v>2744.34</v>
      </c>
      <c r="O25" s="1170">
        <v>18295.78</v>
      </c>
      <c r="P25" s="449">
        <f t="shared" si="8"/>
        <v>0</v>
      </c>
      <c r="Q25" s="1170">
        <v>18295.78</v>
      </c>
      <c r="R25" s="449"/>
      <c r="S25" s="450"/>
      <c r="T25" s="449"/>
      <c r="U25" s="451">
        <v>0</v>
      </c>
      <c r="V25" s="450">
        <f t="shared" si="1"/>
        <v>0</v>
      </c>
      <c r="W25" s="449">
        <f t="shared" si="1"/>
        <v>0</v>
      </c>
      <c r="X25" s="449">
        <f t="shared" ref="X25:X46" si="12">-PV(Discount_Rate,D25,U25)*G25</f>
        <v>0</v>
      </c>
      <c r="Y25" s="452">
        <f t="shared" si="2"/>
        <v>1.8366031317579932</v>
      </c>
      <c r="Z25" s="450">
        <f t="shared" si="3"/>
        <v>12599.097483859834</v>
      </c>
      <c r="AA25" s="453" t="str">
        <f t="shared" si="9"/>
        <v/>
      </c>
      <c r="AB25" s="1171" t="str">
        <f t="shared" si="10"/>
        <v/>
      </c>
      <c r="AC25" s="444"/>
      <c r="AD25" s="444"/>
      <c r="AE25" s="444"/>
      <c r="AF25" s="444"/>
      <c r="AG25" s="444"/>
      <c r="AH25" s="444"/>
      <c r="AI25" s="444"/>
      <c r="AJ25" s="444"/>
      <c r="AK25" s="444"/>
      <c r="AL25" s="444"/>
      <c r="AM25" s="444"/>
      <c r="AN25" s="444"/>
      <c r="AO25" s="444"/>
      <c r="AP25" s="444"/>
      <c r="AQ25" s="444"/>
      <c r="AR25" s="444"/>
      <c r="AS25" s="444"/>
      <c r="AT25" s="444"/>
      <c r="AU25" s="444"/>
      <c r="AV25" s="444"/>
      <c r="AW25" s="444"/>
      <c r="AX25" s="444"/>
      <c r="AY25" s="444"/>
      <c r="AZ25" s="444"/>
      <c r="BA25" s="444"/>
      <c r="BB25" s="444"/>
      <c r="BC25" s="444"/>
      <c r="BD25" s="444"/>
      <c r="BE25" s="444"/>
      <c r="BF25" s="444"/>
      <c r="BG25" s="444"/>
      <c r="BH25" s="444"/>
      <c r="BI25" s="444"/>
      <c r="BJ25" s="444"/>
      <c r="BK25" s="444"/>
      <c r="BL25" s="444"/>
      <c r="BM25" s="444"/>
      <c r="BN25" s="444"/>
      <c r="BO25" s="444"/>
      <c r="BP25" s="444"/>
      <c r="BQ25" s="444"/>
      <c r="BR25" s="444"/>
      <c r="BS25" s="444"/>
      <c r="BT25" s="444"/>
      <c r="BU25" s="444"/>
      <c r="BV25" s="444"/>
      <c r="BW25" s="444"/>
      <c r="BX25" s="444"/>
      <c r="BY25" s="444"/>
      <c r="BZ25" s="444"/>
      <c r="CA25" s="444"/>
      <c r="CB25" s="444"/>
      <c r="CC25" s="444"/>
      <c r="CD25" s="444"/>
      <c r="CE25" s="444"/>
      <c r="CF25" s="444"/>
      <c r="CG25" s="444"/>
      <c r="CH25" s="444"/>
      <c r="CI25" s="444"/>
      <c r="CJ25" s="444"/>
      <c r="CK25" s="444"/>
      <c r="CL25" s="444"/>
      <c r="CM25" s="444"/>
      <c r="CN25" s="444"/>
      <c r="CO25" s="444"/>
      <c r="CP25" s="444"/>
      <c r="CQ25" s="444"/>
      <c r="CR25" s="444"/>
      <c r="CS25" s="444"/>
      <c r="CT25" s="444"/>
      <c r="CU25" s="444"/>
      <c r="CV25" s="444"/>
      <c r="CW25" s="444"/>
      <c r="CX25" s="444"/>
      <c r="CY25" s="444"/>
      <c r="CZ25" s="444"/>
      <c r="DA25" s="444"/>
      <c r="DB25" s="444"/>
      <c r="DC25" s="444"/>
      <c r="DD25" s="444"/>
      <c r="DE25" s="444"/>
      <c r="DF25" s="444"/>
      <c r="DG25" s="444"/>
      <c r="DH25" s="444"/>
      <c r="DI25" s="444"/>
      <c r="DJ25" s="444"/>
      <c r="DK25" s="444"/>
      <c r="DL25" s="444"/>
      <c r="DM25" s="444"/>
      <c r="DN25" s="444"/>
      <c r="DO25" s="444"/>
      <c r="DP25" s="444"/>
      <c r="DQ25" s="444"/>
      <c r="DR25" s="444"/>
      <c r="DS25" s="444"/>
      <c r="DT25" s="444"/>
      <c r="DU25" s="444"/>
      <c r="DV25" s="444"/>
      <c r="DW25" s="444"/>
      <c r="DX25" s="444"/>
      <c r="DY25" s="444"/>
      <c r="DZ25" s="444"/>
      <c r="EA25" s="444"/>
      <c r="EB25" s="444"/>
      <c r="EC25" s="444"/>
      <c r="ED25" s="444"/>
      <c r="EE25" s="444"/>
      <c r="EF25" s="444"/>
      <c r="EG25" s="444"/>
      <c r="EH25" s="444"/>
      <c r="EI25" s="444"/>
      <c r="EJ25" s="444"/>
      <c r="EK25" s="444"/>
      <c r="EL25" s="444"/>
      <c r="EM25" s="444"/>
      <c r="EN25" s="444"/>
      <c r="EO25" s="444"/>
      <c r="EP25" s="444"/>
      <c r="EQ25" s="444"/>
      <c r="ER25" s="444"/>
      <c r="ES25" s="444"/>
      <c r="ET25" s="444"/>
      <c r="EU25" s="444"/>
      <c r="EV25" s="444"/>
      <c r="EW25" s="444"/>
      <c r="EX25" s="444"/>
      <c r="EY25" s="444"/>
      <c r="EZ25" s="444"/>
      <c r="FA25" s="444"/>
      <c r="FB25" s="444"/>
      <c r="FC25" s="444"/>
      <c r="FD25" s="444"/>
      <c r="FE25" s="444"/>
      <c r="FF25" s="444"/>
      <c r="FG25" s="444"/>
      <c r="FH25" s="444"/>
      <c r="FI25" s="444"/>
      <c r="FJ25" s="444"/>
      <c r="FK25" s="444"/>
      <c r="FL25" s="444"/>
      <c r="FM25" s="444"/>
      <c r="FN25" s="444"/>
      <c r="FO25" s="444"/>
      <c r="FP25" s="444"/>
      <c r="FQ25" s="444"/>
      <c r="FR25" s="444"/>
      <c r="FS25" s="444"/>
      <c r="FT25" s="444"/>
      <c r="FU25" s="444"/>
      <c r="FV25" s="444"/>
      <c r="FW25" s="444"/>
      <c r="FX25" s="444"/>
      <c r="FY25" s="444"/>
      <c r="FZ25" s="444"/>
      <c r="GA25" s="444"/>
      <c r="GB25" s="444"/>
      <c r="GC25" s="444"/>
      <c r="GD25" s="444"/>
      <c r="GE25" s="444"/>
      <c r="GF25" s="444"/>
      <c r="GG25" s="444"/>
      <c r="GH25" s="444"/>
      <c r="GI25" s="444"/>
      <c r="GJ25" s="444"/>
      <c r="GK25" s="444"/>
      <c r="GL25" s="444"/>
      <c r="GM25" s="444"/>
      <c r="GN25" s="444"/>
      <c r="GO25" s="444"/>
      <c r="GP25" s="444"/>
      <c r="GQ25" s="444"/>
      <c r="GR25" s="444"/>
      <c r="GS25" s="444"/>
      <c r="GT25" s="444"/>
      <c r="GU25" s="444"/>
      <c r="GV25" s="444"/>
      <c r="GW25" s="444"/>
      <c r="GX25" s="444"/>
      <c r="GY25" s="444"/>
      <c r="GZ25" s="444"/>
      <c r="HA25" s="444"/>
      <c r="HB25" s="444"/>
      <c r="HC25" s="444"/>
      <c r="HD25" s="444"/>
      <c r="HE25" s="444"/>
      <c r="HF25" s="444"/>
      <c r="HG25" s="444"/>
      <c r="HH25" s="444"/>
      <c r="HI25" s="444"/>
      <c r="HJ25" s="444"/>
      <c r="HK25" s="444"/>
      <c r="HL25" s="444"/>
      <c r="HM25" s="444"/>
      <c r="HN25" s="444"/>
      <c r="HO25" s="444"/>
      <c r="HP25" s="444"/>
      <c r="HQ25" s="444"/>
      <c r="HR25" s="444"/>
      <c r="HS25" s="444"/>
      <c r="HT25" s="444"/>
      <c r="HU25" s="444"/>
      <c r="HV25" s="444"/>
      <c r="HW25" s="444"/>
      <c r="HX25" s="444"/>
      <c r="HY25" s="444"/>
      <c r="HZ25" s="444"/>
      <c r="IA25" s="444"/>
      <c r="IB25" s="444"/>
      <c r="IC25" s="444"/>
      <c r="ID25" s="444"/>
      <c r="IE25" s="444"/>
      <c r="IF25" s="444"/>
      <c r="IG25" s="444"/>
      <c r="IH25" s="444"/>
      <c r="II25" s="444"/>
      <c r="IJ25" s="444"/>
      <c r="IK25" s="444"/>
      <c r="IL25" s="444"/>
      <c r="IM25" s="444"/>
      <c r="IN25" s="444"/>
      <c r="IO25" s="444"/>
      <c r="IP25" s="444"/>
      <c r="IQ25" s="444"/>
      <c r="IR25" s="444"/>
      <c r="IS25" s="444"/>
      <c r="IT25" s="444"/>
      <c r="IU25" s="444"/>
      <c r="IV25" s="444"/>
      <c r="IW25" s="444"/>
      <c r="IX25" s="444"/>
      <c r="IY25" s="444"/>
      <c r="IZ25" s="444"/>
      <c r="JA25" s="444"/>
      <c r="JB25" s="444"/>
      <c r="JC25" s="444"/>
      <c r="JD25" s="444"/>
      <c r="JE25" s="444"/>
      <c r="JF25" s="444"/>
      <c r="JG25" s="444"/>
      <c r="JH25" s="444"/>
      <c r="JI25" s="444"/>
      <c r="JJ25" s="444"/>
      <c r="JK25" s="444"/>
      <c r="JL25" s="444"/>
      <c r="JM25" s="444"/>
      <c r="JN25" s="444"/>
      <c r="JO25" s="444"/>
      <c r="JP25" s="444"/>
      <c r="JQ25" s="444"/>
      <c r="JR25" s="444"/>
      <c r="JS25" s="444"/>
      <c r="JT25" s="444"/>
      <c r="JU25" s="444"/>
      <c r="JV25" s="444"/>
      <c r="JW25" s="444"/>
      <c r="JX25" s="444"/>
      <c r="JY25" s="444"/>
      <c r="JZ25" s="444"/>
      <c r="KA25" s="444"/>
      <c r="KB25" s="444"/>
      <c r="KC25" s="444"/>
      <c r="KD25" s="444"/>
      <c r="KE25" s="444"/>
      <c r="KF25" s="444"/>
      <c r="KG25" s="444"/>
      <c r="KH25" s="444"/>
      <c r="KI25" s="444"/>
      <c r="KJ25" s="444"/>
      <c r="KK25" s="444"/>
      <c r="KL25" s="444"/>
      <c r="KM25" s="444"/>
      <c r="KN25" s="444"/>
      <c r="KO25" s="444"/>
      <c r="KP25" s="444"/>
      <c r="KQ25" s="444"/>
      <c r="KR25" s="444"/>
      <c r="KS25" s="444"/>
      <c r="KT25" s="444"/>
      <c r="KU25" s="444"/>
      <c r="KV25" s="444"/>
      <c r="KW25" s="444"/>
      <c r="KX25" s="444"/>
      <c r="KY25" s="444"/>
      <c r="KZ25" s="444"/>
      <c r="LA25" s="444"/>
      <c r="LB25" s="444"/>
      <c r="LC25" s="444"/>
      <c r="LD25" s="444"/>
      <c r="LE25" s="444"/>
      <c r="LF25" s="444"/>
      <c r="LG25" s="444"/>
      <c r="LH25" s="444"/>
      <c r="LI25" s="444"/>
      <c r="LJ25" s="444"/>
      <c r="LK25" s="444"/>
      <c r="LL25" s="444"/>
      <c r="LM25" s="444"/>
      <c r="LN25" s="444"/>
      <c r="LO25" s="444"/>
      <c r="LP25" s="444"/>
      <c r="LQ25" s="444"/>
      <c r="LR25" s="444"/>
      <c r="LS25" s="444"/>
      <c r="LT25" s="444"/>
      <c r="LU25" s="444"/>
      <c r="LV25" s="444"/>
      <c r="LW25" s="444"/>
      <c r="LX25" s="444"/>
      <c r="LY25" s="444"/>
      <c r="LZ25" s="444"/>
      <c r="MA25" s="444"/>
      <c r="MB25" s="444"/>
      <c r="MC25" s="444"/>
      <c r="MD25" s="444"/>
      <c r="ME25" s="444"/>
      <c r="MF25" s="444"/>
      <c r="MG25" s="444"/>
      <c r="MH25" s="444"/>
      <c r="MI25" s="444"/>
      <c r="MJ25" s="444"/>
      <c r="MK25" s="444"/>
      <c r="ML25" s="444"/>
      <c r="MM25" s="444"/>
      <c r="MN25" s="444"/>
      <c r="MO25" s="444"/>
      <c r="MP25" s="444"/>
      <c r="MQ25" s="444"/>
      <c r="MR25" s="444"/>
      <c r="MS25" s="444"/>
      <c r="MT25" s="444"/>
      <c r="MU25" s="444"/>
      <c r="MV25" s="444"/>
      <c r="MW25" s="444"/>
      <c r="MX25" s="444"/>
      <c r="MY25" s="444"/>
      <c r="MZ25" s="444"/>
      <c r="NA25" s="444"/>
      <c r="NB25" s="444"/>
      <c r="NC25" s="444"/>
      <c r="ND25" s="444"/>
      <c r="NE25" s="444"/>
      <c r="NF25" s="444"/>
      <c r="NG25" s="444"/>
      <c r="NH25" s="444"/>
      <c r="NI25" s="444"/>
      <c r="NJ25" s="444"/>
      <c r="NK25" s="444"/>
      <c r="NL25" s="444"/>
      <c r="NM25" s="444"/>
      <c r="NN25" s="444"/>
      <c r="NO25" s="444"/>
      <c r="NP25" s="444"/>
      <c r="NQ25" s="444"/>
      <c r="NR25" s="444"/>
      <c r="NS25" s="444"/>
      <c r="NT25" s="444"/>
      <c r="NU25" s="444"/>
      <c r="NV25" s="444"/>
      <c r="NW25" s="444"/>
      <c r="NX25" s="444"/>
      <c r="NY25" s="444"/>
      <c r="NZ25" s="444"/>
      <c r="OA25" s="444"/>
      <c r="OB25" s="444"/>
      <c r="OC25" s="444"/>
      <c r="OD25" s="444"/>
      <c r="OE25" s="444"/>
      <c r="OF25" s="444"/>
      <c r="OG25" s="444"/>
      <c r="OH25" s="444"/>
      <c r="OI25" s="444"/>
      <c r="OJ25" s="444"/>
      <c r="OK25" s="444"/>
      <c r="OL25" s="444"/>
      <c r="OM25" s="444"/>
      <c r="ON25" s="444"/>
      <c r="OO25" s="444"/>
      <c r="OP25" s="444"/>
      <c r="OQ25" s="444"/>
      <c r="OR25" s="444"/>
      <c r="OS25" s="444"/>
      <c r="OT25" s="444"/>
      <c r="OU25" s="444"/>
      <c r="OV25" s="444"/>
      <c r="OW25" s="444"/>
      <c r="OX25" s="444"/>
      <c r="OY25" s="444"/>
      <c r="OZ25" s="444"/>
      <c r="PA25" s="444"/>
      <c r="PB25" s="444"/>
      <c r="PC25" s="444"/>
      <c r="PD25" s="444"/>
      <c r="PE25" s="444"/>
      <c r="PF25" s="444"/>
      <c r="PG25" s="444"/>
      <c r="PH25" s="444"/>
      <c r="PI25" s="444"/>
      <c r="PJ25" s="444"/>
      <c r="PK25" s="444"/>
      <c r="PL25" s="444"/>
      <c r="PM25" s="444"/>
      <c r="PN25" s="444"/>
      <c r="PO25" s="444"/>
      <c r="PP25" s="444"/>
      <c r="PQ25" s="444"/>
      <c r="PR25" s="444"/>
      <c r="PS25" s="444"/>
      <c r="PT25" s="444"/>
      <c r="PU25" s="444"/>
      <c r="PV25" s="444"/>
      <c r="PW25" s="444"/>
      <c r="PX25" s="444"/>
      <c r="PY25" s="444"/>
      <c r="PZ25" s="444"/>
      <c r="QA25" s="444"/>
      <c r="QB25" s="444"/>
      <c r="QC25" s="444"/>
      <c r="QD25" s="444"/>
      <c r="QE25" s="444"/>
      <c r="QF25" s="444"/>
      <c r="QG25" s="444"/>
      <c r="QH25" s="444"/>
      <c r="QI25" s="444"/>
      <c r="QJ25" s="444"/>
      <c r="QK25" s="444"/>
      <c r="QL25" s="444"/>
      <c r="QM25" s="444"/>
      <c r="QN25" s="444"/>
      <c r="QO25" s="444"/>
      <c r="QP25" s="444"/>
      <c r="QQ25" s="444"/>
      <c r="QR25" s="444"/>
      <c r="QS25" s="444"/>
      <c r="QT25" s="444"/>
      <c r="QU25" s="444"/>
      <c r="QV25" s="444"/>
      <c r="QW25" s="444"/>
      <c r="QX25" s="444"/>
      <c r="QY25" s="444"/>
      <c r="QZ25" s="444"/>
      <c r="RA25" s="444"/>
      <c r="RB25" s="444"/>
      <c r="RC25" s="444"/>
      <c r="RD25" s="444"/>
      <c r="RE25" s="444"/>
      <c r="RF25" s="444"/>
      <c r="RG25" s="444"/>
      <c r="RH25" s="444"/>
      <c r="RI25" s="444"/>
      <c r="RJ25" s="444"/>
      <c r="RK25" s="444"/>
      <c r="RL25" s="444"/>
      <c r="RM25" s="444"/>
      <c r="RN25" s="444"/>
      <c r="RO25" s="444"/>
      <c r="RP25" s="444"/>
      <c r="RQ25" s="444"/>
      <c r="RR25" s="444"/>
      <c r="RS25" s="444"/>
      <c r="RT25" s="444"/>
      <c r="RU25" s="444"/>
      <c r="RV25" s="444"/>
      <c r="RW25" s="444"/>
      <c r="RX25" s="444"/>
      <c r="RY25" s="444"/>
      <c r="RZ25" s="444"/>
      <c r="SA25" s="444"/>
      <c r="SB25" s="444"/>
      <c r="SC25" s="444"/>
      <c r="SD25" s="444"/>
      <c r="SE25" s="444"/>
      <c r="SF25" s="444"/>
      <c r="SG25" s="444"/>
      <c r="SH25" s="444"/>
      <c r="SI25" s="444"/>
      <c r="SJ25" s="444"/>
      <c r="SK25" s="444"/>
      <c r="SL25" s="444"/>
      <c r="SM25" s="444"/>
      <c r="SN25" s="444"/>
      <c r="SO25" s="444"/>
      <c r="SP25" s="444"/>
      <c r="SQ25" s="444"/>
      <c r="SR25" s="444"/>
      <c r="SS25" s="444"/>
      <c r="ST25" s="444"/>
      <c r="SU25" s="444"/>
      <c r="SV25" s="444"/>
      <c r="SW25" s="444"/>
      <c r="SX25" s="444"/>
      <c r="SY25" s="444"/>
      <c r="SZ25" s="444"/>
      <c r="TA25" s="444"/>
      <c r="TB25" s="444"/>
      <c r="TC25" s="444"/>
      <c r="TD25" s="444"/>
      <c r="TE25" s="444"/>
      <c r="TF25" s="444"/>
      <c r="TG25" s="444"/>
      <c r="TH25" s="444"/>
      <c r="TI25" s="444"/>
      <c r="TJ25" s="444"/>
      <c r="TK25" s="444"/>
      <c r="TL25" s="444"/>
      <c r="TM25" s="444"/>
      <c r="TN25" s="444"/>
      <c r="TO25" s="444"/>
      <c r="TP25" s="444"/>
      <c r="TQ25" s="444"/>
      <c r="TR25" s="444"/>
      <c r="TS25" s="444"/>
      <c r="TT25" s="444"/>
      <c r="TU25" s="444"/>
      <c r="TV25" s="444"/>
      <c r="TW25" s="444"/>
      <c r="TX25" s="444"/>
      <c r="TY25" s="444"/>
      <c r="TZ25" s="444"/>
      <c r="UA25" s="444"/>
      <c r="UB25" s="444"/>
      <c r="UC25" s="444"/>
      <c r="UD25" s="444"/>
      <c r="UE25" s="444"/>
      <c r="UF25" s="444"/>
      <c r="UG25" s="444"/>
      <c r="UH25" s="444"/>
      <c r="UI25" s="444"/>
      <c r="UJ25" s="444"/>
      <c r="UK25" s="444"/>
      <c r="UL25" s="444"/>
      <c r="UM25" s="444"/>
      <c r="UN25" s="444"/>
      <c r="UO25" s="444"/>
      <c r="UP25" s="444"/>
      <c r="UQ25" s="444"/>
      <c r="UR25" s="444"/>
      <c r="US25" s="444"/>
      <c r="UT25" s="444"/>
      <c r="UU25" s="444"/>
      <c r="UV25" s="444"/>
      <c r="UW25" s="444"/>
      <c r="UX25" s="444"/>
      <c r="UY25" s="444"/>
      <c r="UZ25" s="444"/>
      <c r="VA25" s="444"/>
      <c r="VB25" s="444"/>
      <c r="VC25" s="444"/>
      <c r="VD25" s="444"/>
      <c r="VE25" s="444"/>
      <c r="VF25" s="444"/>
      <c r="VG25" s="444"/>
      <c r="VH25" s="444"/>
      <c r="VI25" s="444"/>
      <c r="VJ25" s="444"/>
      <c r="VK25" s="444"/>
      <c r="VL25" s="444"/>
      <c r="VM25" s="444"/>
      <c r="VN25" s="444"/>
      <c r="VO25" s="444"/>
      <c r="VP25" s="444"/>
      <c r="VQ25" s="444"/>
      <c r="VR25" s="444"/>
      <c r="VS25" s="444"/>
      <c r="VT25" s="444"/>
      <c r="VU25" s="444"/>
      <c r="VV25" s="444"/>
      <c r="VW25" s="444"/>
      <c r="VX25" s="444"/>
      <c r="VY25" s="444"/>
      <c r="VZ25" s="444"/>
      <c r="WA25" s="444"/>
      <c r="WB25" s="444"/>
      <c r="WC25" s="444"/>
      <c r="WD25" s="444"/>
      <c r="WE25" s="444"/>
      <c r="WF25" s="444"/>
      <c r="WG25" s="444"/>
      <c r="WH25" s="444"/>
      <c r="WI25" s="444"/>
      <c r="WJ25" s="444"/>
      <c r="WK25" s="444"/>
      <c r="WL25" s="444"/>
      <c r="WM25" s="444"/>
      <c r="WN25" s="444"/>
      <c r="WO25" s="444"/>
      <c r="WP25" s="444"/>
      <c r="WQ25" s="444"/>
      <c r="WR25" s="444"/>
      <c r="WS25" s="444"/>
      <c r="WT25" s="444"/>
      <c r="WU25" s="444"/>
      <c r="WV25" s="444"/>
      <c r="WW25" s="444"/>
      <c r="WX25" s="444"/>
      <c r="WY25" s="444"/>
      <c r="WZ25" s="444"/>
      <c r="XA25" s="444"/>
      <c r="XB25" s="444"/>
      <c r="XC25" s="444"/>
      <c r="XD25" s="444"/>
      <c r="XE25" s="444"/>
      <c r="XF25" s="444"/>
      <c r="XG25" s="443"/>
    </row>
    <row r="26" spans="1:631" s="455" customFormat="1" ht="14.4">
      <c r="A26" s="1137"/>
      <c r="B26" s="1163" t="s">
        <v>241</v>
      </c>
      <c r="C26" s="1164" t="s">
        <v>795</v>
      </c>
      <c r="D26" s="1172">
        <v>25</v>
      </c>
      <c r="E26" s="374">
        <f t="shared" si="0"/>
        <v>0.15566148704347985</v>
      </c>
      <c r="F26" s="1166" t="s">
        <v>0</v>
      </c>
      <c r="G26" s="1167">
        <v>15</v>
      </c>
      <c r="H26" s="1168">
        <f t="shared" si="4"/>
        <v>721.8959899902344</v>
      </c>
      <c r="I26" s="1169">
        <f t="shared" si="5"/>
        <v>1415.97</v>
      </c>
      <c r="J26" s="1169">
        <f t="shared" si="6"/>
        <v>1415.97</v>
      </c>
      <c r="K26" s="447">
        <f t="shared" si="7"/>
        <v>0</v>
      </c>
      <c r="L26" s="448">
        <v>10828.439849853516</v>
      </c>
      <c r="M26" s="447"/>
      <c r="N26" s="1170">
        <v>3615.67</v>
      </c>
      <c r="O26" s="1170">
        <v>21239.55</v>
      </c>
      <c r="P26" s="449">
        <f t="shared" si="8"/>
        <v>0</v>
      </c>
      <c r="Q26" s="1170">
        <v>21239.55</v>
      </c>
      <c r="R26" s="449"/>
      <c r="S26" s="450"/>
      <c r="T26" s="449"/>
      <c r="U26" s="451">
        <v>0</v>
      </c>
      <c r="V26" s="450">
        <f t="shared" si="1"/>
        <v>0</v>
      </c>
      <c r="W26" s="449">
        <f t="shared" si="1"/>
        <v>0</v>
      </c>
      <c r="X26" s="449">
        <f t="shared" si="12"/>
        <v>0</v>
      </c>
      <c r="Y26" s="452">
        <f t="shared" si="2"/>
        <v>1.8366031317579932</v>
      </c>
      <c r="Z26" s="450">
        <f t="shared" si="3"/>
        <v>19887.546540294021</v>
      </c>
      <c r="AA26" s="453" t="str">
        <f t="shared" si="9"/>
        <v/>
      </c>
      <c r="AB26" s="1171" t="str">
        <f t="shared" si="10"/>
        <v/>
      </c>
      <c r="AC26" s="444"/>
      <c r="AD26" s="444"/>
      <c r="AE26" s="444"/>
      <c r="AF26" s="444"/>
      <c r="AG26" s="444"/>
      <c r="AH26" s="444"/>
      <c r="AI26" s="444"/>
      <c r="AJ26" s="444"/>
      <c r="AK26" s="444"/>
      <c r="AL26" s="444"/>
      <c r="AM26" s="444"/>
      <c r="AN26" s="444"/>
      <c r="AO26" s="444"/>
      <c r="AP26" s="444"/>
      <c r="AQ26" s="444"/>
      <c r="AR26" s="444"/>
      <c r="AS26" s="444"/>
      <c r="AT26" s="444"/>
      <c r="AU26" s="444"/>
      <c r="AV26" s="444"/>
      <c r="AW26" s="444"/>
      <c r="AX26" s="444"/>
      <c r="AY26" s="444"/>
      <c r="AZ26" s="444"/>
      <c r="BA26" s="444"/>
      <c r="BB26" s="444"/>
      <c r="BC26" s="444"/>
      <c r="BD26" s="444"/>
      <c r="BE26" s="444"/>
      <c r="BF26" s="444"/>
      <c r="BG26" s="444"/>
      <c r="BH26" s="444"/>
      <c r="BI26" s="444"/>
      <c r="BJ26" s="444"/>
      <c r="BK26" s="444"/>
      <c r="BL26" s="444"/>
      <c r="BM26" s="444"/>
      <c r="BN26" s="444"/>
      <c r="BO26" s="444"/>
      <c r="BP26" s="444"/>
      <c r="BQ26" s="444"/>
      <c r="BR26" s="444"/>
      <c r="BS26" s="444"/>
      <c r="BT26" s="444"/>
      <c r="BU26" s="444"/>
      <c r="BV26" s="444"/>
      <c r="BW26" s="444"/>
      <c r="BX26" s="444"/>
      <c r="BY26" s="444"/>
      <c r="BZ26" s="444"/>
      <c r="CA26" s="444"/>
      <c r="CB26" s="444"/>
      <c r="CC26" s="444"/>
      <c r="CD26" s="444"/>
      <c r="CE26" s="444"/>
      <c r="CF26" s="444"/>
      <c r="CG26" s="444"/>
      <c r="CH26" s="444"/>
      <c r="CI26" s="444"/>
      <c r="CJ26" s="444"/>
      <c r="CK26" s="444"/>
      <c r="CL26" s="444"/>
      <c r="CM26" s="444"/>
      <c r="CN26" s="444"/>
      <c r="CO26" s="444"/>
      <c r="CP26" s="444"/>
      <c r="CQ26" s="444"/>
      <c r="CR26" s="444"/>
      <c r="CS26" s="444"/>
      <c r="CT26" s="444"/>
      <c r="CU26" s="444"/>
      <c r="CV26" s="444"/>
      <c r="CW26" s="444"/>
      <c r="CX26" s="444"/>
      <c r="CY26" s="444"/>
      <c r="CZ26" s="444"/>
      <c r="DA26" s="444"/>
      <c r="DB26" s="444"/>
      <c r="DC26" s="444"/>
      <c r="DD26" s="444"/>
      <c r="DE26" s="444"/>
      <c r="DF26" s="444"/>
      <c r="DG26" s="444"/>
      <c r="DH26" s="444"/>
      <c r="DI26" s="444"/>
      <c r="DJ26" s="444"/>
      <c r="DK26" s="444"/>
      <c r="DL26" s="444"/>
      <c r="DM26" s="444"/>
      <c r="DN26" s="444"/>
      <c r="DO26" s="444"/>
      <c r="DP26" s="444"/>
      <c r="DQ26" s="444"/>
      <c r="DR26" s="444"/>
      <c r="DS26" s="444"/>
      <c r="DT26" s="444"/>
      <c r="DU26" s="444"/>
      <c r="DV26" s="444"/>
      <c r="DW26" s="444"/>
      <c r="DX26" s="444"/>
      <c r="DY26" s="444"/>
      <c r="DZ26" s="444"/>
      <c r="EA26" s="444"/>
      <c r="EB26" s="444"/>
      <c r="EC26" s="444"/>
      <c r="ED26" s="444"/>
      <c r="EE26" s="444"/>
      <c r="EF26" s="444"/>
      <c r="EG26" s="444"/>
      <c r="EH26" s="444"/>
      <c r="EI26" s="444"/>
      <c r="EJ26" s="444"/>
      <c r="EK26" s="444"/>
      <c r="EL26" s="444"/>
      <c r="EM26" s="444"/>
      <c r="EN26" s="444"/>
      <c r="EO26" s="444"/>
      <c r="EP26" s="444"/>
      <c r="EQ26" s="444"/>
      <c r="ER26" s="444"/>
      <c r="ES26" s="444"/>
      <c r="ET26" s="444"/>
      <c r="EU26" s="444"/>
      <c r="EV26" s="444"/>
      <c r="EW26" s="444"/>
      <c r="EX26" s="444"/>
      <c r="EY26" s="444"/>
      <c r="EZ26" s="444"/>
      <c r="FA26" s="444"/>
      <c r="FB26" s="444"/>
      <c r="FC26" s="444"/>
      <c r="FD26" s="444"/>
      <c r="FE26" s="444"/>
      <c r="FF26" s="444"/>
      <c r="FG26" s="444"/>
      <c r="FH26" s="444"/>
      <c r="FI26" s="444"/>
      <c r="FJ26" s="444"/>
      <c r="FK26" s="444"/>
      <c r="FL26" s="444"/>
      <c r="FM26" s="444"/>
      <c r="FN26" s="444"/>
      <c r="FO26" s="444"/>
      <c r="FP26" s="444"/>
      <c r="FQ26" s="444"/>
      <c r="FR26" s="444"/>
      <c r="FS26" s="444"/>
      <c r="FT26" s="444"/>
      <c r="FU26" s="444"/>
      <c r="FV26" s="444"/>
      <c r="FW26" s="444"/>
      <c r="FX26" s="444"/>
      <c r="FY26" s="444"/>
      <c r="FZ26" s="444"/>
      <c r="GA26" s="444"/>
      <c r="GB26" s="444"/>
      <c r="GC26" s="444"/>
      <c r="GD26" s="444"/>
      <c r="GE26" s="444"/>
      <c r="GF26" s="444"/>
      <c r="GG26" s="444"/>
      <c r="GH26" s="444"/>
      <c r="GI26" s="444"/>
      <c r="GJ26" s="444"/>
      <c r="GK26" s="444"/>
      <c r="GL26" s="444"/>
      <c r="GM26" s="444"/>
      <c r="GN26" s="444"/>
      <c r="GO26" s="444"/>
      <c r="GP26" s="444"/>
      <c r="GQ26" s="444"/>
      <c r="GR26" s="444"/>
      <c r="GS26" s="444"/>
      <c r="GT26" s="444"/>
      <c r="GU26" s="444"/>
      <c r="GV26" s="444"/>
      <c r="GW26" s="444"/>
      <c r="GX26" s="444"/>
      <c r="GY26" s="444"/>
      <c r="GZ26" s="444"/>
      <c r="HA26" s="444"/>
      <c r="HB26" s="444"/>
      <c r="HC26" s="444"/>
      <c r="HD26" s="444"/>
      <c r="HE26" s="444"/>
      <c r="HF26" s="444"/>
      <c r="HG26" s="444"/>
      <c r="HH26" s="444"/>
      <c r="HI26" s="444"/>
      <c r="HJ26" s="444"/>
      <c r="HK26" s="444"/>
      <c r="HL26" s="444"/>
      <c r="HM26" s="444"/>
      <c r="HN26" s="444"/>
      <c r="HO26" s="444"/>
      <c r="HP26" s="444"/>
      <c r="HQ26" s="444"/>
      <c r="HR26" s="444"/>
      <c r="HS26" s="444"/>
      <c r="HT26" s="444"/>
      <c r="HU26" s="444"/>
      <c r="HV26" s="444"/>
      <c r="HW26" s="444"/>
      <c r="HX26" s="444"/>
      <c r="HY26" s="444"/>
      <c r="HZ26" s="444"/>
      <c r="IA26" s="444"/>
      <c r="IB26" s="444"/>
      <c r="IC26" s="444"/>
      <c r="ID26" s="444"/>
      <c r="IE26" s="444"/>
      <c r="IF26" s="444"/>
      <c r="IG26" s="444"/>
      <c r="IH26" s="444"/>
      <c r="II26" s="444"/>
      <c r="IJ26" s="444"/>
      <c r="IK26" s="444"/>
      <c r="IL26" s="444"/>
      <c r="IM26" s="444"/>
      <c r="IN26" s="444"/>
      <c r="IO26" s="444"/>
      <c r="IP26" s="444"/>
      <c r="IQ26" s="444"/>
      <c r="IR26" s="444"/>
      <c r="IS26" s="444"/>
      <c r="IT26" s="444"/>
      <c r="IU26" s="444"/>
      <c r="IV26" s="444"/>
      <c r="IW26" s="444"/>
      <c r="IX26" s="444"/>
      <c r="IY26" s="444"/>
      <c r="IZ26" s="444"/>
      <c r="JA26" s="444"/>
      <c r="JB26" s="444"/>
      <c r="JC26" s="444"/>
      <c r="JD26" s="444"/>
      <c r="JE26" s="444"/>
      <c r="JF26" s="444"/>
      <c r="JG26" s="444"/>
      <c r="JH26" s="444"/>
      <c r="JI26" s="444"/>
      <c r="JJ26" s="444"/>
      <c r="JK26" s="444"/>
      <c r="JL26" s="444"/>
      <c r="JM26" s="444"/>
      <c r="JN26" s="444"/>
      <c r="JO26" s="444"/>
      <c r="JP26" s="444"/>
      <c r="JQ26" s="444"/>
      <c r="JR26" s="444"/>
      <c r="JS26" s="444"/>
      <c r="JT26" s="444"/>
      <c r="JU26" s="444"/>
      <c r="JV26" s="444"/>
      <c r="JW26" s="444"/>
      <c r="JX26" s="444"/>
      <c r="JY26" s="444"/>
      <c r="JZ26" s="444"/>
      <c r="KA26" s="444"/>
      <c r="KB26" s="444"/>
      <c r="KC26" s="444"/>
      <c r="KD26" s="444"/>
      <c r="KE26" s="444"/>
      <c r="KF26" s="444"/>
      <c r="KG26" s="444"/>
      <c r="KH26" s="444"/>
      <c r="KI26" s="444"/>
      <c r="KJ26" s="444"/>
      <c r="KK26" s="444"/>
      <c r="KL26" s="444"/>
      <c r="KM26" s="444"/>
      <c r="KN26" s="444"/>
      <c r="KO26" s="444"/>
      <c r="KP26" s="444"/>
      <c r="KQ26" s="444"/>
      <c r="KR26" s="444"/>
      <c r="KS26" s="444"/>
      <c r="KT26" s="444"/>
      <c r="KU26" s="444"/>
      <c r="KV26" s="444"/>
      <c r="KW26" s="444"/>
      <c r="KX26" s="444"/>
      <c r="KY26" s="444"/>
      <c r="KZ26" s="444"/>
      <c r="LA26" s="444"/>
      <c r="LB26" s="444"/>
      <c r="LC26" s="444"/>
      <c r="LD26" s="444"/>
      <c r="LE26" s="444"/>
      <c r="LF26" s="444"/>
      <c r="LG26" s="444"/>
      <c r="LH26" s="444"/>
      <c r="LI26" s="444"/>
      <c r="LJ26" s="444"/>
      <c r="LK26" s="444"/>
      <c r="LL26" s="444"/>
      <c r="LM26" s="444"/>
      <c r="LN26" s="444"/>
      <c r="LO26" s="444"/>
      <c r="LP26" s="444"/>
      <c r="LQ26" s="444"/>
      <c r="LR26" s="444"/>
      <c r="LS26" s="444"/>
      <c r="LT26" s="444"/>
      <c r="LU26" s="444"/>
      <c r="LV26" s="444"/>
      <c r="LW26" s="444"/>
      <c r="LX26" s="444"/>
      <c r="LY26" s="444"/>
      <c r="LZ26" s="444"/>
      <c r="MA26" s="444"/>
      <c r="MB26" s="444"/>
      <c r="MC26" s="444"/>
      <c r="MD26" s="444"/>
      <c r="ME26" s="444"/>
      <c r="MF26" s="444"/>
      <c r="MG26" s="444"/>
      <c r="MH26" s="444"/>
      <c r="MI26" s="444"/>
      <c r="MJ26" s="444"/>
      <c r="MK26" s="444"/>
      <c r="ML26" s="444"/>
      <c r="MM26" s="444"/>
      <c r="MN26" s="444"/>
      <c r="MO26" s="444"/>
      <c r="MP26" s="444"/>
      <c r="MQ26" s="444"/>
      <c r="MR26" s="444"/>
      <c r="MS26" s="444"/>
      <c r="MT26" s="444"/>
      <c r="MU26" s="444"/>
      <c r="MV26" s="444"/>
      <c r="MW26" s="444"/>
      <c r="MX26" s="444"/>
      <c r="MY26" s="444"/>
      <c r="MZ26" s="444"/>
      <c r="NA26" s="444"/>
      <c r="NB26" s="444"/>
      <c r="NC26" s="444"/>
      <c r="ND26" s="444"/>
      <c r="NE26" s="444"/>
      <c r="NF26" s="444"/>
      <c r="NG26" s="444"/>
      <c r="NH26" s="444"/>
      <c r="NI26" s="444"/>
      <c r="NJ26" s="444"/>
      <c r="NK26" s="444"/>
      <c r="NL26" s="444"/>
      <c r="NM26" s="444"/>
      <c r="NN26" s="444"/>
      <c r="NO26" s="444"/>
      <c r="NP26" s="444"/>
      <c r="NQ26" s="444"/>
      <c r="NR26" s="444"/>
      <c r="NS26" s="444"/>
      <c r="NT26" s="444"/>
      <c r="NU26" s="444"/>
      <c r="NV26" s="444"/>
      <c r="NW26" s="444"/>
      <c r="NX26" s="444"/>
      <c r="NY26" s="444"/>
      <c r="NZ26" s="444"/>
      <c r="OA26" s="444"/>
      <c r="OB26" s="444"/>
      <c r="OC26" s="444"/>
      <c r="OD26" s="444"/>
      <c r="OE26" s="444"/>
      <c r="OF26" s="444"/>
      <c r="OG26" s="444"/>
      <c r="OH26" s="444"/>
      <c r="OI26" s="444"/>
      <c r="OJ26" s="444"/>
      <c r="OK26" s="444"/>
      <c r="OL26" s="444"/>
      <c r="OM26" s="444"/>
      <c r="ON26" s="444"/>
      <c r="OO26" s="444"/>
      <c r="OP26" s="444"/>
      <c r="OQ26" s="444"/>
      <c r="OR26" s="444"/>
      <c r="OS26" s="444"/>
      <c r="OT26" s="444"/>
      <c r="OU26" s="444"/>
      <c r="OV26" s="444"/>
      <c r="OW26" s="444"/>
      <c r="OX26" s="444"/>
      <c r="OY26" s="444"/>
      <c r="OZ26" s="444"/>
      <c r="PA26" s="444"/>
      <c r="PB26" s="444"/>
      <c r="PC26" s="444"/>
      <c r="PD26" s="444"/>
      <c r="PE26" s="444"/>
      <c r="PF26" s="444"/>
      <c r="PG26" s="444"/>
      <c r="PH26" s="444"/>
      <c r="PI26" s="444"/>
      <c r="PJ26" s="444"/>
      <c r="PK26" s="444"/>
      <c r="PL26" s="444"/>
      <c r="PM26" s="444"/>
      <c r="PN26" s="444"/>
      <c r="PO26" s="444"/>
      <c r="PP26" s="444"/>
      <c r="PQ26" s="444"/>
      <c r="PR26" s="444"/>
      <c r="PS26" s="444"/>
      <c r="PT26" s="444"/>
      <c r="PU26" s="444"/>
      <c r="PV26" s="444"/>
      <c r="PW26" s="444"/>
      <c r="PX26" s="444"/>
      <c r="PY26" s="444"/>
      <c r="PZ26" s="444"/>
      <c r="QA26" s="444"/>
      <c r="QB26" s="444"/>
      <c r="QC26" s="444"/>
      <c r="QD26" s="444"/>
      <c r="QE26" s="444"/>
      <c r="QF26" s="444"/>
      <c r="QG26" s="444"/>
      <c r="QH26" s="444"/>
      <c r="QI26" s="444"/>
      <c r="QJ26" s="444"/>
      <c r="QK26" s="444"/>
      <c r="QL26" s="444"/>
      <c r="QM26" s="444"/>
      <c r="QN26" s="444"/>
      <c r="QO26" s="444"/>
      <c r="QP26" s="444"/>
      <c r="QQ26" s="444"/>
      <c r="QR26" s="444"/>
      <c r="QS26" s="444"/>
      <c r="QT26" s="444"/>
      <c r="QU26" s="444"/>
      <c r="QV26" s="444"/>
      <c r="QW26" s="444"/>
      <c r="QX26" s="444"/>
      <c r="QY26" s="444"/>
      <c r="QZ26" s="444"/>
      <c r="RA26" s="444"/>
      <c r="RB26" s="444"/>
      <c r="RC26" s="444"/>
      <c r="RD26" s="444"/>
      <c r="RE26" s="444"/>
      <c r="RF26" s="444"/>
      <c r="RG26" s="444"/>
      <c r="RH26" s="444"/>
      <c r="RI26" s="444"/>
      <c r="RJ26" s="444"/>
      <c r="RK26" s="444"/>
      <c r="RL26" s="444"/>
      <c r="RM26" s="444"/>
      <c r="RN26" s="444"/>
      <c r="RO26" s="444"/>
      <c r="RP26" s="444"/>
      <c r="RQ26" s="444"/>
      <c r="RR26" s="444"/>
      <c r="RS26" s="444"/>
      <c r="RT26" s="444"/>
      <c r="RU26" s="444"/>
      <c r="RV26" s="444"/>
      <c r="RW26" s="444"/>
      <c r="RX26" s="444"/>
      <c r="RY26" s="444"/>
      <c r="RZ26" s="444"/>
      <c r="SA26" s="444"/>
      <c r="SB26" s="444"/>
      <c r="SC26" s="444"/>
      <c r="SD26" s="444"/>
      <c r="SE26" s="444"/>
      <c r="SF26" s="444"/>
      <c r="SG26" s="444"/>
      <c r="SH26" s="444"/>
      <c r="SI26" s="444"/>
      <c r="SJ26" s="444"/>
      <c r="SK26" s="444"/>
      <c r="SL26" s="444"/>
      <c r="SM26" s="444"/>
      <c r="SN26" s="444"/>
      <c r="SO26" s="444"/>
      <c r="SP26" s="444"/>
      <c r="SQ26" s="444"/>
      <c r="SR26" s="444"/>
      <c r="SS26" s="444"/>
      <c r="ST26" s="444"/>
      <c r="SU26" s="444"/>
      <c r="SV26" s="444"/>
      <c r="SW26" s="444"/>
      <c r="SX26" s="444"/>
      <c r="SY26" s="444"/>
      <c r="SZ26" s="444"/>
      <c r="TA26" s="444"/>
      <c r="TB26" s="444"/>
      <c r="TC26" s="444"/>
      <c r="TD26" s="444"/>
      <c r="TE26" s="444"/>
      <c r="TF26" s="444"/>
      <c r="TG26" s="444"/>
      <c r="TH26" s="444"/>
      <c r="TI26" s="444"/>
      <c r="TJ26" s="444"/>
      <c r="TK26" s="444"/>
      <c r="TL26" s="444"/>
      <c r="TM26" s="444"/>
      <c r="TN26" s="444"/>
      <c r="TO26" s="444"/>
      <c r="TP26" s="444"/>
      <c r="TQ26" s="444"/>
      <c r="TR26" s="444"/>
      <c r="TS26" s="444"/>
      <c r="TT26" s="444"/>
      <c r="TU26" s="444"/>
      <c r="TV26" s="444"/>
      <c r="TW26" s="444"/>
      <c r="TX26" s="444"/>
      <c r="TY26" s="444"/>
      <c r="TZ26" s="444"/>
      <c r="UA26" s="444"/>
      <c r="UB26" s="444"/>
      <c r="UC26" s="444"/>
      <c r="UD26" s="444"/>
      <c r="UE26" s="444"/>
      <c r="UF26" s="444"/>
      <c r="UG26" s="444"/>
      <c r="UH26" s="444"/>
      <c r="UI26" s="444"/>
      <c r="UJ26" s="444"/>
      <c r="UK26" s="444"/>
      <c r="UL26" s="444"/>
      <c r="UM26" s="444"/>
      <c r="UN26" s="444"/>
      <c r="UO26" s="444"/>
      <c r="UP26" s="444"/>
      <c r="UQ26" s="444"/>
      <c r="UR26" s="444"/>
      <c r="US26" s="444"/>
      <c r="UT26" s="444"/>
      <c r="UU26" s="444"/>
      <c r="UV26" s="444"/>
      <c r="UW26" s="444"/>
      <c r="UX26" s="444"/>
      <c r="UY26" s="444"/>
      <c r="UZ26" s="444"/>
      <c r="VA26" s="444"/>
      <c r="VB26" s="444"/>
      <c r="VC26" s="444"/>
      <c r="VD26" s="444"/>
      <c r="VE26" s="444"/>
      <c r="VF26" s="444"/>
      <c r="VG26" s="444"/>
      <c r="VH26" s="444"/>
      <c r="VI26" s="444"/>
      <c r="VJ26" s="444"/>
      <c r="VK26" s="444"/>
      <c r="VL26" s="444"/>
      <c r="VM26" s="444"/>
      <c r="VN26" s="444"/>
      <c r="VO26" s="444"/>
      <c r="VP26" s="444"/>
      <c r="VQ26" s="444"/>
      <c r="VR26" s="444"/>
      <c r="VS26" s="444"/>
      <c r="VT26" s="444"/>
      <c r="VU26" s="444"/>
      <c r="VV26" s="444"/>
      <c r="VW26" s="444"/>
      <c r="VX26" s="444"/>
      <c r="VY26" s="444"/>
      <c r="VZ26" s="444"/>
      <c r="WA26" s="444"/>
      <c r="WB26" s="444"/>
      <c r="WC26" s="444"/>
      <c r="WD26" s="444"/>
      <c r="WE26" s="444"/>
      <c r="WF26" s="444"/>
      <c r="WG26" s="444"/>
      <c r="WH26" s="444"/>
      <c r="WI26" s="444"/>
      <c r="WJ26" s="444"/>
      <c r="WK26" s="444"/>
      <c r="WL26" s="444"/>
      <c r="WM26" s="444"/>
      <c r="WN26" s="444"/>
      <c r="WO26" s="444"/>
      <c r="WP26" s="444"/>
      <c r="WQ26" s="444"/>
      <c r="WR26" s="444"/>
      <c r="WS26" s="444"/>
      <c r="WT26" s="444"/>
      <c r="WU26" s="444"/>
      <c r="WV26" s="444"/>
      <c r="WW26" s="444"/>
      <c r="WX26" s="444"/>
      <c r="WY26" s="444"/>
      <c r="WZ26" s="444"/>
      <c r="XA26" s="444"/>
      <c r="XB26" s="444"/>
      <c r="XC26" s="444"/>
      <c r="XD26" s="444"/>
      <c r="XE26" s="444"/>
      <c r="XF26" s="444"/>
      <c r="XG26" s="443"/>
    </row>
    <row r="27" spans="1:631" s="455" customFormat="1" ht="14.4">
      <c r="A27" s="1137"/>
      <c r="B27" s="1163" t="s">
        <v>241</v>
      </c>
      <c r="C27" s="1164" t="s">
        <v>796</v>
      </c>
      <c r="D27" s="1172">
        <v>30</v>
      </c>
      <c r="E27" s="374">
        <f t="shared" si="0"/>
        <v>0.95988404533473037</v>
      </c>
      <c r="F27" s="1166" t="s">
        <v>28</v>
      </c>
      <c r="G27" s="1167">
        <v>10</v>
      </c>
      <c r="H27" s="1168">
        <f t="shared" si="4"/>
        <v>5564.449951171875</v>
      </c>
      <c r="I27" s="1169">
        <f t="shared" si="5"/>
        <v>6202.5749999999998</v>
      </c>
      <c r="J27" s="1169">
        <f t="shared" si="6"/>
        <v>6202.5749999999998</v>
      </c>
      <c r="K27" s="447">
        <f t="shared" si="7"/>
        <v>0</v>
      </c>
      <c r="L27" s="448">
        <v>55644.49951171875</v>
      </c>
      <c r="M27" s="447"/>
      <c r="N27" s="1170">
        <v>9303.86</v>
      </c>
      <c r="O27" s="1170">
        <v>62025.75</v>
      </c>
      <c r="P27" s="449">
        <f t="shared" si="8"/>
        <v>0</v>
      </c>
      <c r="Q27" s="1170">
        <v>62025.75</v>
      </c>
      <c r="R27" s="449"/>
      <c r="S27" s="450"/>
      <c r="T27" s="449"/>
      <c r="U27" s="451">
        <v>0</v>
      </c>
      <c r="V27" s="450">
        <f t="shared" si="1"/>
        <v>0</v>
      </c>
      <c r="W27" s="449">
        <f t="shared" si="1"/>
        <v>0</v>
      </c>
      <c r="X27" s="449">
        <f t="shared" si="12"/>
        <v>0</v>
      </c>
      <c r="Y27" s="452">
        <f t="shared" si="2"/>
        <v>1.6954026287103112</v>
      </c>
      <c r="Z27" s="450">
        <f t="shared" si="3"/>
        <v>94339.830745437604</v>
      </c>
      <c r="AA27" s="453" t="str">
        <f t="shared" si="9"/>
        <v/>
      </c>
      <c r="AB27" s="1171" t="str">
        <f t="shared" si="10"/>
        <v/>
      </c>
      <c r="AC27" s="444"/>
      <c r="AD27" s="444"/>
      <c r="AE27" s="444"/>
      <c r="AF27" s="444"/>
      <c r="AG27" s="444"/>
      <c r="AH27" s="444"/>
      <c r="AI27" s="444"/>
      <c r="AJ27" s="444"/>
      <c r="AK27" s="444"/>
      <c r="AL27" s="444"/>
      <c r="AM27" s="444"/>
      <c r="AN27" s="444"/>
      <c r="AO27" s="444"/>
      <c r="AP27" s="444"/>
      <c r="AQ27" s="444"/>
      <c r="AR27" s="444"/>
      <c r="AS27" s="444"/>
      <c r="AT27" s="444"/>
      <c r="AU27" s="444"/>
      <c r="AV27" s="444"/>
      <c r="AW27" s="444"/>
      <c r="AX27" s="444"/>
      <c r="AY27" s="444"/>
      <c r="AZ27" s="444"/>
      <c r="BA27" s="444"/>
      <c r="BB27" s="444"/>
      <c r="BC27" s="444"/>
      <c r="BD27" s="444"/>
      <c r="BE27" s="444"/>
      <c r="BF27" s="444"/>
      <c r="BG27" s="444"/>
      <c r="BH27" s="444"/>
      <c r="BI27" s="444"/>
      <c r="BJ27" s="444"/>
      <c r="BK27" s="444"/>
      <c r="BL27" s="444"/>
      <c r="BM27" s="444"/>
      <c r="BN27" s="444"/>
      <c r="BO27" s="444"/>
      <c r="BP27" s="444"/>
      <c r="BQ27" s="444"/>
      <c r="BR27" s="444"/>
      <c r="BS27" s="444"/>
      <c r="BT27" s="444"/>
      <c r="BU27" s="444"/>
      <c r="BV27" s="444"/>
      <c r="BW27" s="444"/>
      <c r="BX27" s="444"/>
      <c r="BY27" s="444"/>
      <c r="BZ27" s="444"/>
      <c r="CA27" s="444"/>
      <c r="CB27" s="444"/>
      <c r="CC27" s="444"/>
      <c r="CD27" s="444"/>
      <c r="CE27" s="444"/>
      <c r="CF27" s="444"/>
      <c r="CG27" s="444"/>
      <c r="CH27" s="444"/>
      <c r="CI27" s="444"/>
      <c r="CJ27" s="444"/>
      <c r="CK27" s="444"/>
      <c r="CL27" s="444"/>
      <c r="CM27" s="444"/>
      <c r="CN27" s="444"/>
      <c r="CO27" s="444"/>
      <c r="CP27" s="444"/>
      <c r="CQ27" s="444"/>
      <c r="CR27" s="444"/>
      <c r="CS27" s="444"/>
      <c r="CT27" s="444"/>
      <c r="CU27" s="444"/>
      <c r="CV27" s="444"/>
      <c r="CW27" s="444"/>
      <c r="CX27" s="444"/>
      <c r="CY27" s="444"/>
      <c r="CZ27" s="444"/>
      <c r="DA27" s="444"/>
      <c r="DB27" s="444"/>
      <c r="DC27" s="444"/>
      <c r="DD27" s="444"/>
      <c r="DE27" s="444"/>
      <c r="DF27" s="444"/>
      <c r="DG27" s="444"/>
      <c r="DH27" s="444"/>
      <c r="DI27" s="444"/>
      <c r="DJ27" s="444"/>
      <c r="DK27" s="444"/>
      <c r="DL27" s="444"/>
      <c r="DM27" s="444"/>
      <c r="DN27" s="444"/>
      <c r="DO27" s="444"/>
      <c r="DP27" s="444"/>
      <c r="DQ27" s="444"/>
      <c r="DR27" s="444"/>
      <c r="DS27" s="444"/>
      <c r="DT27" s="444"/>
      <c r="DU27" s="444"/>
      <c r="DV27" s="444"/>
      <c r="DW27" s="444"/>
      <c r="DX27" s="444"/>
      <c r="DY27" s="444"/>
      <c r="DZ27" s="444"/>
      <c r="EA27" s="444"/>
      <c r="EB27" s="444"/>
      <c r="EC27" s="444"/>
      <c r="ED27" s="444"/>
      <c r="EE27" s="444"/>
      <c r="EF27" s="444"/>
      <c r="EG27" s="444"/>
      <c r="EH27" s="444"/>
      <c r="EI27" s="444"/>
      <c r="EJ27" s="444"/>
      <c r="EK27" s="444"/>
      <c r="EL27" s="444"/>
      <c r="EM27" s="444"/>
      <c r="EN27" s="444"/>
      <c r="EO27" s="444"/>
      <c r="EP27" s="444"/>
      <c r="EQ27" s="444"/>
      <c r="ER27" s="444"/>
      <c r="ES27" s="444"/>
      <c r="ET27" s="444"/>
      <c r="EU27" s="444"/>
      <c r="EV27" s="444"/>
      <c r="EW27" s="444"/>
      <c r="EX27" s="444"/>
      <c r="EY27" s="444"/>
      <c r="EZ27" s="444"/>
      <c r="FA27" s="444"/>
      <c r="FB27" s="444"/>
      <c r="FC27" s="444"/>
      <c r="FD27" s="444"/>
      <c r="FE27" s="444"/>
      <c r="FF27" s="444"/>
      <c r="FG27" s="444"/>
      <c r="FH27" s="444"/>
      <c r="FI27" s="444"/>
      <c r="FJ27" s="444"/>
      <c r="FK27" s="444"/>
      <c r="FL27" s="444"/>
      <c r="FM27" s="444"/>
      <c r="FN27" s="444"/>
      <c r="FO27" s="444"/>
      <c r="FP27" s="444"/>
      <c r="FQ27" s="444"/>
      <c r="FR27" s="444"/>
      <c r="FS27" s="444"/>
      <c r="FT27" s="444"/>
      <c r="FU27" s="444"/>
      <c r="FV27" s="444"/>
      <c r="FW27" s="444"/>
      <c r="FX27" s="444"/>
      <c r="FY27" s="444"/>
      <c r="FZ27" s="444"/>
      <c r="GA27" s="444"/>
      <c r="GB27" s="444"/>
      <c r="GC27" s="444"/>
      <c r="GD27" s="444"/>
      <c r="GE27" s="444"/>
      <c r="GF27" s="444"/>
      <c r="GG27" s="444"/>
      <c r="GH27" s="444"/>
      <c r="GI27" s="444"/>
      <c r="GJ27" s="444"/>
      <c r="GK27" s="444"/>
      <c r="GL27" s="444"/>
      <c r="GM27" s="444"/>
      <c r="GN27" s="444"/>
      <c r="GO27" s="444"/>
      <c r="GP27" s="444"/>
      <c r="GQ27" s="444"/>
      <c r="GR27" s="444"/>
      <c r="GS27" s="444"/>
      <c r="GT27" s="444"/>
      <c r="GU27" s="444"/>
      <c r="GV27" s="444"/>
      <c r="GW27" s="444"/>
      <c r="GX27" s="444"/>
      <c r="GY27" s="444"/>
      <c r="GZ27" s="444"/>
      <c r="HA27" s="444"/>
      <c r="HB27" s="444"/>
      <c r="HC27" s="444"/>
      <c r="HD27" s="444"/>
      <c r="HE27" s="444"/>
      <c r="HF27" s="444"/>
      <c r="HG27" s="444"/>
      <c r="HH27" s="444"/>
      <c r="HI27" s="444"/>
      <c r="HJ27" s="444"/>
      <c r="HK27" s="444"/>
      <c r="HL27" s="444"/>
      <c r="HM27" s="444"/>
      <c r="HN27" s="444"/>
      <c r="HO27" s="444"/>
      <c r="HP27" s="444"/>
      <c r="HQ27" s="444"/>
      <c r="HR27" s="444"/>
      <c r="HS27" s="444"/>
      <c r="HT27" s="444"/>
      <c r="HU27" s="444"/>
      <c r="HV27" s="444"/>
      <c r="HW27" s="444"/>
      <c r="HX27" s="444"/>
      <c r="HY27" s="444"/>
      <c r="HZ27" s="444"/>
      <c r="IA27" s="444"/>
      <c r="IB27" s="444"/>
      <c r="IC27" s="444"/>
      <c r="ID27" s="444"/>
      <c r="IE27" s="444"/>
      <c r="IF27" s="444"/>
      <c r="IG27" s="444"/>
      <c r="IH27" s="444"/>
      <c r="II27" s="444"/>
      <c r="IJ27" s="444"/>
      <c r="IK27" s="444"/>
      <c r="IL27" s="444"/>
      <c r="IM27" s="444"/>
      <c r="IN27" s="444"/>
      <c r="IO27" s="444"/>
      <c r="IP27" s="444"/>
      <c r="IQ27" s="444"/>
      <c r="IR27" s="444"/>
      <c r="IS27" s="444"/>
      <c r="IT27" s="444"/>
      <c r="IU27" s="444"/>
      <c r="IV27" s="444"/>
      <c r="IW27" s="444"/>
      <c r="IX27" s="444"/>
      <c r="IY27" s="444"/>
      <c r="IZ27" s="444"/>
      <c r="JA27" s="444"/>
      <c r="JB27" s="444"/>
      <c r="JC27" s="444"/>
      <c r="JD27" s="444"/>
      <c r="JE27" s="444"/>
      <c r="JF27" s="444"/>
      <c r="JG27" s="444"/>
      <c r="JH27" s="444"/>
      <c r="JI27" s="444"/>
      <c r="JJ27" s="444"/>
      <c r="JK27" s="444"/>
      <c r="JL27" s="444"/>
      <c r="JM27" s="444"/>
      <c r="JN27" s="444"/>
      <c r="JO27" s="444"/>
      <c r="JP27" s="444"/>
      <c r="JQ27" s="444"/>
      <c r="JR27" s="444"/>
      <c r="JS27" s="444"/>
      <c r="JT27" s="444"/>
      <c r="JU27" s="444"/>
      <c r="JV27" s="444"/>
      <c r="JW27" s="444"/>
      <c r="JX27" s="444"/>
      <c r="JY27" s="444"/>
      <c r="JZ27" s="444"/>
      <c r="KA27" s="444"/>
      <c r="KB27" s="444"/>
      <c r="KC27" s="444"/>
      <c r="KD27" s="444"/>
      <c r="KE27" s="444"/>
      <c r="KF27" s="444"/>
      <c r="KG27" s="444"/>
      <c r="KH27" s="444"/>
      <c r="KI27" s="444"/>
      <c r="KJ27" s="444"/>
      <c r="KK27" s="444"/>
      <c r="KL27" s="444"/>
      <c r="KM27" s="444"/>
      <c r="KN27" s="444"/>
      <c r="KO27" s="444"/>
      <c r="KP27" s="444"/>
      <c r="KQ27" s="444"/>
      <c r="KR27" s="444"/>
      <c r="KS27" s="444"/>
      <c r="KT27" s="444"/>
      <c r="KU27" s="444"/>
      <c r="KV27" s="444"/>
      <c r="KW27" s="444"/>
      <c r="KX27" s="444"/>
      <c r="KY27" s="444"/>
      <c r="KZ27" s="444"/>
      <c r="LA27" s="444"/>
      <c r="LB27" s="444"/>
      <c r="LC27" s="444"/>
      <c r="LD27" s="444"/>
      <c r="LE27" s="444"/>
      <c r="LF27" s="444"/>
      <c r="LG27" s="444"/>
      <c r="LH27" s="444"/>
      <c r="LI27" s="444"/>
      <c r="LJ27" s="444"/>
      <c r="LK27" s="444"/>
      <c r="LL27" s="444"/>
      <c r="LM27" s="444"/>
      <c r="LN27" s="444"/>
      <c r="LO27" s="444"/>
      <c r="LP27" s="444"/>
      <c r="LQ27" s="444"/>
      <c r="LR27" s="444"/>
      <c r="LS27" s="444"/>
      <c r="LT27" s="444"/>
      <c r="LU27" s="444"/>
      <c r="LV27" s="444"/>
      <c r="LW27" s="444"/>
      <c r="LX27" s="444"/>
      <c r="LY27" s="444"/>
      <c r="LZ27" s="444"/>
      <c r="MA27" s="444"/>
      <c r="MB27" s="444"/>
      <c r="MC27" s="444"/>
      <c r="MD27" s="444"/>
      <c r="ME27" s="444"/>
      <c r="MF27" s="444"/>
      <c r="MG27" s="444"/>
      <c r="MH27" s="444"/>
      <c r="MI27" s="444"/>
      <c r="MJ27" s="444"/>
      <c r="MK27" s="444"/>
      <c r="ML27" s="444"/>
      <c r="MM27" s="444"/>
      <c r="MN27" s="444"/>
      <c r="MO27" s="444"/>
      <c r="MP27" s="444"/>
      <c r="MQ27" s="444"/>
      <c r="MR27" s="444"/>
      <c r="MS27" s="444"/>
      <c r="MT27" s="444"/>
      <c r="MU27" s="444"/>
      <c r="MV27" s="444"/>
      <c r="MW27" s="444"/>
      <c r="MX27" s="444"/>
      <c r="MY27" s="444"/>
      <c r="MZ27" s="444"/>
      <c r="NA27" s="444"/>
      <c r="NB27" s="444"/>
      <c r="NC27" s="444"/>
      <c r="ND27" s="444"/>
      <c r="NE27" s="444"/>
      <c r="NF27" s="444"/>
      <c r="NG27" s="444"/>
      <c r="NH27" s="444"/>
      <c r="NI27" s="444"/>
      <c r="NJ27" s="444"/>
      <c r="NK27" s="444"/>
      <c r="NL27" s="444"/>
      <c r="NM27" s="444"/>
      <c r="NN27" s="444"/>
      <c r="NO27" s="444"/>
      <c r="NP27" s="444"/>
      <c r="NQ27" s="444"/>
      <c r="NR27" s="444"/>
      <c r="NS27" s="444"/>
      <c r="NT27" s="444"/>
      <c r="NU27" s="444"/>
      <c r="NV27" s="444"/>
      <c r="NW27" s="444"/>
      <c r="NX27" s="444"/>
      <c r="NY27" s="444"/>
      <c r="NZ27" s="444"/>
      <c r="OA27" s="444"/>
      <c r="OB27" s="444"/>
      <c r="OC27" s="444"/>
      <c r="OD27" s="444"/>
      <c r="OE27" s="444"/>
      <c r="OF27" s="444"/>
      <c r="OG27" s="444"/>
      <c r="OH27" s="444"/>
      <c r="OI27" s="444"/>
      <c r="OJ27" s="444"/>
      <c r="OK27" s="444"/>
      <c r="OL27" s="444"/>
      <c r="OM27" s="444"/>
      <c r="ON27" s="444"/>
      <c r="OO27" s="444"/>
      <c r="OP27" s="444"/>
      <c r="OQ27" s="444"/>
      <c r="OR27" s="444"/>
      <c r="OS27" s="444"/>
      <c r="OT27" s="444"/>
      <c r="OU27" s="444"/>
      <c r="OV27" s="444"/>
      <c r="OW27" s="444"/>
      <c r="OX27" s="444"/>
      <c r="OY27" s="444"/>
      <c r="OZ27" s="444"/>
      <c r="PA27" s="444"/>
      <c r="PB27" s="444"/>
      <c r="PC27" s="444"/>
      <c r="PD27" s="444"/>
      <c r="PE27" s="444"/>
      <c r="PF27" s="444"/>
      <c r="PG27" s="444"/>
      <c r="PH27" s="444"/>
      <c r="PI27" s="444"/>
      <c r="PJ27" s="444"/>
      <c r="PK27" s="444"/>
      <c r="PL27" s="444"/>
      <c r="PM27" s="444"/>
      <c r="PN27" s="444"/>
      <c r="PO27" s="444"/>
      <c r="PP27" s="444"/>
      <c r="PQ27" s="444"/>
      <c r="PR27" s="444"/>
      <c r="PS27" s="444"/>
      <c r="PT27" s="444"/>
      <c r="PU27" s="444"/>
      <c r="PV27" s="444"/>
      <c r="PW27" s="444"/>
      <c r="PX27" s="444"/>
      <c r="PY27" s="444"/>
      <c r="PZ27" s="444"/>
      <c r="QA27" s="444"/>
      <c r="QB27" s="444"/>
      <c r="QC27" s="444"/>
      <c r="QD27" s="444"/>
      <c r="QE27" s="444"/>
      <c r="QF27" s="444"/>
      <c r="QG27" s="444"/>
      <c r="QH27" s="444"/>
      <c r="QI27" s="444"/>
      <c r="QJ27" s="444"/>
      <c r="QK27" s="444"/>
      <c r="QL27" s="444"/>
      <c r="QM27" s="444"/>
      <c r="QN27" s="444"/>
      <c r="QO27" s="444"/>
      <c r="QP27" s="444"/>
      <c r="QQ27" s="444"/>
      <c r="QR27" s="444"/>
      <c r="QS27" s="444"/>
      <c r="QT27" s="444"/>
      <c r="QU27" s="444"/>
      <c r="QV27" s="444"/>
      <c r="QW27" s="444"/>
      <c r="QX27" s="444"/>
      <c r="QY27" s="444"/>
      <c r="QZ27" s="444"/>
      <c r="RA27" s="444"/>
      <c r="RB27" s="444"/>
      <c r="RC27" s="444"/>
      <c r="RD27" s="444"/>
      <c r="RE27" s="444"/>
      <c r="RF27" s="444"/>
      <c r="RG27" s="444"/>
      <c r="RH27" s="444"/>
      <c r="RI27" s="444"/>
      <c r="RJ27" s="444"/>
      <c r="RK27" s="444"/>
      <c r="RL27" s="444"/>
      <c r="RM27" s="444"/>
      <c r="RN27" s="444"/>
      <c r="RO27" s="444"/>
      <c r="RP27" s="444"/>
      <c r="RQ27" s="444"/>
      <c r="RR27" s="444"/>
      <c r="RS27" s="444"/>
      <c r="RT27" s="444"/>
      <c r="RU27" s="444"/>
      <c r="RV27" s="444"/>
      <c r="RW27" s="444"/>
      <c r="RX27" s="444"/>
      <c r="RY27" s="444"/>
      <c r="RZ27" s="444"/>
      <c r="SA27" s="444"/>
      <c r="SB27" s="444"/>
      <c r="SC27" s="444"/>
      <c r="SD27" s="444"/>
      <c r="SE27" s="444"/>
      <c r="SF27" s="444"/>
      <c r="SG27" s="444"/>
      <c r="SH27" s="444"/>
      <c r="SI27" s="444"/>
      <c r="SJ27" s="444"/>
      <c r="SK27" s="444"/>
      <c r="SL27" s="444"/>
      <c r="SM27" s="444"/>
      <c r="SN27" s="444"/>
      <c r="SO27" s="444"/>
      <c r="SP27" s="444"/>
      <c r="SQ27" s="444"/>
      <c r="SR27" s="444"/>
      <c r="SS27" s="444"/>
      <c r="ST27" s="444"/>
      <c r="SU27" s="444"/>
      <c r="SV27" s="444"/>
      <c r="SW27" s="444"/>
      <c r="SX27" s="444"/>
      <c r="SY27" s="444"/>
      <c r="SZ27" s="444"/>
      <c r="TA27" s="444"/>
      <c r="TB27" s="444"/>
      <c r="TC27" s="444"/>
      <c r="TD27" s="444"/>
      <c r="TE27" s="444"/>
      <c r="TF27" s="444"/>
      <c r="TG27" s="444"/>
      <c r="TH27" s="444"/>
      <c r="TI27" s="444"/>
      <c r="TJ27" s="444"/>
      <c r="TK27" s="444"/>
      <c r="TL27" s="444"/>
      <c r="TM27" s="444"/>
      <c r="TN27" s="444"/>
      <c r="TO27" s="444"/>
      <c r="TP27" s="444"/>
      <c r="TQ27" s="444"/>
      <c r="TR27" s="444"/>
      <c r="TS27" s="444"/>
      <c r="TT27" s="444"/>
      <c r="TU27" s="444"/>
      <c r="TV27" s="444"/>
      <c r="TW27" s="444"/>
      <c r="TX27" s="444"/>
      <c r="TY27" s="444"/>
      <c r="TZ27" s="444"/>
      <c r="UA27" s="444"/>
      <c r="UB27" s="444"/>
      <c r="UC27" s="444"/>
      <c r="UD27" s="444"/>
      <c r="UE27" s="444"/>
      <c r="UF27" s="444"/>
      <c r="UG27" s="444"/>
      <c r="UH27" s="444"/>
      <c r="UI27" s="444"/>
      <c r="UJ27" s="444"/>
      <c r="UK27" s="444"/>
      <c r="UL27" s="444"/>
      <c r="UM27" s="444"/>
      <c r="UN27" s="444"/>
      <c r="UO27" s="444"/>
      <c r="UP27" s="444"/>
      <c r="UQ27" s="444"/>
      <c r="UR27" s="444"/>
      <c r="US27" s="444"/>
      <c r="UT27" s="444"/>
      <c r="UU27" s="444"/>
      <c r="UV27" s="444"/>
      <c r="UW27" s="444"/>
      <c r="UX27" s="444"/>
      <c r="UY27" s="444"/>
      <c r="UZ27" s="444"/>
      <c r="VA27" s="444"/>
      <c r="VB27" s="444"/>
      <c r="VC27" s="444"/>
      <c r="VD27" s="444"/>
      <c r="VE27" s="444"/>
      <c r="VF27" s="444"/>
      <c r="VG27" s="444"/>
      <c r="VH27" s="444"/>
      <c r="VI27" s="444"/>
      <c r="VJ27" s="444"/>
      <c r="VK27" s="444"/>
      <c r="VL27" s="444"/>
      <c r="VM27" s="444"/>
      <c r="VN27" s="444"/>
      <c r="VO27" s="444"/>
      <c r="VP27" s="444"/>
      <c r="VQ27" s="444"/>
      <c r="VR27" s="444"/>
      <c r="VS27" s="444"/>
      <c r="VT27" s="444"/>
      <c r="VU27" s="444"/>
      <c r="VV27" s="444"/>
      <c r="VW27" s="444"/>
      <c r="VX27" s="444"/>
      <c r="VY27" s="444"/>
      <c r="VZ27" s="444"/>
      <c r="WA27" s="444"/>
      <c r="WB27" s="444"/>
      <c r="WC27" s="444"/>
      <c r="WD27" s="444"/>
      <c r="WE27" s="444"/>
      <c r="WF27" s="444"/>
      <c r="WG27" s="444"/>
      <c r="WH27" s="444"/>
      <c r="WI27" s="444"/>
      <c r="WJ27" s="444"/>
      <c r="WK27" s="444"/>
      <c r="WL27" s="444"/>
      <c r="WM27" s="444"/>
      <c r="WN27" s="444"/>
      <c r="WO27" s="444"/>
      <c r="WP27" s="444"/>
      <c r="WQ27" s="444"/>
      <c r="WR27" s="444"/>
      <c r="WS27" s="444"/>
      <c r="WT27" s="444"/>
      <c r="WU27" s="444"/>
      <c r="WV27" s="444"/>
      <c r="WW27" s="444"/>
      <c r="WX27" s="444"/>
      <c r="WY27" s="444"/>
      <c r="WZ27" s="444"/>
      <c r="XA27" s="444"/>
      <c r="XB27" s="444"/>
      <c r="XC27" s="444"/>
      <c r="XD27" s="444"/>
      <c r="XE27" s="444"/>
      <c r="XF27" s="444"/>
      <c r="XG27" s="443"/>
    </row>
    <row r="28" spans="1:631" s="455" customFormat="1" ht="14.4">
      <c r="A28" s="1137"/>
      <c r="B28" s="1163" t="s">
        <v>241</v>
      </c>
      <c r="C28" s="1164" t="s">
        <v>797</v>
      </c>
      <c r="D28" s="1172">
        <v>30</v>
      </c>
      <c r="E28" s="374">
        <f t="shared" si="0"/>
        <v>0.71587655592156585</v>
      </c>
      <c r="F28" s="1166" t="s">
        <v>0</v>
      </c>
      <c r="G28" s="1167">
        <v>16</v>
      </c>
      <c r="H28" s="1168">
        <f t="shared" si="4"/>
        <v>2593.7112443447113</v>
      </c>
      <c r="I28" s="1169">
        <f t="shared" si="5"/>
        <v>2673.3287500000001</v>
      </c>
      <c r="J28" s="1169">
        <f t="shared" si="6"/>
        <v>2673.3287500000001</v>
      </c>
      <c r="K28" s="447">
        <f t="shared" si="7"/>
        <v>0</v>
      </c>
      <c r="L28" s="448">
        <v>41499.379909515381</v>
      </c>
      <c r="M28" s="447"/>
      <c r="N28" s="1170">
        <v>6773.92</v>
      </c>
      <c r="O28" s="1170">
        <v>42773.26</v>
      </c>
      <c r="P28" s="449">
        <f t="shared" si="8"/>
        <v>0</v>
      </c>
      <c r="Q28" s="1170">
        <v>42773.26</v>
      </c>
      <c r="R28" s="449"/>
      <c r="S28" s="450"/>
      <c r="T28" s="449"/>
      <c r="U28" s="1115">
        <v>0.03</v>
      </c>
      <c r="V28" s="450">
        <f t="shared" si="1"/>
        <v>0</v>
      </c>
      <c r="W28" s="449">
        <f t="shared" si="1"/>
        <v>0</v>
      </c>
      <c r="X28" s="449">
        <f t="shared" si="12"/>
        <v>5.5073234073918673</v>
      </c>
      <c r="Y28" s="452">
        <f t="shared" si="2"/>
        <v>2.0307517973838265</v>
      </c>
      <c r="Z28" s="450">
        <f t="shared" si="3"/>
        <v>84274.940341562615</v>
      </c>
      <c r="AA28" s="453" t="str">
        <f t="shared" si="9"/>
        <v/>
      </c>
      <c r="AB28" s="1171" t="str">
        <f t="shared" si="10"/>
        <v/>
      </c>
      <c r="AC28" s="444"/>
      <c r="AD28" s="444"/>
      <c r="AE28" s="444"/>
      <c r="AF28" s="444"/>
      <c r="AG28" s="444"/>
      <c r="AH28" s="444"/>
      <c r="AI28" s="444"/>
      <c r="AJ28" s="444"/>
      <c r="AK28" s="444"/>
      <c r="AL28" s="444"/>
      <c r="AM28" s="444"/>
      <c r="AN28" s="444"/>
      <c r="AO28" s="444"/>
      <c r="AP28" s="444"/>
      <c r="AQ28" s="444"/>
      <c r="AR28" s="444"/>
      <c r="AS28" s="444"/>
      <c r="AT28" s="444"/>
      <c r="AU28" s="444"/>
      <c r="AV28" s="444"/>
      <c r="AW28" s="444"/>
      <c r="AX28" s="444"/>
      <c r="AY28" s="444"/>
      <c r="AZ28" s="444"/>
      <c r="BA28" s="444"/>
      <c r="BB28" s="444"/>
      <c r="BC28" s="444"/>
      <c r="BD28" s="444"/>
      <c r="BE28" s="444"/>
      <c r="BF28" s="444"/>
      <c r="BG28" s="444"/>
      <c r="BH28" s="444"/>
      <c r="BI28" s="444"/>
      <c r="BJ28" s="444"/>
      <c r="BK28" s="444"/>
      <c r="BL28" s="444"/>
      <c r="BM28" s="444"/>
      <c r="BN28" s="444"/>
      <c r="BO28" s="444"/>
      <c r="BP28" s="444"/>
      <c r="BQ28" s="444"/>
      <c r="BR28" s="444"/>
      <c r="BS28" s="444"/>
      <c r="BT28" s="444"/>
      <c r="BU28" s="444"/>
      <c r="BV28" s="444"/>
      <c r="BW28" s="444"/>
      <c r="BX28" s="444"/>
      <c r="BY28" s="444"/>
      <c r="BZ28" s="444"/>
      <c r="CA28" s="444"/>
      <c r="CB28" s="444"/>
      <c r="CC28" s="444"/>
      <c r="CD28" s="444"/>
      <c r="CE28" s="444"/>
      <c r="CF28" s="444"/>
      <c r="CG28" s="444"/>
      <c r="CH28" s="444"/>
      <c r="CI28" s="444"/>
      <c r="CJ28" s="444"/>
      <c r="CK28" s="444"/>
      <c r="CL28" s="444"/>
      <c r="CM28" s="444"/>
      <c r="CN28" s="444"/>
      <c r="CO28" s="444"/>
      <c r="CP28" s="444"/>
      <c r="CQ28" s="444"/>
      <c r="CR28" s="444"/>
      <c r="CS28" s="444"/>
      <c r="CT28" s="444"/>
      <c r="CU28" s="444"/>
      <c r="CV28" s="444"/>
      <c r="CW28" s="444"/>
      <c r="CX28" s="444"/>
      <c r="CY28" s="444"/>
      <c r="CZ28" s="444"/>
      <c r="DA28" s="444"/>
      <c r="DB28" s="444"/>
      <c r="DC28" s="444"/>
      <c r="DD28" s="444"/>
      <c r="DE28" s="444"/>
      <c r="DF28" s="444"/>
      <c r="DG28" s="444"/>
      <c r="DH28" s="444"/>
      <c r="DI28" s="444"/>
      <c r="DJ28" s="444"/>
      <c r="DK28" s="444"/>
      <c r="DL28" s="444"/>
      <c r="DM28" s="444"/>
      <c r="DN28" s="444"/>
      <c r="DO28" s="444"/>
      <c r="DP28" s="444"/>
      <c r="DQ28" s="444"/>
      <c r="DR28" s="444"/>
      <c r="DS28" s="444"/>
      <c r="DT28" s="444"/>
      <c r="DU28" s="444"/>
      <c r="DV28" s="444"/>
      <c r="DW28" s="444"/>
      <c r="DX28" s="444"/>
      <c r="DY28" s="444"/>
      <c r="DZ28" s="444"/>
      <c r="EA28" s="444"/>
      <c r="EB28" s="444"/>
      <c r="EC28" s="444"/>
      <c r="ED28" s="444"/>
      <c r="EE28" s="444"/>
      <c r="EF28" s="444"/>
      <c r="EG28" s="444"/>
      <c r="EH28" s="444"/>
      <c r="EI28" s="444"/>
      <c r="EJ28" s="444"/>
      <c r="EK28" s="444"/>
      <c r="EL28" s="444"/>
      <c r="EM28" s="444"/>
      <c r="EN28" s="444"/>
      <c r="EO28" s="444"/>
      <c r="EP28" s="444"/>
      <c r="EQ28" s="444"/>
      <c r="ER28" s="444"/>
      <c r="ES28" s="444"/>
      <c r="ET28" s="444"/>
      <c r="EU28" s="444"/>
      <c r="EV28" s="444"/>
      <c r="EW28" s="444"/>
      <c r="EX28" s="444"/>
      <c r="EY28" s="444"/>
      <c r="EZ28" s="444"/>
      <c r="FA28" s="444"/>
      <c r="FB28" s="444"/>
      <c r="FC28" s="444"/>
      <c r="FD28" s="444"/>
      <c r="FE28" s="444"/>
      <c r="FF28" s="444"/>
      <c r="FG28" s="444"/>
      <c r="FH28" s="444"/>
      <c r="FI28" s="444"/>
      <c r="FJ28" s="444"/>
      <c r="FK28" s="444"/>
      <c r="FL28" s="444"/>
      <c r="FM28" s="444"/>
      <c r="FN28" s="444"/>
      <c r="FO28" s="444"/>
      <c r="FP28" s="444"/>
      <c r="FQ28" s="444"/>
      <c r="FR28" s="444"/>
      <c r="FS28" s="444"/>
      <c r="FT28" s="444"/>
      <c r="FU28" s="444"/>
      <c r="FV28" s="444"/>
      <c r="FW28" s="444"/>
      <c r="FX28" s="444"/>
      <c r="FY28" s="444"/>
      <c r="FZ28" s="444"/>
      <c r="GA28" s="444"/>
      <c r="GB28" s="444"/>
      <c r="GC28" s="444"/>
      <c r="GD28" s="444"/>
      <c r="GE28" s="444"/>
      <c r="GF28" s="444"/>
      <c r="GG28" s="444"/>
      <c r="GH28" s="444"/>
      <c r="GI28" s="444"/>
      <c r="GJ28" s="444"/>
      <c r="GK28" s="444"/>
      <c r="GL28" s="444"/>
      <c r="GM28" s="444"/>
      <c r="GN28" s="444"/>
      <c r="GO28" s="444"/>
      <c r="GP28" s="444"/>
      <c r="GQ28" s="444"/>
      <c r="GR28" s="444"/>
      <c r="GS28" s="444"/>
      <c r="GT28" s="444"/>
      <c r="GU28" s="444"/>
      <c r="GV28" s="444"/>
      <c r="GW28" s="444"/>
      <c r="GX28" s="444"/>
      <c r="GY28" s="444"/>
      <c r="GZ28" s="444"/>
      <c r="HA28" s="444"/>
      <c r="HB28" s="444"/>
      <c r="HC28" s="444"/>
      <c r="HD28" s="444"/>
      <c r="HE28" s="444"/>
      <c r="HF28" s="444"/>
      <c r="HG28" s="444"/>
      <c r="HH28" s="444"/>
      <c r="HI28" s="444"/>
      <c r="HJ28" s="444"/>
      <c r="HK28" s="444"/>
      <c r="HL28" s="444"/>
      <c r="HM28" s="444"/>
      <c r="HN28" s="444"/>
      <c r="HO28" s="444"/>
      <c r="HP28" s="444"/>
      <c r="HQ28" s="444"/>
      <c r="HR28" s="444"/>
      <c r="HS28" s="444"/>
      <c r="HT28" s="444"/>
      <c r="HU28" s="444"/>
      <c r="HV28" s="444"/>
      <c r="HW28" s="444"/>
      <c r="HX28" s="444"/>
      <c r="HY28" s="444"/>
      <c r="HZ28" s="444"/>
      <c r="IA28" s="444"/>
      <c r="IB28" s="444"/>
      <c r="IC28" s="444"/>
      <c r="ID28" s="444"/>
      <c r="IE28" s="444"/>
      <c r="IF28" s="444"/>
      <c r="IG28" s="444"/>
      <c r="IH28" s="444"/>
      <c r="II28" s="444"/>
      <c r="IJ28" s="444"/>
      <c r="IK28" s="444"/>
      <c r="IL28" s="444"/>
      <c r="IM28" s="444"/>
      <c r="IN28" s="444"/>
      <c r="IO28" s="444"/>
      <c r="IP28" s="444"/>
      <c r="IQ28" s="444"/>
      <c r="IR28" s="444"/>
      <c r="IS28" s="444"/>
      <c r="IT28" s="444"/>
      <c r="IU28" s="444"/>
      <c r="IV28" s="444"/>
      <c r="IW28" s="444"/>
      <c r="IX28" s="444"/>
      <c r="IY28" s="444"/>
      <c r="IZ28" s="444"/>
      <c r="JA28" s="444"/>
      <c r="JB28" s="444"/>
      <c r="JC28" s="444"/>
      <c r="JD28" s="444"/>
      <c r="JE28" s="444"/>
      <c r="JF28" s="444"/>
      <c r="JG28" s="444"/>
      <c r="JH28" s="444"/>
      <c r="JI28" s="444"/>
      <c r="JJ28" s="444"/>
      <c r="JK28" s="444"/>
      <c r="JL28" s="444"/>
      <c r="JM28" s="444"/>
      <c r="JN28" s="444"/>
      <c r="JO28" s="444"/>
      <c r="JP28" s="444"/>
      <c r="JQ28" s="444"/>
      <c r="JR28" s="444"/>
      <c r="JS28" s="444"/>
      <c r="JT28" s="444"/>
      <c r="JU28" s="444"/>
      <c r="JV28" s="444"/>
      <c r="JW28" s="444"/>
      <c r="JX28" s="444"/>
      <c r="JY28" s="444"/>
      <c r="JZ28" s="444"/>
      <c r="KA28" s="444"/>
      <c r="KB28" s="444"/>
      <c r="KC28" s="444"/>
      <c r="KD28" s="444"/>
      <c r="KE28" s="444"/>
      <c r="KF28" s="444"/>
      <c r="KG28" s="444"/>
      <c r="KH28" s="444"/>
      <c r="KI28" s="444"/>
      <c r="KJ28" s="444"/>
      <c r="KK28" s="444"/>
      <c r="KL28" s="444"/>
      <c r="KM28" s="444"/>
      <c r="KN28" s="444"/>
      <c r="KO28" s="444"/>
      <c r="KP28" s="444"/>
      <c r="KQ28" s="444"/>
      <c r="KR28" s="444"/>
      <c r="KS28" s="444"/>
      <c r="KT28" s="444"/>
      <c r="KU28" s="444"/>
      <c r="KV28" s="444"/>
      <c r="KW28" s="444"/>
      <c r="KX28" s="444"/>
      <c r="KY28" s="444"/>
      <c r="KZ28" s="444"/>
      <c r="LA28" s="444"/>
      <c r="LB28" s="444"/>
      <c r="LC28" s="444"/>
      <c r="LD28" s="444"/>
      <c r="LE28" s="444"/>
      <c r="LF28" s="444"/>
      <c r="LG28" s="444"/>
      <c r="LH28" s="444"/>
      <c r="LI28" s="444"/>
      <c r="LJ28" s="444"/>
      <c r="LK28" s="444"/>
      <c r="LL28" s="444"/>
      <c r="LM28" s="444"/>
      <c r="LN28" s="444"/>
      <c r="LO28" s="444"/>
      <c r="LP28" s="444"/>
      <c r="LQ28" s="444"/>
      <c r="LR28" s="444"/>
      <c r="LS28" s="444"/>
      <c r="LT28" s="444"/>
      <c r="LU28" s="444"/>
      <c r="LV28" s="444"/>
      <c r="LW28" s="444"/>
      <c r="LX28" s="444"/>
      <c r="LY28" s="444"/>
      <c r="LZ28" s="444"/>
      <c r="MA28" s="444"/>
      <c r="MB28" s="444"/>
      <c r="MC28" s="444"/>
      <c r="MD28" s="444"/>
      <c r="ME28" s="444"/>
      <c r="MF28" s="444"/>
      <c r="MG28" s="444"/>
      <c r="MH28" s="444"/>
      <c r="MI28" s="444"/>
      <c r="MJ28" s="444"/>
      <c r="MK28" s="444"/>
      <c r="ML28" s="444"/>
      <c r="MM28" s="444"/>
      <c r="MN28" s="444"/>
      <c r="MO28" s="444"/>
      <c r="MP28" s="444"/>
      <c r="MQ28" s="444"/>
      <c r="MR28" s="444"/>
      <c r="MS28" s="444"/>
      <c r="MT28" s="444"/>
      <c r="MU28" s="444"/>
      <c r="MV28" s="444"/>
      <c r="MW28" s="444"/>
      <c r="MX28" s="444"/>
      <c r="MY28" s="444"/>
      <c r="MZ28" s="444"/>
      <c r="NA28" s="444"/>
      <c r="NB28" s="444"/>
      <c r="NC28" s="444"/>
      <c r="ND28" s="444"/>
      <c r="NE28" s="444"/>
      <c r="NF28" s="444"/>
      <c r="NG28" s="444"/>
      <c r="NH28" s="444"/>
      <c r="NI28" s="444"/>
      <c r="NJ28" s="444"/>
      <c r="NK28" s="444"/>
      <c r="NL28" s="444"/>
      <c r="NM28" s="444"/>
      <c r="NN28" s="444"/>
      <c r="NO28" s="444"/>
      <c r="NP28" s="444"/>
      <c r="NQ28" s="444"/>
      <c r="NR28" s="444"/>
      <c r="NS28" s="444"/>
      <c r="NT28" s="444"/>
      <c r="NU28" s="444"/>
      <c r="NV28" s="444"/>
      <c r="NW28" s="444"/>
      <c r="NX28" s="444"/>
      <c r="NY28" s="444"/>
      <c r="NZ28" s="444"/>
      <c r="OA28" s="444"/>
      <c r="OB28" s="444"/>
      <c r="OC28" s="444"/>
      <c r="OD28" s="444"/>
      <c r="OE28" s="444"/>
      <c r="OF28" s="444"/>
      <c r="OG28" s="444"/>
      <c r="OH28" s="444"/>
      <c r="OI28" s="444"/>
      <c r="OJ28" s="444"/>
      <c r="OK28" s="444"/>
      <c r="OL28" s="444"/>
      <c r="OM28" s="444"/>
      <c r="ON28" s="444"/>
      <c r="OO28" s="444"/>
      <c r="OP28" s="444"/>
      <c r="OQ28" s="444"/>
      <c r="OR28" s="444"/>
      <c r="OS28" s="444"/>
      <c r="OT28" s="444"/>
      <c r="OU28" s="444"/>
      <c r="OV28" s="444"/>
      <c r="OW28" s="444"/>
      <c r="OX28" s="444"/>
      <c r="OY28" s="444"/>
      <c r="OZ28" s="444"/>
      <c r="PA28" s="444"/>
      <c r="PB28" s="444"/>
      <c r="PC28" s="444"/>
      <c r="PD28" s="444"/>
      <c r="PE28" s="444"/>
      <c r="PF28" s="444"/>
      <c r="PG28" s="444"/>
      <c r="PH28" s="444"/>
      <c r="PI28" s="444"/>
      <c r="PJ28" s="444"/>
      <c r="PK28" s="444"/>
      <c r="PL28" s="444"/>
      <c r="PM28" s="444"/>
      <c r="PN28" s="444"/>
      <c r="PO28" s="444"/>
      <c r="PP28" s="444"/>
      <c r="PQ28" s="444"/>
      <c r="PR28" s="444"/>
      <c r="PS28" s="444"/>
      <c r="PT28" s="444"/>
      <c r="PU28" s="444"/>
      <c r="PV28" s="444"/>
      <c r="PW28" s="444"/>
      <c r="PX28" s="444"/>
      <c r="PY28" s="444"/>
      <c r="PZ28" s="444"/>
      <c r="QA28" s="444"/>
      <c r="QB28" s="444"/>
      <c r="QC28" s="444"/>
      <c r="QD28" s="444"/>
      <c r="QE28" s="444"/>
      <c r="QF28" s="444"/>
      <c r="QG28" s="444"/>
      <c r="QH28" s="444"/>
      <c r="QI28" s="444"/>
      <c r="QJ28" s="444"/>
      <c r="QK28" s="444"/>
      <c r="QL28" s="444"/>
      <c r="QM28" s="444"/>
      <c r="QN28" s="444"/>
      <c r="QO28" s="444"/>
      <c r="QP28" s="444"/>
      <c r="QQ28" s="444"/>
      <c r="QR28" s="444"/>
      <c r="QS28" s="444"/>
      <c r="QT28" s="444"/>
      <c r="QU28" s="444"/>
      <c r="QV28" s="444"/>
      <c r="QW28" s="444"/>
      <c r="QX28" s="444"/>
      <c r="QY28" s="444"/>
      <c r="QZ28" s="444"/>
      <c r="RA28" s="444"/>
      <c r="RB28" s="444"/>
      <c r="RC28" s="444"/>
      <c r="RD28" s="444"/>
      <c r="RE28" s="444"/>
      <c r="RF28" s="444"/>
      <c r="RG28" s="444"/>
      <c r="RH28" s="444"/>
      <c r="RI28" s="444"/>
      <c r="RJ28" s="444"/>
      <c r="RK28" s="444"/>
      <c r="RL28" s="444"/>
      <c r="RM28" s="444"/>
      <c r="RN28" s="444"/>
      <c r="RO28" s="444"/>
      <c r="RP28" s="444"/>
      <c r="RQ28" s="444"/>
      <c r="RR28" s="444"/>
      <c r="RS28" s="444"/>
      <c r="RT28" s="444"/>
      <c r="RU28" s="444"/>
      <c r="RV28" s="444"/>
      <c r="RW28" s="444"/>
      <c r="RX28" s="444"/>
      <c r="RY28" s="444"/>
      <c r="RZ28" s="444"/>
      <c r="SA28" s="444"/>
      <c r="SB28" s="444"/>
      <c r="SC28" s="444"/>
      <c r="SD28" s="444"/>
      <c r="SE28" s="444"/>
      <c r="SF28" s="444"/>
      <c r="SG28" s="444"/>
      <c r="SH28" s="444"/>
      <c r="SI28" s="444"/>
      <c r="SJ28" s="444"/>
      <c r="SK28" s="444"/>
      <c r="SL28" s="444"/>
      <c r="SM28" s="444"/>
      <c r="SN28" s="444"/>
      <c r="SO28" s="444"/>
      <c r="SP28" s="444"/>
      <c r="SQ28" s="444"/>
      <c r="SR28" s="444"/>
      <c r="SS28" s="444"/>
      <c r="ST28" s="444"/>
      <c r="SU28" s="444"/>
      <c r="SV28" s="444"/>
      <c r="SW28" s="444"/>
      <c r="SX28" s="444"/>
      <c r="SY28" s="444"/>
      <c r="SZ28" s="444"/>
      <c r="TA28" s="444"/>
      <c r="TB28" s="444"/>
      <c r="TC28" s="444"/>
      <c r="TD28" s="444"/>
      <c r="TE28" s="444"/>
      <c r="TF28" s="444"/>
      <c r="TG28" s="444"/>
      <c r="TH28" s="444"/>
      <c r="TI28" s="444"/>
      <c r="TJ28" s="444"/>
      <c r="TK28" s="444"/>
      <c r="TL28" s="444"/>
      <c r="TM28" s="444"/>
      <c r="TN28" s="444"/>
      <c r="TO28" s="444"/>
      <c r="TP28" s="444"/>
      <c r="TQ28" s="444"/>
      <c r="TR28" s="444"/>
      <c r="TS28" s="444"/>
      <c r="TT28" s="444"/>
      <c r="TU28" s="444"/>
      <c r="TV28" s="444"/>
      <c r="TW28" s="444"/>
      <c r="TX28" s="444"/>
      <c r="TY28" s="444"/>
      <c r="TZ28" s="444"/>
      <c r="UA28" s="444"/>
      <c r="UB28" s="444"/>
      <c r="UC28" s="444"/>
      <c r="UD28" s="444"/>
      <c r="UE28" s="444"/>
      <c r="UF28" s="444"/>
      <c r="UG28" s="444"/>
      <c r="UH28" s="444"/>
      <c r="UI28" s="444"/>
      <c r="UJ28" s="444"/>
      <c r="UK28" s="444"/>
      <c r="UL28" s="444"/>
      <c r="UM28" s="444"/>
      <c r="UN28" s="444"/>
      <c r="UO28" s="444"/>
      <c r="UP28" s="444"/>
      <c r="UQ28" s="444"/>
      <c r="UR28" s="444"/>
      <c r="US28" s="444"/>
      <c r="UT28" s="444"/>
      <c r="UU28" s="444"/>
      <c r="UV28" s="444"/>
      <c r="UW28" s="444"/>
      <c r="UX28" s="444"/>
      <c r="UY28" s="444"/>
      <c r="UZ28" s="444"/>
      <c r="VA28" s="444"/>
      <c r="VB28" s="444"/>
      <c r="VC28" s="444"/>
      <c r="VD28" s="444"/>
      <c r="VE28" s="444"/>
      <c r="VF28" s="444"/>
      <c r="VG28" s="444"/>
      <c r="VH28" s="444"/>
      <c r="VI28" s="444"/>
      <c r="VJ28" s="444"/>
      <c r="VK28" s="444"/>
      <c r="VL28" s="444"/>
      <c r="VM28" s="444"/>
      <c r="VN28" s="444"/>
      <c r="VO28" s="444"/>
      <c r="VP28" s="444"/>
      <c r="VQ28" s="444"/>
      <c r="VR28" s="444"/>
      <c r="VS28" s="444"/>
      <c r="VT28" s="444"/>
      <c r="VU28" s="444"/>
      <c r="VV28" s="444"/>
      <c r="VW28" s="444"/>
      <c r="VX28" s="444"/>
      <c r="VY28" s="444"/>
      <c r="VZ28" s="444"/>
      <c r="WA28" s="444"/>
      <c r="WB28" s="444"/>
      <c r="WC28" s="444"/>
      <c r="WD28" s="444"/>
      <c r="WE28" s="444"/>
      <c r="WF28" s="444"/>
      <c r="WG28" s="444"/>
      <c r="WH28" s="444"/>
      <c r="WI28" s="444"/>
      <c r="WJ28" s="444"/>
      <c r="WK28" s="444"/>
      <c r="WL28" s="444"/>
      <c r="WM28" s="444"/>
      <c r="WN28" s="444"/>
      <c r="WO28" s="444"/>
      <c r="WP28" s="444"/>
      <c r="WQ28" s="444"/>
      <c r="WR28" s="444"/>
      <c r="WS28" s="444"/>
      <c r="WT28" s="444"/>
      <c r="WU28" s="444"/>
      <c r="WV28" s="444"/>
      <c r="WW28" s="444"/>
      <c r="WX28" s="444"/>
      <c r="WY28" s="444"/>
      <c r="WZ28" s="444"/>
      <c r="XA28" s="444"/>
      <c r="XB28" s="444"/>
      <c r="XC28" s="444"/>
      <c r="XD28" s="444"/>
      <c r="XE28" s="444"/>
      <c r="XF28" s="444"/>
      <c r="XG28" s="443"/>
    </row>
    <row r="29" spans="1:631" s="455" customFormat="1" ht="14.4">
      <c r="A29" s="1137"/>
      <c r="B29" s="1163" t="s">
        <v>241</v>
      </c>
      <c r="C29" s="1164" t="s">
        <v>798</v>
      </c>
      <c r="D29" s="1172">
        <v>25</v>
      </c>
      <c r="E29" s="374">
        <f t="shared" si="0"/>
        <v>0.57952581946960413</v>
      </c>
      <c r="F29" s="1166" t="s">
        <v>0</v>
      </c>
      <c r="G29" s="1167">
        <v>38</v>
      </c>
      <c r="H29" s="1168">
        <f t="shared" si="4"/>
        <v>1060.8986740112305</v>
      </c>
      <c r="I29" s="1169">
        <f t="shared" si="5"/>
        <v>2045.441842105263</v>
      </c>
      <c r="J29" s="1169">
        <f t="shared" si="6"/>
        <v>2045.441842105263</v>
      </c>
      <c r="K29" s="447">
        <f t="shared" si="7"/>
        <v>0</v>
      </c>
      <c r="L29" s="448">
        <v>40314.149612426758</v>
      </c>
      <c r="M29" s="447"/>
      <c r="N29" s="1170">
        <v>11845.35</v>
      </c>
      <c r="O29" s="1170">
        <v>77726.789999999994</v>
      </c>
      <c r="P29" s="449">
        <f t="shared" si="8"/>
        <v>0</v>
      </c>
      <c r="Q29" s="1170">
        <v>77726.789999999994</v>
      </c>
      <c r="R29" s="449"/>
      <c r="S29" s="450"/>
      <c r="T29" s="449"/>
      <c r="U29" s="451">
        <v>0</v>
      </c>
      <c r="V29" s="450">
        <f t="shared" si="1"/>
        <v>0</v>
      </c>
      <c r="W29" s="449">
        <f t="shared" si="1"/>
        <v>0</v>
      </c>
      <c r="X29" s="449">
        <f t="shared" si="12"/>
        <v>0</v>
      </c>
      <c r="Y29" s="452">
        <f t="shared" si="2"/>
        <v>1.8366031317579932</v>
      </c>
      <c r="Z29" s="450">
        <f t="shared" si="3"/>
        <v>74041.093432343274</v>
      </c>
      <c r="AA29" s="453" t="str">
        <f t="shared" si="9"/>
        <v/>
      </c>
      <c r="AB29" s="1171" t="str">
        <f t="shared" si="10"/>
        <v/>
      </c>
      <c r="AC29" s="444"/>
      <c r="AD29" s="444"/>
      <c r="AE29" s="444"/>
      <c r="AF29" s="444"/>
      <c r="AG29" s="444"/>
      <c r="AH29" s="444"/>
      <c r="AI29" s="444"/>
      <c r="AJ29" s="444"/>
      <c r="AK29" s="444"/>
      <c r="AL29" s="444"/>
      <c r="AM29" s="444"/>
      <c r="AN29" s="444"/>
      <c r="AO29" s="444"/>
      <c r="AP29" s="444"/>
      <c r="AQ29" s="444"/>
      <c r="AR29" s="444"/>
      <c r="AS29" s="444"/>
      <c r="AT29" s="444"/>
      <c r="AU29" s="444"/>
      <c r="AV29" s="444"/>
      <c r="AW29" s="444"/>
      <c r="AX29" s="444"/>
      <c r="AY29" s="444"/>
      <c r="AZ29" s="444"/>
      <c r="BA29" s="444"/>
      <c r="BB29" s="444"/>
      <c r="BC29" s="444"/>
      <c r="BD29" s="444"/>
      <c r="BE29" s="444"/>
      <c r="BF29" s="444"/>
      <c r="BG29" s="444"/>
      <c r="BH29" s="444"/>
      <c r="BI29" s="444"/>
      <c r="BJ29" s="444"/>
      <c r="BK29" s="444"/>
      <c r="BL29" s="444"/>
      <c r="BM29" s="444"/>
      <c r="BN29" s="444"/>
      <c r="BO29" s="444"/>
      <c r="BP29" s="444"/>
      <c r="BQ29" s="444"/>
      <c r="BR29" s="444"/>
      <c r="BS29" s="444"/>
      <c r="BT29" s="444"/>
      <c r="BU29" s="444"/>
      <c r="BV29" s="444"/>
      <c r="BW29" s="444"/>
      <c r="BX29" s="444"/>
      <c r="BY29" s="444"/>
      <c r="BZ29" s="444"/>
      <c r="CA29" s="444"/>
      <c r="CB29" s="444"/>
      <c r="CC29" s="444"/>
      <c r="CD29" s="444"/>
      <c r="CE29" s="444"/>
      <c r="CF29" s="444"/>
      <c r="CG29" s="444"/>
      <c r="CH29" s="444"/>
      <c r="CI29" s="444"/>
      <c r="CJ29" s="444"/>
      <c r="CK29" s="444"/>
      <c r="CL29" s="444"/>
      <c r="CM29" s="444"/>
      <c r="CN29" s="444"/>
      <c r="CO29" s="444"/>
      <c r="CP29" s="444"/>
      <c r="CQ29" s="444"/>
      <c r="CR29" s="444"/>
      <c r="CS29" s="444"/>
      <c r="CT29" s="444"/>
      <c r="CU29" s="444"/>
      <c r="CV29" s="444"/>
      <c r="CW29" s="444"/>
      <c r="CX29" s="444"/>
      <c r="CY29" s="444"/>
      <c r="CZ29" s="444"/>
      <c r="DA29" s="444"/>
      <c r="DB29" s="444"/>
      <c r="DC29" s="444"/>
      <c r="DD29" s="444"/>
      <c r="DE29" s="444"/>
      <c r="DF29" s="444"/>
      <c r="DG29" s="444"/>
      <c r="DH29" s="444"/>
      <c r="DI29" s="444"/>
      <c r="DJ29" s="444"/>
      <c r="DK29" s="444"/>
      <c r="DL29" s="444"/>
      <c r="DM29" s="444"/>
      <c r="DN29" s="444"/>
      <c r="DO29" s="444"/>
      <c r="DP29" s="444"/>
      <c r="DQ29" s="444"/>
      <c r="DR29" s="444"/>
      <c r="DS29" s="444"/>
      <c r="DT29" s="444"/>
      <c r="DU29" s="444"/>
      <c r="DV29" s="444"/>
      <c r="DW29" s="444"/>
      <c r="DX29" s="444"/>
      <c r="DY29" s="444"/>
      <c r="DZ29" s="444"/>
      <c r="EA29" s="444"/>
      <c r="EB29" s="444"/>
      <c r="EC29" s="444"/>
      <c r="ED29" s="444"/>
      <c r="EE29" s="444"/>
      <c r="EF29" s="444"/>
      <c r="EG29" s="444"/>
      <c r="EH29" s="444"/>
      <c r="EI29" s="444"/>
      <c r="EJ29" s="444"/>
      <c r="EK29" s="444"/>
      <c r="EL29" s="444"/>
      <c r="EM29" s="444"/>
      <c r="EN29" s="444"/>
      <c r="EO29" s="444"/>
      <c r="EP29" s="444"/>
      <c r="EQ29" s="444"/>
      <c r="ER29" s="444"/>
      <c r="ES29" s="444"/>
      <c r="ET29" s="444"/>
      <c r="EU29" s="444"/>
      <c r="EV29" s="444"/>
      <c r="EW29" s="444"/>
      <c r="EX29" s="444"/>
      <c r="EY29" s="444"/>
      <c r="EZ29" s="444"/>
      <c r="FA29" s="444"/>
      <c r="FB29" s="444"/>
      <c r="FC29" s="444"/>
      <c r="FD29" s="444"/>
      <c r="FE29" s="444"/>
      <c r="FF29" s="444"/>
      <c r="FG29" s="444"/>
      <c r="FH29" s="444"/>
      <c r="FI29" s="444"/>
      <c r="FJ29" s="444"/>
      <c r="FK29" s="444"/>
      <c r="FL29" s="444"/>
      <c r="FM29" s="444"/>
      <c r="FN29" s="444"/>
      <c r="FO29" s="444"/>
      <c r="FP29" s="444"/>
      <c r="FQ29" s="444"/>
      <c r="FR29" s="444"/>
      <c r="FS29" s="444"/>
      <c r="FT29" s="444"/>
      <c r="FU29" s="444"/>
      <c r="FV29" s="444"/>
      <c r="FW29" s="444"/>
      <c r="FX29" s="444"/>
      <c r="FY29" s="444"/>
      <c r="FZ29" s="444"/>
      <c r="GA29" s="444"/>
      <c r="GB29" s="444"/>
      <c r="GC29" s="444"/>
      <c r="GD29" s="444"/>
      <c r="GE29" s="444"/>
      <c r="GF29" s="444"/>
      <c r="GG29" s="444"/>
      <c r="GH29" s="444"/>
      <c r="GI29" s="444"/>
      <c r="GJ29" s="444"/>
      <c r="GK29" s="444"/>
      <c r="GL29" s="444"/>
      <c r="GM29" s="444"/>
      <c r="GN29" s="444"/>
      <c r="GO29" s="444"/>
      <c r="GP29" s="444"/>
      <c r="GQ29" s="444"/>
      <c r="GR29" s="444"/>
      <c r="GS29" s="444"/>
      <c r="GT29" s="444"/>
      <c r="GU29" s="444"/>
      <c r="GV29" s="444"/>
      <c r="GW29" s="444"/>
      <c r="GX29" s="444"/>
      <c r="GY29" s="444"/>
      <c r="GZ29" s="444"/>
      <c r="HA29" s="444"/>
      <c r="HB29" s="444"/>
      <c r="HC29" s="444"/>
      <c r="HD29" s="444"/>
      <c r="HE29" s="444"/>
      <c r="HF29" s="444"/>
      <c r="HG29" s="444"/>
      <c r="HH29" s="444"/>
      <c r="HI29" s="444"/>
      <c r="HJ29" s="444"/>
      <c r="HK29" s="444"/>
      <c r="HL29" s="444"/>
      <c r="HM29" s="444"/>
      <c r="HN29" s="444"/>
      <c r="HO29" s="444"/>
      <c r="HP29" s="444"/>
      <c r="HQ29" s="444"/>
      <c r="HR29" s="444"/>
      <c r="HS29" s="444"/>
      <c r="HT29" s="444"/>
      <c r="HU29" s="444"/>
      <c r="HV29" s="444"/>
      <c r="HW29" s="444"/>
      <c r="HX29" s="444"/>
      <c r="HY29" s="444"/>
      <c r="HZ29" s="444"/>
      <c r="IA29" s="444"/>
      <c r="IB29" s="444"/>
      <c r="IC29" s="444"/>
      <c r="ID29" s="444"/>
      <c r="IE29" s="444"/>
      <c r="IF29" s="444"/>
      <c r="IG29" s="444"/>
      <c r="IH29" s="444"/>
      <c r="II29" s="444"/>
      <c r="IJ29" s="444"/>
      <c r="IK29" s="444"/>
      <c r="IL29" s="444"/>
      <c r="IM29" s="444"/>
      <c r="IN29" s="444"/>
      <c r="IO29" s="444"/>
      <c r="IP29" s="444"/>
      <c r="IQ29" s="444"/>
      <c r="IR29" s="444"/>
      <c r="IS29" s="444"/>
      <c r="IT29" s="444"/>
      <c r="IU29" s="444"/>
      <c r="IV29" s="444"/>
      <c r="IW29" s="444"/>
      <c r="IX29" s="444"/>
      <c r="IY29" s="444"/>
      <c r="IZ29" s="444"/>
      <c r="JA29" s="444"/>
      <c r="JB29" s="444"/>
      <c r="JC29" s="444"/>
      <c r="JD29" s="444"/>
      <c r="JE29" s="444"/>
      <c r="JF29" s="444"/>
      <c r="JG29" s="444"/>
      <c r="JH29" s="444"/>
      <c r="JI29" s="444"/>
      <c r="JJ29" s="444"/>
      <c r="JK29" s="444"/>
      <c r="JL29" s="444"/>
      <c r="JM29" s="444"/>
      <c r="JN29" s="444"/>
      <c r="JO29" s="444"/>
      <c r="JP29" s="444"/>
      <c r="JQ29" s="444"/>
      <c r="JR29" s="444"/>
      <c r="JS29" s="444"/>
      <c r="JT29" s="444"/>
      <c r="JU29" s="444"/>
      <c r="JV29" s="444"/>
      <c r="JW29" s="444"/>
      <c r="JX29" s="444"/>
      <c r="JY29" s="444"/>
      <c r="JZ29" s="444"/>
      <c r="KA29" s="444"/>
      <c r="KB29" s="444"/>
      <c r="KC29" s="444"/>
      <c r="KD29" s="444"/>
      <c r="KE29" s="444"/>
      <c r="KF29" s="444"/>
      <c r="KG29" s="444"/>
      <c r="KH29" s="444"/>
      <c r="KI29" s="444"/>
      <c r="KJ29" s="444"/>
      <c r="KK29" s="444"/>
      <c r="KL29" s="444"/>
      <c r="KM29" s="444"/>
      <c r="KN29" s="444"/>
      <c r="KO29" s="444"/>
      <c r="KP29" s="444"/>
      <c r="KQ29" s="444"/>
      <c r="KR29" s="444"/>
      <c r="KS29" s="444"/>
      <c r="KT29" s="444"/>
      <c r="KU29" s="444"/>
      <c r="KV29" s="444"/>
      <c r="KW29" s="444"/>
      <c r="KX29" s="444"/>
      <c r="KY29" s="444"/>
      <c r="KZ29" s="444"/>
      <c r="LA29" s="444"/>
      <c r="LB29" s="444"/>
      <c r="LC29" s="444"/>
      <c r="LD29" s="444"/>
      <c r="LE29" s="444"/>
      <c r="LF29" s="444"/>
      <c r="LG29" s="444"/>
      <c r="LH29" s="444"/>
      <c r="LI29" s="444"/>
      <c r="LJ29" s="444"/>
      <c r="LK29" s="444"/>
      <c r="LL29" s="444"/>
      <c r="LM29" s="444"/>
      <c r="LN29" s="444"/>
      <c r="LO29" s="444"/>
      <c r="LP29" s="444"/>
      <c r="LQ29" s="444"/>
      <c r="LR29" s="444"/>
      <c r="LS29" s="444"/>
      <c r="LT29" s="444"/>
      <c r="LU29" s="444"/>
      <c r="LV29" s="444"/>
      <c r="LW29" s="444"/>
      <c r="LX29" s="444"/>
      <c r="LY29" s="444"/>
      <c r="LZ29" s="444"/>
      <c r="MA29" s="444"/>
      <c r="MB29" s="444"/>
      <c r="MC29" s="444"/>
      <c r="MD29" s="444"/>
      <c r="ME29" s="444"/>
      <c r="MF29" s="444"/>
      <c r="MG29" s="444"/>
      <c r="MH29" s="444"/>
      <c r="MI29" s="444"/>
      <c r="MJ29" s="444"/>
      <c r="MK29" s="444"/>
      <c r="ML29" s="444"/>
      <c r="MM29" s="444"/>
      <c r="MN29" s="444"/>
      <c r="MO29" s="444"/>
      <c r="MP29" s="444"/>
      <c r="MQ29" s="444"/>
      <c r="MR29" s="444"/>
      <c r="MS29" s="444"/>
      <c r="MT29" s="444"/>
      <c r="MU29" s="444"/>
      <c r="MV29" s="444"/>
      <c r="MW29" s="444"/>
      <c r="MX29" s="444"/>
      <c r="MY29" s="444"/>
      <c r="MZ29" s="444"/>
      <c r="NA29" s="444"/>
      <c r="NB29" s="444"/>
      <c r="NC29" s="444"/>
      <c r="ND29" s="444"/>
      <c r="NE29" s="444"/>
      <c r="NF29" s="444"/>
      <c r="NG29" s="444"/>
      <c r="NH29" s="444"/>
      <c r="NI29" s="444"/>
      <c r="NJ29" s="444"/>
      <c r="NK29" s="444"/>
      <c r="NL29" s="444"/>
      <c r="NM29" s="444"/>
      <c r="NN29" s="444"/>
      <c r="NO29" s="444"/>
      <c r="NP29" s="444"/>
      <c r="NQ29" s="444"/>
      <c r="NR29" s="444"/>
      <c r="NS29" s="444"/>
      <c r="NT29" s="444"/>
      <c r="NU29" s="444"/>
      <c r="NV29" s="444"/>
      <c r="NW29" s="444"/>
      <c r="NX29" s="444"/>
      <c r="NY29" s="444"/>
      <c r="NZ29" s="444"/>
      <c r="OA29" s="444"/>
      <c r="OB29" s="444"/>
      <c r="OC29" s="444"/>
      <c r="OD29" s="444"/>
      <c r="OE29" s="444"/>
      <c r="OF29" s="444"/>
      <c r="OG29" s="444"/>
      <c r="OH29" s="444"/>
      <c r="OI29" s="444"/>
      <c r="OJ29" s="444"/>
      <c r="OK29" s="444"/>
      <c r="OL29" s="444"/>
      <c r="OM29" s="444"/>
      <c r="ON29" s="444"/>
      <c r="OO29" s="444"/>
      <c r="OP29" s="444"/>
      <c r="OQ29" s="444"/>
      <c r="OR29" s="444"/>
      <c r="OS29" s="444"/>
      <c r="OT29" s="444"/>
      <c r="OU29" s="444"/>
      <c r="OV29" s="444"/>
      <c r="OW29" s="444"/>
      <c r="OX29" s="444"/>
      <c r="OY29" s="444"/>
      <c r="OZ29" s="444"/>
      <c r="PA29" s="444"/>
      <c r="PB29" s="444"/>
      <c r="PC29" s="444"/>
      <c r="PD29" s="444"/>
      <c r="PE29" s="444"/>
      <c r="PF29" s="444"/>
      <c r="PG29" s="444"/>
      <c r="PH29" s="444"/>
      <c r="PI29" s="444"/>
      <c r="PJ29" s="444"/>
      <c r="PK29" s="444"/>
      <c r="PL29" s="444"/>
      <c r="PM29" s="444"/>
      <c r="PN29" s="444"/>
      <c r="PO29" s="444"/>
      <c r="PP29" s="444"/>
      <c r="PQ29" s="444"/>
      <c r="PR29" s="444"/>
      <c r="PS29" s="444"/>
      <c r="PT29" s="444"/>
      <c r="PU29" s="444"/>
      <c r="PV29" s="444"/>
      <c r="PW29" s="444"/>
      <c r="PX29" s="444"/>
      <c r="PY29" s="444"/>
      <c r="PZ29" s="444"/>
      <c r="QA29" s="444"/>
      <c r="QB29" s="444"/>
      <c r="QC29" s="444"/>
      <c r="QD29" s="444"/>
      <c r="QE29" s="444"/>
      <c r="QF29" s="444"/>
      <c r="QG29" s="444"/>
      <c r="QH29" s="444"/>
      <c r="QI29" s="444"/>
      <c r="QJ29" s="444"/>
      <c r="QK29" s="444"/>
      <c r="QL29" s="444"/>
      <c r="QM29" s="444"/>
      <c r="QN29" s="444"/>
      <c r="QO29" s="444"/>
      <c r="QP29" s="444"/>
      <c r="QQ29" s="444"/>
      <c r="QR29" s="444"/>
      <c r="QS29" s="444"/>
      <c r="QT29" s="444"/>
      <c r="QU29" s="444"/>
      <c r="QV29" s="444"/>
      <c r="QW29" s="444"/>
      <c r="QX29" s="444"/>
      <c r="QY29" s="444"/>
      <c r="QZ29" s="444"/>
      <c r="RA29" s="444"/>
      <c r="RB29" s="444"/>
      <c r="RC29" s="444"/>
      <c r="RD29" s="444"/>
      <c r="RE29" s="444"/>
      <c r="RF29" s="444"/>
      <c r="RG29" s="444"/>
      <c r="RH29" s="444"/>
      <c r="RI29" s="444"/>
      <c r="RJ29" s="444"/>
      <c r="RK29" s="444"/>
      <c r="RL29" s="444"/>
      <c r="RM29" s="444"/>
      <c r="RN29" s="444"/>
      <c r="RO29" s="444"/>
      <c r="RP29" s="444"/>
      <c r="RQ29" s="444"/>
      <c r="RR29" s="444"/>
      <c r="RS29" s="444"/>
      <c r="RT29" s="444"/>
      <c r="RU29" s="444"/>
      <c r="RV29" s="444"/>
      <c r="RW29" s="444"/>
      <c r="RX29" s="444"/>
      <c r="RY29" s="444"/>
      <c r="RZ29" s="444"/>
      <c r="SA29" s="444"/>
      <c r="SB29" s="444"/>
      <c r="SC29" s="444"/>
      <c r="SD29" s="444"/>
      <c r="SE29" s="444"/>
      <c r="SF29" s="444"/>
      <c r="SG29" s="444"/>
      <c r="SH29" s="444"/>
      <c r="SI29" s="444"/>
      <c r="SJ29" s="444"/>
      <c r="SK29" s="444"/>
      <c r="SL29" s="444"/>
      <c r="SM29" s="444"/>
      <c r="SN29" s="444"/>
      <c r="SO29" s="444"/>
      <c r="SP29" s="444"/>
      <c r="SQ29" s="444"/>
      <c r="SR29" s="444"/>
      <c r="SS29" s="444"/>
      <c r="ST29" s="444"/>
      <c r="SU29" s="444"/>
      <c r="SV29" s="444"/>
      <c r="SW29" s="444"/>
      <c r="SX29" s="444"/>
      <c r="SY29" s="444"/>
      <c r="SZ29" s="444"/>
      <c r="TA29" s="444"/>
      <c r="TB29" s="444"/>
      <c r="TC29" s="444"/>
      <c r="TD29" s="444"/>
      <c r="TE29" s="444"/>
      <c r="TF29" s="444"/>
      <c r="TG29" s="444"/>
      <c r="TH29" s="444"/>
      <c r="TI29" s="444"/>
      <c r="TJ29" s="444"/>
      <c r="TK29" s="444"/>
      <c r="TL29" s="444"/>
      <c r="TM29" s="444"/>
      <c r="TN29" s="444"/>
      <c r="TO29" s="444"/>
      <c r="TP29" s="444"/>
      <c r="TQ29" s="444"/>
      <c r="TR29" s="444"/>
      <c r="TS29" s="444"/>
      <c r="TT29" s="444"/>
      <c r="TU29" s="444"/>
      <c r="TV29" s="444"/>
      <c r="TW29" s="444"/>
      <c r="TX29" s="444"/>
      <c r="TY29" s="444"/>
      <c r="TZ29" s="444"/>
      <c r="UA29" s="444"/>
      <c r="UB29" s="444"/>
      <c r="UC29" s="444"/>
      <c r="UD29" s="444"/>
      <c r="UE29" s="444"/>
      <c r="UF29" s="444"/>
      <c r="UG29" s="444"/>
      <c r="UH29" s="444"/>
      <c r="UI29" s="444"/>
      <c r="UJ29" s="444"/>
      <c r="UK29" s="444"/>
      <c r="UL29" s="444"/>
      <c r="UM29" s="444"/>
      <c r="UN29" s="444"/>
      <c r="UO29" s="444"/>
      <c r="UP29" s="444"/>
      <c r="UQ29" s="444"/>
      <c r="UR29" s="444"/>
      <c r="US29" s="444"/>
      <c r="UT29" s="444"/>
      <c r="UU29" s="444"/>
      <c r="UV29" s="444"/>
      <c r="UW29" s="444"/>
      <c r="UX29" s="444"/>
      <c r="UY29" s="444"/>
      <c r="UZ29" s="444"/>
      <c r="VA29" s="444"/>
      <c r="VB29" s="444"/>
      <c r="VC29" s="444"/>
      <c r="VD29" s="444"/>
      <c r="VE29" s="444"/>
      <c r="VF29" s="444"/>
      <c r="VG29" s="444"/>
      <c r="VH29" s="444"/>
      <c r="VI29" s="444"/>
      <c r="VJ29" s="444"/>
      <c r="VK29" s="444"/>
      <c r="VL29" s="444"/>
      <c r="VM29" s="444"/>
      <c r="VN29" s="444"/>
      <c r="VO29" s="444"/>
      <c r="VP29" s="444"/>
      <c r="VQ29" s="444"/>
      <c r="VR29" s="444"/>
      <c r="VS29" s="444"/>
      <c r="VT29" s="444"/>
      <c r="VU29" s="444"/>
      <c r="VV29" s="444"/>
      <c r="VW29" s="444"/>
      <c r="VX29" s="444"/>
      <c r="VY29" s="444"/>
      <c r="VZ29" s="444"/>
      <c r="WA29" s="444"/>
      <c r="WB29" s="444"/>
      <c r="WC29" s="444"/>
      <c r="WD29" s="444"/>
      <c r="WE29" s="444"/>
      <c r="WF29" s="444"/>
      <c r="WG29" s="444"/>
      <c r="WH29" s="444"/>
      <c r="WI29" s="444"/>
      <c r="WJ29" s="444"/>
      <c r="WK29" s="444"/>
      <c r="WL29" s="444"/>
      <c r="WM29" s="444"/>
      <c r="WN29" s="444"/>
      <c r="WO29" s="444"/>
      <c r="WP29" s="444"/>
      <c r="WQ29" s="444"/>
      <c r="WR29" s="444"/>
      <c r="WS29" s="444"/>
      <c r="WT29" s="444"/>
      <c r="WU29" s="444"/>
      <c r="WV29" s="444"/>
      <c r="WW29" s="444"/>
      <c r="WX29" s="444"/>
      <c r="WY29" s="444"/>
      <c r="WZ29" s="444"/>
      <c r="XA29" s="444"/>
      <c r="XB29" s="444"/>
      <c r="XC29" s="444"/>
      <c r="XD29" s="444"/>
      <c r="XE29" s="444"/>
      <c r="XF29" s="444"/>
      <c r="XG29" s="443"/>
    </row>
    <row r="30" spans="1:631" s="455" customFormat="1" ht="14.4">
      <c r="A30" s="1137"/>
      <c r="B30" s="1163" t="s">
        <v>241</v>
      </c>
      <c r="C30" s="1164" t="s">
        <v>799</v>
      </c>
      <c r="D30" s="1172">
        <v>30</v>
      </c>
      <c r="E30" s="374">
        <f t="shared" si="0"/>
        <v>0.37316821216331286</v>
      </c>
      <c r="F30" s="1166" t="s">
        <v>28</v>
      </c>
      <c r="G30" s="1167">
        <v>7</v>
      </c>
      <c r="H30" s="1168">
        <f t="shared" si="4"/>
        <v>3090.3670828683034</v>
      </c>
      <c r="I30" s="1169">
        <f t="shared" si="5"/>
        <v>4335.4071428571424</v>
      </c>
      <c r="J30" s="1169">
        <f t="shared" si="6"/>
        <v>4335.4071428571424</v>
      </c>
      <c r="K30" s="447">
        <f t="shared" si="7"/>
        <v>0</v>
      </c>
      <c r="L30" s="448">
        <v>21632.569580078125</v>
      </c>
      <c r="M30" s="447"/>
      <c r="N30" s="1170">
        <v>4552.18</v>
      </c>
      <c r="O30" s="1170">
        <v>30347.85</v>
      </c>
      <c r="P30" s="449">
        <f t="shared" si="8"/>
        <v>0</v>
      </c>
      <c r="Q30" s="1170">
        <v>30347.85</v>
      </c>
      <c r="R30" s="449"/>
      <c r="S30" s="450"/>
      <c r="T30" s="449"/>
      <c r="U30" s="451">
        <v>0</v>
      </c>
      <c r="V30" s="450">
        <f t="shared" si="1"/>
        <v>0</v>
      </c>
      <c r="W30" s="449">
        <f t="shared" si="1"/>
        <v>0</v>
      </c>
      <c r="X30" s="449">
        <f t="shared" si="12"/>
        <v>0</v>
      </c>
      <c r="Y30" s="452">
        <f t="shared" si="2"/>
        <v>1.6954026287103112</v>
      </c>
      <c r="Z30" s="450">
        <f t="shared" si="3"/>
        <v>36675.915331823169</v>
      </c>
      <c r="AA30" s="453" t="str">
        <f t="shared" si="9"/>
        <v/>
      </c>
      <c r="AB30" s="1171" t="str">
        <f t="shared" si="10"/>
        <v/>
      </c>
      <c r="AC30" s="444"/>
      <c r="AD30" s="444"/>
      <c r="AE30" s="444"/>
      <c r="AF30" s="444"/>
      <c r="AG30" s="444"/>
      <c r="AH30" s="444"/>
      <c r="AI30" s="444"/>
      <c r="AJ30" s="444"/>
      <c r="AK30" s="444"/>
      <c r="AL30" s="444"/>
      <c r="AM30" s="444"/>
      <c r="AN30" s="444"/>
      <c r="AO30" s="444"/>
      <c r="AP30" s="444"/>
      <c r="AQ30" s="444"/>
      <c r="AR30" s="444"/>
      <c r="AS30" s="444"/>
      <c r="AT30" s="444"/>
      <c r="AU30" s="444"/>
      <c r="AV30" s="444"/>
      <c r="AW30" s="444"/>
      <c r="AX30" s="444"/>
      <c r="AY30" s="444"/>
      <c r="AZ30" s="444"/>
      <c r="BA30" s="444"/>
      <c r="BB30" s="444"/>
      <c r="BC30" s="444"/>
      <c r="BD30" s="444"/>
      <c r="BE30" s="444"/>
      <c r="BF30" s="444"/>
      <c r="BG30" s="444"/>
      <c r="BH30" s="444"/>
      <c r="BI30" s="444"/>
      <c r="BJ30" s="444"/>
      <c r="BK30" s="444"/>
      <c r="BL30" s="444"/>
      <c r="BM30" s="444"/>
      <c r="BN30" s="444"/>
      <c r="BO30" s="444"/>
      <c r="BP30" s="444"/>
      <c r="BQ30" s="444"/>
      <c r="BR30" s="444"/>
      <c r="BS30" s="444"/>
      <c r="BT30" s="444"/>
      <c r="BU30" s="444"/>
      <c r="BV30" s="444"/>
      <c r="BW30" s="444"/>
      <c r="BX30" s="444"/>
      <c r="BY30" s="444"/>
      <c r="BZ30" s="444"/>
      <c r="CA30" s="444"/>
      <c r="CB30" s="444"/>
      <c r="CC30" s="444"/>
      <c r="CD30" s="444"/>
      <c r="CE30" s="444"/>
      <c r="CF30" s="444"/>
      <c r="CG30" s="444"/>
      <c r="CH30" s="444"/>
      <c r="CI30" s="444"/>
      <c r="CJ30" s="444"/>
      <c r="CK30" s="444"/>
      <c r="CL30" s="444"/>
      <c r="CM30" s="444"/>
      <c r="CN30" s="444"/>
      <c r="CO30" s="444"/>
      <c r="CP30" s="444"/>
      <c r="CQ30" s="444"/>
      <c r="CR30" s="444"/>
      <c r="CS30" s="444"/>
      <c r="CT30" s="444"/>
      <c r="CU30" s="444"/>
      <c r="CV30" s="444"/>
      <c r="CW30" s="444"/>
      <c r="CX30" s="444"/>
      <c r="CY30" s="444"/>
      <c r="CZ30" s="444"/>
      <c r="DA30" s="444"/>
      <c r="DB30" s="444"/>
      <c r="DC30" s="444"/>
      <c r="DD30" s="444"/>
      <c r="DE30" s="444"/>
      <c r="DF30" s="444"/>
      <c r="DG30" s="444"/>
      <c r="DH30" s="444"/>
      <c r="DI30" s="444"/>
      <c r="DJ30" s="444"/>
      <c r="DK30" s="444"/>
      <c r="DL30" s="444"/>
      <c r="DM30" s="444"/>
      <c r="DN30" s="444"/>
      <c r="DO30" s="444"/>
      <c r="DP30" s="444"/>
      <c r="DQ30" s="444"/>
      <c r="DR30" s="444"/>
      <c r="DS30" s="444"/>
      <c r="DT30" s="444"/>
      <c r="DU30" s="444"/>
      <c r="DV30" s="444"/>
      <c r="DW30" s="444"/>
      <c r="DX30" s="444"/>
      <c r="DY30" s="444"/>
      <c r="DZ30" s="444"/>
      <c r="EA30" s="444"/>
      <c r="EB30" s="444"/>
      <c r="EC30" s="444"/>
      <c r="ED30" s="444"/>
      <c r="EE30" s="444"/>
      <c r="EF30" s="444"/>
      <c r="EG30" s="444"/>
      <c r="EH30" s="444"/>
      <c r="EI30" s="444"/>
      <c r="EJ30" s="444"/>
      <c r="EK30" s="444"/>
      <c r="EL30" s="444"/>
      <c r="EM30" s="444"/>
      <c r="EN30" s="444"/>
      <c r="EO30" s="444"/>
      <c r="EP30" s="444"/>
      <c r="EQ30" s="444"/>
      <c r="ER30" s="444"/>
      <c r="ES30" s="444"/>
      <c r="ET30" s="444"/>
      <c r="EU30" s="444"/>
      <c r="EV30" s="444"/>
      <c r="EW30" s="444"/>
      <c r="EX30" s="444"/>
      <c r="EY30" s="444"/>
      <c r="EZ30" s="444"/>
      <c r="FA30" s="444"/>
      <c r="FB30" s="444"/>
      <c r="FC30" s="444"/>
      <c r="FD30" s="444"/>
      <c r="FE30" s="444"/>
      <c r="FF30" s="444"/>
      <c r="FG30" s="444"/>
      <c r="FH30" s="444"/>
      <c r="FI30" s="444"/>
      <c r="FJ30" s="444"/>
      <c r="FK30" s="444"/>
      <c r="FL30" s="444"/>
      <c r="FM30" s="444"/>
      <c r="FN30" s="444"/>
      <c r="FO30" s="444"/>
      <c r="FP30" s="444"/>
      <c r="FQ30" s="444"/>
      <c r="FR30" s="444"/>
      <c r="FS30" s="444"/>
      <c r="FT30" s="444"/>
      <c r="FU30" s="444"/>
      <c r="FV30" s="444"/>
      <c r="FW30" s="444"/>
      <c r="FX30" s="444"/>
      <c r="FY30" s="444"/>
      <c r="FZ30" s="444"/>
      <c r="GA30" s="444"/>
      <c r="GB30" s="444"/>
      <c r="GC30" s="444"/>
      <c r="GD30" s="444"/>
      <c r="GE30" s="444"/>
      <c r="GF30" s="444"/>
      <c r="GG30" s="444"/>
      <c r="GH30" s="444"/>
      <c r="GI30" s="444"/>
      <c r="GJ30" s="444"/>
      <c r="GK30" s="444"/>
      <c r="GL30" s="444"/>
      <c r="GM30" s="444"/>
      <c r="GN30" s="444"/>
      <c r="GO30" s="444"/>
      <c r="GP30" s="444"/>
      <c r="GQ30" s="444"/>
      <c r="GR30" s="444"/>
      <c r="GS30" s="444"/>
      <c r="GT30" s="444"/>
      <c r="GU30" s="444"/>
      <c r="GV30" s="444"/>
      <c r="GW30" s="444"/>
      <c r="GX30" s="444"/>
      <c r="GY30" s="444"/>
      <c r="GZ30" s="444"/>
      <c r="HA30" s="444"/>
      <c r="HB30" s="444"/>
      <c r="HC30" s="444"/>
      <c r="HD30" s="444"/>
      <c r="HE30" s="444"/>
      <c r="HF30" s="444"/>
      <c r="HG30" s="444"/>
      <c r="HH30" s="444"/>
      <c r="HI30" s="444"/>
      <c r="HJ30" s="444"/>
      <c r="HK30" s="444"/>
      <c r="HL30" s="444"/>
      <c r="HM30" s="444"/>
      <c r="HN30" s="444"/>
      <c r="HO30" s="444"/>
      <c r="HP30" s="444"/>
      <c r="HQ30" s="444"/>
      <c r="HR30" s="444"/>
      <c r="HS30" s="444"/>
      <c r="HT30" s="444"/>
      <c r="HU30" s="444"/>
      <c r="HV30" s="444"/>
      <c r="HW30" s="444"/>
      <c r="HX30" s="444"/>
      <c r="HY30" s="444"/>
      <c r="HZ30" s="444"/>
      <c r="IA30" s="444"/>
      <c r="IB30" s="444"/>
      <c r="IC30" s="444"/>
      <c r="ID30" s="444"/>
      <c r="IE30" s="444"/>
      <c r="IF30" s="444"/>
      <c r="IG30" s="444"/>
      <c r="IH30" s="444"/>
      <c r="II30" s="444"/>
      <c r="IJ30" s="444"/>
      <c r="IK30" s="444"/>
      <c r="IL30" s="444"/>
      <c r="IM30" s="444"/>
      <c r="IN30" s="444"/>
      <c r="IO30" s="444"/>
      <c r="IP30" s="444"/>
      <c r="IQ30" s="444"/>
      <c r="IR30" s="444"/>
      <c r="IS30" s="444"/>
      <c r="IT30" s="444"/>
      <c r="IU30" s="444"/>
      <c r="IV30" s="444"/>
      <c r="IW30" s="444"/>
      <c r="IX30" s="444"/>
      <c r="IY30" s="444"/>
      <c r="IZ30" s="444"/>
      <c r="JA30" s="444"/>
      <c r="JB30" s="444"/>
      <c r="JC30" s="444"/>
      <c r="JD30" s="444"/>
      <c r="JE30" s="444"/>
      <c r="JF30" s="444"/>
      <c r="JG30" s="444"/>
      <c r="JH30" s="444"/>
      <c r="JI30" s="444"/>
      <c r="JJ30" s="444"/>
      <c r="JK30" s="444"/>
      <c r="JL30" s="444"/>
      <c r="JM30" s="444"/>
      <c r="JN30" s="444"/>
      <c r="JO30" s="444"/>
      <c r="JP30" s="444"/>
      <c r="JQ30" s="444"/>
      <c r="JR30" s="444"/>
      <c r="JS30" s="444"/>
      <c r="JT30" s="444"/>
      <c r="JU30" s="444"/>
      <c r="JV30" s="444"/>
      <c r="JW30" s="444"/>
      <c r="JX30" s="444"/>
      <c r="JY30" s="444"/>
      <c r="JZ30" s="444"/>
      <c r="KA30" s="444"/>
      <c r="KB30" s="444"/>
      <c r="KC30" s="444"/>
      <c r="KD30" s="444"/>
      <c r="KE30" s="444"/>
      <c r="KF30" s="444"/>
      <c r="KG30" s="444"/>
      <c r="KH30" s="444"/>
      <c r="KI30" s="444"/>
      <c r="KJ30" s="444"/>
      <c r="KK30" s="444"/>
      <c r="KL30" s="444"/>
      <c r="KM30" s="444"/>
      <c r="KN30" s="444"/>
      <c r="KO30" s="444"/>
      <c r="KP30" s="444"/>
      <c r="KQ30" s="444"/>
      <c r="KR30" s="444"/>
      <c r="KS30" s="444"/>
      <c r="KT30" s="444"/>
      <c r="KU30" s="444"/>
      <c r="KV30" s="444"/>
      <c r="KW30" s="444"/>
      <c r="KX30" s="444"/>
      <c r="KY30" s="444"/>
      <c r="KZ30" s="444"/>
      <c r="LA30" s="444"/>
      <c r="LB30" s="444"/>
      <c r="LC30" s="444"/>
      <c r="LD30" s="444"/>
      <c r="LE30" s="444"/>
      <c r="LF30" s="444"/>
      <c r="LG30" s="444"/>
      <c r="LH30" s="444"/>
      <c r="LI30" s="444"/>
      <c r="LJ30" s="444"/>
      <c r="LK30" s="444"/>
      <c r="LL30" s="444"/>
      <c r="LM30" s="444"/>
      <c r="LN30" s="444"/>
      <c r="LO30" s="444"/>
      <c r="LP30" s="444"/>
      <c r="LQ30" s="444"/>
      <c r="LR30" s="444"/>
      <c r="LS30" s="444"/>
      <c r="LT30" s="444"/>
      <c r="LU30" s="444"/>
      <c r="LV30" s="444"/>
      <c r="LW30" s="444"/>
      <c r="LX30" s="444"/>
      <c r="LY30" s="444"/>
      <c r="LZ30" s="444"/>
      <c r="MA30" s="444"/>
      <c r="MB30" s="444"/>
      <c r="MC30" s="444"/>
      <c r="MD30" s="444"/>
      <c r="ME30" s="444"/>
      <c r="MF30" s="444"/>
      <c r="MG30" s="444"/>
      <c r="MH30" s="444"/>
      <c r="MI30" s="444"/>
      <c r="MJ30" s="444"/>
      <c r="MK30" s="444"/>
      <c r="ML30" s="444"/>
      <c r="MM30" s="444"/>
      <c r="MN30" s="444"/>
      <c r="MO30" s="444"/>
      <c r="MP30" s="444"/>
      <c r="MQ30" s="444"/>
      <c r="MR30" s="444"/>
      <c r="MS30" s="444"/>
      <c r="MT30" s="444"/>
      <c r="MU30" s="444"/>
      <c r="MV30" s="444"/>
      <c r="MW30" s="444"/>
      <c r="MX30" s="444"/>
      <c r="MY30" s="444"/>
      <c r="MZ30" s="444"/>
      <c r="NA30" s="444"/>
      <c r="NB30" s="444"/>
      <c r="NC30" s="444"/>
      <c r="ND30" s="444"/>
      <c r="NE30" s="444"/>
      <c r="NF30" s="444"/>
      <c r="NG30" s="444"/>
      <c r="NH30" s="444"/>
      <c r="NI30" s="444"/>
      <c r="NJ30" s="444"/>
      <c r="NK30" s="444"/>
      <c r="NL30" s="444"/>
      <c r="NM30" s="444"/>
      <c r="NN30" s="444"/>
      <c r="NO30" s="444"/>
      <c r="NP30" s="444"/>
      <c r="NQ30" s="444"/>
      <c r="NR30" s="444"/>
      <c r="NS30" s="444"/>
      <c r="NT30" s="444"/>
      <c r="NU30" s="444"/>
      <c r="NV30" s="444"/>
      <c r="NW30" s="444"/>
      <c r="NX30" s="444"/>
      <c r="NY30" s="444"/>
      <c r="NZ30" s="444"/>
      <c r="OA30" s="444"/>
      <c r="OB30" s="444"/>
      <c r="OC30" s="444"/>
      <c r="OD30" s="444"/>
      <c r="OE30" s="444"/>
      <c r="OF30" s="444"/>
      <c r="OG30" s="444"/>
      <c r="OH30" s="444"/>
      <c r="OI30" s="444"/>
      <c r="OJ30" s="444"/>
      <c r="OK30" s="444"/>
      <c r="OL30" s="444"/>
      <c r="OM30" s="444"/>
      <c r="ON30" s="444"/>
      <c r="OO30" s="444"/>
      <c r="OP30" s="444"/>
      <c r="OQ30" s="444"/>
      <c r="OR30" s="444"/>
      <c r="OS30" s="444"/>
      <c r="OT30" s="444"/>
      <c r="OU30" s="444"/>
      <c r="OV30" s="444"/>
      <c r="OW30" s="444"/>
      <c r="OX30" s="444"/>
      <c r="OY30" s="444"/>
      <c r="OZ30" s="444"/>
      <c r="PA30" s="444"/>
      <c r="PB30" s="444"/>
      <c r="PC30" s="444"/>
      <c r="PD30" s="444"/>
      <c r="PE30" s="444"/>
      <c r="PF30" s="444"/>
      <c r="PG30" s="444"/>
      <c r="PH30" s="444"/>
      <c r="PI30" s="444"/>
      <c r="PJ30" s="444"/>
      <c r="PK30" s="444"/>
      <c r="PL30" s="444"/>
      <c r="PM30" s="444"/>
      <c r="PN30" s="444"/>
      <c r="PO30" s="444"/>
      <c r="PP30" s="444"/>
      <c r="PQ30" s="444"/>
      <c r="PR30" s="444"/>
      <c r="PS30" s="444"/>
      <c r="PT30" s="444"/>
      <c r="PU30" s="444"/>
      <c r="PV30" s="444"/>
      <c r="PW30" s="444"/>
      <c r="PX30" s="444"/>
      <c r="PY30" s="444"/>
      <c r="PZ30" s="444"/>
      <c r="QA30" s="444"/>
      <c r="QB30" s="444"/>
      <c r="QC30" s="444"/>
      <c r="QD30" s="444"/>
      <c r="QE30" s="444"/>
      <c r="QF30" s="444"/>
      <c r="QG30" s="444"/>
      <c r="QH30" s="444"/>
      <c r="QI30" s="444"/>
      <c r="QJ30" s="444"/>
      <c r="QK30" s="444"/>
      <c r="QL30" s="444"/>
      <c r="QM30" s="444"/>
      <c r="QN30" s="444"/>
      <c r="QO30" s="444"/>
      <c r="QP30" s="444"/>
      <c r="QQ30" s="444"/>
      <c r="QR30" s="444"/>
      <c r="QS30" s="444"/>
      <c r="QT30" s="444"/>
      <c r="QU30" s="444"/>
      <c r="QV30" s="444"/>
      <c r="QW30" s="444"/>
      <c r="QX30" s="444"/>
      <c r="QY30" s="444"/>
      <c r="QZ30" s="444"/>
      <c r="RA30" s="444"/>
      <c r="RB30" s="444"/>
      <c r="RC30" s="444"/>
      <c r="RD30" s="444"/>
      <c r="RE30" s="444"/>
      <c r="RF30" s="444"/>
      <c r="RG30" s="444"/>
      <c r="RH30" s="444"/>
      <c r="RI30" s="444"/>
      <c r="RJ30" s="444"/>
      <c r="RK30" s="444"/>
      <c r="RL30" s="444"/>
      <c r="RM30" s="444"/>
      <c r="RN30" s="444"/>
      <c r="RO30" s="444"/>
      <c r="RP30" s="444"/>
      <c r="RQ30" s="444"/>
      <c r="RR30" s="444"/>
      <c r="RS30" s="444"/>
      <c r="RT30" s="444"/>
      <c r="RU30" s="444"/>
      <c r="RV30" s="444"/>
      <c r="RW30" s="444"/>
      <c r="RX30" s="444"/>
      <c r="RY30" s="444"/>
      <c r="RZ30" s="444"/>
      <c r="SA30" s="444"/>
      <c r="SB30" s="444"/>
      <c r="SC30" s="444"/>
      <c r="SD30" s="444"/>
      <c r="SE30" s="444"/>
      <c r="SF30" s="444"/>
      <c r="SG30" s="444"/>
      <c r="SH30" s="444"/>
      <c r="SI30" s="444"/>
      <c r="SJ30" s="444"/>
      <c r="SK30" s="444"/>
      <c r="SL30" s="444"/>
      <c r="SM30" s="444"/>
      <c r="SN30" s="444"/>
      <c r="SO30" s="444"/>
      <c r="SP30" s="444"/>
      <c r="SQ30" s="444"/>
      <c r="SR30" s="444"/>
      <c r="SS30" s="444"/>
      <c r="ST30" s="444"/>
      <c r="SU30" s="444"/>
      <c r="SV30" s="444"/>
      <c r="SW30" s="444"/>
      <c r="SX30" s="444"/>
      <c r="SY30" s="444"/>
      <c r="SZ30" s="444"/>
      <c r="TA30" s="444"/>
      <c r="TB30" s="444"/>
      <c r="TC30" s="444"/>
      <c r="TD30" s="444"/>
      <c r="TE30" s="444"/>
      <c r="TF30" s="444"/>
      <c r="TG30" s="444"/>
      <c r="TH30" s="444"/>
      <c r="TI30" s="444"/>
      <c r="TJ30" s="444"/>
      <c r="TK30" s="444"/>
      <c r="TL30" s="444"/>
      <c r="TM30" s="444"/>
      <c r="TN30" s="444"/>
      <c r="TO30" s="444"/>
      <c r="TP30" s="444"/>
      <c r="TQ30" s="444"/>
      <c r="TR30" s="444"/>
      <c r="TS30" s="444"/>
      <c r="TT30" s="444"/>
      <c r="TU30" s="444"/>
      <c r="TV30" s="444"/>
      <c r="TW30" s="444"/>
      <c r="TX30" s="444"/>
      <c r="TY30" s="444"/>
      <c r="TZ30" s="444"/>
      <c r="UA30" s="444"/>
      <c r="UB30" s="444"/>
      <c r="UC30" s="444"/>
      <c r="UD30" s="444"/>
      <c r="UE30" s="444"/>
      <c r="UF30" s="444"/>
      <c r="UG30" s="444"/>
      <c r="UH30" s="444"/>
      <c r="UI30" s="444"/>
      <c r="UJ30" s="444"/>
      <c r="UK30" s="444"/>
      <c r="UL30" s="444"/>
      <c r="UM30" s="444"/>
      <c r="UN30" s="444"/>
      <c r="UO30" s="444"/>
      <c r="UP30" s="444"/>
      <c r="UQ30" s="444"/>
      <c r="UR30" s="444"/>
      <c r="US30" s="444"/>
      <c r="UT30" s="444"/>
      <c r="UU30" s="444"/>
      <c r="UV30" s="444"/>
      <c r="UW30" s="444"/>
      <c r="UX30" s="444"/>
      <c r="UY30" s="444"/>
      <c r="UZ30" s="444"/>
      <c r="VA30" s="444"/>
      <c r="VB30" s="444"/>
      <c r="VC30" s="444"/>
      <c r="VD30" s="444"/>
      <c r="VE30" s="444"/>
      <c r="VF30" s="444"/>
      <c r="VG30" s="444"/>
      <c r="VH30" s="444"/>
      <c r="VI30" s="444"/>
      <c r="VJ30" s="444"/>
      <c r="VK30" s="444"/>
      <c r="VL30" s="444"/>
      <c r="VM30" s="444"/>
      <c r="VN30" s="444"/>
      <c r="VO30" s="444"/>
      <c r="VP30" s="444"/>
      <c r="VQ30" s="444"/>
      <c r="VR30" s="444"/>
      <c r="VS30" s="444"/>
      <c r="VT30" s="444"/>
      <c r="VU30" s="444"/>
      <c r="VV30" s="444"/>
      <c r="VW30" s="444"/>
      <c r="VX30" s="444"/>
      <c r="VY30" s="444"/>
      <c r="VZ30" s="444"/>
      <c r="WA30" s="444"/>
      <c r="WB30" s="444"/>
      <c r="WC30" s="444"/>
      <c r="WD30" s="444"/>
      <c r="WE30" s="444"/>
      <c r="WF30" s="444"/>
      <c r="WG30" s="444"/>
      <c r="WH30" s="444"/>
      <c r="WI30" s="444"/>
      <c r="WJ30" s="444"/>
      <c r="WK30" s="444"/>
      <c r="WL30" s="444"/>
      <c r="WM30" s="444"/>
      <c r="WN30" s="444"/>
      <c r="WO30" s="444"/>
      <c r="WP30" s="444"/>
      <c r="WQ30" s="444"/>
      <c r="WR30" s="444"/>
      <c r="WS30" s="444"/>
      <c r="WT30" s="444"/>
      <c r="WU30" s="444"/>
      <c r="WV30" s="444"/>
      <c r="WW30" s="444"/>
      <c r="WX30" s="444"/>
      <c r="WY30" s="444"/>
      <c r="WZ30" s="444"/>
      <c r="XA30" s="444"/>
      <c r="XB30" s="444"/>
      <c r="XC30" s="444"/>
      <c r="XD30" s="444"/>
      <c r="XE30" s="444"/>
      <c r="XF30" s="444"/>
      <c r="XG30" s="443"/>
    </row>
    <row r="31" spans="1:631" s="455" customFormat="1" ht="14.4">
      <c r="A31" s="1137"/>
      <c r="B31" s="1163" t="s">
        <v>241</v>
      </c>
      <c r="C31" s="1164" t="s">
        <v>800</v>
      </c>
      <c r="D31" s="1172">
        <v>30</v>
      </c>
      <c r="E31" s="374">
        <f t="shared" si="0"/>
        <v>0.24035940303668704</v>
      </c>
      <c r="F31" s="1166" t="s">
        <v>0</v>
      </c>
      <c r="G31" s="1167">
        <v>27</v>
      </c>
      <c r="H31" s="1168">
        <f t="shared" si="4"/>
        <v>516.06073902271407</v>
      </c>
      <c r="I31" s="1169">
        <f t="shared" si="5"/>
        <v>2035.7225925925927</v>
      </c>
      <c r="J31" s="1169">
        <f t="shared" si="6"/>
        <v>2035.7225925925927</v>
      </c>
      <c r="K31" s="447">
        <f t="shared" si="7"/>
        <v>0</v>
      </c>
      <c r="L31" s="448">
        <v>13933.639953613281</v>
      </c>
      <c r="M31" s="447"/>
      <c r="N31" s="1170">
        <v>8290.24</v>
      </c>
      <c r="O31" s="1170">
        <v>54964.51</v>
      </c>
      <c r="P31" s="449">
        <f t="shared" si="8"/>
        <v>0</v>
      </c>
      <c r="Q31" s="1170">
        <v>54964.51</v>
      </c>
      <c r="R31" s="449"/>
      <c r="S31" s="450"/>
      <c r="T31" s="449"/>
      <c r="U31" s="1115">
        <v>0.01</v>
      </c>
      <c r="V31" s="450">
        <f t="shared" si="1"/>
        <v>0</v>
      </c>
      <c r="W31" s="449">
        <f t="shared" si="1"/>
        <v>0</v>
      </c>
      <c r="X31" s="449">
        <f t="shared" si="12"/>
        <v>3.0978694166579261</v>
      </c>
      <c r="Y31" s="452">
        <f t="shared" si="2"/>
        <v>2.0307517973838265</v>
      </c>
      <c r="Z31" s="450">
        <f t="shared" si="3"/>
        <v>28295.764379899269</v>
      </c>
      <c r="AA31" s="453" t="str">
        <f t="shared" si="9"/>
        <v/>
      </c>
      <c r="AB31" s="1171" t="str">
        <f t="shared" si="10"/>
        <v/>
      </c>
      <c r="AC31" s="444"/>
      <c r="AD31" s="444"/>
      <c r="AE31" s="444"/>
      <c r="AF31" s="444"/>
      <c r="AG31" s="444"/>
      <c r="AH31" s="444"/>
      <c r="AI31" s="444"/>
      <c r="AJ31" s="444"/>
      <c r="AK31" s="444"/>
      <c r="AL31" s="444"/>
      <c r="AM31" s="444"/>
      <c r="AN31" s="444"/>
      <c r="AO31" s="444"/>
      <c r="AP31" s="444"/>
      <c r="AQ31" s="444"/>
      <c r="AR31" s="444"/>
      <c r="AS31" s="444"/>
      <c r="AT31" s="444"/>
      <c r="AU31" s="444"/>
      <c r="AV31" s="444"/>
      <c r="AW31" s="444"/>
      <c r="AX31" s="444"/>
      <c r="AY31" s="444"/>
      <c r="AZ31" s="444"/>
      <c r="BA31" s="444"/>
      <c r="BB31" s="444"/>
      <c r="BC31" s="444"/>
      <c r="BD31" s="444"/>
      <c r="BE31" s="444"/>
      <c r="BF31" s="444"/>
      <c r="BG31" s="444"/>
      <c r="BH31" s="444"/>
      <c r="BI31" s="444"/>
      <c r="BJ31" s="444"/>
      <c r="BK31" s="444"/>
      <c r="BL31" s="444"/>
      <c r="BM31" s="444"/>
      <c r="BN31" s="444"/>
      <c r="BO31" s="444"/>
      <c r="BP31" s="444"/>
      <c r="BQ31" s="444"/>
      <c r="BR31" s="444"/>
      <c r="BS31" s="444"/>
      <c r="BT31" s="444"/>
      <c r="BU31" s="444"/>
      <c r="BV31" s="444"/>
      <c r="BW31" s="444"/>
      <c r="BX31" s="444"/>
      <c r="BY31" s="444"/>
      <c r="BZ31" s="444"/>
      <c r="CA31" s="444"/>
      <c r="CB31" s="444"/>
      <c r="CC31" s="444"/>
      <c r="CD31" s="444"/>
      <c r="CE31" s="444"/>
      <c r="CF31" s="444"/>
      <c r="CG31" s="444"/>
      <c r="CH31" s="444"/>
      <c r="CI31" s="444"/>
      <c r="CJ31" s="444"/>
      <c r="CK31" s="444"/>
      <c r="CL31" s="444"/>
      <c r="CM31" s="444"/>
      <c r="CN31" s="444"/>
      <c r="CO31" s="444"/>
      <c r="CP31" s="444"/>
      <c r="CQ31" s="444"/>
      <c r="CR31" s="444"/>
      <c r="CS31" s="444"/>
      <c r="CT31" s="444"/>
      <c r="CU31" s="444"/>
      <c r="CV31" s="444"/>
      <c r="CW31" s="444"/>
      <c r="CX31" s="444"/>
      <c r="CY31" s="444"/>
      <c r="CZ31" s="444"/>
      <c r="DA31" s="444"/>
      <c r="DB31" s="444"/>
      <c r="DC31" s="444"/>
      <c r="DD31" s="444"/>
      <c r="DE31" s="444"/>
      <c r="DF31" s="444"/>
      <c r="DG31" s="444"/>
      <c r="DH31" s="444"/>
      <c r="DI31" s="444"/>
      <c r="DJ31" s="444"/>
      <c r="DK31" s="444"/>
      <c r="DL31" s="444"/>
      <c r="DM31" s="444"/>
      <c r="DN31" s="444"/>
      <c r="DO31" s="444"/>
      <c r="DP31" s="444"/>
      <c r="DQ31" s="444"/>
      <c r="DR31" s="444"/>
      <c r="DS31" s="444"/>
      <c r="DT31" s="444"/>
      <c r="DU31" s="444"/>
      <c r="DV31" s="444"/>
      <c r="DW31" s="444"/>
      <c r="DX31" s="444"/>
      <c r="DY31" s="444"/>
      <c r="DZ31" s="444"/>
      <c r="EA31" s="444"/>
      <c r="EB31" s="444"/>
      <c r="EC31" s="444"/>
      <c r="ED31" s="444"/>
      <c r="EE31" s="444"/>
      <c r="EF31" s="444"/>
      <c r="EG31" s="444"/>
      <c r="EH31" s="444"/>
      <c r="EI31" s="444"/>
      <c r="EJ31" s="444"/>
      <c r="EK31" s="444"/>
      <c r="EL31" s="444"/>
      <c r="EM31" s="444"/>
      <c r="EN31" s="444"/>
      <c r="EO31" s="444"/>
      <c r="EP31" s="444"/>
      <c r="EQ31" s="444"/>
      <c r="ER31" s="444"/>
      <c r="ES31" s="444"/>
      <c r="ET31" s="444"/>
      <c r="EU31" s="444"/>
      <c r="EV31" s="444"/>
      <c r="EW31" s="444"/>
      <c r="EX31" s="444"/>
      <c r="EY31" s="444"/>
      <c r="EZ31" s="444"/>
      <c r="FA31" s="444"/>
      <c r="FB31" s="444"/>
      <c r="FC31" s="444"/>
      <c r="FD31" s="444"/>
      <c r="FE31" s="444"/>
      <c r="FF31" s="444"/>
      <c r="FG31" s="444"/>
      <c r="FH31" s="444"/>
      <c r="FI31" s="444"/>
      <c r="FJ31" s="444"/>
      <c r="FK31" s="444"/>
      <c r="FL31" s="444"/>
      <c r="FM31" s="444"/>
      <c r="FN31" s="444"/>
      <c r="FO31" s="444"/>
      <c r="FP31" s="444"/>
      <c r="FQ31" s="444"/>
      <c r="FR31" s="444"/>
      <c r="FS31" s="444"/>
      <c r="FT31" s="444"/>
      <c r="FU31" s="444"/>
      <c r="FV31" s="444"/>
      <c r="FW31" s="444"/>
      <c r="FX31" s="444"/>
      <c r="FY31" s="444"/>
      <c r="FZ31" s="444"/>
      <c r="GA31" s="444"/>
      <c r="GB31" s="444"/>
      <c r="GC31" s="444"/>
      <c r="GD31" s="444"/>
      <c r="GE31" s="444"/>
      <c r="GF31" s="444"/>
      <c r="GG31" s="444"/>
      <c r="GH31" s="444"/>
      <c r="GI31" s="444"/>
      <c r="GJ31" s="444"/>
      <c r="GK31" s="444"/>
      <c r="GL31" s="444"/>
      <c r="GM31" s="444"/>
      <c r="GN31" s="444"/>
      <c r="GO31" s="444"/>
      <c r="GP31" s="444"/>
      <c r="GQ31" s="444"/>
      <c r="GR31" s="444"/>
      <c r="GS31" s="444"/>
      <c r="GT31" s="444"/>
      <c r="GU31" s="444"/>
      <c r="GV31" s="444"/>
      <c r="GW31" s="444"/>
      <c r="GX31" s="444"/>
      <c r="GY31" s="444"/>
      <c r="GZ31" s="444"/>
      <c r="HA31" s="444"/>
      <c r="HB31" s="444"/>
      <c r="HC31" s="444"/>
      <c r="HD31" s="444"/>
      <c r="HE31" s="444"/>
      <c r="HF31" s="444"/>
      <c r="HG31" s="444"/>
      <c r="HH31" s="444"/>
      <c r="HI31" s="444"/>
      <c r="HJ31" s="444"/>
      <c r="HK31" s="444"/>
      <c r="HL31" s="444"/>
      <c r="HM31" s="444"/>
      <c r="HN31" s="444"/>
      <c r="HO31" s="444"/>
      <c r="HP31" s="444"/>
      <c r="HQ31" s="444"/>
      <c r="HR31" s="444"/>
      <c r="HS31" s="444"/>
      <c r="HT31" s="444"/>
      <c r="HU31" s="444"/>
      <c r="HV31" s="444"/>
      <c r="HW31" s="444"/>
      <c r="HX31" s="444"/>
      <c r="HY31" s="444"/>
      <c r="HZ31" s="444"/>
      <c r="IA31" s="444"/>
      <c r="IB31" s="444"/>
      <c r="IC31" s="444"/>
      <c r="ID31" s="444"/>
      <c r="IE31" s="444"/>
      <c r="IF31" s="444"/>
      <c r="IG31" s="444"/>
      <c r="IH31" s="444"/>
      <c r="II31" s="444"/>
      <c r="IJ31" s="444"/>
      <c r="IK31" s="444"/>
      <c r="IL31" s="444"/>
      <c r="IM31" s="444"/>
      <c r="IN31" s="444"/>
      <c r="IO31" s="444"/>
      <c r="IP31" s="444"/>
      <c r="IQ31" s="444"/>
      <c r="IR31" s="444"/>
      <c r="IS31" s="444"/>
      <c r="IT31" s="444"/>
      <c r="IU31" s="444"/>
      <c r="IV31" s="444"/>
      <c r="IW31" s="444"/>
      <c r="IX31" s="444"/>
      <c r="IY31" s="444"/>
      <c r="IZ31" s="444"/>
      <c r="JA31" s="444"/>
      <c r="JB31" s="444"/>
      <c r="JC31" s="444"/>
      <c r="JD31" s="444"/>
      <c r="JE31" s="444"/>
      <c r="JF31" s="444"/>
      <c r="JG31" s="444"/>
      <c r="JH31" s="444"/>
      <c r="JI31" s="444"/>
      <c r="JJ31" s="444"/>
      <c r="JK31" s="444"/>
      <c r="JL31" s="444"/>
      <c r="JM31" s="444"/>
      <c r="JN31" s="444"/>
      <c r="JO31" s="444"/>
      <c r="JP31" s="444"/>
      <c r="JQ31" s="444"/>
      <c r="JR31" s="444"/>
      <c r="JS31" s="444"/>
      <c r="JT31" s="444"/>
      <c r="JU31" s="444"/>
      <c r="JV31" s="444"/>
      <c r="JW31" s="444"/>
      <c r="JX31" s="444"/>
      <c r="JY31" s="444"/>
      <c r="JZ31" s="444"/>
      <c r="KA31" s="444"/>
      <c r="KB31" s="444"/>
      <c r="KC31" s="444"/>
      <c r="KD31" s="444"/>
      <c r="KE31" s="444"/>
      <c r="KF31" s="444"/>
      <c r="KG31" s="444"/>
      <c r="KH31" s="444"/>
      <c r="KI31" s="444"/>
      <c r="KJ31" s="444"/>
      <c r="KK31" s="444"/>
      <c r="KL31" s="444"/>
      <c r="KM31" s="444"/>
      <c r="KN31" s="444"/>
      <c r="KO31" s="444"/>
      <c r="KP31" s="444"/>
      <c r="KQ31" s="444"/>
      <c r="KR31" s="444"/>
      <c r="KS31" s="444"/>
      <c r="KT31" s="444"/>
      <c r="KU31" s="444"/>
      <c r="KV31" s="444"/>
      <c r="KW31" s="444"/>
      <c r="KX31" s="444"/>
      <c r="KY31" s="444"/>
      <c r="KZ31" s="444"/>
      <c r="LA31" s="444"/>
      <c r="LB31" s="444"/>
      <c r="LC31" s="444"/>
      <c r="LD31" s="444"/>
      <c r="LE31" s="444"/>
      <c r="LF31" s="444"/>
      <c r="LG31" s="444"/>
      <c r="LH31" s="444"/>
      <c r="LI31" s="444"/>
      <c r="LJ31" s="444"/>
      <c r="LK31" s="444"/>
      <c r="LL31" s="444"/>
      <c r="LM31" s="444"/>
      <c r="LN31" s="444"/>
      <c r="LO31" s="444"/>
      <c r="LP31" s="444"/>
      <c r="LQ31" s="444"/>
      <c r="LR31" s="444"/>
      <c r="LS31" s="444"/>
      <c r="LT31" s="444"/>
      <c r="LU31" s="444"/>
      <c r="LV31" s="444"/>
      <c r="LW31" s="444"/>
      <c r="LX31" s="444"/>
      <c r="LY31" s="444"/>
      <c r="LZ31" s="444"/>
      <c r="MA31" s="444"/>
      <c r="MB31" s="444"/>
      <c r="MC31" s="444"/>
      <c r="MD31" s="444"/>
      <c r="ME31" s="444"/>
      <c r="MF31" s="444"/>
      <c r="MG31" s="444"/>
      <c r="MH31" s="444"/>
      <c r="MI31" s="444"/>
      <c r="MJ31" s="444"/>
      <c r="MK31" s="444"/>
      <c r="ML31" s="444"/>
      <c r="MM31" s="444"/>
      <c r="MN31" s="444"/>
      <c r="MO31" s="444"/>
      <c r="MP31" s="444"/>
      <c r="MQ31" s="444"/>
      <c r="MR31" s="444"/>
      <c r="MS31" s="444"/>
      <c r="MT31" s="444"/>
      <c r="MU31" s="444"/>
      <c r="MV31" s="444"/>
      <c r="MW31" s="444"/>
      <c r="MX31" s="444"/>
      <c r="MY31" s="444"/>
      <c r="MZ31" s="444"/>
      <c r="NA31" s="444"/>
      <c r="NB31" s="444"/>
      <c r="NC31" s="444"/>
      <c r="ND31" s="444"/>
      <c r="NE31" s="444"/>
      <c r="NF31" s="444"/>
      <c r="NG31" s="444"/>
      <c r="NH31" s="444"/>
      <c r="NI31" s="444"/>
      <c r="NJ31" s="444"/>
      <c r="NK31" s="444"/>
      <c r="NL31" s="444"/>
      <c r="NM31" s="444"/>
      <c r="NN31" s="444"/>
      <c r="NO31" s="444"/>
      <c r="NP31" s="444"/>
      <c r="NQ31" s="444"/>
      <c r="NR31" s="444"/>
      <c r="NS31" s="444"/>
      <c r="NT31" s="444"/>
      <c r="NU31" s="444"/>
      <c r="NV31" s="444"/>
      <c r="NW31" s="444"/>
      <c r="NX31" s="444"/>
      <c r="NY31" s="444"/>
      <c r="NZ31" s="444"/>
      <c r="OA31" s="444"/>
      <c r="OB31" s="444"/>
      <c r="OC31" s="444"/>
      <c r="OD31" s="444"/>
      <c r="OE31" s="444"/>
      <c r="OF31" s="444"/>
      <c r="OG31" s="444"/>
      <c r="OH31" s="444"/>
      <c r="OI31" s="444"/>
      <c r="OJ31" s="444"/>
      <c r="OK31" s="444"/>
      <c r="OL31" s="444"/>
      <c r="OM31" s="444"/>
      <c r="ON31" s="444"/>
      <c r="OO31" s="444"/>
      <c r="OP31" s="444"/>
      <c r="OQ31" s="444"/>
      <c r="OR31" s="444"/>
      <c r="OS31" s="444"/>
      <c r="OT31" s="444"/>
      <c r="OU31" s="444"/>
      <c r="OV31" s="444"/>
      <c r="OW31" s="444"/>
      <c r="OX31" s="444"/>
      <c r="OY31" s="444"/>
      <c r="OZ31" s="444"/>
      <c r="PA31" s="444"/>
      <c r="PB31" s="444"/>
      <c r="PC31" s="444"/>
      <c r="PD31" s="444"/>
      <c r="PE31" s="444"/>
      <c r="PF31" s="444"/>
      <c r="PG31" s="444"/>
      <c r="PH31" s="444"/>
      <c r="PI31" s="444"/>
      <c r="PJ31" s="444"/>
      <c r="PK31" s="444"/>
      <c r="PL31" s="444"/>
      <c r="PM31" s="444"/>
      <c r="PN31" s="444"/>
      <c r="PO31" s="444"/>
      <c r="PP31" s="444"/>
      <c r="PQ31" s="444"/>
      <c r="PR31" s="444"/>
      <c r="PS31" s="444"/>
      <c r="PT31" s="444"/>
      <c r="PU31" s="444"/>
      <c r="PV31" s="444"/>
      <c r="PW31" s="444"/>
      <c r="PX31" s="444"/>
      <c r="PY31" s="444"/>
      <c r="PZ31" s="444"/>
      <c r="QA31" s="444"/>
      <c r="QB31" s="444"/>
      <c r="QC31" s="444"/>
      <c r="QD31" s="444"/>
      <c r="QE31" s="444"/>
      <c r="QF31" s="444"/>
      <c r="QG31" s="444"/>
      <c r="QH31" s="444"/>
      <c r="QI31" s="444"/>
      <c r="QJ31" s="444"/>
      <c r="QK31" s="444"/>
      <c r="QL31" s="444"/>
      <c r="QM31" s="444"/>
      <c r="QN31" s="444"/>
      <c r="QO31" s="444"/>
      <c r="QP31" s="444"/>
      <c r="QQ31" s="444"/>
      <c r="QR31" s="444"/>
      <c r="QS31" s="444"/>
      <c r="QT31" s="444"/>
      <c r="QU31" s="444"/>
      <c r="QV31" s="444"/>
      <c r="QW31" s="444"/>
      <c r="QX31" s="444"/>
      <c r="QY31" s="444"/>
      <c r="QZ31" s="444"/>
      <c r="RA31" s="444"/>
      <c r="RB31" s="444"/>
      <c r="RC31" s="444"/>
      <c r="RD31" s="444"/>
      <c r="RE31" s="444"/>
      <c r="RF31" s="444"/>
      <c r="RG31" s="444"/>
      <c r="RH31" s="444"/>
      <c r="RI31" s="444"/>
      <c r="RJ31" s="444"/>
      <c r="RK31" s="444"/>
      <c r="RL31" s="444"/>
      <c r="RM31" s="444"/>
      <c r="RN31" s="444"/>
      <c r="RO31" s="444"/>
      <c r="RP31" s="444"/>
      <c r="RQ31" s="444"/>
      <c r="RR31" s="444"/>
      <c r="RS31" s="444"/>
      <c r="RT31" s="444"/>
      <c r="RU31" s="444"/>
      <c r="RV31" s="444"/>
      <c r="RW31" s="444"/>
      <c r="RX31" s="444"/>
      <c r="RY31" s="444"/>
      <c r="RZ31" s="444"/>
      <c r="SA31" s="444"/>
      <c r="SB31" s="444"/>
      <c r="SC31" s="444"/>
      <c r="SD31" s="444"/>
      <c r="SE31" s="444"/>
      <c r="SF31" s="444"/>
      <c r="SG31" s="444"/>
      <c r="SH31" s="444"/>
      <c r="SI31" s="444"/>
      <c r="SJ31" s="444"/>
      <c r="SK31" s="444"/>
      <c r="SL31" s="444"/>
      <c r="SM31" s="444"/>
      <c r="SN31" s="444"/>
      <c r="SO31" s="444"/>
      <c r="SP31" s="444"/>
      <c r="SQ31" s="444"/>
      <c r="SR31" s="444"/>
      <c r="SS31" s="444"/>
      <c r="ST31" s="444"/>
      <c r="SU31" s="444"/>
      <c r="SV31" s="444"/>
      <c r="SW31" s="444"/>
      <c r="SX31" s="444"/>
      <c r="SY31" s="444"/>
      <c r="SZ31" s="444"/>
      <c r="TA31" s="444"/>
      <c r="TB31" s="444"/>
      <c r="TC31" s="444"/>
      <c r="TD31" s="444"/>
      <c r="TE31" s="444"/>
      <c r="TF31" s="444"/>
      <c r="TG31" s="444"/>
      <c r="TH31" s="444"/>
      <c r="TI31" s="444"/>
      <c r="TJ31" s="444"/>
      <c r="TK31" s="444"/>
      <c r="TL31" s="444"/>
      <c r="TM31" s="444"/>
      <c r="TN31" s="444"/>
      <c r="TO31" s="444"/>
      <c r="TP31" s="444"/>
      <c r="TQ31" s="444"/>
      <c r="TR31" s="444"/>
      <c r="TS31" s="444"/>
      <c r="TT31" s="444"/>
      <c r="TU31" s="444"/>
      <c r="TV31" s="444"/>
      <c r="TW31" s="444"/>
      <c r="TX31" s="444"/>
      <c r="TY31" s="444"/>
      <c r="TZ31" s="444"/>
      <c r="UA31" s="444"/>
      <c r="UB31" s="444"/>
      <c r="UC31" s="444"/>
      <c r="UD31" s="444"/>
      <c r="UE31" s="444"/>
      <c r="UF31" s="444"/>
      <c r="UG31" s="444"/>
      <c r="UH31" s="444"/>
      <c r="UI31" s="444"/>
      <c r="UJ31" s="444"/>
      <c r="UK31" s="444"/>
      <c r="UL31" s="444"/>
      <c r="UM31" s="444"/>
      <c r="UN31" s="444"/>
      <c r="UO31" s="444"/>
      <c r="UP31" s="444"/>
      <c r="UQ31" s="444"/>
      <c r="UR31" s="444"/>
      <c r="US31" s="444"/>
      <c r="UT31" s="444"/>
      <c r="UU31" s="444"/>
      <c r="UV31" s="444"/>
      <c r="UW31" s="444"/>
      <c r="UX31" s="444"/>
      <c r="UY31" s="444"/>
      <c r="UZ31" s="444"/>
      <c r="VA31" s="444"/>
      <c r="VB31" s="444"/>
      <c r="VC31" s="444"/>
      <c r="VD31" s="444"/>
      <c r="VE31" s="444"/>
      <c r="VF31" s="444"/>
      <c r="VG31" s="444"/>
      <c r="VH31" s="444"/>
      <c r="VI31" s="444"/>
      <c r="VJ31" s="444"/>
      <c r="VK31" s="444"/>
      <c r="VL31" s="444"/>
      <c r="VM31" s="444"/>
      <c r="VN31" s="444"/>
      <c r="VO31" s="444"/>
      <c r="VP31" s="444"/>
      <c r="VQ31" s="444"/>
      <c r="VR31" s="444"/>
      <c r="VS31" s="444"/>
      <c r="VT31" s="444"/>
      <c r="VU31" s="444"/>
      <c r="VV31" s="444"/>
      <c r="VW31" s="444"/>
      <c r="VX31" s="444"/>
      <c r="VY31" s="444"/>
      <c r="VZ31" s="444"/>
      <c r="WA31" s="444"/>
      <c r="WB31" s="444"/>
      <c r="WC31" s="444"/>
      <c r="WD31" s="444"/>
      <c r="WE31" s="444"/>
      <c r="WF31" s="444"/>
      <c r="WG31" s="444"/>
      <c r="WH31" s="444"/>
      <c r="WI31" s="444"/>
      <c r="WJ31" s="444"/>
      <c r="WK31" s="444"/>
      <c r="WL31" s="444"/>
      <c r="WM31" s="444"/>
      <c r="WN31" s="444"/>
      <c r="WO31" s="444"/>
      <c r="WP31" s="444"/>
      <c r="WQ31" s="444"/>
      <c r="WR31" s="444"/>
      <c r="WS31" s="444"/>
      <c r="WT31" s="444"/>
      <c r="WU31" s="444"/>
      <c r="WV31" s="444"/>
      <c r="WW31" s="444"/>
      <c r="WX31" s="444"/>
      <c r="WY31" s="444"/>
      <c r="WZ31" s="444"/>
      <c r="XA31" s="444"/>
      <c r="XB31" s="444"/>
      <c r="XC31" s="444"/>
      <c r="XD31" s="444"/>
      <c r="XE31" s="444"/>
      <c r="XF31" s="444"/>
      <c r="XG31" s="443"/>
    </row>
    <row r="32" spans="1:631" s="455" customFormat="1" ht="14.4">
      <c r="A32" s="1137"/>
      <c r="B32" s="1163" t="s">
        <v>241</v>
      </c>
      <c r="C32" s="1164" t="s">
        <v>801</v>
      </c>
      <c r="D32" s="1172">
        <v>25</v>
      </c>
      <c r="E32" s="374">
        <f t="shared" si="0"/>
        <v>0.14463308984202802</v>
      </c>
      <c r="F32" s="1166" t="s">
        <v>28</v>
      </c>
      <c r="G32" s="1167">
        <v>5</v>
      </c>
      <c r="H32" s="1168">
        <f t="shared" si="4"/>
        <v>2012.2520263671875</v>
      </c>
      <c r="I32" s="1169">
        <f t="shared" si="5"/>
        <v>4696.95</v>
      </c>
      <c r="J32" s="1169">
        <f t="shared" si="6"/>
        <v>4696.95</v>
      </c>
      <c r="K32" s="447">
        <f t="shared" si="7"/>
        <v>0</v>
      </c>
      <c r="L32" s="448">
        <v>10061.260131835937</v>
      </c>
      <c r="M32" s="447"/>
      <c r="N32" s="1170">
        <v>3522.7</v>
      </c>
      <c r="O32" s="1170">
        <v>23484.75</v>
      </c>
      <c r="P32" s="449">
        <f t="shared" si="8"/>
        <v>0</v>
      </c>
      <c r="Q32" s="1170">
        <v>23484.75</v>
      </c>
      <c r="R32" s="449"/>
      <c r="S32" s="450"/>
      <c r="T32" s="449"/>
      <c r="U32" s="451">
        <v>0</v>
      </c>
      <c r="V32" s="450">
        <f t="shared" si="1"/>
        <v>0</v>
      </c>
      <c r="W32" s="449">
        <f t="shared" si="1"/>
        <v>0</v>
      </c>
      <c r="X32" s="449">
        <f t="shared" si="12"/>
        <v>0</v>
      </c>
      <c r="Y32" s="452">
        <f t="shared" si="2"/>
        <v>1.572200453462421</v>
      </c>
      <c r="Z32" s="450">
        <f t="shared" si="3"/>
        <v>15818.317741675839</v>
      </c>
      <c r="AA32" s="453" t="str">
        <f t="shared" si="9"/>
        <v/>
      </c>
      <c r="AB32" s="1171" t="str">
        <f t="shared" si="10"/>
        <v/>
      </c>
      <c r="AC32" s="444"/>
      <c r="AD32" s="444"/>
      <c r="AE32" s="444"/>
      <c r="AF32" s="444"/>
      <c r="AG32" s="444"/>
      <c r="AH32" s="444"/>
      <c r="AI32" s="444"/>
      <c r="AJ32" s="444"/>
      <c r="AK32" s="444"/>
      <c r="AL32" s="444"/>
      <c r="AM32" s="444"/>
      <c r="AN32" s="444"/>
      <c r="AO32" s="444"/>
      <c r="AP32" s="444"/>
      <c r="AQ32" s="444"/>
      <c r="AR32" s="444"/>
      <c r="AS32" s="444"/>
      <c r="AT32" s="444"/>
      <c r="AU32" s="444"/>
      <c r="AV32" s="444"/>
      <c r="AW32" s="444"/>
      <c r="AX32" s="444"/>
      <c r="AY32" s="444"/>
      <c r="AZ32" s="444"/>
      <c r="BA32" s="444"/>
      <c r="BB32" s="444"/>
      <c r="BC32" s="444"/>
      <c r="BD32" s="444"/>
      <c r="BE32" s="444"/>
      <c r="BF32" s="444"/>
      <c r="BG32" s="444"/>
      <c r="BH32" s="444"/>
      <c r="BI32" s="444"/>
      <c r="BJ32" s="444"/>
      <c r="BK32" s="444"/>
      <c r="BL32" s="444"/>
      <c r="BM32" s="444"/>
      <c r="BN32" s="444"/>
      <c r="BO32" s="444"/>
      <c r="BP32" s="444"/>
      <c r="BQ32" s="444"/>
      <c r="BR32" s="444"/>
      <c r="BS32" s="444"/>
      <c r="BT32" s="444"/>
      <c r="BU32" s="444"/>
      <c r="BV32" s="444"/>
      <c r="BW32" s="444"/>
      <c r="BX32" s="444"/>
      <c r="BY32" s="444"/>
      <c r="BZ32" s="444"/>
      <c r="CA32" s="444"/>
      <c r="CB32" s="444"/>
      <c r="CC32" s="444"/>
      <c r="CD32" s="444"/>
      <c r="CE32" s="444"/>
      <c r="CF32" s="444"/>
      <c r="CG32" s="444"/>
      <c r="CH32" s="444"/>
      <c r="CI32" s="444"/>
      <c r="CJ32" s="444"/>
      <c r="CK32" s="444"/>
      <c r="CL32" s="444"/>
      <c r="CM32" s="444"/>
      <c r="CN32" s="444"/>
      <c r="CO32" s="444"/>
      <c r="CP32" s="444"/>
      <c r="CQ32" s="444"/>
      <c r="CR32" s="444"/>
      <c r="CS32" s="444"/>
      <c r="CT32" s="444"/>
      <c r="CU32" s="444"/>
      <c r="CV32" s="444"/>
      <c r="CW32" s="444"/>
      <c r="CX32" s="444"/>
      <c r="CY32" s="444"/>
      <c r="CZ32" s="444"/>
      <c r="DA32" s="444"/>
      <c r="DB32" s="444"/>
      <c r="DC32" s="444"/>
      <c r="DD32" s="444"/>
      <c r="DE32" s="444"/>
      <c r="DF32" s="444"/>
      <c r="DG32" s="444"/>
      <c r="DH32" s="444"/>
      <c r="DI32" s="444"/>
      <c r="DJ32" s="444"/>
      <c r="DK32" s="444"/>
      <c r="DL32" s="444"/>
      <c r="DM32" s="444"/>
      <c r="DN32" s="444"/>
      <c r="DO32" s="444"/>
      <c r="DP32" s="444"/>
      <c r="DQ32" s="444"/>
      <c r="DR32" s="444"/>
      <c r="DS32" s="444"/>
      <c r="DT32" s="444"/>
      <c r="DU32" s="444"/>
      <c r="DV32" s="444"/>
      <c r="DW32" s="444"/>
      <c r="DX32" s="444"/>
      <c r="DY32" s="444"/>
      <c r="DZ32" s="444"/>
      <c r="EA32" s="444"/>
      <c r="EB32" s="444"/>
      <c r="EC32" s="444"/>
      <c r="ED32" s="444"/>
      <c r="EE32" s="444"/>
      <c r="EF32" s="444"/>
      <c r="EG32" s="444"/>
      <c r="EH32" s="444"/>
      <c r="EI32" s="444"/>
      <c r="EJ32" s="444"/>
      <c r="EK32" s="444"/>
      <c r="EL32" s="444"/>
      <c r="EM32" s="444"/>
      <c r="EN32" s="444"/>
      <c r="EO32" s="444"/>
      <c r="EP32" s="444"/>
      <c r="EQ32" s="444"/>
      <c r="ER32" s="444"/>
      <c r="ES32" s="444"/>
      <c r="ET32" s="444"/>
      <c r="EU32" s="444"/>
      <c r="EV32" s="444"/>
      <c r="EW32" s="444"/>
      <c r="EX32" s="444"/>
      <c r="EY32" s="444"/>
      <c r="EZ32" s="444"/>
      <c r="FA32" s="444"/>
      <c r="FB32" s="444"/>
      <c r="FC32" s="444"/>
      <c r="FD32" s="444"/>
      <c r="FE32" s="444"/>
      <c r="FF32" s="444"/>
      <c r="FG32" s="444"/>
      <c r="FH32" s="444"/>
      <c r="FI32" s="444"/>
      <c r="FJ32" s="444"/>
      <c r="FK32" s="444"/>
      <c r="FL32" s="444"/>
      <c r="FM32" s="444"/>
      <c r="FN32" s="444"/>
      <c r="FO32" s="444"/>
      <c r="FP32" s="444"/>
      <c r="FQ32" s="444"/>
      <c r="FR32" s="444"/>
      <c r="FS32" s="444"/>
      <c r="FT32" s="444"/>
      <c r="FU32" s="444"/>
      <c r="FV32" s="444"/>
      <c r="FW32" s="444"/>
      <c r="FX32" s="444"/>
      <c r="FY32" s="444"/>
      <c r="FZ32" s="444"/>
      <c r="GA32" s="444"/>
      <c r="GB32" s="444"/>
      <c r="GC32" s="444"/>
      <c r="GD32" s="444"/>
      <c r="GE32" s="444"/>
      <c r="GF32" s="444"/>
      <c r="GG32" s="444"/>
      <c r="GH32" s="444"/>
      <c r="GI32" s="444"/>
      <c r="GJ32" s="444"/>
      <c r="GK32" s="444"/>
      <c r="GL32" s="444"/>
      <c r="GM32" s="444"/>
      <c r="GN32" s="444"/>
      <c r="GO32" s="444"/>
      <c r="GP32" s="444"/>
      <c r="GQ32" s="444"/>
      <c r="GR32" s="444"/>
      <c r="GS32" s="444"/>
      <c r="GT32" s="444"/>
      <c r="GU32" s="444"/>
      <c r="GV32" s="444"/>
      <c r="GW32" s="444"/>
      <c r="GX32" s="444"/>
      <c r="GY32" s="444"/>
      <c r="GZ32" s="444"/>
      <c r="HA32" s="444"/>
      <c r="HB32" s="444"/>
      <c r="HC32" s="444"/>
      <c r="HD32" s="444"/>
      <c r="HE32" s="444"/>
      <c r="HF32" s="444"/>
      <c r="HG32" s="444"/>
      <c r="HH32" s="444"/>
      <c r="HI32" s="444"/>
      <c r="HJ32" s="444"/>
      <c r="HK32" s="444"/>
      <c r="HL32" s="444"/>
      <c r="HM32" s="444"/>
      <c r="HN32" s="444"/>
      <c r="HO32" s="444"/>
      <c r="HP32" s="444"/>
      <c r="HQ32" s="444"/>
      <c r="HR32" s="444"/>
      <c r="HS32" s="444"/>
      <c r="HT32" s="444"/>
      <c r="HU32" s="444"/>
      <c r="HV32" s="444"/>
      <c r="HW32" s="444"/>
      <c r="HX32" s="444"/>
      <c r="HY32" s="444"/>
      <c r="HZ32" s="444"/>
      <c r="IA32" s="444"/>
      <c r="IB32" s="444"/>
      <c r="IC32" s="444"/>
      <c r="ID32" s="444"/>
      <c r="IE32" s="444"/>
      <c r="IF32" s="444"/>
      <c r="IG32" s="444"/>
      <c r="IH32" s="444"/>
      <c r="II32" s="444"/>
      <c r="IJ32" s="444"/>
      <c r="IK32" s="444"/>
      <c r="IL32" s="444"/>
      <c r="IM32" s="444"/>
      <c r="IN32" s="444"/>
      <c r="IO32" s="444"/>
      <c r="IP32" s="444"/>
      <c r="IQ32" s="444"/>
      <c r="IR32" s="444"/>
      <c r="IS32" s="444"/>
      <c r="IT32" s="444"/>
      <c r="IU32" s="444"/>
      <c r="IV32" s="444"/>
      <c r="IW32" s="444"/>
      <c r="IX32" s="444"/>
      <c r="IY32" s="444"/>
      <c r="IZ32" s="444"/>
      <c r="JA32" s="444"/>
      <c r="JB32" s="444"/>
      <c r="JC32" s="444"/>
      <c r="JD32" s="444"/>
      <c r="JE32" s="444"/>
      <c r="JF32" s="444"/>
      <c r="JG32" s="444"/>
      <c r="JH32" s="444"/>
      <c r="JI32" s="444"/>
      <c r="JJ32" s="444"/>
      <c r="JK32" s="444"/>
      <c r="JL32" s="444"/>
      <c r="JM32" s="444"/>
      <c r="JN32" s="444"/>
      <c r="JO32" s="444"/>
      <c r="JP32" s="444"/>
      <c r="JQ32" s="444"/>
      <c r="JR32" s="444"/>
      <c r="JS32" s="444"/>
      <c r="JT32" s="444"/>
      <c r="JU32" s="444"/>
      <c r="JV32" s="444"/>
      <c r="JW32" s="444"/>
      <c r="JX32" s="444"/>
      <c r="JY32" s="444"/>
      <c r="JZ32" s="444"/>
      <c r="KA32" s="444"/>
      <c r="KB32" s="444"/>
      <c r="KC32" s="444"/>
      <c r="KD32" s="444"/>
      <c r="KE32" s="444"/>
      <c r="KF32" s="444"/>
      <c r="KG32" s="444"/>
      <c r="KH32" s="444"/>
      <c r="KI32" s="444"/>
      <c r="KJ32" s="444"/>
      <c r="KK32" s="444"/>
      <c r="KL32" s="444"/>
      <c r="KM32" s="444"/>
      <c r="KN32" s="444"/>
      <c r="KO32" s="444"/>
      <c r="KP32" s="444"/>
      <c r="KQ32" s="444"/>
      <c r="KR32" s="444"/>
      <c r="KS32" s="444"/>
      <c r="KT32" s="444"/>
      <c r="KU32" s="444"/>
      <c r="KV32" s="444"/>
      <c r="KW32" s="444"/>
      <c r="KX32" s="444"/>
      <c r="KY32" s="444"/>
      <c r="KZ32" s="444"/>
      <c r="LA32" s="444"/>
      <c r="LB32" s="444"/>
      <c r="LC32" s="444"/>
      <c r="LD32" s="444"/>
      <c r="LE32" s="444"/>
      <c r="LF32" s="444"/>
      <c r="LG32" s="444"/>
      <c r="LH32" s="444"/>
      <c r="LI32" s="444"/>
      <c r="LJ32" s="444"/>
      <c r="LK32" s="444"/>
      <c r="LL32" s="444"/>
      <c r="LM32" s="444"/>
      <c r="LN32" s="444"/>
      <c r="LO32" s="444"/>
      <c r="LP32" s="444"/>
      <c r="LQ32" s="444"/>
      <c r="LR32" s="444"/>
      <c r="LS32" s="444"/>
      <c r="LT32" s="444"/>
      <c r="LU32" s="444"/>
      <c r="LV32" s="444"/>
      <c r="LW32" s="444"/>
      <c r="LX32" s="444"/>
      <c r="LY32" s="444"/>
      <c r="LZ32" s="444"/>
      <c r="MA32" s="444"/>
      <c r="MB32" s="444"/>
      <c r="MC32" s="444"/>
      <c r="MD32" s="444"/>
      <c r="ME32" s="444"/>
      <c r="MF32" s="444"/>
      <c r="MG32" s="444"/>
      <c r="MH32" s="444"/>
      <c r="MI32" s="444"/>
      <c r="MJ32" s="444"/>
      <c r="MK32" s="444"/>
      <c r="ML32" s="444"/>
      <c r="MM32" s="444"/>
      <c r="MN32" s="444"/>
      <c r="MO32" s="444"/>
      <c r="MP32" s="444"/>
      <c r="MQ32" s="444"/>
      <c r="MR32" s="444"/>
      <c r="MS32" s="444"/>
      <c r="MT32" s="444"/>
      <c r="MU32" s="444"/>
      <c r="MV32" s="444"/>
      <c r="MW32" s="444"/>
      <c r="MX32" s="444"/>
      <c r="MY32" s="444"/>
      <c r="MZ32" s="444"/>
      <c r="NA32" s="444"/>
      <c r="NB32" s="444"/>
      <c r="NC32" s="444"/>
      <c r="ND32" s="444"/>
      <c r="NE32" s="444"/>
      <c r="NF32" s="444"/>
      <c r="NG32" s="444"/>
      <c r="NH32" s="444"/>
      <c r="NI32" s="444"/>
      <c r="NJ32" s="444"/>
      <c r="NK32" s="444"/>
      <c r="NL32" s="444"/>
      <c r="NM32" s="444"/>
      <c r="NN32" s="444"/>
      <c r="NO32" s="444"/>
      <c r="NP32" s="444"/>
      <c r="NQ32" s="444"/>
      <c r="NR32" s="444"/>
      <c r="NS32" s="444"/>
      <c r="NT32" s="444"/>
      <c r="NU32" s="444"/>
      <c r="NV32" s="444"/>
      <c r="NW32" s="444"/>
      <c r="NX32" s="444"/>
      <c r="NY32" s="444"/>
      <c r="NZ32" s="444"/>
      <c r="OA32" s="444"/>
      <c r="OB32" s="444"/>
      <c r="OC32" s="444"/>
      <c r="OD32" s="444"/>
      <c r="OE32" s="444"/>
      <c r="OF32" s="444"/>
      <c r="OG32" s="444"/>
      <c r="OH32" s="444"/>
      <c r="OI32" s="444"/>
      <c r="OJ32" s="444"/>
      <c r="OK32" s="444"/>
      <c r="OL32" s="444"/>
      <c r="OM32" s="444"/>
      <c r="ON32" s="444"/>
      <c r="OO32" s="444"/>
      <c r="OP32" s="444"/>
      <c r="OQ32" s="444"/>
      <c r="OR32" s="444"/>
      <c r="OS32" s="444"/>
      <c r="OT32" s="444"/>
      <c r="OU32" s="444"/>
      <c r="OV32" s="444"/>
      <c r="OW32" s="444"/>
      <c r="OX32" s="444"/>
      <c r="OY32" s="444"/>
      <c r="OZ32" s="444"/>
      <c r="PA32" s="444"/>
      <c r="PB32" s="444"/>
      <c r="PC32" s="444"/>
      <c r="PD32" s="444"/>
      <c r="PE32" s="444"/>
      <c r="PF32" s="444"/>
      <c r="PG32" s="444"/>
      <c r="PH32" s="444"/>
      <c r="PI32" s="444"/>
      <c r="PJ32" s="444"/>
      <c r="PK32" s="444"/>
      <c r="PL32" s="444"/>
      <c r="PM32" s="444"/>
      <c r="PN32" s="444"/>
      <c r="PO32" s="444"/>
      <c r="PP32" s="444"/>
      <c r="PQ32" s="444"/>
      <c r="PR32" s="444"/>
      <c r="PS32" s="444"/>
      <c r="PT32" s="444"/>
      <c r="PU32" s="444"/>
      <c r="PV32" s="444"/>
      <c r="PW32" s="444"/>
      <c r="PX32" s="444"/>
      <c r="PY32" s="444"/>
      <c r="PZ32" s="444"/>
      <c r="QA32" s="444"/>
      <c r="QB32" s="444"/>
      <c r="QC32" s="444"/>
      <c r="QD32" s="444"/>
      <c r="QE32" s="444"/>
      <c r="QF32" s="444"/>
      <c r="QG32" s="444"/>
      <c r="QH32" s="444"/>
      <c r="QI32" s="444"/>
      <c r="QJ32" s="444"/>
      <c r="QK32" s="444"/>
      <c r="QL32" s="444"/>
      <c r="QM32" s="444"/>
      <c r="QN32" s="444"/>
      <c r="QO32" s="444"/>
      <c r="QP32" s="444"/>
      <c r="QQ32" s="444"/>
      <c r="QR32" s="444"/>
      <c r="QS32" s="444"/>
      <c r="QT32" s="444"/>
      <c r="QU32" s="444"/>
      <c r="QV32" s="444"/>
      <c r="QW32" s="444"/>
      <c r="QX32" s="444"/>
      <c r="QY32" s="444"/>
      <c r="QZ32" s="444"/>
      <c r="RA32" s="444"/>
      <c r="RB32" s="444"/>
      <c r="RC32" s="444"/>
      <c r="RD32" s="444"/>
      <c r="RE32" s="444"/>
      <c r="RF32" s="444"/>
      <c r="RG32" s="444"/>
      <c r="RH32" s="444"/>
      <c r="RI32" s="444"/>
      <c r="RJ32" s="444"/>
      <c r="RK32" s="444"/>
      <c r="RL32" s="444"/>
      <c r="RM32" s="444"/>
      <c r="RN32" s="444"/>
      <c r="RO32" s="444"/>
      <c r="RP32" s="444"/>
      <c r="RQ32" s="444"/>
      <c r="RR32" s="444"/>
      <c r="RS32" s="444"/>
      <c r="RT32" s="444"/>
      <c r="RU32" s="444"/>
      <c r="RV32" s="444"/>
      <c r="RW32" s="444"/>
      <c r="RX32" s="444"/>
      <c r="RY32" s="444"/>
      <c r="RZ32" s="444"/>
      <c r="SA32" s="444"/>
      <c r="SB32" s="444"/>
      <c r="SC32" s="444"/>
      <c r="SD32" s="444"/>
      <c r="SE32" s="444"/>
      <c r="SF32" s="444"/>
      <c r="SG32" s="444"/>
      <c r="SH32" s="444"/>
      <c r="SI32" s="444"/>
      <c r="SJ32" s="444"/>
      <c r="SK32" s="444"/>
      <c r="SL32" s="444"/>
      <c r="SM32" s="444"/>
      <c r="SN32" s="444"/>
      <c r="SO32" s="444"/>
      <c r="SP32" s="444"/>
      <c r="SQ32" s="444"/>
      <c r="SR32" s="444"/>
      <c r="SS32" s="444"/>
      <c r="ST32" s="444"/>
      <c r="SU32" s="444"/>
      <c r="SV32" s="444"/>
      <c r="SW32" s="444"/>
      <c r="SX32" s="444"/>
      <c r="SY32" s="444"/>
      <c r="SZ32" s="444"/>
      <c r="TA32" s="444"/>
      <c r="TB32" s="444"/>
      <c r="TC32" s="444"/>
      <c r="TD32" s="444"/>
      <c r="TE32" s="444"/>
      <c r="TF32" s="444"/>
      <c r="TG32" s="444"/>
      <c r="TH32" s="444"/>
      <c r="TI32" s="444"/>
      <c r="TJ32" s="444"/>
      <c r="TK32" s="444"/>
      <c r="TL32" s="444"/>
      <c r="TM32" s="444"/>
      <c r="TN32" s="444"/>
      <c r="TO32" s="444"/>
      <c r="TP32" s="444"/>
      <c r="TQ32" s="444"/>
      <c r="TR32" s="444"/>
      <c r="TS32" s="444"/>
      <c r="TT32" s="444"/>
      <c r="TU32" s="444"/>
      <c r="TV32" s="444"/>
      <c r="TW32" s="444"/>
      <c r="TX32" s="444"/>
      <c r="TY32" s="444"/>
      <c r="TZ32" s="444"/>
      <c r="UA32" s="444"/>
      <c r="UB32" s="444"/>
      <c r="UC32" s="444"/>
      <c r="UD32" s="444"/>
      <c r="UE32" s="444"/>
      <c r="UF32" s="444"/>
      <c r="UG32" s="444"/>
      <c r="UH32" s="444"/>
      <c r="UI32" s="444"/>
      <c r="UJ32" s="444"/>
      <c r="UK32" s="444"/>
      <c r="UL32" s="444"/>
      <c r="UM32" s="444"/>
      <c r="UN32" s="444"/>
      <c r="UO32" s="444"/>
      <c r="UP32" s="444"/>
      <c r="UQ32" s="444"/>
      <c r="UR32" s="444"/>
      <c r="US32" s="444"/>
      <c r="UT32" s="444"/>
      <c r="UU32" s="444"/>
      <c r="UV32" s="444"/>
      <c r="UW32" s="444"/>
      <c r="UX32" s="444"/>
      <c r="UY32" s="444"/>
      <c r="UZ32" s="444"/>
      <c r="VA32" s="444"/>
      <c r="VB32" s="444"/>
      <c r="VC32" s="444"/>
      <c r="VD32" s="444"/>
      <c r="VE32" s="444"/>
      <c r="VF32" s="444"/>
      <c r="VG32" s="444"/>
      <c r="VH32" s="444"/>
      <c r="VI32" s="444"/>
      <c r="VJ32" s="444"/>
      <c r="VK32" s="444"/>
      <c r="VL32" s="444"/>
      <c r="VM32" s="444"/>
      <c r="VN32" s="444"/>
      <c r="VO32" s="444"/>
      <c r="VP32" s="444"/>
      <c r="VQ32" s="444"/>
      <c r="VR32" s="444"/>
      <c r="VS32" s="444"/>
      <c r="VT32" s="444"/>
      <c r="VU32" s="444"/>
      <c r="VV32" s="444"/>
      <c r="VW32" s="444"/>
      <c r="VX32" s="444"/>
      <c r="VY32" s="444"/>
      <c r="VZ32" s="444"/>
      <c r="WA32" s="444"/>
      <c r="WB32" s="444"/>
      <c r="WC32" s="444"/>
      <c r="WD32" s="444"/>
      <c r="WE32" s="444"/>
      <c r="WF32" s="444"/>
      <c r="WG32" s="444"/>
      <c r="WH32" s="444"/>
      <c r="WI32" s="444"/>
      <c r="WJ32" s="444"/>
      <c r="WK32" s="444"/>
      <c r="WL32" s="444"/>
      <c r="WM32" s="444"/>
      <c r="WN32" s="444"/>
      <c r="WO32" s="444"/>
      <c r="WP32" s="444"/>
      <c r="WQ32" s="444"/>
      <c r="WR32" s="444"/>
      <c r="WS32" s="444"/>
      <c r="WT32" s="444"/>
      <c r="WU32" s="444"/>
      <c r="WV32" s="444"/>
      <c r="WW32" s="444"/>
      <c r="WX32" s="444"/>
      <c r="WY32" s="444"/>
      <c r="WZ32" s="444"/>
      <c r="XA32" s="444"/>
      <c r="XB32" s="444"/>
      <c r="XC32" s="444"/>
      <c r="XD32" s="444"/>
      <c r="XE32" s="444"/>
      <c r="XF32" s="444"/>
      <c r="XG32" s="443"/>
    </row>
    <row r="33" spans="1:631" s="455" customFormat="1" ht="14.4">
      <c r="A33" s="1137"/>
      <c r="B33" s="1163" t="s">
        <v>241</v>
      </c>
      <c r="C33" s="1164" t="s">
        <v>802</v>
      </c>
      <c r="D33" s="1172">
        <v>30</v>
      </c>
      <c r="E33" s="374">
        <f t="shared" si="0"/>
        <v>9.7907673077323551E-2</v>
      </c>
      <c r="F33" s="1166" t="s">
        <v>0</v>
      </c>
      <c r="G33" s="1167">
        <v>21</v>
      </c>
      <c r="H33" s="1168">
        <f t="shared" si="4"/>
        <v>270.2719043550037</v>
      </c>
      <c r="I33" s="1169">
        <f t="shared" si="5"/>
        <v>1595.2395238095237</v>
      </c>
      <c r="J33" s="1169">
        <f t="shared" si="6"/>
        <v>1595.2395238095237</v>
      </c>
      <c r="K33" s="447">
        <f t="shared" si="7"/>
        <v>0</v>
      </c>
      <c r="L33" s="448">
        <v>5675.7099914550781</v>
      </c>
      <c r="M33" s="447"/>
      <c r="N33" s="1170">
        <v>5093.28</v>
      </c>
      <c r="O33" s="1170">
        <v>33500.03</v>
      </c>
      <c r="P33" s="449">
        <f t="shared" si="8"/>
        <v>0</v>
      </c>
      <c r="Q33" s="1170">
        <v>33500.03</v>
      </c>
      <c r="R33" s="449"/>
      <c r="S33" s="450"/>
      <c r="T33" s="449"/>
      <c r="U33" s="451">
        <v>0</v>
      </c>
      <c r="V33" s="450">
        <f t="shared" si="1"/>
        <v>0</v>
      </c>
      <c r="W33" s="449">
        <f t="shared" si="1"/>
        <v>0</v>
      </c>
      <c r="X33" s="449">
        <f t="shared" si="12"/>
        <v>0</v>
      </c>
      <c r="Y33" s="452">
        <f t="shared" si="2"/>
        <v>2.0307517973838265</v>
      </c>
      <c r="Z33" s="450">
        <f t="shared" si="3"/>
        <v>11525.958266576743</v>
      </c>
      <c r="AA33" s="453" t="str">
        <f t="shared" si="9"/>
        <v/>
      </c>
      <c r="AB33" s="1171" t="str">
        <f t="shared" si="10"/>
        <v/>
      </c>
      <c r="AC33" s="444"/>
      <c r="AD33" s="444"/>
      <c r="AE33" s="444"/>
      <c r="AF33" s="444"/>
      <c r="AG33" s="444"/>
      <c r="AH33" s="444"/>
      <c r="AI33" s="444"/>
      <c r="AJ33" s="444"/>
      <c r="AK33" s="444"/>
      <c r="AL33" s="444"/>
      <c r="AM33" s="444"/>
      <c r="AN33" s="444"/>
      <c r="AO33" s="444"/>
      <c r="AP33" s="444"/>
      <c r="AQ33" s="444"/>
      <c r="AR33" s="444"/>
      <c r="AS33" s="444"/>
      <c r="AT33" s="444"/>
      <c r="AU33" s="444"/>
      <c r="AV33" s="444"/>
      <c r="AW33" s="444"/>
      <c r="AX33" s="444"/>
      <c r="AY33" s="444"/>
      <c r="AZ33" s="444"/>
      <c r="BA33" s="444"/>
      <c r="BB33" s="444"/>
      <c r="BC33" s="444"/>
      <c r="BD33" s="444"/>
      <c r="BE33" s="444"/>
      <c r="BF33" s="444"/>
      <c r="BG33" s="444"/>
      <c r="BH33" s="444"/>
      <c r="BI33" s="444"/>
      <c r="BJ33" s="444"/>
      <c r="BK33" s="444"/>
      <c r="BL33" s="444"/>
      <c r="BM33" s="444"/>
      <c r="BN33" s="444"/>
      <c r="BO33" s="444"/>
      <c r="BP33" s="444"/>
      <c r="BQ33" s="444"/>
      <c r="BR33" s="444"/>
      <c r="BS33" s="444"/>
      <c r="BT33" s="444"/>
      <c r="BU33" s="444"/>
      <c r="BV33" s="444"/>
      <c r="BW33" s="444"/>
      <c r="BX33" s="444"/>
      <c r="BY33" s="444"/>
      <c r="BZ33" s="444"/>
      <c r="CA33" s="444"/>
      <c r="CB33" s="444"/>
      <c r="CC33" s="444"/>
      <c r="CD33" s="444"/>
      <c r="CE33" s="444"/>
      <c r="CF33" s="444"/>
      <c r="CG33" s="444"/>
      <c r="CH33" s="444"/>
      <c r="CI33" s="444"/>
      <c r="CJ33" s="444"/>
      <c r="CK33" s="444"/>
      <c r="CL33" s="444"/>
      <c r="CM33" s="444"/>
      <c r="CN33" s="444"/>
      <c r="CO33" s="444"/>
      <c r="CP33" s="444"/>
      <c r="CQ33" s="444"/>
      <c r="CR33" s="444"/>
      <c r="CS33" s="444"/>
      <c r="CT33" s="444"/>
      <c r="CU33" s="444"/>
      <c r="CV33" s="444"/>
      <c r="CW33" s="444"/>
      <c r="CX33" s="444"/>
      <c r="CY33" s="444"/>
      <c r="CZ33" s="444"/>
      <c r="DA33" s="444"/>
      <c r="DB33" s="444"/>
      <c r="DC33" s="444"/>
      <c r="DD33" s="444"/>
      <c r="DE33" s="444"/>
      <c r="DF33" s="444"/>
      <c r="DG33" s="444"/>
      <c r="DH33" s="444"/>
      <c r="DI33" s="444"/>
      <c r="DJ33" s="444"/>
      <c r="DK33" s="444"/>
      <c r="DL33" s="444"/>
      <c r="DM33" s="444"/>
      <c r="DN33" s="444"/>
      <c r="DO33" s="444"/>
      <c r="DP33" s="444"/>
      <c r="DQ33" s="444"/>
      <c r="DR33" s="444"/>
      <c r="DS33" s="444"/>
      <c r="DT33" s="444"/>
      <c r="DU33" s="444"/>
      <c r="DV33" s="444"/>
      <c r="DW33" s="444"/>
      <c r="DX33" s="444"/>
      <c r="DY33" s="444"/>
      <c r="DZ33" s="444"/>
      <c r="EA33" s="444"/>
      <c r="EB33" s="444"/>
      <c r="EC33" s="444"/>
      <c r="ED33" s="444"/>
      <c r="EE33" s="444"/>
      <c r="EF33" s="444"/>
      <c r="EG33" s="444"/>
      <c r="EH33" s="444"/>
      <c r="EI33" s="444"/>
      <c r="EJ33" s="444"/>
      <c r="EK33" s="444"/>
      <c r="EL33" s="444"/>
      <c r="EM33" s="444"/>
      <c r="EN33" s="444"/>
      <c r="EO33" s="444"/>
      <c r="EP33" s="444"/>
      <c r="EQ33" s="444"/>
      <c r="ER33" s="444"/>
      <c r="ES33" s="444"/>
      <c r="ET33" s="444"/>
      <c r="EU33" s="444"/>
      <c r="EV33" s="444"/>
      <c r="EW33" s="444"/>
      <c r="EX33" s="444"/>
      <c r="EY33" s="444"/>
      <c r="EZ33" s="444"/>
      <c r="FA33" s="444"/>
      <c r="FB33" s="444"/>
      <c r="FC33" s="444"/>
      <c r="FD33" s="444"/>
      <c r="FE33" s="444"/>
      <c r="FF33" s="444"/>
      <c r="FG33" s="444"/>
      <c r="FH33" s="444"/>
      <c r="FI33" s="444"/>
      <c r="FJ33" s="444"/>
      <c r="FK33" s="444"/>
      <c r="FL33" s="444"/>
      <c r="FM33" s="444"/>
      <c r="FN33" s="444"/>
      <c r="FO33" s="444"/>
      <c r="FP33" s="444"/>
      <c r="FQ33" s="444"/>
      <c r="FR33" s="444"/>
      <c r="FS33" s="444"/>
      <c r="FT33" s="444"/>
      <c r="FU33" s="444"/>
      <c r="FV33" s="444"/>
      <c r="FW33" s="444"/>
      <c r="FX33" s="444"/>
      <c r="FY33" s="444"/>
      <c r="FZ33" s="444"/>
      <c r="GA33" s="444"/>
      <c r="GB33" s="444"/>
      <c r="GC33" s="444"/>
      <c r="GD33" s="444"/>
      <c r="GE33" s="444"/>
      <c r="GF33" s="444"/>
      <c r="GG33" s="444"/>
      <c r="GH33" s="444"/>
      <c r="GI33" s="444"/>
      <c r="GJ33" s="444"/>
      <c r="GK33" s="444"/>
      <c r="GL33" s="444"/>
      <c r="GM33" s="444"/>
      <c r="GN33" s="444"/>
      <c r="GO33" s="444"/>
      <c r="GP33" s="444"/>
      <c r="GQ33" s="444"/>
      <c r="GR33" s="444"/>
      <c r="GS33" s="444"/>
      <c r="GT33" s="444"/>
      <c r="GU33" s="444"/>
      <c r="GV33" s="444"/>
      <c r="GW33" s="444"/>
      <c r="GX33" s="444"/>
      <c r="GY33" s="444"/>
      <c r="GZ33" s="444"/>
      <c r="HA33" s="444"/>
      <c r="HB33" s="444"/>
      <c r="HC33" s="444"/>
      <c r="HD33" s="444"/>
      <c r="HE33" s="444"/>
      <c r="HF33" s="444"/>
      <c r="HG33" s="444"/>
      <c r="HH33" s="444"/>
      <c r="HI33" s="444"/>
      <c r="HJ33" s="444"/>
      <c r="HK33" s="444"/>
      <c r="HL33" s="444"/>
      <c r="HM33" s="444"/>
      <c r="HN33" s="444"/>
      <c r="HO33" s="444"/>
      <c r="HP33" s="444"/>
      <c r="HQ33" s="444"/>
      <c r="HR33" s="444"/>
      <c r="HS33" s="444"/>
      <c r="HT33" s="444"/>
      <c r="HU33" s="444"/>
      <c r="HV33" s="444"/>
      <c r="HW33" s="444"/>
      <c r="HX33" s="444"/>
      <c r="HY33" s="444"/>
      <c r="HZ33" s="444"/>
      <c r="IA33" s="444"/>
      <c r="IB33" s="444"/>
      <c r="IC33" s="444"/>
      <c r="ID33" s="444"/>
      <c r="IE33" s="444"/>
      <c r="IF33" s="444"/>
      <c r="IG33" s="444"/>
      <c r="IH33" s="444"/>
      <c r="II33" s="444"/>
      <c r="IJ33" s="444"/>
      <c r="IK33" s="444"/>
      <c r="IL33" s="444"/>
      <c r="IM33" s="444"/>
      <c r="IN33" s="444"/>
      <c r="IO33" s="444"/>
      <c r="IP33" s="444"/>
      <c r="IQ33" s="444"/>
      <c r="IR33" s="444"/>
      <c r="IS33" s="444"/>
      <c r="IT33" s="444"/>
      <c r="IU33" s="444"/>
      <c r="IV33" s="444"/>
      <c r="IW33" s="444"/>
      <c r="IX33" s="444"/>
      <c r="IY33" s="444"/>
      <c r="IZ33" s="444"/>
      <c r="JA33" s="444"/>
      <c r="JB33" s="444"/>
      <c r="JC33" s="444"/>
      <c r="JD33" s="444"/>
      <c r="JE33" s="444"/>
      <c r="JF33" s="444"/>
      <c r="JG33" s="444"/>
      <c r="JH33" s="444"/>
      <c r="JI33" s="444"/>
      <c r="JJ33" s="444"/>
      <c r="JK33" s="444"/>
      <c r="JL33" s="444"/>
      <c r="JM33" s="444"/>
      <c r="JN33" s="444"/>
      <c r="JO33" s="444"/>
      <c r="JP33" s="444"/>
      <c r="JQ33" s="444"/>
      <c r="JR33" s="444"/>
      <c r="JS33" s="444"/>
      <c r="JT33" s="444"/>
      <c r="JU33" s="444"/>
      <c r="JV33" s="444"/>
      <c r="JW33" s="444"/>
      <c r="JX33" s="444"/>
      <c r="JY33" s="444"/>
      <c r="JZ33" s="444"/>
      <c r="KA33" s="444"/>
      <c r="KB33" s="444"/>
      <c r="KC33" s="444"/>
      <c r="KD33" s="444"/>
      <c r="KE33" s="444"/>
      <c r="KF33" s="444"/>
      <c r="KG33" s="444"/>
      <c r="KH33" s="444"/>
      <c r="KI33" s="444"/>
      <c r="KJ33" s="444"/>
      <c r="KK33" s="444"/>
      <c r="KL33" s="444"/>
      <c r="KM33" s="444"/>
      <c r="KN33" s="444"/>
      <c r="KO33" s="444"/>
      <c r="KP33" s="444"/>
      <c r="KQ33" s="444"/>
      <c r="KR33" s="444"/>
      <c r="KS33" s="444"/>
      <c r="KT33" s="444"/>
      <c r="KU33" s="444"/>
      <c r="KV33" s="444"/>
      <c r="KW33" s="444"/>
      <c r="KX33" s="444"/>
      <c r="KY33" s="444"/>
      <c r="KZ33" s="444"/>
      <c r="LA33" s="444"/>
      <c r="LB33" s="444"/>
      <c r="LC33" s="444"/>
      <c r="LD33" s="444"/>
      <c r="LE33" s="444"/>
      <c r="LF33" s="444"/>
      <c r="LG33" s="444"/>
      <c r="LH33" s="444"/>
      <c r="LI33" s="444"/>
      <c r="LJ33" s="444"/>
      <c r="LK33" s="444"/>
      <c r="LL33" s="444"/>
      <c r="LM33" s="444"/>
      <c r="LN33" s="444"/>
      <c r="LO33" s="444"/>
      <c r="LP33" s="444"/>
      <c r="LQ33" s="444"/>
      <c r="LR33" s="444"/>
      <c r="LS33" s="444"/>
      <c r="LT33" s="444"/>
      <c r="LU33" s="444"/>
      <c r="LV33" s="444"/>
      <c r="LW33" s="444"/>
      <c r="LX33" s="444"/>
      <c r="LY33" s="444"/>
      <c r="LZ33" s="444"/>
      <c r="MA33" s="444"/>
      <c r="MB33" s="444"/>
      <c r="MC33" s="444"/>
      <c r="MD33" s="444"/>
      <c r="ME33" s="444"/>
      <c r="MF33" s="444"/>
      <c r="MG33" s="444"/>
      <c r="MH33" s="444"/>
      <c r="MI33" s="444"/>
      <c r="MJ33" s="444"/>
      <c r="MK33" s="444"/>
      <c r="ML33" s="444"/>
      <c r="MM33" s="444"/>
      <c r="MN33" s="444"/>
      <c r="MO33" s="444"/>
      <c r="MP33" s="444"/>
      <c r="MQ33" s="444"/>
      <c r="MR33" s="444"/>
      <c r="MS33" s="444"/>
      <c r="MT33" s="444"/>
      <c r="MU33" s="444"/>
      <c r="MV33" s="444"/>
      <c r="MW33" s="444"/>
      <c r="MX33" s="444"/>
      <c r="MY33" s="444"/>
      <c r="MZ33" s="444"/>
      <c r="NA33" s="444"/>
      <c r="NB33" s="444"/>
      <c r="NC33" s="444"/>
      <c r="ND33" s="444"/>
      <c r="NE33" s="444"/>
      <c r="NF33" s="444"/>
      <c r="NG33" s="444"/>
      <c r="NH33" s="444"/>
      <c r="NI33" s="444"/>
      <c r="NJ33" s="444"/>
      <c r="NK33" s="444"/>
      <c r="NL33" s="444"/>
      <c r="NM33" s="444"/>
      <c r="NN33" s="444"/>
      <c r="NO33" s="444"/>
      <c r="NP33" s="444"/>
      <c r="NQ33" s="444"/>
      <c r="NR33" s="444"/>
      <c r="NS33" s="444"/>
      <c r="NT33" s="444"/>
      <c r="NU33" s="444"/>
      <c r="NV33" s="444"/>
      <c r="NW33" s="444"/>
      <c r="NX33" s="444"/>
      <c r="NY33" s="444"/>
      <c r="NZ33" s="444"/>
      <c r="OA33" s="444"/>
      <c r="OB33" s="444"/>
      <c r="OC33" s="444"/>
      <c r="OD33" s="444"/>
      <c r="OE33" s="444"/>
      <c r="OF33" s="444"/>
      <c r="OG33" s="444"/>
      <c r="OH33" s="444"/>
      <c r="OI33" s="444"/>
      <c r="OJ33" s="444"/>
      <c r="OK33" s="444"/>
      <c r="OL33" s="444"/>
      <c r="OM33" s="444"/>
      <c r="ON33" s="444"/>
      <c r="OO33" s="444"/>
      <c r="OP33" s="444"/>
      <c r="OQ33" s="444"/>
      <c r="OR33" s="444"/>
      <c r="OS33" s="444"/>
      <c r="OT33" s="444"/>
      <c r="OU33" s="444"/>
      <c r="OV33" s="444"/>
      <c r="OW33" s="444"/>
      <c r="OX33" s="444"/>
      <c r="OY33" s="444"/>
      <c r="OZ33" s="444"/>
      <c r="PA33" s="444"/>
      <c r="PB33" s="444"/>
      <c r="PC33" s="444"/>
      <c r="PD33" s="444"/>
      <c r="PE33" s="444"/>
      <c r="PF33" s="444"/>
      <c r="PG33" s="444"/>
      <c r="PH33" s="444"/>
      <c r="PI33" s="444"/>
      <c r="PJ33" s="444"/>
      <c r="PK33" s="444"/>
      <c r="PL33" s="444"/>
      <c r="PM33" s="444"/>
      <c r="PN33" s="444"/>
      <c r="PO33" s="444"/>
      <c r="PP33" s="444"/>
      <c r="PQ33" s="444"/>
      <c r="PR33" s="444"/>
      <c r="PS33" s="444"/>
      <c r="PT33" s="444"/>
      <c r="PU33" s="444"/>
      <c r="PV33" s="444"/>
      <c r="PW33" s="444"/>
      <c r="PX33" s="444"/>
      <c r="PY33" s="444"/>
      <c r="PZ33" s="444"/>
      <c r="QA33" s="444"/>
      <c r="QB33" s="444"/>
      <c r="QC33" s="444"/>
      <c r="QD33" s="444"/>
      <c r="QE33" s="444"/>
      <c r="QF33" s="444"/>
      <c r="QG33" s="444"/>
      <c r="QH33" s="444"/>
      <c r="QI33" s="444"/>
      <c r="QJ33" s="444"/>
      <c r="QK33" s="444"/>
      <c r="QL33" s="444"/>
      <c r="QM33" s="444"/>
      <c r="QN33" s="444"/>
      <c r="QO33" s="444"/>
      <c r="QP33" s="444"/>
      <c r="QQ33" s="444"/>
      <c r="QR33" s="444"/>
      <c r="QS33" s="444"/>
      <c r="QT33" s="444"/>
      <c r="QU33" s="444"/>
      <c r="QV33" s="444"/>
      <c r="QW33" s="444"/>
      <c r="QX33" s="444"/>
      <c r="QY33" s="444"/>
      <c r="QZ33" s="444"/>
      <c r="RA33" s="444"/>
      <c r="RB33" s="444"/>
      <c r="RC33" s="444"/>
      <c r="RD33" s="444"/>
      <c r="RE33" s="444"/>
      <c r="RF33" s="444"/>
      <c r="RG33" s="444"/>
      <c r="RH33" s="444"/>
      <c r="RI33" s="444"/>
      <c r="RJ33" s="444"/>
      <c r="RK33" s="444"/>
      <c r="RL33" s="444"/>
      <c r="RM33" s="444"/>
      <c r="RN33" s="444"/>
      <c r="RO33" s="444"/>
      <c r="RP33" s="444"/>
      <c r="RQ33" s="444"/>
      <c r="RR33" s="444"/>
      <c r="RS33" s="444"/>
      <c r="RT33" s="444"/>
      <c r="RU33" s="444"/>
      <c r="RV33" s="444"/>
      <c r="RW33" s="444"/>
      <c r="RX33" s="444"/>
      <c r="RY33" s="444"/>
      <c r="RZ33" s="444"/>
      <c r="SA33" s="444"/>
      <c r="SB33" s="444"/>
      <c r="SC33" s="444"/>
      <c r="SD33" s="444"/>
      <c r="SE33" s="444"/>
      <c r="SF33" s="444"/>
      <c r="SG33" s="444"/>
      <c r="SH33" s="444"/>
      <c r="SI33" s="444"/>
      <c r="SJ33" s="444"/>
      <c r="SK33" s="444"/>
      <c r="SL33" s="444"/>
      <c r="SM33" s="444"/>
      <c r="SN33" s="444"/>
      <c r="SO33" s="444"/>
      <c r="SP33" s="444"/>
      <c r="SQ33" s="444"/>
      <c r="SR33" s="444"/>
      <c r="SS33" s="444"/>
      <c r="ST33" s="444"/>
      <c r="SU33" s="444"/>
      <c r="SV33" s="444"/>
      <c r="SW33" s="444"/>
      <c r="SX33" s="444"/>
      <c r="SY33" s="444"/>
      <c r="SZ33" s="444"/>
      <c r="TA33" s="444"/>
      <c r="TB33" s="444"/>
      <c r="TC33" s="444"/>
      <c r="TD33" s="444"/>
      <c r="TE33" s="444"/>
      <c r="TF33" s="444"/>
      <c r="TG33" s="444"/>
      <c r="TH33" s="444"/>
      <c r="TI33" s="444"/>
      <c r="TJ33" s="444"/>
      <c r="TK33" s="444"/>
      <c r="TL33" s="444"/>
      <c r="TM33" s="444"/>
      <c r="TN33" s="444"/>
      <c r="TO33" s="444"/>
      <c r="TP33" s="444"/>
      <c r="TQ33" s="444"/>
      <c r="TR33" s="444"/>
      <c r="TS33" s="444"/>
      <c r="TT33" s="444"/>
      <c r="TU33" s="444"/>
      <c r="TV33" s="444"/>
      <c r="TW33" s="444"/>
      <c r="TX33" s="444"/>
      <c r="TY33" s="444"/>
      <c r="TZ33" s="444"/>
      <c r="UA33" s="444"/>
      <c r="UB33" s="444"/>
      <c r="UC33" s="444"/>
      <c r="UD33" s="444"/>
      <c r="UE33" s="444"/>
      <c r="UF33" s="444"/>
      <c r="UG33" s="444"/>
      <c r="UH33" s="444"/>
      <c r="UI33" s="444"/>
      <c r="UJ33" s="444"/>
      <c r="UK33" s="444"/>
      <c r="UL33" s="444"/>
      <c r="UM33" s="444"/>
      <c r="UN33" s="444"/>
      <c r="UO33" s="444"/>
      <c r="UP33" s="444"/>
      <c r="UQ33" s="444"/>
      <c r="UR33" s="444"/>
      <c r="US33" s="444"/>
      <c r="UT33" s="444"/>
      <c r="UU33" s="444"/>
      <c r="UV33" s="444"/>
      <c r="UW33" s="444"/>
      <c r="UX33" s="444"/>
      <c r="UY33" s="444"/>
      <c r="UZ33" s="444"/>
      <c r="VA33" s="444"/>
      <c r="VB33" s="444"/>
      <c r="VC33" s="444"/>
      <c r="VD33" s="444"/>
      <c r="VE33" s="444"/>
      <c r="VF33" s="444"/>
      <c r="VG33" s="444"/>
      <c r="VH33" s="444"/>
      <c r="VI33" s="444"/>
      <c r="VJ33" s="444"/>
      <c r="VK33" s="444"/>
      <c r="VL33" s="444"/>
      <c r="VM33" s="444"/>
      <c r="VN33" s="444"/>
      <c r="VO33" s="444"/>
      <c r="VP33" s="444"/>
      <c r="VQ33" s="444"/>
      <c r="VR33" s="444"/>
      <c r="VS33" s="444"/>
      <c r="VT33" s="444"/>
      <c r="VU33" s="444"/>
      <c r="VV33" s="444"/>
      <c r="VW33" s="444"/>
      <c r="VX33" s="444"/>
      <c r="VY33" s="444"/>
      <c r="VZ33" s="444"/>
      <c r="WA33" s="444"/>
      <c r="WB33" s="444"/>
      <c r="WC33" s="444"/>
      <c r="WD33" s="444"/>
      <c r="WE33" s="444"/>
      <c r="WF33" s="444"/>
      <c r="WG33" s="444"/>
      <c r="WH33" s="444"/>
      <c r="WI33" s="444"/>
      <c r="WJ33" s="444"/>
      <c r="WK33" s="444"/>
      <c r="WL33" s="444"/>
      <c r="WM33" s="444"/>
      <c r="WN33" s="444"/>
      <c r="WO33" s="444"/>
      <c r="WP33" s="444"/>
      <c r="WQ33" s="444"/>
      <c r="WR33" s="444"/>
      <c r="WS33" s="444"/>
      <c r="WT33" s="444"/>
      <c r="WU33" s="444"/>
      <c r="WV33" s="444"/>
      <c r="WW33" s="444"/>
      <c r="WX33" s="444"/>
      <c r="WY33" s="444"/>
      <c r="WZ33" s="444"/>
      <c r="XA33" s="444"/>
      <c r="XB33" s="444"/>
      <c r="XC33" s="444"/>
      <c r="XD33" s="444"/>
      <c r="XE33" s="444"/>
      <c r="XF33" s="444"/>
      <c r="XG33" s="443"/>
    </row>
    <row r="34" spans="1:631" s="455" customFormat="1" ht="14.4">
      <c r="A34" s="1137"/>
      <c r="B34" s="1163" t="s">
        <v>241</v>
      </c>
      <c r="C34" s="1164" t="s">
        <v>803</v>
      </c>
      <c r="D34" s="1172">
        <v>30</v>
      </c>
      <c r="E34" s="374">
        <f t="shared" si="0"/>
        <v>0.14614967283719377</v>
      </c>
      <c r="F34" s="1166" t="s">
        <v>0</v>
      </c>
      <c r="G34" s="1167">
        <v>6</v>
      </c>
      <c r="H34" s="1168">
        <f t="shared" si="4"/>
        <v>1412.0499655405681</v>
      </c>
      <c r="I34" s="1169">
        <f t="shared" si="5"/>
        <v>1501.0416666666667</v>
      </c>
      <c r="J34" s="1169">
        <f t="shared" si="6"/>
        <v>1501.0416666666667</v>
      </c>
      <c r="K34" s="447">
        <f t="shared" si="7"/>
        <v>0</v>
      </c>
      <c r="L34" s="448">
        <v>8472.2997932434082</v>
      </c>
      <c r="M34" s="447"/>
      <c r="N34" s="1170">
        <v>1489.91</v>
      </c>
      <c r="O34" s="1170">
        <v>9006.25</v>
      </c>
      <c r="P34" s="449">
        <f t="shared" si="8"/>
        <v>0</v>
      </c>
      <c r="Q34" s="1170">
        <v>9006.25</v>
      </c>
      <c r="R34" s="449"/>
      <c r="S34" s="450"/>
      <c r="T34" s="449"/>
      <c r="U34" s="451">
        <v>0</v>
      </c>
      <c r="V34" s="450">
        <f t="shared" si="1"/>
        <v>0</v>
      </c>
      <c r="W34" s="449">
        <f t="shared" si="1"/>
        <v>0</v>
      </c>
      <c r="X34" s="449">
        <f t="shared" si="12"/>
        <v>0</v>
      </c>
      <c r="Y34" s="452">
        <f t="shared" si="2"/>
        <v>2.0307517973838265</v>
      </c>
      <c r="Z34" s="450">
        <f t="shared" si="3"/>
        <v>17205.138033103674</v>
      </c>
      <c r="AA34" s="453" t="str">
        <f t="shared" si="9"/>
        <v/>
      </c>
      <c r="AB34" s="1171" t="str">
        <f t="shared" si="10"/>
        <v/>
      </c>
      <c r="AC34" s="444"/>
      <c r="AD34" s="444"/>
      <c r="AE34" s="444"/>
      <c r="AF34" s="444"/>
      <c r="AG34" s="444"/>
      <c r="AH34" s="444"/>
      <c r="AI34" s="444"/>
      <c r="AJ34" s="444"/>
      <c r="AK34" s="444"/>
      <c r="AL34" s="444"/>
      <c r="AM34" s="444"/>
      <c r="AN34" s="444"/>
      <c r="AO34" s="444"/>
      <c r="AP34" s="444"/>
      <c r="AQ34" s="444"/>
      <c r="AR34" s="444"/>
      <c r="AS34" s="444"/>
      <c r="AT34" s="444"/>
      <c r="AU34" s="444"/>
      <c r="AV34" s="444"/>
      <c r="AW34" s="444"/>
      <c r="AX34" s="444"/>
      <c r="AY34" s="444"/>
      <c r="AZ34" s="444"/>
      <c r="BA34" s="444"/>
      <c r="BB34" s="444"/>
      <c r="BC34" s="444"/>
      <c r="BD34" s="444"/>
      <c r="BE34" s="444"/>
      <c r="BF34" s="444"/>
      <c r="BG34" s="444"/>
      <c r="BH34" s="444"/>
      <c r="BI34" s="444"/>
      <c r="BJ34" s="444"/>
      <c r="BK34" s="444"/>
      <c r="BL34" s="444"/>
      <c r="BM34" s="444"/>
      <c r="BN34" s="444"/>
      <c r="BO34" s="444"/>
      <c r="BP34" s="444"/>
      <c r="BQ34" s="444"/>
      <c r="BR34" s="444"/>
      <c r="BS34" s="444"/>
      <c r="BT34" s="444"/>
      <c r="BU34" s="444"/>
      <c r="BV34" s="444"/>
      <c r="BW34" s="444"/>
      <c r="BX34" s="444"/>
      <c r="BY34" s="444"/>
      <c r="BZ34" s="444"/>
      <c r="CA34" s="444"/>
      <c r="CB34" s="444"/>
      <c r="CC34" s="444"/>
      <c r="CD34" s="444"/>
      <c r="CE34" s="444"/>
      <c r="CF34" s="444"/>
      <c r="CG34" s="444"/>
      <c r="CH34" s="444"/>
      <c r="CI34" s="444"/>
      <c r="CJ34" s="444"/>
      <c r="CK34" s="444"/>
      <c r="CL34" s="444"/>
      <c r="CM34" s="444"/>
      <c r="CN34" s="444"/>
      <c r="CO34" s="444"/>
      <c r="CP34" s="444"/>
      <c r="CQ34" s="444"/>
      <c r="CR34" s="444"/>
      <c r="CS34" s="444"/>
      <c r="CT34" s="444"/>
      <c r="CU34" s="444"/>
      <c r="CV34" s="444"/>
      <c r="CW34" s="444"/>
      <c r="CX34" s="444"/>
      <c r="CY34" s="444"/>
      <c r="CZ34" s="444"/>
      <c r="DA34" s="444"/>
      <c r="DB34" s="444"/>
      <c r="DC34" s="444"/>
      <c r="DD34" s="444"/>
      <c r="DE34" s="444"/>
      <c r="DF34" s="444"/>
      <c r="DG34" s="444"/>
      <c r="DH34" s="444"/>
      <c r="DI34" s="444"/>
      <c r="DJ34" s="444"/>
      <c r="DK34" s="444"/>
      <c r="DL34" s="444"/>
      <c r="DM34" s="444"/>
      <c r="DN34" s="444"/>
      <c r="DO34" s="444"/>
      <c r="DP34" s="444"/>
      <c r="DQ34" s="444"/>
      <c r="DR34" s="444"/>
      <c r="DS34" s="444"/>
      <c r="DT34" s="444"/>
      <c r="DU34" s="444"/>
      <c r="DV34" s="444"/>
      <c r="DW34" s="444"/>
      <c r="DX34" s="444"/>
      <c r="DY34" s="444"/>
      <c r="DZ34" s="444"/>
      <c r="EA34" s="444"/>
      <c r="EB34" s="444"/>
      <c r="EC34" s="444"/>
      <c r="ED34" s="444"/>
      <c r="EE34" s="444"/>
      <c r="EF34" s="444"/>
      <c r="EG34" s="444"/>
      <c r="EH34" s="444"/>
      <c r="EI34" s="444"/>
      <c r="EJ34" s="444"/>
      <c r="EK34" s="444"/>
      <c r="EL34" s="444"/>
      <c r="EM34" s="444"/>
      <c r="EN34" s="444"/>
      <c r="EO34" s="444"/>
      <c r="EP34" s="444"/>
      <c r="EQ34" s="444"/>
      <c r="ER34" s="444"/>
      <c r="ES34" s="444"/>
      <c r="ET34" s="444"/>
      <c r="EU34" s="444"/>
      <c r="EV34" s="444"/>
      <c r="EW34" s="444"/>
      <c r="EX34" s="444"/>
      <c r="EY34" s="444"/>
      <c r="EZ34" s="444"/>
      <c r="FA34" s="444"/>
      <c r="FB34" s="444"/>
      <c r="FC34" s="444"/>
      <c r="FD34" s="444"/>
      <c r="FE34" s="444"/>
      <c r="FF34" s="444"/>
      <c r="FG34" s="444"/>
      <c r="FH34" s="444"/>
      <c r="FI34" s="444"/>
      <c r="FJ34" s="444"/>
      <c r="FK34" s="444"/>
      <c r="FL34" s="444"/>
      <c r="FM34" s="444"/>
      <c r="FN34" s="444"/>
      <c r="FO34" s="444"/>
      <c r="FP34" s="444"/>
      <c r="FQ34" s="444"/>
      <c r="FR34" s="444"/>
      <c r="FS34" s="444"/>
      <c r="FT34" s="444"/>
      <c r="FU34" s="444"/>
      <c r="FV34" s="444"/>
      <c r="FW34" s="444"/>
      <c r="FX34" s="444"/>
      <c r="FY34" s="444"/>
      <c r="FZ34" s="444"/>
      <c r="GA34" s="444"/>
      <c r="GB34" s="444"/>
      <c r="GC34" s="444"/>
      <c r="GD34" s="444"/>
      <c r="GE34" s="444"/>
      <c r="GF34" s="444"/>
      <c r="GG34" s="444"/>
      <c r="GH34" s="444"/>
      <c r="GI34" s="444"/>
      <c r="GJ34" s="444"/>
      <c r="GK34" s="444"/>
      <c r="GL34" s="444"/>
      <c r="GM34" s="444"/>
      <c r="GN34" s="444"/>
      <c r="GO34" s="444"/>
      <c r="GP34" s="444"/>
      <c r="GQ34" s="444"/>
      <c r="GR34" s="444"/>
      <c r="GS34" s="444"/>
      <c r="GT34" s="444"/>
      <c r="GU34" s="444"/>
      <c r="GV34" s="444"/>
      <c r="GW34" s="444"/>
      <c r="GX34" s="444"/>
      <c r="GY34" s="444"/>
      <c r="GZ34" s="444"/>
      <c r="HA34" s="444"/>
      <c r="HB34" s="444"/>
      <c r="HC34" s="444"/>
      <c r="HD34" s="444"/>
      <c r="HE34" s="444"/>
      <c r="HF34" s="444"/>
      <c r="HG34" s="444"/>
      <c r="HH34" s="444"/>
      <c r="HI34" s="444"/>
      <c r="HJ34" s="444"/>
      <c r="HK34" s="444"/>
      <c r="HL34" s="444"/>
      <c r="HM34" s="444"/>
      <c r="HN34" s="444"/>
      <c r="HO34" s="444"/>
      <c r="HP34" s="444"/>
      <c r="HQ34" s="444"/>
      <c r="HR34" s="444"/>
      <c r="HS34" s="444"/>
      <c r="HT34" s="444"/>
      <c r="HU34" s="444"/>
      <c r="HV34" s="444"/>
      <c r="HW34" s="444"/>
      <c r="HX34" s="444"/>
      <c r="HY34" s="444"/>
      <c r="HZ34" s="444"/>
      <c r="IA34" s="444"/>
      <c r="IB34" s="444"/>
      <c r="IC34" s="444"/>
      <c r="ID34" s="444"/>
      <c r="IE34" s="444"/>
      <c r="IF34" s="444"/>
      <c r="IG34" s="444"/>
      <c r="IH34" s="444"/>
      <c r="II34" s="444"/>
      <c r="IJ34" s="444"/>
      <c r="IK34" s="444"/>
      <c r="IL34" s="444"/>
      <c r="IM34" s="444"/>
      <c r="IN34" s="444"/>
      <c r="IO34" s="444"/>
      <c r="IP34" s="444"/>
      <c r="IQ34" s="444"/>
      <c r="IR34" s="444"/>
      <c r="IS34" s="444"/>
      <c r="IT34" s="444"/>
      <c r="IU34" s="444"/>
      <c r="IV34" s="444"/>
      <c r="IW34" s="444"/>
      <c r="IX34" s="444"/>
      <c r="IY34" s="444"/>
      <c r="IZ34" s="444"/>
      <c r="JA34" s="444"/>
      <c r="JB34" s="444"/>
      <c r="JC34" s="444"/>
      <c r="JD34" s="444"/>
      <c r="JE34" s="444"/>
      <c r="JF34" s="444"/>
      <c r="JG34" s="444"/>
      <c r="JH34" s="444"/>
      <c r="JI34" s="444"/>
      <c r="JJ34" s="444"/>
      <c r="JK34" s="444"/>
      <c r="JL34" s="444"/>
      <c r="JM34" s="444"/>
      <c r="JN34" s="444"/>
      <c r="JO34" s="444"/>
      <c r="JP34" s="444"/>
      <c r="JQ34" s="444"/>
      <c r="JR34" s="444"/>
      <c r="JS34" s="444"/>
      <c r="JT34" s="444"/>
      <c r="JU34" s="444"/>
      <c r="JV34" s="444"/>
      <c r="JW34" s="444"/>
      <c r="JX34" s="444"/>
      <c r="JY34" s="444"/>
      <c r="JZ34" s="444"/>
      <c r="KA34" s="444"/>
      <c r="KB34" s="444"/>
      <c r="KC34" s="444"/>
      <c r="KD34" s="444"/>
      <c r="KE34" s="444"/>
      <c r="KF34" s="444"/>
      <c r="KG34" s="444"/>
      <c r="KH34" s="444"/>
      <c r="KI34" s="444"/>
      <c r="KJ34" s="444"/>
      <c r="KK34" s="444"/>
      <c r="KL34" s="444"/>
      <c r="KM34" s="444"/>
      <c r="KN34" s="444"/>
      <c r="KO34" s="444"/>
      <c r="KP34" s="444"/>
      <c r="KQ34" s="444"/>
      <c r="KR34" s="444"/>
      <c r="KS34" s="444"/>
      <c r="KT34" s="444"/>
      <c r="KU34" s="444"/>
      <c r="KV34" s="444"/>
      <c r="KW34" s="444"/>
      <c r="KX34" s="444"/>
      <c r="KY34" s="444"/>
      <c r="KZ34" s="444"/>
      <c r="LA34" s="444"/>
      <c r="LB34" s="444"/>
      <c r="LC34" s="444"/>
      <c r="LD34" s="444"/>
      <c r="LE34" s="444"/>
      <c r="LF34" s="444"/>
      <c r="LG34" s="444"/>
      <c r="LH34" s="444"/>
      <c r="LI34" s="444"/>
      <c r="LJ34" s="444"/>
      <c r="LK34" s="444"/>
      <c r="LL34" s="444"/>
      <c r="LM34" s="444"/>
      <c r="LN34" s="444"/>
      <c r="LO34" s="444"/>
      <c r="LP34" s="444"/>
      <c r="LQ34" s="444"/>
      <c r="LR34" s="444"/>
      <c r="LS34" s="444"/>
      <c r="LT34" s="444"/>
      <c r="LU34" s="444"/>
      <c r="LV34" s="444"/>
      <c r="LW34" s="444"/>
      <c r="LX34" s="444"/>
      <c r="LY34" s="444"/>
      <c r="LZ34" s="444"/>
      <c r="MA34" s="444"/>
      <c r="MB34" s="444"/>
      <c r="MC34" s="444"/>
      <c r="MD34" s="444"/>
      <c r="ME34" s="444"/>
      <c r="MF34" s="444"/>
      <c r="MG34" s="444"/>
      <c r="MH34" s="444"/>
      <c r="MI34" s="444"/>
      <c r="MJ34" s="444"/>
      <c r="MK34" s="444"/>
      <c r="ML34" s="444"/>
      <c r="MM34" s="444"/>
      <c r="MN34" s="444"/>
      <c r="MO34" s="444"/>
      <c r="MP34" s="444"/>
      <c r="MQ34" s="444"/>
      <c r="MR34" s="444"/>
      <c r="MS34" s="444"/>
      <c r="MT34" s="444"/>
      <c r="MU34" s="444"/>
      <c r="MV34" s="444"/>
      <c r="MW34" s="444"/>
      <c r="MX34" s="444"/>
      <c r="MY34" s="444"/>
      <c r="MZ34" s="444"/>
      <c r="NA34" s="444"/>
      <c r="NB34" s="444"/>
      <c r="NC34" s="444"/>
      <c r="ND34" s="444"/>
      <c r="NE34" s="444"/>
      <c r="NF34" s="444"/>
      <c r="NG34" s="444"/>
      <c r="NH34" s="444"/>
      <c r="NI34" s="444"/>
      <c r="NJ34" s="444"/>
      <c r="NK34" s="444"/>
      <c r="NL34" s="444"/>
      <c r="NM34" s="444"/>
      <c r="NN34" s="444"/>
      <c r="NO34" s="444"/>
      <c r="NP34" s="444"/>
      <c r="NQ34" s="444"/>
      <c r="NR34" s="444"/>
      <c r="NS34" s="444"/>
      <c r="NT34" s="444"/>
      <c r="NU34" s="444"/>
      <c r="NV34" s="444"/>
      <c r="NW34" s="444"/>
      <c r="NX34" s="444"/>
      <c r="NY34" s="444"/>
      <c r="NZ34" s="444"/>
      <c r="OA34" s="444"/>
      <c r="OB34" s="444"/>
      <c r="OC34" s="444"/>
      <c r="OD34" s="444"/>
      <c r="OE34" s="444"/>
      <c r="OF34" s="444"/>
      <c r="OG34" s="444"/>
      <c r="OH34" s="444"/>
      <c r="OI34" s="444"/>
      <c r="OJ34" s="444"/>
      <c r="OK34" s="444"/>
      <c r="OL34" s="444"/>
      <c r="OM34" s="444"/>
      <c r="ON34" s="444"/>
      <c r="OO34" s="444"/>
      <c r="OP34" s="444"/>
      <c r="OQ34" s="444"/>
      <c r="OR34" s="444"/>
      <c r="OS34" s="444"/>
      <c r="OT34" s="444"/>
      <c r="OU34" s="444"/>
      <c r="OV34" s="444"/>
      <c r="OW34" s="444"/>
      <c r="OX34" s="444"/>
      <c r="OY34" s="444"/>
      <c r="OZ34" s="444"/>
      <c r="PA34" s="444"/>
      <c r="PB34" s="444"/>
      <c r="PC34" s="444"/>
      <c r="PD34" s="444"/>
      <c r="PE34" s="444"/>
      <c r="PF34" s="444"/>
      <c r="PG34" s="444"/>
      <c r="PH34" s="444"/>
      <c r="PI34" s="444"/>
      <c r="PJ34" s="444"/>
      <c r="PK34" s="444"/>
      <c r="PL34" s="444"/>
      <c r="PM34" s="444"/>
      <c r="PN34" s="444"/>
      <c r="PO34" s="444"/>
      <c r="PP34" s="444"/>
      <c r="PQ34" s="444"/>
      <c r="PR34" s="444"/>
      <c r="PS34" s="444"/>
      <c r="PT34" s="444"/>
      <c r="PU34" s="444"/>
      <c r="PV34" s="444"/>
      <c r="PW34" s="444"/>
      <c r="PX34" s="444"/>
      <c r="PY34" s="444"/>
      <c r="PZ34" s="444"/>
      <c r="QA34" s="444"/>
      <c r="QB34" s="444"/>
      <c r="QC34" s="444"/>
      <c r="QD34" s="444"/>
      <c r="QE34" s="444"/>
      <c r="QF34" s="444"/>
      <c r="QG34" s="444"/>
      <c r="QH34" s="444"/>
      <c r="QI34" s="444"/>
      <c r="QJ34" s="444"/>
      <c r="QK34" s="444"/>
      <c r="QL34" s="444"/>
      <c r="QM34" s="444"/>
      <c r="QN34" s="444"/>
      <c r="QO34" s="444"/>
      <c r="QP34" s="444"/>
      <c r="QQ34" s="444"/>
      <c r="QR34" s="444"/>
      <c r="QS34" s="444"/>
      <c r="QT34" s="444"/>
      <c r="QU34" s="444"/>
      <c r="QV34" s="444"/>
      <c r="QW34" s="444"/>
      <c r="QX34" s="444"/>
      <c r="QY34" s="444"/>
      <c r="QZ34" s="444"/>
      <c r="RA34" s="444"/>
      <c r="RB34" s="444"/>
      <c r="RC34" s="444"/>
      <c r="RD34" s="444"/>
      <c r="RE34" s="444"/>
      <c r="RF34" s="444"/>
      <c r="RG34" s="444"/>
      <c r="RH34" s="444"/>
      <c r="RI34" s="444"/>
      <c r="RJ34" s="444"/>
      <c r="RK34" s="444"/>
      <c r="RL34" s="444"/>
      <c r="RM34" s="444"/>
      <c r="RN34" s="444"/>
      <c r="RO34" s="444"/>
      <c r="RP34" s="444"/>
      <c r="RQ34" s="444"/>
      <c r="RR34" s="444"/>
      <c r="RS34" s="444"/>
      <c r="RT34" s="444"/>
      <c r="RU34" s="444"/>
      <c r="RV34" s="444"/>
      <c r="RW34" s="444"/>
      <c r="RX34" s="444"/>
      <c r="RY34" s="444"/>
      <c r="RZ34" s="444"/>
      <c r="SA34" s="444"/>
      <c r="SB34" s="444"/>
      <c r="SC34" s="444"/>
      <c r="SD34" s="444"/>
      <c r="SE34" s="444"/>
      <c r="SF34" s="444"/>
      <c r="SG34" s="444"/>
      <c r="SH34" s="444"/>
      <c r="SI34" s="444"/>
      <c r="SJ34" s="444"/>
      <c r="SK34" s="444"/>
      <c r="SL34" s="444"/>
      <c r="SM34" s="444"/>
      <c r="SN34" s="444"/>
      <c r="SO34" s="444"/>
      <c r="SP34" s="444"/>
      <c r="SQ34" s="444"/>
      <c r="SR34" s="444"/>
      <c r="SS34" s="444"/>
      <c r="ST34" s="444"/>
      <c r="SU34" s="444"/>
      <c r="SV34" s="444"/>
      <c r="SW34" s="444"/>
      <c r="SX34" s="444"/>
      <c r="SY34" s="444"/>
      <c r="SZ34" s="444"/>
      <c r="TA34" s="444"/>
      <c r="TB34" s="444"/>
      <c r="TC34" s="444"/>
      <c r="TD34" s="444"/>
      <c r="TE34" s="444"/>
      <c r="TF34" s="444"/>
      <c r="TG34" s="444"/>
      <c r="TH34" s="444"/>
      <c r="TI34" s="444"/>
      <c r="TJ34" s="444"/>
      <c r="TK34" s="444"/>
      <c r="TL34" s="444"/>
      <c r="TM34" s="444"/>
      <c r="TN34" s="444"/>
      <c r="TO34" s="444"/>
      <c r="TP34" s="444"/>
      <c r="TQ34" s="444"/>
      <c r="TR34" s="444"/>
      <c r="TS34" s="444"/>
      <c r="TT34" s="444"/>
      <c r="TU34" s="444"/>
      <c r="TV34" s="444"/>
      <c r="TW34" s="444"/>
      <c r="TX34" s="444"/>
      <c r="TY34" s="444"/>
      <c r="TZ34" s="444"/>
      <c r="UA34" s="444"/>
      <c r="UB34" s="444"/>
      <c r="UC34" s="444"/>
      <c r="UD34" s="444"/>
      <c r="UE34" s="444"/>
      <c r="UF34" s="444"/>
      <c r="UG34" s="444"/>
      <c r="UH34" s="444"/>
      <c r="UI34" s="444"/>
      <c r="UJ34" s="444"/>
      <c r="UK34" s="444"/>
      <c r="UL34" s="444"/>
      <c r="UM34" s="444"/>
      <c r="UN34" s="444"/>
      <c r="UO34" s="444"/>
      <c r="UP34" s="444"/>
      <c r="UQ34" s="444"/>
      <c r="UR34" s="444"/>
      <c r="US34" s="444"/>
      <c r="UT34" s="444"/>
      <c r="UU34" s="444"/>
      <c r="UV34" s="444"/>
      <c r="UW34" s="444"/>
      <c r="UX34" s="444"/>
      <c r="UY34" s="444"/>
      <c r="UZ34" s="444"/>
      <c r="VA34" s="444"/>
      <c r="VB34" s="444"/>
      <c r="VC34" s="444"/>
      <c r="VD34" s="444"/>
      <c r="VE34" s="444"/>
      <c r="VF34" s="444"/>
      <c r="VG34" s="444"/>
      <c r="VH34" s="444"/>
      <c r="VI34" s="444"/>
      <c r="VJ34" s="444"/>
      <c r="VK34" s="444"/>
      <c r="VL34" s="444"/>
      <c r="VM34" s="444"/>
      <c r="VN34" s="444"/>
      <c r="VO34" s="444"/>
      <c r="VP34" s="444"/>
      <c r="VQ34" s="444"/>
      <c r="VR34" s="444"/>
      <c r="VS34" s="444"/>
      <c r="VT34" s="444"/>
      <c r="VU34" s="444"/>
      <c r="VV34" s="444"/>
      <c r="VW34" s="444"/>
      <c r="VX34" s="444"/>
      <c r="VY34" s="444"/>
      <c r="VZ34" s="444"/>
      <c r="WA34" s="444"/>
      <c r="WB34" s="444"/>
      <c r="WC34" s="444"/>
      <c r="WD34" s="444"/>
      <c r="WE34" s="444"/>
      <c r="WF34" s="444"/>
      <c r="WG34" s="444"/>
      <c r="WH34" s="444"/>
      <c r="WI34" s="444"/>
      <c r="WJ34" s="444"/>
      <c r="WK34" s="444"/>
      <c r="WL34" s="444"/>
      <c r="WM34" s="444"/>
      <c r="WN34" s="444"/>
      <c r="WO34" s="444"/>
      <c r="WP34" s="444"/>
      <c r="WQ34" s="444"/>
      <c r="WR34" s="444"/>
      <c r="WS34" s="444"/>
      <c r="WT34" s="444"/>
      <c r="WU34" s="444"/>
      <c r="WV34" s="444"/>
      <c r="WW34" s="444"/>
      <c r="WX34" s="444"/>
      <c r="WY34" s="444"/>
      <c r="WZ34" s="444"/>
      <c r="XA34" s="444"/>
      <c r="XB34" s="444"/>
      <c r="XC34" s="444"/>
      <c r="XD34" s="444"/>
      <c r="XE34" s="444"/>
      <c r="XF34" s="444"/>
      <c r="XG34" s="443"/>
    </row>
    <row r="35" spans="1:631" s="455" customFormat="1" ht="14.4">
      <c r="A35" s="1137"/>
      <c r="B35" s="1163" t="s">
        <v>241</v>
      </c>
      <c r="C35" s="1164" t="s">
        <v>804</v>
      </c>
      <c r="D35" s="1172">
        <v>30</v>
      </c>
      <c r="E35" s="374">
        <f t="shared" si="0"/>
        <v>5.0950470824684306E-3</v>
      </c>
      <c r="F35" s="1166" t="s">
        <v>28</v>
      </c>
      <c r="G35" s="1167">
        <v>4</v>
      </c>
      <c r="H35" s="1168">
        <f t="shared" si="4"/>
        <v>73.839998245239258</v>
      </c>
      <c r="I35" s="1169">
        <f t="shared" si="5"/>
        <v>132.77000000000001</v>
      </c>
      <c r="J35" s="1169">
        <f t="shared" si="6"/>
        <v>132.77000000000001</v>
      </c>
      <c r="K35" s="447">
        <f t="shared" si="7"/>
        <v>0</v>
      </c>
      <c r="L35" s="448">
        <v>295.35999298095703</v>
      </c>
      <c r="M35" s="447"/>
      <c r="N35" s="1170">
        <v>79.67</v>
      </c>
      <c r="O35" s="1170">
        <v>531.08000000000004</v>
      </c>
      <c r="P35" s="449">
        <f t="shared" si="8"/>
        <v>0</v>
      </c>
      <c r="Q35" s="1170">
        <v>531.08000000000004</v>
      </c>
      <c r="R35" s="449"/>
      <c r="S35" s="450"/>
      <c r="T35" s="449"/>
      <c r="U35" s="451">
        <v>0</v>
      </c>
      <c r="V35" s="450">
        <f t="shared" si="1"/>
        <v>0</v>
      </c>
      <c r="W35" s="449">
        <f t="shared" si="1"/>
        <v>0</v>
      </c>
      <c r="X35" s="449">
        <f t="shared" si="12"/>
        <v>0</v>
      </c>
      <c r="Y35" s="452">
        <f t="shared" si="2"/>
        <v>1.6954026287103112</v>
      </c>
      <c r="Z35" s="450">
        <f t="shared" si="3"/>
        <v>500.75410851577362</v>
      </c>
      <c r="AA35" s="453" t="str">
        <f t="shared" si="9"/>
        <v/>
      </c>
      <c r="AB35" s="1171" t="str">
        <f t="shared" si="10"/>
        <v/>
      </c>
      <c r="AC35" s="444"/>
      <c r="AD35" s="444"/>
      <c r="AE35" s="444"/>
      <c r="AF35" s="444"/>
      <c r="AG35" s="444"/>
      <c r="AH35" s="444"/>
      <c r="AI35" s="444"/>
      <c r="AJ35" s="444"/>
      <c r="AK35" s="444"/>
      <c r="AL35" s="444"/>
      <c r="AM35" s="444"/>
      <c r="AN35" s="444"/>
      <c r="AO35" s="444"/>
      <c r="AP35" s="444"/>
      <c r="AQ35" s="444"/>
      <c r="AR35" s="444"/>
      <c r="AS35" s="444"/>
      <c r="AT35" s="444"/>
      <c r="AU35" s="444"/>
      <c r="AV35" s="444"/>
      <c r="AW35" s="444"/>
      <c r="AX35" s="444"/>
      <c r="AY35" s="444"/>
      <c r="AZ35" s="444"/>
      <c r="BA35" s="444"/>
      <c r="BB35" s="444"/>
      <c r="BC35" s="444"/>
      <c r="BD35" s="444"/>
      <c r="BE35" s="444"/>
      <c r="BF35" s="444"/>
      <c r="BG35" s="444"/>
      <c r="BH35" s="444"/>
      <c r="BI35" s="444"/>
      <c r="BJ35" s="444"/>
      <c r="BK35" s="444"/>
      <c r="BL35" s="444"/>
      <c r="BM35" s="444"/>
      <c r="BN35" s="444"/>
      <c r="BO35" s="444"/>
      <c r="BP35" s="444"/>
      <c r="BQ35" s="444"/>
      <c r="BR35" s="444"/>
      <c r="BS35" s="444"/>
      <c r="BT35" s="444"/>
      <c r="BU35" s="444"/>
      <c r="BV35" s="444"/>
      <c r="BW35" s="444"/>
      <c r="BX35" s="444"/>
      <c r="BY35" s="444"/>
      <c r="BZ35" s="444"/>
      <c r="CA35" s="444"/>
      <c r="CB35" s="444"/>
      <c r="CC35" s="444"/>
      <c r="CD35" s="444"/>
      <c r="CE35" s="444"/>
      <c r="CF35" s="444"/>
      <c r="CG35" s="444"/>
      <c r="CH35" s="444"/>
      <c r="CI35" s="444"/>
      <c r="CJ35" s="444"/>
      <c r="CK35" s="444"/>
      <c r="CL35" s="444"/>
      <c r="CM35" s="444"/>
      <c r="CN35" s="444"/>
      <c r="CO35" s="444"/>
      <c r="CP35" s="444"/>
      <c r="CQ35" s="444"/>
      <c r="CR35" s="444"/>
      <c r="CS35" s="444"/>
      <c r="CT35" s="444"/>
      <c r="CU35" s="444"/>
      <c r="CV35" s="444"/>
      <c r="CW35" s="444"/>
      <c r="CX35" s="444"/>
      <c r="CY35" s="444"/>
      <c r="CZ35" s="444"/>
      <c r="DA35" s="444"/>
      <c r="DB35" s="444"/>
      <c r="DC35" s="444"/>
      <c r="DD35" s="444"/>
      <c r="DE35" s="444"/>
      <c r="DF35" s="444"/>
      <c r="DG35" s="444"/>
      <c r="DH35" s="444"/>
      <c r="DI35" s="444"/>
      <c r="DJ35" s="444"/>
      <c r="DK35" s="444"/>
      <c r="DL35" s="444"/>
      <c r="DM35" s="444"/>
      <c r="DN35" s="444"/>
      <c r="DO35" s="444"/>
      <c r="DP35" s="444"/>
      <c r="DQ35" s="444"/>
      <c r="DR35" s="444"/>
      <c r="DS35" s="444"/>
      <c r="DT35" s="444"/>
      <c r="DU35" s="444"/>
      <c r="DV35" s="444"/>
      <c r="DW35" s="444"/>
      <c r="DX35" s="444"/>
      <c r="DY35" s="444"/>
      <c r="DZ35" s="444"/>
      <c r="EA35" s="444"/>
      <c r="EB35" s="444"/>
      <c r="EC35" s="444"/>
      <c r="ED35" s="444"/>
      <c r="EE35" s="444"/>
      <c r="EF35" s="444"/>
      <c r="EG35" s="444"/>
      <c r="EH35" s="444"/>
      <c r="EI35" s="444"/>
      <c r="EJ35" s="444"/>
      <c r="EK35" s="444"/>
      <c r="EL35" s="444"/>
      <c r="EM35" s="444"/>
      <c r="EN35" s="444"/>
      <c r="EO35" s="444"/>
      <c r="EP35" s="444"/>
      <c r="EQ35" s="444"/>
      <c r="ER35" s="444"/>
      <c r="ES35" s="444"/>
      <c r="ET35" s="444"/>
      <c r="EU35" s="444"/>
      <c r="EV35" s="444"/>
      <c r="EW35" s="444"/>
      <c r="EX35" s="444"/>
      <c r="EY35" s="444"/>
      <c r="EZ35" s="444"/>
      <c r="FA35" s="444"/>
      <c r="FB35" s="444"/>
      <c r="FC35" s="444"/>
      <c r="FD35" s="444"/>
      <c r="FE35" s="444"/>
      <c r="FF35" s="444"/>
      <c r="FG35" s="444"/>
      <c r="FH35" s="444"/>
      <c r="FI35" s="444"/>
      <c r="FJ35" s="444"/>
      <c r="FK35" s="444"/>
      <c r="FL35" s="444"/>
      <c r="FM35" s="444"/>
      <c r="FN35" s="444"/>
      <c r="FO35" s="444"/>
      <c r="FP35" s="444"/>
      <c r="FQ35" s="444"/>
      <c r="FR35" s="444"/>
      <c r="FS35" s="444"/>
      <c r="FT35" s="444"/>
      <c r="FU35" s="444"/>
      <c r="FV35" s="444"/>
      <c r="FW35" s="444"/>
      <c r="FX35" s="444"/>
      <c r="FY35" s="444"/>
      <c r="FZ35" s="444"/>
      <c r="GA35" s="444"/>
      <c r="GB35" s="444"/>
      <c r="GC35" s="444"/>
      <c r="GD35" s="444"/>
      <c r="GE35" s="444"/>
      <c r="GF35" s="444"/>
      <c r="GG35" s="444"/>
      <c r="GH35" s="444"/>
      <c r="GI35" s="444"/>
      <c r="GJ35" s="444"/>
      <c r="GK35" s="444"/>
      <c r="GL35" s="444"/>
      <c r="GM35" s="444"/>
      <c r="GN35" s="444"/>
      <c r="GO35" s="444"/>
      <c r="GP35" s="444"/>
      <c r="GQ35" s="444"/>
      <c r="GR35" s="444"/>
      <c r="GS35" s="444"/>
      <c r="GT35" s="444"/>
      <c r="GU35" s="444"/>
      <c r="GV35" s="444"/>
      <c r="GW35" s="444"/>
      <c r="GX35" s="444"/>
      <c r="GY35" s="444"/>
      <c r="GZ35" s="444"/>
      <c r="HA35" s="444"/>
      <c r="HB35" s="444"/>
      <c r="HC35" s="444"/>
      <c r="HD35" s="444"/>
      <c r="HE35" s="444"/>
      <c r="HF35" s="444"/>
      <c r="HG35" s="444"/>
      <c r="HH35" s="444"/>
      <c r="HI35" s="444"/>
      <c r="HJ35" s="444"/>
      <c r="HK35" s="444"/>
      <c r="HL35" s="444"/>
      <c r="HM35" s="444"/>
      <c r="HN35" s="444"/>
      <c r="HO35" s="444"/>
      <c r="HP35" s="444"/>
      <c r="HQ35" s="444"/>
      <c r="HR35" s="444"/>
      <c r="HS35" s="444"/>
      <c r="HT35" s="444"/>
      <c r="HU35" s="444"/>
      <c r="HV35" s="444"/>
      <c r="HW35" s="444"/>
      <c r="HX35" s="444"/>
      <c r="HY35" s="444"/>
      <c r="HZ35" s="444"/>
      <c r="IA35" s="444"/>
      <c r="IB35" s="444"/>
      <c r="IC35" s="444"/>
      <c r="ID35" s="444"/>
      <c r="IE35" s="444"/>
      <c r="IF35" s="444"/>
      <c r="IG35" s="444"/>
      <c r="IH35" s="444"/>
      <c r="II35" s="444"/>
      <c r="IJ35" s="444"/>
      <c r="IK35" s="444"/>
      <c r="IL35" s="444"/>
      <c r="IM35" s="444"/>
      <c r="IN35" s="444"/>
      <c r="IO35" s="444"/>
      <c r="IP35" s="444"/>
      <c r="IQ35" s="444"/>
      <c r="IR35" s="444"/>
      <c r="IS35" s="444"/>
      <c r="IT35" s="444"/>
      <c r="IU35" s="444"/>
      <c r="IV35" s="444"/>
      <c r="IW35" s="444"/>
      <c r="IX35" s="444"/>
      <c r="IY35" s="444"/>
      <c r="IZ35" s="444"/>
      <c r="JA35" s="444"/>
      <c r="JB35" s="444"/>
      <c r="JC35" s="444"/>
      <c r="JD35" s="444"/>
      <c r="JE35" s="444"/>
      <c r="JF35" s="444"/>
      <c r="JG35" s="444"/>
      <c r="JH35" s="444"/>
      <c r="JI35" s="444"/>
      <c r="JJ35" s="444"/>
      <c r="JK35" s="444"/>
      <c r="JL35" s="444"/>
      <c r="JM35" s="444"/>
      <c r="JN35" s="444"/>
      <c r="JO35" s="444"/>
      <c r="JP35" s="444"/>
      <c r="JQ35" s="444"/>
      <c r="JR35" s="444"/>
      <c r="JS35" s="444"/>
      <c r="JT35" s="444"/>
      <c r="JU35" s="444"/>
      <c r="JV35" s="444"/>
      <c r="JW35" s="444"/>
      <c r="JX35" s="444"/>
      <c r="JY35" s="444"/>
      <c r="JZ35" s="444"/>
      <c r="KA35" s="444"/>
      <c r="KB35" s="444"/>
      <c r="KC35" s="444"/>
      <c r="KD35" s="444"/>
      <c r="KE35" s="444"/>
      <c r="KF35" s="444"/>
      <c r="KG35" s="444"/>
      <c r="KH35" s="444"/>
      <c r="KI35" s="444"/>
      <c r="KJ35" s="444"/>
      <c r="KK35" s="444"/>
      <c r="KL35" s="444"/>
      <c r="KM35" s="444"/>
      <c r="KN35" s="444"/>
      <c r="KO35" s="444"/>
      <c r="KP35" s="444"/>
      <c r="KQ35" s="444"/>
      <c r="KR35" s="444"/>
      <c r="KS35" s="444"/>
      <c r="KT35" s="444"/>
      <c r="KU35" s="444"/>
      <c r="KV35" s="444"/>
      <c r="KW35" s="444"/>
      <c r="KX35" s="444"/>
      <c r="KY35" s="444"/>
      <c r="KZ35" s="444"/>
      <c r="LA35" s="444"/>
      <c r="LB35" s="444"/>
      <c r="LC35" s="444"/>
      <c r="LD35" s="444"/>
      <c r="LE35" s="444"/>
      <c r="LF35" s="444"/>
      <c r="LG35" s="444"/>
      <c r="LH35" s="444"/>
      <c r="LI35" s="444"/>
      <c r="LJ35" s="444"/>
      <c r="LK35" s="444"/>
      <c r="LL35" s="444"/>
      <c r="LM35" s="444"/>
      <c r="LN35" s="444"/>
      <c r="LO35" s="444"/>
      <c r="LP35" s="444"/>
      <c r="LQ35" s="444"/>
      <c r="LR35" s="444"/>
      <c r="LS35" s="444"/>
      <c r="LT35" s="444"/>
      <c r="LU35" s="444"/>
      <c r="LV35" s="444"/>
      <c r="LW35" s="444"/>
      <c r="LX35" s="444"/>
      <c r="LY35" s="444"/>
      <c r="LZ35" s="444"/>
      <c r="MA35" s="444"/>
      <c r="MB35" s="444"/>
      <c r="MC35" s="444"/>
      <c r="MD35" s="444"/>
      <c r="ME35" s="444"/>
      <c r="MF35" s="444"/>
      <c r="MG35" s="444"/>
      <c r="MH35" s="444"/>
      <c r="MI35" s="444"/>
      <c r="MJ35" s="444"/>
      <c r="MK35" s="444"/>
      <c r="ML35" s="444"/>
      <c r="MM35" s="444"/>
      <c r="MN35" s="444"/>
      <c r="MO35" s="444"/>
      <c r="MP35" s="444"/>
      <c r="MQ35" s="444"/>
      <c r="MR35" s="444"/>
      <c r="MS35" s="444"/>
      <c r="MT35" s="444"/>
      <c r="MU35" s="444"/>
      <c r="MV35" s="444"/>
      <c r="MW35" s="444"/>
      <c r="MX35" s="444"/>
      <c r="MY35" s="444"/>
      <c r="MZ35" s="444"/>
      <c r="NA35" s="444"/>
      <c r="NB35" s="444"/>
      <c r="NC35" s="444"/>
      <c r="ND35" s="444"/>
      <c r="NE35" s="444"/>
      <c r="NF35" s="444"/>
      <c r="NG35" s="444"/>
      <c r="NH35" s="444"/>
      <c r="NI35" s="444"/>
      <c r="NJ35" s="444"/>
      <c r="NK35" s="444"/>
      <c r="NL35" s="444"/>
      <c r="NM35" s="444"/>
      <c r="NN35" s="444"/>
      <c r="NO35" s="444"/>
      <c r="NP35" s="444"/>
      <c r="NQ35" s="444"/>
      <c r="NR35" s="444"/>
      <c r="NS35" s="444"/>
      <c r="NT35" s="444"/>
      <c r="NU35" s="444"/>
      <c r="NV35" s="444"/>
      <c r="NW35" s="444"/>
      <c r="NX35" s="444"/>
      <c r="NY35" s="444"/>
      <c r="NZ35" s="444"/>
      <c r="OA35" s="444"/>
      <c r="OB35" s="444"/>
      <c r="OC35" s="444"/>
      <c r="OD35" s="444"/>
      <c r="OE35" s="444"/>
      <c r="OF35" s="444"/>
      <c r="OG35" s="444"/>
      <c r="OH35" s="444"/>
      <c r="OI35" s="444"/>
      <c r="OJ35" s="444"/>
      <c r="OK35" s="444"/>
      <c r="OL35" s="444"/>
      <c r="OM35" s="444"/>
      <c r="ON35" s="444"/>
      <c r="OO35" s="444"/>
      <c r="OP35" s="444"/>
      <c r="OQ35" s="444"/>
      <c r="OR35" s="444"/>
      <c r="OS35" s="444"/>
      <c r="OT35" s="444"/>
      <c r="OU35" s="444"/>
      <c r="OV35" s="444"/>
      <c r="OW35" s="444"/>
      <c r="OX35" s="444"/>
      <c r="OY35" s="444"/>
      <c r="OZ35" s="444"/>
      <c r="PA35" s="444"/>
      <c r="PB35" s="444"/>
      <c r="PC35" s="444"/>
      <c r="PD35" s="444"/>
      <c r="PE35" s="444"/>
      <c r="PF35" s="444"/>
      <c r="PG35" s="444"/>
      <c r="PH35" s="444"/>
      <c r="PI35" s="444"/>
      <c r="PJ35" s="444"/>
      <c r="PK35" s="444"/>
      <c r="PL35" s="444"/>
      <c r="PM35" s="444"/>
      <c r="PN35" s="444"/>
      <c r="PO35" s="444"/>
      <c r="PP35" s="444"/>
      <c r="PQ35" s="444"/>
      <c r="PR35" s="444"/>
      <c r="PS35" s="444"/>
      <c r="PT35" s="444"/>
      <c r="PU35" s="444"/>
      <c r="PV35" s="444"/>
      <c r="PW35" s="444"/>
      <c r="PX35" s="444"/>
      <c r="PY35" s="444"/>
      <c r="PZ35" s="444"/>
      <c r="QA35" s="444"/>
      <c r="QB35" s="444"/>
      <c r="QC35" s="444"/>
      <c r="QD35" s="444"/>
      <c r="QE35" s="444"/>
      <c r="QF35" s="444"/>
      <c r="QG35" s="444"/>
      <c r="QH35" s="444"/>
      <c r="QI35" s="444"/>
      <c r="QJ35" s="444"/>
      <c r="QK35" s="444"/>
      <c r="QL35" s="444"/>
      <c r="QM35" s="444"/>
      <c r="QN35" s="444"/>
      <c r="QO35" s="444"/>
      <c r="QP35" s="444"/>
      <c r="QQ35" s="444"/>
      <c r="QR35" s="444"/>
      <c r="QS35" s="444"/>
      <c r="QT35" s="444"/>
      <c r="QU35" s="444"/>
      <c r="QV35" s="444"/>
      <c r="QW35" s="444"/>
      <c r="QX35" s="444"/>
      <c r="QY35" s="444"/>
      <c r="QZ35" s="444"/>
      <c r="RA35" s="444"/>
      <c r="RB35" s="444"/>
      <c r="RC35" s="444"/>
      <c r="RD35" s="444"/>
      <c r="RE35" s="444"/>
      <c r="RF35" s="444"/>
      <c r="RG35" s="444"/>
      <c r="RH35" s="444"/>
      <c r="RI35" s="444"/>
      <c r="RJ35" s="444"/>
      <c r="RK35" s="444"/>
      <c r="RL35" s="444"/>
      <c r="RM35" s="444"/>
      <c r="RN35" s="444"/>
      <c r="RO35" s="444"/>
      <c r="RP35" s="444"/>
      <c r="RQ35" s="444"/>
      <c r="RR35" s="444"/>
      <c r="RS35" s="444"/>
      <c r="RT35" s="444"/>
      <c r="RU35" s="444"/>
      <c r="RV35" s="444"/>
      <c r="RW35" s="444"/>
      <c r="RX35" s="444"/>
      <c r="RY35" s="444"/>
      <c r="RZ35" s="444"/>
      <c r="SA35" s="444"/>
      <c r="SB35" s="444"/>
      <c r="SC35" s="444"/>
      <c r="SD35" s="444"/>
      <c r="SE35" s="444"/>
      <c r="SF35" s="444"/>
      <c r="SG35" s="444"/>
      <c r="SH35" s="444"/>
      <c r="SI35" s="444"/>
      <c r="SJ35" s="444"/>
      <c r="SK35" s="444"/>
      <c r="SL35" s="444"/>
      <c r="SM35" s="444"/>
      <c r="SN35" s="444"/>
      <c r="SO35" s="444"/>
      <c r="SP35" s="444"/>
      <c r="SQ35" s="444"/>
      <c r="SR35" s="444"/>
      <c r="SS35" s="444"/>
      <c r="ST35" s="444"/>
      <c r="SU35" s="444"/>
      <c r="SV35" s="444"/>
      <c r="SW35" s="444"/>
      <c r="SX35" s="444"/>
      <c r="SY35" s="444"/>
      <c r="SZ35" s="444"/>
      <c r="TA35" s="444"/>
      <c r="TB35" s="444"/>
      <c r="TC35" s="444"/>
      <c r="TD35" s="444"/>
      <c r="TE35" s="444"/>
      <c r="TF35" s="444"/>
      <c r="TG35" s="444"/>
      <c r="TH35" s="444"/>
      <c r="TI35" s="444"/>
      <c r="TJ35" s="444"/>
      <c r="TK35" s="444"/>
      <c r="TL35" s="444"/>
      <c r="TM35" s="444"/>
      <c r="TN35" s="444"/>
      <c r="TO35" s="444"/>
      <c r="TP35" s="444"/>
      <c r="TQ35" s="444"/>
      <c r="TR35" s="444"/>
      <c r="TS35" s="444"/>
      <c r="TT35" s="444"/>
      <c r="TU35" s="444"/>
      <c r="TV35" s="444"/>
      <c r="TW35" s="444"/>
      <c r="TX35" s="444"/>
      <c r="TY35" s="444"/>
      <c r="TZ35" s="444"/>
      <c r="UA35" s="444"/>
      <c r="UB35" s="444"/>
      <c r="UC35" s="444"/>
      <c r="UD35" s="444"/>
      <c r="UE35" s="444"/>
      <c r="UF35" s="444"/>
      <c r="UG35" s="444"/>
      <c r="UH35" s="444"/>
      <c r="UI35" s="444"/>
      <c r="UJ35" s="444"/>
      <c r="UK35" s="444"/>
      <c r="UL35" s="444"/>
      <c r="UM35" s="444"/>
      <c r="UN35" s="444"/>
      <c r="UO35" s="444"/>
      <c r="UP35" s="444"/>
      <c r="UQ35" s="444"/>
      <c r="UR35" s="444"/>
      <c r="US35" s="444"/>
      <c r="UT35" s="444"/>
      <c r="UU35" s="444"/>
      <c r="UV35" s="444"/>
      <c r="UW35" s="444"/>
      <c r="UX35" s="444"/>
      <c r="UY35" s="444"/>
      <c r="UZ35" s="444"/>
      <c r="VA35" s="444"/>
      <c r="VB35" s="444"/>
      <c r="VC35" s="444"/>
      <c r="VD35" s="444"/>
      <c r="VE35" s="444"/>
      <c r="VF35" s="444"/>
      <c r="VG35" s="444"/>
      <c r="VH35" s="444"/>
      <c r="VI35" s="444"/>
      <c r="VJ35" s="444"/>
      <c r="VK35" s="444"/>
      <c r="VL35" s="444"/>
      <c r="VM35" s="444"/>
      <c r="VN35" s="444"/>
      <c r="VO35" s="444"/>
      <c r="VP35" s="444"/>
      <c r="VQ35" s="444"/>
      <c r="VR35" s="444"/>
      <c r="VS35" s="444"/>
      <c r="VT35" s="444"/>
      <c r="VU35" s="444"/>
      <c r="VV35" s="444"/>
      <c r="VW35" s="444"/>
      <c r="VX35" s="444"/>
      <c r="VY35" s="444"/>
      <c r="VZ35" s="444"/>
      <c r="WA35" s="444"/>
      <c r="WB35" s="444"/>
      <c r="WC35" s="444"/>
      <c r="WD35" s="444"/>
      <c r="WE35" s="444"/>
      <c r="WF35" s="444"/>
      <c r="WG35" s="444"/>
      <c r="WH35" s="444"/>
      <c r="WI35" s="444"/>
      <c r="WJ35" s="444"/>
      <c r="WK35" s="444"/>
      <c r="WL35" s="444"/>
      <c r="WM35" s="444"/>
      <c r="WN35" s="444"/>
      <c r="WO35" s="444"/>
      <c r="WP35" s="444"/>
      <c r="WQ35" s="444"/>
      <c r="WR35" s="444"/>
      <c r="WS35" s="444"/>
      <c r="WT35" s="444"/>
      <c r="WU35" s="444"/>
      <c r="WV35" s="444"/>
      <c r="WW35" s="444"/>
      <c r="WX35" s="444"/>
      <c r="WY35" s="444"/>
      <c r="WZ35" s="444"/>
      <c r="XA35" s="444"/>
      <c r="XB35" s="444"/>
      <c r="XC35" s="444"/>
      <c r="XD35" s="444"/>
      <c r="XE35" s="444"/>
      <c r="XF35" s="444"/>
      <c r="XG35" s="443"/>
    </row>
    <row r="36" spans="1:631" s="455" customFormat="1" ht="14.4">
      <c r="A36" s="1137"/>
      <c r="B36" s="1163" t="s">
        <v>241</v>
      </c>
      <c r="C36" s="1164" t="s">
        <v>805</v>
      </c>
      <c r="D36" s="1172">
        <v>30</v>
      </c>
      <c r="E36" s="374">
        <f t="shared" si="0"/>
        <v>0.34631796231325418</v>
      </c>
      <c r="F36" s="1166" t="s">
        <v>0</v>
      </c>
      <c r="G36" s="1167">
        <v>26</v>
      </c>
      <c r="H36" s="1168">
        <f t="shared" si="4"/>
        <v>772.15615375225366</v>
      </c>
      <c r="I36" s="1169">
        <f t="shared" si="5"/>
        <v>1809.0011538461538</v>
      </c>
      <c r="J36" s="1169">
        <f t="shared" si="6"/>
        <v>1809.0011538461538</v>
      </c>
      <c r="K36" s="447">
        <f t="shared" si="7"/>
        <v>0</v>
      </c>
      <c r="L36" s="448">
        <v>20076.059997558594</v>
      </c>
      <c r="M36" s="447"/>
      <c r="N36" s="1170">
        <v>7149.33</v>
      </c>
      <c r="O36" s="1170">
        <v>47034.03</v>
      </c>
      <c r="P36" s="449">
        <f t="shared" si="8"/>
        <v>0</v>
      </c>
      <c r="Q36" s="1170">
        <v>47034.03</v>
      </c>
      <c r="R36" s="449"/>
      <c r="S36" s="450"/>
      <c r="T36" s="449"/>
      <c r="U36" s="1115">
        <v>0.01</v>
      </c>
      <c r="V36" s="450">
        <f t="shared" si="1"/>
        <v>0</v>
      </c>
      <c r="W36" s="449">
        <f t="shared" si="1"/>
        <v>0</v>
      </c>
      <c r="X36" s="449">
        <f t="shared" si="12"/>
        <v>2.983133512337262</v>
      </c>
      <c r="Y36" s="452">
        <f t="shared" si="2"/>
        <v>2.0307517973838265</v>
      </c>
      <c r="Z36" s="450">
        <f t="shared" si="3"/>
        <v>40769.49492442765</v>
      </c>
      <c r="AA36" s="453" t="str">
        <f t="shared" si="9"/>
        <v/>
      </c>
      <c r="AB36" s="1171" t="str">
        <f t="shared" si="10"/>
        <v/>
      </c>
      <c r="AC36" s="444"/>
      <c r="AD36" s="444"/>
      <c r="AE36" s="444"/>
      <c r="AF36" s="444"/>
      <c r="AG36" s="444"/>
      <c r="AH36" s="444"/>
      <c r="AI36" s="444"/>
      <c r="AJ36" s="444"/>
      <c r="AK36" s="444"/>
      <c r="AL36" s="444"/>
      <c r="AM36" s="444"/>
      <c r="AN36" s="444"/>
      <c r="AO36" s="444"/>
      <c r="AP36" s="444"/>
      <c r="AQ36" s="444"/>
      <c r="AR36" s="444"/>
      <c r="AS36" s="444"/>
      <c r="AT36" s="444"/>
      <c r="AU36" s="444"/>
      <c r="AV36" s="444"/>
      <c r="AW36" s="444"/>
      <c r="AX36" s="444"/>
      <c r="AY36" s="444"/>
      <c r="AZ36" s="444"/>
      <c r="BA36" s="444"/>
      <c r="BB36" s="444"/>
      <c r="BC36" s="444"/>
      <c r="BD36" s="444"/>
      <c r="BE36" s="444"/>
      <c r="BF36" s="444"/>
      <c r="BG36" s="444"/>
      <c r="BH36" s="444"/>
      <c r="BI36" s="444"/>
      <c r="BJ36" s="444"/>
      <c r="BK36" s="444"/>
      <c r="BL36" s="444"/>
      <c r="BM36" s="444"/>
      <c r="BN36" s="444"/>
      <c r="BO36" s="444"/>
      <c r="BP36" s="444"/>
      <c r="BQ36" s="444"/>
      <c r="BR36" s="444"/>
      <c r="BS36" s="444"/>
      <c r="BT36" s="444"/>
      <c r="BU36" s="444"/>
      <c r="BV36" s="444"/>
      <c r="BW36" s="444"/>
      <c r="BX36" s="444"/>
      <c r="BY36" s="444"/>
      <c r="BZ36" s="444"/>
      <c r="CA36" s="444"/>
      <c r="CB36" s="444"/>
      <c r="CC36" s="444"/>
      <c r="CD36" s="444"/>
      <c r="CE36" s="444"/>
      <c r="CF36" s="444"/>
      <c r="CG36" s="444"/>
      <c r="CH36" s="444"/>
      <c r="CI36" s="444"/>
      <c r="CJ36" s="444"/>
      <c r="CK36" s="444"/>
      <c r="CL36" s="444"/>
      <c r="CM36" s="444"/>
      <c r="CN36" s="444"/>
      <c r="CO36" s="444"/>
      <c r="CP36" s="444"/>
      <c r="CQ36" s="444"/>
      <c r="CR36" s="444"/>
      <c r="CS36" s="444"/>
      <c r="CT36" s="444"/>
      <c r="CU36" s="444"/>
      <c r="CV36" s="444"/>
      <c r="CW36" s="444"/>
      <c r="CX36" s="444"/>
      <c r="CY36" s="444"/>
      <c r="CZ36" s="444"/>
      <c r="DA36" s="444"/>
      <c r="DB36" s="444"/>
      <c r="DC36" s="444"/>
      <c r="DD36" s="444"/>
      <c r="DE36" s="444"/>
      <c r="DF36" s="444"/>
      <c r="DG36" s="444"/>
      <c r="DH36" s="444"/>
      <c r="DI36" s="444"/>
      <c r="DJ36" s="444"/>
      <c r="DK36" s="444"/>
      <c r="DL36" s="444"/>
      <c r="DM36" s="444"/>
      <c r="DN36" s="444"/>
      <c r="DO36" s="444"/>
      <c r="DP36" s="444"/>
      <c r="DQ36" s="444"/>
      <c r="DR36" s="444"/>
      <c r="DS36" s="444"/>
      <c r="DT36" s="444"/>
      <c r="DU36" s="444"/>
      <c r="DV36" s="444"/>
      <c r="DW36" s="444"/>
      <c r="DX36" s="444"/>
      <c r="DY36" s="444"/>
      <c r="DZ36" s="444"/>
      <c r="EA36" s="444"/>
      <c r="EB36" s="444"/>
      <c r="EC36" s="444"/>
      <c r="ED36" s="444"/>
      <c r="EE36" s="444"/>
      <c r="EF36" s="444"/>
      <c r="EG36" s="444"/>
      <c r="EH36" s="444"/>
      <c r="EI36" s="444"/>
      <c r="EJ36" s="444"/>
      <c r="EK36" s="444"/>
      <c r="EL36" s="444"/>
      <c r="EM36" s="444"/>
      <c r="EN36" s="444"/>
      <c r="EO36" s="444"/>
      <c r="EP36" s="444"/>
      <c r="EQ36" s="444"/>
      <c r="ER36" s="444"/>
      <c r="ES36" s="444"/>
      <c r="ET36" s="444"/>
      <c r="EU36" s="444"/>
      <c r="EV36" s="444"/>
      <c r="EW36" s="444"/>
      <c r="EX36" s="444"/>
      <c r="EY36" s="444"/>
      <c r="EZ36" s="444"/>
      <c r="FA36" s="444"/>
      <c r="FB36" s="444"/>
      <c r="FC36" s="444"/>
      <c r="FD36" s="444"/>
      <c r="FE36" s="444"/>
      <c r="FF36" s="444"/>
      <c r="FG36" s="444"/>
      <c r="FH36" s="444"/>
      <c r="FI36" s="444"/>
      <c r="FJ36" s="444"/>
      <c r="FK36" s="444"/>
      <c r="FL36" s="444"/>
      <c r="FM36" s="444"/>
      <c r="FN36" s="444"/>
      <c r="FO36" s="444"/>
      <c r="FP36" s="444"/>
      <c r="FQ36" s="444"/>
      <c r="FR36" s="444"/>
      <c r="FS36" s="444"/>
      <c r="FT36" s="444"/>
      <c r="FU36" s="444"/>
      <c r="FV36" s="444"/>
      <c r="FW36" s="444"/>
      <c r="FX36" s="444"/>
      <c r="FY36" s="444"/>
      <c r="FZ36" s="444"/>
      <c r="GA36" s="444"/>
      <c r="GB36" s="444"/>
      <c r="GC36" s="444"/>
      <c r="GD36" s="444"/>
      <c r="GE36" s="444"/>
      <c r="GF36" s="444"/>
      <c r="GG36" s="444"/>
      <c r="GH36" s="444"/>
      <c r="GI36" s="444"/>
      <c r="GJ36" s="444"/>
      <c r="GK36" s="444"/>
      <c r="GL36" s="444"/>
      <c r="GM36" s="444"/>
      <c r="GN36" s="444"/>
      <c r="GO36" s="444"/>
      <c r="GP36" s="444"/>
      <c r="GQ36" s="444"/>
      <c r="GR36" s="444"/>
      <c r="GS36" s="444"/>
      <c r="GT36" s="444"/>
      <c r="GU36" s="444"/>
      <c r="GV36" s="444"/>
      <c r="GW36" s="444"/>
      <c r="GX36" s="444"/>
      <c r="GY36" s="444"/>
      <c r="GZ36" s="444"/>
      <c r="HA36" s="444"/>
      <c r="HB36" s="444"/>
      <c r="HC36" s="444"/>
      <c r="HD36" s="444"/>
      <c r="HE36" s="444"/>
      <c r="HF36" s="444"/>
      <c r="HG36" s="444"/>
      <c r="HH36" s="444"/>
      <c r="HI36" s="444"/>
      <c r="HJ36" s="444"/>
      <c r="HK36" s="444"/>
      <c r="HL36" s="444"/>
      <c r="HM36" s="444"/>
      <c r="HN36" s="444"/>
      <c r="HO36" s="444"/>
      <c r="HP36" s="444"/>
      <c r="HQ36" s="444"/>
      <c r="HR36" s="444"/>
      <c r="HS36" s="444"/>
      <c r="HT36" s="444"/>
      <c r="HU36" s="444"/>
      <c r="HV36" s="444"/>
      <c r="HW36" s="444"/>
      <c r="HX36" s="444"/>
      <c r="HY36" s="444"/>
      <c r="HZ36" s="444"/>
      <c r="IA36" s="444"/>
      <c r="IB36" s="444"/>
      <c r="IC36" s="444"/>
      <c r="ID36" s="444"/>
      <c r="IE36" s="444"/>
      <c r="IF36" s="444"/>
      <c r="IG36" s="444"/>
      <c r="IH36" s="444"/>
      <c r="II36" s="444"/>
      <c r="IJ36" s="444"/>
      <c r="IK36" s="444"/>
      <c r="IL36" s="444"/>
      <c r="IM36" s="444"/>
      <c r="IN36" s="444"/>
      <c r="IO36" s="444"/>
      <c r="IP36" s="444"/>
      <c r="IQ36" s="444"/>
      <c r="IR36" s="444"/>
      <c r="IS36" s="444"/>
      <c r="IT36" s="444"/>
      <c r="IU36" s="444"/>
      <c r="IV36" s="444"/>
      <c r="IW36" s="444"/>
      <c r="IX36" s="444"/>
      <c r="IY36" s="444"/>
      <c r="IZ36" s="444"/>
      <c r="JA36" s="444"/>
      <c r="JB36" s="444"/>
      <c r="JC36" s="444"/>
      <c r="JD36" s="444"/>
      <c r="JE36" s="444"/>
      <c r="JF36" s="444"/>
      <c r="JG36" s="444"/>
      <c r="JH36" s="444"/>
      <c r="JI36" s="444"/>
      <c r="JJ36" s="444"/>
      <c r="JK36" s="444"/>
      <c r="JL36" s="444"/>
      <c r="JM36" s="444"/>
      <c r="JN36" s="444"/>
      <c r="JO36" s="444"/>
      <c r="JP36" s="444"/>
      <c r="JQ36" s="444"/>
      <c r="JR36" s="444"/>
      <c r="JS36" s="444"/>
      <c r="JT36" s="444"/>
      <c r="JU36" s="444"/>
      <c r="JV36" s="444"/>
      <c r="JW36" s="444"/>
      <c r="JX36" s="444"/>
      <c r="JY36" s="444"/>
      <c r="JZ36" s="444"/>
      <c r="KA36" s="444"/>
      <c r="KB36" s="444"/>
      <c r="KC36" s="444"/>
      <c r="KD36" s="444"/>
      <c r="KE36" s="444"/>
      <c r="KF36" s="444"/>
      <c r="KG36" s="444"/>
      <c r="KH36" s="444"/>
      <c r="KI36" s="444"/>
      <c r="KJ36" s="444"/>
      <c r="KK36" s="444"/>
      <c r="KL36" s="444"/>
      <c r="KM36" s="444"/>
      <c r="KN36" s="444"/>
      <c r="KO36" s="444"/>
      <c r="KP36" s="444"/>
      <c r="KQ36" s="444"/>
      <c r="KR36" s="444"/>
      <c r="KS36" s="444"/>
      <c r="KT36" s="444"/>
      <c r="KU36" s="444"/>
      <c r="KV36" s="444"/>
      <c r="KW36" s="444"/>
      <c r="KX36" s="444"/>
      <c r="KY36" s="444"/>
      <c r="KZ36" s="444"/>
      <c r="LA36" s="444"/>
      <c r="LB36" s="444"/>
      <c r="LC36" s="444"/>
      <c r="LD36" s="444"/>
      <c r="LE36" s="444"/>
      <c r="LF36" s="444"/>
      <c r="LG36" s="444"/>
      <c r="LH36" s="444"/>
      <c r="LI36" s="444"/>
      <c r="LJ36" s="444"/>
      <c r="LK36" s="444"/>
      <c r="LL36" s="444"/>
      <c r="LM36" s="444"/>
      <c r="LN36" s="444"/>
      <c r="LO36" s="444"/>
      <c r="LP36" s="444"/>
      <c r="LQ36" s="444"/>
      <c r="LR36" s="444"/>
      <c r="LS36" s="444"/>
      <c r="LT36" s="444"/>
      <c r="LU36" s="444"/>
      <c r="LV36" s="444"/>
      <c r="LW36" s="444"/>
      <c r="LX36" s="444"/>
      <c r="LY36" s="444"/>
      <c r="LZ36" s="444"/>
      <c r="MA36" s="444"/>
      <c r="MB36" s="444"/>
      <c r="MC36" s="444"/>
      <c r="MD36" s="444"/>
      <c r="ME36" s="444"/>
      <c r="MF36" s="444"/>
      <c r="MG36" s="444"/>
      <c r="MH36" s="444"/>
      <c r="MI36" s="444"/>
      <c r="MJ36" s="444"/>
      <c r="MK36" s="444"/>
      <c r="ML36" s="444"/>
      <c r="MM36" s="444"/>
      <c r="MN36" s="444"/>
      <c r="MO36" s="444"/>
      <c r="MP36" s="444"/>
      <c r="MQ36" s="444"/>
      <c r="MR36" s="444"/>
      <c r="MS36" s="444"/>
      <c r="MT36" s="444"/>
      <c r="MU36" s="444"/>
      <c r="MV36" s="444"/>
      <c r="MW36" s="444"/>
      <c r="MX36" s="444"/>
      <c r="MY36" s="444"/>
      <c r="MZ36" s="444"/>
      <c r="NA36" s="444"/>
      <c r="NB36" s="444"/>
      <c r="NC36" s="444"/>
      <c r="ND36" s="444"/>
      <c r="NE36" s="444"/>
      <c r="NF36" s="444"/>
      <c r="NG36" s="444"/>
      <c r="NH36" s="444"/>
      <c r="NI36" s="444"/>
      <c r="NJ36" s="444"/>
      <c r="NK36" s="444"/>
      <c r="NL36" s="444"/>
      <c r="NM36" s="444"/>
      <c r="NN36" s="444"/>
      <c r="NO36" s="444"/>
      <c r="NP36" s="444"/>
      <c r="NQ36" s="444"/>
      <c r="NR36" s="444"/>
      <c r="NS36" s="444"/>
      <c r="NT36" s="444"/>
      <c r="NU36" s="444"/>
      <c r="NV36" s="444"/>
      <c r="NW36" s="444"/>
      <c r="NX36" s="444"/>
      <c r="NY36" s="444"/>
      <c r="NZ36" s="444"/>
      <c r="OA36" s="444"/>
      <c r="OB36" s="444"/>
      <c r="OC36" s="444"/>
      <c r="OD36" s="444"/>
      <c r="OE36" s="444"/>
      <c r="OF36" s="444"/>
      <c r="OG36" s="444"/>
      <c r="OH36" s="444"/>
      <c r="OI36" s="444"/>
      <c r="OJ36" s="444"/>
      <c r="OK36" s="444"/>
      <c r="OL36" s="444"/>
      <c r="OM36" s="444"/>
      <c r="ON36" s="444"/>
      <c r="OO36" s="444"/>
      <c r="OP36" s="444"/>
      <c r="OQ36" s="444"/>
      <c r="OR36" s="444"/>
      <c r="OS36" s="444"/>
      <c r="OT36" s="444"/>
      <c r="OU36" s="444"/>
      <c r="OV36" s="444"/>
      <c r="OW36" s="444"/>
      <c r="OX36" s="444"/>
      <c r="OY36" s="444"/>
      <c r="OZ36" s="444"/>
      <c r="PA36" s="444"/>
      <c r="PB36" s="444"/>
      <c r="PC36" s="444"/>
      <c r="PD36" s="444"/>
      <c r="PE36" s="444"/>
      <c r="PF36" s="444"/>
      <c r="PG36" s="444"/>
      <c r="PH36" s="444"/>
      <c r="PI36" s="444"/>
      <c r="PJ36" s="444"/>
      <c r="PK36" s="444"/>
      <c r="PL36" s="444"/>
      <c r="PM36" s="444"/>
      <c r="PN36" s="444"/>
      <c r="PO36" s="444"/>
      <c r="PP36" s="444"/>
      <c r="PQ36" s="444"/>
      <c r="PR36" s="444"/>
      <c r="PS36" s="444"/>
      <c r="PT36" s="444"/>
      <c r="PU36" s="444"/>
      <c r="PV36" s="444"/>
      <c r="PW36" s="444"/>
      <c r="PX36" s="444"/>
      <c r="PY36" s="444"/>
      <c r="PZ36" s="444"/>
      <c r="QA36" s="444"/>
      <c r="QB36" s="444"/>
      <c r="QC36" s="444"/>
      <c r="QD36" s="444"/>
      <c r="QE36" s="444"/>
      <c r="QF36" s="444"/>
      <c r="QG36" s="444"/>
      <c r="QH36" s="444"/>
      <c r="QI36" s="444"/>
      <c r="QJ36" s="444"/>
      <c r="QK36" s="444"/>
      <c r="QL36" s="444"/>
      <c r="QM36" s="444"/>
      <c r="QN36" s="444"/>
      <c r="QO36" s="444"/>
      <c r="QP36" s="444"/>
      <c r="QQ36" s="444"/>
      <c r="QR36" s="444"/>
      <c r="QS36" s="444"/>
      <c r="QT36" s="444"/>
      <c r="QU36" s="444"/>
      <c r="QV36" s="444"/>
      <c r="QW36" s="444"/>
      <c r="QX36" s="444"/>
      <c r="QY36" s="444"/>
      <c r="QZ36" s="444"/>
      <c r="RA36" s="444"/>
      <c r="RB36" s="444"/>
      <c r="RC36" s="444"/>
      <c r="RD36" s="444"/>
      <c r="RE36" s="444"/>
      <c r="RF36" s="444"/>
      <c r="RG36" s="444"/>
      <c r="RH36" s="444"/>
      <c r="RI36" s="444"/>
      <c r="RJ36" s="444"/>
      <c r="RK36" s="444"/>
      <c r="RL36" s="444"/>
      <c r="RM36" s="444"/>
      <c r="RN36" s="444"/>
      <c r="RO36" s="444"/>
      <c r="RP36" s="444"/>
      <c r="RQ36" s="444"/>
      <c r="RR36" s="444"/>
      <c r="RS36" s="444"/>
      <c r="RT36" s="444"/>
      <c r="RU36" s="444"/>
      <c r="RV36" s="444"/>
      <c r="RW36" s="444"/>
      <c r="RX36" s="444"/>
      <c r="RY36" s="444"/>
      <c r="RZ36" s="444"/>
      <c r="SA36" s="444"/>
      <c r="SB36" s="444"/>
      <c r="SC36" s="444"/>
      <c r="SD36" s="444"/>
      <c r="SE36" s="444"/>
      <c r="SF36" s="444"/>
      <c r="SG36" s="444"/>
      <c r="SH36" s="444"/>
      <c r="SI36" s="444"/>
      <c r="SJ36" s="444"/>
      <c r="SK36" s="444"/>
      <c r="SL36" s="444"/>
      <c r="SM36" s="444"/>
      <c r="SN36" s="444"/>
      <c r="SO36" s="444"/>
      <c r="SP36" s="444"/>
      <c r="SQ36" s="444"/>
      <c r="SR36" s="444"/>
      <c r="SS36" s="444"/>
      <c r="ST36" s="444"/>
      <c r="SU36" s="444"/>
      <c r="SV36" s="444"/>
      <c r="SW36" s="444"/>
      <c r="SX36" s="444"/>
      <c r="SY36" s="444"/>
      <c r="SZ36" s="444"/>
      <c r="TA36" s="444"/>
      <c r="TB36" s="444"/>
      <c r="TC36" s="444"/>
      <c r="TD36" s="444"/>
      <c r="TE36" s="444"/>
      <c r="TF36" s="444"/>
      <c r="TG36" s="444"/>
      <c r="TH36" s="444"/>
      <c r="TI36" s="444"/>
      <c r="TJ36" s="444"/>
      <c r="TK36" s="444"/>
      <c r="TL36" s="444"/>
      <c r="TM36" s="444"/>
      <c r="TN36" s="444"/>
      <c r="TO36" s="444"/>
      <c r="TP36" s="444"/>
      <c r="TQ36" s="444"/>
      <c r="TR36" s="444"/>
      <c r="TS36" s="444"/>
      <c r="TT36" s="444"/>
      <c r="TU36" s="444"/>
      <c r="TV36" s="444"/>
      <c r="TW36" s="444"/>
      <c r="TX36" s="444"/>
      <c r="TY36" s="444"/>
      <c r="TZ36" s="444"/>
      <c r="UA36" s="444"/>
      <c r="UB36" s="444"/>
      <c r="UC36" s="444"/>
      <c r="UD36" s="444"/>
      <c r="UE36" s="444"/>
      <c r="UF36" s="444"/>
      <c r="UG36" s="444"/>
      <c r="UH36" s="444"/>
      <c r="UI36" s="444"/>
      <c r="UJ36" s="444"/>
      <c r="UK36" s="444"/>
      <c r="UL36" s="444"/>
      <c r="UM36" s="444"/>
      <c r="UN36" s="444"/>
      <c r="UO36" s="444"/>
      <c r="UP36" s="444"/>
      <c r="UQ36" s="444"/>
      <c r="UR36" s="444"/>
      <c r="US36" s="444"/>
      <c r="UT36" s="444"/>
      <c r="UU36" s="444"/>
      <c r="UV36" s="444"/>
      <c r="UW36" s="444"/>
      <c r="UX36" s="444"/>
      <c r="UY36" s="444"/>
      <c r="UZ36" s="444"/>
      <c r="VA36" s="444"/>
      <c r="VB36" s="444"/>
      <c r="VC36" s="444"/>
      <c r="VD36" s="444"/>
      <c r="VE36" s="444"/>
      <c r="VF36" s="444"/>
      <c r="VG36" s="444"/>
      <c r="VH36" s="444"/>
      <c r="VI36" s="444"/>
      <c r="VJ36" s="444"/>
      <c r="VK36" s="444"/>
      <c r="VL36" s="444"/>
      <c r="VM36" s="444"/>
      <c r="VN36" s="444"/>
      <c r="VO36" s="444"/>
      <c r="VP36" s="444"/>
      <c r="VQ36" s="444"/>
      <c r="VR36" s="444"/>
      <c r="VS36" s="444"/>
      <c r="VT36" s="444"/>
      <c r="VU36" s="444"/>
      <c r="VV36" s="444"/>
      <c r="VW36" s="444"/>
      <c r="VX36" s="444"/>
      <c r="VY36" s="444"/>
      <c r="VZ36" s="444"/>
      <c r="WA36" s="444"/>
      <c r="WB36" s="444"/>
      <c r="WC36" s="444"/>
      <c r="WD36" s="444"/>
      <c r="WE36" s="444"/>
      <c r="WF36" s="444"/>
      <c r="WG36" s="444"/>
      <c r="WH36" s="444"/>
      <c r="WI36" s="444"/>
      <c r="WJ36" s="444"/>
      <c r="WK36" s="444"/>
      <c r="WL36" s="444"/>
      <c r="WM36" s="444"/>
      <c r="WN36" s="444"/>
      <c r="WO36" s="444"/>
      <c r="WP36" s="444"/>
      <c r="WQ36" s="444"/>
      <c r="WR36" s="444"/>
      <c r="WS36" s="444"/>
      <c r="WT36" s="444"/>
      <c r="WU36" s="444"/>
      <c r="WV36" s="444"/>
      <c r="WW36" s="444"/>
      <c r="WX36" s="444"/>
      <c r="WY36" s="444"/>
      <c r="WZ36" s="444"/>
      <c r="XA36" s="444"/>
      <c r="XB36" s="444"/>
      <c r="XC36" s="444"/>
      <c r="XD36" s="444"/>
      <c r="XE36" s="444"/>
      <c r="XF36" s="444"/>
      <c r="XG36" s="443"/>
    </row>
    <row r="37" spans="1:631" s="455" customFormat="1" ht="14.4">
      <c r="A37" s="1137"/>
      <c r="B37" s="1163" t="s">
        <v>241</v>
      </c>
      <c r="C37" s="1164" t="s">
        <v>806</v>
      </c>
      <c r="D37" s="1172">
        <v>25</v>
      </c>
      <c r="E37" s="374">
        <f t="shared" ref="E37:E68" si="13">(L37/$L$154)*D37</f>
        <v>1.8743658945082338</v>
      </c>
      <c r="F37" s="1166" t="s">
        <v>0</v>
      </c>
      <c r="G37" s="1167">
        <v>107</v>
      </c>
      <c r="H37" s="1168">
        <f t="shared" si="4"/>
        <v>1218.5835442944108</v>
      </c>
      <c r="I37" s="1169">
        <f t="shared" si="5"/>
        <v>2545.6927102803738</v>
      </c>
      <c r="J37" s="1169">
        <f t="shared" si="6"/>
        <v>2545.6927102803738</v>
      </c>
      <c r="K37" s="447">
        <f t="shared" si="7"/>
        <v>0</v>
      </c>
      <c r="L37" s="448">
        <v>130388.43923950195</v>
      </c>
      <c r="M37" s="447"/>
      <c r="N37" s="1170">
        <v>40909.71</v>
      </c>
      <c r="O37" s="1170">
        <v>272389.12</v>
      </c>
      <c r="P37" s="449">
        <f t="shared" si="8"/>
        <v>0</v>
      </c>
      <c r="Q37" s="1170">
        <v>272389.12</v>
      </c>
      <c r="R37" s="449"/>
      <c r="S37" s="450"/>
      <c r="T37" s="449"/>
      <c r="U37" s="451">
        <v>0</v>
      </c>
      <c r="V37" s="450">
        <f t="shared" si="1"/>
        <v>0</v>
      </c>
      <c r="W37" s="449">
        <f t="shared" si="1"/>
        <v>0</v>
      </c>
      <c r="X37" s="449">
        <f t="shared" si="12"/>
        <v>0</v>
      </c>
      <c r="Y37" s="452">
        <f t="shared" ref="Y37:Y68" si="14">IF(L37=0,0,(HLOOKUP(F37,ACElectric_2014_2015,D37+1,FALSE)))</f>
        <v>1.8366031317579932</v>
      </c>
      <c r="Z37" s="450">
        <f t="shared" si="3"/>
        <v>239471.81585230608</v>
      </c>
      <c r="AA37" s="453" t="str">
        <f t="shared" si="9"/>
        <v/>
      </c>
      <c r="AB37" s="1171" t="str">
        <f t="shared" si="10"/>
        <v/>
      </c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444"/>
      <c r="BZ37" s="444"/>
      <c r="CA37" s="444"/>
      <c r="CB37" s="444"/>
      <c r="CC37" s="444"/>
      <c r="CD37" s="444"/>
      <c r="CE37" s="444"/>
      <c r="CF37" s="444"/>
      <c r="CG37" s="444"/>
      <c r="CH37" s="444"/>
      <c r="CI37" s="444"/>
      <c r="CJ37" s="444"/>
      <c r="CK37" s="444"/>
      <c r="CL37" s="444"/>
      <c r="CM37" s="444"/>
      <c r="CN37" s="444"/>
      <c r="CO37" s="444"/>
      <c r="CP37" s="444"/>
      <c r="CQ37" s="444"/>
      <c r="CR37" s="444"/>
      <c r="CS37" s="444"/>
      <c r="CT37" s="444"/>
      <c r="CU37" s="444"/>
      <c r="CV37" s="444"/>
      <c r="CW37" s="444"/>
      <c r="CX37" s="444"/>
      <c r="CY37" s="444"/>
      <c r="CZ37" s="444"/>
      <c r="DA37" s="444"/>
      <c r="DB37" s="444"/>
      <c r="DC37" s="444"/>
      <c r="DD37" s="444"/>
      <c r="DE37" s="444"/>
      <c r="DF37" s="444"/>
      <c r="DG37" s="444"/>
      <c r="DH37" s="444"/>
      <c r="DI37" s="444"/>
      <c r="DJ37" s="444"/>
      <c r="DK37" s="444"/>
      <c r="DL37" s="444"/>
      <c r="DM37" s="444"/>
      <c r="DN37" s="444"/>
      <c r="DO37" s="444"/>
      <c r="DP37" s="444"/>
      <c r="DQ37" s="444"/>
      <c r="DR37" s="444"/>
      <c r="DS37" s="444"/>
      <c r="DT37" s="444"/>
      <c r="DU37" s="444"/>
      <c r="DV37" s="444"/>
      <c r="DW37" s="444"/>
      <c r="DX37" s="444"/>
      <c r="DY37" s="444"/>
      <c r="DZ37" s="444"/>
      <c r="EA37" s="444"/>
      <c r="EB37" s="444"/>
      <c r="EC37" s="444"/>
      <c r="ED37" s="444"/>
      <c r="EE37" s="444"/>
      <c r="EF37" s="444"/>
      <c r="EG37" s="444"/>
      <c r="EH37" s="444"/>
      <c r="EI37" s="444"/>
      <c r="EJ37" s="444"/>
      <c r="EK37" s="444"/>
      <c r="EL37" s="444"/>
      <c r="EM37" s="444"/>
      <c r="EN37" s="444"/>
      <c r="EO37" s="444"/>
      <c r="EP37" s="444"/>
      <c r="EQ37" s="444"/>
      <c r="ER37" s="444"/>
      <c r="ES37" s="444"/>
      <c r="ET37" s="444"/>
      <c r="EU37" s="444"/>
      <c r="EV37" s="444"/>
      <c r="EW37" s="444"/>
      <c r="EX37" s="444"/>
      <c r="EY37" s="444"/>
      <c r="EZ37" s="444"/>
      <c r="FA37" s="444"/>
      <c r="FB37" s="444"/>
      <c r="FC37" s="444"/>
      <c r="FD37" s="444"/>
      <c r="FE37" s="444"/>
      <c r="FF37" s="444"/>
      <c r="FG37" s="444"/>
      <c r="FH37" s="444"/>
      <c r="FI37" s="444"/>
      <c r="FJ37" s="444"/>
      <c r="FK37" s="444"/>
      <c r="FL37" s="444"/>
      <c r="FM37" s="444"/>
      <c r="FN37" s="444"/>
      <c r="FO37" s="444"/>
      <c r="FP37" s="444"/>
      <c r="FQ37" s="444"/>
      <c r="FR37" s="444"/>
      <c r="FS37" s="444"/>
      <c r="FT37" s="444"/>
      <c r="FU37" s="444"/>
      <c r="FV37" s="444"/>
      <c r="FW37" s="444"/>
      <c r="FX37" s="444"/>
      <c r="FY37" s="444"/>
      <c r="FZ37" s="444"/>
      <c r="GA37" s="444"/>
      <c r="GB37" s="444"/>
      <c r="GC37" s="444"/>
      <c r="GD37" s="444"/>
      <c r="GE37" s="444"/>
      <c r="GF37" s="444"/>
      <c r="GG37" s="444"/>
      <c r="GH37" s="444"/>
      <c r="GI37" s="444"/>
      <c r="GJ37" s="444"/>
      <c r="GK37" s="444"/>
      <c r="GL37" s="444"/>
      <c r="GM37" s="444"/>
      <c r="GN37" s="444"/>
      <c r="GO37" s="444"/>
      <c r="GP37" s="444"/>
      <c r="GQ37" s="444"/>
      <c r="GR37" s="444"/>
      <c r="GS37" s="444"/>
      <c r="GT37" s="444"/>
      <c r="GU37" s="444"/>
      <c r="GV37" s="444"/>
      <c r="GW37" s="444"/>
      <c r="GX37" s="444"/>
      <c r="GY37" s="444"/>
      <c r="GZ37" s="444"/>
      <c r="HA37" s="444"/>
      <c r="HB37" s="444"/>
      <c r="HC37" s="444"/>
      <c r="HD37" s="444"/>
      <c r="HE37" s="444"/>
      <c r="HF37" s="444"/>
      <c r="HG37" s="444"/>
      <c r="HH37" s="444"/>
      <c r="HI37" s="444"/>
      <c r="HJ37" s="444"/>
      <c r="HK37" s="444"/>
      <c r="HL37" s="444"/>
      <c r="HM37" s="444"/>
      <c r="HN37" s="444"/>
      <c r="HO37" s="444"/>
      <c r="HP37" s="444"/>
      <c r="HQ37" s="444"/>
      <c r="HR37" s="444"/>
      <c r="HS37" s="444"/>
      <c r="HT37" s="444"/>
      <c r="HU37" s="444"/>
      <c r="HV37" s="444"/>
      <c r="HW37" s="444"/>
      <c r="HX37" s="444"/>
      <c r="HY37" s="444"/>
      <c r="HZ37" s="444"/>
      <c r="IA37" s="444"/>
      <c r="IB37" s="444"/>
      <c r="IC37" s="444"/>
      <c r="ID37" s="444"/>
      <c r="IE37" s="444"/>
      <c r="IF37" s="444"/>
      <c r="IG37" s="444"/>
      <c r="IH37" s="444"/>
      <c r="II37" s="444"/>
      <c r="IJ37" s="444"/>
      <c r="IK37" s="444"/>
      <c r="IL37" s="444"/>
      <c r="IM37" s="444"/>
      <c r="IN37" s="444"/>
      <c r="IO37" s="444"/>
      <c r="IP37" s="444"/>
      <c r="IQ37" s="444"/>
      <c r="IR37" s="444"/>
      <c r="IS37" s="444"/>
      <c r="IT37" s="444"/>
      <c r="IU37" s="444"/>
      <c r="IV37" s="444"/>
      <c r="IW37" s="444"/>
      <c r="IX37" s="444"/>
      <c r="IY37" s="444"/>
      <c r="IZ37" s="444"/>
      <c r="JA37" s="444"/>
      <c r="JB37" s="444"/>
      <c r="JC37" s="444"/>
      <c r="JD37" s="444"/>
      <c r="JE37" s="444"/>
      <c r="JF37" s="444"/>
      <c r="JG37" s="444"/>
      <c r="JH37" s="444"/>
      <c r="JI37" s="444"/>
      <c r="JJ37" s="444"/>
      <c r="JK37" s="444"/>
      <c r="JL37" s="444"/>
      <c r="JM37" s="444"/>
      <c r="JN37" s="444"/>
      <c r="JO37" s="444"/>
      <c r="JP37" s="444"/>
      <c r="JQ37" s="444"/>
      <c r="JR37" s="444"/>
      <c r="JS37" s="444"/>
      <c r="JT37" s="444"/>
      <c r="JU37" s="444"/>
      <c r="JV37" s="444"/>
      <c r="JW37" s="444"/>
      <c r="JX37" s="444"/>
      <c r="JY37" s="444"/>
      <c r="JZ37" s="444"/>
      <c r="KA37" s="444"/>
      <c r="KB37" s="444"/>
      <c r="KC37" s="444"/>
      <c r="KD37" s="444"/>
      <c r="KE37" s="444"/>
      <c r="KF37" s="444"/>
      <c r="KG37" s="444"/>
      <c r="KH37" s="444"/>
      <c r="KI37" s="444"/>
      <c r="KJ37" s="444"/>
      <c r="KK37" s="444"/>
      <c r="KL37" s="444"/>
      <c r="KM37" s="444"/>
      <c r="KN37" s="444"/>
      <c r="KO37" s="444"/>
      <c r="KP37" s="444"/>
      <c r="KQ37" s="444"/>
      <c r="KR37" s="444"/>
      <c r="KS37" s="444"/>
      <c r="KT37" s="444"/>
      <c r="KU37" s="444"/>
      <c r="KV37" s="444"/>
      <c r="KW37" s="444"/>
      <c r="KX37" s="444"/>
      <c r="KY37" s="444"/>
      <c r="KZ37" s="444"/>
      <c r="LA37" s="444"/>
      <c r="LB37" s="444"/>
      <c r="LC37" s="444"/>
      <c r="LD37" s="444"/>
      <c r="LE37" s="444"/>
      <c r="LF37" s="444"/>
      <c r="LG37" s="444"/>
      <c r="LH37" s="444"/>
      <c r="LI37" s="444"/>
      <c r="LJ37" s="444"/>
      <c r="LK37" s="444"/>
      <c r="LL37" s="444"/>
      <c r="LM37" s="444"/>
      <c r="LN37" s="444"/>
      <c r="LO37" s="444"/>
      <c r="LP37" s="444"/>
      <c r="LQ37" s="444"/>
      <c r="LR37" s="444"/>
      <c r="LS37" s="444"/>
      <c r="LT37" s="444"/>
      <c r="LU37" s="444"/>
      <c r="LV37" s="444"/>
      <c r="LW37" s="444"/>
      <c r="LX37" s="444"/>
      <c r="LY37" s="444"/>
      <c r="LZ37" s="444"/>
      <c r="MA37" s="444"/>
      <c r="MB37" s="444"/>
      <c r="MC37" s="444"/>
      <c r="MD37" s="444"/>
      <c r="ME37" s="444"/>
      <c r="MF37" s="444"/>
      <c r="MG37" s="444"/>
      <c r="MH37" s="444"/>
      <c r="MI37" s="444"/>
      <c r="MJ37" s="444"/>
      <c r="MK37" s="444"/>
      <c r="ML37" s="444"/>
      <c r="MM37" s="444"/>
      <c r="MN37" s="444"/>
      <c r="MO37" s="444"/>
      <c r="MP37" s="444"/>
      <c r="MQ37" s="444"/>
      <c r="MR37" s="444"/>
      <c r="MS37" s="444"/>
      <c r="MT37" s="444"/>
      <c r="MU37" s="444"/>
      <c r="MV37" s="444"/>
      <c r="MW37" s="444"/>
      <c r="MX37" s="444"/>
      <c r="MY37" s="444"/>
      <c r="MZ37" s="444"/>
      <c r="NA37" s="444"/>
      <c r="NB37" s="444"/>
      <c r="NC37" s="444"/>
      <c r="ND37" s="444"/>
      <c r="NE37" s="444"/>
      <c r="NF37" s="444"/>
      <c r="NG37" s="444"/>
      <c r="NH37" s="444"/>
      <c r="NI37" s="444"/>
      <c r="NJ37" s="444"/>
      <c r="NK37" s="444"/>
      <c r="NL37" s="444"/>
      <c r="NM37" s="444"/>
      <c r="NN37" s="444"/>
      <c r="NO37" s="444"/>
      <c r="NP37" s="444"/>
      <c r="NQ37" s="444"/>
      <c r="NR37" s="444"/>
      <c r="NS37" s="444"/>
      <c r="NT37" s="444"/>
      <c r="NU37" s="444"/>
      <c r="NV37" s="444"/>
      <c r="NW37" s="444"/>
      <c r="NX37" s="444"/>
      <c r="NY37" s="444"/>
      <c r="NZ37" s="444"/>
      <c r="OA37" s="444"/>
      <c r="OB37" s="444"/>
      <c r="OC37" s="444"/>
      <c r="OD37" s="444"/>
      <c r="OE37" s="444"/>
      <c r="OF37" s="444"/>
      <c r="OG37" s="444"/>
      <c r="OH37" s="444"/>
      <c r="OI37" s="444"/>
      <c r="OJ37" s="444"/>
      <c r="OK37" s="444"/>
      <c r="OL37" s="444"/>
      <c r="OM37" s="444"/>
      <c r="ON37" s="444"/>
      <c r="OO37" s="444"/>
      <c r="OP37" s="444"/>
      <c r="OQ37" s="444"/>
      <c r="OR37" s="444"/>
      <c r="OS37" s="444"/>
      <c r="OT37" s="444"/>
      <c r="OU37" s="444"/>
      <c r="OV37" s="444"/>
      <c r="OW37" s="444"/>
      <c r="OX37" s="444"/>
      <c r="OY37" s="444"/>
      <c r="OZ37" s="444"/>
      <c r="PA37" s="444"/>
      <c r="PB37" s="444"/>
      <c r="PC37" s="444"/>
      <c r="PD37" s="444"/>
      <c r="PE37" s="444"/>
      <c r="PF37" s="444"/>
      <c r="PG37" s="444"/>
      <c r="PH37" s="444"/>
      <c r="PI37" s="444"/>
      <c r="PJ37" s="444"/>
      <c r="PK37" s="444"/>
      <c r="PL37" s="444"/>
      <c r="PM37" s="444"/>
      <c r="PN37" s="444"/>
      <c r="PO37" s="444"/>
      <c r="PP37" s="444"/>
      <c r="PQ37" s="444"/>
      <c r="PR37" s="444"/>
      <c r="PS37" s="444"/>
      <c r="PT37" s="444"/>
      <c r="PU37" s="444"/>
      <c r="PV37" s="444"/>
      <c r="PW37" s="444"/>
      <c r="PX37" s="444"/>
      <c r="PY37" s="444"/>
      <c r="PZ37" s="444"/>
      <c r="QA37" s="444"/>
      <c r="QB37" s="444"/>
      <c r="QC37" s="444"/>
      <c r="QD37" s="444"/>
      <c r="QE37" s="444"/>
      <c r="QF37" s="444"/>
      <c r="QG37" s="444"/>
      <c r="QH37" s="444"/>
      <c r="QI37" s="444"/>
      <c r="QJ37" s="444"/>
      <c r="QK37" s="444"/>
      <c r="QL37" s="444"/>
      <c r="QM37" s="444"/>
      <c r="QN37" s="444"/>
      <c r="QO37" s="444"/>
      <c r="QP37" s="444"/>
      <c r="QQ37" s="444"/>
      <c r="QR37" s="444"/>
      <c r="QS37" s="444"/>
      <c r="QT37" s="444"/>
      <c r="QU37" s="444"/>
      <c r="QV37" s="444"/>
      <c r="QW37" s="444"/>
      <c r="QX37" s="444"/>
      <c r="QY37" s="444"/>
      <c r="QZ37" s="444"/>
      <c r="RA37" s="444"/>
      <c r="RB37" s="444"/>
      <c r="RC37" s="444"/>
      <c r="RD37" s="444"/>
      <c r="RE37" s="444"/>
      <c r="RF37" s="444"/>
      <c r="RG37" s="444"/>
      <c r="RH37" s="444"/>
      <c r="RI37" s="444"/>
      <c r="RJ37" s="444"/>
      <c r="RK37" s="444"/>
      <c r="RL37" s="444"/>
      <c r="RM37" s="444"/>
      <c r="RN37" s="444"/>
      <c r="RO37" s="444"/>
      <c r="RP37" s="444"/>
      <c r="RQ37" s="444"/>
      <c r="RR37" s="444"/>
      <c r="RS37" s="444"/>
      <c r="RT37" s="444"/>
      <c r="RU37" s="444"/>
      <c r="RV37" s="444"/>
      <c r="RW37" s="444"/>
      <c r="RX37" s="444"/>
      <c r="RY37" s="444"/>
      <c r="RZ37" s="444"/>
      <c r="SA37" s="444"/>
      <c r="SB37" s="444"/>
      <c r="SC37" s="444"/>
      <c r="SD37" s="444"/>
      <c r="SE37" s="444"/>
      <c r="SF37" s="444"/>
      <c r="SG37" s="444"/>
      <c r="SH37" s="444"/>
      <c r="SI37" s="444"/>
      <c r="SJ37" s="444"/>
      <c r="SK37" s="444"/>
      <c r="SL37" s="444"/>
      <c r="SM37" s="444"/>
      <c r="SN37" s="444"/>
      <c r="SO37" s="444"/>
      <c r="SP37" s="444"/>
      <c r="SQ37" s="444"/>
      <c r="SR37" s="444"/>
      <c r="SS37" s="444"/>
      <c r="ST37" s="444"/>
      <c r="SU37" s="444"/>
      <c r="SV37" s="444"/>
      <c r="SW37" s="444"/>
      <c r="SX37" s="444"/>
      <c r="SY37" s="444"/>
      <c r="SZ37" s="444"/>
      <c r="TA37" s="444"/>
      <c r="TB37" s="444"/>
      <c r="TC37" s="444"/>
      <c r="TD37" s="444"/>
      <c r="TE37" s="444"/>
      <c r="TF37" s="444"/>
      <c r="TG37" s="444"/>
      <c r="TH37" s="444"/>
      <c r="TI37" s="444"/>
      <c r="TJ37" s="444"/>
      <c r="TK37" s="444"/>
      <c r="TL37" s="444"/>
      <c r="TM37" s="444"/>
      <c r="TN37" s="444"/>
      <c r="TO37" s="444"/>
      <c r="TP37" s="444"/>
      <c r="TQ37" s="444"/>
      <c r="TR37" s="444"/>
      <c r="TS37" s="444"/>
      <c r="TT37" s="444"/>
      <c r="TU37" s="444"/>
      <c r="TV37" s="444"/>
      <c r="TW37" s="444"/>
      <c r="TX37" s="444"/>
      <c r="TY37" s="444"/>
      <c r="TZ37" s="444"/>
      <c r="UA37" s="444"/>
      <c r="UB37" s="444"/>
      <c r="UC37" s="444"/>
      <c r="UD37" s="444"/>
      <c r="UE37" s="444"/>
      <c r="UF37" s="444"/>
      <c r="UG37" s="444"/>
      <c r="UH37" s="444"/>
      <c r="UI37" s="444"/>
      <c r="UJ37" s="444"/>
      <c r="UK37" s="444"/>
      <c r="UL37" s="444"/>
      <c r="UM37" s="444"/>
      <c r="UN37" s="444"/>
      <c r="UO37" s="444"/>
      <c r="UP37" s="444"/>
      <c r="UQ37" s="444"/>
      <c r="UR37" s="444"/>
      <c r="US37" s="444"/>
      <c r="UT37" s="444"/>
      <c r="UU37" s="444"/>
      <c r="UV37" s="444"/>
      <c r="UW37" s="444"/>
      <c r="UX37" s="444"/>
      <c r="UY37" s="444"/>
      <c r="UZ37" s="444"/>
      <c r="VA37" s="444"/>
      <c r="VB37" s="444"/>
      <c r="VC37" s="444"/>
      <c r="VD37" s="444"/>
      <c r="VE37" s="444"/>
      <c r="VF37" s="444"/>
      <c r="VG37" s="444"/>
      <c r="VH37" s="444"/>
      <c r="VI37" s="444"/>
      <c r="VJ37" s="444"/>
      <c r="VK37" s="444"/>
      <c r="VL37" s="444"/>
      <c r="VM37" s="444"/>
      <c r="VN37" s="444"/>
      <c r="VO37" s="444"/>
      <c r="VP37" s="444"/>
      <c r="VQ37" s="444"/>
      <c r="VR37" s="444"/>
      <c r="VS37" s="444"/>
      <c r="VT37" s="444"/>
      <c r="VU37" s="444"/>
      <c r="VV37" s="444"/>
      <c r="VW37" s="444"/>
      <c r="VX37" s="444"/>
      <c r="VY37" s="444"/>
      <c r="VZ37" s="444"/>
      <c r="WA37" s="444"/>
      <c r="WB37" s="444"/>
      <c r="WC37" s="444"/>
      <c r="WD37" s="444"/>
      <c r="WE37" s="444"/>
      <c r="WF37" s="444"/>
      <c r="WG37" s="444"/>
      <c r="WH37" s="444"/>
      <c r="WI37" s="444"/>
      <c r="WJ37" s="444"/>
      <c r="WK37" s="444"/>
      <c r="WL37" s="444"/>
      <c r="WM37" s="444"/>
      <c r="WN37" s="444"/>
      <c r="WO37" s="444"/>
      <c r="WP37" s="444"/>
      <c r="WQ37" s="444"/>
      <c r="WR37" s="444"/>
      <c r="WS37" s="444"/>
      <c r="WT37" s="444"/>
      <c r="WU37" s="444"/>
      <c r="WV37" s="444"/>
      <c r="WW37" s="444"/>
      <c r="WX37" s="444"/>
      <c r="WY37" s="444"/>
      <c r="WZ37" s="444"/>
      <c r="XA37" s="444"/>
      <c r="XB37" s="444"/>
      <c r="XC37" s="444"/>
      <c r="XD37" s="444"/>
      <c r="XE37" s="444"/>
      <c r="XF37" s="444"/>
      <c r="XG37" s="443"/>
    </row>
    <row r="38" spans="1:631" s="455" customFormat="1" ht="14.4">
      <c r="A38" s="1137"/>
      <c r="B38" s="1163" t="s">
        <v>241</v>
      </c>
      <c r="C38" s="1164" t="s">
        <v>807</v>
      </c>
      <c r="D38" s="1172">
        <v>30</v>
      </c>
      <c r="E38" s="374">
        <f t="shared" si="13"/>
        <v>0.34313081128270501</v>
      </c>
      <c r="F38" s="1166" t="s">
        <v>28</v>
      </c>
      <c r="G38" s="1167">
        <v>9</v>
      </c>
      <c r="H38" s="1168">
        <f t="shared" si="4"/>
        <v>2210.14453125</v>
      </c>
      <c r="I38" s="1169">
        <f t="shared" si="5"/>
        <v>3740.2444444444441</v>
      </c>
      <c r="J38" s="1169">
        <f t="shared" si="6"/>
        <v>3740.2444444444441</v>
      </c>
      <c r="K38" s="447">
        <f t="shared" si="7"/>
        <v>0</v>
      </c>
      <c r="L38" s="448">
        <v>19891.30078125</v>
      </c>
      <c r="M38" s="447"/>
      <c r="N38" s="1170">
        <v>5049.33</v>
      </c>
      <c r="O38" s="1170">
        <v>33662.199999999997</v>
      </c>
      <c r="P38" s="449">
        <f t="shared" si="8"/>
        <v>0</v>
      </c>
      <c r="Q38" s="1170">
        <v>33662.199999999997</v>
      </c>
      <c r="R38" s="449"/>
      <c r="S38" s="450"/>
      <c r="T38" s="449"/>
      <c r="U38" s="451"/>
      <c r="V38" s="450">
        <f t="shared" si="1"/>
        <v>0</v>
      </c>
      <c r="W38" s="449">
        <f t="shared" si="1"/>
        <v>0</v>
      </c>
      <c r="X38" s="449">
        <f t="shared" si="12"/>
        <v>0</v>
      </c>
      <c r="Y38" s="452">
        <f t="shared" si="14"/>
        <v>1.6954026287103112</v>
      </c>
      <c r="Z38" s="450">
        <f t="shared" si="3"/>
        <v>33723.763632998714</v>
      </c>
      <c r="AA38" s="453" t="str">
        <f t="shared" si="9"/>
        <v/>
      </c>
      <c r="AB38" s="1171" t="str">
        <f t="shared" si="10"/>
        <v/>
      </c>
      <c r="AC38" s="444"/>
      <c r="AD38" s="444"/>
      <c r="AE38" s="444"/>
      <c r="AF38" s="444"/>
      <c r="AG38" s="444"/>
      <c r="AH38" s="444"/>
      <c r="AI38" s="444"/>
      <c r="AJ38" s="444"/>
      <c r="AK38" s="444"/>
      <c r="AL38" s="444"/>
      <c r="AM38" s="444"/>
      <c r="AN38" s="444"/>
      <c r="AO38" s="444"/>
      <c r="AP38" s="444"/>
      <c r="AQ38" s="444"/>
      <c r="AR38" s="444"/>
      <c r="AS38" s="444"/>
      <c r="AT38" s="444"/>
      <c r="AU38" s="444"/>
      <c r="AV38" s="444"/>
      <c r="AW38" s="444"/>
      <c r="AX38" s="444"/>
      <c r="AY38" s="444"/>
      <c r="AZ38" s="444"/>
      <c r="BA38" s="444"/>
      <c r="BB38" s="444"/>
      <c r="BC38" s="444"/>
      <c r="BD38" s="444"/>
      <c r="BE38" s="444"/>
      <c r="BF38" s="444"/>
      <c r="BG38" s="444"/>
      <c r="BH38" s="444"/>
      <c r="BI38" s="444"/>
      <c r="BJ38" s="444"/>
      <c r="BK38" s="444"/>
      <c r="BL38" s="444"/>
      <c r="BM38" s="444"/>
      <c r="BN38" s="444"/>
      <c r="BO38" s="444"/>
      <c r="BP38" s="444"/>
      <c r="BQ38" s="444"/>
      <c r="BR38" s="444"/>
      <c r="BS38" s="444"/>
      <c r="BT38" s="444"/>
      <c r="BU38" s="444"/>
      <c r="BV38" s="444"/>
      <c r="BW38" s="444"/>
      <c r="BX38" s="444"/>
      <c r="BY38" s="444"/>
      <c r="BZ38" s="444"/>
      <c r="CA38" s="444"/>
      <c r="CB38" s="444"/>
      <c r="CC38" s="444"/>
      <c r="CD38" s="444"/>
      <c r="CE38" s="444"/>
      <c r="CF38" s="444"/>
      <c r="CG38" s="444"/>
      <c r="CH38" s="444"/>
      <c r="CI38" s="444"/>
      <c r="CJ38" s="444"/>
      <c r="CK38" s="444"/>
      <c r="CL38" s="444"/>
      <c r="CM38" s="444"/>
      <c r="CN38" s="444"/>
      <c r="CO38" s="444"/>
      <c r="CP38" s="444"/>
      <c r="CQ38" s="444"/>
      <c r="CR38" s="444"/>
      <c r="CS38" s="444"/>
      <c r="CT38" s="444"/>
      <c r="CU38" s="444"/>
      <c r="CV38" s="444"/>
      <c r="CW38" s="444"/>
      <c r="CX38" s="444"/>
      <c r="CY38" s="444"/>
      <c r="CZ38" s="444"/>
      <c r="DA38" s="444"/>
      <c r="DB38" s="444"/>
      <c r="DC38" s="444"/>
      <c r="DD38" s="444"/>
      <c r="DE38" s="444"/>
      <c r="DF38" s="444"/>
      <c r="DG38" s="444"/>
      <c r="DH38" s="444"/>
      <c r="DI38" s="444"/>
      <c r="DJ38" s="444"/>
      <c r="DK38" s="444"/>
      <c r="DL38" s="444"/>
      <c r="DM38" s="444"/>
      <c r="DN38" s="444"/>
      <c r="DO38" s="444"/>
      <c r="DP38" s="444"/>
      <c r="DQ38" s="444"/>
      <c r="DR38" s="444"/>
      <c r="DS38" s="444"/>
      <c r="DT38" s="444"/>
      <c r="DU38" s="444"/>
      <c r="DV38" s="444"/>
      <c r="DW38" s="444"/>
      <c r="DX38" s="444"/>
      <c r="DY38" s="444"/>
      <c r="DZ38" s="444"/>
      <c r="EA38" s="444"/>
      <c r="EB38" s="444"/>
      <c r="EC38" s="444"/>
      <c r="ED38" s="444"/>
      <c r="EE38" s="444"/>
      <c r="EF38" s="444"/>
      <c r="EG38" s="444"/>
      <c r="EH38" s="444"/>
      <c r="EI38" s="444"/>
      <c r="EJ38" s="444"/>
      <c r="EK38" s="444"/>
      <c r="EL38" s="444"/>
      <c r="EM38" s="444"/>
      <c r="EN38" s="444"/>
      <c r="EO38" s="444"/>
      <c r="EP38" s="444"/>
      <c r="EQ38" s="444"/>
      <c r="ER38" s="444"/>
      <c r="ES38" s="444"/>
      <c r="ET38" s="444"/>
      <c r="EU38" s="444"/>
      <c r="EV38" s="444"/>
      <c r="EW38" s="444"/>
      <c r="EX38" s="444"/>
      <c r="EY38" s="444"/>
      <c r="EZ38" s="444"/>
      <c r="FA38" s="444"/>
      <c r="FB38" s="444"/>
      <c r="FC38" s="444"/>
      <c r="FD38" s="444"/>
      <c r="FE38" s="444"/>
      <c r="FF38" s="444"/>
      <c r="FG38" s="444"/>
      <c r="FH38" s="444"/>
      <c r="FI38" s="444"/>
      <c r="FJ38" s="444"/>
      <c r="FK38" s="444"/>
      <c r="FL38" s="444"/>
      <c r="FM38" s="444"/>
      <c r="FN38" s="444"/>
      <c r="FO38" s="444"/>
      <c r="FP38" s="444"/>
      <c r="FQ38" s="444"/>
      <c r="FR38" s="444"/>
      <c r="FS38" s="444"/>
      <c r="FT38" s="444"/>
      <c r="FU38" s="444"/>
      <c r="FV38" s="444"/>
      <c r="FW38" s="444"/>
      <c r="FX38" s="444"/>
      <c r="FY38" s="444"/>
      <c r="FZ38" s="444"/>
      <c r="GA38" s="444"/>
      <c r="GB38" s="444"/>
      <c r="GC38" s="444"/>
      <c r="GD38" s="444"/>
      <c r="GE38" s="444"/>
      <c r="GF38" s="444"/>
      <c r="GG38" s="444"/>
      <c r="GH38" s="444"/>
      <c r="GI38" s="444"/>
      <c r="GJ38" s="444"/>
      <c r="GK38" s="444"/>
      <c r="GL38" s="444"/>
      <c r="GM38" s="444"/>
      <c r="GN38" s="444"/>
      <c r="GO38" s="444"/>
      <c r="GP38" s="444"/>
      <c r="GQ38" s="444"/>
      <c r="GR38" s="444"/>
      <c r="GS38" s="444"/>
      <c r="GT38" s="444"/>
      <c r="GU38" s="444"/>
      <c r="GV38" s="444"/>
      <c r="GW38" s="444"/>
      <c r="GX38" s="444"/>
      <c r="GY38" s="444"/>
      <c r="GZ38" s="444"/>
      <c r="HA38" s="444"/>
      <c r="HB38" s="444"/>
      <c r="HC38" s="444"/>
      <c r="HD38" s="444"/>
      <c r="HE38" s="444"/>
      <c r="HF38" s="444"/>
      <c r="HG38" s="444"/>
      <c r="HH38" s="444"/>
      <c r="HI38" s="444"/>
      <c r="HJ38" s="444"/>
      <c r="HK38" s="444"/>
      <c r="HL38" s="444"/>
      <c r="HM38" s="444"/>
      <c r="HN38" s="444"/>
      <c r="HO38" s="444"/>
      <c r="HP38" s="444"/>
      <c r="HQ38" s="444"/>
      <c r="HR38" s="444"/>
      <c r="HS38" s="444"/>
      <c r="HT38" s="444"/>
      <c r="HU38" s="444"/>
      <c r="HV38" s="444"/>
      <c r="HW38" s="444"/>
      <c r="HX38" s="444"/>
      <c r="HY38" s="444"/>
      <c r="HZ38" s="444"/>
      <c r="IA38" s="444"/>
      <c r="IB38" s="444"/>
      <c r="IC38" s="444"/>
      <c r="ID38" s="444"/>
      <c r="IE38" s="444"/>
      <c r="IF38" s="444"/>
      <c r="IG38" s="444"/>
      <c r="IH38" s="444"/>
      <c r="II38" s="444"/>
      <c r="IJ38" s="444"/>
      <c r="IK38" s="444"/>
      <c r="IL38" s="444"/>
      <c r="IM38" s="444"/>
      <c r="IN38" s="444"/>
      <c r="IO38" s="444"/>
      <c r="IP38" s="444"/>
      <c r="IQ38" s="444"/>
      <c r="IR38" s="444"/>
      <c r="IS38" s="444"/>
      <c r="IT38" s="444"/>
      <c r="IU38" s="444"/>
      <c r="IV38" s="444"/>
      <c r="IW38" s="444"/>
      <c r="IX38" s="444"/>
      <c r="IY38" s="444"/>
      <c r="IZ38" s="444"/>
      <c r="JA38" s="444"/>
      <c r="JB38" s="444"/>
      <c r="JC38" s="444"/>
      <c r="JD38" s="444"/>
      <c r="JE38" s="444"/>
      <c r="JF38" s="444"/>
      <c r="JG38" s="444"/>
      <c r="JH38" s="444"/>
      <c r="JI38" s="444"/>
      <c r="JJ38" s="444"/>
      <c r="JK38" s="444"/>
      <c r="JL38" s="444"/>
      <c r="JM38" s="444"/>
      <c r="JN38" s="444"/>
      <c r="JO38" s="444"/>
      <c r="JP38" s="444"/>
      <c r="JQ38" s="444"/>
      <c r="JR38" s="444"/>
      <c r="JS38" s="444"/>
      <c r="JT38" s="444"/>
      <c r="JU38" s="444"/>
      <c r="JV38" s="444"/>
      <c r="JW38" s="444"/>
      <c r="JX38" s="444"/>
      <c r="JY38" s="444"/>
      <c r="JZ38" s="444"/>
      <c r="KA38" s="444"/>
      <c r="KB38" s="444"/>
      <c r="KC38" s="444"/>
      <c r="KD38" s="444"/>
      <c r="KE38" s="444"/>
      <c r="KF38" s="444"/>
      <c r="KG38" s="444"/>
      <c r="KH38" s="444"/>
      <c r="KI38" s="444"/>
      <c r="KJ38" s="444"/>
      <c r="KK38" s="444"/>
      <c r="KL38" s="444"/>
      <c r="KM38" s="444"/>
      <c r="KN38" s="444"/>
      <c r="KO38" s="444"/>
      <c r="KP38" s="444"/>
      <c r="KQ38" s="444"/>
      <c r="KR38" s="444"/>
      <c r="KS38" s="444"/>
      <c r="KT38" s="444"/>
      <c r="KU38" s="444"/>
      <c r="KV38" s="444"/>
      <c r="KW38" s="444"/>
      <c r="KX38" s="444"/>
      <c r="KY38" s="444"/>
      <c r="KZ38" s="444"/>
      <c r="LA38" s="444"/>
      <c r="LB38" s="444"/>
      <c r="LC38" s="444"/>
      <c r="LD38" s="444"/>
      <c r="LE38" s="444"/>
      <c r="LF38" s="444"/>
      <c r="LG38" s="444"/>
      <c r="LH38" s="444"/>
      <c r="LI38" s="444"/>
      <c r="LJ38" s="444"/>
      <c r="LK38" s="444"/>
      <c r="LL38" s="444"/>
      <c r="LM38" s="444"/>
      <c r="LN38" s="444"/>
      <c r="LO38" s="444"/>
      <c r="LP38" s="444"/>
      <c r="LQ38" s="444"/>
      <c r="LR38" s="444"/>
      <c r="LS38" s="444"/>
      <c r="LT38" s="444"/>
      <c r="LU38" s="444"/>
      <c r="LV38" s="444"/>
      <c r="LW38" s="444"/>
      <c r="LX38" s="444"/>
      <c r="LY38" s="444"/>
      <c r="LZ38" s="444"/>
      <c r="MA38" s="444"/>
      <c r="MB38" s="444"/>
      <c r="MC38" s="444"/>
      <c r="MD38" s="444"/>
      <c r="ME38" s="444"/>
      <c r="MF38" s="444"/>
      <c r="MG38" s="444"/>
      <c r="MH38" s="444"/>
      <c r="MI38" s="444"/>
      <c r="MJ38" s="444"/>
      <c r="MK38" s="444"/>
      <c r="ML38" s="444"/>
      <c r="MM38" s="444"/>
      <c r="MN38" s="444"/>
      <c r="MO38" s="444"/>
      <c r="MP38" s="444"/>
      <c r="MQ38" s="444"/>
      <c r="MR38" s="444"/>
      <c r="MS38" s="444"/>
      <c r="MT38" s="444"/>
      <c r="MU38" s="444"/>
      <c r="MV38" s="444"/>
      <c r="MW38" s="444"/>
      <c r="MX38" s="444"/>
      <c r="MY38" s="444"/>
      <c r="MZ38" s="444"/>
      <c r="NA38" s="444"/>
      <c r="NB38" s="444"/>
      <c r="NC38" s="444"/>
      <c r="ND38" s="444"/>
      <c r="NE38" s="444"/>
      <c r="NF38" s="444"/>
      <c r="NG38" s="444"/>
      <c r="NH38" s="444"/>
      <c r="NI38" s="444"/>
      <c r="NJ38" s="444"/>
      <c r="NK38" s="444"/>
      <c r="NL38" s="444"/>
      <c r="NM38" s="444"/>
      <c r="NN38" s="444"/>
      <c r="NO38" s="444"/>
      <c r="NP38" s="444"/>
      <c r="NQ38" s="444"/>
      <c r="NR38" s="444"/>
      <c r="NS38" s="444"/>
      <c r="NT38" s="444"/>
      <c r="NU38" s="444"/>
      <c r="NV38" s="444"/>
      <c r="NW38" s="444"/>
      <c r="NX38" s="444"/>
      <c r="NY38" s="444"/>
      <c r="NZ38" s="444"/>
      <c r="OA38" s="444"/>
      <c r="OB38" s="444"/>
      <c r="OC38" s="444"/>
      <c r="OD38" s="444"/>
      <c r="OE38" s="444"/>
      <c r="OF38" s="444"/>
      <c r="OG38" s="444"/>
      <c r="OH38" s="444"/>
      <c r="OI38" s="444"/>
      <c r="OJ38" s="444"/>
      <c r="OK38" s="444"/>
      <c r="OL38" s="444"/>
      <c r="OM38" s="444"/>
      <c r="ON38" s="444"/>
      <c r="OO38" s="444"/>
      <c r="OP38" s="444"/>
      <c r="OQ38" s="444"/>
      <c r="OR38" s="444"/>
      <c r="OS38" s="444"/>
      <c r="OT38" s="444"/>
      <c r="OU38" s="444"/>
      <c r="OV38" s="444"/>
      <c r="OW38" s="444"/>
      <c r="OX38" s="444"/>
      <c r="OY38" s="444"/>
      <c r="OZ38" s="444"/>
      <c r="PA38" s="444"/>
      <c r="PB38" s="444"/>
      <c r="PC38" s="444"/>
      <c r="PD38" s="444"/>
      <c r="PE38" s="444"/>
      <c r="PF38" s="444"/>
      <c r="PG38" s="444"/>
      <c r="PH38" s="444"/>
      <c r="PI38" s="444"/>
      <c r="PJ38" s="444"/>
      <c r="PK38" s="444"/>
      <c r="PL38" s="444"/>
      <c r="PM38" s="444"/>
      <c r="PN38" s="444"/>
      <c r="PO38" s="444"/>
      <c r="PP38" s="444"/>
      <c r="PQ38" s="444"/>
      <c r="PR38" s="444"/>
      <c r="PS38" s="444"/>
      <c r="PT38" s="444"/>
      <c r="PU38" s="444"/>
      <c r="PV38" s="444"/>
      <c r="PW38" s="444"/>
      <c r="PX38" s="444"/>
      <c r="PY38" s="444"/>
      <c r="PZ38" s="444"/>
      <c r="QA38" s="444"/>
      <c r="QB38" s="444"/>
      <c r="QC38" s="444"/>
      <c r="QD38" s="444"/>
      <c r="QE38" s="444"/>
      <c r="QF38" s="444"/>
      <c r="QG38" s="444"/>
      <c r="QH38" s="444"/>
      <c r="QI38" s="444"/>
      <c r="QJ38" s="444"/>
      <c r="QK38" s="444"/>
      <c r="QL38" s="444"/>
      <c r="QM38" s="444"/>
      <c r="QN38" s="444"/>
      <c r="QO38" s="444"/>
      <c r="QP38" s="444"/>
      <c r="QQ38" s="444"/>
      <c r="QR38" s="444"/>
      <c r="QS38" s="444"/>
      <c r="QT38" s="444"/>
      <c r="QU38" s="444"/>
      <c r="QV38" s="444"/>
      <c r="QW38" s="444"/>
      <c r="QX38" s="444"/>
      <c r="QY38" s="444"/>
      <c r="QZ38" s="444"/>
      <c r="RA38" s="444"/>
      <c r="RB38" s="444"/>
      <c r="RC38" s="444"/>
      <c r="RD38" s="444"/>
      <c r="RE38" s="444"/>
      <c r="RF38" s="444"/>
      <c r="RG38" s="444"/>
      <c r="RH38" s="444"/>
      <c r="RI38" s="444"/>
      <c r="RJ38" s="444"/>
      <c r="RK38" s="444"/>
      <c r="RL38" s="444"/>
      <c r="RM38" s="444"/>
      <c r="RN38" s="444"/>
      <c r="RO38" s="444"/>
      <c r="RP38" s="444"/>
      <c r="RQ38" s="444"/>
      <c r="RR38" s="444"/>
      <c r="RS38" s="444"/>
      <c r="RT38" s="444"/>
      <c r="RU38" s="444"/>
      <c r="RV38" s="444"/>
      <c r="RW38" s="444"/>
      <c r="RX38" s="444"/>
      <c r="RY38" s="444"/>
      <c r="RZ38" s="444"/>
      <c r="SA38" s="444"/>
      <c r="SB38" s="444"/>
      <c r="SC38" s="444"/>
      <c r="SD38" s="444"/>
      <c r="SE38" s="444"/>
      <c r="SF38" s="444"/>
      <c r="SG38" s="444"/>
      <c r="SH38" s="444"/>
      <c r="SI38" s="444"/>
      <c r="SJ38" s="444"/>
      <c r="SK38" s="444"/>
      <c r="SL38" s="444"/>
      <c r="SM38" s="444"/>
      <c r="SN38" s="444"/>
      <c r="SO38" s="444"/>
      <c r="SP38" s="444"/>
      <c r="SQ38" s="444"/>
      <c r="SR38" s="444"/>
      <c r="SS38" s="444"/>
      <c r="ST38" s="444"/>
      <c r="SU38" s="444"/>
      <c r="SV38" s="444"/>
      <c r="SW38" s="444"/>
      <c r="SX38" s="444"/>
      <c r="SY38" s="444"/>
      <c r="SZ38" s="444"/>
      <c r="TA38" s="444"/>
      <c r="TB38" s="444"/>
      <c r="TC38" s="444"/>
      <c r="TD38" s="444"/>
      <c r="TE38" s="444"/>
      <c r="TF38" s="444"/>
      <c r="TG38" s="444"/>
      <c r="TH38" s="444"/>
      <c r="TI38" s="444"/>
      <c r="TJ38" s="444"/>
      <c r="TK38" s="444"/>
      <c r="TL38" s="444"/>
      <c r="TM38" s="444"/>
      <c r="TN38" s="444"/>
      <c r="TO38" s="444"/>
      <c r="TP38" s="444"/>
      <c r="TQ38" s="444"/>
      <c r="TR38" s="444"/>
      <c r="TS38" s="444"/>
      <c r="TT38" s="444"/>
      <c r="TU38" s="444"/>
      <c r="TV38" s="444"/>
      <c r="TW38" s="444"/>
      <c r="TX38" s="444"/>
      <c r="TY38" s="444"/>
      <c r="TZ38" s="444"/>
      <c r="UA38" s="444"/>
      <c r="UB38" s="444"/>
      <c r="UC38" s="444"/>
      <c r="UD38" s="444"/>
      <c r="UE38" s="444"/>
      <c r="UF38" s="444"/>
      <c r="UG38" s="444"/>
      <c r="UH38" s="444"/>
      <c r="UI38" s="444"/>
      <c r="UJ38" s="444"/>
      <c r="UK38" s="444"/>
      <c r="UL38" s="444"/>
      <c r="UM38" s="444"/>
      <c r="UN38" s="444"/>
      <c r="UO38" s="444"/>
      <c r="UP38" s="444"/>
      <c r="UQ38" s="444"/>
      <c r="UR38" s="444"/>
      <c r="US38" s="444"/>
      <c r="UT38" s="444"/>
      <c r="UU38" s="444"/>
      <c r="UV38" s="444"/>
      <c r="UW38" s="444"/>
      <c r="UX38" s="444"/>
      <c r="UY38" s="444"/>
      <c r="UZ38" s="444"/>
      <c r="VA38" s="444"/>
      <c r="VB38" s="444"/>
      <c r="VC38" s="444"/>
      <c r="VD38" s="444"/>
      <c r="VE38" s="444"/>
      <c r="VF38" s="444"/>
      <c r="VG38" s="444"/>
      <c r="VH38" s="444"/>
      <c r="VI38" s="444"/>
      <c r="VJ38" s="444"/>
      <c r="VK38" s="444"/>
      <c r="VL38" s="444"/>
      <c r="VM38" s="444"/>
      <c r="VN38" s="444"/>
      <c r="VO38" s="444"/>
      <c r="VP38" s="444"/>
      <c r="VQ38" s="444"/>
      <c r="VR38" s="444"/>
      <c r="VS38" s="444"/>
      <c r="VT38" s="444"/>
      <c r="VU38" s="444"/>
      <c r="VV38" s="444"/>
      <c r="VW38" s="444"/>
      <c r="VX38" s="444"/>
      <c r="VY38" s="444"/>
      <c r="VZ38" s="444"/>
      <c r="WA38" s="444"/>
      <c r="WB38" s="444"/>
      <c r="WC38" s="444"/>
      <c r="WD38" s="444"/>
      <c r="WE38" s="444"/>
      <c r="WF38" s="444"/>
      <c r="WG38" s="444"/>
      <c r="WH38" s="444"/>
      <c r="WI38" s="444"/>
      <c r="WJ38" s="444"/>
      <c r="WK38" s="444"/>
      <c r="WL38" s="444"/>
      <c r="WM38" s="444"/>
      <c r="WN38" s="444"/>
      <c r="WO38" s="444"/>
      <c r="WP38" s="444"/>
      <c r="WQ38" s="444"/>
      <c r="WR38" s="444"/>
      <c r="WS38" s="444"/>
      <c r="WT38" s="444"/>
      <c r="WU38" s="444"/>
      <c r="WV38" s="444"/>
      <c r="WW38" s="444"/>
      <c r="WX38" s="444"/>
      <c r="WY38" s="444"/>
      <c r="WZ38" s="444"/>
      <c r="XA38" s="444"/>
      <c r="XB38" s="444"/>
      <c r="XC38" s="444"/>
      <c r="XD38" s="444"/>
      <c r="XE38" s="444"/>
      <c r="XF38" s="444"/>
      <c r="XG38" s="443"/>
    </row>
    <row r="39" spans="1:631" s="455" customFormat="1" ht="14.4">
      <c r="A39" s="1137"/>
      <c r="B39" s="1163" t="s">
        <v>241</v>
      </c>
      <c r="C39" s="1164" t="s">
        <v>808</v>
      </c>
      <c r="D39" s="1172">
        <v>25</v>
      </c>
      <c r="E39" s="374">
        <f t="shared" si="13"/>
        <v>0.62126938368564055</v>
      </c>
      <c r="F39" s="1166" t="s">
        <v>0</v>
      </c>
      <c r="G39" s="1167">
        <v>27</v>
      </c>
      <c r="H39" s="1168">
        <f t="shared" si="4"/>
        <v>1600.6666677969474</v>
      </c>
      <c r="I39" s="1169">
        <f t="shared" si="5"/>
        <v>2975.6940740740743</v>
      </c>
      <c r="J39" s="1169">
        <f t="shared" si="6"/>
        <v>2975.6940740740743</v>
      </c>
      <c r="K39" s="447">
        <f t="shared" si="7"/>
        <v>0</v>
      </c>
      <c r="L39" s="448">
        <v>43218.000030517578</v>
      </c>
      <c r="M39" s="447"/>
      <c r="N39" s="1170">
        <v>12085.42</v>
      </c>
      <c r="O39" s="1170">
        <v>80343.740000000005</v>
      </c>
      <c r="P39" s="449">
        <f t="shared" si="8"/>
        <v>0</v>
      </c>
      <c r="Q39" s="1170">
        <v>80343.740000000005</v>
      </c>
      <c r="R39" s="449"/>
      <c r="S39" s="450"/>
      <c r="T39" s="449"/>
      <c r="U39" s="1115">
        <v>0.02</v>
      </c>
      <c r="V39" s="450">
        <f t="shared" si="1"/>
        <v>0</v>
      </c>
      <c r="W39" s="449">
        <f t="shared" si="1"/>
        <v>0</v>
      </c>
      <c r="X39" s="449">
        <f t="shared" si="12"/>
        <v>5.8642374192237403</v>
      </c>
      <c r="Y39" s="452">
        <f t="shared" si="14"/>
        <v>1.8366031317579932</v>
      </c>
      <c r="Z39" s="450">
        <f t="shared" si="3"/>
        <v>79374.314204365626</v>
      </c>
      <c r="AA39" s="453" t="str">
        <f t="shared" si="9"/>
        <v/>
      </c>
      <c r="AB39" s="1171" t="str">
        <f t="shared" si="10"/>
        <v/>
      </c>
      <c r="AC39" s="444"/>
      <c r="AD39" s="444"/>
      <c r="AE39" s="444"/>
      <c r="AF39" s="444"/>
      <c r="AG39" s="444"/>
      <c r="AH39" s="444"/>
      <c r="AI39" s="444"/>
      <c r="AJ39" s="444"/>
      <c r="AK39" s="444"/>
      <c r="AL39" s="444"/>
      <c r="AM39" s="444"/>
      <c r="AN39" s="444"/>
      <c r="AO39" s="444"/>
      <c r="AP39" s="444"/>
      <c r="AQ39" s="444"/>
      <c r="AR39" s="444"/>
      <c r="AS39" s="444"/>
      <c r="AT39" s="444"/>
      <c r="AU39" s="444"/>
      <c r="AV39" s="444"/>
      <c r="AW39" s="444"/>
      <c r="AX39" s="444"/>
      <c r="AY39" s="444"/>
      <c r="AZ39" s="444"/>
      <c r="BA39" s="444"/>
      <c r="BB39" s="444"/>
      <c r="BC39" s="444"/>
      <c r="BD39" s="444"/>
      <c r="BE39" s="444"/>
      <c r="BF39" s="444"/>
      <c r="BG39" s="444"/>
      <c r="BH39" s="444"/>
      <c r="BI39" s="444"/>
      <c r="BJ39" s="444"/>
      <c r="BK39" s="444"/>
      <c r="BL39" s="444"/>
      <c r="BM39" s="444"/>
      <c r="BN39" s="444"/>
      <c r="BO39" s="444"/>
      <c r="BP39" s="444"/>
      <c r="BQ39" s="444"/>
      <c r="BR39" s="444"/>
      <c r="BS39" s="444"/>
      <c r="BT39" s="444"/>
      <c r="BU39" s="444"/>
      <c r="BV39" s="444"/>
      <c r="BW39" s="444"/>
      <c r="BX39" s="444"/>
      <c r="BY39" s="444"/>
      <c r="BZ39" s="444"/>
      <c r="CA39" s="444"/>
      <c r="CB39" s="444"/>
      <c r="CC39" s="444"/>
      <c r="CD39" s="444"/>
      <c r="CE39" s="444"/>
      <c r="CF39" s="444"/>
      <c r="CG39" s="444"/>
      <c r="CH39" s="444"/>
      <c r="CI39" s="444"/>
      <c r="CJ39" s="444"/>
      <c r="CK39" s="444"/>
      <c r="CL39" s="444"/>
      <c r="CM39" s="444"/>
      <c r="CN39" s="444"/>
      <c r="CO39" s="444"/>
      <c r="CP39" s="444"/>
      <c r="CQ39" s="444"/>
      <c r="CR39" s="444"/>
      <c r="CS39" s="444"/>
      <c r="CT39" s="444"/>
      <c r="CU39" s="444"/>
      <c r="CV39" s="444"/>
      <c r="CW39" s="444"/>
      <c r="CX39" s="444"/>
      <c r="CY39" s="444"/>
      <c r="CZ39" s="444"/>
      <c r="DA39" s="444"/>
      <c r="DB39" s="444"/>
      <c r="DC39" s="444"/>
      <c r="DD39" s="444"/>
      <c r="DE39" s="444"/>
      <c r="DF39" s="444"/>
      <c r="DG39" s="444"/>
      <c r="DH39" s="444"/>
      <c r="DI39" s="444"/>
      <c r="DJ39" s="444"/>
      <c r="DK39" s="444"/>
      <c r="DL39" s="444"/>
      <c r="DM39" s="444"/>
      <c r="DN39" s="444"/>
      <c r="DO39" s="444"/>
      <c r="DP39" s="444"/>
      <c r="DQ39" s="444"/>
      <c r="DR39" s="444"/>
      <c r="DS39" s="444"/>
      <c r="DT39" s="444"/>
      <c r="DU39" s="444"/>
      <c r="DV39" s="444"/>
      <c r="DW39" s="444"/>
      <c r="DX39" s="444"/>
      <c r="DY39" s="444"/>
      <c r="DZ39" s="444"/>
      <c r="EA39" s="444"/>
      <c r="EB39" s="444"/>
      <c r="EC39" s="444"/>
      <c r="ED39" s="444"/>
      <c r="EE39" s="444"/>
      <c r="EF39" s="444"/>
      <c r="EG39" s="444"/>
      <c r="EH39" s="444"/>
      <c r="EI39" s="444"/>
      <c r="EJ39" s="444"/>
      <c r="EK39" s="444"/>
      <c r="EL39" s="444"/>
      <c r="EM39" s="444"/>
      <c r="EN39" s="444"/>
      <c r="EO39" s="444"/>
      <c r="EP39" s="444"/>
      <c r="EQ39" s="444"/>
      <c r="ER39" s="444"/>
      <c r="ES39" s="444"/>
      <c r="ET39" s="444"/>
      <c r="EU39" s="444"/>
      <c r="EV39" s="444"/>
      <c r="EW39" s="444"/>
      <c r="EX39" s="444"/>
      <c r="EY39" s="444"/>
      <c r="EZ39" s="444"/>
      <c r="FA39" s="444"/>
      <c r="FB39" s="444"/>
      <c r="FC39" s="444"/>
      <c r="FD39" s="444"/>
      <c r="FE39" s="444"/>
      <c r="FF39" s="444"/>
      <c r="FG39" s="444"/>
      <c r="FH39" s="444"/>
      <c r="FI39" s="444"/>
      <c r="FJ39" s="444"/>
      <c r="FK39" s="444"/>
      <c r="FL39" s="444"/>
      <c r="FM39" s="444"/>
      <c r="FN39" s="444"/>
      <c r="FO39" s="444"/>
      <c r="FP39" s="444"/>
      <c r="FQ39" s="444"/>
      <c r="FR39" s="444"/>
      <c r="FS39" s="444"/>
      <c r="FT39" s="444"/>
      <c r="FU39" s="444"/>
      <c r="FV39" s="444"/>
      <c r="FW39" s="444"/>
      <c r="FX39" s="444"/>
      <c r="FY39" s="444"/>
      <c r="FZ39" s="444"/>
      <c r="GA39" s="444"/>
      <c r="GB39" s="444"/>
      <c r="GC39" s="444"/>
      <c r="GD39" s="444"/>
      <c r="GE39" s="444"/>
      <c r="GF39" s="444"/>
      <c r="GG39" s="444"/>
      <c r="GH39" s="444"/>
      <c r="GI39" s="444"/>
      <c r="GJ39" s="444"/>
      <c r="GK39" s="444"/>
      <c r="GL39" s="444"/>
      <c r="GM39" s="444"/>
      <c r="GN39" s="444"/>
      <c r="GO39" s="444"/>
      <c r="GP39" s="444"/>
      <c r="GQ39" s="444"/>
      <c r="GR39" s="444"/>
      <c r="GS39" s="444"/>
      <c r="GT39" s="444"/>
      <c r="GU39" s="444"/>
      <c r="GV39" s="444"/>
      <c r="GW39" s="444"/>
      <c r="GX39" s="444"/>
      <c r="GY39" s="444"/>
      <c r="GZ39" s="444"/>
      <c r="HA39" s="444"/>
      <c r="HB39" s="444"/>
      <c r="HC39" s="444"/>
      <c r="HD39" s="444"/>
      <c r="HE39" s="444"/>
      <c r="HF39" s="444"/>
      <c r="HG39" s="444"/>
      <c r="HH39" s="444"/>
      <c r="HI39" s="444"/>
      <c r="HJ39" s="444"/>
      <c r="HK39" s="444"/>
      <c r="HL39" s="444"/>
      <c r="HM39" s="444"/>
      <c r="HN39" s="444"/>
      <c r="HO39" s="444"/>
      <c r="HP39" s="444"/>
      <c r="HQ39" s="444"/>
      <c r="HR39" s="444"/>
      <c r="HS39" s="444"/>
      <c r="HT39" s="444"/>
      <c r="HU39" s="444"/>
      <c r="HV39" s="444"/>
      <c r="HW39" s="444"/>
      <c r="HX39" s="444"/>
      <c r="HY39" s="444"/>
      <c r="HZ39" s="444"/>
      <c r="IA39" s="444"/>
      <c r="IB39" s="444"/>
      <c r="IC39" s="444"/>
      <c r="ID39" s="444"/>
      <c r="IE39" s="444"/>
      <c r="IF39" s="444"/>
      <c r="IG39" s="444"/>
      <c r="IH39" s="444"/>
      <c r="II39" s="444"/>
      <c r="IJ39" s="444"/>
      <c r="IK39" s="444"/>
      <c r="IL39" s="444"/>
      <c r="IM39" s="444"/>
      <c r="IN39" s="444"/>
      <c r="IO39" s="444"/>
      <c r="IP39" s="444"/>
      <c r="IQ39" s="444"/>
      <c r="IR39" s="444"/>
      <c r="IS39" s="444"/>
      <c r="IT39" s="444"/>
      <c r="IU39" s="444"/>
      <c r="IV39" s="444"/>
      <c r="IW39" s="444"/>
      <c r="IX39" s="444"/>
      <c r="IY39" s="444"/>
      <c r="IZ39" s="444"/>
      <c r="JA39" s="444"/>
      <c r="JB39" s="444"/>
      <c r="JC39" s="444"/>
      <c r="JD39" s="444"/>
      <c r="JE39" s="444"/>
      <c r="JF39" s="444"/>
      <c r="JG39" s="444"/>
      <c r="JH39" s="444"/>
      <c r="JI39" s="444"/>
      <c r="JJ39" s="444"/>
      <c r="JK39" s="444"/>
      <c r="JL39" s="444"/>
      <c r="JM39" s="444"/>
      <c r="JN39" s="444"/>
      <c r="JO39" s="444"/>
      <c r="JP39" s="444"/>
      <c r="JQ39" s="444"/>
      <c r="JR39" s="444"/>
      <c r="JS39" s="444"/>
      <c r="JT39" s="444"/>
      <c r="JU39" s="444"/>
      <c r="JV39" s="444"/>
      <c r="JW39" s="444"/>
      <c r="JX39" s="444"/>
      <c r="JY39" s="444"/>
      <c r="JZ39" s="444"/>
      <c r="KA39" s="444"/>
      <c r="KB39" s="444"/>
      <c r="KC39" s="444"/>
      <c r="KD39" s="444"/>
      <c r="KE39" s="444"/>
      <c r="KF39" s="444"/>
      <c r="KG39" s="444"/>
      <c r="KH39" s="444"/>
      <c r="KI39" s="444"/>
      <c r="KJ39" s="444"/>
      <c r="KK39" s="444"/>
      <c r="KL39" s="444"/>
      <c r="KM39" s="444"/>
      <c r="KN39" s="444"/>
      <c r="KO39" s="444"/>
      <c r="KP39" s="444"/>
      <c r="KQ39" s="444"/>
      <c r="KR39" s="444"/>
      <c r="KS39" s="444"/>
      <c r="KT39" s="444"/>
      <c r="KU39" s="444"/>
      <c r="KV39" s="444"/>
      <c r="KW39" s="444"/>
      <c r="KX39" s="444"/>
      <c r="KY39" s="444"/>
      <c r="KZ39" s="444"/>
      <c r="LA39" s="444"/>
      <c r="LB39" s="444"/>
      <c r="LC39" s="444"/>
      <c r="LD39" s="444"/>
      <c r="LE39" s="444"/>
      <c r="LF39" s="444"/>
      <c r="LG39" s="444"/>
      <c r="LH39" s="444"/>
      <c r="LI39" s="444"/>
      <c r="LJ39" s="444"/>
      <c r="LK39" s="444"/>
      <c r="LL39" s="444"/>
      <c r="LM39" s="444"/>
      <c r="LN39" s="444"/>
      <c r="LO39" s="444"/>
      <c r="LP39" s="444"/>
      <c r="LQ39" s="444"/>
      <c r="LR39" s="444"/>
      <c r="LS39" s="444"/>
      <c r="LT39" s="444"/>
      <c r="LU39" s="444"/>
      <c r="LV39" s="444"/>
      <c r="LW39" s="444"/>
      <c r="LX39" s="444"/>
      <c r="LY39" s="444"/>
      <c r="LZ39" s="444"/>
      <c r="MA39" s="444"/>
      <c r="MB39" s="444"/>
      <c r="MC39" s="444"/>
      <c r="MD39" s="444"/>
      <c r="ME39" s="444"/>
      <c r="MF39" s="444"/>
      <c r="MG39" s="444"/>
      <c r="MH39" s="444"/>
      <c r="MI39" s="444"/>
      <c r="MJ39" s="444"/>
      <c r="MK39" s="444"/>
      <c r="ML39" s="444"/>
      <c r="MM39" s="444"/>
      <c r="MN39" s="444"/>
      <c r="MO39" s="444"/>
      <c r="MP39" s="444"/>
      <c r="MQ39" s="444"/>
      <c r="MR39" s="444"/>
      <c r="MS39" s="444"/>
      <c r="MT39" s="444"/>
      <c r="MU39" s="444"/>
      <c r="MV39" s="444"/>
      <c r="MW39" s="444"/>
      <c r="MX39" s="444"/>
      <c r="MY39" s="444"/>
      <c r="MZ39" s="444"/>
      <c r="NA39" s="444"/>
      <c r="NB39" s="444"/>
      <c r="NC39" s="444"/>
      <c r="ND39" s="444"/>
      <c r="NE39" s="444"/>
      <c r="NF39" s="444"/>
      <c r="NG39" s="444"/>
      <c r="NH39" s="444"/>
      <c r="NI39" s="444"/>
      <c r="NJ39" s="444"/>
      <c r="NK39" s="444"/>
      <c r="NL39" s="444"/>
      <c r="NM39" s="444"/>
      <c r="NN39" s="444"/>
      <c r="NO39" s="444"/>
      <c r="NP39" s="444"/>
      <c r="NQ39" s="444"/>
      <c r="NR39" s="444"/>
      <c r="NS39" s="444"/>
      <c r="NT39" s="444"/>
      <c r="NU39" s="444"/>
      <c r="NV39" s="444"/>
      <c r="NW39" s="444"/>
      <c r="NX39" s="444"/>
      <c r="NY39" s="444"/>
      <c r="NZ39" s="444"/>
      <c r="OA39" s="444"/>
      <c r="OB39" s="444"/>
      <c r="OC39" s="444"/>
      <c r="OD39" s="444"/>
      <c r="OE39" s="444"/>
      <c r="OF39" s="444"/>
      <c r="OG39" s="444"/>
      <c r="OH39" s="444"/>
      <c r="OI39" s="444"/>
      <c r="OJ39" s="444"/>
      <c r="OK39" s="444"/>
      <c r="OL39" s="444"/>
      <c r="OM39" s="444"/>
      <c r="ON39" s="444"/>
      <c r="OO39" s="444"/>
      <c r="OP39" s="444"/>
      <c r="OQ39" s="444"/>
      <c r="OR39" s="444"/>
      <c r="OS39" s="444"/>
      <c r="OT39" s="444"/>
      <c r="OU39" s="444"/>
      <c r="OV39" s="444"/>
      <c r="OW39" s="444"/>
      <c r="OX39" s="444"/>
      <c r="OY39" s="444"/>
      <c r="OZ39" s="444"/>
      <c r="PA39" s="444"/>
      <c r="PB39" s="444"/>
      <c r="PC39" s="444"/>
      <c r="PD39" s="444"/>
      <c r="PE39" s="444"/>
      <c r="PF39" s="444"/>
      <c r="PG39" s="444"/>
      <c r="PH39" s="444"/>
      <c r="PI39" s="444"/>
      <c r="PJ39" s="444"/>
      <c r="PK39" s="444"/>
      <c r="PL39" s="444"/>
      <c r="PM39" s="444"/>
      <c r="PN39" s="444"/>
      <c r="PO39" s="444"/>
      <c r="PP39" s="444"/>
      <c r="PQ39" s="444"/>
      <c r="PR39" s="444"/>
      <c r="PS39" s="444"/>
      <c r="PT39" s="444"/>
      <c r="PU39" s="444"/>
      <c r="PV39" s="444"/>
      <c r="PW39" s="444"/>
      <c r="PX39" s="444"/>
      <c r="PY39" s="444"/>
      <c r="PZ39" s="444"/>
      <c r="QA39" s="444"/>
      <c r="QB39" s="444"/>
      <c r="QC39" s="444"/>
      <c r="QD39" s="444"/>
      <c r="QE39" s="444"/>
      <c r="QF39" s="444"/>
      <c r="QG39" s="444"/>
      <c r="QH39" s="444"/>
      <c r="QI39" s="444"/>
      <c r="QJ39" s="444"/>
      <c r="QK39" s="444"/>
      <c r="QL39" s="444"/>
      <c r="QM39" s="444"/>
      <c r="QN39" s="444"/>
      <c r="QO39" s="444"/>
      <c r="QP39" s="444"/>
      <c r="QQ39" s="444"/>
      <c r="QR39" s="444"/>
      <c r="QS39" s="444"/>
      <c r="QT39" s="444"/>
      <c r="QU39" s="444"/>
      <c r="QV39" s="444"/>
      <c r="QW39" s="444"/>
      <c r="QX39" s="444"/>
      <c r="QY39" s="444"/>
      <c r="QZ39" s="444"/>
      <c r="RA39" s="444"/>
      <c r="RB39" s="444"/>
      <c r="RC39" s="444"/>
      <c r="RD39" s="444"/>
      <c r="RE39" s="444"/>
      <c r="RF39" s="444"/>
      <c r="RG39" s="444"/>
      <c r="RH39" s="444"/>
      <c r="RI39" s="444"/>
      <c r="RJ39" s="444"/>
      <c r="RK39" s="444"/>
      <c r="RL39" s="444"/>
      <c r="RM39" s="444"/>
      <c r="RN39" s="444"/>
      <c r="RO39" s="444"/>
      <c r="RP39" s="444"/>
      <c r="RQ39" s="444"/>
      <c r="RR39" s="444"/>
      <c r="RS39" s="444"/>
      <c r="RT39" s="444"/>
      <c r="RU39" s="444"/>
      <c r="RV39" s="444"/>
      <c r="RW39" s="444"/>
      <c r="RX39" s="444"/>
      <c r="RY39" s="444"/>
      <c r="RZ39" s="444"/>
      <c r="SA39" s="444"/>
      <c r="SB39" s="444"/>
      <c r="SC39" s="444"/>
      <c r="SD39" s="444"/>
      <c r="SE39" s="444"/>
      <c r="SF39" s="444"/>
      <c r="SG39" s="444"/>
      <c r="SH39" s="444"/>
      <c r="SI39" s="444"/>
      <c r="SJ39" s="444"/>
      <c r="SK39" s="444"/>
      <c r="SL39" s="444"/>
      <c r="SM39" s="444"/>
      <c r="SN39" s="444"/>
      <c r="SO39" s="444"/>
      <c r="SP39" s="444"/>
      <c r="SQ39" s="444"/>
      <c r="SR39" s="444"/>
      <c r="SS39" s="444"/>
      <c r="ST39" s="444"/>
      <c r="SU39" s="444"/>
      <c r="SV39" s="444"/>
      <c r="SW39" s="444"/>
      <c r="SX39" s="444"/>
      <c r="SY39" s="444"/>
      <c r="SZ39" s="444"/>
      <c r="TA39" s="444"/>
      <c r="TB39" s="444"/>
      <c r="TC39" s="444"/>
      <c r="TD39" s="444"/>
      <c r="TE39" s="444"/>
      <c r="TF39" s="444"/>
      <c r="TG39" s="444"/>
      <c r="TH39" s="444"/>
      <c r="TI39" s="444"/>
      <c r="TJ39" s="444"/>
      <c r="TK39" s="444"/>
      <c r="TL39" s="444"/>
      <c r="TM39" s="444"/>
      <c r="TN39" s="444"/>
      <c r="TO39" s="444"/>
      <c r="TP39" s="444"/>
      <c r="TQ39" s="444"/>
      <c r="TR39" s="444"/>
      <c r="TS39" s="444"/>
      <c r="TT39" s="444"/>
      <c r="TU39" s="444"/>
      <c r="TV39" s="444"/>
      <c r="TW39" s="444"/>
      <c r="TX39" s="444"/>
      <c r="TY39" s="444"/>
      <c r="TZ39" s="444"/>
      <c r="UA39" s="444"/>
      <c r="UB39" s="444"/>
      <c r="UC39" s="444"/>
      <c r="UD39" s="444"/>
      <c r="UE39" s="444"/>
      <c r="UF39" s="444"/>
      <c r="UG39" s="444"/>
      <c r="UH39" s="444"/>
      <c r="UI39" s="444"/>
      <c r="UJ39" s="444"/>
      <c r="UK39" s="444"/>
      <c r="UL39" s="444"/>
      <c r="UM39" s="444"/>
      <c r="UN39" s="444"/>
      <c r="UO39" s="444"/>
      <c r="UP39" s="444"/>
      <c r="UQ39" s="444"/>
      <c r="UR39" s="444"/>
      <c r="US39" s="444"/>
      <c r="UT39" s="444"/>
      <c r="UU39" s="444"/>
      <c r="UV39" s="444"/>
      <c r="UW39" s="444"/>
      <c r="UX39" s="444"/>
      <c r="UY39" s="444"/>
      <c r="UZ39" s="444"/>
      <c r="VA39" s="444"/>
      <c r="VB39" s="444"/>
      <c r="VC39" s="444"/>
      <c r="VD39" s="444"/>
      <c r="VE39" s="444"/>
      <c r="VF39" s="444"/>
      <c r="VG39" s="444"/>
      <c r="VH39" s="444"/>
      <c r="VI39" s="444"/>
      <c r="VJ39" s="444"/>
      <c r="VK39" s="444"/>
      <c r="VL39" s="444"/>
      <c r="VM39" s="444"/>
      <c r="VN39" s="444"/>
      <c r="VO39" s="444"/>
      <c r="VP39" s="444"/>
      <c r="VQ39" s="444"/>
      <c r="VR39" s="444"/>
      <c r="VS39" s="444"/>
      <c r="VT39" s="444"/>
      <c r="VU39" s="444"/>
      <c r="VV39" s="444"/>
      <c r="VW39" s="444"/>
      <c r="VX39" s="444"/>
      <c r="VY39" s="444"/>
      <c r="VZ39" s="444"/>
      <c r="WA39" s="444"/>
      <c r="WB39" s="444"/>
      <c r="WC39" s="444"/>
      <c r="WD39" s="444"/>
      <c r="WE39" s="444"/>
      <c r="WF39" s="444"/>
      <c r="WG39" s="444"/>
      <c r="WH39" s="444"/>
      <c r="WI39" s="444"/>
      <c r="WJ39" s="444"/>
      <c r="WK39" s="444"/>
      <c r="WL39" s="444"/>
      <c r="WM39" s="444"/>
      <c r="WN39" s="444"/>
      <c r="WO39" s="444"/>
      <c r="WP39" s="444"/>
      <c r="WQ39" s="444"/>
      <c r="WR39" s="444"/>
      <c r="WS39" s="444"/>
      <c r="WT39" s="444"/>
      <c r="WU39" s="444"/>
      <c r="WV39" s="444"/>
      <c r="WW39" s="444"/>
      <c r="WX39" s="444"/>
      <c r="WY39" s="444"/>
      <c r="WZ39" s="444"/>
      <c r="XA39" s="444"/>
      <c r="XB39" s="444"/>
      <c r="XC39" s="444"/>
      <c r="XD39" s="444"/>
      <c r="XE39" s="444"/>
      <c r="XF39" s="444"/>
      <c r="XG39" s="443"/>
    </row>
    <row r="40" spans="1:631" s="455" customFormat="1" ht="14.4">
      <c r="A40" s="1137"/>
      <c r="B40" s="1163" t="s">
        <v>241</v>
      </c>
      <c r="C40" s="1164" t="s">
        <v>809</v>
      </c>
      <c r="D40" s="1172">
        <v>30</v>
      </c>
      <c r="E40" s="374">
        <f t="shared" si="13"/>
        <v>0.30478856509093294</v>
      </c>
      <c r="F40" s="1166" t="s">
        <v>0</v>
      </c>
      <c r="G40" s="1167">
        <v>18</v>
      </c>
      <c r="H40" s="1168">
        <f t="shared" si="4"/>
        <v>981.58888414171008</v>
      </c>
      <c r="I40" s="1169">
        <f t="shared" si="5"/>
        <v>2225.8249999999998</v>
      </c>
      <c r="J40" s="1169">
        <f t="shared" si="6"/>
        <v>2225.8249999999998</v>
      </c>
      <c r="K40" s="447">
        <f t="shared" si="7"/>
        <v>0</v>
      </c>
      <c r="L40" s="448">
        <v>17668.599914550781</v>
      </c>
      <c r="M40" s="447"/>
      <c r="N40" s="1170">
        <v>6202.25</v>
      </c>
      <c r="O40" s="1170">
        <v>40064.85</v>
      </c>
      <c r="P40" s="449">
        <f t="shared" si="8"/>
        <v>0</v>
      </c>
      <c r="Q40" s="1170">
        <v>40064.85</v>
      </c>
      <c r="R40" s="449"/>
      <c r="S40" s="450"/>
      <c r="T40" s="449"/>
      <c r="U40" s="1115">
        <v>0.02</v>
      </c>
      <c r="V40" s="450">
        <f t="shared" si="1"/>
        <v>0</v>
      </c>
      <c r="W40" s="449">
        <f t="shared" si="1"/>
        <v>0</v>
      </c>
      <c r="X40" s="449">
        <f t="shared" si="12"/>
        <v>4.1304925555439009</v>
      </c>
      <c r="Y40" s="452">
        <f t="shared" si="14"/>
        <v>2.0307517973838265</v>
      </c>
      <c r="Z40" s="450">
        <f t="shared" si="3"/>
        <v>35880.541033729722</v>
      </c>
      <c r="AA40" s="453" t="str">
        <f t="shared" si="9"/>
        <v/>
      </c>
      <c r="AB40" s="1171" t="str">
        <f t="shared" si="10"/>
        <v/>
      </c>
      <c r="AC40" s="444"/>
      <c r="AD40" s="444"/>
      <c r="AE40" s="444"/>
      <c r="AF40" s="444"/>
      <c r="AG40" s="444"/>
      <c r="AH40" s="444"/>
      <c r="AI40" s="444"/>
      <c r="AJ40" s="444"/>
      <c r="AK40" s="444"/>
      <c r="AL40" s="444"/>
      <c r="AM40" s="444"/>
      <c r="AN40" s="444"/>
      <c r="AO40" s="444"/>
      <c r="AP40" s="444"/>
      <c r="AQ40" s="444"/>
      <c r="AR40" s="444"/>
      <c r="AS40" s="444"/>
      <c r="AT40" s="444"/>
      <c r="AU40" s="444"/>
      <c r="AV40" s="444"/>
      <c r="AW40" s="444"/>
      <c r="AX40" s="444"/>
      <c r="AY40" s="444"/>
      <c r="AZ40" s="444"/>
      <c r="BA40" s="444"/>
      <c r="BB40" s="444"/>
      <c r="BC40" s="444"/>
      <c r="BD40" s="444"/>
      <c r="BE40" s="444"/>
      <c r="BF40" s="444"/>
      <c r="BG40" s="444"/>
      <c r="BH40" s="444"/>
      <c r="BI40" s="444"/>
      <c r="BJ40" s="444"/>
      <c r="BK40" s="444"/>
      <c r="BL40" s="444"/>
      <c r="BM40" s="444"/>
      <c r="BN40" s="444"/>
      <c r="BO40" s="444"/>
      <c r="BP40" s="444"/>
      <c r="BQ40" s="444"/>
      <c r="BR40" s="444"/>
      <c r="BS40" s="444"/>
      <c r="BT40" s="444"/>
      <c r="BU40" s="444"/>
      <c r="BV40" s="444"/>
      <c r="BW40" s="444"/>
      <c r="BX40" s="444"/>
      <c r="BY40" s="444"/>
      <c r="BZ40" s="444"/>
      <c r="CA40" s="444"/>
      <c r="CB40" s="444"/>
      <c r="CC40" s="444"/>
      <c r="CD40" s="444"/>
      <c r="CE40" s="444"/>
      <c r="CF40" s="444"/>
      <c r="CG40" s="444"/>
      <c r="CH40" s="444"/>
      <c r="CI40" s="444"/>
      <c r="CJ40" s="444"/>
      <c r="CK40" s="444"/>
      <c r="CL40" s="444"/>
      <c r="CM40" s="444"/>
      <c r="CN40" s="444"/>
      <c r="CO40" s="444"/>
      <c r="CP40" s="444"/>
      <c r="CQ40" s="444"/>
      <c r="CR40" s="444"/>
      <c r="CS40" s="444"/>
      <c r="CT40" s="444"/>
      <c r="CU40" s="444"/>
      <c r="CV40" s="444"/>
      <c r="CW40" s="444"/>
      <c r="CX40" s="444"/>
      <c r="CY40" s="444"/>
      <c r="CZ40" s="444"/>
      <c r="DA40" s="444"/>
      <c r="DB40" s="444"/>
      <c r="DC40" s="444"/>
      <c r="DD40" s="444"/>
      <c r="DE40" s="444"/>
      <c r="DF40" s="444"/>
      <c r="DG40" s="444"/>
      <c r="DH40" s="444"/>
      <c r="DI40" s="444"/>
      <c r="DJ40" s="444"/>
      <c r="DK40" s="444"/>
      <c r="DL40" s="444"/>
      <c r="DM40" s="444"/>
      <c r="DN40" s="444"/>
      <c r="DO40" s="444"/>
      <c r="DP40" s="444"/>
      <c r="DQ40" s="444"/>
      <c r="DR40" s="444"/>
      <c r="DS40" s="444"/>
      <c r="DT40" s="444"/>
      <c r="DU40" s="444"/>
      <c r="DV40" s="444"/>
      <c r="DW40" s="444"/>
      <c r="DX40" s="444"/>
      <c r="DY40" s="444"/>
      <c r="DZ40" s="444"/>
      <c r="EA40" s="444"/>
      <c r="EB40" s="444"/>
      <c r="EC40" s="444"/>
      <c r="ED40" s="444"/>
      <c r="EE40" s="444"/>
      <c r="EF40" s="444"/>
      <c r="EG40" s="444"/>
      <c r="EH40" s="444"/>
      <c r="EI40" s="444"/>
      <c r="EJ40" s="444"/>
      <c r="EK40" s="444"/>
      <c r="EL40" s="444"/>
      <c r="EM40" s="444"/>
      <c r="EN40" s="444"/>
      <c r="EO40" s="444"/>
      <c r="EP40" s="444"/>
      <c r="EQ40" s="444"/>
      <c r="ER40" s="444"/>
      <c r="ES40" s="444"/>
      <c r="ET40" s="444"/>
      <c r="EU40" s="444"/>
      <c r="EV40" s="444"/>
      <c r="EW40" s="444"/>
      <c r="EX40" s="444"/>
      <c r="EY40" s="444"/>
      <c r="EZ40" s="444"/>
      <c r="FA40" s="444"/>
      <c r="FB40" s="444"/>
      <c r="FC40" s="444"/>
      <c r="FD40" s="444"/>
      <c r="FE40" s="444"/>
      <c r="FF40" s="444"/>
      <c r="FG40" s="444"/>
      <c r="FH40" s="444"/>
      <c r="FI40" s="444"/>
      <c r="FJ40" s="444"/>
      <c r="FK40" s="444"/>
      <c r="FL40" s="444"/>
      <c r="FM40" s="444"/>
      <c r="FN40" s="444"/>
      <c r="FO40" s="444"/>
      <c r="FP40" s="444"/>
      <c r="FQ40" s="444"/>
      <c r="FR40" s="444"/>
      <c r="FS40" s="444"/>
      <c r="FT40" s="444"/>
      <c r="FU40" s="444"/>
      <c r="FV40" s="444"/>
      <c r="FW40" s="444"/>
      <c r="FX40" s="444"/>
      <c r="FY40" s="444"/>
      <c r="FZ40" s="444"/>
      <c r="GA40" s="444"/>
      <c r="GB40" s="444"/>
      <c r="GC40" s="444"/>
      <c r="GD40" s="444"/>
      <c r="GE40" s="444"/>
      <c r="GF40" s="444"/>
      <c r="GG40" s="444"/>
      <c r="GH40" s="444"/>
      <c r="GI40" s="444"/>
      <c r="GJ40" s="444"/>
      <c r="GK40" s="444"/>
      <c r="GL40" s="444"/>
      <c r="GM40" s="444"/>
      <c r="GN40" s="444"/>
      <c r="GO40" s="444"/>
      <c r="GP40" s="444"/>
      <c r="GQ40" s="444"/>
      <c r="GR40" s="444"/>
      <c r="GS40" s="444"/>
      <c r="GT40" s="444"/>
      <c r="GU40" s="444"/>
      <c r="GV40" s="444"/>
      <c r="GW40" s="444"/>
      <c r="GX40" s="444"/>
      <c r="GY40" s="444"/>
      <c r="GZ40" s="444"/>
      <c r="HA40" s="444"/>
      <c r="HB40" s="444"/>
      <c r="HC40" s="444"/>
      <c r="HD40" s="444"/>
      <c r="HE40" s="444"/>
      <c r="HF40" s="444"/>
      <c r="HG40" s="444"/>
      <c r="HH40" s="444"/>
      <c r="HI40" s="444"/>
      <c r="HJ40" s="444"/>
      <c r="HK40" s="444"/>
      <c r="HL40" s="444"/>
      <c r="HM40" s="444"/>
      <c r="HN40" s="444"/>
      <c r="HO40" s="444"/>
      <c r="HP40" s="444"/>
      <c r="HQ40" s="444"/>
      <c r="HR40" s="444"/>
      <c r="HS40" s="444"/>
      <c r="HT40" s="444"/>
      <c r="HU40" s="444"/>
      <c r="HV40" s="444"/>
      <c r="HW40" s="444"/>
      <c r="HX40" s="444"/>
      <c r="HY40" s="444"/>
      <c r="HZ40" s="444"/>
      <c r="IA40" s="444"/>
      <c r="IB40" s="444"/>
      <c r="IC40" s="444"/>
      <c r="ID40" s="444"/>
      <c r="IE40" s="444"/>
      <c r="IF40" s="444"/>
      <c r="IG40" s="444"/>
      <c r="IH40" s="444"/>
      <c r="II40" s="444"/>
      <c r="IJ40" s="444"/>
      <c r="IK40" s="444"/>
      <c r="IL40" s="444"/>
      <c r="IM40" s="444"/>
      <c r="IN40" s="444"/>
      <c r="IO40" s="444"/>
      <c r="IP40" s="444"/>
      <c r="IQ40" s="444"/>
      <c r="IR40" s="444"/>
      <c r="IS40" s="444"/>
      <c r="IT40" s="444"/>
      <c r="IU40" s="444"/>
      <c r="IV40" s="444"/>
      <c r="IW40" s="444"/>
      <c r="IX40" s="444"/>
      <c r="IY40" s="444"/>
      <c r="IZ40" s="444"/>
      <c r="JA40" s="444"/>
      <c r="JB40" s="444"/>
      <c r="JC40" s="444"/>
      <c r="JD40" s="444"/>
      <c r="JE40" s="444"/>
      <c r="JF40" s="444"/>
      <c r="JG40" s="444"/>
      <c r="JH40" s="444"/>
      <c r="JI40" s="444"/>
      <c r="JJ40" s="444"/>
      <c r="JK40" s="444"/>
      <c r="JL40" s="444"/>
      <c r="JM40" s="444"/>
      <c r="JN40" s="444"/>
      <c r="JO40" s="444"/>
      <c r="JP40" s="444"/>
      <c r="JQ40" s="444"/>
      <c r="JR40" s="444"/>
      <c r="JS40" s="444"/>
      <c r="JT40" s="444"/>
      <c r="JU40" s="444"/>
      <c r="JV40" s="444"/>
      <c r="JW40" s="444"/>
      <c r="JX40" s="444"/>
      <c r="JY40" s="444"/>
      <c r="JZ40" s="444"/>
      <c r="KA40" s="444"/>
      <c r="KB40" s="444"/>
      <c r="KC40" s="444"/>
      <c r="KD40" s="444"/>
      <c r="KE40" s="444"/>
      <c r="KF40" s="444"/>
      <c r="KG40" s="444"/>
      <c r="KH40" s="444"/>
      <c r="KI40" s="444"/>
      <c r="KJ40" s="444"/>
      <c r="KK40" s="444"/>
      <c r="KL40" s="444"/>
      <c r="KM40" s="444"/>
      <c r="KN40" s="444"/>
      <c r="KO40" s="444"/>
      <c r="KP40" s="444"/>
      <c r="KQ40" s="444"/>
      <c r="KR40" s="444"/>
      <c r="KS40" s="444"/>
      <c r="KT40" s="444"/>
      <c r="KU40" s="444"/>
      <c r="KV40" s="444"/>
      <c r="KW40" s="444"/>
      <c r="KX40" s="444"/>
      <c r="KY40" s="444"/>
      <c r="KZ40" s="444"/>
      <c r="LA40" s="444"/>
      <c r="LB40" s="444"/>
      <c r="LC40" s="444"/>
      <c r="LD40" s="444"/>
      <c r="LE40" s="444"/>
      <c r="LF40" s="444"/>
      <c r="LG40" s="444"/>
      <c r="LH40" s="444"/>
      <c r="LI40" s="444"/>
      <c r="LJ40" s="444"/>
      <c r="LK40" s="444"/>
      <c r="LL40" s="444"/>
      <c r="LM40" s="444"/>
      <c r="LN40" s="444"/>
      <c r="LO40" s="444"/>
      <c r="LP40" s="444"/>
      <c r="LQ40" s="444"/>
      <c r="LR40" s="444"/>
      <c r="LS40" s="444"/>
      <c r="LT40" s="444"/>
      <c r="LU40" s="444"/>
      <c r="LV40" s="444"/>
      <c r="LW40" s="444"/>
      <c r="LX40" s="444"/>
      <c r="LY40" s="444"/>
      <c r="LZ40" s="444"/>
      <c r="MA40" s="444"/>
      <c r="MB40" s="444"/>
      <c r="MC40" s="444"/>
      <c r="MD40" s="444"/>
      <c r="ME40" s="444"/>
      <c r="MF40" s="444"/>
      <c r="MG40" s="444"/>
      <c r="MH40" s="444"/>
      <c r="MI40" s="444"/>
      <c r="MJ40" s="444"/>
      <c r="MK40" s="444"/>
      <c r="ML40" s="444"/>
      <c r="MM40" s="444"/>
      <c r="MN40" s="444"/>
      <c r="MO40" s="444"/>
      <c r="MP40" s="444"/>
      <c r="MQ40" s="444"/>
      <c r="MR40" s="444"/>
      <c r="MS40" s="444"/>
      <c r="MT40" s="444"/>
      <c r="MU40" s="444"/>
      <c r="MV40" s="444"/>
      <c r="MW40" s="444"/>
      <c r="MX40" s="444"/>
      <c r="MY40" s="444"/>
      <c r="MZ40" s="444"/>
      <c r="NA40" s="444"/>
      <c r="NB40" s="444"/>
      <c r="NC40" s="444"/>
      <c r="ND40" s="444"/>
      <c r="NE40" s="444"/>
      <c r="NF40" s="444"/>
      <c r="NG40" s="444"/>
      <c r="NH40" s="444"/>
      <c r="NI40" s="444"/>
      <c r="NJ40" s="444"/>
      <c r="NK40" s="444"/>
      <c r="NL40" s="444"/>
      <c r="NM40" s="444"/>
      <c r="NN40" s="444"/>
      <c r="NO40" s="444"/>
      <c r="NP40" s="444"/>
      <c r="NQ40" s="444"/>
      <c r="NR40" s="444"/>
      <c r="NS40" s="444"/>
      <c r="NT40" s="444"/>
      <c r="NU40" s="444"/>
      <c r="NV40" s="444"/>
      <c r="NW40" s="444"/>
      <c r="NX40" s="444"/>
      <c r="NY40" s="444"/>
      <c r="NZ40" s="444"/>
      <c r="OA40" s="444"/>
      <c r="OB40" s="444"/>
      <c r="OC40" s="444"/>
      <c r="OD40" s="444"/>
      <c r="OE40" s="444"/>
      <c r="OF40" s="444"/>
      <c r="OG40" s="444"/>
      <c r="OH40" s="444"/>
      <c r="OI40" s="444"/>
      <c r="OJ40" s="444"/>
      <c r="OK40" s="444"/>
      <c r="OL40" s="444"/>
      <c r="OM40" s="444"/>
      <c r="ON40" s="444"/>
      <c r="OO40" s="444"/>
      <c r="OP40" s="444"/>
      <c r="OQ40" s="444"/>
      <c r="OR40" s="444"/>
      <c r="OS40" s="444"/>
      <c r="OT40" s="444"/>
      <c r="OU40" s="444"/>
      <c r="OV40" s="444"/>
      <c r="OW40" s="444"/>
      <c r="OX40" s="444"/>
      <c r="OY40" s="444"/>
      <c r="OZ40" s="444"/>
      <c r="PA40" s="444"/>
      <c r="PB40" s="444"/>
      <c r="PC40" s="444"/>
      <c r="PD40" s="444"/>
      <c r="PE40" s="444"/>
      <c r="PF40" s="444"/>
      <c r="PG40" s="444"/>
      <c r="PH40" s="444"/>
      <c r="PI40" s="444"/>
      <c r="PJ40" s="444"/>
      <c r="PK40" s="444"/>
      <c r="PL40" s="444"/>
      <c r="PM40" s="444"/>
      <c r="PN40" s="444"/>
      <c r="PO40" s="444"/>
      <c r="PP40" s="444"/>
      <c r="PQ40" s="444"/>
      <c r="PR40" s="444"/>
      <c r="PS40" s="444"/>
      <c r="PT40" s="444"/>
      <c r="PU40" s="444"/>
      <c r="PV40" s="444"/>
      <c r="PW40" s="444"/>
      <c r="PX40" s="444"/>
      <c r="PY40" s="444"/>
      <c r="PZ40" s="444"/>
      <c r="QA40" s="444"/>
      <c r="QB40" s="444"/>
      <c r="QC40" s="444"/>
      <c r="QD40" s="444"/>
      <c r="QE40" s="444"/>
      <c r="QF40" s="444"/>
      <c r="QG40" s="444"/>
      <c r="QH40" s="444"/>
      <c r="QI40" s="444"/>
      <c r="QJ40" s="444"/>
      <c r="QK40" s="444"/>
      <c r="QL40" s="444"/>
      <c r="QM40" s="444"/>
      <c r="QN40" s="444"/>
      <c r="QO40" s="444"/>
      <c r="QP40" s="444"/>
      <c r="QQ40" s="444"/>
      <c r="QR40" s="444"/>
      <c r="QS40" s="444"/>
      <c r="QT40" s="444"/>
      <c r="QU40" s="444"/>
      <c r="QV40" s="444"/>
      <c r="QW40" s="444"/>
      <c r="QX40" s="444"/>
      <c r="QY40" s="444"/>
      <c r="QZ40" s="444"/>
      <c r="RA40" s="444"/>
      <c r="RB40" s="444"/>
      <c r="RC40" s="444"/>
      <c r="RD40" s="444"/>
      <c r="RE40" s="444"/>
      <c r="RF40" s="444"/>
      <c r="RG40" s="444"/>
      <c r="RH40" s="444"/>
      <c r="RI40" s="444"/>
      <c r="RJ40" s="444"/>
      <c r="RK40" s="444"/>
      <c r="RL40" s="444"/>
      <c r="RM40" s="444"/>
      <c r="RN40" s="444"/>
      <c r="RO40" s="444"/>
      <c r="RP40" s="444"/>
      <c r="RQ40" s="444"/>
      <c r="RR40" s="444"/>
      <c r="RS40" s="444"/>
      <c r="RT40" s="444"/>
      <c r="RU40" s="444"/>
      <c r="RV40" s="444"/>
      <c r="RW40" s="444"/>
      <c r="RX40" s="444"/>
      <c r="RY40" s="444"/>
      <c r="RZ40" s="444"/>
      <c r="SA40" s="444"/>
      <c r="SB40" s="444"/>
      <c r="SC40" s="444"/>
      <c r="SD40" s="444"/>
      <c r="SE40" s="444"/>
      <c r="SF40" s="444"/>
      <c r="SG40" s="444"/>
      <c r="SH40" s="444"/>
      <c r="SI40" s="444"/>
      <c r="SJ40" s="444"/>
      <c r="SK40" s="444"/>
      <c r="SL40" s="444"/>
      <c r="SM40" s="444"/>
      <c r="SN40" s="444"/>
      <c r="SO40" s="444"/>
      <c r="SP40" s="444"/>
      <c r="SQ40" s="444"/>
      <c r="SR40" s="444"/>
      <c r="SS40" s="444"/>
      <c r="ST40" s="444"/>
      <c r="SU40" s="444"/>
      <c r="SV40" s="444"/>
      <c r="SW40" s="444"/>
      <c r="SX40" s="444"/>
      <c r="SY40" s="444"/>
      <c r="SZ40" s="444"/>
      <c r="TA40" s="444"/>
      <c r="TB40" s="444"/>
      <c r="TC40" s="444"/>
      <c r="TD40" s="444"/>
      <c r="TE40" s="444"/>
      <c r="TF40" s="444"/>
      <c r="TG40" s="444"/>
      <c r="TH40" s="444"/>
      <c r="TI40" s="444"/>
      <c r="TJ40" s="444"/>
      <c r="TK40" s="444"/>
      <c r="TL40" s="444"/>
      <c r="TM40" s="444"/>
      <c r="TN40" s="444"/>
      <c r="TO40" s="444"/>
      <c r="TP40" s="444"/>
      <c r="TQ40" s="444"/>
      <c r="TR40" s="444"/>
      <c r="TS40" s="444"/>
      <c r="TT40" s="444"/>
      <c r="TU40" s="444"/>
      <c r="TV40" s="444"/>
      <c r="TW40" s="444"/>
      <c r="TX40" s="444"/>
      <c r="TY40" s="444"/>
      <c r="TZ40" s="444"/>
      <c r="UA40" s="444"/>
      <c r="UB40" s="444"/>
      <c r="UC40" s="444"/>
      <c r="UD40" s="444"/>
      <c r="UE40" s="444"/>
      <c r="UF40" s="444"/>
      <c r="UG40" s="444"/>
      <c r="UH40" s="444"/>
      <c r="UI40" s="444"/>
      <c r="UJ40" s="444"/>
      <c r="UK40" s="444"/>
      <c r="UL40" s="444"/>
      <c r="UM40" s="444"/>
      <c r="UN40" s="444"/>
      <c r="UO40" s="444"/>
      <c r="UP40" s="444"/>
      <c r="UQ40" s="444"/>
      <c r="UR40" s="444"/>
      <c r="US40" s="444"/>
      <c r="UT40" s="444"/>
      <c r="UU40" s="444"/>
      <c r="UV40" s="444"/>
      <c r="UW40" s="444"/>
      <c r="UX40" s="444"/>
      <c r="UY40" s="444"/>
      <c r="UZ40" s="444"/>
      <c r="VA40" s="444"/>
      <c r="VB40" s="444"/>
      <c r="VC40" s="444"/>
      <c r="VD40" s="444"/>
      <c r="VE40" s="444"/>
      <c r="VF40" s="444"/>
      <c r="VG40" s="444"/>
      <c r="VH40" s="444"/>
      <c r="VI40" s="444"/>
      <c r="VJ40" s="444"/>
      <c r="VK40" s="444"/>
      <c r="VL40" s="444"/>
      <c r="VM40" s="444"/>
      <c r="VN40" s="444"/>
      <c r="VO40" s="444"/>
      <c r="VP40" s="444"/>
      <c r="VQ40" s="444"/>
      <c r="VR40" s="444"/>
      <c r="VS40" s="444"/>
      <c r="VT40" s="444"/>
      <c r="VU40" s="444"/>
      <c r="VV40" s="444"/>
      <c r="VW40" s="444"/>
      <c r="VX40" s="444"/>
      <c r="VY40" s="444"/>
      <c r="VZ40" s="444"/>
      <c r="WA40" s="444"/>
      <c r="WB40" s="444"/>
      <c r="WC40" s="444"/>
      <c r="WD40" s="444"/>
      <c r="WE40" s="444"/>
      <c r="WF40" s="444"/>
      <c r="WG40" s="444"/>
      <c r="WH40" s="444"/>
      <c r="WI40" s="444"/>
      <c r="WJ40" s="444"/>
      <c r="WK40" s="444"/>
      <c r="WL40" s="444"/>
      <c r="WM40" s="444"/>
      <c r="WN40" s="444"/>
      <c r="WO40" s="444"/>
      <c r="WP40" s="444"/>
      <c r="WQ40" s="444"/>
      <c r="WR40" s="444"/>
      <c r="WS40" s="444"/>
      <c r="WT40" s="444"/>
      <c r="WU40" s="444"/>
      <c r="WV40" s="444"/>
      <c r="WW40" s="444"/>
      <c r="WX40" s="444"/>
      <c r="WY40" s="444"/>
      <c r="WZ40" s="444"/>
      <c r="XA40" s="444"/>
      <c r="XB40" s="444"/>
      <c r="XC40" s="444"/>
      <c r="XD40" s="444"/>
      <c r="XE40" s="444"/>
      <c r="XF40" s="444"/>
      <c r="XG40" s="443"/>
    </row>
    <row r="41" spans="1:631" s="455" customFormat="1" ht="14.4">
      <c r="A41" s="1137"/>
      <c r="B41" s="1163" t="s">
        <v>241</v>
      </c>
      <c r="C41" s="1164" t="s">
        <v>810</v>
      </c>
      <c r="D41" s="1172">
        <v>25</v>
      </c>
      <c r="E41" s="374">
        <f t="shared" si="13"/>
        <v>0.10698431871512973</v>
      </c>
      <c r="F41" s="1166" t="s">
        <v>0</v>
      </c>
      <c r="G41" s="1167">
        <v>12</v>
      </c>
      <c r="H41" s="1168">
        <f t="shared" si="4"/>
        <v>620.18833414713538</v>
      </c>
      <c r="I41" s="1169">
        <f t="shared" si="5"/>
        <v>1611.8074999999999</v>
      </c>
      <c r="J41" s="1169">
        <f t="shared" si="6"/>
        <v>1611.8074999999999</v>
      </c>
      <c r="K41" s="447">
        <f t="shared" si="7"/>
        <v>0</v>
      </c>
      <c r="L41" s="448">
        <v>7442.260009765625</v>
      </c>
      <c r="M41" s="447"/>
      <c r="N41" s="1170">
        <v>2901.25</v>
      </c>
      <c r="O41" s="1170">
        <v>19341.689999999999</v>
      </c>
      <c r="P41" s="449">
        <f t="shared" si="8"/>
        <v>0</v>
      </c>
      <c r="Q41" s="1170">
        <v>19341.689999999999</v>
      </c>
      <c r="R41" s="449"/>
      <c r="S41" s="450"/>
      <c r="T41" s="449"/>
      <c r="U41" s="451">
        <v>0</v>
      </c>
      <c r="V41" s="450">
        <f t="shared" si="1"/>
        <v>0</v>
      </c>
      <c r="W41" s="449">
        <f t="shared" si="1"/>
        <v>0</v>
      </c>
      <c r="X41" s="449">
        <f t="shared" si="12"/>
        <v>0</v>
      </c>
      <c r="Y41" s="452">
        <f t="shared" si="14"/>
        <v>1.8366031317579932</v>
      </c>
      <c r="Z41" s="450">
        <f t="shared" si="3"/>
        <v>13668.478041292819</v>
      </c>
      <c r="AA41" s="453" t="str">
        <f t="shared" si="9"/>
        <v/>
      </c>
      <c r="AB41" s="1171" t="str">
        <f t="shared" si="10"/>
        <v/>
      </c>
      <c r="AC41" s="444"/>
      <c r="AD41" s="444"/>
      <c r="AE41" s="444"/>
      <c r="AF41" s="444"/>
      <c r="AG41" s="444"/>
      <c r="AH41" s="444"/>
      <c r="AI41" s="444"/>
      <c r="AJ41" s="444"/>
      <c r="AK41" s="444"/>
      <c r="AL41" s="444"/>
      <c r="AM41" s="444"/>
      <c r="AN41" s="444"/>
      <c r="AO41" s="444"/>
      <c r="AP41" s="444"/>
      <c r="AQ41" s="444"/>
      <c r="AR41" s="444"/>
      <c r="AS41" s="444"/>
      <c r="AT41" s="444"/>
      <c r="AU41" s="444"/>
      <c r="AV41" s="444"/>
      <c r="AW41" s="444"/>
      <c r="AX41" s="444"/>
      <c r="AY41" s="444"/>
      <c r="AZ41" s="444"/>
      <c r="BA41" s="444"/>
      <c r="BB41" s="444"/>
      <c r="BC41" s="444"/>
      <c r="BD41" s="444"/>
      <c r="BE41" s="444"/>
      <c r="BF41" s="444"/>
      <c r="BG41" s="444"/>
      <c r="BH41" s="444"/>
      <c r="BI41" s="444"/>
      <c r="BJ41" s="444"/>
      <c r="BK41" s="444"/>
      <c r="BL41" s="444"/>
      <c r="BM41" s="444"/>
      <c r="BN41" s="444"/>
      <c r="BO41" s="444"/>
      <c r="BP41" s="444"/>
      <c r="BQ41" s="444"/>
      <c r="BR41" s="444"/>
      <c r="BS41" s="444"/>
      <c r="BT41" s="444"/>
      <c r="BU41" s="444"/>
      <c r="BV41" s="444"/>
      <c r="BW41" s="444"/>
      <c r="BX41" s="444"/>
      <c r="BY41" s="444"/>
      <c r="BZ41" s="444"/>
      <c r="CA41" s="444"/>
      <c r="CB41" s="444"/>
      <c r="CC41" s="444"/>
      <c r="CD41" s="444"/>
      <c r="CE41" s="444"/>
      <c r="CF41" s="444"/>
      <c r="CG41" s="444"/>
      <c r="CH41" s="444"/>
      <c r="CI41" s="444"/>
      <c r="CJ41" s="444"/>
      <c r="CK41" s="444"/>
      <c r="CL41" s="444"/>
      <c r="CM41" s="444"/>
      <c r="CN41" s="444"/>
      <c r="CO41" s="444"/>
      <c r="CP41" s="444"/>
      <c r="CQ41" s="444"/>
      <c r="CR41" s="444"/>
      <c r="CS41" s="444"/>
      <c r="CT41" s="444"/>
      <c r="CU41" s="444"/>
      <c r="CV41" s="444"/>
      <c r="CW41" s="444"/>
      <c r="CX41" s="444"/>
      <c r="CY41" s="444"/>
      <c r="CZ41" s="444"/>
      <c r="DA41" s="444"/>
      <c r="DB41" s="444"/>
      <c r="DC41" s="444"/>
      <c r="DD41" s="444"/>
      <c r="DE41" s="444"/>
      <c r="DF41" s="444"/>
      <c r="DG41" s="444"/>
      <c r="DH41" s="444"/>
      <c r="DI41" s="444"/>
      <c r="DJ41" s="444"/>
      <c r="DK41" s="444"/>
      <c r="DL41" s="444"/>
      <c r="DM41" s="444"/>
      <c r="DN41" s="444"/>
      <c r="DO41" s="444"/>
      <c r="DP41" s="444"/>
      <c r="DQ41" s="444"/>
      <c r="DR41" s="444"/>
      <c r="DS41" s="444"/>
      <c r="DT41" s="444"/>
      <c r="DU41" s="444"/>
      <c r="DV41" s="444"/>
      <c r="DW41" s="444"/>
      <c r="DX41" s="444"/>
      <c r="DY41" s="444"/>
      <c r="DZ41" s="444"/>
      <c r="EA41" s="444"/>
      <c r="EB41" s="444"/>
      <c r="EC41" s="444"/>
      <c r="ED41" s="444"/>
      <c r="EE41" s="444"/>
      <c r="EF41" s="444"/>
      <c r="EG41" s="444"/>
      <c r="EH41" s="444"/>
      <c r="EI41" s="444"/>
      <c r="EJ41" s="444"/>
      <c r="EK41" s="444"/>
      <c r="EL41" s="444"/>
      <c r="EM41" s="444"/>
      <c r="EN41" s="444"/>
      <c r="EO41" s="444"/>
      <c r="EP41" s="444"/>
      <c r="EQ41" s="444"/>
      <c r="ER41" s="444"/>
      <c r="ES41" s="444"/>
      <c r="ET41" s="444"/>
      <c r="EU41" s="444"/>
      <c r="EV41" s="444"/>
      <c r="EW41" s="444"/>
      <c r="EX41" s="444"/>
      <c r="EY41" s="444"/>
      <c r="EZ41" s="444"/>
      <c r="FA41" s="444"/>
      <c r="FB41" s="444"/>
      <c r="FC41" s="444"/>
      <c r="FD41" s="444"/>
      <c r="FE41" s="444"/>
      <c r="FF41" s="444"/>
      <c r="FG41" s="444"/>
      <c r="FH41" s="444"/>
      <c r="FI41" s="444"/>
      <c r="FJ41" s="444"/>
      <c r="FK41" s="444"/>
      <c r="FL41" s="444"/>
      <c r="FM41" s="444"/>
      <c r="FN41" s="444"/>
      <c r="FO41" s="444"/>
      <c r="FP41" s="444"/>
      <c r="FQ41" s="444"/>
      <c r="FR41" s="444"/>
      <c r="FS41" s="444"/>
      <c r="FT41" s="444"/>
      <c r="FU41" s="444"/>
      <c r="FV41" s="444"/>
      <c r="FW41" s="444"/>
      <c r="FX41" s="444"/>
      <c r="FY41" s="444"/>
      <c r="FZ41" s="444"/>
      <c r="GA41" s="444"/>
      <c r="GB41" s="444"/>
      <c r="GC41" s="444"/>
      <c r="GD41" s="444"/>
      <c r="GE41" s="444"/>
      <c r="GF41" s="444"/>
      <c r="GG41" s="444"/>
      <c r="GH41" s="444"/>
      <c r="GI41" s="444"/>
      <c r="GJ41" s="444"/>
      <c r="GK41" s="444"/>
      <c r="GL41" s="444"/>
      <c r="GM41" s="444"/>
      <c r="GN41" s="444"/>
      <c r="GO41" s="444"/>
      <c r="GP41" s="444"/>
      <c r="GQ41" s="444"/>
      <c r="GR41" s="444"/>
      <c r="GS41" s="444"/>
      <c r="GT41" s="444"/>
      <c r="GU41" s="444"/>
      <c r="GV41" s="444"/>
      <c r="GW41" s="444"/>
      <c r="GX41" s="444"/>
      <c r="GY41" s="444"/>
      <c r="GZ41" s="444"/>
      <c r="HA41" s="444"/>
      <c r="HB41" s="444"/>
      <c r="HC41" s="444"/>
      <c r="HD41" s="444"/>
      <c r="HE41" s="444"/>
      <c r="HF41" s="444"/>
      <c r="HG41" s="444"/>
      <c r="HH41" s="444"/>
      <c r="HI41" s="444"/>
      <c r="HJ41" s="444"/>
      <c r="HK41" s="444"/>
      <c r="HL41" s="444"/>
      <c r="HM41" s="444"/>
      <c r="HN41" s="444"/>
      <c r="HO41" s="444"/>
      <c r="HP41" s="444"/>
      <c r="HQ41" s="444"/>
      <c r="HR41" s="444"/>
      <c r="HS41" s="444"/>
      <c r="HT41" s="444"/>
      <c r="HU41" s="444"/>
      <c r="HV41" s="444"/>
      <c r="HW41" s="444"/>
      <c r="HX41" s="444"/>
      <c r="HY41" s="444"/>
      <c r="HZ41" s="444"/>
      <c r="IA41" s="444"/>
      <c r="IB41" s="444"/>
      <c r="IC41" s="444"/>
      <c r="ID41" s="444"/>
      <c r="IE41" s="444"/>
      <c r="IF41" s="444"/>
      <c r="IG41" s="444"/>
      <c r="IH41" s="444"/>
      <c r="II41" s="444"/>
      <c r="IJ41" s="444"/>
      <c r="IK41" s="444"/>
      <c r="IL41" s="444"/>
      <c r="IM41" s="444"/>
      <c r="IN41" s="444"/>
      <c r="IO41" s="444"/>
      <c r="IP41" s="444"/>
      <c r="IQ41" s="444"/>
      <c r="IR41" s="444"/>
      <c r="IS41" s="444"/>
      <c r="IT41" s="444"/>
      <c r="IU41" s="444"/>
      <c r="IV41" s="444"/>
      <c r="IW41" s="444"/>
      <c r="IX41" s="444"/>
      <c r="IY41" s="444"/>
      <c r="IZ41" s="444"/>
      <c r="JA41" s="444"/>
      <c r="JB41" s="444"/>
      <c r="JC41" s="444"/>
      <c r="JD41" s="444"/>
      <c r="JE41" s="444"/>
      <c r="JF41" s="444"/>
      <c r="JG41" s="444"/>
      <c r="JH41" s="444"/>
      <c r="JI41" s="444"/>
      <c r="JJ41" s="444"/>
      <c r="JK41" s="444"/>
      <c r="JL41" s="444"/>
      <c r="JM41" s="444"/>
      <c r="JN41" s="444"/>
      <c r="JO41" s="444"/>
      <c r="JP41" s="444"/>
      <c r="JQ41" s="444"/>
      <c r="JR41" s="444"/>
      <c r="JS41" s="444"/>
      <c r="JT41" s="444"/>
      <c r="JU41" s="444"/>
      <c r="JV41" s="444"/>
      <c r="JW41" s="444"/>
      <c r="JX41" s="444"/>
      <c r="JY41" s="444"/>
      <c r="JZ41" s="444"/>
      <c r="KA41" s="444"/>
      <c r="KB41" s="444"/>
      <c r="KC41" s="444"/>
      <c r="KD41" s="444"/>
      <c r="KE41" s="444"/>
      <c r="KF41" s="444"/>
      <c r="KG41" s="444"/>
      <c r="KH41" s="444"/>
      <c r="KI41" s="444"/>
      <c r="KJ41" s="444"/>
      <c r="KK41" s="444"/>
      <c r="KL41" s="444"/>
      <c r="KM41" s="444"/>
      <c r="KN41" s="444"/>
      <c r="KO41" s="444"/>
      <c r="KP41" s="444"/>
      <c r="KQ41" s="444"/>
      <c r="KR41" s="444"/>
      <c r="KS41" s="444"/>
      <c r="KT41" s="444"/>
      <c r="KU41" s="444"/>
      <c r="KV41" s="444"/>
      <c r="KW41" s="444"/>
      <c r="KX41" s="444"/>
      <c r="KY41" s="444"/>
      <c r="KZ41" s="444"/>
      <c r="LA41" s="444"/>
      <c r="LB41" s="444"/>
      <c r="LC41" s="444"/>
      <c r="LD41" s="444"/>
      <c r="LE41" s="444"/>
      <c r="LF41" s="444"/>
      <c r="LG41" s="444"/>
      <c r="LH41" s="444"/>
      <c r="LI41" s="444"/>
      <c r="LJ41" s="444"/>
      <c r="LK41" s="444"/>
      <c r="LL41" s="444"/>
      <c r="LM41" s="444"/>
      <c r="LN41" s="444"/>
      <c r="LO41" s="444"/>
      <c r="LP41" s="444"/>
      <c r="LQ41" s="444"/>
      <c r="LR41" s="444"/>
      <c r="LS41" s="444"/>
      <c r="LT41" s="444"/>
      <c r="LU41" s="444"/>
      <c r="LV41" s="444"/>
      <c r="LW41" s="444"/>
      <c r="LX41" s="444"/>
      <c r="LY41" s="444"/>
      <c r="LZ41" s="444"/>
      <c r="MA41" s="444"/>
      <c r="MB41" s="444"/>
      <c r="MC41" s="444"/>
      <c r="MD41" s="444"/>
      <c r="ME41" s="444"/>
      <c r="MF41" s="444"/>
      <c r="MG41" s="444"/>
      <c r="MH41" s="444"/>
      <c r="MI41" s="444"/>
      <c r="MJ41" s="444"/>
      <c r="MK41" s="444"/>
      <c r="ML41" s="444"/>
      <c r="MM41" s="444"/>
      <c r="MN41" s="444"/>
      <c r="MO41" s="444"/>
      <c r="MP41" s="444"/>
      <c r="MQ41" s="444"/>
      <c r="MR41" s="444"/>
      <c r="MS41" s="444"/>
      <c r="MT41" s="444"/>
      <c r="MU41" s="444"/>
      <c r="MV41" s="444"/>
      <c r="MW41" s="444"/>
      <c r="MX41" s="444"/>
      <c r="MY41" s="444"/>
      <c r="MZ41" s="444"/>
      <c r="NA41" s="444"/>
      <c r="NB41" s="444"/>
      <c r="NC41" s="444"/>
      <c r="ND41" s="444"/>
      <c r="NE41" s="444"/>
      <c r="NF41" s="444"/>
      <c r="NG41" s="444"/>
      <c r="NH41" s="444"/>
      <c r="NI41" s="444"/>
      <c r="NJ41" s="444"/>
      <c r="NK41" s="444"/>
      <c r="NL41" s="444"/>
      <c r="NM41" s="444"/>
      <c r="NN41" s="444"/>
      <c r="NO41" s="444"/>
      <c r="NP41" s="444"/>
      <c r="NQ41" s="444"/>
      <c r="NR41" s="444"/>
      <c r="NS41" s="444"/>
      <c r="NT41" s="444"/>
      <c r="NU41" s="444"/>
      <c r="NV41" s="444"/>
      <c r="NW41" s="444"/>
      <c r="NX41" s="444"/>
      <c r="NY41" s="444"/>
      <c r="NZ41" s="444"/>
      <c r="OA41" s="444"/>
      <c r="OB41" s="444"/>
      <c r="OC41" s="444"/>
      <c r="OD41" s="444"/>
      <c r="OE41" s="444"/>
      <c r="OF41" s="444"/>
      <c r="OG41" s="444"/>
      <c r="OH41" s="444"/>
      <c r="OI41" s="444"/>
      <c r="OJ41" s="444"/>
      <c r="OK41" s="444"/>
      <c r="OL41" s="444"/>
      <c r="OM41" s="444"/>
      <c r="ON41" s="444"/>
      <c r="OO41" s="444"/>
      <c r="OP41" s="444"/>
      <c r="OQ41" s="444"/>
      <c r="OR41" s="444"/>
      <c r="OS41" s="444"/>
      <c r="OT41" s="444"/>
      <c r="OU41" s="444"/>
      <c r="OV41" s="444"/>
      <c r="OW41" s="444"/>
      <c r="OX41" s="444"/>
      <c r="OY41" s="444"/>
      <c r="OZ41" s="444"/>
      <c r="PA41" s="444"/>
      <c r="PB41" s="444"/>
      <c r="PC41" s="444"/>
      <c r="PD41" s="444"/>
      <c r="PE41" s="444"/>
      <c r="PF41" s="444"/>
      <c r="PG41" s="444"/>
      <c r="PH41" s="444"/>
      <c r="PI41" s="444"/>
      <c r="PJ41" s="444"/>
      <c r="PK41" s="444"/>
      <c r="PL41" s="444"/>
      <c r="PM41" s="444"/>
      <c r="PN41" s="444"/>
      <c r="PO41" s="444"/>
      <c r="PP41" s="444"/>
      <c r="PQ41" s="444"/>
      <c r="PR41" s="444"/>
      <c r="PS41" s="444"/>
      <c r="PT41" s="444"/>
      <c r="PU41" s="444"/>
      <c r="PV41" s="444"/>
      <c r="PW41" s="444"/>
      <c r="PX41" s="444"/>
      <c r="PY41" s="444"/>
      <c r="PZ41" s="444"/>
      <c r="QA41" s="444"/>
      <c r="QB41" s="444"/>
      <c r="QC41" s="444"/>
      <c r="QD41" s="444"/>
      <c r="QE41" s="444"/>
      <c r="QF41" s="444"/>
      <c r="QG41" s="444"/>
      <c r="QH41" s="444"/>
      <c r="QI41" s="444"/>
      <c r="QJ41" s="444"/>
      <c r="QK41" s="444"/>
      <c r="QL41" s="444"/>
      <c r="QM41" s="444"/>
      <c r="QN41" s="444"/>
      <c r="QO41" s="444"/>
      <c r="QP41" s="444"/>
      <c r="QQ41" s="444"/>
      <c r="QR41" s="444"/>
      <c r="QS41" s="444"/>
      <c r="QT41" s="444"/>
      <c r="QU41" s="444"/>
      <c r="QV41" s="444"/>
      <c r="QW41" s="444"/>
      <c r="QX41" s="444"/>
      <c r="QY41" s="444"/>
      <c r="QZ41" s="444"/>
      <c r="RA41" s="444"/>
      <c r="RB41" s="444"/>
      <c r="RC41" s="444"/>
      <c r="RD41" s="444"/>
      <c r="RE41" s="444"/>
      <c r="RF41" s="444"/>
      <c r="RG41" s="444"/>
      <c r="RH41" s="444"/>
      <c r="RI41" s="444"/>
      <c r="RJ41" s="444"/>
      <c r="RK41" s="444"/>
      <c r="RL41" s="444"/>
      <c r="RM41" s="444"/>
      <c r="RN41" s="444"/>
      <c r="RO41" s="444"/>
      <c r="RP41" s="444"/>
      <c r="RQ41" s="444"/>
      <c r="RR41" s="444"/>
      <c r="RS41" s="444"/>
      <c r="RT41" s="444"/>
      <c r="RU41" s="444"/>
      <c r="RV41" s="444"/>
      <c r="RW41" s="444"/>
      <c r="RX41" s="444"/>
      <c r="RY41" s="444"/>
      <c r="RZ41" s="444"/>
      <c r="SA41" s="444"/>
      <c r="SB41" s="444"/>
      <c r="SC41" s="444"/>
      <c r="SD41" s="444"/>
      <c r="SE41" s="444"/>
      <c r="SF41" s="444"/>
      <c r="SG41" s="444"/>
      <c r="SH41" s="444"/>
      <c r="SI41" s="444"/>
      <c r="SJ41" s="444"/>
      <c r="SK41" s="444"/>
      <c r="SL41" s="444"/>
      <c r="SM41" s="444"/>
      <c r="SN41" s="444"/>
      <c r="SO41" s="444"/>
      <c r="SP41" s="444"/>
      <c r="SQ41" s="444"/>
      <c r="SR41" s="444"/>
      <c r="SS41" s="444"/>
      <c r="ST41" s="444"/>
      <c r="SU41" s="444"/>
      <c r="SV41" s="444"/>
      <c r="SW41" s="444"/>
      <c r="SX41" s="444"/>
      <c r="SY41" s="444"/>
      <c r="SZ41" s="444"/>
      <c r="TA41" s="444"/>
      <c r="TB41" s="444"/>
      <c r="TC41" s="444"/>
      <c r="TD41" s="444"/>
      <c r="TE41" s="444"/>
      <c r="TF41" s="444"/>
      <c r="TG41" s="444"/>
      <c r="TH41" s="444"/>
      <c r="TI41" s="444"/>
      <c r="TJ41" s="444"/>
      <c r="TK41" s="444"/>
      <c r="TL41" s="444"/>
      <c r="TM41" s="444"/>
      <c r="TN41" s="444"/>
      <c r="TO41" s="444"/>
      <c r="TP41" s="444"/>
      <c r="TQ41" s="444"/>
      <c r="TR41" s="444"/>
      <c r="TS41" s="444"/>
      <c r="TT41" s="444"/>
      <c r="TU41" s="444"/>
      <c r="TV41" s="444"/>
      <c r="TW41" s="444"/>
      <c r="TX41" s="444"/>
      <c r="TY41" s="444"/>
      <c r="TZ41" s="444"/>
      <c r="UA41" s="444"/>
      <c r="UB41" s="444"/>
      <c r="UC41" s="444"/>
      <c r="UD41" s="444"/>
      <c r="UE41" s="444"/>
      <c r="UF41" s="444"/>
      <c r="UG41" s="444"/>
      <c r="UH41" s="444"/>
      <c r="UI41" s="444"/>
      <c r="UJ41" s="444"/>
      <c r="UK41" s="444"/>
      <c r="UL41" s="444"/>
      <c r="UM41" s="444"/>
      <c r="UN41" s="444"/>
      <c r="UO41" s="444"/>
      <c r="UP41" s="444"/>
      <c r="UQ41" s="444"/>
      <c r="UR41" s="444"/>
      <c r="US41" s="444"/>
      <c r="UT41" s="444"/>
      <c r="UU41" s="444"/>
      <c r="UV41" s="444"/>
      <c r="UW41" s="444"/>
      <c r="UX41" s="444"/>
      <c r="UY41" s="444"/>
      <c r="UZ41" s="444"/>
      <c r="VA41" s="444"/>
      <c r="VB41" s="444"/>
      <c r="VC41" s="444"/>
      <c r="VD41" s="444"/>
      <c r="VE41" s="444"/>
      <c r="VF41" s="444"/>
      <c r="VG41" s="444"/>
      <c r="VH41" s="444"/>
      <c r="VI41" s="444"/>
      <c r="VJ41" s="444"/>
      <c r="VK41" s="444"/>
      <c r="VL41" s="444"/>
      <c r="VM41" s="444"/>
      <c r="VN41" s="444"/>
      <c r="VO41" s="444"/>
      <c r="VP41" s="444"/>
      <c r="VQ41" s="444"/>
      <c r="VR41" s="444"/>
      <c r="VS41" s="444"/>
      <c r="VT41" s="444"/>
      <c r="VU41" s="444"/>
      <c r="VV41" s="444"/>
      <c r="VW41" s="444"/>
      <c r="VX41" s="444"/>
      <c r="VY41" s="444"/>
      <c r="VZ41" s="444"/>
      <c r="WA41" s="444"/>
      <c r="WB41" s="444"/>
      <c r="WC41" s="444"/>
      <c r="WD41" s="444"/>
      <c r="WE41" s="444"/>
      <c r="WF41" s="444"/>
      <c r="WG41" s="444"/>
      <c r="WH41" s="444"/>
      <c r="WI41" s="444"/>
      <c r="WJ41" s="444"/>
      <c r="WK41" s="444"/>
      <c r="WL41" s="444"/>
      <c r="WM41" s="444"/>
      <c r="WN41" s="444"/>
      <c r="WO41" s="444"/>
      <c r="WP41" s="444"/>
      <c r="WQ41" s="444"/>
      <c r="WR41" s="444"/>
      <c r="WS41" s="444"/>
      <c r="WT41" s="444"/>
      <c r="WU41" s="444"/>
      <c r="WV41" s="444"/>
      <c r="WW41" s="444"/>
      <c r="WX41" s="444"/>
      <c r="WY41" s="444"/>
      <c r="WZ41" s="444"/>
      <c r="XA41" s="444"/>
      <c r="XB41" s="444"/>
      <c r="XC41" s="444"/>
      <c r="XD41" s="444"/>
      <c r="XE41" s="444"/>
      <c r="XF41" s="444"/>
      <c r="XG41" s="443"/>
    </row>
    <row r="42" spans="1:631" s="455" customFormat="1" ht="14.4">
      <c r="A42" s="1137"/>
      <c r="B42" s="1163" t="s">
        <v>241</v>
      </c>
      <c r="C42" s="1164" t="s">
        <v>811</v>
      </c>
      <c r="D42" s="1172">
        <v>30</v>
      </c>
      <c r="E42" s="374">
        <f t="shared" si="13"/>
        <v>0.1402200588213168</v>
      </c>
      <c r="F42" s="1166" t="s">
        <v>28</v>
      </c>
      <c r="G42" s="1167">
        <v>8</v>
      </c>
      <c r="H42" s="1168">
        <f t="shared" si="4"/>
        <v>1016.0699920654297</v>
      </c>
      <c r="I42" s="1169">
        <f t="shared" si="5"/>
        <v>1739.635</v>
      </c>
      <c r="J42" s="1169">
        <f t="shared" si="6"/>
        <v>1739.635</v>
      </c>
      <c r="K42" s="447">
        <f t="shared" si="7"/>
        <v>0</v>
      </c>
      <c r="L42" s="448">
        <v>8128.5599365234375</v>
      </c>
      <c r="M42" s="447"/>
      <c r="N42" s="1170">
        <v>2087.5700000000002</v>
      </c>
      <c r="O42" s="1170">
        <v>13917.08</v>
      </c>
      <c r="P42" s="449">
        <f t="shared" si="8"/>
        <v>0</v>
      </c>
      <c r="Q42" s="1170">
        <v>13917.08</v>
      </c>
      <c r="R42" s="449"/>
      <c r="S42" s="450"/>
      <c r="T42" s="449"/>
      <c r="U42" s="451">
        <v>0</v>
      </c>
      <c r="V42" s="450">
        <f t="shared" si="1"/>
        <v>0</v>
      </c>
      <c r="W42" s="449">
        <f t="shared" si="1"/>
        <v>0</v>
      </c>
      <c r="X42" s="449">
        <f t="shared" si="12"/>
        <v>0</v>
      </c>
      <c r="Y42" s="452">
        <f t="shared" si="14"/>
        <v>1.6954026287103112</v>
      </c>
      <c r="Z42" s="450">
        <f t="shared" si="3"/>
        <v>13781.181884011157</v>
      </c>
      <c r="AA42" s="453" t="str">
        <f t="shared" si="9"/>
        <v/>
      </c>
      <c r="AB42" s="1171" t="str">
        <f t="shared" si="10"/>
        <v/>
      </c>
      <c r="AC42" s="444"/>
      <c r="AD42" s="444"/>
      <c r="AE42" s="444"/>
      <c r="AF42" s="444"/>
      <c r="AG42" s="444"/>
      <c r="AH42" s="444"/>
      <c r="AI42" s="444"/>
      <c r="AJ42" s="444"/>
      <c r="AK42" s="444"/>
      <c r="AL42" s="444"/>
      <c r="AM42" s="444"/>
      <c r="AN42" s="444"/>
      <c r="AO42" s="444"/>
      <c r="AP42" s="444"/>
      <c r="AQ42" s="444"/>
      <c r="AR42" s="444"/>
      <c r="AS42" s="444"/>
      <c r="AT42" s="444"/>
      <c r="AU42" s="444"/>
      <c r="AV42" s="444"/>
      <c r="AW42" s="444"/>
      <c r="AX42" s="444"/>
      <c r="AY42" s="444"/>
      <c r="AZ42" s="444"/>
      <c r="BA42" s="444"/>
      <c r="BB42" s="444"/>
      <c r="BC42" s="444"/>
      <c r="BD42" s="444"/>
      <c r="BE42" s="444"/>
      <c r="BF42" s="444"/>
      <c r="BG42" s="444"/>
      <c r="BH42" s="444"/>
      <c r="BI42" s="444"/>
      <c r="BJ42" s="444"/>
      <c r="BK42" s="444"/>
      <c r="BL42" s="444"/>
      <c r="BM42" s="444"/>
      <c r="BN42" s="444"/>
      <c r="BO42" s="444"/>
      <c r="BP42" s="444"/>
      <c r="BQ42" s="444"/>
      <c r="BR42" s="444"/>
      <c r="BS42" s="444"/>
      <c r="BT42" s="444"/>
      <c r="BU42" s="444"/>
      <c r="BV42" s="444"/>
      <c r="BW42" s="444"/>
      <c r="BX42" s="444"/>
      <c r="BY42" s="444"/>
      <c r="BZ42" s="444"/>
      <c r="CA42" s="444"/>
      <c r="CB42" s="444"/>
      <c r="CC42" s="444"/>
      <c r="CD42" s="444"/>
      <c r="CE42" s="444"/>
      <c r="CF42" s="444"/>
      <c r="CG42" s="444"/>
      <c r="CH42" s="444"/>
      <c r="CI42" s="444"/>
      <c r="CJ42" s="444"/>
      <c r="CK42" s="444"/>
      <c r="CL42" s="444"/>
      <c r="CM42" s="444"/>
      <c r="CN42" s="444"/>
      <c r="CO42" s="444"/>
      <c r="CP42" s="444"/>
      <c r="CQ42" s="444"/>
      <c r="CR42" s="444"/>
      <c r="CS42" s="444"/>
      <c r="CT42" s="444"/>
      <c r="CU42" s="444"/>
      <c r="CV42" s="444"/>
      <c r="CW42" s="444"/>
      <c r="CX42" s="444"/>
      <c r="CY42" s="444"/>
      <c r="CZ42" s="444"/>
      <c r="DA42" s="444"/>
      <c r="DB42" s="444"/>
      <c r="DC42" s="444"/>
      <c r="DD42" s="444"/>
      <c r="DE42" s="444"/>
      <c r="DF42" s="444"/>
      <c r="DG42" s="444"/>
      <c r="DH42" s="444"/>
      <c r="DI42" s="444"/>
      <c r="DJ42" s="444"/>
      <c r="DK42" s="444"/>
      <c r="DL42" s="444"/>
      <c r="DM42" s="444"/>
      <c r="DN42" s="444"/>
      <c r="DO42" s="444"/>
      <c r="DP42" s="444"/>
      <c r="DQ42" s="444"/>
      <c r="DR42" s="444"/>
      <c r="DS42" s="444"/>
      <c r="DT42" s="444"/>
      <c r="DU42" s="444"/>
      <c r="DV42" s="444"/>
      <c r="DW42" s="444"/>
      <c r="DX42" s="444"/>
      <c r="DY42" s="444"/>
      <c r="DZ42" s="444"/>
      <c r="EA42" s="444"/>
      <c r="EB42" s="444"/>
      <c r="EC42" s="444"/>
      <c r="ED42" s="444"/>
      <c r="EE42" s="444"/>
      <c r="EF42" s="444"/>
      <c r="EG42" s="444"/>
      <c r="EH42" s="444"/>
      <c r="EI42" s="444"/>
      <c r="EJ42" s="444"/>
      <c r="EK42" s="444"/>
      <c r="EL42" s="444"/>
      <c r="EM42" s="444"/>
      <c r="EN42" s="444"/>
      <c r="EO42" s="444"/>
      <c r="EP42" s="444"/>
      <c r="EQ42" s="444"/>
      <c r="ER42" s="444"/>
      <c r="ES42" s="444"/>
      <c r="ET42" s="444"/>
      <c r="EU42" s="444"/>
      <c r="EV42" s="444"/>
      <c r="EW42" s="444"/>
      <c r="EX42" s="444"/>
      <c r="EY42" s="444"/>
      <c r="EZ42" s="444"/>
      <c r="FA42" s="444"/>
      <c r="FB42" s="444"/>
      <c r="FC42" s="444"/>
      <c r="FD42" s="444"/>
      <c r="FE42" s="444"/>
      <c r="FF42" s="444"/>
      <c r="FG42" s="444"/>
      <c r="FH42" s="444"/>
      <c r="FI42" s="444"/>
      <c r="FJ42" s="444"/>
      <c r="FK42" s="444"/>
      <c r="FL42" s="444"/>
      <c r="FM42" s="444"/>
      <c r="FN42" s="444"/>
      <c r="FO42" s="444"/>
      <c r="FP42" s="444"/>
      <c r="FQ42" s="444"/>
      <c r="FR42" s="444"/>
      <c r="FS42" s="444"/>
      <c r="FT42" s="444"/>
      <c r="FU42" s="444"/>
      <c r="FV42" s="444"/>
      <c r="FW42" s="444"/>
      <c r="FX42" s="444"/>
      <c r="FY42" s="444"/>
      <c r="FZ42" s="444"/>
      <c r="GA42" s="444"/>
      <c r="GB42" s="444"/>
      <c r="GC42" s="444"/>
      <c r="GD42" s="444"/>
      <c r="GE42" s="444"/>
      <c r="GF42" s="444"/>
      <c r="GG42" s="444"/>
      <c r="GH42" s="444"/>
      <c r="GI42" s="444"/>
      <c r="GJ42" s="444"/>
      <c r="GK42" s="444"/>
      <c r="GL42" s="444"/>
      <c r="GM42" s="444"/>
      <c r="GN42" s="444"/>
      <c r="GO42" s="444"/>
      <c r="GP42" s="444"/>
      <c r="GQ42" s="444"/>
      <c r="GR42" s="444"/>
      <c r="GS42" s="444"/>
      <c r="GT42" s="444"/>
      <c r="GU42" s="444"/>
      <c r="GV42" s="444"/>
      <c r="GW42" s="444"/>
      <c r="GX42" s="444"/>
      <c r="GY42" s="444"/>
      <c r="GZ42" s="444"/>
      <c r="HA42" s="444"/>
      <c r="HB42" s="444"/>
      <c r="HC42" s="444"/>
      <c r="HD42" s="444"/>
      <c r="HE42" s="444"/>
      <c r="HF42" s="444"/>
      <c r="HG42" s="444"/>
      <c r="HH42" s="444"/>
      <c r="HI42" s="444"/>
      <c r="HJ42" s="444"/>
      <c r="HK42" s="444"/>
      <c r="HL42" s="444"/>
      <c r="HM42" s="444"/>
      <c r="HN42" s="444"/>
      <c r="HO42" s="444"/>
      <c r="HP42" s="444"/>
      <c r="HQ42" s="444"/>
      <c r="HR42" s="444"/>
      <c r="HS42" s="444"/>
      <c r="HT42" s="444"/>
      <c r="HU42" s="444"/>
      <c r="HV42" s="444"/>
      <c r="HW42" s="444"/>
      <c r="HX42" s="444"/>
      <c r="HY42" s="444"/>
      <c r="HZ42" s="444"/>
      <c r="IA42" s="444"/>
      <c r="IB42" s="444"/>
      <c r="IC42" s="444"/>
      <c r="ID42" s="444"/>
      <c r="IE42" s="444"/>
      <c r="IF42" s="444"/>
      <c r="IG42" s="444"/>
      <c r="IH42" s="444"/>
      <c r="II42" s="444"/>
      <c r="IJ42" s="444"/>
      <c r="IK42" s="444"/>
      <c r="IL42" s="444"/>
      <c r="IM42" s="444"/>
      <c r="IN42" s="444"/>
      <c r="IO42" s="444"/>
      <c r="IP42" s="444"/>
      <c r="IQ42" s="444"/>
      <c r="IR42" s="444"/>
      <c r="IS42" s="444"/>
      <c r="IT42" s="444"/>
      <c r="IU42" s="444"/>
      <c r="IV42" s="444"/>
      <c r="IW42" s="444"/>
      <c r="IX42" s="444"/>
      <c r="IY42" s="444"/>
      <c r="IZ42" s="444"/>
      <c r="JA42" s="444"/>
      <c r="JB42" s="444"/>
      <c r="JC42" s="444"/>
      <c r="JD42" s="444"/>
      <c r="JE42" s="444"/>
      <c r="JF42" s="444"/>
      <c r="JG42" s="444"/>
      <c r="JH42" s="444"/>
      <c r="JI42" s="444"/>
      <c r="JJ42" s="444"/>
      <c r="JK42" s="444"/>
      <c r="JL42" s="444"/>
      <c r="JM42" s="444"/>
      <c r="JN42" s="444"/>
      <c r="JO42" s="444"/>
      <c r="JP42" s="444"/>
      <c r="JQ42" s="444"/>
      <c r="JR42" s="444"/>
      <c r="JS42" s="444"/>
      <c r="JT42" s="444"/>
      <c r="JU42" s="444"/>
      <c r="JV42" s="444"/>
      <c r="JW42" s="444"/>
      <c r="JX42" s="444"/>
      <c r="JY42" s="444"/>
      <c r="JZ42" s="444"/>
      <c r="KA42" s="444"/>
      <c r="KB42" s="444"/>
      <c r="KC42" s="444"/>
      <c r="KD42" s="444"/>
      <c r="KE42" s="444"/>
      <c r="KF42" s="444"/>
      <c r="KG42" s="444"/>
      <c r="KH42" s="444"/>
      <c r="KI42" s="444"/>
      <c r="KJ42" s="444"/>
      <c r="KK42" s="444"/>
      <c r="KL42" s="444"/>
      <c r="KM42" s="444"/>
      <c r="KN42" s="444"/>
      <c r="KO42" s="444"/>
      <c r="KP42" s="444"/>
      <c r="KQ42" s="444"/>
      <c r="KR42" s="444"/>
      <c r="KS42" s="444"/>
      <c r="KT42" s="444"/>
      <c r="KU42" s="444"/>
      <c r="KV42" s="444"/>
      <c r="KW42" s="444"/>
      <c r="KX42" s="444"/>
      <c r="KY42" s="444"/>
      <c r="KZ42" s="444"/>
      <c r="LA42" s="444"/>
      <c r="LB42" s="444"/>
      <c r="LC42" s="444"/>
      <c r="LD42" s="444"/>
      <c r="LE42" s="444"/>
      <c r="LF42" s="444"/>
      <c r="LG42" s="444"/>
      <c r="LH42" s="444"/>
      <c r="LI42" s="444"/>
      <c r="LJ42" s="444"/>
      <c r="LK42" s="444"/>
      <c r="LL42" s="444"/>
      <c r="LM42" s="444"/>
      <c r="LN42" s="444"/>
      <c r="LO42" s="444"/>
      <c r="LP42" s="444"/>
      <c r="LQ42" s="444"/>
      <c r="LR42" s="444"/>
      <c r="LS42" s="444"/>
      <c r="LT42" s="444"/>
      <c r="LU42" s="444"/>
      <c r="LV42" s="444"/>
      <c r="LW42" s="444"/>
      <c r="LX42" s="444"/>
      <c r="LY42" s="444"/>
      <c r="LZ42" s="444"/>
      <c r="MA42" s="444"/>
      <c r="MB42" s="444"/>
      <c r="MC42" s="444"/>
      <c r="MD42" s="444"/>
      <c r="ME42" s="444"/>
      <c r="MF42" s="444"/>
      <c r="MG42" s="444"/>
      <c r="MH42" s="444"/>
      <c r="MI42" s="444"/>
      <c r="MJ42" s="444"/>
      <c r="MK42" s="444"/>
      <c r="ML42" s="444"/>
      <c r="MM42" s="444"/>
      <c r="MN42" s="444"/>
      <c r="MO42" s="444"/>
      <c r="MP42" s="444"/>
      <c r="MQ42" s="444"/>
      <c r="MR42" s="444"/>
      <c r="MS42" s="444"/>
      <c r="MT42" s="444"/>
      <c r="MU42" s="444"/>
      <c r="MV42" s="444"/>
      <c r="MW42" s="444"/>
      <c r="MX42" s="444"/>
      <c r="MY42" s="444"/>
      <c r="MZ42" s="444"/>
      <c r="NA42" s="444"/>
      <c r="NB42" s="444"/>
      <c r="NC42" s="444"/>
      <c r="ND42" s="444"/>
      <c r="NE42" s="444"/>
      <c r="NF42" s="444"/>
      <c r="NG42" s="444"/>
      <c r="NH42" s="444"/>
      <c r="NI42" s="444"/>
      <c r="NJ42" s="444"/>
      <c r="NK42" s="444"/>
      <c r="NL42" s="444"/>
      <c r="NM42" s="444"/>
      <c r="NN42" s="444"/>
      <c r="NO42" s="444"/>
      <c r="NP42" s="444"/>
      <c r="NQ42" s="444"/>
      <c r="NR42" s="444"/>
      <c r="NS42" s="444"/>
      <c r="NT42" s="444"/>
      <c r="NU42" s="444"/>
      <c r="NV42" s="444"/>
      <c r="NW42" s="444"/>
      <c r="NX42" s="444"/>
      <c r="NY42" s="444"/>
      <c r="NZ42" s="444"/>
      <c r="OA42" s="444"/>
      <c r="OB42" s="444"/>
      <c r="OC42" s="444"/>
      <c r="OD42" s="444"/>
      <c r="OE42" s="444"/>
      <c r="OF42" s="444"/>
      <c r="OG42" s="444"/>
      <c r="OH42" s="444"/>
      <c r="OI42" s="444"/>
      <c r="OJ42" s="444"/>
      <c r="OK42" s="444"/>
      <c r="OL42" s="444"/>
      <c r="OM42" s="444"/>
      <c r="ON42" s="444"/>
      <c r="OO42" s="444"/>
      <c r="OP42" s="444"/>
      <c r="OQ42" s="444"/>
      <c r="OR42" s="444"/>
      <c r="OS42" s="444"/>
      <c r="OT42" s="444"/>
      <c r="OU42" s="444"/>
      <c r="OV42" s="444"/>
      <c r="OW42" s="444"/>
      <c r="OX42" s="444"/>
      <c r="OY42" s="444"/>
      <c r="OZ42" s="444"/>
      <c r="PA42" s="444"/>
      <c r="PB42" s="444"/>
      <c r="PC42" s="444"/>
      <c r="PD42" s="444"/>
      <c r="PE42" s="444"/>
      <c r="PF42" s="444"/>
      <c r="PG42" s="444"/>
      <c r="PH42" s="444"/>
      <c r="PI42" s="444"/>
      <c r="PJ42" s="444"/>
      <c r="PK42" s="444"/>
      <c r="PL42" s="444"/>
      <c r="PM42" s="444"/>
      <c r="PN42" s="444"/>
      <c r="PO42" s="444"/>
      <c r="PP42" s="444"/>
      <c r="PQ42" s="444"/>
      <c r="PR42" s="444"/>
      <c r="PS42" s="444"/>
      <c r="PT42" s="444"/>
      <c r="PU42" s="444"/>
      <c r="PV42" s="444"/>
      <c r="PW42" s="444"/>
      <c r="PX42" s="444"/>
      <c r="PY42" s="444"/>
      <c r="PZ42" s="444"/>
      <c r="QA42" s="444"/>
      <c r="QB42" s="444"/>
      <c r="QC42" s="444"/>
      <c r="QD42" s="444"/>
      <c r="QE42" s="444"/>
      <c r="QF42" s="444"/>
      <c r="QG42" s="444"/>
      <c r="QH42" s="444"/>
      <c r="QI42" s="444"/>
      <c r="QJ42" s="444"/>
      <c r="QK42" s="444"/>
      <c r="QL42" s="444"/>
      <c r="QM42" s="444"/>
      <c r="QN42" s="444"/>
      <c r="QO42" s="444"/>
      <c r="QP42" s="444"/>
      <c r="QQ42" s="444"/>
      <c r="QR42" s="444"/>
      <c r="QS42" s="444"/>
      <c r="QT42" s="444"/>
      <c r="QU42" s="444"/>
      <c r="QV42" s="444"/>
      <c r="QW42" s="444"/>
      <c r="QX42" s="444"/>
      <c r="QY42" s="444"/>
      <c r="QZ42" s="444"/>
      <c r="RA42" s="444"/>
      <c r="RB42" s="444"/>
      <c r="RC42" s="444"/>
      <c r="RD42" s="444"/>
      <c r="RE42" s="444"/>
      <c r="RF42" s="444"/>
      <c r="RG42" s="444"/>
      <c r="RH42" s="444"/>
      <c r="RI42" s="444"/>
      <c r="RJ42" s="444"/>
      <c r="RK42" s="444"/>
      <c r="RL42" s="444"/>
      <c r="RM42" s="444"/>
      <c r="RN42" s="444"/>
      <c r="RO42" s="444"/>
      <c r="RP42" s="444"/>
      <c r="RQ42" s="444"/>
      <c r="RR42" s="444"/>
      <c r="RS42" s="444"/>
      <c r="RT42" s="444"/>
      <c r="RU42" s="444"/>
      <c r="RV42" s="444"/>
      <c r="RW42" s="444"/>
      <c r="RX42" s="444"/>
      <c r="RY42" s="444"/>
      <c r="RZ42" s="444"/>
      <c r="SA42" s="444"/>
      <c r="SB42" s="444"/>
      <c r="SC42" s="444"/>
      <c r="SD42" s="444"/>
      <c r="SE42" s="444"/>
      <c r="SF42" s="444"/>
      <c r="SG42" s="444"/>
      <c r="SH42" s="444"/>
      <c r="SI42" s="444"/>
      <c r="SJ42" s="444"/>
      <c r="SK42" s="444"/>
      <c r="SL42" s="444"/>
      <c r="SM42" s="444"/>
      <c r="SN42" s="444"/>
      <c r="SO42" s="444"/>
      <c r="SP42" s="444"/>
      <c r="SQ42" s="444"/>
      <c r="SR42" s="444"/>
      <c r="SS42" s="444"/>
      <c r="ST42" s="444"/>
      <c r="SU42" s="444"/>
      <c r="SV42" s="444"/>
      <c r="SW42" s="444"/>
      <c r="SX42" s="444"/>
      <c r="SY42" s="444"/>
      <c r="SZ42" s="444"/>
      <c r="TA42" s="444"/>
      <c r="TB42" s="444"/>
      <c r="TC42" s="444"/>
      <c r="TD42" s="444"/>
      <c r="TE42" s="444"/>
      <c r="TF42" s="444"/>
      <c r="TG42" s="444"/>
      <c r="TH42" s="444"/>
      <c r="TI42" s="444"/>
      <c r="TJ42" s="444"/>
      <c r="TK42" s="444"/>
      <c r="TL42" s="444"/>
      <c r="TM42" s="444"/>
      <c r="TN42" s="444"/>
      <c r="TO42" s="444"/>
      <c r="TP42" s="444"/>
      <c r="TQ42" s="444"/>
      <c r="TR42" s="444"/>
      <c r="TS42" s="444"/>
      <c r="TT42" s="444"/>
      <c r="TU42" s="444"/>
      <c r="TV42" s="444"/>
      <c r="TW42" s="444"/>
      <c r="TX42" s="444"/>
      <c r="TY42" s="444"/>
      <c r="TZ42" s="444"/>
      <c r="UA42" s="444"/>
      <c r="UB42" s="444"/>
      <c r="UC42" s="444"/>
      <c r="UD42" s="444"/>
      <c r="UE42" s="444"/>
      <c r="UF42" s="444"/>
      <c r="UG42" s="444"/>
      <c r="UH42" s="444"/>
      <c r="UI42" s="444"/>
      <c r="UJ42" s="444"/>
      <c r="UK42" s="444"/>
      <c r="UL42" s="444"/>
      <c r="UM42" s="444"/>
      <c r="UN42" s="444"/>
      <c r="UO42" s="444"/>
      <c r="UP42" s="444"/>
      <c r="UQ42" s="444"/>
      <c r="UR42" s="444"/>
      <c r="US42" s="444"/>
      <c r="UT42" s="444"/>
      <c r="UU42" s="444"/>
      <c r="UV42" s="444"/>
      <c r="UW42" s="444"/>
      <c r="UX42" s="444"/>
      <c r="UY42" s="444"/>
      <c r="UZ42" s="444"/>
      <c r="VA42" s="444"/>
      <c r="VB42" s="444"/>
      <c r="VC42" s="444"/>
      <c r="VD42" s="444"/>
      <c r="VE42" s="444"/>
      <c r="VF42" s="444"/>
      <c r="VG42" s="444"/>
      <c r="VH42" s="444"/>
      <c r="VI42" s="444"/>
      <c r="VJ42" s="444"/>
      <c r="VK42" s="444"/>
      <c r="VL42" s="444"/>
      <c r="VM42" s="444"/>
      <c r="VN42" s="444"/>
      <c r="VO42" s="444"/>
      <c r="VP42" s="444"/>
      <c r="VQ42" s="444"/>
      <c r="VR42" s="444"/>
      <c r="VS42" s="444"/>
      <c r="VT42" s="444"/>
      <c r="VU42" s="444"/>
      <c r="VV42" s="444"/>
      <c r="VW42" s="444"/>
      <c r="VX42" s="444"/>
      <c r="VY42" s="444"/>
      <c r="VZ42" s="444"/>
      <c r="WA42" s="444"/>
      <c r="WB42" s="444"/>
      <c r="WC42" s="444"/>
      <c r="WD42" s="444"/>
      <c r="WE42" s="444"/>
      <c r="WF42" s="444"/>
      <c r="WG42" s="444"/>
      <c r="WH42" s="444"/>
      <c r="WI42" s="444"/>
      <c r="WJ42" s="444"/>
      <c r="WK42" s="444"/>
      <c r="WL42" s="444"/>
      <c r="WM42" s="444"/>
      <c r="WN42" s="444"/>
      <c r="WO42" s="444"/>
      <c r="WP42" s="444"/>
      <c r="WQ42" s="444"/>
      <c r="WR42" s="444"/>
      <c r="WS42" s="444"/>
      <c r="WT42" s="444"/>
      <c r="WU42" s="444"/>
      <c r="WV42" s="444"/>
      <c r="WW42" s="444"/>
      <c r="WX42" s="444"/>
      <c r="WY42" s="444"/>
      <c r="WZ42" s="444"/>
      <c r="XA42" s="444"/>
      <c r="XB42" s="444"/>
      <c r="XC42" s="444"/>
      <c r="XD42" s="444"/>
      <c r="XE42" s="444"/>
      <c r="XF42" s="444"/>
      <c r="XG42" s="443"/>
    </row>
    <row r="43" spans="1:631" s="455" customFormat="1" ht="14.4">
      <c r="A43" s="1137"/>
      <c r="B43" s="1163" t="s">
        <v>241</v>
      </c>
      <c r="C43" s="1164" t="s">
        <v>812</v>
      </c>
      <c r="D43" s="1172">
        <v>30</v>
      </c>
      <c r="E43" s="374">
        <f t="shared" si="13"/>
        <v>1.0459543955651671E-2</v>
      </c>
      <c r="F43" s="1166" t="s">
        <v>0</v>
      </c>
      <c r="G43" s="1167">
        <v>2</v>
      </c>
      <c r="H43" s="1168">
        <f t="shared" si="4"/>
        <v>303.16999816894531</v>
      </c>
      <c r="I43" s="1169">
        <f t="shared" si="5"/>
        <v>1472.2750000000001</v>
      </c>
      <c r="J43" s="1169">
        <f t="shared" si="6"/>
        <v>1472.2750000000001</v>
      </c>
      <c r="K43" s="447">
        <f t="shared" si="7"/>
        <v>0</v>
      </c>
      <c r="L43" s="448">
        <v>606.33999633789062</v>
      </c>
      <c r="M43" s="447"/>
      <c r="N43" s="1170">
        <v>441.68</v>
      </c>
      <c r="O43" s="1170">
        <v>2944.55</v>
      </c>
      <c r="P43" s="449">
        <f t="shared" si="8"/>
        <v>0</v>
      </c>
      <c r="Q43" s="1170">
        <v>2944.55</v>
      </c>
      <c r="R43" s="449"/>
      <c r="S43" s="450"/>
      <c r="T43" s="449"/>
      <c r="U43" s="451">
        <v>0</v>
      </c>
      <c r="V43" s="450">
        <f t="shared" si="1"/>
        <v>0</v>
      </c>
      <c r="W43" s="449">
        <f t="shared" si="1"/>
        <v>0</v>
      </c>
      <c r="X43" s="449">
        <f t="shared" si="12"/>
        <v>0</v>
      </c>
      <c r="Y43" s="452">
        <f t="shared" si="14"/>
        <v>2.0307517973838265</v>
      </c>
      <c r="Z43" s="450">
        <f t="shared" si="3"/>
        <v>1231.3260373888741</v>
      </c>
      <c r="AA43" s="453" t="str">
        <f t="shared" si="9"/>
        <v/>
      </c>
      <c r="AB43" s="1171" t="str">
        <f t="shared" si="10"/>
        <v/>
      </c>
      <c r="AC43" s="444"/>
      <c r="AD43" s="444"/>
      <c r="AE43" s="444"/>
      <c r="AF43" s="444"/>
      <c r="AG43" s="444"/>
      <c r="AH43" s="444"/>
      <c r="AI43" s="444"/>
      <c r="AJ43" s="444"/>
      <c r="AK43" s="444"/>
      <c r="AL43" s="444"/>
      <c r="AM43" s="444"/>
      <c r="AN43" s="444"/>
      <c r="AO43" s="444"/>
      <c r="AP43" s="444"/>
      <c r="AQ43" s="444"/>
      <c r="AR43" s="444"/>
      <c r="AS43" s="444"/>
      <c r="AT43" s="444"/>
      <c r="AU43" s="444"/>
      <c r="AV43" s="444"/>
      <c r="AW43" s="444"/>
      <c r="AX43" s="444"/>
      <c r="AY43" s="444"/>
      <c r="AZ43" s="444"/>
      <c r="BA43" s="444"/>
      <c r="BB43" s="444"/>
      <c r="BC43" s="444"/>
      <c r="BD43" s="444"/>
      <c r="BE43" s="444"/>
      <c r="BF43" s="444"/>
      <c r="BG43" s="444"/>
      <c r="BH43" s="444"/>
      <c r="BI43" s="444"/>
      <c r="BJ43" s="444"/>
      <c r="BK43" s="444"/>
      <c r="BL43" s="444"/>
      <c r="BM43" s="444"/>
      <c r="BN43" s="444"/>
      <c r="BO43" s="444"/>
      <c r="BP43" s="444"/>
      <c r="BQ43" s="444"/>
      <c r="BR43" s="444"/>
      <c r="BS43" s="444"/>
      <c r="BT43" s="444"/>
      <c r="BU43" s="444"/>
      <c r="BV43" s="444"/>
      <c r="BW43" s="444"/>
      <c r="BX43" s="444"/>
      <c r="BY43" s="444"/>
      <c r="BZ43" s="444"/>
      <c r="CA43" s="444"/>
      <c r="CB43" s="444"/>
      <c r="CC43" s="444"/>
      <c r="CD43" s="444"/>
      <c r="CE43" s="444"/>
      <c r="CF43" s="444"/>
      <c r="CG43" s="444"/>
      <c r="CH43" s="444"/>
      <c r="CI43" s="444"/>
      <c r="CJ43" s="444"/>
      <c r="CK43" s="444"/>
      <c r="CL43" s="444"/>
      <c r="CM43" s="444"/>
      <c r="CN43" s="444"/>
      <c r="CO43" s="444"/>
      <c r="CP43" s="444"/>
      <c r="CQ43" s="444"/>
      <c r="CR43" s="444"/>
      <c r="CS43" s="444"/>
      <c r="CT43" s="444"/>
      <c r="CU43" s="444"/>
      <c r="CV43" s="444"/>
      <c r="CW43" s="444"/>
      <c r="CX43" s="444"/>
      <c r="CY43" s="444"/>
      <c r="CZ43" s="444"/>
      <c r="DA43" s="444"/>
      <c r="DB43" s="444"/>
      <c r="DC43" s="444"/>
      <c r="DD43" s="444"/>
      <c r="DE43" s="444"/>
      <c r="DF43" s="444"/>
      <c r="DG43" s="444"/>
      <c r="DH43" s="444"/>
      <c r="DI43" s="444"/>
      <c r="DJ43" s="444"/>
      <c r="DK43" s="444"/>
      <c r="DL43" s="444"/>
      <c r="DM43" s="444"/>
      <c r="DN43" s="444"/>
      <c r="DO43" s="444"/>
      <c r="DP43" s="444"/>
      <c r="DQ43" s="444"/>
      <c r="DR43" s="444"/>
      <c r="DS43" s="444"/>
      <c r="DT43" s="444"/>
      <c r="DU43" s="444"/>
      <c r="DV43" s="444"/>
      <c r="DW43" s="444"/>
      <c r="DX43" s="444"/>
      <c r="DY43" s="444"/>
      <c r="DZ43" s="444"/>
      <c r="EA43" s="444"/>
      <c r="EB43" s="444"/>
      <c r="EC43" s="444"/>
      <c r="ED43" s="444"/>
      <c r="EE43" s="444"/>
      <c r="EF43" s="444"/>
      <c r="EG43" s="444"/>
      <c r="EH43" s="444"/>
      <c r="EI43" s="444"/>
      <c r="EJ43" s="444"/>
      <c r="EK43" s="444"/>
      <c r="EL43" s="444"/>
      <c r="EM43" s="444"/>
      <c r="EN43" s="444"/>
      <c r="EO43" s="444"/>
      <c r="EP43" s="444"/>
      <c r="EQ43" s="444"/>
      <c r="ER43" s="444"/>
      <c r="ES43" s="444"/>
      <c r="ET43" s="444"/>
      <c r="EU43" s="444"/>
      <c r="EV43" s="444"/>
      <c r="EW43" s="444"/>
      <c r="EX43" s="444"/>
      <c r="EY43" s="444"/>
      <c r="EZ43" s="444"/>
      <c r="FA43" s="444"/>
      <c r="FB43" s="444"/>
      <c r="FC43" s="444"/>
      <c r="FD43" s="444"/>
      <c r="FE43" s="444"/>
      <c r="FF43" s="444"/>
      <c r="FG43" s="444"/>
      <c r="FH43" s="444"/>
      <c r="FI43" s="444"/>
      <c r="FJ43" s="444"/>
      <c r="FK43" s="444"/>
      <c r="FL43" s="444"/>
      <c r="FM43" s="444"/>
      <c r="FN43" s="444"/>
      <c r="FO43" s="444"/>
      <c r="FP43" s="444"/>
      <c r="FQ43" s="444"/>
      <c r="FR43" s="444"/>
      <c r="FS43" s="444"/>
      <c r="FT43" s="444"/>
      <c r="FU43" s="444"/>
      <c r="FV43" s="444"/>
      <c r="FW43" s="444"/>
      <c r="FX43" s="444"/>
      <c r="FY43" s="444"/>
      <c r="FZ43" s="444"/>
      <c r="GA43" s="444"/>
      <c r="GB43" s="444"/>
      <c r="GC43" s="444"/>
      <c r="GD43" s="444"/>
      <c r="GE43" s="444"/>
      <c r="GF43" s="444"/>
      <c r="GG43" s="444"/>
      <c r="GH43" s="444"/>
      <c r="GI43" s="444"/>
      <c r="GJ43" s="444"/>
      <c r="GK43" s="444"/>
      <c r="GL43" s="444"/>
      <c r="GM43" s="444"/>
      <c r="GN43" s="444"/>
      <c r="GO43" s="444"/>
      <c r="GP43" s="444"/>
      <c r="GQ43" s="444"/>
      <c r="GR43" s="444"/>
      <c r="GS43" s="444"/>
      <c r="GT43" s="444"/>
      <c r="GU43" s="444"/>
      <c r="GV43" s="444"/>
      <c r="GW43" s="444"/>
      <c r="GX43" s="444"/>
      <c r="GY43" s="444"/>
      <c r="GZ43" s="444"/>
      <c r="HA43" s="444"/>
      <c r="HB43" s="444"/>
      <c r="HC43" s="444"/>
      <c r="HD43" s="444"/>
      <c r="HE43" s="444"/>
      <c r="HF43" s="444"/>
      <c r="HG43" s="444"/>
      <c r="HH43" s="444"/>
      <c r="HI43" s="444"/>
      <c r="HJ43" s="444"/>
      <c r="HK43" s="444"/>
      <c r="HL43" s="444"/>
      <c r="HM43" s="444"/>
      <c r="HN43" s="444"/>
      <c r="HO43" s="444"/>
      <c r="HP43" s="444"/>
      <c r="HQ43" s="444"/>
      <c r="HR43" s="444"/>
      <c r="HS43" s="444"/>
      <c r="HT43" s="444"/>
      <c r="HU43" s="444"/>
      <c r="HV43" s="444"/>
      <c r="HW43" s="444"/>
      <c r="HX43" s="444"/>
      <c r="HY43" s="444"/>
      <c r="HZ43" s="444"/>
      <c r="IA43" s="444"/>
      <c r="IB43" s="444"/>
      <c r="IC43" s="444"/>
      <c r="ID43" s="444"/>
      <c r="IE43" s="444"/>
      <c r="IF43" s="444"/>
      <c r="IG43" s="444"/>
      <c r="IH43" s="444"/>
      <c r="II43" s="444"/>
      <c r="IJ43" s="444"/>
      <c r="IK43" s="444"/>
      <c r="IL43" s="444"/>
      <c r="IM43" s="444"/>
      <c r="IN43" s="444"/>
      <c r="IO43" s="444"/>
      <c r="IP43" s="444"/>
      <c r="IQ43" s="444"/>
      <c r="IR43" s="444"/>
      <c r="IS43" s="444"/>
      <c r="IT43" s="444"/>
      <c r="IU43" s="444"/>
      <c r="IV43" s="444"/>
      <c r="IW43" s="444"/>
      <c r="IX43" s="444"/>
      <c r="IY43" s="444"/>
      <c r="IZ43" s="444"/>
      <c r="JA43" s="444"/>
      <c r="JB43" s="444"/>
      <c r="JC43" s="444"/>
      <c r="JD43" s="444"/>
      <c r="JE43" s="444"/>
      <c r="JF43" s="444"/>
      <c r="JG43" s="444"/>
      <c r="JH43" s="444"/>
      <c r="JI43" s="444"/>
      <c r="JJ43" s="444"/>
      <c r="JK43" s="444"/>
      <c r="JL43" s="444"/>
      <c r="JM43" s="444"/>
      <c r="JN43" s="444"/>
      <c r="JO43" s="444"/>
      <c r="JP43" s="444"/>
      <c r="JQ43" s="444"/>
      <c r="JR43" s="444"/>
      <c r="JS43" s="444"/>
      <c r="JT43" s="444"/>
      <c r="JU43" s="444"/>
      <c r="JV43" s="444"/>
      <c r="JW43" s="444"/>
      <c r="JX43" s="444"/>
      <c r="JY43" s="444"/>
      <c r="JZ43" s="444"/>
      <c r="KA43" s="444"/>
      <c r="KB43" s="444"/>
      <c r="KC43" s="444"/>
      <c r="KD43" s="444"/>
      <c r="KE43" s="444"/>
      <c r="KF43" s="444"/>
      <c r="KG43" s="444"/>
      <c r="KH43" s="444"/>
      <c r="KI43" s="444"/>
      <c r="KJ43" s="444"/>
      <c r="KK43" s="444"/>
      <c r="KL43" s="444"/>
      <c r="KM43" s="444"/>
      <c r="KN43" s="444"/>
      <c r="KO43" s="444"/>
      <c r="KP43" s="444"/>
      <c r="KQ43" s="444"/>
      <c r="KR43" s="444"/>
      <c r="KS43" s="444"/>
      <c r="KT43" s="444"/>
      <c r="KU43" s="444"/>
      <c r="KV43" s="444"/>
      <c r="KW43" s="444"/>
      <c r="KX43" s="444"/>
      <c r="KY43" s="444"/>
      <c r="KZ43" s="444"/>
      <c r="LA43" s="444"/>
      <c r="LB43" s="444"/>
      <c r="LC43" s="444"/>
      <c r="LD43" s="444"/>
      <c r="LE43" s="444"/>
      <c r="LF43" s="444"/>
      <c r="LG43" s="444"/>
      <c r="LH43" s="444"/>
      <c r="LI43" s="444"/>
      <c r="LJ43" s="444"/>
      <c r="LK43" s="444"/>
      <c r="LL43" s="444"/>
      <c r="LM43" s="444"/>
      <c r="LN43" s="444"/>
      <c r="LO43" s="444"/>
      <c r="LP43" s="444"/>
      <c r="LQ43" s="444"/>
      <c r="LR43" s="444"/>
      <c r="LS43" s="444"/>
      <c r="LT43" s="444"/>
      <c r="LU43" s="444"/>
      <c r="LV43" s="444"/>
      <c r="LW43" s="444"/>
      <c r="LX43" s="444"/>
      <c r="LY43" s="444"/>
      <c r="LZ43" s="444"/>
      <c r="MA43" s="444"/>
      <c r="MB43" s="444"/>
      <c r="MC43" s="444"/>
      <c r="MD43" s="444"/>
      <c r="ME43" s="444"/>
      <c r="MF43" s="444"/>
      <c r="MG43" s="444"/>
      <c r="MH43" s="444"/>
      <c r="MI43" s="444"/>
      <c r="MJ43" s="444"/>
      <c r="MK43" s="444"/>
      <c r="ML43" s="444"/>
      <c r="MM43" s="444"/>
      <c r="MN43" s="444"/>
      <c r="MO43" s="444"/>
      <c r="MP43" s="444"/>
      <c r="MQ43" s="444"/>
      <c r="MR43" s="444"/>
      <c r="MS43" s="444"/>
      <c r="MT43" s="444"/>
      <c r="MU43" s="444"/>
      <c r="MV43" s="444"/>
      <c r="MW43" s="444"/>
      <c r="MX43" s="444"/>
      <c r="MY43" s="444"/>
      <c r="MZ43" s="444"/>
      <c r="NA43" s="444"/>
      <c r="NB43" s="444"/>
      <c r="NC43" s="444"/>
      <c r="ND43" s="444"/>
      <c r="NE43" s="444"/>
      <c r="NF43" s="444"/>
      <c r="NG43" s="444"/>
      <c r="NH43" s="444"/>
      <c r="NI43" s="444"/>
      <c r="NJ43" s="444"/>
      <c r="NK43" s="444"/>
      <c r="NL43" s="444"/>
      <c r="NM43" s="444"/>
      <c r="NN43" s="444"/>
      <c r="NO43" s="444"/>
      <c r="NP43" s="444"/>
      <c r="NQ43" s="444"/>
      <c r="NR43" s="444"/>
      <c r="NS43" s="444"/>
      <c r="NT43" s="444"/>
      <c r="NU43" s="444"/>
      <c r="NV43" s="444"/>
      <c r="NW43" s="444"/>
      <c r="NX43" s="444"/>
      <c r="NY43" s="444"/>
      <c r="NZ43" s="444"/>
      <c r="OA43" s="444"/>
      <c r="OB43" s="444"/>
      <c r="OC43" s="444"/>
      <c r="OD43" s="444"/>
      <c r="OE43" s="444"/>
      <c r="OF43" s="444"/>
      <c r="OG43" s="444"/>
      <c r="OH43" s="444"/>
      <c r="OI43" s="444"/>
      <c r="OJ43" s="444"/>
      <c r="OK43" s="444"/>
      <c r="OL43" s="444"/>
      <c r="OM43" s="444"/>
      <c r="ON43" s="444"/>
      <c r="OO43" s="444"/>
      <c r="OP43" s="444"/>
      <c r="OQ43" s="444"/>
      <c r="OR43" s="444"/>
      <c r="OS43" s="444"/>
      <c r="OT43" s="444"/>
      <c r="OU43" s="444"/>
      <c r="OV43" s="444"/>
      <c r="OW43" s="444"/>
      <c r="OX43" s="444"/>
      <c r="OY43" s="444"/>
      <c r="OZ43" s="444"/>
      <c r="PA43" s="444"/>
      <c r="PB43" s="444"/>
      <c r="PC43" s="444"/>
      <c r="PD43" s="444"/>
      <c r="PE43" s="444"/>
      <c r="PF43" s="444"/>
      <c r="PG43" s="444"/>
      <c r="PH43" s="444"/>
      <c r="PI43" s="444"/>
      <c r="PJ43" s="444"/>
      <c r="PK43" s="444"/>
      <c r="PL43" s="444"/>
      <c r="PM43" s="444"/>
      <c r="PN43" s="444"/>
      <c r="PO43" s="444"/>
      <c r="PP43" s="444"/>
      <c r="PQ43" s="444"/>
      <c r="PR43" s="444"/>
      <c r="PS43" s="444"/>
      <c r="PT43" s="444"/>
      <c r="PU43" s="444"/>
      <c r="PV43" s="444"/>
      <c r="PW43" s="444"/>
      <c r="PX43" s="444"/>
      <c r="PY43" s="444"/>
      <c r="PZ43" s="444"/>
      <c r="QA43" s="444"/>
      <c r="QB43" s="444"/>
      <c r="QC43" s="444"/>
      <c r="QD43" s="444"/>
      <c r="QE43" s="444"/>
      <c r="QF43" s="444"/>
      <c r="QG43" s="444"/>
      <c r="QH43" s="444"/>
      <c r="QI43" s="444"/>
      <c r="QJ43" s="444"/>
      <c r="QK43" s="444"/>
      <c r="QL43" s="444"/>
      <c r="QM43" s="444"/>
      <c r="QN43" s="444"/>
      <c r="QO43" s="444"/>
      <c r="QP43" s="444"/>
      <c r="QQ43" s="444"/>
      <c r="QR43" s="444"/>
      <c r="QS43" s="444"/>
      <c r="QT43" s="444"/>
      <c r="QU43" s="444"/>
      <c r="QV43" s="444"/>
      <c r="QW43" s="444"/>
      <c r="QX43" s="444"/>
      <c r="QY43" s="444"/>
      <c r="QZ43" s="444"/>
      <c r="RA43" s="444"/>
      <c r="RB43" s="444"/>
      <c r="RC43" s="444"/>
      <c r="RD43" s="444"/>
      <c r="RE43" s="444"/>
      <c r="RF43" s="444"/>
      <c r="RG43" s="444"/>
      <c r="RH43" s="444"/>
      <c r="RI43" s="444"/>
      <c r="RJ43" s="444"/>
      <c r="RK43" s="444"/>
      <c r="RL43" s="444"/>
      <c r="RM43" s="444"/>
      <c r="RN43" s="444"/>
      <c r="RO43" s="444"/>
      <c r="RP43" s="444"/>
      <c r="RQ43" s="444"/>
      <c r="RR43" s="444"/>
      <c r="RS43" s="444"/>
      <c r="RT43" s="444"/>
      <c r="RU43" s="444"/>
      <c r="RV43" s="444"/>
      <c r="RW43" s="444"/>
      <c r="RX43" s="444"/>
      <c r="RY43" s="444"/>
      <c r="RZ43" s="444"/>
      <c r="SA43" s="444"/>
      <c r="SB43" s="444"/>
      <c r="SC43" s="444"/>
      <c r="SD43" s="444"/>
      <c r="SE43" s="444"/>
      <c r="SF43" s="444"/>
      <c r="SG43" s="444"/>
      <c r="SH43" s="444"/>
      <c r="SI43" s="444"/>
      <c r="SJ43" s="444"/>
      <c r="SK43" s="444"/>
      <c r="SL43" s="444"/>
      <c r="SM43" s="444"/>
      <c r="SN43" s="444"/>
      <c r="SO43" s="444"/>
      <c r="SP43" s="444"/>
      <c r="SQ43" s="444"/>
      <c r="SR43" s="444"/>
      <c r="SS43" s="444"/>
      <c r="ST43" s="444"/>
      <c r="SU43" s="444"/>
      <c r="SV43" s="444"/>
      <c r="SW43" s="444"/>
      <c r="SX43" s="444"/>
      <c r="SY43" s="444"/>
      <c r="SZ43" s="444"/>
      <c r="TA43" s="444"/>
      <c r="TB43" s="444"/>
      <c r="TC43" s="444"/>
      <c r="TD43" s="444"/>
      <c r="TE43" s="444"/>
      <c r="TF43" s="444"/>
      <c r="TG43" s="444"/>
      <c r="TH43" s="444"/>
      <c r="TI43" s="444"/>
      <c r="TJ43" s="444"/>
      <c r="TK43" s="444"/>
      <c r="TL43" s="444"/>
      <c r="TM43" s="444"/>
      <c r="TN43" s="444"/>
      <c r="TO43" s="444"/>
      <c r="TP43" s="444"/>
      <c r="TQ43" s="444"/>
      <c r="TR43" s="444"/>
      <c r="TS43" s="444"/>
      <c r="TT43" s="444"/>
      <c r="TU43" s="444"/>
      <c r="TV43" s="444"/>
      <c r="TW43" s="444"/>
      <c r="TX43" s="444"/>
      <c r="TY43" s="444"/>
      <c r="TZ43" s="444"/>
      <c r="UA43" s="444"/>
      <c r="UB43" s="444"/>
      <c r="UC43" s="444"/>
      <c r="UD43" s="444"/>
      <c r="UE43" s="444"/>
      <c r="UF43" s="444"/>
      <c r="UG43" s="444"/>
      <c r="UH43" s="444"/>
      <c r="UI43" s="444"/>
      <c r="UJ43" s="444"/>
      <c r="UK43" s="444"/>
      <c r="UL43" s="444"/>
      <c r="UM43" s="444"/>
      <c r="UN43" s="444"/>
      <c r="UO43" s="444"/>
      <c r="UP43" s="444"/>
      <c r="UQ43" s="444"/>
      <c r="UR43" s="444"/>
      <c r="US43" s="444"/>
      <c r="UT43" s="444"/>
      <c r="UU43" s="444"/>
      <c r="UV43" s="444"/>
      <c r="UW43" s="444"/>
      <c r="UX43" s="444"/>
      <c r="UY43" s="444"/>
      <c r="UZ43" s="444"/>
      <c r="VA43" s="444"/>
      <c r="VB43" s="444"/>
      <c r="VC43" s="444"/>
      <c r="VD43" s="444"/>
      <c r="VE43" s="444"/>
      <c r="VF43" s="444"/>
      <c r="VG43" s="444"/>
      <c r="VH43" s="444"/>
      <c r="VI43" s="444"/>
      <c r="VJ43" s="444"/>
      <c r="VK43" s="444"/>
      <c r="VL43" s="444"/>
      <c r="VM43" s="444"/>
      <c r="VN43" s="444"/>
      <c r="VO43" s="444"/>
      <c r="VP43" s="444"/>
      <c r="VQ43" s="444"/>
      <c r="VR43" s="444"/>
      <c r="VS43" s="444"/>
      <c r="VT43" s="444"/>
      <c r="VU43" s="444"/>
      <c r="VV43" s="444"/>
      <c r="VW43" s="444"/>
      <c r="VX43" s="444"/>
      <c r="VY43" s="444"/>
      <c r="VZ43" s="444"/>
      <c r="WA43" s="444"/>
      <c r="WB43" s="444"/>
      <c r="WC43" s="444"/>
      <c r="WD43" s="444"/>
      <c r="WE43" s="444"/>
      <c r="WF43" s="444"/>
      <c r="WG43" s="444"/>
      <c r="WH43" s="444"/>
      <c r="WI43" s="444"/>
      <c r="WJ43" s="444"/>
      <c r="WK43" s="444"/>
      <c r="WL43" s="444"/>
      <c r="WM43" s="444"/>
      <c r="WN43" s="444"/>
      <c r="WO43" s="444"/>
      <c r="WP43" s="444"/>
      <c r="WQ43" s="444"/>
      <c r="WR43" s="444"/>
      <c r="WS43" s="444"/>
      <c r="WT43" s="444"/>
      <c r="WU43" s="444"/>
      <c r="WV43" s="444"/>
      <c r="WW43" s="444"/>
      <c r="WX43" s="444"/>
      <c r="WY43" s="444"/>
      <c r="WZ43" s="444"/>
      <c r="XA43" s="444"/>
      <c r="XB43" s="444"/>
      <c r="XC43" s="444"/>
      <c r="XD43" s="444"/>
      <c r="XE43" s="444"/>
      <c r="XF43" s="444"/>
      <c r="XG43" s="443"/>
    </row>
    <row r="44" spans="1:631" s="455" customFormat="1" ht="14.4">
      <c r="A44" s="1137"/>
      <c r="B44" s="1163" t="s">
        <v>241</v>
      </c>
      <c r="C44" s="1164" t="s">
        <v>813</v>
      </c>
      <c r="D44" s="1172">
        <v>30</v>
      </c>
      <c r="E44" s="374">
        <f t="shared" si="13"/>
        <v>0.52228719229003218</v>
      </c>
      <c r="F44" s="1166" t="s">
        <v>0</v>
      </c>
      <c r="G44" s="1167">
        <v>3</v>
      </c>
      <c r="H44" s="1168">
        <f t="shared" si="4"/>
        <v>10092.33339436849</v>
      </c>
      <c r="I44" s="1169">
        <f t="shared" si="5"/>
        <v>21271.399999999998</v>
      </c>
      <c r="J44" s="1169">
        <f t="shared" si="6"/>
        <v>21271.399999999998</v>
      </c>
      <c r="K44" s="447">
        <f t="shared" si="7"/>
        <v>0</v>
      </c>
      <c r="L44" s="448">
        <v>30277.000183105469</v>
      </c>
      <c r="M44" s="447"/>
      <c r="N44" s="1170">
        <v>9607.1299999999992</v>
      </c>
      <c r="O44" s="1170">
        <v>63814.2</v>
      </c>
      <c r="P44" s="449">
        <f t="shared" si="8"/>
        <v>0</v>
      </c>
      <c r="Q44" s="1170">
        <v>63814.2</v>
      </c>
      <c r="R44" s="449"/>
      <c r="S44" s="450"/>
      <c r="T44" s="449"/>
      <c r="U44" s="451">
        <v>0</v>
      </c>
      <c r="V44" s="450">
        <f t="shared" si="1"/>
        <v>0</v>
      </c>
      <c r="W44" s="449">
        <f t="shared" si="1"/>
        <v>0</v>
      </c>
      <c r="X44" s="449">
        <f t="shared" si="12"/>
        <v>0</v>
      </c>
      <c r="Y44" s="452">
        <f t="shared" si="14"/>
        <v>2.0307517973838265</v>
      </c>
      <c r="Z44" s="450">
        <f t="shared" si="3"/>
        <v>61485.072541231872</v>
      </c>
      <c r="AA44" s="453" t="str">
        <f t="shared" si="9"/>
        <v/>
      </c>
      <c r="AB44" s="1171" t="str">
        <f t="shared" si="10"/>
        <v/>
      </c>
      <c r="AC44" s="444"/>
      <c r="AD44" s="444"/>
      <c r="AE44" s="444"/>
      <c r="AF44" s="444"/>
      <c r="AG44" s="444"/>
      <c r="AH44" s="444"/>
      <c r="AI44" s="444"/>
      <c r="AJ44" s="444"/>
      <c r="AK44" s="444"/>
      <c r="AL44" s="444"/>
      <c r="AM44" s="444"/>
      <c r="AN44" s="444"/>
      <c r="AO44" s="444"/>
      <c r="AP44" s="444"/>
      <c r="AQ44" s="444"/>
      <c r="AR44" s="444"/>
      <c r="AS44" s="444"/>
      <c r="AT44" s="444"/>
      <c r="AU44" s="444"/>
      <c r="AV44" s="444"/>
      <c r="AW44" s="444"/>
      <c r="AX44" s="444"/>
      <c r="AY44" s="444"/>
      <c r="AZ44" s="444"/>
      <c r="BA44" s="444"/>
      <c r="BB44" s="444"/>
      <c r="BC44" s="444"/>
      <c r="BD44" s="444"/>
      <c r="BE44" s="444"/>
      <c r="BF44" s="444"/>
      <c r="BG44" s="444"/>
      <c r="BH44" s="444"/>
      <c r="BI44" s="444"/>
      <c r="BJ44" s="444"/>
      <c r="BK44" s="444"/>
      <c r="BL44" s="444"/>
      <c r="BM44" s="444"/>
      <c r="BN44" s="444"/>
      <c r="BO44" s="444"/>
      <c r="BP44" s="444"/>
      <c r="BQ44" s="444"/>
      <c r="BR44" s="444"/>
      <c r="BS44" s="444"/>
      <c r="BT44" s="444"/>
      <c r="BU44" s="444"/>
      <c r="BV44" s="444"/>
      <c r="BW44" s="444"/>
      <c r="BX44" s="444"/>
      <c r="BY44" s="444"/>
      <c r="BZ44" s="444"/>
      <c r="CA44" s="444"/>
      <c r="CB44" s="444"/>
      <c r="CC44" s="444"/>
      <c r="CD44" s="444"/>
      <c r="CE44" s="444"/>
      <c r="CF44" s="444"/>
      <c r="CG44" s="444"/>
      <c r="CH44" s="444"/>
      <c r="CI44" s="444"/>
      <c r="CJ44" s="444"/>
      <c r="CK44" s="444"/>
      <c r="CL44" s="444"/>
      <c r="CM44" s="444"/>
      <c r="CN44" s="444"/>
      <c r="CO44" s="444"/>
      <c r="CP44" s="444"/>
      <c r="CQ44" s="444"/>
      <c r="CR44" s="444"/>
      <c r="CS44" s="444"/>
      <c r="CT44" s="444"/>
      <c r="CU44" s="444"/>
      <c r="CV44" s="444"/>
      <c r="CW44" s="444"/>
      <c r="CX44" s="444"/>
      <c r="CY44" s="444"/>
      <c r="CZ44" s="444"/>
      <c r="DA44" s="444"/>
      <c r="DB44" s="444"/>
      <c r="DC44" s="444"/>
      <c r="DD44" s="444"/>
      <c r="DE44" s="444"/>
      <c r="DF44" s="444"/>
      <c r="DG44" s="444"/>
      <c r="DH44" s="444"/>
      <c r="DI44" s="444"/>
      <c r="DJ44" s="444"/>
      <c r="DK44" s="444"/>
      <c r="DL44" s="444"/>
      <c r="DM44" s="444"/>
      <c r="DN44" s="444"/>
      <c r="DO44" s="444"/>
      <c r="DP44" s="444"/>
      <c r="DQ44" s="444"/>
      <c r="DR44" s="444"/>
      <c r="DS44" s="444"/>
      <c r="DT44" s="444"/>
      <c r="DU44" s="444"/>
      <c r="DV44" s="444"/>
      <c r="DW44" s="444"/>
      <c r="DX44" s="444"/>
      <c r="DY44" s="444"/>
      <c r="DZ44" s="444"/>
      <c r="EA44" s="444"/>
      <c r="EB44" s="444"/>
      <c r="EC44" s="444"/>
      <c r="ED44" s="444"/>
      <c r="EE44" s="444"/>
      <c r="EF44" s="444"/>
      <c r="EG44" s="444"/>
      <c r="EH44" s="444"/>
      <c r="EI44" s="444"/>
      <c r="EJ44" s="444"/>
      <c r="EK44" s="444"/>
      <c r="EL44" s="444"/>
      <c r="EM44" s="444"/>
      <c r="EN44" s="444"/>
      <c r="EO44" s="444"/>
      <c r="EP44" s="444"/>
      <c r="EQ44" s="444"/>
      <c r="ER44" s="444"/>
      <c r="ES44" s="444"/>
      <c r="ET44" s="444"/>
      <c r="EU44" s="444"/>
      <c r="EV44" s="444"/>
      <c r="EW44" s="444"/>
      <c r="EX44" s="444"/>
      <c r="EY44" s="444"/>
      <c r="EZ44" s="444"/>
      <c r="FA44" s="444"/>
      <c r="FB44" s="444"/>
      <c r="FC44" s="444"/>
      <c r="FD44" s="444"/>
      <c r="FE44" s="444"/>
      <c r="FF44" s="444"/>
      <c r="FG44" s="444"/>
      <c r="FH44" s="444"/>
      <c r="FI44" s="444"/>
      <c r="FJ44" s="444"/>
      <c r="FK44" s="444"/>
      <c r="FL44" s="444"/>
      <c r="FM44" s="444"/>
      <c r="FN44" s="444"/>
      <c r="FO44" s="444"/>
      <c r="FP44" s="444"/>
      <c r="FQ44" s="444"/>
      <c r="FR44" s="444"/>
      <c r="FS44" s="444"/>
      <c r="FT44" s="444"/>
      <c r="FU44" s="444"/>
      <c r="FV44" s="444"/>
      <c r="FW44" s="444"/>
      <c r="FX44" s="444"/>
      <c r="FY44" s="444"/>
      <c r="FZ44" s="444"/>
      <c r="GA44" s="444"/>
      <c r="GB44" s="444"/>
      <c r="GC44" s="444"/>
      <c r="GD44" s="444"/>
      <c r="GE44" s="444"/>
      <c r="GF44" s="444"/>
      <c r="GG44" s="444"/>
      <c r="GH44" s="444"/>
      <c r="GI44" s="444"/>
      <c r="GJ44" s="444"/>
      <c r="GK44" s="444"/>
      <c r="GL44" s="444"/>
      <c r="GM44" s="444"/>
      <c r="GN44" s="444"/>
      <c r="GO44" s="444"/>
      <c r="GP44" s="444"/>
      <c r="GQ44" s="444"/>
      <c r="GR44" s="444"/>
      <c r="GS44" s="444"/>
      <c r="GT44" s="444"/>
      <c r="GU44" s="444"/>
      <c r="GV44" s="444"/>
      <c r="GW44" s="444"/>
      <c r="GX44" s="444"/>
      <c r="GY44" s="444"/>
      <c r="GZ44" s="444"/>
      <c r="HA44" s="444"/>
      <c r="HB44" s="444"/>
      <c r="HC44" s="444"/>
      <c r="HD44" s="444"/>
      <c r="HE44" s="444"/>
      <c r="HF44" s="444"/>
      <c r="HG44" s="444"/>
      <c r="HH44" s="444"/>
      <c r="HI44" s="444"/>
      <c r="HJ44" s="444"/>
      <c r="HK44" s="444"/>
      <c r="HL44" s="444"/>
      <c r="HM44" s="444"/>
      <c r="HN44" s="444"/>
      <c r="HO44" s="444"/>
      <c r="HP44" s="444"/>
      <c r="HQ44" s="444"/>
      <c r="HR44" s="444"/>
      <c r="HS44" s="444"/>
      <c r="HT44" s="444"/>
      <c r="HU44" s="444"/>
      <c r="HV44" s="444"/>
      <c r="HW44" s="444"/>
      <c r="HX44" s="444"/>
      <c r="HY44" s="444"/>
      <c r="HZ44" s="444"/>
      <c r="IA44" s="444"/>
      <c r="IB44" s="444"/>
      <c r="IC44" s="444"/>
      <c r="ID44" s="444"/>
      <c r="IE44" s="444"/>
      <c r="IF44" s="444"/>
      <c r="IG44" s="444"/>
      <c r="IH44" s="444"/>
      <c r="II44" s="444"/>
      <c r="IJ44" s="444"/>
      <c r="IK44" s="444"/>
      <c r="IL44" s="444"/>
      <c r="IM44" s="444"/>
      <c r="IN44" s="444"/>
      <c r="IO44" s="444"/>
      <c r="IP44" s="444"/>
      <c r="IQ44" s="444"/>
      <c r="IR44" s="444"/>
      <c r="IS44" s="444"/>
      <c r="IT44" s="444"/>
      <c r="IU44" s="444"/>
      <c r="IV44" s="444"/>
      <c r="IW44" s="444"/>
      <c r="IX44" s="444"/>
      <c r="IY44" s="444"/>
      <c r="IZ44" s="444"/>
      <c r="JA44" s="444"/>
      <c r="JB44" s="444"/>
      <c r="JC44" s="444"/>
      <c r="JD44" s="444"/>
      <c r="JE44" s="444"/>
      <c r="JF44" s="444"/>
      <c r="JG44" s="444"/>
      <c r="JH44" s="444"/>
      <c r="JI44" s="444"/>
      <c r="JJ44" s="444"/>
      <c r="JK44" s="444"/>
      <c r="JL44" s="444"/>
      <c r="JM44" s="444"/>
      <c r="JN44" s="444"/>
      <c r="JO44" s="444"/>
      <c r="JP44" s="444"/>
      <c r="JQ44" s="444"/>
      <c r="JR44" s="444"/>
      <c r="JS44" s="444"/>
      <c r="JT44" s="444"/>
      <c r="JU44" s="444"/>
      <c r="JV44" s="444"/>
      <c r="JW44" s="444"/>
      <c r="JX44" s="444"/>
      <c r="JY44" s="444"/>
      <c r="JZ44" s="444"/>
      <c r="KA44" s="444"/>
      <c r="KB44" s="444"/>
      <c r="KC44" s="444"/>
      <c r="KD44" s="444"/>
      <c r="KE44" s="444"/>
      <c r="KF44" s="444"/>
      <c r="KG44" s="444"/>
      <c r="KH44" s="444"/>
      <c r="KI44" s="444"/>
      <c r="KJ44" s="444"/>
      <c r="KK44" s="444"/>
      <c r="KL44" s="444"/>
      <c r="KM44" s="444"/>
      <c r="KN44" s="444"/>
      <c r="KO44" s="444"/>
      <c r="KP44" s="444"/>
      <c r="KQ44" s="444"/>
      <c r="KR44" s="444"/>
      <c r="KS44" s="444"/>
      <c r="KT44" s="444"/>
      <c r="KU44" s="444"/>
      <c r="KV44" s="444"/>
      <c r="KW44" s="444"/>
      <c r="KX44" s="444"/>
      <c r="KY44" s="444"/>
      <c r="KZ44" s="444"/>
      <c r="LA44" s="444"/>
      <c r="LB44" s="444"/>
      <c r="LC44" s="444"/>
      <c r="LD44" s="444"/>
      <c r="LE44" s="444"/>
      <c r="LF44" s="444"/>
      <c r="LG44" s="444"/>
      <c r="LH44" s="444"/>
      <c r="LI44" s="444"/>
      <c r="LJ44" s="444"/>
      <c r="LK44" s="444"/>
      <c r="LL44" s="444"/>
      <c r="LM44" s="444"/>
      <c r="LN44" s="444"/>
      <c r="LO44" s="444"/>
      <c r="LP44" s="444"/>
      <c r="LQ44" s="444"/>
      <c r="LR44" s="444"/>
      <c r="LS44" s="444"/>
      <c r="LT44" s="444"/>
      <c r="LU44" s="444"/>
      <c r="LV44" s="444"/>
      <c r="LW44" s="444"/>
      <c r="LX44" s="444"/>
      <c r="LY44" s="444"/>
      <c r="LZ44" s="444"/>
      <c r="MA44" s="444"/>
      <c r="MB44" s="444"/>
      <c r="MC44" s="444"/>
      <c r="MD44" s="444"/>
      <c r="ME44" s="444"/>
      <c r="MF44" s="444"/>
      <c r="MG44" s="444"/>
      <c r="MH44" s="444"/>
      <c r="MI44" s="444"/>
      <c r="MJ44" s="444"/>
      <c r="MK44" s="444"/>
      <c r="ML44" s="444"/>
      <c r="MM44" s="444"/>
      <c r="MN44" s="444"/>
      <c r="MO44" s="444"/>
      <c r="MP44" s="444"/>
      <c r="MQ44" s="444"/>
      <c r="MR44" s="444"/>
      <c r="MS44" s="444"/>
      <c r="MT44" s="444"/>
      <c r="MU44" s="444"/>
      <c r="MV44" s="444"/>
      <c r="MW44" s="444"/>
      <c r="MX44" s="444"/>
      <c r="MY44" s="444"/>
      <c r="MZ44" s="444"/>
      <c r="NA44" s="444"/>
      <c r="NB44" s="444"/>
      <c r="NC44" s="444"/>
      <c r="ND44" s="444"/>
      <c r="NE44" s="444"/>
      <c r="NF44" s="444"/>
      <c r="NG44" s="444"/>
      <c r="NH44" s="444"/>
      <c r="NI44" s="444"/>
      <c r="NJ44" s="444"/>
      <c r="NK44" s="444"/>
      <c r="NL44" s="444"/>
      <c r="NM44" s="444"/>
      <c r="NN44" s="444"/>
      <c r="NO44" s="444"/>
      <c r="NP44" s="444"/>
      <c r="NQ44" s="444"/>
      <c r="NR44" s="444"/>
      <c r="NS44" s="444"/>
      <c r="NT44" s="444"/>
      <c r="NU44" s="444"/>
      <c r="NV44" s="444"/>
      <c r="NW44" s="444"/>
      <c r="NX44" s="444"/>
      <c r="NY44" s="444"/>
      <c r="NZ44" s="444"/>
      <c r="OA44" s="444"/>
      <c r="OB44" s="444"/>
      <c r="OC44" s="444"/>
      <c r="OD44" s="444"/>
      <c r="OE44" s="444"/>
      <c r="OF44" s="444"/>
      <c r="OG44" s="444"/>
      <c r="OH44" s="444"/>
      <c r="OI44" s="444"/>
      <c r="OJ44" s="444"/>
      <c r="OK44" s="444"/>
      <c r="OL44" s="444"/>
      <c r="OM44" s="444"/>
      <c r="ON44" s="444"/>
      <c r="OO44" s="444"/>
      <c r="OP44" s="444"/>
      <c r="OQ44" s="444"/>
      <c r="OR44" s="444"/>
      <c r="OS44" s="444"/>
      <c r="OT44" s="444"/>
      <c r="OU44" s="444"/>
      <c r="OV44" s="444"/>
      <c r="OW44" s="444"/>
      <c r="OX44" s="444"/>
      <c r="OY44" s="444"/>
      <c r="OZ44" s="444"/>
      <c r="PA44" s="444"/>
      <c r="PB44" s="444"/>
      <c r="PC44" s="444"/>
      <c r="PD44" s="444"/>
      <c r="PE44" s="444"/>
      <c r="PF44" s="444"/>
      <c r="PG44" s="444"/>
      <c r="PH44" s="444"/>
      <c r="PI44" s="444"/>
      <c r="PJ44" s="444"/>
      <c r="PK44" s="444"/>
      <c r="PL44" s="444"/>
      <c r="PM44" s="444"/>
      <c r="PN44" s="444"/>
      <c r="PO44" s="444"/>
      <c r="PP44" s="444"/>
      <c r="PQ44" s="444"/>
      <c r="PR44" s="444"/>
      <c r="PS44" s="444"/>
      <c r="PT44" s="444"/>
      <c r="PU44" s="444"/>
      <c r="PV44" s="444"/>
      <c r="PW44" s="444"/>
      <c r="PX44" s="444"/>
      <c r="PY44" s="444"/>
      <c r="PZ44" s="444"/>
      <c r="QA44" s="444"/>
      <c r="QB44" s="444"/>
      <c r="QC44" s="444"/>
      <c r="QD44" s="444"/>
      <c r="QE44" s="444"/>
      <c r="QF44" s="444"/>
      <c r="QG44" s="444"/>
      <c r="QH44" s="444"/>
      <c r="QI44" s="444"/>
      <c r="QJ44" s="444"/>
      <c r="QK44" s="444"/>
      <c r="QL44" s="444"/>
      <c r="QM44" s="444"/>
      <c r="QN44" s="444"/>
      <c r="QO44" s="444"/>
      <c r="QP44" s="444"/>
      <c r="QQ44" s="444"/>
      <c r="QR44" s="444"/>
      <c r="QS44" s="444"/>
      <c r="QT44" s="444"/>
      <c r="QU44" s="444"/>
      <c r="QV44" s="444"/>
      <c r="QW44" s="444"/>
      <c r="QX44" s="444"/>
      <c r="QY44" s="444"/>
      <c r="QZ44" s="444"/>
      <c r="RA44" s="444"/>
      <c r="RB44" s="444"/>
      <c r="RC44" s="444"/>
      <c r="RD44" s="444"/>
      <c r="RE44" s="444"/>
      <c r="RF44" s="444"/>
      <c r="RG44" s="444"/>
      <c r="RH44" s="444"/>
      <c r="RI44" s="444"/>
      <c r="RJ44" s="444"/>
      <c r="RK44" s="444"/>
      <c r="RL44" s="444"/>
      <c r="RM44" s="444"/>
      <c r="RN44" s="444"/>
      <c r="RO44" s="444"/>
      <c r="RP44" s="444"/>
      <c r="RQ44" s="444"/>
      <c r="RR44" s="444"/>
      <c r="RS44" s="444"/>
      <c r="RT44" s="444"/>
      <c r="RU44" s="444"/>
      <c r="RV44" s="444"/>
      <c r="RW44" s="444"/>
      <c r="RX44" s="444"/>
      <c r="RY44" s="444"/>
      <c r="RZ44" s="444"/>
      <c r="SA44" s="444"/>
      <c r="SB44" s="444"/>
      <c r="SC44" s="444"/>
      <c r="SD44" s="444"/>
      <c r="SE44" s="444"/>
      <c r="SF44" s="444"/>
      <c r="SG44" s="444"/>
      <c r="SH44" s="444"/>
      <c r="SI44" s="444"/>
      <c r="SJ44" s="444"/>
      <c r="SK44" s="444"/>
      <c r="SL44" s="444"/>
      <c r="SM44" s="444"/>
      <c r="SN44" s="444"/>
      <c r="SO44" s="444"/>
      <c r="SP44" s="444"/>
      <c r="SQ44" s="444"/>
      <c r="SR44" s="444"/>
      <c r="SS44" s="444"/>
      <c r="ST44" s="444"/>
      <c r="SU44" s="444"/>
      <c r="SV44" s="444"/>
      <c r="SW44" s="444"/>
      <c r="SX44" s="444"/>
      <c r="SY44" s="444"/>
      <c r="SZ44" s="444"/>
      <c r="TA44" s="444"/>
      <c r="TB44" s="444"/>
      <c r="TC44" s="444"/>
      <c r="TD44" s="444"/>
      <c r="TE44" s="444"/>
      <c r="TF44" s="444"/>
      <c r="TG44" s="444"/>
      <c r="TH44" s="444"/>
      <c r="TI44" s="444"/>
      <c r="TJ44" s="444"/>
      <c r="TK44" s="444"/>
      <c r="TL44" s="444"/>
      <c r="TM44" s="444"/>
      <c r="TN44" s="444"/>
      <c r="TO44" s="444"/>
      <c r="TP44" s="444"/>
      <c r="TQ44" s="444"/>
      <c r="TR44" s="444"/>
      <c r="TS44" s="444"/>
      <c r="TT44" s="444"/>
      <c r="TU44" s="444"/>
      <c r="TV44" s="444"/>
      <c r="TW44" s="444"/>
      <c r="TX44" s="444"/>
      <c r="TY44" s="444"/>
      <c r="TZ44" s="444"/>
      <c r="UA44" s="444"/>
      <c r="UB44" s="444"/>
      <c r="UC44" s="444"/>
      <c r="UD44" s="444"/>
      <c r="UE44" s="444"/>
      <c r="UF44" s="444"/>
      <c r="UG44" s="444"/>
      <c r="UH44" s="444"/>
      <c r="UI44" s="444"/>
      <c r="UJ44" s="444"/>
      <c r="UK44" s="444"/>
      <c r="UL44" s="444"/>
      <c r="UM44" s="444"/>
      <c r="UN44" s="444"/>
      <c r="UO44" s="444"/>
      <c r="UP44" s="444"/>
      <c r="UQ44" s="444"/>
      <c r="UR44" s="444"/>
      <c r="US44" s="444"/>
      <c r="UT44" s="444"/>
      <c r="UU44" s="444"/>
      <c r="UV44" s="444"/>
      <c r="UW44" s="444"/>
      <c r="UX44" s="444"/>
      <c r="UY44" s="444"/>
      <c r="UZ44" s="444"/>
      <c r="VA44" s="444"/>
      <c r="VB44" s="444"/>
      <c r="VC44" s="444"/>
      <c r="VD44" s="444"/>
      <c r="VE44" s="444"/>
      <c r="VF44" s="444"/>
      <c r="VG44" s="444"/>
      <c r="VH44" s="444"/>
      <c r="VI44" s="444"/>
      <c r="VJ44" s="444"/>
      <c r="VK44" s="444"/>
      <c r="VL44" s="444"/>
      <c r="VM44" s="444"/>
      <c r="VN44" s="444"/>
      <c r="VO44" s="444"/>
      <c r="VP44" s="444"/>
      <c r="VQ44" s="444"/>
      <c r="VR44" s="444"/>
      <c r="VS44" s="444"/>
      <c r="VT44" s="444"/>
      <c r="VU44" s="444"/>
      <c r="VV44" s="444"/>
      <c r="VW44" s="444"/>
      <c r="VX44" s="444"/>
      <c r="VY44" s="444"/>
      <c r="VZ44" s="444"/>
      <c r="WA44" s="444"/>
      <c r="WB44" s="444"/>
      <c r="WC44" s="444"/>
      <c r="WD44" s="444"/>
      <c r="WE44" s="444"/>
      <c r="WF44" s="444"/>
      <c r="WG44" s="444"/>
      <c r="WH44" s="444"/>
      <c r="WI44" s="444"/>
      <c r="WJ44" s="444"/>
      <c r="WK44" s="444"/>
      <c r="WL44" s="444"/>
      <c r="WM44" s="444"/>
      <c r="WN44" s="444"/>
      <c r="WO44" s="444"/>
      <c r="WP44" s="444"/>
      <c r="WQ44" s="444"/>
      <c r="WR44" s="444"/>
      <c r="WS44" s="444"/>
      <c r="WT44" s="444"/>
      <c r="WU44" s="444"/>
      <c r="WV44" s="444"/>
      <c r="WW44" s="444"/>
      <c r="WX44" s="444"/>
      <c r="WY44" s="444"/>
      <c r="WZ44" s="444"/>
      <c r="XA44" s="444"/>
      <c r="XB44" s="444"/>
      <c r="XC44" s="444"/>
      <c r="XD44" s="444"/>
      <c r="XE44" s="444"/>
      <c r="XF44" s="444"/>
      <c r="XG44" s="443"/>
    </row>
    <row r="45" spans="1:631" s="455" customFormat="1" ht="14.4">
      <c r="A45" s="1137"/>
      <c r="B45" s="1163" t="s">
        <v>241</v>
      </c>
      <c r="C45" s="1164" t="s">
        <v>814</v>
      </c>
      <c r="D45" s="1172">
        <v>25</v>
      </c>
      <c r="E45" s="374">
        <f t="shared" si="13"/>
        <v>5.554594981134974E-4</v>
      </c>
      <c r="F45" s="1166" t="s">
        <v>0</v>
      </c>
      <c r="G45" s="1167">
        <v>2</v>
      </c>
      <c r="H45" s="1168">
        <f t="shared" si="4"/>
        <v>19.319999694824219</v>
      </c>
      <c r="I45" s="1169">
        <f t="shared" si="5"/>
        <v>31.625</v>
      </c>
      <c r="J45" s="1169">
        <f t="shared" si="6"/>
        <v>31.625</v>
      </c>
      <c r="K45" s="447">
        <f t="shared" si="7"/>
        <v>0</v>
      </c>
      <c r="L45" s="448">
        <v>38.639999389648438</v>
      </c>
      <c r="M45" s="447"/>
      <c r="N45" s="1170">
        <v>9.48</v>
      </c>
      <c r="O45" s="1170">
        <v>63.25</v>
      </c>
      <c r="P45" s="449">
        <f t="shared" si="8"/>
        <v>0</v>
      </c>
      <c r="Q45" s="1170">
        <v>63.25</v>
      </c>
      <c r="R45" s="449"/>
      <c r="S45" s="450"/>
      <c r="T45" s="449"/>
      <c r="U45" s="451">
        <v>0</v>
      </c>
      <c r="V45" s="450">
        <f t="shared" si="1"/>
        <v>0</v>
      </c>
      <c r="W45" s="449">
        <f t="shared" si="1"/>
        <v>0</v>
      </c>
      <c r="X45" s="449">
        <f t="shared" si="12"/>
        <v>0</v>
      </c>
      <c r="Y45" s="452">
        <f t="shared" si="14"/>
        <v>1.8366031317579932</v>
      </c>
      <c r="Z45" s="450">
        <f t="shared" si="3"/>
        <v>70.966343890155258</v>
      </c>
      <c r="AA45" s="453" t="str">
        <f t="shared" si="9"/>
        <v/>
      </c>
      <c r="AB45" s="1171" t="str">
        <f t="shared" si="10"/>
        <v/>
      </c>
      <c r="AC45" s="444"/>
      <c r="AD45" s="444"/>
      <c r="AE45" s="444"/>
      <c r="AF45" s="444"/>
      <c r="AG45" s="444"/>
      <c r="AH45" s="444"/>
      <c r="AI45" s="444"/>
      <c r="AJ45" s="444"/>
      <c r="AK45" s="444"/>
      <c r="AL45" s="444"/>
      <c r="AM45" s="444"/>
      <c r="AN45" s="444"/>
      <c r="AO45" s="444"/>
      <c r="AP45" s="444"/>
      <c r="AQ45" s="444"/>
      <c r="AR45" s="444"/>
      <c r="AS45" s="444"/>
      <c r="AT45" s="444"/>
      <c r="AU45" s="444"/>
      <c r="AV45" s="444"/>
      <c r="AW45" s="444"/>
      <c r="AX45" s="444"/>
      <c r="AY45" s="444"/>
      <c r="AZ45" s="444"/>
      <c r="BA45" s="444"/>
      <c r="BB45" s="444"/>
      <c r="BC45" s="444"/>
      <c r="BD45" s="444"/>
      <c r="BE45" s="444"/>
      <c r="BF45" s="444"/>
      <c r="BG45" s="444"/>
      <c r="BH45" s="444"/>
      <c r="BI45" s="444"/>
      <c r="BJ45" s="444"/>
      <c r="BK45" s="444"/>
      <c r="BL45" s="444"/>
      <c r="BM45" s="444"/>
      <c r="BN45" s="444"/>
      <c r="BO45" s="444"/>
      <c r="BP45" s="444"/>
      <c r="BQ45" s="444"/>
      <c r="BR45" s="444"/>
      <c r="BS45" s="444"/>
      <c r="BT45" s="444"/>
      <c r="BU45" s="444"/>
      <c r="BV45" s="444"/>
      <c r="BW45" s="444"/>
      <c r="BX45" s="444"/>
      <c r="BY45" s="444"/>
      <c r="BZ45" s="444"/>
      <c r="CA45" s="444"/>
      <c r="CB45" s="444"/>
      <c r="CC45" s="444"/>
      <c r="CD45" s="444"/>
      <c r="CE45" s="444"/>
      <c r="CF45" s="444"/>
      <c r="CG45" s="444"/>
      <c r="CH45" s="444"/>
      <c r="CI45" s="444"/>
      <c r="CJ45" s="444"/>
      <c r="CK45" s="444"/>
      <c r="CL45" s="444"/>
      <c r="CM45" s="444"/>
      <c r="CN45" s="444"/>
      <c r="CO45" s="444"/>
      <c r="CP45" s="444"/>
      <c r="CQ45" s="444"/>
      <c r="CR45" s="444"/>
      <c r="CS45" s="444"/>
      <c r="CT45" s="444"/>
      <c r="CU45" s="444"/>
      <c r="CV45" s="444"/>
      <c r="CW45" s="444"/>
      <c r="CX45" s="444"/>
      <c r="CY45" s="444"/>
      <c r="CZ45" s="444"/>
      <c r="DA45" s="444"/>
      <c r="DB45" s="444"/>
      <c r="DC45" s="444"/>
      <c r="DD45" s="444"/>
      <c r="DE45" s="444"/>
      <c r="DF45" s="444"/>
      <c r="DG45" s="444"/>
      <c r="DH45" s="444"/>
      <c r="DI45" s="444"/>
      <c r="DJ45" s="444"/>
      <c r="DK45" s="444"/>
      <c r="DL45" s="444"/>
      <c r="DM45" s="444"/>
      <c r="DN45" s="444"/>
      <c r="DO45" s="444"/>
      <c r="DP45" s="444"/>
      <c r="DQ45" s="444"/>
      <c r="DR45" s="444"/>
      <c r="DS45" s="444"/>
      <c r="DT45" s="444"/>
      <c r="DU45" s="444"/>
      <c r="DV45" s="444"/>
      <c r="DW45" s="444"/>
      <c r="DX45" s="444"/>
      <c r="DY45" s="444"/>
      <c r="DZ45" s="444"/>
      <c r="EA45" s="444"/>
      <c r="EB45" s="444"/>
      <c r="EC45" s="444"/>
      <c r="ED45" s="444"/>
      <c r="EE45" s="444"/>
      <c r="EF45" s="444"/>
      <c r="EG45" s="444"/>
      <c r="EH45" s="444"/>
      <c r="EI45" s="444"/>
      <c r="EJ45" s="444"/>
      <c r="EK45" s="444"/>
      <c r="EL45" s="444"/>
      <c r="EM45" s="444"/>
      <c r="EN45" s="444"/>
      <c r="EO45" s="444"/>
      <c r="EP45" s="444"/>
      <c r="EQ45" s="444"/>
      <c r="ER45" s="444"/>
      <c r="ES45" s="444"/>
      <c r="ET45" s="444"/>
      <c r="EU45" s="444"/>
      <c r="EV45" s="444"/>
      <c r="EW45" s="444"/>
      <c r="EX45" s="444"/>
      <c r="EY45" s="444"/>
      <c r="EZ45" s="444"/>
      <c r="FA45" s="444"/>
      <c r="FB45" s="444"/>
      <c r="FC45" s="444"/>
      <c r="FD45" s="444"/>
      <c r="FE45" s="444"/>
      <c r="FF45" s="444"/>
      <c r="FG45" s="444"/>
      <c r="FH45" s="444"/>
      <c r="FI45" s="444"/>
      <c r="FJ45" s="444"/>
      <c r="FK45" s="444"/>
      <c r="FL45" s="444"/>
      <c r="FM45" s="444"/>
      <c r="FN45" s="444"/>
      <c r="FO45" s="444"/>
      <c r="FP45" s="444"/>
      <c r="FQ45" s="444"/>
      <c r="FR45" s="444"/>
      <c r="FS45" s="444"/>
      <c r="FT45" s="444"/>
      <c r="FU45" s="444"/>
      <c r="FV45" s="444"/>
      <c r="FW45" s="444"/>
      <c r="FX45" s="444"/>
      <c r="FY45" s="444"/>
      <c r="FZ45" s="444"/>
      <c r="GA45" s="444"/>
      <c r="GB45" s="444"/>
      <c r="GC45" s="444"/>
      <c r="GD45" s="444"/>
      <c r="GE45" s="444"/>
      <c r="GF45" s="444"/>
      <c r="GG45" s="444"/>
      <c r="GH45" s="444"/>
      <c r="GI45" s="444"/>
      <c r="GJ45" s="444"/>
      <c r="GK45" s="444"/>
      <c r="GL45" s="444"/>
      <c r="GM45" s="444"/>
      <c r="GN45" s="444"/>
      <c r="GO45" s="444"/>
      <c r="GP45" s="444"/>
      <c r="GQ45" s="444"/>
      <c r="GR45" s="444"/>
      <c r="GS45" s="444"/>
      <c r="GT45" s="444"/>
      <c r="GU45" s="444"/>
      <c r="GV45" s="444"/>
      <c r="GW45" s="444"/>
      <c r="GX45" s="444"/>
      <c r="GY45" s="444"/>
      <c r="GZ45" s="444"/>
      <c r="HA45" s="444"/>
      <c r="HB45" s="444"/>
      <c r="HC45" s="444"/>
      <c r="HD45" s="444"/>
      <c r="HE45" s="444"/>
      <c r="HF45" s="444"/>
      <c r="HG45" s="444"/>
      <c r="HH45" s="444"/>
      <c r="HI45" s="444"/>
      <c r="HJ45" s="444"/>
      <c r="HK45" s="444"/>
      <c r="HL45" s="444"/>
      <c r="HM45" s="444"/>
      <c r="HN45" s="444"/>
      <c r="HO45" s="444"/>
      <c r="HP45" s="444"/>
      <c r="HQ45" s="444"/>
      <c r="HR45" s="444"/>
      <c r="HS45" s="444"/>
      <c r="HT45" s="444"/>
      <c r="HU45" s="444"/>
      <c r="HV45" s="444"/>
      <c r="HW45" s="444"/>
      <c r="HX45" s="444"/>
      <c r="HY45" s="444"/>
      <c r="HZ45" s="444"/>
      <c r="IA45" s="444"/>
      <c r="IB45" s="444"/>
      <c r="IC45" s="444"/>
      <c r="ID45" s="444"/>
      <c r="IE45" s="444"/>
      <c r="IF45" s="444"/>
      <c r="IG45" s="444"/>
      <c r="IH45" s="444"/>
      <c r="II45" s="444"/>
      <c r="IJ45" s="444"/>
      <c r="IK45" s="444"/>
      <c r="IL45" s="444"/>
      <c r="IM45" s="444"/>
      <c r="IN45" s="444"/>
      <c r="IO45" s="444"/>
      <c r="IP45" s="444"/>
      <c r="IQ45" s="444"/>
      <c r="IR45" s="444"/>
      <c r="IS45" s="444"/>
      <c r="IT45" s="444"/>
      <c r="IU45" s="444"/>
      <c r="IV45" s="444"/>
      <c r="IW45" s="444"/>
      <c r="IX45" s="444"/>
      <c r="IY45" s="444"/>
      <c r="IZ45" s="444"/>
      <c r="JA45" s="444"/>
      <c r="JB45" s="444"/>
      <c r="JC45" s="444"/>
      <c r="JD45" s="444"/>
      <c r="JE45" s="444"/>
      <c r="JF45" s="444"/>
      <c r="JG45" s="444"/>
      <c r="JH45" s="444"/>
      <c r="JI45" s="444"/>
      <c r="JJ45" s="444"/>
      <c r="JK45" s="444"/>
      <c r="JL45" s="444"/>
      <c r="JM45" s="444"/>
      <c r="JN45" s="444"/>
      <c r="JO45" s="444"/>
      <c r="JP45" s="444"/>
      <c r="JQ45" s="444"/>
      <c r="JR45" s="444"/>
      <c r="JS45" s="444"/>
      <c r="JT45" s="444"/>
      <c r="JU45" s="444"/>
      <c r="JV45" s="444"/>
      <c r="JW45" s="444"/>
      <c r="JX45" s="444"/>
      <c r="JY45" s="444"/>
      <c r="JZ45" s="444"/>
      <c r="KA45" s="444"/>
      <c r="KB45" s="444"/>
      <c r="KC45" s="444"/>
      <c r="KD45" s="444"/>
      <c r="KE45" s="444"/>
      <c r="KF45" s="444"/>
      <c r="KG45" s="444"/>
      <c r="KH45" s="444"/>
      <c r="KI45" s="444"/>
      <c r="KJ45" s="444"/>
      <c r="KK45" s="444"/>
      <c r="KL45" s="444"/>
      <c r="KM45" s="444"/>
      <c r="KN45" s="444"/>
      <c r="KO45" s="444"/>
      <c r="KP45" s="444"/>
      <c r="KQ45" s="444"/>
      <c r="KR45" s="444"/>
      <c r="KS45" s="444"/>
      <c r="KT45" s="444"/>
      <c r="KU45" s="444"/>
      <c r="KV45" s="444"/>
      <c r="KW45" s="444"/>
      <c r="KX45" s="444"/>
      <c r="KY45" s="444"/>
      <c r="KZ45" s="444"/>
      <c r="LA45" s="444"/>
      <c r="LB45" s="444"/>
      <c r="LC45" s="444"/>
      <c r="LD45" s="444"/>
      <c r="LE45" s="444"/>
      <c r="LF45" s="444"/>
      <c r="LG45" s="444"/>
      <c r="LH45" s="444"/>
      <c r="LI45" s="444"/>
      <c r="LJ45" s="444"/>
      <c r="LK45" s="444"/>
      <c r="LL45" s="444"/>
      <c r="LM45" s="444"/>
      <c r="LN45" s="444"/>
      <c r="LO45" s="444"/>
      <c r="LP45" s="444"/>
      <c r="LQ45" s="444"/>
      <c r="LR45" s="444"/>
      <c r="LS45" s="444"/>
      <c r="LT45" s="444"/>
      <c r="LU45" s="444"/>
      <c r="LV45" s="444"/>
      <c r="LW45" s="444"/>
      <c r="LX45" s="444"/>
      <c r="LY45" s="444"/>
      <c r="LZ45" s="444"/>
      <c r="MA45" s="444"/>
      <c r="MB45" s="444"/>
      <c r="MC45" s="444"/>
      <c r="MD45" s="444"/>
      <c r="ME45" s="444"/>
      <c r="MF45" s="444"/>
      <c r="MG45" s="444"/>
      <c r="MH45" s="444"/>
      <c r="MI45" s="444"/>
      <c r="MJ45" s="444"/>
      <c r="MK45" s="444"/>
      <c r="ML45" s="444"/>
      <c r="MM45" s="444"/>
      <c r="MN45" s="444"/>
      <c r="MO45" s="444"/>
      <c r="MP45" s="444"/>
      <c r="MQ45" s="444"/>
      <c r="MR45" s="444"/>
      <c r="MS45" s="444"/>
      <c r="MT45" s="444"/>
      <c r="MU45" s="444"/>
      <c r="MV45" s="444"/>
      <c r="MW45" s="444"/>
      <c r="MX45" s="444"/>
      <c r="MY45" s="444"/>
      <c r="MZ45" s="444"/>
      <c r="NA45" s="444"/>
      <c r="NB45" s="444"/>
      <c r="NC45" s="444"/>
      <c r="ND45" s="444"/>
      <c r="NE45" s="444"/>
      <c r="NF45" s="444"/>
      <c r="NG45" s="444"/>
      <c r="NH45" s="444"/>
      <c r="NI45" s="444"/>
      <c r="NJ45" s="444"/>
      <c r="NK45" s="444"/>
      <c r="NL45" s="444"/>
      <c r="NM45" s="444"/>
      <c r="NN45" s="444"/>
      <c r="NO45" s="444"/>
      <c r="NP45" s="444"/>
      <c r="NQ45" s="444"/>
      <c r="NR45" s="444"/>
      <c r="NS45" s="444"/>
      <c r="NT45" s="444"/>
      <c r="NU45" s="444"/>
      <c r="NV45" s="444"/>
      <c r="NW45" s="444"/>
      <c r="NX45" s="444"/>
      <c r="NY45" s="444"/>
      <c r="NZ45" s="444"/>
      <c r="OA45" s="444"/>
      <c r="OB45" s="444"/>
      <c r="OC45" s="444"/>
      <c r="OD45" s="444"/>
      <c r="OE45" s="444"/>
      <c r="OF45" s="444"/>
      <c r="OG45" s="444"/>
      <c r="OH45" s="444"/>
      <c r="OI45" s="444"/>
      <c r="OJ45" s="444"/>
      <c r="OK45" s="444"/>
      <c r="OL45" s="444"/>
      <c r="OM45" s="444"/>
      <c r="ON45" s="444"/>
      <c r="OO45" s="444"/>
      <c r="OP45" s="444"/>
      <c r="OQ45" s="444"/>
      <c r="OR45" s="444"/>
      <c r="OS45" s="444"/>
      <c r="OT45" s="444"/>
      <c r="OU45" s="444"/>
      <c r="OV45" s="444"/>
      <c r="OW45" s="444"/>
      <c r="OX45" s="444"/>
      <c r="OY45" s="444"/>
      <c r="OZ45" s="444"/>
      <c r="PA45" s="444"/>
      <c r="PB45" s="444"/>
      <c r="PC45" s="444"/>
      <c r="PD45" s="444"/>
      <c r="PE45" s="444"/>
      <c r="PF45" s="444"/>
      <c r="PG45" s="444"/>
      <c r="PH45" s="444"/>
      <c r="PI45" s="444"/>
      <c r="PJ45" s="444"/>
      <c r="PK45" s="444"/>
      <c r="PL45" s="444"/>
      <c r="PM45" s="444"/>
      <c r="PN45" s="444"/>
      <c r="PO45" s="444"/>
      <c r="PP45" s="444"/>
      <c r="PQ45" s="444"/>
      <c r="PR45" s="444"/>
      <c r="PS45" s="444"/>
      <c r="PT45" s="444"/>
      <c r="PU45" s="444"/>
      <c r="PV45" s="444"/>
      <c r="PW45" s="444"/>
      <c r="PX45" s="444"/>
      <c r="PY45" s="444"/>
      <c r="PZ45" s="444"/>
      <c r="QA45" s="444"/>
      <c r="QB45" s="444"/>
      <c r="QC45" s="444"/>
      <c r="QD45" s="444"/>
      <c r="QE45" s="444"/>
      <c r="QF45" s="444"/>
      <c r="QG45" s="444"/>
      <c r="QH45" s="444"/>
      <c r="QI45" s="444"/>
      <c r="QJ45" s="444"/>
      <c r="QK45" s="444"/>
      <c r="QL45" s="444"/>
      <c r="QM45" s="444"/>
      <c r="QN45" s="444"/>
      <c r="QO45" s="444"/>
      <c r="QP45" s="444"/>
      <c r="QQ45" s="444"/>
      <c r="QR45" s="444"/>
      <c r="QS45" s="444"/>
      <c r="QT45" s="444"/>
      <c r="QU45" s="444"/>
      <c r="QV45" s="444"/>
      <c r="QW45" s="444"/>
      <c r="QX45" s="444"/>
      <c r="QY45" s="444"/>
      <c r="QZ45" s="444"/>
      <c r="RA45" s="444"/>
      <c r="RB45" s="444"/>
      <c r="RC45" s="444"/>
      <c r="RD45" s="444"/>
      <c r="RE45" s="444"/>
      <c r="RF45" s="444"/>
      <c r="RG45" s="444"/>
      <c r="RH45" s="444"/>
      <c r="RI45" s="444"/>
      <c r="RJ45" s="444"/>
      <c r="RK45" s="444"/>
      <c r="RL45" s="444"/>
      <c r="RM45" s="444"/>
      <c r="RN45" s="444"/>
      <c r="RO45" s="444"/>
      <c r="RP45" s="444"/>
      <c r="RQ45" s="444"/>
      <c r="RR45" s="444"/>
      <c r="RS45" s="444"/>
      <c r="RT45" s="444"/>
      <c r="RU45" s="444"/>
      <c r="RV45" s="444"/>
      <c r="RW45" s="444"/>
      <c r="RX45" s="444"/>
      <c r="RY45" s="444"/>
      <c r="RZ45" s="444"/>
      <c r="SA45" s="444"/>
      <c r="SB45" s="444"/>
      <c r="SC45" s="444"/>
      <c r="SD45" s="444"/>
      <c r="SE45" s="444"/>
      <c r="SF45" s="444"/>
      <c r="SG45" s="444"/>
      <c r="SH45" s="444"/>
      <c r="SI45" s="444"/>
      <c r="SJ45" s="444"/>
      <c r="SK45" s="444"/>
      <c r="SL45" s="444"/>
      <c r="SM45" s="444"/>
      <c r="SN45" s="444"/>
      <c r="SO45" s="444"/>
      <c r="SP45" s="444"/>
      <c r="SQ45" s="444"/>
      <c r="SR45" s="444"/>
      <c r="SS45" s="444"/>
      <c r="ST45" s="444"/>
      <c r="SU45" s="444"/>
      <c r="SV45" s="444"/>
      <c r="SW45" s="444"/>
      <c r="SX45" s="444"/>
      <c r="SY45" s="444"/>
      <c r="SZ45" s="444"/>
      <c r="TA45" s="444"/>
      <c r="TB45" s="444"/>
      <c r="TC45" s="444"/>
      <c r="TD45" s="444"/>
      <c r="TE45" s="444"/>
      <c r="TF45" s="444"/>
      <c r="TG45" s="444"/>
      <c r="TH45" s="444"/>
      <c r="TI45" s="444"/>
      <c r="TJ45" s="444"/>
      <c r="TK45" s="444"/>
      <c r="TL45" s="444"/>
      <c r="TM45" s="444"/>
      <c r="TN45" s="444"/>
      <c r="TO45" s="444"/>
      <c r="TP45" s="444"/>
      <c r="TQ45" s="444"/>
      <c r="TR45" s="444"/>
      <c r="TS45" s="444"/>
      <c r="TT45" s="444"/>
      <c r="TU45" s="444"/>
      <c r="TV45" s="444"/>
      <c r="TW45" s="444"/>
      <c r="TX45" s="444"/>
      <c r="TY45" s="444"/>
      <c r="TZ45" s="444"/>
      <c r="UA45" s="444"/>
      <c r="UB45" s="444"/>
      <c r="UC45" s="444"/>
      <c r="UD45" s="444"/>
      <c r="UE45" s="444"/>
      <c r="UF45" s="444"/>
      <c r="UG45" s="444"/>
      <c r="UH45" s="444"/>
      <c r="UI45" s="444"/>
      <c r="UJ45" s="444"/>
      <c r="UK45" s="444"/>
      <c r="UL45" s="444"/>
      <c r="UM45" s="444"/>
      <c r="UN45" s="444"/>
      <c r="UO45" s="444"/>
      <c r="UP45" s="444"/>
      <c r="UQ45" s="444"/>
      <c r="UR45" s="444"/>
      <c r="US45" s="444"/>
      <c r="UT45" s="444"/>
      <c r="UU45" s="444"/>
      <c r="UV45" s="444"/>
      <c r="UW45" s="444"/>
      <c r="UX45" s="444"/>
      <c r="UY45" s="444"/>
      <c r="UZ45" s="444"/>
      <c r="VA45" s="444"/>
      <c r="VB45" s="444"/>
      <c r="VC45" s="444"/>
      <c r="VD45" s="444"/>
      <c r="VE45" s="444"/>
      <c r="VF45" s="444"/>
      <c r="VG45" s="444"/>
      <c r="VH45" s="444"/>
      <c r="VI45" s="444"/>
      <c r="VJ45" s="444"/>
      <c r="VK45" s="444"/>
      <c r="VL45" s="444"/>
      <c r="VM45" s="444"/>
      <c r="VN45" s="444"/>
      <c r="VO45" s="444"/>
      <c r="VP45" s="444"/>
      <c r="VQ45" s="444"/>
      <c r="VR45" s="444"/>
      <c r="VS45" s="444"/>
      <c r="VT45" s="444"/>
      <c r="VU45" s="444"/>
      <c r="VV45" s="444"/>
      <c r="VW45" s="444"/>
      <c r="VX45" s="444"/>
      <c r="VY45" s="444"/>
      <c r="VZ45" s="444"/>
      <c r="WA45" s="444"/>
      <c r="WB45" s="444"/>
      <c r="WC45" s="444"/>
      <c r="WD45" s="444"/>
      <c r="WE45" s="444"/>
      <c r="WF45" s="444"/>
      <c r="WG45" s="444"/>
      <c r="WH45" s="444"/>
      <c r="WI45" s="444"/>
      <c r="WJ45" s="444"/>
      <c r="WK45" s="444"/>
      <c r="WL45" s="444"/>
      <c r="WM45" s="444"/>
      <c r="WN45" s="444"/>
      <c r="WO45" s="444"/>
      <c r="WP45" s="444"/>
      <c r="WQ45" s="444"/>
      <c r="WR45" s="444"/>
      <c r="WS45" s="444"/>
      <c r="WT45" s="444"/>
      <c r="WU45" s="444"/>
      <c r="WV45" s="444"/>
      <c r="WW45" s="444"/>
      <c r="WX45" s="444"/>
      <c r="WY45" s="444"/>
      <c r="WZ45" s="444"/>
      <c r="XA45" s="444"/>
      <c r="XB45" s="444"/>
      <c r="XC45" s="444"/>
      <c r="XD45" s="444"/>
      <c r="XE45" s="444"/>
      <c r="XF45" s="444"/>
      <c r="XG45" s="443"/>
    </row>
    <row r="46" spans="1:631" s="455" customFormat="1" ht="14.4">
      <c r="A46" s="1137"/>
      <c r="B46" s="1163" t="s">
        <v>241</v>
      </c>
      <c r="C46" s="1164" t="s">
        <v>815</v>
      </c>
      <c r="D46" s="1172">
        <v>30</v>
      </c>
      <c r="E46" s="374">
        <f t="shared" si="13"/>
        <v>0.30832384241727401</v>
      </c>
      <c r="F46" s="1166" t="s">
        <v>0</v>
      </c>
      <c r="G46" s="1167">
        <v>16</v>
      </c>
      <c r="H46" s="1168">
        <f t="shared" si="4"/>
        <v>1117.0962512493134</v>
      </c>
      <c r="I46" s="1169">
        <f t="shared" si="5"/>
        <v>2124.94625</v>
      </c>
      <c r="J46" s="1169">
        <f t="shared" si="6"/>
        <v>2124.94625</v>
      </c>
      <c r="K46" s="447">
        <f t="shared" si="7"/>
        <v>0</v>
      </c>
      <c r="L46" s="448">
        <v>17873.540019989014</v>
      </c>
      <c r="M46" s="447"/>
      <c r="N46" s="1170">
        <v>5194.54</v>
      </c>
      <c r="O46" s="1170">
        <v>33999.14</v>
      </c>
      <c r="P46" s="449">
        <f t="shared" si="8"/>
        <v>0</v>
      </c>
      <c r="Q46" s="1170">
        <v>33999.14</v>
      </c>
      <c r="R46" s="449"/>
      <c r="S46" s="450"/>
      <c r="T46" s="449"/>
      <c r="U46" s="1115">
        <v>0.03</v>
      </c>
      <c r="V46" s="450">
        <f t="shared" si="1"/>
        <v>0</v>
      </c>
      <c r="W46" s="449">
        <f t="shared" si="1"/>
        <v>0</v>
      </c>
      <c r="X46" s="449">
        <f t="shared" si="12"/>
        <v>5.5073234073918673</v>
      </c>
      <c r="Y46" s="452">
        <f t="shared" si="14"/>
        <v>2.0307517973838265</v>
      </c>
      <c r="Z46" s="450">
        <f t="shared" si="3"/>
        <v>36296.723521204447</v>
      </c>
      <c r="AA46" s="453" t="str">
        <f t="shared" si="9"/>
        <v/>
      </c>
      <c r="AB46" s="1171" t="str">
        <f t="shared" si="10"/>
        <v/>
      </c>
      <c r="AC46" s="444"/>
      <c r="AD46" s="444"/>
      <c r="AE46" s="444"/>
      <c r="AF46" s="444"/>
      <c r="AG46" s="444"/>
      <c r="AH46" s="444"/>
      <c r="AI46" s="444"/>
      <c r="AJ46" s="444"/>
      <c r="AK46" s="444"/>
      <c r="AL46" s="444"/>
      <c r="AM46" s="444"/>
      <c r="AN46" s="444"/>
      <c r="AO46" s="444"/>
      <c r="AP46" s="444"/>
      <c r="AQ46" s="444"/>
      <c r="AR46" s="444"/>
      <c r="AS46" s="444"/>
      <c r="AT46" s="444"/>
      <c r="AU46" s="444"/>
      <c r="AV46" s="444"/>
      <c r="AW46" s="444"/>
      <c r="AX46" s="444"/>
      <c r="AY46" s="444"/>
      <c r="AZ46" s="444"/>
      <c r="BA46" s="444"/>
      <c r="BB46" s="444"/>
      <c r="BC46" s="444"/>
      <c r="BD46" s="444"/>
      <c r="BE46" s="444"/>
      <c r="BF46" s="444"/>
      <c r="BG46" s="444"/>
      <c r="BH46" s="444"/>
      <c r="BI46" s="444"/>
      <c r="BJ46" s="444"/>
      <c r="BK46" s="444"/>
      <c r="BL46" s="444"/>
      <c r="BM46" s="444"/>
      <c r="BN46" s="444"/>
      <c r="BO46" s="444"/>
      <c r="BP46" s="444"/>
      <c r="BQ46" s="444"/>
      <c r="BR46" s="444"/>
      <c r="BS46" s="444"/>
      <c r="BT46" s="444"/>
      <c r="BU46" s="444"/>
      <c r="BV46" s="444"/>
      <c r="BW46" s="444"/>
      <c r="BX46" s="444"/>
      <c r="BY46" s="444"/>
      <c r="BZ46" s="444"/>
      <c r="CA46" s="444"/>
      <c r="CB46" s="444"/>
      <c r="CC46" s="444"/>
      <c r="CD46" s="444"/>
      <c r="CE46" s="444"/>
      <c r="CF46" s="444"/>
      <c r="CG46" s="444"/>
      <c r="CH46" s="444"/>
      <c r="CI46" s="444"/>
      <c r="CJ46" s="444"/>
      <c r="CK46" s="444"/>
      <c r="CL46" s="444"/>
      <c r="CM46" s="444"/>
      <c r="CN46" s="444"/>
      <c r="CO46" s="444"/>
      <c r="CP46" s="444"/>
      <c r="CQ46" s="444"/>
      <c r="CR46" s="444"/>
      <c r="CS46" s="444"/>
      <c r="CT46" s="444"/>
      <c r="CU46" s="444"/>
      <c r="CV46" s="444"/>
      <c r="CW46" s="444"/>
      <c r="CX46" s="444"/>
      <c r="CY46" s="444"/>
      <c r="CZ46" s="444"/>
      <c r="DA46" s="444"/>
      <c r="DB46" s="444"/>
      <c r="DC46" s="444"/>
      <c r="DD46" s="444"/>
      <c r="DE46" s="444"/>
      <c r="DF46" s="444"/>
      <c r="DG46" s="444"/>
      <c r="DH46" s="444"/>
      <c r="DI46" s="444"/>
      <c r="DJ46" s="444"/>
      <c r="DK46" s="444"/>
      <c r="DL46" s="444"/>
      <c r="DM46" s="444"/>
      <c r="DN46" s="444"/>
      <c r="DO46" s="444"/>
      <c r="DP46" s="444"/>
      <c r="DQ46" s="444"/>
      <c r="DR46" s="444"/>
      <c r="DS46" s="444"/>
      <c r="DT46" s="444"/>
      <c r="DU46" s="444"/>
      <c r="DV46" s="444"/>
      <c r="DW46" s="444"/>
      <c r="DX46" s="444"/>
      <c r="DY46" s="444"/>
      <c r="DZ46" s="444"/>
      <c r="EA46" s="444"/>
      <c r="EB46" s="444"/>
      <c r="EC46" s="444"/>
      <c r="ED46" s="444"/>
      <c r="EE46" s="444"/>
      <c r="EF46" s="444"/>
      <c r="EG46" s="444"/>
      <c r="EH46" s="444"/>
      <c r="EI46" s="444"/>
      <c r="EJ46" s="444"/>
      <c r="EK46" s="444"/>
      <c r="EL46" s="444"/>
      <c r="EM46" s="444"/>
      <c r="EN46" s="444"/>
      <c r="EO46" s="444"/>
      <c r="EP46" s="444"/>
      <c r="EQ46" s="444"/>
      <c r="ER46" s="444"/>
      <c r="ES46" s="444"/>
      <c r="ET46" s="444"/>
      <c r="EU46" s="444"/>
      <c r="EV46" s="444"/>
      <c r="EW46" s="444"/>
      <c r="EX46" s="444"/>
      <c r="EY46" s="444"/>
      <c r="EZ46" s="444"/>
      <c r="FA46" s="444"/>
      <c r="FB46" s="444"/>
      <c r="FC46" s="444"/>
      <c r="FD46" s="444"/>
      <c r="FE46" s="444"/>
      <c r="FF46" s="444"/>
      <c r="FG46" s="444"/>
      <c r="FH46" s="444"/>
      <c r="FI46" s="444"/>
      <c r="FJ46" s="444"/>
      <c r="FK46" s="444"/>
      <c r="FL46" s="444"/>
      <c r="FM46" s="444"/>
      <c r="FN46" s="444"/>
      <c r="FO46" s="444"/>
      <c r="FP46" s="444"/>
      <c r="FQ46" s="444"/>
      <c r="FR46" s="444"/>
      <c r="FS46" s="444"/>
      <c r="FT46" s="444"/>
      <c r="FU46" s="444"/>
      <c r="FV46" s="444"/>
      <c r="FW46" s="444"/>
      <c r="FX46" s="444"/>
      <c r="FY46" s="444"/>
      <c r="FZ46" s="444"/>
      <c r="GA46" s="444"/>
      <c r="GB46" s="444"/>
      <c r="GC46" s="444"/>
      <c r="GD46" s="444"/>
      <c r="GE46" s="444"/>
      <c r="GF46" s="444"/>
      <c r="GG46" s="444"/>
      <c r="GH46" s="444"/>
      <c r="GI46" s="444"/>
      <c r="GJ46" s="444"/>
      <c r="GK46" s="444"/>
      <c r="GL46" s="444"/>
      <c r="GM46" s="444"/>
      <c r="GN46" s="444"/>
      <c r="GO46" s="444"/>
      <c r="GP46" s="444"/>
      <c r="GQ46" s="444"/>
      <c r="GR46" s="444"/>
      <c r="GS46" s="444"/>
      <c r="GT46" s="444"/>
      <c r="GU46" s="444"/>
      <c r="GV46" s="444"/>
      <c r="GW46" s="444"/>
      <c r="GX46" s="444"/>
      <c r="GY46" s="444"/>
      <c r="GZ46" s="444"/>
      <c r="HA46" s="444"/>
      <c r="HB46" s="444"/>
      <c r="HC46" s="444"/>
      <c r="HD46" s="444"/>
      <c r="HE46" s="444"/>
      <c r="HF46" s="444"/>
      <c r="HG46" s="444"/>
      <c r="HH46" s="444"/>
      <c r="HI46" s="444"/>
      <c r="HJ46" s="444"/>
      <c r="HK46" s="444"/>
      <c r="HL46" s="444"/>
      <c r="HM46" s="444"/>
      <c r="HN46" s="444"/>
      <c r="HO46" s="444"/>
      <c r="HP46" s="444"/>
      <c r="HQ46" s="444"/>
      <c r="HR46" s="444"/>
      <c r="HS46" s="444"/>
      <c r="HT46" s="444"/>
      <c r="HU46" s="444"/>
      <c r="HV46" s="444"/>
      <c r="HW46" s="444"/>
      <c r="HX46" s="444"/>
      <c r="HY46" s="444"/>
      <c r="HZ46" s="444"/>
      <c r="IA46" s="444"/>
      <c r="IB46" s="444"/>
      <c r="IC46" s="444"/>
      <c r="ID46" s="444"/>
      <c r="IE46" s="444"/>
      <c r="IF46" s="444"/>
      <c r="IG46" s="444"/>
      <c r="IH46" s="444"/>
      <c r="II46" s="444"/>
      <c r="IJ46" s="444"/>
      <c r="IK46" s="444"/>
      <c r="IL46" s="444"/>
      <c r="IM46" s="444"/>
      <c r="IN46" s="444"/>
      <c r="IO46" s="444"/>
      <c r="IP46" s="444"/>
      <c r="IQ46" s="444"/>
      <c r="IR46" s="444"/>
      <c r="IS46" s="444"/>
      <c r="IT46" s="444"/>
      <c r="IU46" s="444"/>
      <c r="IV46" s="444"/>
      <c r="IW46" s="444"/>
      <c r="IX46" s="444"/>
      <c r="IY46" s="444"/>
      <c r="IZ46" s="444"/>
      <c r="JA46" s="444"/>
      <c r="JB46" s="444"/>
      <c r="JC46" s="444"/>
      <c r="JD46" s="444"/>
      <c r="JE46" s="444"/>
      <c r="JF46" s="444"/>
      <c r="JG46" s="444"/>
      <c r="JH46" s="444"/>
      <c r="JI46" s="444"/>
      <c r="JJ46" s="444"/>
      <c r="JK46" s="444"/>
      <c r="JL46" s="444"/>
      <c r="JM46" s="444"/>
      <c r="JN46" s="444"/>
      <c r="JO46" s="444"/>
      <c r="JP46" s="444"/>
      <c r="JQ46" s="444"/>
      <c r="JR46" s="444"/>
      <c r="JS46" s="444"/>
      <c r="JT46" s="444"/>
      <c r="JU46" s="444"/>
      <c r="JV46" s="444"/>
      <c r="JW46" s="444"/>
      <c r="JX46" s="444"/>
      <c r="JY46" s="444"/>
      <c r="JZ46" s="444"/>
      <c r="KA46" s="444"/>
      <c r="KB46" s="444"/>
      <c r="KC46" s="444"/>
      <c r="KD46" s="444"/>
      <c r="KE46" s="444"/>
      <c r="KF46" s="444"/>
      <c r="KG46" s="444"/>
      <c r="KH46" s="444"/>
      <c r="KI46" s="444"/>
      <c r="KJ46" s="444"/>
      <c r="KK46" s="444"/>
      <c r="KL46" s="444"/>
      <c r="KM46" s="444"/>
      <c r="KN46" s="444"/>
      <c r="KO46" s="444"/>
      <c r="KP46" s="444"/>
      <c r="KQ46" s="444"/>
      <c r="KR46" s="444"/>
      <c r="KS46" s="444"/>
      <c r="KT46" s="444"/>
      <c r="KU46" s="444"/>
      <c r="KV46" s="444"/>
      <c r="KW46" s="444"/>
      <c r="KX46" s="444"/>
      <c r="KY46" s="444"/>
      <c r="KZ46" s="444"/>
      <c r="LA46" s="444"/>
      <c r="LB46" s="444"/>
      <c r="LC46" s="444"/>
      <c r="LD46" s="444"/>
      <c r="LE46" s="444"/>
      <c r="LF46" s="444"/>
      <c r="LG46" s="444"/>
      <c r="LH46" s="444"/>
      <c r="LI46" s="444"/>
      <c r="LJ46" s="444"/>
      <c r="LK46" s="444"/>
      <c r="LL46" s="444"/>
      <c r="LM46" s="444"/>
      <c r="LN46" s="444"/>
      <c r="LO46" s="444"/>
      <c r="LP46" s="444"/>
      <c r="LQ46" s="444"/>
      <c r="LR46" s="444"/>
      <c r="LS46" s="444"/>
      <c r="LT46" s="444"/>
      <c r="LU46" s="444"/>
      <c r="LV46" s="444"/>
      <c r="LW46" s="444"/>
      <c r="LX46" s="444"/>
      <c r="LY46" s="444"/>
      <c r="LZ46" s="444"/>
      <c r="MA46" s="444"/>
      <c r="MB46" s="444"/>
      <c r="MC46" s="444"/>
      <c r="MD46" s="444"/>
      <c r="ME46" s="444"/>
      <c r="MF46" s="444"/>
      <c r="MG46" s="444"/>
      <c r="MH46" s="444"/>
      <c r="MI46" s="444"/>
      <c r="MJ46" s="444"/>
      <c r="MK46" s="444"/>
      <c r="ML46" s="444"/>
      <c r="MM46" s="444"/>
      <c r="MN46" s="444"/>
      <c r="MO46" s="444"/>
      <c r="MP46" s="444"/>
      <c r="MQ46" s="444"/>
      <c r="MR46" s="444"/>
      <c r="MS46" s="444"/>
      <c r="MT46" s="444"/>
      <c r="MU46" s="444"/>
      <c r="MV46" s="444"/>
      <c r="MW46" s="444"/>
      <c r="MX46" s="444"/>
      <c r="MY46" s="444"/>
      <c r="MZ46" s="444"/>
      <c r="NA46" s="444"/>
      <c r="NB46" s="444"/>
      <c r="NC46" s="444"/>
      <c r="ND46" s="444"/>
      <c r="NE46" s="444"/>
      <c r="NF46" s="444"/>
      <c r="NG46" s="444"/>
      <c r="NH46" s="444"/>
      <c r="NI46" s="444"/>
      <c r="NJ46" s="444"/>
      <c r="NK46" s="444"/>
      <c r="NL46" s="444"/>
      <c r="NM46" s="444"/>
      <c r="NN46" s="444"/>
      <c r="NO46" s="444"/>
      <c r="NP46" s="444"/>
      <c r="NQ46" s="444"/>
      <c r="NR46" s="444"/>
      <c r="NS46" s="444"/>
      <c r="NT46" s="444"/>
      <c r="NU46" s="444"/>
      <c r="NV46" s="444"/>
      <c r="NW46" s="444"/>
      <c r="NX46" s="444"/>
      <c r="NY46" s="444"/>
      <c r="NZ46" s="444"/>
      <c r="OA46" s="444"/>
      <c r="OB46" s="444"/>
      <c r="OC46" s="444"/>
      <c r="OD46" s="444"/>
      <c r="OE46" s="444"/>
      <c r="OF46" s="444"/>
      <c r="OG46" s="444"/>
      <c r="OH46" s="444"/>
      <c r="OI46" s="444"/>
      <c r="OJ46" s="444"/>
      <c r="OK46" s="444"/>
      <c r="OL46" s="444"/>
      <c r="OM46" s="444"/>
      <c r="ON46" s="444"/>
      <c r="OO46" s="444"/>
      <c r="OP46" s="444"/>
      <c r="OQ46" s="444"/>
      <c r="OR46" s="444"/>
      <c r="OS46" s="444"/>
      <c r="OT46" s="444"/>
      <c r="OU46" s="444"/>
      <c r="OV46" s="444"/>
      <c r="OW46" s="444"/>
      <c r="OX46" s="444"/>
      <c r="OY46" s="444"/>
      <c r="OZ46" s="444"/>
      <c r="PA46" s="444"/>
      <c r="PB46" s="444"/>
      <c r="PC46" s="444"/>
      <c r="PD46" s="444"/>
      <c r="PE46" s="444"/>
      <c r="PF46" s="444"/>
      <c r="PG46" s="444"/>
      <c r="PH46" s="444"/>
      <c r="PI46" s="444"/>
      <c r="PJ46" s="444"/>
      <c r="PK46" s="444"/>
      <c r="PL46" s="444"/>
      <c r="PM46" s="444"/>
      <c r="PN46" s="444"/>
      <c r="PO46" s="444"/>
      <c r="PP46" s="444"/>
      <c r="PQ46" s="444"/>
      <c r="PR46" s="444"/>
      <c r="PS46" s="444"/>
      <c r="PT46" s="444"/>
      <c r="PU46" s="444"/>
      <c r="PV46" s="444"/>
      <c r="PW46" s="444"/>
      <c r="PX46" s="444"/>
      <c r="PY46" s="444"/>
      <c r="PZ46" s="444"/>
      <c r="QA46" s="444"/>
      <c r="QB46" s="444"/>
      <c r="QC46" s="444"/>
      <c r="QD46" s="444"/>
      <c r="QE46" s="444"/>
      <c r="QF46" s="444"/>
      <c r="QG46" s="444"/>
      <c r="QH46" s="444"/>
      <c r="QI46" s="444"/>
      <c r="QJ46" s="444"/>
      <c r="QK46" s="444"/>
      <c r="QL46" s="444"/>
      <c r="QM46" s="444"/>
      <c r="QN46" s="444"/>
      <c r="QO46" s="444"/>
      <c r="QP46" s="444"/>
      <c r="QQ46" s="444"/>
      <c r="QR46" s="444"/>
      <c r="QS46" s="444"/>
      <c r="QT46" s="444"/>
      <c r="QU46" s="444"/>
      <c r="QV46" s="444"/>
      <c r="QW46" s="444"/>
      <c r="QX46" s="444"/>
      <c r="QY46" s="444"/>
      <c r="QZ46" s="444"/>
      <c r="RA46" s="444"/>
      <c r="RB46" s="444"/>
      <c r="RC46" s="444"/>
      <c r="RD46" s="444"/>
      <c r="RE46" s="444"/>
      <c r="RF46" s="444"/>
      <c r="RG46" s="444"/>
      <c r="RH46" s="444"/>
      <c r="RI46" s="444"/>
      <c r="RJ46" s="444"/>
      <c r="RK46" s="444"/>
      <c r="RL46" s="444"/>
      <c r="RM46" s="444"/>
      <c r="RN46" s="444"/>
      <c r="RO46" s="444"/>
      <c r="RP46" s="444"/>
      <c r="RQ46" s="444"/>
      <c r="RR46" s="444"/>
      <c r="RS46" s="444"/>
      <c r="RT46" s="444"/>
      <c r="RU46" s="444"/>
      <c r="RV46" s="444"/>
      <c r="RW46" s="444"/>
      <c r="RX46" s="444"/>
      <c r="RY46" s="444"/>
      <c r="RZ46" s="444"/>
      <c r="SA46" s="444"/>
      <c r="SB46" s="444"/>
      <c r="SC46" s="444"/>
      <c r="SD46" s="444"/>
      <c r="SE46" s="444"/>
      <c r="SF46" s="444"/>
      <c r="SG46" s="444"/>
      <c r="SH46" s="444"/>
      <c r="SI46" s="444"/>
      <c r="SJ46" s="444"/>
      <c r="SK46" s="444"/>
      <c r="SL46" s="444"/>
      <c r="SM46" s="444"/>
      <c r="SN46" s="444"/>
      <c r="SO46" s="444"/>
      <c r="SP46" s="444"/>
      <c r="SQ46" s="444"/>
      <c r="SR46" s="444"/>
      <c r="SS46" s="444"/>
      <c r="ST46" s="444"/>
      <c r="SU46" s="444"/>
      <c r="SV46" s="444"/>
      <c r="SW46" s="444"/>
      <c r="SX46" s="444"/>
      <c r="SY46" s="444"/>
      <c r="SZ46" s="444"/>
      <c r="TA46" s="444"/>
      <c r="TB46" s="444"/>
      <c r="TC46" s="444"/>
      <c r="TD46" s="444"/>
      <c r="TE46" s="444"/>
      <c r="TF46" s="444"/>
      <c r="TG46" s="444"/>
      <c r="TH46" s="444"/>
      <c r="TI46" s="444"/>
      <c r="TJ46" s="444"/>
      <c r="TK46" s="444"/>
      <c r="TL46" s="444"/>
      <c r="TM46" s="444"/>
      <c r="TN46" s="444"/>
      <c r="TO46" s="444"/>
      <c r="TP46" s="444"/>
      <c r="TQ46" s="444"/>
      <c r="TR46" s="444"/>
      <c r="TS46" s="444"/>
      <c r="TT46" s="444"/>
      <c r="TU46" s="444"/>
      <c r="TV46" s="444"/>
      <c r="TW46" s="444"/>
      <c r="TX46" s="444"/>
      <c r="TY46" s="444"/>
      <c r="TZ46" s="444"/>
      <c r="UA46" s="444"/>
      <c r="UB46" s="444"/>
      <c r="UC46" s="444"/>
      <c r="UD46" s="444"/>
      <c r="UE46" s="444"/>
      <c r="UF46" s="444"/>
      <c r="UG46" s="444"/>
      <c r="UH46" s="444"/>
      <c r="UI46" s="444"/>
      <c r="UJ46" s="444"/>
      <c r="UK46" s="444"/>
      <c r="UL46" s="444"/>
      <c r="UM46" s="444"/>
      <c r="UN46" s="444"/>
      <c r="UO46" s="444"/>
      <c r="UP46" s="444"/>
      <c r="UQ46" s="444"/>
      <c r="UR46" s="444"/>
      <c r="US46" s="444"/>
      <c r="UT46" s="444"/>
      <c r="UU46" s="444"/>
      <c r="UV46" s="444"/>
      <c r="UW46" s="444"/>
      <c r="UX46" s="444"/>
      <c r="UY46" s="444"/>
      <c r="UZ46" s="444"/>
      <c r="VA46" s="444"/>
      <c r="VB46" s="444"/>
      <c r="VC46" s="444"/>
      <c r="VD46" s="444"/>
      <c r="VE46" s="444"/>
      <c r="VF46" s="444"/>
      <c r="VG46" s="444"/>
      <c r="VH46" s="444"/>
      <c r="VI46" s="444"/>
      <c r="VJ46" s="444"/>
      <c r="VK46" s="444"/>
      <c r="VL46" s="444"/>
      <c r="VM46" s="444"/>
      <c r="VN46" s="444"/>
      <c r="VO46" s="444"/>
      <c r="VP46" s="444"/>
      <c r="VQ46" s="444"/>
      <c r="VR46" s="444"/>
      <c r="VS46" s="444"/>
      <c r="VT46" s="444"/>
      <c r="VU46" s="444"/>
      <c r="VV46" s="444"/>
      <c r="VW46" s="444"/>
      <c r="VX46" s="444"/>
      <c r="VY46" s="444"/>
      <c r="VZ46" s="444"/>
      <c r="WA46" s="444"/>
      <c r="WB46" s="444"/>
      <c r="WC46" s="444"/>
      <c r="WD46" s="444"/>
      <c r="WE46" s="444"/>
      <c r="WF46" s="444"/>
      <c r="WG46" s="444"/>
      <c r="WH46" s="444"/>
      <c r="WI46" s="444"/>
      <c r="WJ46" s="444"/>
      <c r="WK46" s="444"/>
      <c r="WL46" s="444"/>
      <c r="WM46" s="444"/>
      <c r="WN46" s="444"/>
      <c r="WO46" s="444"/>
      <c r="WP46" s="444"/>
      <c r="WQ46" s="444"/>
      <c r="WR46" s="444"/>
      <c r="WS46" s="444"/>
      <c r="WT46" s="444"/>
      <c r="WU46" s="444"/>
      <c r="WV46" s="444"/>
      <c r="WW46" s="444"/>
      <c r="WX46" s="444"/>
      <c r="WY46" s="444"/>
      <c r="WZ46" s="444"/>
      <c r="XA46" s="444"/>
      <c r="XB46" s="444"/>
      <c r="XC46" s="444"/>
      <c r="XD46" s="444"/>
      <c r="XE46" s="444"/>
      <c r="XF46" s="444"/>
      <c r="XG46" s="443"/>
    </row>
    <row r="47" spans="1:631" s="455" customFormat="1" ht="14.4">
      <c r="A47" s="1137"/>
      <c r="B47" s="1163" t="s">
        <v>241</v>
      </c>
      <c r="C47" s="1164" t="s">
        <v>816</v>
      </c>
      <c r="D47" s="1172"/>
      <c r="E47" s="374">
        <f t="shared" si="13"/>
        <v>0</v>
      </c>
      <c r="F47" s="1166"/>
      <c r="G47" s="1167">
        <v>14</v>
      </c>
      <c r="H47" s="1168">
        <f t="shared" si="4"/>
        <v>0</v>
      </c>
      <c r="I47" s="1169">
        <f t="shared" si="5"/>
        <v>2.0742857142857143</v>
      </c>
      <c r="J47" s="1169">
        <f t="shared" si="6"/>
        <v>2.0742857142857143</v>
      </c>
      <c r="K47" s="447">
        <f t="shared" si="7"/>
        <v>0</v>
      </c>
      <c r="L47" s="448">
        <v>0</v>
      </c>
      <c r="M47" s="447"/>
      <c r="N47" s="1170">
        <v>4.3499999999999996</v>
      </c>
      <c r="O47" s="1170">
        <v>29.04</v>
      </c>
      <c r="P47" s="449">
        <f t="shared" si="8"/>
        <v>0</v>
      </c>
      <c r="Q47" s="1170">
        <v>29.04</v>
      </c>
      <c r="R47" s="449"/>
      <c r="S47" s="450"/>
      <c r="T47" s="449"/>
      <c r="U47" s="451"/>
      <c r="V47" s="450">
        <f t="shared" si="1"/>
        <v>0</v>
      </c>
      <c r="W47" s="449">
        <f t="shared" si="1"/>
        <v>0</v>
      </c>
      <c r="X47" s="449">
        <v>0</v>
      </c>
      <c r="Y47" s="452">
        <f t="shared" si="14"/>
        <v>0</v>
      </c>
      <c r="Z47" s="450">
        <f t="shared" si="3"/>
        <v>0</v>
      </c>
      <c r="AA47" s="453" t="str">
        <f t="shared" si="9"/>
        <v/>
      </c>
      <c r="AB47" s="1171" t="str">
        <f t="shared" si="10"/>
        <v/>
      </c>
      <c r="AC47" s="444"/>
      <c r="AD47" s="444"/>
      <c r="AE47" s="444"/>
      <c r="AF47" s="444"/>
      <c r="AG47" s="444"/>
      <c r="AH47" s="444"/>
      <c r="AI47" s="444"/>
      <c r="AJ47" s="444"/>
      <c r="AK47" s="444"/>
      <c r="AL47" s="444"/>
      <c r="AM47" s="444"/>
      <c r="AN47" s="444"/>
      <c r="AO47" s="444"/>
      <c r="AP47" s="444"/>
      <c r="AQ47" s="444"/>
      <c r="AR47" s="444"/>
      <c r="AS47" s="444"/>
      <c r="AT47" s="444"/>
      <c r="AU47" s="444"/>
      <c r="AV47" s="444"/>
      <c r="AW47" s="444"/>
      <c r="AX47" s="444"/>
      <c r="AY47" s="444"/>
      <c r="AZ47" s="444"/>
      <c r="BA47" s="444"/>
      <c r="BB47" s="444"/>
      <c r="BC47" s="444"/>
      <c r="BD47" s="444"/>
      <c r="BE47" s="444"/>
      <c r="BF47" s="444"/>
      <c r="BG47" s="444"/>
      <c r="BH47" s="444"/>
      <c r="BI47" s="444"/>
      <c r="BJ47" s="444"/>
      <c r="BK47" s="444"/>
      <c r="BL47" s="444"/>
      <c r="BM47" s="444"/>
      <c r="BN47" s="444"/>
      <c r="BO47" s="444"/>
      <c r="BP47" s="444"/>
      <c r="BQ47" s="444"/>
      <c r="BR47" s="444"/>
      <c r="BS47" s="444"/>
      <c r="BT47" s="444"/>
      <c r="BU47" s="444"/>
      <c r="BV47" s="444"/>
      <c r="BW47" s="444"/>
      <c r="BX47" s="444"/>
      <c r="BY47" s="444"/>
      <c r="BZ47" s="444"/>
      <c r="CA47" s="444"/>
      <c r="CB47" s="444"/>
      <c r="CC47" s="444"/>
      <c r="CD47" s="444"/>
      <c r="CE47" s="444"/>
      <c r="CF47" s="444"/>
      <c r="CG47" s="444"/>
      <c r="CH47" s="444"/>
      <c r="CI47" s="444"/>
      <c r="CJ47" s="444"/>
      <c r="CK47" s="444"/>
      <c r="CL47" s="444"/>
      <c r="CM47" s="444"/>
      <c r="CN47" s="444"/>
      <c r="CO47" s="444"/>
      <c r="CP47" s="444"/>
      <c r="CQ47" s="444"/>
      <c r="CR47" s="444"/>
      <c r="CS47" s="444"/>
      <c r="CT47" s="444"/>
      <c r="CU47" s="444"/>
      <c r="CV47" s="444"/>
      <c r="CW47" s="444"/>
      <c r="CX47" s="444"/>
      <c r="CY47" s="444"/>
      <c r="CZ47" s="444"/>
      <c r="DA47" s="444"/>
      <c r="DB47" s="444"/>
      <c r="DC47" s="444"/>
      <c r="DD47" s="444"/>
      <c r="DE47" s="444"/>
      <c r="DF47" s="444"/>
      <c r="DG47" s="444"/>
      <c r="DH47" s="444"/>
      <c r="DI47" s="444"/>
      <c r="DJ47" s="444"/>
      <c r="DK47" s="444"/>
      <c r="DL47" s="444"/>
      <c r="DM47" s="444"/>
      <c r="DN47" s="444"/>
      <c r="DO47" s="444"/>
      <c r="DP47" s="444"/>
      <c r="DQ47" s="444"/>
      <c r="DR47" s="444"/>
      <c r="DS47" s="444"/>
      <c r="DT47" s="444"/>
      <c r="DU47" s="444"/>
      <c r="DV47" s="444"/>
      <c r="DW47" s="444"/>
      <c r="DX47" s="444"/>
      <c r="DY47" s="444"/>
      <c r="DZ47" s="444"/>
      <c r="EA47" s="444"/>
      <c r="EB47" s="444"/>
      <c r="EC47" s="444"/>
      <c r="ED47" s="444"/>
      <c r="EE47" s="444"/>
      <c r="EF47" s="444"/>
      <c r="EG47" s="444"/>
      <c r="EH47" s="444"/>
      <c r="EI47" s="444"/>
      <c r="EJ47" s="444"/>
      <c r="EK47" s="444"/>
      <c r="EL47" s="444"/>
      <c r="EM47" s="444"/>
      <c r="EN47" s="444"/>
      <c r="EO47" s="444"/>
      <c r="EP47" s="444"/>
      <c r="EQ47" s="444"/>
      <c r="ER47" s="444"/>
      <c r="ES47" s="444"/>
      <c r="ET47" s="444"/>
      <c r="EU47" s="444"/>
      <c r="EV47" s="444"/>
      <c r="EW47" s="444"/>
      <c r="EX47" s="444"/>
      <c r="EY47" s="444"/>
      <c r="EZ47" s="444"/>
      <c r="FA47" s="444"/>
      <c r="FB47" s="444"/>
      <c r="FC47" s="444"/>
      <c r="FD47" s="444"/>
      <c r="FE47" s="444"/>
      <c r="FF47" s="444"/>
      <c r="FG47" s="444"/>
      <c r="FH47" s="444"/>
      <c r="FI47" s="444"/>
      <c r="FJ47" s="444"/>
      <c r="FK47" s="444"/>
      <c r="FL47" s="444"/>
      <c r="FM47" s="444"/>
      <c r="FN47" s="444"/>
      <c r="FO47" s="444"/>
      <c r="FP47" s="444"/>
      <c r="FQ47" s="444"/>
      <c r="FR47" s="444"/>
      <c r="FS47" s="444"/>
      <c r="FT47" s="444"/>
      <c r="FU47" s="444"/>
      <c r="FV47" s="444"/>
      <c r="FW47" s="444"/>
      <c r="FX47" s="444"/>
      <c r="FY47" s="444"/>
      <c r="FZ47" s="444"/>
      <c r="GA47" s="444"/>
      <c r="GB47" s="444"/>
      <c r="GC47" s="444"/>
      <c r="GD47" s="444"/>
      <c r="GE47" s="444"/>
      <c r="GF47" s="444"/>
      <c r="GG47" s="444"/>
      <c r="GH47" s="444"/>
      <c r="GI47" s="444"/>
      <c r="GJ47" s="444"/>
      <c r="GK47" s="444"/>
      <c r="GL47" s="444"/>
      <c r="GM47" s="444"/>
      <c r="GN47" s="444"/>
      <c r="GO47" s="444"/>
      <c r="GP47" s="444"/>
      <c r="GQ47" s="444"/>
      <c r="GR47" s="444"/>
      <c r="GS47" s="444"/>
      <c r="GT47" s="444"/>
      <c r="GU47" s="444"/>
      <c r="GV47" s="444"/>
      <c r="GW47" s="444"/>
      <c r="GX47" s="444"/>
      <c r="GY47" s="444"/>
      <c r="GZ47" s="444"/>
      <c r="HA47" s="444"/>
      <c r="HB47" s="444"/>
      <c r="HC47" s="444"/>
      <c r="HD47" s="444"/>
      <c r="HE47" s="444"/>
      <c r="HF47" s="444"/>
      <c r="HG47" s="444"/>
      <c r="HH47" s="444"/>
      <c r="HI47" s="444"/>
      <c r="HJ47" s="444"/>
      <c r="HK47" s="444"/>
      <c r="HL47" s="444"/>
      <c r="HM47" s="444"/>
      <c r="HN47" s="444"/>
      <c r="HO47" s="444"/>
      <c r="HP47" s="444"/>
      <c r="HQ47" s="444"/>
      <c r="HR47" s="444"/>
      <c r="HS47" s="444"/>
      <c r="HT47" s="444"/>
      <c r="HU47" s="444"/>
      <c r="HV47" s="444"/>
      <c r="HW47" s="444"/>
      <c r="HX47" s="444"/>
      <c r="HY47" s="444"/>
      <c r="HZ47" s="444"/>
      <c r="IA47" s="444"/>
      <c r="IB47" s="444"/>
      <c r="IC47" s="444"/>
      <c r="ID47" s="444"/>
      <c r="IE47" s="444"/>
      <c r="IF47" s="444"/>
      <c r="IG47" s="444"/>
      <c r="IH47" s="444"/>
      <c r="II47" s="444"/>
      <c r="IJ47" s="444"/>
      <c r="IK47" s="444"/>
      <c r="IL47" s="444"/>
      <c r="IM47" s="444"/>
      <c r="IN47" s="444"/>
      <c r="IO47" s="444"/>
      <c r="IP47" s="444"/>
      <c r="IQ47" s="444"/>
      <c r="IR47" s="444"/>
      <c r="IS47" s="444"/>
      <c r="IT47" s="444"/>
      <c r="IU47" s="444"/>
      <c r="IV47" s="444"/>
      <c r="IW47" s="444"/>
      <c r="IX47" s="444"/>
      <c r="IY47" s="444"/>
      <c r="IZ47" s="444"/>
      <c r="JA47" s="444"/>
      <c r="JB47" s="444"/>
      <c r="JC47" s="444"/>
      <c r="JD47" s="444"/>
      <c r="JE47" s="444"/>
      <c r="JF47" s="444"/>
      <c r="JG47" s="444"/>
      <c r="JH47" s="444"/>
      <c r="JI47" s="444"/>
      <c r="JJ47" s="444"/>
      <c r="JK47" s="444"/>
      <c r="JL47" s="444"/>
      <c r="JM47" s="444"/>
      <c r="JN47" s="444"/>
      <c r="JO47" s="444"/>
      <c r="JP47" s="444"/>
      <c r="JQ47" s="444"/>
      <c r="JR47" s="444"/>
      <c r="JS47" s="444"/>
      <c r="JT47" s="444"/>
      <c r="JU47" s="444"/>
      <c r="JV47" s="444"/>
      <c r="JW47" s="444"/>
      <c r="JX47" s="444"/>
      <c r="JY47" s="444"/>
      <c r="JZ47" s="444"/>
      <c r="KA47" s="444"/>
      <c r="KB47" s="444"/>
      <c r="KC47" s="444"/>
      <c r="KD47" s="444"/>
      <c r="KE47" s="444"/>
      <c r="KF47" s="444"/>
      <c r="KG47" s="444"/>
      <c r="KH47" s="444"/>
      <c r="KI47" s="444"/>
      <c r="KJ47" s="444"/>
      <c r="KK47" s="444"/>
      <c r="KL47" s="444"/>
      <c r="KM47" s="444"/>
      <c r="KN47" s="444"/>
      <c r="KO47" s="444"/>
      <c r="KP47" s="444"/>
      <c r="KQ47" s="444"/>
      <c r="KR47" s="444"/>
      <c r="KS47" s="444"/>
      <c r="KT47" s="444"/>
      <c r="KU47" s="444"/>
      <c r="KV47" s="444"/>
      <c r="KW47" s="444"/>
      <c r="KX47" s="444"/>
      <c r="KY47" s="444"/>
      <c r="KZ47" s="444"/>
      <c r="LA47" s="444"/>
      <c r="LB47" s="444"/>
      <c r="LC47" s="444"/>
      <c r="LD47" s="444"/>
      <c r="LE47" s="444"/>
      <c r="LF47" s="444"/>
      <c r="LG47" s="444"/>
      <c r="LH47" s="444"/>
      <c r="LI47" s="444"/>
      <c r="LJ47" s="444"/>
      <c r="LK47" s="444"/>
      <c r="LL47" s="444"/>
      <c r="LM47" s="444"/>
      <c r="LN47" s="444"/>
      <c r="LO47" s="444"/>
      <c r="LP47" s="444"/>
      <c r="LQ47" s="444"/>
      <c r="LR47" s="444"/>
      <c r="LS47" s="444"/>
      <c r="LT47" s="444"/>
      <c r="LU47" s="444"/>
      <c r="LV47" s="444"/>
      <c r="LW47" s="444"/>
      <c r="LX47" s="444"/>
      <c r="LY47" s="444"/>
      <c r="LZ47" s="444"/>
      <c r="MA47" s="444"/>
      <c r="MB47" s="444"/>
      <c r="MC47" s="444"/>
      <c r="MD47" s="444"/>
      <c r="ME47" s="444"/>
      <c r="MF47" s="444"/>
      <c r="MG47" s="444"/>
      <c r="MH47" s="444"/>
      <c r="MI47" s="444"/>
      <c r="MJ47" s="444"/>
      <c r="MK47" s="444"/>
      <c r="ML47" s="444"/>
      <c r="MM47" s="444"/>
      <c r="MN47" s="444"/>
      <c r="MO47" s="444"/>
      <c r="MP47" s="444"/>
      <c r="MQ47" s="444"/>
      <c r="MR47" s="444"/>
      <c r="MS47" s="444"/>
      <c r="MT47" s="444"/>
      <c r="MU47" s="444"/>
      <c r="MV47" s="444"/>
      <c r="MW47" s="444"/>
      <c r="MX47" s="444"/>
      <c r="MY47" s="444"/>
      <c r="MZ47" s="444"/>
      <c r="NA47" s="444"/>
      <c r="NB47" s="444"/>
      <c r="NC47" s="444"/>
      <c r="ND47" s="444"/>
      <c r="NE47" s="444"/>
      <c r="NF47" s="444"/>
      <c r="NG47" s="444"/>
      <c r="NH47" s="444"/>
      <c r="NI47" s="444"/>
      <c r="NJ47" s="444"/>
      <c r="NK47" s="444"/>
      <c r="NL47" s="444"/>
      <c r="NM47" s="444"/>
      <c r="NN47" s="444"/>
      <c r="NO47" s="444"/>
      <c r="NP47" s="444"/>
      <c r="NQ47" s="444"/>
      <c r="NR47" s="444"/>
      <c r="NS47" s="444"/>
      <c r="NT47" s="444"/>
      <c r="NU47" s="444"/>
      <c r="NV47" s="444"/>
      <c r="NW47" s="444"/>
      <c r="NX47" s="444"/>
      <c r="NY47" s="444"/>
      <c r="NZ47" s="444"/>
      <c r="OA47" s="444"/>
      <c r="OB47" s="444"/>
      <c r="OC47" s="444"/>
      <c r="OD47" s="444"/>
      <c r="OE47" s="444"/>
      <c r="OF47" s="444"/>
      <c r="OG47" s="444"/>
      <c r="OH47" s="444"/>
      <c r="OI47" s="444"/>
      <c r="OJ47" s="444"/>
      <c r="OK47" s="444"/>
      <c r="OL47" s="444"/>
      <c r="OM47" s="444"/>
      <c r="ON47" s="444"/>
      <c r="OO47" s="444"/>
      <c r="OP47" s="444"/>
      <c r="OQ47" s="444"/>
      <c r="OR47" s="444"/>
      <c r="OS47" s="444"/>
      <c r="OT47" s="444"/>
      <c r="OU47" s="444"/>
      <c r="OV47" s="444"/>
      <c r="OW47" s="444"/>
      <c r="OX47" s="444"/>
      <c r="OY47" s="444"/>
      <c r="OZ47" s="444"/>
      <c r="PA47" s="444"/>
      <c r="PB47" s="444"/>
      <c r="PC47" s="444"/>
      <c r="PD47" s="444"/>
      <c r="PE47" s="444"/>
      <c r="PF47" s="444"/>
      <c r="PG47" s="444"/>
      <c r="PH47" s="444"/>
      <c r="PI47" s="444"/>
      <c r="PJ47" s="444"/>
      <c r="PK47" s="444"/>
      <c r="PL47" s="444"/>
      <c r="PM47" s="444"/>
      <c r="PN47" s="444"/>
      <c r="PO47" s="444"/>
      <c r="PP47" s="444"/>
      <c r="PQ47" s="444"/>
      <c r="PR47" s="444"/>
      <c r="PS47" s="444"/>
      <c r="PT47" s="444"/>
      <c r="PU47" s="444"/>
      <c r="PV47" s="444"/>
      <c r="PW47" s="444"/>
      <c r="PX47" s="444"/>
      <c r="PY47" s="444"/>
      <c r="PZ47" s="444"/>
      <c r="QA47" s="444"/>
      <c r="QB47" s="444"/>
      <c r="QC47" s="444"/>
      <c r="QD47" s="444"/>
      <c r="QE47" s="444"/>
      <c r="QF47" s="444"/>
      <c r="QG47" s="444"/>
      <c r="QH47" s="444"/>
      <c r="QI47" s="444"/>
      <c r="QJ47" s="444"/>
      <c r="QK47" s="444"/>
      <c r="QL47" s="444"/>
      <c r="QM47" s="444"/>
      <c r="QN47" s="444"/>
      <c r="QO47" s="444"/>
      <c r="QP47" s="444"/>
      <c r="QQ47" s="444"/>
      <c r="QR47" s="444"/>
      <c r="QS47" s="444"/>
      <c r="QT47" s="444"/>
      <c r="QU47" s="444"/>
      <c r="QV47" s="444"/>
      <c r="QW47" s="444"/>
      <c r="QX47" s="444"/>
      <c r="QY47" s="444"/>
      <c r="QZ47" s="444"/>
      <c r="RA47" s="444"/>
      <c r="RB47" s="444"/>
      <c r="RC47" s="444"/>
      <c r="RD47" s="444"/>
      <c r="RE47" s="444"/>
      <c r="RF47" s="444"/>
      <c r="RG47" s="444"/>
      <c r="RH47" s="444"/>
      <c r="RI47" s="444"/>
      <c r="RJ47" s="444"/>
      <c r="RK47" s="444"/>
      <c r="RL47" s="444"/>
      <c r="RM47" s="444"/>
      <c r="RN47" s="444"/>
      <c r="RO47" s="444"/>
      <c r="RP47" s="444"/>
      <c r="RQ47" s="444"/>
      <c r="RR47" s="444"/>
      <c r="RS47" s="444"/>
      <c r="RT47" s="444"/>
      <c r="RU47" s="444"/>
      <c r="RV47" s="444"/>
      <c r="RW47" s="444"/>
      <c r="RX47" s="444"/>
      <c r="RY47" s="444"/>
      <c r="RZ47" s="444"/>
      <c r="SA47" s="444"/>
      <c r="SB47" s="444"/>
      <c r="SC47" s="444"/>
      <c r="SD47" s="444"/>
      <c r="SE47" s="444"/>
      <c r="SF47" s="444"/>
      <c r="SG47" s="444"/>
      <c r="SH47" s="444"/>
      <c r="SI47" s="444"/>
      <c r="SJ47" s="444"/>
      <c r="SK47" s="444"/>
      <c r="SL47" s="444"/>
      <c r="SM47" s="444"/>
      <c r="SN47" s="444"/>
      <c r="SO47" s="444"/>
      <c r="SP47" s="444"/>
      <c r="SQ47" s="444"/>
      <c r="SR47" s="444"/>
      <c r="SS47" s="444"/>
      <c r="ST47" s="444"/>
      <c r="SU47" s="444"/>
      <c r="SV47" s="444"/>
      <c r="SW47" s="444"/>
      <c r="SX47" s="444"/>
      <c r="SY47" s="444"/>
      <c r="SZ47" s="444"/>
      <c r="TA47" s="444"/>
      <c r="TB47" s="444"/>
      <c r="TC47" s="444"/>
      <c r="TD47" s="444"/>
      <c r="TE47" s="444"/>
      <c r="TF47" s="444"/>
      <c r="TG47" s="444"/>
      <c r="TH47" s="444"/>
      <c r="TI47" s="444"/>
      <c r="TJ47" s="444"/>
      <c r="TK47" s="444"/>
      <c r="TL47" s="444"/>
      <c r="TM47" s="444"/>
      <c r="TN47" s="444"/>
      <c r="TO47" s="444"/>
      <c r="TP47" s="444"/>
      <c r="TQ47" s="444"/>
      <c r="TR47" s="444"/>
      <c r="TS47" s="444"/>
      <c r="TT47" s="444"/>
      <c r="TU47" s="444"/>
      <c r="TV47" s="444"/>
      <c r="TW47" s="444"/>
      <c r="TX47" s="444"/>
      <c r="TY47" s="444"/>
      <c r="TZ47" s="444"/>
      <c r="UA47" s="444"/>
      <c r="UB47" s="444"/>
      <c r="UC47" s="444"/>
      <c r="UD47" s="444"/>
      <c r="UE47" s="444"/>
      <c r="UF47" s="444"/>
      <c r="UG47" s="444"/>
      <c r="UH47" s="444"/>
      <c r="UI47" s="444"/>
      <c r="UJ47" s="444"/>
      <c r="UK47" s="444"/>
      <c r="UL47" s="444"/>
      <c r="UM47" s="444"/>
      <c r="UN47" s="444"/>
      <c r="UO47" s="444"/>
      <c r="UP47" s="444"/>
      <c r="UQ47" s="444"/>
      <c r="UR47" s="444"/>
      <c r="US47" s="444"/>
      <c r="UT47" s="444"/>
      <c r="UU47" s="444"/>
      <c r="UV47" s="444"/>
      <c r="UW47" s="444"/>
      <c r="UX47" s="444"/>
      <c r="UY47" s="444"/>
      <c r="UZ47" s="444"/>
      <c r="VA47" s="444"/>
      <c r="VB47" s="444"/>
      <c r="VC47" s="444"/>
      <c r="VD47" s="444"/>
      <c r="VE47" s="444"/>
      <c r="VF47" s="444"/>
      <c r="VG47" s="444"/>
      <c r="VH47" s="444"/>
      <c r="VI47" s="444"/>
      <c r="VJ47" s="444"/>
      <c r="VK47" s="444"/>
      <c r="VL47" s="444"/>
      <c r="VM47" s="444"/>
      <c r="VN47" s="444"/>
      <c r="VO47" s="444"/>
      <c r="VP47" s="444"/>
      <c r="VQ47" s="444"/>
      <c r="VR47" s="444"/>
      <c r="VS47" s="444"/>
      <c r="VT47" s="444"/>
      <c r="VU47" s="444"/>
      <c r="VV47" s="444"/>
      <c r="VW47" s="444"/>
      <c r="VX47" s="444"/>
      <c r="VY47" s="444"/>
      <c r="VZ47" s="444"/>
      <c r="WA47" s="444"/>
      <c r="WB47" s="444"/>
      <c r="WC47" s="444"/>
      <c r="WD47" s="444"/>
      <c r="WE47" s="444"/>
      <c r="WF47" s="444"/>
      <c r="WG47" s="444"/>
      <c r="WH47" s="444"/>
      <c r="WI47" s="444"/>
      <c r="WJ47" s="444"/>
      <c r="WK47" s="444"/>
      <c r="WL47" s="444"/>
      <c r="WM47" s="444"/>
      <c r="WN47" s="444"/>
      <c r="WO47" s="444"/>
      <c r="WP47" s="444"/>
      <c r="WQ47" s="444"/>
      <c r="WR47" s="444"/>
      <c r="WS47" s="444"/>
      <c r="WT47" s="444"/>
      <c r="WU47" s="444"/>
      <c r="WV47" s="444"/>
      <c r="WW47" s="444"/>
      <c r="WX47" s="444"/>
      <c r="WY47" s="444"/>
      <c r="WZ47" s="444"/>
      <c r="XA47" s="444"/>
      <c r="XB47" s="444"/>
      <c r="XC47" s="444"/>
      <c r="XD47" s="444"/>
      <c r="XE47" s="444"/>
      <c r="XF47" s="444"/>
      <c r="XG47" s="443"/>
    </row>
    <row r="48" spans="1:631" s="455" customFormat="1" ht="14.4">
      <c r="A48" s="1137"/>
      <c r="B48" s="1163" t="s">
        <v>241</v>
      </c>
      <c r="C48" s="1164" t="s">
        <v>817</v>
      </c>
      <c r="D48" s="1172"/>
      <c r="E48" s="374">
        <f t="shared" si="13"/>
        <v>0</v>
      </c>
      <c r="F48" s="1166"/>
      <c r="G48" s="1167">
        <v>5</v>
      </c>
      <c r="H48" s="1168">
        <f t="shared" si="4"/>
        <v>0</v>
      </c>
      <c r="I48" s="1169">
        <f t="shared" si="5"/>
        <v>1.94</v>
      </c>
      <c r="J48" s="1169">
        <f t="shared" si="6"/>
        <v>1.94</v>
      </c>
      <c r="K48" s="447">
        <f t="shared" si="7"/>
        <v>0</v>
      </c>
      <c r="L48" s="448">
        <v>0</v>
      </c>
      <c r="M48" s="447"/>
      <c r="N48" s="1170">
        <v>1.46</v>
      </c>
      <c r="O48" s="1170">
        <v>9.6999999999999993</v>
      </c>
      <c r="P48" s="449">
        <f t="shared" si="8"/>
        <v>0</v>
      </c>
      <c r="Q48" s="1170">
        <v>9.6999999999999993</v>
      </c>
      <c r="R48" s="449"/>
      <c r="S48" s="450"/>
      <c r="T48" s="449"/>
      <c r="U48" s="451"/>
      <c r="V48" s="450">
        <f t="shared" si="1"/>
        <v>0</v>
      </c>
      <c r="W48" s="449">
        <f t="shared" si="1"/>
        <v>0</v>
      </c>
      <c r="X48" s="449">
        <v>0</v>
      </c>
      <c r="Y48" s="452">
        <f t="shared" si="14"/>
        <v>0</v>
      </c>
      <c r="Z48" s="450">
        <f t="shared" si="3"/>
        <v>0</v>
      </c>
      <c r="AA48" s="453" t="str">
        <f t="shared" si="9"/>
        <v/>
      </c>
      <c r="AB48" s="1171" t="str">
        <f t="shared" si="10"/>
        <v/>
      </c>
      <c r="AC48" s="444"/>
      <c r="AD48" s="444"/>
      <c r="AE48" s="444"/>
      <c r="AF48" s="444"/>
      <c r="AG48" s="444"/>
      <c r="AH48" s="444"/>
      <c r="AI48" s="444"/>
      <c r="AJ48" s="444"/>
      <c r="AK48" s="444"/>
      <c r="AL48" s="444"/>
      <c r="AM48" s="444"/>
      <c r="AN48" s="444"/>
      <c r="AO48" s="444"/>
      <c r="AP48" s="444"/>
      <c r="AQ48" s="444"/>
      <c r="AR48" s="444"/>
      <c r="AS48" s="444"/>
      <c r="AT48" s="444"/>
      <c r="AU48" s="444"/>
      <c r="AV48" s="444"/>
      <c r="AW48" s="444"/>
      <c r="AX48" s="444"/>
      <c r="AY48" s="444"/>
      <c r="AZ48" s="444"/>
      <c r="BA48" s="444"/>
      <c r="BB48" s="444"/>
      <c r="BC48" s="444"/>
      <c r="BD48" s="444"/>
      <c r="BE48" s="444"/>
      <c r="BF48" s="444"/>
      <c r="BG48" s="444"/>
      <c r="BH48" s="444"/>
      <c r="BI48" s="444"/>
      <c r="BJ48" s="444"/>
      <c r="BK48" s="444"/>
      <c r="BL48" s="444"/>
      <c r="BM48" s="444"/>
      <c r="BN48" s="444"/>
      <c r="BO48" s="444"/>
      <c r="BP48" s="444"/>
      <c r="BQ48" s="444"/>
      <c r="BR48" s="444"/>
      <c r="BS48" s="444"/>
      <c r="BT48" s="444"/>
      <c r="BU48" s="444"/>
      <c r="BV48" s="444"/>
      <c r="BW48" s="444"/>
      <c r="BX48" s="444"/>
      <c r="BY48" s="444"/>
      <c r="BZ48" s="444"/>
      <c r="CA48" s="444"/>
      <c r="CB48" s="444"/>
      <c r="CC48" s="444"/>
      <c r="CD48" s="444"/>
      <c r="CE48" s="444"/>
      <c r="CF48" s="444"/>
      <c r="CG48" s="444"/>
      <c r="CH48" s="444"/>
      <c r="CI48" s="444"/>
      <c r="CJ48" s="444"/>
      <c r="CK48" s="444"/>
      <c r="CL48" s="444"/>
      <c r="CM48" s="444"/>
      <c r="CN48" s="444"/>
      <c r="CO48" s="444"/>
      <c r="CP48" s="444"/>
      <c r="CQ48" s="444"/>
      <c r="CR48" s="444"/>
      <c r="CS48" s="444"/>
      <c r="CT48" s="444"/>
      <c r="CU48" s="444"/>
      <c r="CV48" s="444"/>
      <c r="CW48" s="444"/>
      <c r="CX48" s="444"/>
      <c r="CY48" s="444"/>
      <c r="CZ48" s="444"/>
      <c r="DA48" s="444"/>
      <c r="DB48" s="444"/>
      <c r="DC48" s="444"/>
      <c r="DD48" s="444"/>
      <c r="DE48" s="444"/>
      <c r="DF48" s="444"/>
      <c r="DG48" s="444"/>
      <c r="DH48" s="444"/>
      <c r="DI48" s="444"/>
      <c r="DJ48" s="444"/>
      <c r="DK48" s="444"/>
      <c r="DL48" s="444"/>
      <c r="DM48" s="444"/>
      <c r="DN48" s="444"/>
      <c r="DO48" s="444"/>
      <c r="DP48" s="444"/>
      <c r="DQ48" s="444"/>
      <c r="DR48" s="444"/>
      <c r="DS48" s="444"/>
      <c r="DT48" s="444"/>
      <c r="DU48" s="444"/>
      <c r="DV48" s="444"/>
      <c r="DW48" s="444"/>
      <c r="DX48" s="444"/>
      <c r="DY48" s="444"/>
      <c r="DZ48" s="444"/>
      <c r="EA48" s="444"/>
      <c r="EB48" s="444"/>
      <c r="EC48" s="444"/>
      <c r="ED48" s="444"/>
      <c r="EE48" s="444"/>
      <c r="EF48" s="444"/>
      <c r="EG48" s="444"/>
      <c r="EH48" s="444"/>
      <c r="EI48" s="444"/>
      <c r="EJ48" s="444"/>
      <c r="EK48" s="444"/>
      <c r="EL48" s="444"/>
      <c r="EM48" s="444"/>
      <c r="EN48" s="444"/>
      <c r="EO48" s="444"/>
      <c r="EP48" s="444"/>
      <c r="EQ48" s="444"/>
      <c r="ER48" s="444"/>
      <c r="ES48" s="444"/>
      <c r="ET48" s="444"/>
      <c r="EU48" s="444"/>
      <c r="EV48" s="444"/>
      <c r="EW48" s="444"/>
      <c r="EX48" s="444"/>
      <c r="EY48" s="444"/>
      <c r="EZ48" s="444"/>
      <c r="FA48" s="444"/>
      <c r="FB48" s="444"/>
      <c r="FC48" s="444"/>
      <c r="FD48" s="444"/>
      <c r="FE48" s="444"/>
      <c r="FF48" s="444"/>
      <c r="FG48" s="444"/>
      <c r="FH48" s="444"/>
      <c r="FI48" s="444"/>
      <c r="FJ48" s="444"/>
      <c r="FK48" s="444"/>
      <c r="FL48" s="444"/>
      <c r="FM48" s="444"/>
      <c r="FN48" s="444"/>
      <c r="FO48" s="444"/>
      <c r="FP48" s="444"/>
      <c r="FQ48" s="444"/>
      <c r="FR48" s="444"/>
      <c r="FS48" s="444"/>
      <c r="FT48" s="444"/>
      <c r="FU48" s="444"/>
      <c r="FV48" s="444"/>
      <c r="FW48" s="444"/>
      <c r="FX48" s="444"/>
      <c r="FY48" s="444"/>
      <c r="FZ48" s="444"/>
      <c r="GA48" s="444"/>
      <c r="GB48" s="444"/>
      <c r="GC48" s="444"/>
      <c r="GD48" s="444"/>
      <c r="GE48" s="444"/>
      <c r="GF48" s="444"/>
      <c r="GG48" s="444"/>
      <c r="GH48" s="444"/>
      <c r="GI48" s="444"/>
      <c r="GJ48" s="444"/>
      <c r="GK48" s="444"/>
      <c r="GL48" s="444"/>
      <c r="GM48" s="444"/>
      <c r="GN48" s="444"/>
      <c r="GO48" s="444"/>
      <c r="GP48" s="444"/>
      <c r="GQ48" s="444"/>
      <c r="GR48" s="444"/>
      <c r="GS48" s="444"/>
      <c r="GT48" s="444"/>
      <c r="GU48" s="444"/>
      <c r="GV48" s="444"/>
      <c r="GW48" s="444"/>
      <c r="GX48" s="444"/>
      <c r="GY48" s="444"/>
      <c r="GZ48" s="444"/>
      <c r="HA48" s="444"/>
      <c r="HB48" s="444"/>
      <c r="HC48" s="444"/>
      <c r="HD48" s="444"/>
      <c r="HE48" s="444"/>
      <c r="HF48" s="444"/>
      <c r="HG48" s="444"/>
      <c r="HH48" s="444"/>
      <c r="HI48" s="444"/>
      <c r="HJ48" s="444"/>
      <c r="HK48" s="444"/>
      <c r="HL48" s="444"/>
      <c r="HM48" s="444"/>
      <c r="HN48" s="444"/>
      <c r="HO48" s="444"/>
      <c r="HP48" s="444"/>
      <c r="HQ48" s="444"/>
      <c r="HR48" s="444"/>
      <c r="HS48" s="444"/>
      <c r="HT48" s="444"/>
      <c r="HU48" s="444"/>
      <c r="HV48" s="444"/>
      <c r="HW48" s="444"/>
      <c r="HX48" s="444"/>
      <c r="HY48" s="444"/>
      <c r="HZ48" s="444"/>
      <c r="IA48" s="444"/>
      <c r="IB48" s="444"/>
      <c r="IC48" s="444"/>
      <c r="ID48" s="444"/>
      <c r="IE48" s="444"/>
      <c r="IF48" s="444"/>
      <c r="IG48" s="444"/>
      <c r="IH48" s="444"/>
      <c r="II48" s="444"/>
      <c r="IJ48" s="444"/>
      <c r="IK48" s="444"/>
      <c r="IL48" s="444"/>
      <c r="IM48" s="444"/>
      <c r="IN48" s="444"/>
      <c r="IO48" s="444"/>
      <c r="IP48" s="444"/>
      <c r="IQ48" s="444"/>
      <c r="IR48" s="444"/>
      <c r="IS48" s="444"/>
      <c r="IT48" s="444"/>
      <c r="IU48" s="444"/>
      <c r="IV48" s="444"/>
      <c r="IW48" s="444"/>
      <c r="IX48" s="444"/>
      <c r="IY48" s="444"/>
      <c r="IZ48" s="444"/>
      <c r="JA48" s="444"/>
      <c r="JB48" s="444"/>
      <c r="JC48" s="444"/>
      <c r="JD48" s="444"/>
      <c r="JE48" s="444"/>
      <c r="JF48" s="444"/>
      <c r="JG48" s="444"/>
      <c r="JH48" s="444"/>
      <c r="JI48" s="444"/>
      <c r="JJ48" s="444"/>
      <c r="JK48" s="444"/>
      <c r="JL48" s="444"/>
      <c r="JM48" s="444"/>
      <c r="JN48" s="444"/>
      <c r="JO48" s="444"/>
      <c r="JP48" s="444"/>
      <c r="JQ48" s="444"/>
      <c r="JR48" s="444"/>
      <c r="JS48" s="444"/>
      <c r="JT48" s="444"/>
      <c r="JU48" s="444"/>
      <c r="JV48" s="444"/>
      <c r="JW48" s="444"/>
      <c r="JX48" s="444"/>
      <c r="JY48" s="444"/>
      <c r="JZ48" s="444"/>
      <c r="KA48" s="444"/>
      <c r="KB48" s="444"/>
      <c r="KC48" s="444"/>
      <c r="KD48" s="444"/>
      <c r="KE48" s="444"/>
      <c r="KF48" s="444"/>
      <c r="KG48" s="444"/>
      <c r="KH48" s="444"/>
      <c r="KI48" s="444"/>
      <c r="KJ48" s="444"/>
      <c r="KK48" s="444"/>
      <c r="KL48" s="444"/>
      <c r="KM48" s="444"/>
      <c r="KN48" s="444"/>
      <c r="KO48" s="444"/>
      <c r="KP48" s="444"/>
      <c r="KQ48" s="444"/>
      <c r="KR48" s="444"/>
      <c r="KS48" s="444"/>
      <c r="KT48" s="444"/>
      <c r="KU48" s="444"/>
      <c r="KV48" s="444"/>
      <c r="KW48" s="444"/>
      <c r="KX48" s="444"/>
      <c r="KY48" s="444"/>
      <c r="KZ48" s="444"/>
      <c r="LA48" s="444"/>
      <c r="LB48" s="444"/>
      <c r="LC48" s="444"/>
      <c r="LD48" s="444"/>
      <c r="LE48" s="444"/>
      <c r="LF48" s="444"/>
      <c r="LG48" s="444"/>
      <c r="LH48" s="444"/>
      <c r="LI48" s="444"/>
      <c r="LJ48" s="444"/>
      <c r="LK48" s="444"/>
      <c r="LL48" s="444"/>
      <c r="LM48" s="444"/>
      <c r="LN48" s="444"/>
      <c r="LO48" s="444"/>
      <c r="LP48" s="444"/>
      <c r="LQ48" s="444"/>
      <c r="LR48" s="444"/>
      <c r="LS48" s="444"/>
      <c r="LT48" s="444"/>
      <c r="LU48" s="444"/>
      <c r="LV48" s="444"/>
      <c r="LW48" s="444"/>
      <c r="LX48" s="444"/>
      <c r="LY48" s="444"/>
      <c r="LZ48" s="444"/>
      <c r="MA48" s="444"/>
      <c r="MB48" s="444"/>
      <c r="MC48" s="444"/>
      <c r="MD48" s="444"/>
      <c r="ME48" s="444"/>
      <c r="MF48" s="444"/>
      <c r="MG48" s="444"/>
      <c r="MH48" s="444"/>
      <c r="MI48" s="444"/>
      <c r="MJ48" s="444"/>
      <c r="MK48" s="444"/>
      <c r="ML48" s="444"/>
      <c r="MM48" s="444"/>
      <c r="MN48" s="444"/>
      <c r="MO48" s="444"/>
      <c r="MP48" s="444"/>
      <c r="MQ48" s="444"/>
      <c r="MR48" s="444"/>
      <c r="MS48" s="444"/>
      <c r="MT48" s="444"/>
      <c r="MU48" s="444"/>
      <c r="MV48" s="444"/>
      <c r="MW48" s="444"/>
      <c r="MX48" s="444"/>
      <c r="MY48" s="444"/>
      <c r="MZ48" s="444"/>
      <c r="NA48" s="444"/>
      <c r="NB48" s="444"/>
      <c r="NC48" s="444"/>
      <c r="ND48" s="444"/>
      <c r="NE48" s="444"/>
      <c r="NF48" s="444"/>
      <c r="NG48" s="444"/>
      <c r="NH48" s="444"/>
      <c r="NI48" s="444"/>
      <c r="NJ48" s="444"/>
      <c r="NK48" s="444"/>
      <c r="NL48" s="444"/>
      <c r="NM48" s="444"/>
      <c r="NN48" s="444"/>
      <c r="NO48" s="444"/>
      <c r="NP48" s="444"/>
      <c r="NQ48" s="444"/>
      <c r="NR48" s="444"/>
      <c r="NS48" s="444"/>
      <c r="NT48" s="444"/>
      <c r="NU48" s="444"/>
      <c r="NV48" s="444"/>
      <c r="NW48" s="444"/>
      <c r="NX48" s="444"/>
      <c r="NY48" s="444"/>
      <c r="NZ48" s="444"/>
      <c r="OA48" s="444"/>
      <c r="OB48" s="444"/>
      <c r="OC48" s="444"/>
      <c r="OD48" s="444"/>
      <c r="OE48" s="444"/>
      <c r="OF48" s="444"/>
      <c r="OG48" s="444"/>
      <c r="OH48" s="444"/>
      <c r="OI48" s="444"/>
      <c r="OJ48" s="444"/>
      <c r="OK48" s="444"/>
      <c r="OL48" s="444"/>
      <c r="OM48" s="444"/>
      <c r="ON48" s="444"/>
      <c r="OO48" s="444"/>
      <c r="OP48" s="444"/>
      <c r="OQ48" s="444"/>
      <c r="OR48" s="444"/>
      <c r="OS48" s="444"/>
      <c r="OT48" s="444"/>
      <c r="OU48" s="444"/>
      <c r="OV48" s="444"/>
      <c r="OW48" s="444"/>
      <c r="OX48" s="444"/>
      <c r="OY48" s="444"/>
      <c r="OZ48" s="444"/>
      <c r="PA48" s="444"/>
      <c r="PB48" s="444"/>
      <c r="PC48" s="444"/>
      <c r="PD48" s="444"/>
      <c r="PE48" s="444"/>
      <c r="PF48" s="444"/>
      <c r="PG48" s="444"/>
      <c r="PH48" s="444"/>
      <c r="PI48" s="444"/>
      <c r="PJ48" s="444"/>
      <c r="PK48" s="444"/>
      <c r="PL48" s="444"/>
      <c r="PM48" s="444"/>
      <c r="PN48" s="444"/>
      <c r="PO48" s="444"/>
      <c r="PP48" s="444"/>
      <c r="PQ48" s="444"/>
      <c r="PR48" s="444"/>
      <c r="PS48" s="444"/>
      <c r="PT48" s="444"/>
      <c r="PU48" s="444"/>
      <c r="PV48" s="444"/>
      <c r="PW48" s="444"/>
      <c r="PX48" s="444"/>
      <c r="PY48" s="444"/>
      <c r="PZ48" s="444"/>
      <c r="QA48" s="444"/>
      <c r="QB48" s="444"/>
      <c r="QC48" s="444"/>
      <c r="QD48" s="444"/>
      <c r="QE48" s="444"/>
      <c r="QF48" s="444"/>
      <c r="QG48" s="444"/>
      <c r="QH48" s="444"/>
      <c r="QI48" s="444"/>
      <c r="QJ48" s="444"/>
      <c r="QK48" s="444"/>
      <c r="QL48" s="444"/>
      <c r="QM48" s="444"/>
      <c r="QN48" s="444"/>
      <c r="QO48" s="444"/>
      <c r="QP48" s="444"/>
      <c r="QQ48" s="444"/>
      <c r="QR48" s="444"/>
      <c r="QS48" s="444"/>
      <c r="QT48" s="444"/>
      <c r="QU48" s="444"/>
      <c r="QV48" s="444"/>
      <c r="QW48" s="444"/>
      <c r="QX48" s="444"/>
      <c r="QY48" s="444"/>
      <c r="QZ48" s="444"/>
      <c r="RA48" s="444"/>
      <c r="RB48" s="444"/>
      <c r="RC48" s="444"/>
      <c r="RD48" s="444"/>
      <c r="RE48" s="444"/>
      <c r="RF48" s="444"/>
      <c r="RG48" s="444"/>
      <c r="RH48" s="444"/>
      <c r="RI48" s="444"/>
      <c r="RJ48" s="444"/>
      <c r="RK48" s="444"/>
      <c r="RL48" s="444"/>
      <c r="RM48" s="444"/>
      <c r="RN48" s="444"/>
      <c r="RO48" s="444"/>
      <c r="RP48" s="444"/>
      <c r="RQ48" s="444"/>
      <c r="RR48" s="444"/>
      <c r="RS48" s="444"/>
      <c r="RT48" s="444"/>
      <c r="RU48" s="444"/>
      <c r="RV48" s="444"/>
      <c r="RW48" s="444"/>
      <c r="RX48" s="444"/>
      <c r="RY48" s="444"/>
      <c r="RZ48" s="444"/>
      <c r="SA48" s="444"/>
      <c r="SB48" s="444"/>
      <c r="SC48" s="444"/>
      <c r="SD48" s="444"/>
      <c r="SE48" s="444"/>
      <c r="SF48" s="444"/>
      <c r="SG48" s="444"/>
      <c r="SH48" s="444"/>
      <c r="SI48" s="444"/>
      <c r="SJ48" s="444"/>
      <c r="SK48" s="444"/>
      <c r="SL48" s="444"/>
      <c r="SM48" s="444"/>
      <c r="SN48" s="444"/>
      <c r="SO48" s="444"/>
      <c r="SP48" s="444"/>
      <c r="SQ48" s="444"/>
      <c r="SR48" s="444"/>
      <c r="SS48" s="444"/>
      <c r="ST48" s="444"/>
      <c r="SU48" s="444"/>
      <c r="SV48" s="444"/>
      <c r="SW48" s="444"/>
      <c r="SX48" s="444"/>
      <c r="SY48" s="444"/>
      <c r="SZ48" s="444"/>
      <c r="TA48" s="444"/>
      <c r="TB48" s="444"/>
      <c r="TC48" s="444"/>
      <c r="TD48" s="444"/>
      <c r="TE48" s="444"/>
      <c r="TF48" s="444"/>
      <c r="TG48" s="444"/>
      <c r="TH48" s="444"/>
      <c r="TI48" s="444"/>
      <c r="TJ48" s="444"/>
      <c r="TK48" s="444"/>
      <c r="TL48" s="444"/>
      <c r="TM48" s="444"/>
      <c r="TN48" s="444"/>
      <c r="TO48" s="444"/>
      <c r="TP48" s="444"/>
      <c r="TQ48" s="444"/>
      <c r="TR48" s="444"/>
      <c r="TS48" s="444"/>
      <c r="TT48" s="444"/>
      <c r="TU48" s="444"/>
      <c r="TV48" s="444"/>
      <c r="TW48" s="444"/>
      <c r="TX48" s="444"/>
      <c r="TY48" s="444"/>
      <c r="TZ48" s="444"/>
      <c r="UA48" s="444"/>
      <c r="UB48" s="444"/>
      <c r="UC48" s="444"/>
      <c r="UD48" s="444"/>
      <c r="UE48" s="444"/>
      <c r="UF48" s="444"/>
      <c r="UG48" s="444"/>
      <c r="UH48" s="444"/>
      <c r="UI48" s="444"/>
      <c r="UJ48" s="444"/>
      <c r="UK48" s="444"/>
      <c r="UL48" s="444"/>
      <c r="UM48" s="444"/>
      <c r="UN48" s="444"/>
      <c r="UO48" s="444"/>
      <c r="UP48" s="444"/>
      <c r="UQ48" s="444"/>
      <c r="UR48" s="444"/>
      <c r="US48" s="444"/>
      <c r="UT48" s="444"/>
      <c r="UU48" s="444"/>
      <c r="UV48" s="444"/>
      <c r="UW48" s="444"/>
      <c r="UX48" s="444"/>
      <c r="UY48" s="444"/>
      <c r="UZ48" s="444"/>
      <c r="VA48" s="444"/>
      <c r="VB48" s="444"/>
      <c r="VC48" s="444"/>
      <c r="VD48" s="444"/>
      <c r="VE48" s="444"/>
      <c r="VF48" s="444"/>
      <c r="VG48" s="444"/>
      <c r="VH48" s="444"/>
      <c r="VI48" s="444"/>
      <c r="VJ48" s="444"/>
      <c r="VK48" s="444"/>
      <c r="VL48" s="444"/>
      <c r="VM48" s="444"/>
      <c r="VN48" s="444"/>
      <c r="VO48" s="444"/>
      <c r="VP48" s="444"/>
      <c r="VQ48" s="444"/>
      <c r="VR48" s="444"/>
      <c r="VS48" s="444"/>
      <c r="VT48" s="444"/>
      <c r="VU48" s="444"/>
      <c r="VV48" s="444"/>
      <c r="VW48" s="444"/>
      <c r="VX48" s="444"/>
      <c r="VY48" s="444"/>
      <c r="VZ48" s="444"/>
      <c r="WA48" s="444"/>
      <c r="WB48" s="444"/>
      <c r="WC48" s="444"/>
      <c r="WD48" s="444"/>
      <c r="WE48" s="444"/>
      <c r="WF48" s="444"/>
      <c r="WG48" s="444"/>
      <c r="WH48" s="444"/>
      <c r="WI48" s="444"/>
      <c r="WJ48" s="444"/>
      <c r="WK48" s="444"/>
      <c r="WL48" s="444"/>
      <c r="WM48" s="444"/>
      <c r="WN48" s="444"/>
      <c r="WO48" s="444"/>
      <c r="WP48" s="444"/>
      <c r="WQ48" s="444"/>
      <c r="WR48" s="444"/>
      <c r="WS48" s="444"/>
      <c r="WT48" s="444"/>
      <c r="WU48" s="444"/>
      <c r="WV48" s="444"/>
      <c r="WW48" s="444"/>
      <c r="WX48" s="444"/>
      <c r="WY48" s="444"/>
      <c r="WZ48" s="444"/>
      <c r="XA48" s="444"/>
      <c r="XB48" s="444"/>
      <c r="XC48" s="444"/>
      <c r="XD48" s="444"/>
      <c r="XE48" s="444"/>
      <c r="XF48" s="444"/>
      <c r="XG48" s="443"/>
    </row>
    <row r="49" spans="1:631" s="455" customFormat="1" ht="14.4">
      <c r="A49" s="1137"/>
      <c r="B49" s="1163" t="s">
        <v>241</v>
      </c>
      <c r="C49" s="1164" t="s">
        <v>1400</v>
      </c>
      <c r="D49" s="1172">
        <v>10</v>
      </c>
      <c r="E49" s="374">
        <f t="shared" si="13"/>
        <v>2.3178646710800378E-2</v>
      </c>
      <c r="F49" s="1166" t="s">
        <v>29</v>
      </c>
      <c r="G49" s="1167">
        <v>29</v>
      </c>
      <c r="H49" s="1168">
        <f t="shared" si="4"/>
        <v>139</v>
      </c>
      <c r="I49" s="1169">
        <f t="shared" si="5"/>
        <v>40.5</v>
      </c>
      <c r="J49" s="1169">
        <f t="shared" si="6"/>
        <v>40.5</v>
      </c>
      <c r="K49" s="447">
        <f t="shared" si="7"/>
        <v>0</v>
      </c>
      <c r="L49" s="448">
        <v>4031</v>
      </c>
      <c r="M49" s="447"/>
      <c r="N49" s="1170">
        <v>176.18</v>
      </c>
      <c r="O49" s="1170">
        <v>1174.5</v>
      </c>
      <c r="P49" s="449">
        <f t="shared" si="8"/>
        <v>0</v>
      </c>
      <c r="Q49" s="1170">
        <v>1174.5</v>
      </c>
      <c r="R49" s="449"/>
      <c r="S49" s="450"/>
      <c r="T49" s="449"/>
      <c r="U49" s="451">
        <v>11.4</v>
      </c>
      <c r="V49" s="450">
        <f t="shared" si="1"/>
        <v>0</v>
      </c>
      <c r="W49" s="449">
        <f t="shared" si="1"/>
        <v>0</v>
      </c>
      <c r="X49" s="449">
        <f>-PV(Discount_Rate,D49,U49)*G49</f>
        <v>2238.5046314586161</v>
      </c>
      <c r="Y49" s="452">
        <f t="shared" si="14"/>
        <v>0.57147584509150195</v>
      </c>
      <c r="Z49" s="450">
        <f t="shared" si="3"/>
        <v>2303.6191315638443</v>
      </c>
      <c r="AA49" s="453" t="str">
        <f t="shared" si="9"/>
        <v/>
      </c>
      <c r="AB49" s="1171" t="str">
        <f t="shared" si="10"/>
        <v/>
      </c>
      <c r="AC49" s="444"/>
      <c r="AD49" s="444"/>
      <c r="AE49" s="444"/>
      <c r="AF49" s="444"/>
      <c r="AG49" s="444"/>
      <c r="AH49" s="444"/>
      <c r="AI49" s="444"/>
      <c r="AJ49" s="444"/>
      <c r="AK49" s="444"/>
      <c r="AL49" s="444"/>
      <c r="AM49" s="444"/>
      <c r="AN49" s="444"/>
      <c r="AO49" s="444"/>
      <c r="AP49" s="444"/>
      <c r="AQ49" s="444"/>
      <c r="AR49" s="444"/>
      <c r="AS49" s="444"/>
      <c r="AT49" s="444"/>
      <c r="AU49" s="444"/>
      <c r="AV49" s="444"/>
      <c r="AW49" s="444"/>
      <c r="AX49" s="444"/>
      <c r="AY49" s="444"/>
      <c r="AZ49" s="444"/>
      <c r="BA49" s="444"/>
      <c r="BB49" s="444"/>
      <c r="BC49" s="444"/>
      <c r="BD49" s="444"/>
      <c r="BE49" s="444"/>
      <c r="BF49" s="444"/>
      <c r="BG49" s="444"/>
      <c r="BH49" s="444"/>
      <c r="BI49" s="444"/>
      <c r="BJ49" s="444"/>
      <c r="BK49" s="444"/>
      <c r="BL49" s="444"/>
      <c r="BM49" s="444"/>
      <c r="BN49" s="444"/>
      <c r="BO49" s="444"/>
      <c r="BP49" s="444"/>
      <c r="BQ49" s="444"/>
      <c r="BR49" s="444"/>
      <c r="BS49" s="444"/>
      <c r="BT49" s="444"/>
      <c r="BU49" s="444"/>
      <c r="BV49" s="444"/>
      <c r="BW49" s="444"/>
      <c r="BX49" s="444"/>
      <c r="BY49" s="444"/>
      <c r="BZ49" s="444"/>
      <c r="CA49" s="444"/>
      <c r="CB49" s="444"/>
      <c r="CC49" s="444"/>
      <c r="CD49" s="444"/>
      <c r="CE49" s="444"/>
      <c r="CF49" s="444"/>
      <c r="CG49" s="444"/>
      <c r="CH49" s="444"/>
      <c r="CI49" s="444"/>
      <c r="CJ49" s="444"/>
      <c r="CK49" s="444"/>
      <c r="CL49" s="444"/>
      <c r="CM49" s="444"/>
      <c r="CN49" s="444"/>
      <c r="CO49" s="444"/>
      <c r="CP49" s="444"/>
      <c r="CQ49" s="444"/>
      <c r="CR49" s="444"/>
      <c r="CS49" s="444"/>
      <c r="CT49" s="444"/>
      <c r="CU49" s="444"/>
      <c r="CV49" s="444"/>
      <c r="CW49" s="444"/>
      <c r="CX49" s="444"/>
      <c r="CY49" s="444"/>
      <c r="CZ49" s="444"/>
      <c r="DA49" s="444"/>
      <c r="DB49" s="444"/>
      <c r="DC49" s="444"/>
      <c r="DD49" s="444"/>
      <c r="DE49" s="444"/>
      <c r="DF49" s="444"/>
      <c r="DG49" s="444"/>
      <c r="DH49" s="444"/>
      <c r="DI49" s="444"/>
      <c r="DJ49" s="444"/>
      <c r="DK49" s="444"/>
      <c r="DL49" s="444"/>
      <c r="DM49" s="444"/>
      <c r="DN49" s="444"/>
      <c r="DO49" s="444"/>
      <c r="DP49" s="444"/>
      <c r="DQ49" s="444"/>
      <c r="DR49" s="444"/>
      <c r="DS49" s="444"/>
      <c r="DT49" s="444"/>
      <c r="DU49" s="444"/>
      <c r="DV49" s="444"/>
      <c r="DW49" s="444"/>
      <c r="DX49" s="444"/>
      <c r="DY49" s="444"/>
      <c r="DZ49" s="444"/>
      <c r="EA49" s="444"/>
      <c r="EB49" s="444"/>
      <c r="EC49" s="444"/>
      <c r="ED49" s="444"/>
      <c r="EE49" s="444"/>
      <c r="EF49" s="444"/>
      <c r="EG49" s="444"/>
      <c r="EH49" s="444"/>
      <c r="EI49" s="444"/>
      <c r="EJ49" s="444"/>
      <c r="EK49" s="444"/>
      <c r="EL49" s="444"/>
      <c r="EM49" s="444"/>
      <c r="EN49" s="444"/>
      <c r="EO49" s="444"/>
      <c r="EP49" s="444"/>
      <c r="EQ49" s="444"/>
      <c r="ER49" s="444"/>
      <c r="ES49" s="444"/>
      <c r="ET49" s="444"/>
      <c r="EU49" s="444"/>
      <c r="EV49" s="444"/>
      <c r="EW49" s="444"/>
      <c r="EX49" s="444"/>
      <c r="EY49" s="444"/>
      <c r="EZ49" s="444"/>
      <c r="FA49" s="444"/>
      <c r="FB49" s="444"/>
      <c r="FC49" s="444"/>
      <c r="FD49" s="444"/>
      <c r="FE49" s="444"/>
      <c r="FF49" s="444"/>
      <c r="FG49" s="444"/>
      <c r="FH49" s="444"/>
      <c r="FI49" s="444"/>
      <c r="FJ49" s="444"/>
      <c r="FK49" s="444"/>
      <c r="FL49" s="444"/>
      <c r="FM49" s="444"/>
      <c r="FN49" s="444"/>
      <c r="FO49" s="444"/>
      <c r="FP49" s="444"/>
      <c r="FQ49" s="444"/>
      <c r="FR49" s="444"/>
      <c r="FS49" s="444"/>
      <c r="FT49" s="444"/>
      <c r="FU49" s="444"/>
      <c r="FV49" s="444"/>
      <c r="FW49" s="444"/>
      <c r="FX49" s="444"/>
      <c r="FY49" s="444"/>
      <c r="FZ49" s="444"/>
      <c r="GA49" s="444"/>
      <c r="GB49" s="444"/>
      <c r="GC49" s="444"/>
      <c r="GD49" s="444"/>
      <c r="GE49" s="444"/>
      <c r="GF49" s="444"/>
      <c r="GG49" s="444"/>
      <c r="GH49" s="444"/>
      <c r="GI49" s="444"/>
      <c r="GJ49" s="444"/>
      <c r="GK49" s="444"/>
      <c r="GL49" s="444"/>
      <c r="GM49" s="444"/>
      <c r="GN49" s="444"/>
      <c r="GO49" s="444"/>
      <c r="GP49" s="444"/>
      <c r="GQ49" s="444"/>
      <c r="GR49" s="444"/>
      <c r="GS49" s="444"/>
      <c r="GT49" s="444"/>
      <c r="GU49" s="444"/>
      <c r="GV49" s="444"/>
      <c r="GW49" s="444"/>
      <c r="GX49" s="444"/>
      <c r="GY49" s="444"/>
      <c r="GZ49" s="444"/>
      <c r="HA49" s="444"/>
      <c r="HB49" s="444"/>
      <c r="HC49" s="444"/>
      <c r="HD49" s="444"/>
      <c r="HE49" s="444"/>
      <c r="HF49" s="444"/>
      <c r="HG49" s="444"/>
      <c r="HH49" s="444"/>
      <c r="HI49" s="444"/>
      <c r="HJ49" s="444"/>
      <c r="HK49" s="444"/>
      <c r="HL49" s="444"/>
      <c r="HM49" s="444"/>
      <c r="HN49" s="444"/>
      <c r="HO49" s="444"/>
      <c r="HP49" s="444"/>
      <c r="HQ49" s="444"/>
      <c r="HR49" s="444"/>
      <c r="HS49" s="444"/>
      <c r="HT49" s="444"/>
      <c r="HU49" s="444"/>
      <c r="HV49" s="444"/>
      <c r="HW49" s="444"/>
      <c r="HX49" s="444"/>
      <c r="HY49" s="444"/>
      <c r="HZ49" s="444"/>
      <c r="IA49" s="444"/>
      <c r="IB49" s="444"/>
      <c r="IC49" s="444"/>
      <c r="ID49" s="444"/>
      <c r="IE49" s="444"/>
      <c r="IF49" s="444"/>
      <c r="IG49" s="444"/>
      <c r="IH49" s="444"/>
      <c r="II49" s="444"/>
      <c r="IJ49" s="444"/>
      <c r="IK49" s="444"/>
      <c r="IL49" s="444"/>
      <c r="IM49" s="444"/>
      <c r="IN49" s="444"/>
      <c r="IO49" s="444"/>
      <c r="IP49" s="444"/>
      <c r="IQ49" s="444"/>
      <c r="IR49" s="444"/>
      <c r="IS49" s="444"/>
      <c r="IT49" s="444"/>
      <c r="IU49" s="444"/>
      <c r="IV49" s="444"/>
      <c r="IW49" s="444"/>
      <c r="IX49" s="444"/>
      <c r="IY49" s="444"/>
      <c r="IZ49" s="444"/>
      <c r="JA49" s="444"/>
      <c r="JB49" s="444"/>
      <c r="JC49" s="444"/>
      <c r="JD49" s="444"/>
      <c r="JE49" s="444"/>
      <c r="JF49" s="444"/>
      <c r="JG49" s="444"/>
      <c r="JH49" s="444"/>
      <c r="JI49" s="444"/>
      <c r="JJ49" s="444"/>
      <c r="JK49" s="444"/>
      <c r="JL49" s="444"/>
      <c r="JM49" s="444"/>
      <c r="JN49" s="444"/>
      <c r="JO49" s="444"/>
      <c r="JP49" s="444"/>
      <c r="JQ49" s="444"/>
      <c r="JR49" s="444"/>
      <c r="JS49" s="444"/>
      <c r="JT49" s="444"/>
      <c r="JU49" s="444"/>
      <c r="JV49" s="444"/>
      <c r="JW49" s="444"/>
      <c r="JX49" s="444"/>
      <c r="JY49" s="444"/>
      <c r="JZ49" s="444"/>
      <c r="KA49" s="444"/>
      <c r="KB49" s="444"/>
      <c r="KC49" s="444"/>
      <c r="KD49" s="444"/>
      <c r="KE49" s="444"/>
      <c r="KF49" s="444"/>
      <c r="KG49" s="444"/>
      <c r="KH49" s="444"/>
      <c r="KI49" s="444"/>
      <c r="KJ49" s="444"/>
      <c r="KK49" s="444"/>
      <c r="KL49" s="444"/>
      <c r="KM49" s="444"/>
      <c r="KN49" s="444"/>
      <c r="KO49" s="444"/>
      <c r="KP49" s="444"/>
      <c r="KQ49" s="444"/>
      <c r="KR49" s="444"/>
      <c r="KS49" s="444"/>
      <c r="KT49" s="444"/>
      <c r="KU49" s="444"/>
      <c r="KV49" s="444"/>
      <c r="KW49" s="444"/>
      <c r="KX49" s="444"/>
      <c r="KY49" s="444"/>
      <c r="KZ49" s="444"/>
      <c r="LA49" s="444"/>
      <c r="LB49" s="444"/>
      <c r="LC49" s="444"/>
      <c r="LD49" s="444"/>
      <c r="LE49" s="444"/>
      <c r="LF49" s="444"/>
      <c r="LG49" s="444"/>
      <c r="LH49" s="444"/>
      <c r="LI49" s="444"/>
      <c r="LJ49" s="444"/>
      <c r="LK49" s="444"/>
      <c r="LL49" s="444"/>
      <c r="LM49" s="444"/>
      <c r="LN49" s="444"/>
      <c r="LO49" s="444"/>
      <c r="LP49" s="444"/>
      <c r="LQ49" s="444"/>
      <c r="LR49" s="444"/>
      <c r="LS49" s="444"/>
      <c r="LT49" s="444"/>
      <c r="LU49" s="444"/>
      <c r="LV49" s="444"/>
      <c r="LW49" s="444"/>
      <c r="LX49" s="444"/>
      <c r="LY49" s="444"/>
      <c r="LZ49" s="444"/>
      <c r="MA49" s="444"/>
      <c r="MB49" s="444"/>
      <c r="MC49" s="444"/>
      <c r="MD49" s="444"/>
      <c r="ME49" s="444"/>
      <c r="MF49" s="444"/>
      <c r="MG49" s="444"/>
      <c r="MH49" s="444"/>
      <c r="MI49" s="444"/>
      <c r="MJ49" s="444"/>
      <c r="MK49" s="444"/>
      <c r="ML49" s="444"/>
      <c r="MM49" s="444"/>
      <c r="MN49" s="444"/>
      <c r="MO49" s="444"/>
      <c r="MP49" s="444"/>
      <c r="MQ49" s="444"/>
      <c r="MR49" s="444"/>
      <c r="MS49" s="444"/>
      <c r="MT49" s="444"/>
      <c r="MU49" s="444"/>
      <c r="MV49" s="444"/>
      <c r="MW49" s="444"/>
      <c r="MX49" s="444"/>
      <c r="MY49" s="444"/>
      <c r="MZ49" s="444"/>
      <c r="NA49" s="444"/>
      <c r="NB49" s="444"/>
      <c r="NC49" s="444"/>
      <c r="ND49" s="444"/>
      <c r="NE49" s="444"/>
      <c r="NF49" s="444"/>
      <c r="NG49" s="444"/>
      <c r="NH49" s="444"/>
      <c r="NI49" s="444"/>
      <c r="NJ49" s="444"/>
      <c r="NK49" s="444"/>
      <c r="NL49" s="444"/>
      <c r="NM49" s="444"/>
      <c r="NN49" s="444"/>
      <c r="NO49" s="444"/>
      <c r="NP49" s="444"/>
      <c r="NQ49" s="444"/>
      <c r="NR49" s="444"/>
      <c r="NS49" s="444"/>
      <c r="NT49" s="444"/>
      <c r="NU49" s="444"/>
      <c r="NV49" s="444"/>
      <c r="NW49" s="444"/>
      <c r="NX49" s="444"/>
      <c r="NY49" s="444"/>
      <c r="NZ49" s="444"/>
      <c r="OA49" s="444"/>
      <c r="OB49" s="444"/>
      <c r="OC49" s="444"/>
      <c r="OD49" s="444"/>
      <c r="OE49" s="444"/>
      <c r="OF49" s="444"/>
      <c r="OG49" s="444"/>
      <c r="OH49" s="444"/>
      <c r="OI49" s="444"/>
      <c r="OJ49" s="444"/>
      <c r="OK49" s="444"/>
      <c r="OL49" s="444"/>
      <c r="OM49" s="444"/>
      <c r="ON49" s="444"/>
      <c r="OO49" s="444"/>
      <c r="OP49" s="444"/>
      <c r="OQ49" s="444"/>
      <c r="OR49" s="444"/>
      <c r="OS49" s="444"/>
      <c r="OT49" s="444"/>
      <c r="OU49" s="444"/>
      <c r="OV49" s="444"/>
      <c r="OW49" s="444"/>
      <c r="OX49" s="444"/>
      <c r="OY49" s="444"/>
      <c r="OZ49" s="444"/>
      <c r="PA49" s="444"/>
      <c r="PB49" s="444"/>
      <c r="PC49" s="444"/>
      <c r="PD49" s="444"/>
      <c r="PE49" s="444"/>
      <c r="PF49" s="444"/>
      <c r="PG49" s="444"/>
      <c r="PH49" s="444"/>
      <c r="PI49" s="444"/>
      <c r="PJ49" s="444"/>
      <c r="PK49" s="444"/>
      <c r="PL49" s="444"/>
      <c r="PM49" s="444"/>
      <c r="PN49" s="444"/>
      <c r="PO49" s="444"/>
      <c r="PP49" s="444"/>
      <c r="PQ49" s="444"/>
      <c r="PR49" s="444"/>
      <c r="PS49" s="444"/>
      <c r="PT49" s="444"/>
      <c r="PU49" s="444"/>
      <c r="PV49" s="444"/>
      <c r="PW49" s="444"/>
      <c r="PX49" s="444"/>
      <c r="PY49" s="444"/>
      <c r="PZ49" s="444"/>
      <c r="QA49" s="444"/>
      <c r="QB49" s="444"/>
      <c r="QC49" s="444"/>
      <c r="QD49" s="444"/>
      <c r="QE49" s="444"/>
      <c r="QF49" s="444"/>
      <c r="QG49" s="444"/>
      <c r="QH49" s="444"/>
      <c r="QI49" s="444"/>
      <c r="QJ49" s="444"/>
      <c r="QK49" s="444"/>
      <c r="QL49" s="444"/>
      <c r="QM49" s="444"/>
      <c r="QN49" s="444"/>
      <c r="QO49" s="444"/>
      <c r="QP49" s="444"/>
      <c r="QQ49" s="444"/>
      <c r="QR49" s="444"/>
      <c r="QS49" s="444"/>
      <c r="QT49" s="444"/>
      <c r="QU49" s="444"/>
      <c r="QV49" s="444"/>
      <c r="QW49" s="444"/>
      <c r="QX49" s="444"/>
      <c r="QY49" s="444"/>
      <c r="QZ49" s="444"/>
      <c r="RA49" s="444"/>
      <c r="RB49" s="444"/>
      <c r="RC49" s="444"/>
      <c r="RD49" s="444"/>
      <c r="RE49" s="444"/>
      <c r="RF49" s="444"/>
      <c r="RG49" s="444"/>
      <c r="RH49" s="444"/>
      <c r="RI49" s="444"/>
      <c r="RJ49" s="444"/>
      <c r="RK49" s="444"/>
      <c r="RL49" s="444"/>
      <c r="RM49" s="444"/>
      <c r="RN49" s="444"/>
      <c r="RO49" s="444"/>
      <c r="RP49" s="444"/>
      <c r="RQ49" s="444"/>
      <c r="RR49" s="444"/>
      <c r="RS49" s="444"/>
      <c r="RT49" s="444"/>
      <c r="RU49" s="444"/>
      <c r="RV49" s="444"/>
      <c r="RW49" s="444"/>
      <c r="RX49" s="444"/>
      <c r="RY49" s="444"/>
      <c r="RZ49" s="444"/>
      <c r="SA49" s="444"/>
      <c r="SB49" s="444"/>
      <c r="SC49" s="444"/>
      <c r="SD49" s="444"/>
      <c r="SE49" s="444"/>
      <c r="SF49" s="444"/>
      <c r="SG49" s="444"/>
      <c r="SH49" s="444"/>
      <c r="SI49" s="444"/>
      <c r="SJ49" s="444"/>
      <c r="SK49" s="444"/>
      <c r="SL49" s="444"/>
      <c r="SM49" s="444"/>
      <c r="SN49" s="444"/>
      <c r="SO49" s="444"/>
      <c r="SP49" s="444"/>
      <c r="SQ49" s="444"/>
      <c r="SR49" s="444"/>
      <c r="SS49" s="444"/>
      <c r="ST49" s="444"/>
      <c r="SU49" s="444"/>
      <c r="SV49" s="444"/>
      <c r="SW49" s="444"/>
      <c r="SX49" s="444"/>
      <c r="SY49" s="444"/>
      <c r="SZ49" s="444"/>
      <c r="TA49" s="444"/>
      <c r="TB49" s="444"/>
      <c r="TC49" s="444"/>
      <c r="TD49" s="444"/>
      <c r="TE49" s="444"/>
      <c r="TF49" s="444"/>
      <c r="TG49" s="444"/>
      <c r="TH49" s="444"/>
      <c r="TI49" s="444"/>
      <c r="TJ49" s="444"/>
      <c r="TK49" s="444"/>
      <c r="TL49" s="444"/>
      <c r="TM49" s="444"/>
      <c r="TN49" s="444"/>
      <c r="TO49" s="444"/>
      <c r="TP49" s="444"/>
      <c r="TQ49" s="444"/>
      <c r="TR49" s="444"/>
      <c r="TS49" s="444"/>
      <c r="TT49" s="444"/>
      <c r="TU49" s="444"/>
      <c r="TV49" s="444"/>
      <c r="TW49" s="444"/>
      <c r="TX49" s="444"/>
      <c r="TY49" s="444"/>
      <c r="TZ49" s="444"/>
      <c r="UA49" s="444"/>
      <c r="UB49" s="444"/>
      <c r="UC49" s="444"/>
      <c r="UD49" s="444"/>
      <c r="UE49" s="444"/>
      <c r="UF49" s="444"/>
      <c r="UG49" s="444"/>
      <c r="UH49" s="444"/>
      <c r="UI49" s="444"/>
      <c r="UJ49" s="444"/>
      <c r="UK49" s="444"/>
      <c r="UL49" s="444"/>
      <c r="UM49" s="444"/>
      <c r="UN49" s="444"/>
      <c r="UO49" s="444"/>
      <c r="UP49" s="444"/>
      <c r="UQ49" s="444"/>
      <c r="UR49" s="444"/>
      <c r="US49" s="444"/>
      <c r="UT49" s="444"/>
      <c r="UU49" s="444"/>
      <c r="UV49" s="444"/>
      <c r="UW49" s="444"/>
      <c r="UX49" s="444"/>
      <c r="UY49" s="444"/>
      <c r="UZ49" s="444"/>
      <c r="VA49" s="444"/>
      <c r="VB49" s="444"/>
      <c r="VC49" s="444"/>
      <c r="VD49" s="444"/>
      <c r="VE49" s="444"/>
      <c r="VF49" s="444"/>
      <c r="VG49" s="444"/>
      <c r="VH49" s="444"/>
      <c r="VI49" s="444"/>
      <c r="VJ49" s="444"/>
      <c r="VK49" s="444"/>
      <c r="VL49" s="444"/>
      <c r="VM49" s="444"/>
      <c r="VN49" s="444"/>
      <c r="VO49" s="444"/>
      <c r="VP49" s="444"/>
      <c r="VQ49" s="444"/>
      <c r="VR49" s="444"/>
      <c r="VS49" s="444"/>
      <c r="VT49" s="444"/>
      <c r="VU49" s="444"/>
      <c r="VV49" s="444"/>
      <c r="VW49" s="444"/>
      <c r="VX49" s="444"/>
      <c r="VY49" s="444"/>
      <c r="VZ49" s="444"/>
      <c r="WA49" s="444"/>
      <c r="WB49" s="444"/>
      <c r="WC49" s="444"/>
      <c r="WD49" s="444"/>
      <c r="WE49" s="444"/>
      <c r="WF49" s="444"/>
      <c r="WG49" s="444"/>
      <c r="WH49" s="444"/>
      <c r="WI49" s="444"/>
      <c r="WJ49" s="444"/>
      <c r="WK49" s="444"/>
      <c r="WL49" s="444"/>
      <c r="WM49" s="444"/>
      <c r="WN49" s="444"/>
      <c r="WO49" s="444"/>
      <c r="WP49" s="444"/>
      <c r="WQ49" s="444"/>
      <c r="WR49" s="444"/>
      <c r="WS49" s="444"/>
      <c r="WT49" s="444"/>
      <c r="WU49" s="444"/>
      <c r="WV49" s="444"/>
      <c r="WW49" s="444"/>
      <c r="WX49" s="444"/>
      <c r="WY49" s="444"/>
      <c r="WZ49" s="444"/>
      <c r="XA49" s="444"/>
      <c r="XB49" s="444"/>
      <c r="XC49" s="444"/>
      <c r="XD49" s="444"/>
      <c r="XE49" s="444"/>
      <c r="XF49" s="444"/>
      <c r="XG49" s="443"/>
    </row>
    <row r="50" spans="1:631" s="455" customFormat="1" ht="14.4">
      <c r="A50" s="1137"/>
      <c r="B50" s="1163" t="s">
        <v>241</v>
      </c>
      <c r="C50" s="1164" t="s">
        <v>818</v>
      </c>
      <c r="D50" s="1172">
        <v>10</v>
      </c>
      <c r="E50" s="374">
        <f t="shared" si="13"/>
        <v>1.5985273593655432E-2</v>
      </c>
      <c r="F50" s="1166" t="s">
        <v>29</v>
      </c>
      <c r="G50" s="1167">
        <v>20</v>
      </c>
      <c r="H50" s="1168">
        <f t="shared" si="4"/>
        <v>139</v>
      </c>
      <c r="I50" s="1169">
        <f t="shared" si="5"/>
        <v>23.814500000000002</v>
      </c>
      <c r="J50" s="1169">
        <f t="shared" si="6"/>
        <v>23.814500000000002</v>
      </c>
      <c r="K50" s="447">
        <f t="shared" si="7"/>
        <v>0</v>
      </c>
      <c r="L50" s="448">
        <v>2780</v>
      </c>
      <c r="M50" s="447"/>
      <c r="N50" s="1170">
        <v>93.09</v>
      </c>
      <c r="O50" s="1170">
        <v>476.29</v>
      </c>
      <c r="P50" s="449">
        <f t="shared" si="8"/>
        <v>0</v>
      </c>
      <c r="Q50" s="1170">
        <v>476.29</v>
      </c>
      <c r="R50" s="449"/>
      <c r="S50" s="450"/>
      <c r="T50" s="449"/>
      <c r="U50" s="451">
        <v>11.4</v>
      </c>
      <c r="V50" s="450">
        <f t="shared" si="1"/>
        <v>0</v>
      </c>
      <c r="W50" s="449">
        <f t="shared" si="1"/>
        <v>0</v>
      </c>
      <c r="X50" s="449">
        <f>-PV(Discount_Rate,D50,U50)*G50</f>
        <v>1543.7962975576665</v>
      </c>
      <c r="Y50" s="452">
        <f t="shared" si="14"/>
        <v>0.57147584509150195</v>
      </c>
      <c r="Z50" s="450">
        <f t="shared" si="3"/>
        <v>1588.7028493543755</v>
      </c>
      <c r="AA50" s="453" t="str">
        <f t="shared" si="9"/>
        <v/>
      </c>
      <c r="AB50" s="1171" t="str">
        <f t="shared" si="10"/>
        <v/>
      </c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  <c r="CY50" s="444"/>
      <c r="CZ50" s="444"/>
      <c r="DA50" s="444"/>
      <c r="DB50" s="444"/>
      <c r="DC50" s="444"/>
      <c r="DD50" s="444"/>
      <c r="DE50" s="444"/>
      <c r="DF50" s="444"/>
      <c r="DG50" s="444"/>
      <c r="DH50" s="444"/>
      <c r="DI50" s="444"/>
      <c r="DJ50" s="444"/>
      <c r="DK50" s="444"/>
      <c r="DL50" s="444"/>
      <c r="DM50" s="444"/>
      <c r="DN50" s="444"/>
      <c r="DO50" s="444"/>
      <c r="DP50" s="444"/>
      <c r="DQ50" s="444"/>
      <c r="DR50" s="444"/>
      <c r="DS50" s="444"/>
      <c r="DT50" s="444"/>
      <c r="DU50" s="444"/>
      <c r="DV50" s="444"/>
      <c r="DW50" s="444"/>
      <c r="DX50" s="444"/>
      <c r="DY50" s="444"/>
      <c r="DZ50" s="444"/>
      <c r="EA50" s="444"/>
      <c r="EB50" s="444"/>
      <c r="EC50" s="444"/>
      <c r="ED50" s="444"/>
      <c r="EE50" s="444"/>
      <c r="EF50" s="444"/>
      <c r="EG50" s="444"/>
      <c r="EH50" s="444"/>
      <c r="EI50" s="444"/>
      <c r="EJ50" s="444"/>
      <c r="EK50" s="444"/>
      <c r="EL50" s="444"/>
      <c r="EM50" s="444"/>
      <c r="EN50" s="444"/>
      <c r="EO50" s="444"/>
      <c r="EP50" s="444"/>
      <c r="EQ50" s="444"/>
      <c r="ER50" s="444"/>
      <c r="ES50" s="444"/>
      <c r="ET50" s="444"/>
      <c r="EU50" s="444"/>
      <c r="EV50" s="444"/>
      <c r="EW50" s="444"/>
      <c r="EX50" s="444"/>
      <c r="EY50" s="444"/>
      <c r="EZ50" s="444"/>
      <c r="FA50" s="444"/>
      <c r="FB50" s="444"/>
      <c r="FC50" s="444"/>
      <c r="FD50" s="444"/>
      <c r="FE50" s="444"/>
      <c r="FF50" s="444"/>
      <c r="FG50" s="444"/>
      <c r="FH50" s="444"/>
      <c r="FI50" s="444"/>
      <c r="FJ50" s="444"/>
      <c r="FK50" s="444"/>
      <c r="FL50" s="444"/>
      <c r="FM50" s="444"/>
      <c r="FN50" s="444"/>
      <c r="FO50" s="444"/>
      <c r="FP50" s="444"/>
      <c r="FQ50" s="444"/>
      <c r="FR50" s="444"/>
      <c r="FS50" s="444"/>
      <c r="FT50" s="444"/>
      <c r="FU50" s="444"/>
      <c r="FV50" s="444"/>
      <c r="FW50" s="444"/>
      <c r="FX50" s="444"/>
      <c r="FY50" s="444"/>
      <c r="FZ50" s="444"/>
      <c r="GA50" s="444"/>
      <c r="GB50" s="444"/>
      <c r="GC50" s="444"/>
      <c r="GD50" s="444"/>
      <c r="GE50" s="444"/>
      <c r="GF50" s="444"/>
      <c r="GG50" s="444"/>
      <c r="GH50" s="444"/>
      <c r="GI50" s="444"/>
      <c r="GJ50" s="444"/>
      <c r="GK50" s="444"/>
      <c r="GL50" s="444"/>
      <c r="GM50" s="444"/>
      <c r="GN50" s="444"/>
      <c r="GO50" s="444"/>
      <c r="GP50" s="444"/>
      <c r="GQ50" s="444"/>
      <c r="GR50" s="444"/>
      <c r="GS50" s="444"/>
      <c r="GT50" s="444"/>
      <c r="GU50" s="444"/>
      <c r="GV50" s="444"/>
      <c r="GW50" s="444"/>
      <c r="GX50" s="444"/>
      <c r="GY50" s="444"/>
      <c r="GZ50" s="444"/>
      <c r="HA50" s="444"/>
      <c r="HB50" s="444"/>
      <c r="HC50" s="444"/>
      <c r="HD50" s="444"/>
      <c r="HE50" s="444"/>
      <c r="HF50" s="444"/>
      <c r="HG50" s="444"/>
      <c r="HH50" s="444"/>
      <c r="HI50" s="444"/>
      <c r="HJ50" s="444"/>
      <c r="HK50" s="444"/>
      <c r="HL50" s="444"/>
      <c r="HM50" s="444"/>
      <c r="HN50" s="444"/>
      <c r="HO50" s="444"/>
      <c r="HP50" s="444"/>
      <c r="HQ50" s="444"/>
      <c r="HR50" s="444"/>
      <c r="HS50" s="444"/>
      <c r="HT50" s="444"/>
      <c r="HU50" s="444"/>
      <c r="HV50" s="444"/>
      <c r="HW50" s="444"/>
      <c r="HX50" s="444"/>
      <c r="HY50" s="444"/>
      <c r="HZ50" s="444"/>
      <c r="IA50" s="444"/>
      <c r="IB50" s="444"/>
      <c r="IC50" s="444"/>
      <c r="ID50" s="444"/>
      <c r="IE50" s="444"/>
      <c r="IF50" s="444"/>
      <c r="IG50" s="444"/>
      <c r="IH50" s="444"/>
      <c r="II50" s="444"/>
      <c r="IJ50" s="444"/>
      <c r="IK50" s="444"/>
      <c r="IL50" s="444"/>
      <c r="IM50" s="444"/>
      <c r="IN50" s="444"/>
      <c r="IO50" s="444"/>
      <c r="IP50" s="444"/>
      <c r="IQ50" s="444"/>
      <c r="IR50" s="444"/>
      <c r="IS50" s="444"/>
      <c r="IT50" s="444"/>
      <c r="IU50" s="444"/>
      <c r="IV50" s="444"/>
      <c r="IW50" s="444"/>
      <c r="IX50" s="444"/>
      <c r="IY50" s="444"/>
      <c r="IZ50" s="444"/>
      <c r="JA50" s="444"/>
      <c r="JB50" s="444"/>
      <c r="JC50" s="444"/>
      <c r="JD50" s="444"/>
      <c r="JE50" s="444"/>
      <c r="JF50" s="444"/>
      <c r="JG50" s="444"/>
      <c r="JH50" s="444"/>
      <c r="JI50" s="444"/>
      <c r="JJ50" s="444"/>
      <c r="JK50" s="444"/>
      <c r="JL50" s="444"/>
      <c r="JM50" s="444"/>
      <c r="JN50" s="444"/>
      <c r="JO50" s="444"/>
      <c r="JP50" s="444"/>
      <c r="JQ50" s="444"/>
      <c r="JR50" s="444"/>
      <c r="JS50" s="444"/>
      <c r="JT50" s="444"/>
      <c r="JU50" s="444"/>
      <c r="JV50" s="444"/>
      <c r="JW50" s="444"/>
      <c r="JX50" s="444"/>
      <c r="JY50" s="444"/>
      <c r="JZ50" s="444"/>
      <c r="KA50" s="444"/>
      <c r="KB50" s="444"/>
      <c r="KC50" s="444"/>
      <c r="KD50" s="444"/>
      <c r="KE50" s="444"/>
      <c r="KF50" s="444"/>
      <c r="KG50" s="444"/>
      <c r="KH50" s="444"/>
      <c r="KI50" s="444"/>
      <c r="KJ50" s="444"/>
      <c r="KK50" s="444"/>
      <c r="KL50" s="444"/>
      <c r="KM50" s="444"/>
      <c r="KN50" s="444"/>
      <c r="KO50" s="444"/>
      <c r="KP50" s="444"/>
      <c r="KQ50" s="444"/>
      <c r="KR50" s="444"/>
      <c r="KS50" s="444"/>
      <c r="KT50" s="444"/>
      <c r="KU50" s="444"/>
      <c r="KV50" s="444"/>
      <c r="KW50" s="444"/>
      <c r="KX50" s="444"/>
      <c r="KY50" s="444"/>
      <c r="KZ50" s="444"/>
      <c r="LA50" s="444"/>
      <c r="LB50" s="444"/>
      <c r="LC50" s="444"/>
      <c r="LD50" s="444"/>
      <c r="LE50" s="444"/>
      <c r="LF50" s="444"/>
      <c r="LG50" s="444"/>
      <c r="LH50" s="444"/>
      <c r="LI50" s="444"/>
      <c r="LJ50" s="444"/>
      <c r="LK50" s="444"/>
      <c r="LL50" s="444"/>
      <c r="LM50" s="444"/>
      <c r="LN50" s="444"/>
      <c r="LO50" s="444"/>
      <c r="LP50" s="444"/>
      <c r="LQ50" s="444"/>
      <c r="LR50" s="444"/>
      <c r="LS50" s="444"/>
      <c r="LT50" s="444"/>
      <c r="LU50" s="444"/>
      <c r="LV50" s="444"/>
      <c r="LW50" s="444"/>
      <c r="LX50" s="444"/>
      <c r="LY50" s="444"/>
      <c r="LZ50" s="444"/>
      <c r="MA50" s="444"/>
      <c r="MB50" s="444"/>
      <c r="MC50" s="444"/>
      <c r="MD50" s="444"/>
      <c r="ME50" s="444"/>
      <c r="MF50" s="444"/>
      <c r="MG50" s="444"/>
      <c r="MH50" s="444"/>
      <c r="MI50" s="444"/>
      <c r="MJ50" s="444"/>
      <c r="MK50" s="444"/>
      <c r="ML50" s="444"/>
      <c r="MM50" s="444"/>
      <c r="MN50" s="444"/>
      <c r="MO50" s="444"/>
      <c r="MP50" s="444"/>
      <c r="MQ50" s="444"/>
      <c r="MR50" s="444"/>
      <c r="MS50" s="444"/>
      <c r="MT50" s="444"/>
      <c r="MU50" s="444"/>
      <c r="MV50" s="444"/>
      <c r="MW50" s="444"/>
      <c r="MX50" s="444"/>
      <c r="MY50" s="444"/>
      <c r="MZ50" s="444"/>
      <c r="NA50" s="444"/>
      <c r="NB50" s="444"/>
      <c r="NC50" s="444"/>
      <c r="ND50" s="444"/>
      <c r="NE50" s="444"/>
      <c r="NF50" s="444"/>
      <c r="NG50" s="444"/>
      <c r="NH50" s="444"/>
      <c r="NI50" s="444"/>
      <c r="NJ50" s="444"/>
      <c r="NK50" s="444"/>
      <c r="NL50" s="444"/>
      <c r="NM50" s="444"/>
      <c r="NN50" s="444"/>
      <c r="NO50" s="444"/>
      <c r="NP50" s="444"/>
      <c r="NQ50" s="444"/>
      <c r="NR50" s="444"/>
      <c r="NS50" s="444"/>
      <c r="NT50" s="444"/>
      <c r="NU50" s="444"/>
      <c r="NV50" s="444"/>
      <c r="NW50" s="444"/>
      <c r="NX50" s="444"/>
      <c r="NY50" s="444"/>
      <c r="NZ50" s="444"/>
      <c r="OA50" s="444"/>
      <c r="OB50" s="444"/>
      <c r="OC50" s="444"/>
      <c r="OD50" s="444"/>
      <c r="OE50" s="444"/>
      <c r="OF50" s="444"/>
      <c r="OG50" s="444"/>
      <c r="OH50" s="444"/>
      <c r="OI50" s="444"/>
      <c r="OJ50" s="444"/>
      <c r="OK50" s="444"/>
      <c r="OL50" s="444"/>
      <c r="OM50" s="444"/>
      <c r="ON50" s="444"/>
      <c r="OO50" s="444"/>
      <c r="OP50" s="444"/>
      <c r="OQ50" s="444"/>
      <c r="OR50" s="444"/>
      <c r="OS50" s="444"/>
      <c r="OT50" s="444"/>
      <c r="OU50" s="444"/>
      <c r="OV50" s="444"/>
      <c r="OW50" s="444"/>
      <c r="OX50" s="444"/>
      <c r="OY50" s="444"/>
      <c r="OZ50" s="444"/>
      <c r="PA50" s="444"/>
      <c r="PB50" s="444"/>
      <c r="PC50" s="444"/>
      <c r="PD50" s="444"/>
      <c r="PE50" s="444"/>
      <c r="PF50" s="444"/>
      <c r="PG50" s="444"/>
      <c r="PH50" s="444"/>
      <c r="PI50" s="444"/>
      <c r="PJ50" s="444"/>
      <c r="PK50" s="444"/>
      <c r="PL50" s="444"/>
      <c r="PM50" s="444"/>
      <c r="PN50" s="444"/>
      <c r="PO50" s="444"/>
      <c r="PP50" s="444"/>
      <c r="PQ50" s="444"/>
      <c r="PR50" s="444"/>
      <c r="PS50" s="444"/>
      <c r="PT50" s="444"/>
      <c r="PU50" s="444"/>
      <c r="PV50" s="444"/>
      <c r="PW50" s="444"/>
      <c r="PX50" s="444"/>
      <c r="PY50" s="444"/>
      <c r="PZ50" s="444"/>
      <c r="QA50" s="444"/>
      <c r="QB50" s="444"/>
      <c r="QC50" s="444"/>
      <c r="QD50" s="444"/>
      <c r="QE50" s="444"/>
      <c r="QF50" s="444"/>
      <c r="QG50" s="444"/>
      <c r="QH50" s="444"/>
      <c r="QI50" s="444"/>
      <c r="QJ50" s="444"/>
      <c r="QK50" s="444"/>
      <c r="QL50" s="444"/>
      <c r="QM50" s="444"/>
      <c r="QN50" s="444"/>
      <c r="QO50" s="444"/>
      <c r="QP50" s="444"/>
      <c r="QQ50" s="444"/>
      <c r="QR50" s="444"/>
      <c r="QS50" s="444"/>
      <c r="QT50" s="444"/>
      <c r="QU50" s="444"/>
      <c r="QV50" s="444"/>
      <c r="QW50" s="444"/>
      <c r="QX50" s="444"/>
      <c r="QY50" s="444"/>
      <c r="QZ50" s="444"/>
      <c r="RA50" s="444"/>
      <c r="RB50" s="444"/>
      <c r="RC50" s="444"/>
      <c r="RD50" s="444"/>
      <c r="RE50" s="444"/>
      <c r="RF50" s="444"/>
      <c r="RG50" s="444"/>
      <c r="RH50" s="444"/>
      <c r="RI50" s="444"/>
      <c r="RJ50" s="444"/>
      <c r="RK50" s="444"/>
      <c r="RL50" s="444"/>
      <c r="RM50" s="444"/>
      <c r="RN50" s="444"/>
      <c r="RO50" s="444"/>
      <c r="RP50" s="444"/>
      <c r="RQ50" s="444"/>
      <c r="RR50" s="444"/>
      <c r="RS50" s="444"/>
      <c r="RT50" s="444"/>
      <c r="RU50" s="444"/>
      <c r="RV50" s="444"/>
      <c r="RW50" s="444"/>
      <c r="RX50" s="444"/>
      <c r="RY50" s="444"/>
      <c r="RZ50" s="444"/>
      <c r="SA50" s="444"/>
      <c r="SB50" s="444"/>
      <c r="SC50" s="444"/>
      <c r="SD50" s="444"/>
      <c r="SE50" s="444"/>
      <c r="SF50" s="444"/>
      <c r="SG50" s="444"/>
      <c r="SH50" s="444"/>
      <c r="SI50" s="444"/>
      <c r="SJ50" s="444"/>
      <c r="SK50" s="444"/>
      <c r="SL50" s="444"/>
      <c r="SM50" s="444"/>
      <c r="SN50" s="444"/>
      <c r="SO50" s="444"/>
      <c r="SP50" s="444"/>
      <c r="SQ50" s="444"/>
      <c r="SR50" s="444"/>
      <c r="SS50" s="444"/>
      <c r="ST50" s="444"/>
      <c r="SU50" s="444"/>
      <c r="SV50" s="444"/>
      <c r="SW50" s="444"/>
      <c r="SX50" s="444"/>
      <c r="SY50" s="444"/>
      <c r="SZ50" s="444"/>
      <c r="TA50" s="444"/>
      <c r="TB50" s="444"/>
      <c r="TC50" s="444"/>
      <c r="TD50" s="444"/>
      <c r="TE50" s="444"/>
      <c r="TF50" s="444"/>
      <c r="TG50" s="444"/>
      <c r="TH50" s="444"/>
      <c r="TI50" s="444"/>
      <c r="TJ50" s="444"/>
      <c r="TK50" s="444"/>
      <c r="TL50" s="444"/>
      <c r="TM50" s="444"/>
      <c r="TN50" s="444"/>
      <c r="TO50" s="444"/>
      <c r="TP50" s="444"/>
      <c r="TQ50" s="444"/>
      <c r="TR50" s="444"/>
      <c r="TS50" s="444"/>
      <c r="TT50" s="444"/>
      <c r="TU50" s="444"/>
      <c r="TV50" s="444"/>
      <c r="TW50" s="444"/>
      <c r="TX50" s="444"/>
      <c r="TY50" s="444"/>
      <c r="TZ50" s="444"/>
      <c r="UA50" s="444"/>
      <c r="UB50" s="444"/>
      <c r="UC50" s="444"/>
      <c r="UD50" s="444"/>
      <c r="UE50" s="444"/>
      <c r="UF50" s="444"/>
      <c r="UG50" s="444"/>
      <c r="UH50" s="444"/>
      <c r="UI50" s="444"/>
      <c r="UJ50" s="444"/>
      <c r="UK50" s="444"/>
      <c r="UL50" s="444"/>
      <c r="UM50" s="444"/>
      <c r="UN50" s="444"/>
      <c r="UO50" s="444"/>
      <c r="UP50" s="444"/>
      <c r="UQ50" s="444"/>
      <c r="UR50" s="444"/>
      <c r="US50" s="444"/>
      <c r="UT50" s="444"/>
      <c r="UU50" s="444"/>
      <c r="UV50" s="444"/>
      <c r="UW50" s="444"/>
      <c r="UX50" s="444"/>
      <c r="UY50" s="444"/>
      <c r="UZ50" s="444"/>
      <c r="VA50" s="444"/>
      <c r="VB50" s="444"/>
      <c r="VC50" s="444"/>
      <c r="VD50" s="444"/>
      <c r="VE50" s="444"/>
      <c r="VF50" s="444"/>
      <c r="VG50" s="444"/>
      <c r="VH50" s="444"/>
      <c r="VI50" s="444"/>
      <c r="VJ50" s="444"/>
      <c r="VK50" s="444"/>
      <c r="VL50" s="444"/>
      <c r="VM50" s="444"/>
      <c r="VN50" s="444"/>
      <c r="VO50" s="444"/>
      <c r="VP50" s="444"/>
      <c r="VQ50" s="444"/>
      <c r="VR50" s="444"/>
      <c r="VS50" s="444"/>
      <c r="VT50" s="444"/>
      <c r="VU50" s="444"/>
      <c r="VV50" s="444"/>
      <c r="VW50" s="444"/>
      <c r="VX50" s="444"/>
      <c r="VY50" s="444"/>
      <c r="VZ50" s="444"/>
      <c r="WA50" s="444"/>
      <c r="WB50" s="444"/>
      <c r="WC50" s="444"/>
      <c r="WD50" s="444"/>
      <c r="WE50" s="444"/>
      <c r="WF50" s="444"/>
      <c r="WG50" s="444"/>
      <c r="WH50" s="444"/>
      <c r="WI50" s="444"/>
      <c r="WJ50" s="444"/>
      <c r="WK50" s="444"/>
      <c r="WL50" s="444"/>
      <c r="WM50" s="444"/>
      <c r="WN50" s="444"/>
      <c r="WO50" s="444"/>
      <c r="WP50" s="444"/>
      <c r="WQ50" s="444"/>
      <c r="WR50" s="444"/>
      <c r="WS50" s="444"/>
      <c r="WT50" s="444"/>
      <c r="WU50" s="444"/>
      <c r="WV50" s="444"/>
      <c r="WW50" s="444"/>
      <c r="WX50" s="444"/>
      <c r="WY50" s="444"/>
      <c r="WZ50" s="444"/>
      <c r="XA50" s="444"/>
      <c r="XB50" s="444"/>
      <c r="XC50" s="444"/>
      <c r="XD50" s="444"/>
      <c r="XE50" s="444"/>
      <c r="XF50" s="444"/>
      <c r="XG50" s="443"/>
    </row>
    <row r="51" spans="1:631" s="455" customFormat="1" ht="14.4">
      <c r="A51" s="1137"/>
      <c r="B51" s="1163" t="s">
        <v>241</v>
      </c>
      <c r="C51" s="1164" t="s">
        <v>819</v>
      </c>
      <c r="D51" s="1172">
        <v>10</v>
      </c>
      <c r="E51" s="374">
        <f t="shared" si="13"/>
        <v>7.1933731171449442E-3</v>
      </c>
      <c r="F51" s="1166" t="s">
        <v>29</v>
      </c>
      <c r="G51" s="1167">
        <v>9</v>
      </c>
      <c r="H51" s="1168">
        <f t="shared" si="4"/>
        <v>139</v>
      </c>
      <c r="I51" s="1169">
        <f t="shared" si="5"/>
        <v>30.017777777777781</v>
      </c>
      <c r="J51" s="1169">
        <f t="shared" si="6"/>
        <v>30.017777777777781</v>
      </c>
      <c r="K51" s="447">
        <f t="shared" si="7"/>
        <v>0</v>
      </c>
      <c r="L51" s="448">
        <v>1251</v>
      </c>
      <c r="M51" s="447"/>
      <c r="N51" s="1170">
        <v>44.31</v>
      </c>
      <c r="O51" s="1170">
        <v>270.16000000000003</v>
      </c>
      <c r="P51" s="449">
        <f t="shared" si="8"/>
        <v>0</v>
      </c>
      <c r="Q51" s="1170">
        <v>270.16000000000003</v>
      </c>
      <c r="R51" s="449"/>
      <c r="S51" s="450"/>
      <c r="T51" s="449"/>
      <c r="U51" s="451">
        <v>11.4</v>
      </c>
      <c r="V51" s="450">
        <f t="shared" si="1"/>
        <v>0</v>
      </c>
      <c r="W51" s="449">
        <f t="shared" si="1"/>
        <v>0</v>
      </c>
      <c r="X51" s="449">
        <f>-PV(Discount_Rate,D51,U51)*G51</f>
        <v>694.70833390094992</v>
      </c>
      <c r="Y51" s="452">
        <f t="shared" si="14"/>
        <v>0.57147584509150195</v>
      </c>
      <c r="Z51" s="450">
        <f t="shared" si="3"/>
        <v>714.91628220946893</v>
      </c>
      <c r="AA51" s="453" t="str">
        <f t="shared" si="9"/>
        <v/>
      </c>
      <c r="AB51" s="1171" t="str">
        <f t="shared" si="10"/>
        <v/>
      </c>
      <c r="AC51" s="444"/>
      <c r="AD51" s="444"/>
      <c r="AE51" s="444"/>
      <c r="AF51" s="444"/>
      <c r="AG51" s="444"/>
      <c r="AH51" s="444"/>
      <c r="AI51" s="444"/>
      <c r="AJ51" s="444"/>
      <c r="AK51" s="444"/>
      <c r="AL51" s="444"/>
      <c r="AM51" s="444"/>
      <c r="AN51" s="444"/>
      <c r="AO51" s="444"/>
      <c r="AP51" s="444"/>
      <c r="AQ51" s="444"/>
      <c r="AR51" s="444"/>
      <c r="AS51" s="444"/>
      <c r="AT51" s="444"/>
      <c r="AU51" s="444"/>
      <c r="AV51" s="444"/>
      <c r="AW51" s="444"/>
      <c r="AX51" s="444"/>
      <c r="AY51" s="444"/>
      <c r="AZ51" s="444"/>
      <c r="BA51" s="444"/>
      <c r="BB51" s="444"/>
      <c r="BC51" s="444"/>
      <c r="BD51" s="444"/>
      <c r="BE51" s="444"/>
      <c r="BF51" s="444"/>
      <c r="BG51" s="444"/>
      <c r="BH51" s="444"/>
      <c r="BI51" s="444"/>
      <c r="BJ51" s="444"/>
      <c r="BK51" s="444"/>
      <c r="BL51" s="444"/>
      <c r="BM51" s="444"/>
      <c r="BN51" s="444"/>
      <c r="BO51" s="444"/>
      <c r="BP51" s="444"/>
      <c r="BQ51" s="444"/>
      <c r="BR51" s="444"/>
      <c r="BS51" s="444"/>
      <c r="BT51" s="444"/>
      <c r="BU51" s="444"/>
      <c r="BV51" s="444"/>
      <c r="BW51" s="444"/>
      <c r="BX51" s="444"/>
      <c r="BY51" s="444"/>
      <c r="BZ51" s="444"/>
      <c r="CA51" s="444"/>
      <c r="CB51" s="444"/>
      <c r="CC51" s="444"/>
      <c r="CD51" s="444"/>
      <c r="CE51" s="444"/>
      <c r="CF51" s="444"/>
      <c r="CG51" s="444"/>
      <c r="CH51" s="444"/>
      <c r="CI51" s="444"/>
      <c r="CJ51" s="444"/>
      <c r="CK51" s="444"/>
      <c r="CL51" s="444"/>
      <c r="CM51" s="444"/>
      <c r="CN51" s="444"/>
      <c r="CO51" s="444"/>
      <c r="CP51" s="444"/>
      <c r="CQ51" s="444"/>
      <c r="CR51" s="444"/>
      <c r="CS51" s="444"/>
      <c r="CT51" s="444"/>
      <c r="CU51" s="444"/>
      <c r="CV51" s="444"/>
      <c r="CW51" s="444"/>
      <c r="CX51" s="444"/>
      <c r="CY51" s="444"/>
      <c r="CZ51" s="444"/>
      <c r="DA51" s="444"/>
      <c r="DB51" s="444"/>
      <c r="DC51" s="444"/>
      <c r="DD51" s="444"/>
      <c r="DE51" s="444"/>
      <c r="DF51" s="444"/>
      <c r="DG51" s="444"/>
      <c r="DH51" s="444"/>
      <c r="DI51" s="444"/>
      <c r="DJ51" s="444"/>
      <c r="DK51" s="444"/>
      <c r="DL51" s="444"/>
      <c r="DM51" s="444"/>
      <c r="DN51" s="444"/>
      <c r="DO51" s="444"/>
      <c r="DP51" s="444"/>
      <c r="DQ51" s="444"/>
      <c r="DR51" s="444"/>
      <c r="DS51" s="444"/>
      <c r="DT51" s="444"/>
      <c r="DU51" s="444"/>
      <c r="DV51" s="444"/>
      <c r="DW51" s="444"/>
      <c r="DX51" s="444"/>
      <c r="DY51" s="444"/>
      <c r="DZ51" s="444"/>
      <c r="EA51" s="444"/>
      <c r="EB51" s="444"/>
      <c r="EC51" s="444"/>
      <c r="ED51" s="444"/>
      <c r="EE51" s="444"/>
      <c r="EF51" s="444"/>
      <c r="EG51" s="444"/>
      <c r="EH51" s="444"/>
      <c r="EI51" s="444"/>
      <c r="EJ51" s="444"/>
      <c r="EK51" s="444"/>
      <c r="EL51" s="444"/>
      <c r="EM51" s="444"/>
      <c r="EN51" s="444"/>
      <c r="EO51" s="444"/>
      <c r="EP51" s="444"/>
      <c r="EQ51" s="444"/>
      <c r="ER51" s="444"/>
      <c r="ES51" s="444"/>
      <c r="ET51" s="444"/>
      <c r="EU51" s="444"/>
      <c r="EV51" s="444"/>
      <c r="EW51" s="444"/>
      <c r="EX51" s="444"/>
      <c r="EY51" s="444"/>
      <c r="EZ51" s="444"/>
      <c r="FA51" s="444"/>
      <c r="FB51" s="444"/>
      <c r="FC51" s="444"/>
      <c r="FD51" s="444"/>
      <c r="FE51" s="444"/>
      <c r="FF51" s="444"/>
      <c r="FG51" s="444"/>
      <c r="FH51" s="444"/>
      <c r="FI51" s="444"/>
      <c r="FJ51" s="444"/>
      <c r="FK51" s="444"/>
      <c r="FL51" s="444"/>
      <c r="FM51" s="444"/>
      <c r="FN51" s="444"/>
      <c r="FO51" s="444"/>
      <c r="FP51" s="444"/>
      <c r="FQ51" s="444"/>
      <c r="FR51" s="444"/>
      <c r="FS51" s="444"/>
      <c r="FT51" s="444"/>
      <c r="FU51" s="444"/>
      <c r="FV51" s="444"/>
      <c r="FW51" s="444"/>
      <c r="FX51" s="444"/>
      <c r="FY51" s="444"/>
      <c r="FZ51" s="444"/>
      <c r="GA51" s="444"/>
      <c r="GB51" s="444"/>
      <c r="GC51" s="444"/>
      <c r="GD51" s="444"/>
      <c r="GE51" s="444"/>
      <c r="GF51" s="444"/>
      <c r="GG51" s="444"/>
      <c r="GH51" s="444"/>
      <c r="GI51" s="444"/>
      <c r="GJ51" s="444"/>
      <c r="GK51" s="444"/>
      <c r="GL51" s="444"/>
      <c r="GM51" s="444"/>
      <c r="GN51" s="444"/>
      <c r="GO51" s="444"/>
      <c r="GP51" s="444"/>
      <c r="GQ51" s="444"/>
      <c r="GR51" s="444"/>
      <c r="GS51" s="444"/>
      <c r="GT51" s="444"/>
      <c r="GU51" s="444"/>
      <c r="GV51" s="444"/>
      <c r="GW51" s="444"/>
      <c r="GX51" s="444"/>
      <c r="GY51" s="444"/>
      <c r="GZ51" s="444"/>
      <c r="HA51" s="444"/>
      <c r="HB51" s="444"/>
      <c r="HC51" s="444"/>
      <c r="HD51" s="444"/>
      <c r="HE51" s="444"/>
      <c r="HF51" s="444"/>
      <c r="HG51" s="444"/>
      <c r="HH51" s="444"/>
      <c r="HI51" s="444"/>
      <c r="HJ51" s="444"/>
      <c r="HK51" s="444"/>
      <c r="HL51" s="444"/>
      <c r="HM51" s="444"/>
      <c r="HN51" s="444"/>
      <c r="HO51" s="444"/>
      <c r="HP51" s="444"/>
      <c r="HQ51" s="444"/>
      <c r="HR51" s="444"/>
      <c r="HS51" s="444"/>
      <c r="HT51" s="444"/>
      <c r="HU51" s="444"/>
      <c r="HV51" s="444"/>
      <c r="HW51" s="444"/>
      <c r="HX51" s="444"/>
      <c r="HY51" s="444"/>
      <c r="HZ51" s="444"/>
      <c r="IA51" s="444"/>
      <c r="IB51" s="444"/>
      <c r="IC51" s="444"/>
      <c r="ID51" s="444"/>
      <c r="IE51" s="444"/>
      <c r="IF51" s="444"/>
      <c r="IG51" s="444"/>
      <c r="IH51" s="444"/>
      <c r="II51" s="444"/>
      <c r="IJ51" s="444"/>
      <c r="IK51" s="444"/>
      <c r="IL51" s="444"/>
      <c r="IM51" s="444"/>
      <c r="IN51" s="444"/>
      <c r="IO51" s="444"/>
      <c r="IP51" s="444"/>
      <c r="IQ51" s="444"/>
      <c r="IR51" s="444"/>
      <c r="IS51" s="444"/>
      <c r="IT51" s="444"/>
      <c r="IU51" s="444"/>
      <c r="IV51" s="444"/>
      <c r="IW51" s="444"/>
      <c r="IX51" s="444"/>
      <c r="IY51" s="444"/>
      <c r="IZ51" s="444"/>
      <c r="JA51" s="444"/>
      <c r="JB51" s="444"/>
      <c r="JC51" s="444"/>
      <c r="JD51" s="444"/>
      <c r="JE51" s="444"/>
      <c r="JF51" s="444"/>
      <c r="JG51" s="444"/>
      <c r="JH51" s="444"/>
      <c r="JI51" s="444"/>
      <c r="JJ51" s="444"/>
      <c r="JK51" s="444"/>
      <c r="JL51" s="444"/>
      <c r="JM51" s="444"/>
      <c r="JN51" s="444"/>
      <c r="JO51" s="444"/>
      <c r="JP51" s="444"/>
      <c r="JQ51" s="444"/>
      <c r="JR51" s="444"/>
      <c r="JS51" s="444"/>
      <c r="JT51" s="444"/>
      <c r="JU51" s="444"/>
      <c r="JV51" s="444"/>
      <c r="JW51" s="444"/>
      <c r="JX51" s="444"/>
      <c r="JY51" s="444"/>
      <c r="JZ51" s="444"/>
      <c r="KA51" s="444"/>
      <c r="KB51" s="444"/>
      <c r="KC51" s="444"/>
      <c r="KD51" s="444"/>
      <c r="KE51" s="444"/>
      <c r="KF51" s="444"/>
      <c r="KG51" s="444"/>
      <c r="KH51" s="444"/>
      <c r="KI51" s="444"/>
      <c r="KJ51" s="444"/>
      <c r="KK51" s="444"/>
      <c r="KL51" s="444"/>
      <c r="KM51" s="444"/>
      <c r="KN51" s="444"/>
      <c r="KO51" s="444"/>
      <c r="KP51" s="444"/>
      <c r="KQ51" s="444"/>
      <c r="KR51" s="444"/>
      <c r="KS51" s="444"/>
      <c r="KT51" s="444"/>
      <c r="KU51" s="444"/>
      <c r="KV51" s="444"/>
      <c r="KW51" s="444"/>
      <c r="KX51" s="444"/>
      <c r="KY51" s="444"/>
      <c r="KZ51" s="444"/>
      <c r="LA51" s="444"/>
      <c r="LB51" s="444"/>
      <c r="LC51" s="444"/>
      <c r="LD51" s="444"/>
      <c r="LE51" s="444"/>
      <c r="LF51" s="444"/>
      <c r="LG51" s="444"/>
      <c r="LH51" s="444"/>
      <c r="LI51" s="444"/>
      <c r="LJ51" s="444"/>
      <c r="LK51" s="444"/>
      <c r="LL51" s="444"/>
      <c r="LM51" s="444"/>
      <c r="LN51" s="444"/>
      <c r="LO51" s="444"/>
      <c r="LP51" s="444"/>
      <c r="LQ51" s="444"/>
      <c r="LR51" s="444"/>
      <c r="LS51" s="444"/>
      <c r="LT51" s="444"/>
      <c r="LU51" s="444"/>
      <c r="LV51" s="444"/>
      <c r="LW51" s="444"/>
      <c r="LX51" s="444"/>
      <c r="LY51" s="444"/>
      <c r="LZ51" s="444"/>
      <c r="MA51" s="444"/>
      <c r="MB51" s="444"/>
      <c r="MC51" s="444"/>
      <c r="MD51" s="444"/>
      <c r="ME51" s="444"/>
      <c r="MF51" s="444"/>
      <c r="MG51" s="444"/>
      <c r="MH51" s="444"/>
      <c r="MI51" s="444"/>
      <c r="MJ51" s="444"/>
      <c r="MK51" s="444"/>
      <c r="ML51" s="444"/>
      <c r="MM51" s="444"/>
      <c r="MN51" s="444"/>
      <c r="MO51" s="444"/>
      <c r="MP51" s="444"/>
      <c r="MQ51" s="444"/>
      <c r="MR51" s="444"/>
      <c r="MS51" s="444"/>
      <c r="MT51" s="444"/>
      <c r="MU51" s="444"/>
      <c r="MV51" s="444"/>
      <c r="MW51" s="444"/>
      <c r="MX51" s="444"/>
      <c r="MY51" s="444"/>
      <c r="MZ51" s="444"/>
      <c r="NA51" s="444"/>
      <c r="NB51" s="444"/>
      <c r="NC51" s="444"/>
      <c r="ND51" s="444"/>
      <c r="NE51" s="444"/>
      <c r="NF51" s="444"/>
      <c r="NG51" s="444"/>
      <c r="NH51" s="444"/>
      <c r="NI51" s="444"/>
      <c r="NJ51" s="444"/>
      <c r="NK51" s="444"/>
      <c r="NL51" s="444"/>
      <c r="NM51" s="444"/>
      <c r="NN51" s="444"/>
      <c r="NO51" s="444"/>
      <c r="NP51" s="444"/>
      <c r="NQ51" s="444"/>
      <c r="NR51" s="444"/>
      <c r="NS51" s="444"/>
      <c r="NT51" s="444"/>
      <c r="NU51" s="444"/>
      <c r="NV51" s="444"/>
      <c r="NW51" s="444"/>
      <c r="NX51" s="444"/>
      <c r="NY51" s="444"/>
      <c r="NZ51" s="444"/>
      <c r="OA51" s="444"/>
      <c r="OB51" s="444"/>
      <c r="OC51" s="444"/>
      <c r="OD51" s="444"/>
      <c r="OE51" s="444"/>
      <c r="OF51" s="444"/>
      <c r="OG51" s="444"/>
      <c r="OH51" s="444"/>
      <c r="OI51" s="444"/>
      <c r="OJ51" s="444"/>
      <c r="OK51" s="444"/>
      <c r="OL51" s="444"/>
      <c r="OM51" s="444"/>
      <c r="ON51" s="444"/>
      <c r="OO51" s="444"/>
      <c r="OP51" s="444"/>
      <c r="OQ51" s="444"/>
      <c r="OR51" s="444"/>
      <c r="OS51" s="444"/>
      <c r="OT51" s="444"/>
      <c r="OU51" s="444"/>
      <c r="OV51" s="444"/>
      <c r="OW51" s="444"/>
      <c r="OX51" s="444"/>
      <c r="OY51" s="444"/>
      <c r="OZ51" s="444"/>
      <c r="PA51" s="444"/>
      <c r="PB51" s="444"/>
      <c r="PC51" s="444"/>
      <c r="PD51" s="444"/>
      <c r="PE51" s="444"/>
      <c r="PF51" s="444"/>
      <c r="PG51" s="444"/>
      <c r="PH51" s="444"/>
      <c r="PI51" s="444"/>
      <c r="PJ51" s="444"/>
      <c r="PK51" s="444"/>
      <c r="PL51" s="444"/>
      <c r="PM51" s="444"/>
      <c r="PN51" s="444"/>
      <c r="PO51" s="444"/>
      <c r="PP51" s="444"/>
      <c r="PQ51" s="444"/>
      <c r="PR51" s="444"/>
      <c r="PS51" s="444"/>
      <c r="PT51" s="444"/>
      <c r="PU51" s="444"/>
      <c r="PV51" s="444"/>
      <c r="PW51" s="444"/>
      <c r="PX51" s="444"/>
      <c r="PY51" s="444"/>
      <c r="PZ51" s="444"/>
      <c r="QA51" s="444"/>
      <c r="QB51" s="444"/>
      <c r="QC51" s="444"/>
      <c r="QD51" s="444"/>
      <c r="QE51" s="444"/>
      <c r="QF51" s="444"/>
      <c r="QG51" s="444"/>
      <c r="QH51" s="444"/>
      <c r="QI51" s="444"/>
      <c r="QJ51" s="444"/>
      <c r="QK51" s="444"/>
      <c r="QL51" s="444"/>
      <c r="QM51" s="444"/>
      <c r="QN51" s="444"/>
      <c r="QO51" s="444"/>
      <c r="QP51" s="444"/>
      <c r="QQ51" s="444"/>
      <c r="QR51" s="444"/>
      <c r="QS51" s="444"/>
      <c r="QT51" s="444"/>
      <c r="QU51" s="444"/>
      <c r="QV51" s="444"/>
      <c r="QW51" s="444"/>
      <c r="QX51" s="444"/>
      <c r="QY51" s="444"/>
      <c r="QZ51" s="444"/>
      <c r="RA51" s="444"/>
      <c r="RB51" s="444"/>
      <c r="RC51" s="444"/>
      <c r="RD51" s="444"/>
      <c r="RE51" s="444"/>
      <c r="RF51" s="444"/>
      <c r="RG51" s="444"/>
      <c r="RH51" s="444"/>
      <c r="RI51" s="444"/>
      <c r="RJ51" s="444"/>
      <c r="RK51" s="444"/>
      <c r="RL51" s="444"/>
      <c r="RM51" s="444"/>
      <c r="RN51" s="444"/>
      <c r="RO51" s="444"/>
      <c r="RP51" s="444"/>
      <c r="RQ51" s="444"/>
      <c r="RR51" s="444"/>
      <c r="RS51" s="444"/>
      <c r="RT51" s="444"/>
      <c r="RU51" s="444"/>
      <c r="RV51" s="444"/>
      <c r="RW51" s="444"/>
      <c r="RX51" s="444"/>
      <c r="RY51" s="444"/>
      <c r="RZ51" s="444"/>
      <c r="SA51" s="444"/>
      <c r="SB51" s="444"/>
      <c r="SC51" s="444"/>
      <c r="SD51" s="444"/>
      <c r="SE51" s="444"/>
      <c r="SF51" s="444"/>
      <c r="SG51" s="444"/>
      <c r="SH51" s="444"/>
      <c r="SI51" s="444"/>
      <c r="SJ51" s="444"/>
      <c r="SK51" s="444"/>
      <c r="SL51" s="444"/>
      <c r="SM51" s="444"/>
      <c r="SN51" s="444"/>
      <c r="SO51" s="444"/>
      <c r="SP51" s="444"/>
      <c r="SQ51" s="444"/>
      <c r="SR51" s="444"/>
      <c r="SS51" s="444"/>
      <c r="ST51" s="444"/>
      <c r="SU51" s="444"/>
      <c r="SV51" s="444"/>
      <c r="SW51" s="444"/>
      <c r="SX51" s="444"/>
      <c r="SY51" s="444"/>
      <c r="SZ51" s="444"/>
      <c r="TA51" s="444"/>
      <c r="TB51" s="444"/>
      <c r="TC51" s="444"/>
      <c r="TD51" s="444"/>
      <c r="TE51" s="444"/>
      <c r="TF51" s="444"/>
      <c r="TG51" s="444"/>
      <c r="TH51" s="444"/>
      <c r="TI51" s="444"/>
      <c r="TJ51" s="444"/>
      <c r="TK51" s="444"/>
      <c r="TL51" s="444"/>
      <c r="TM51" s="444"/>
      <c r="TN51" s="444"/>
      <c r="TO51" s="444"/>
      <c r="TP51" s="444"/>
      <c r="TQ51" s="444"/>
      <c r="TR51" s="444"/>
      <c r="TS51" s="444"/>
      <c r="TT51" s="444"/>
      <c r="TU51" s="444"/>
      <c r="TV51" s="444"/>
      <c r="TW51" s="444"/>
      <c r="TX51" s="444"/>
      <c r="TY51" s="444"/>
      <c r="TZ51" s="444"/>
      <c r="UA51" s="444"/>
      <c r="UB51" s="444"/>
      <c r="UC51" s="444"/>
      <c r="UD51" s="444"/>
      <c r="UE51" s="444"/>
      <c r="UF51" s="444"/>
      <c r="UG51" s="444"/>
      <c r="UH51" s="444"/>
      <c r="UI51" s="444"/>
      <c r="UJ51" s="444"/>
      <c r="UK51" s="444"/>
      <c r="UL51" s="444"/>
      <c r="UM51" s="444"/>
      <c r="UN51" s="444"/>
      <c r="UO51" s="444"/>
      <c r="UP51" s="444"/>
      <c r="UQ51" s="444"/>
      <c r="UR51" s="444"/>
      <c r="US51" s="444"/>
      <c r="UT51" s="444"/>
      <c r="UU51" s="444"/>
      <c r="UV51" s="444"/>
      <c r="UW51" s="444"/>
      <c r="UX51" s="444"/>
      <c r="UY51" s="444"/>
      <c r="UZ51" s="444"/>
      <c r="VA51" s="444"/>
      <c r="VB51" s="444"/>
      <c r="VC51" s="444"/>
      <c r="VD51" s="444"/>
      <c r="VE51" s="444"/>
      <c r="VF51" s="444"/>
      <c r="VG51" s="444"/>
      <c r="VH51" s="444"/>
      <c r="VI51" s="444"/>
      <c r="VJ51" s="444"/>
      <c r="VK51" s="444"/>
      <c r="VL51" s="444"/>
      <c r="VM51" s="444"/>
      <c r="VN51" s="444"/>
      <c r="VO51" s="444"/>
      <c r="VP51" s="444"/>
      <c r="VQ51" s="444"/>
      <c r="VR51" s="444"/>
      <c r="VS51" s="444"/>
      <c r="VT51" s="444"/>
      <c r="VU51" s="444"/>
      <c r="VV51" s="444"/>
      <c r="VW51" s="444"/>
      <c r="VX51" s="444"/>
      <c r="VY51" s="444"/>
      <c r="VZ51" s="444"/>
      <c r="WA51" s="444"/>
      <c r="WB51" s="444"/>
      <c r="WC51" s="444"/>
      <c r="WD51" s="444"/>
      <c r="WE51" s="444"/>
      <c r="WF51" s="444"/>
      <c r="WG51" s="444"/>
      <c r="WH51" s="444"/>
      <c r="WI51" s="444"/>
      <c r="WJ51" s="444"/>
      <c r="WK51" s="444"/>
      <c r="WL51" s="444"/>
      <c r="WM51" s="444"/>
      <c r="WN51" s="444"/>
      <c r="WO51" s="444"/>
      <c r="WP51" s="444"/>
      <c r="WQ51" s="444"/>
      <c r="WR51" s="444"/>
      <c r="WS51" s="444"/>
      <c r="WT51" s="444"/>
      <c r="WU51" s="444"/>
      <c r="WV51" s="444"/>
      <c r="WW51" s="444"/>
      <c r="WX51" s="444"/>
      <c r="WY51" s="444"/>
      <c r="WZ51" s="444"/>
      <c r="XA51" s="444"/>
      <c r="XB51" s="444"/>
      <c r="XC51" s="444"/>
      <c r="XD51" s="444"/>
      <c r="XE51" s="444"/>
      <c r="XF51" s="444"/>
      <c r="XG51" s="443"/>
    </row>
    <row r="52" spans="1:631" s="455" customFormat="1" ht="14.4">
      <c r="A52" s="1137"/>
      <c r="B52" s="1163" t="s">
        <v>241</v>
      </c>
      <c r="C52" s="1164" t="s">
        <v>820</v>
      </c>
      <c r="D52" s="1172"/>
      <c r="E52" s="374">
        <f t="shared" si="13"/>
        <v>0</v>
      </c>
      <c r="F52" s="1166"/>
      <c r="G52" s="1167">
        <v>4</v>
      </c>
      <c r="H52" s="1168">
        <f t="shared" si="4"/>
        <v>0</v>
      </c>
      <c r="I52" s="1169">
        <f t="shared" si="5"/>
        <v>111.6425</v>
      </c>
      <c r="J52" s="1169">
        <f t="shared" si="6"/>
        <v>111.6425</v>
      </c>
      <c r="K52" s="447">
        <f t="shared" si="7"/>
        <v>0</v>
      </c>
      <c r="L52" s="448">
        <v>0</v>
      </c>
      <c r="M52" s="447"/>
      <c r="N52" s="1170">
        <v>66.989999999999995</v>
      </c>
      <c r="O52" s="1170">
        <v>446.57</v>
      </c>
      <c r="P52" s="449">
        <f t="shared" si="8"/>
        <v>0</v>
      </c>
      <c r="Q52" s="1170">
        <v>446.57</v>
      </c>
      <c r="R52" s="449"/>
      <c r="S52" s="450"/>
      <c r="T52" s="449"/>
      <c r="U52" s="451"/>
      <c r="V52" s="450">
        <f t="shared" si="1"/>
        <v>0</v>
      </c>
      <c r="W52" s="449">
        <f t="shared" si="1"/>
        <v>0</v>
      </c>
      <c r="X52" s="449">
        <v>0</v>
      </c>
      <c r="Y52" s="452">
        <f t="shared" si="14"/>
        <v>0</v>
      </c>
      <c r="Z52" s="450">
        <f t="shared" si="3"/>
        <v>0</v>
      </c>
      <c r="AA52" s="453" t="str">
        <f t="shared" si="9"/>
        <v/>
      </c>
      <c r="AB52" s="1171" t="str">
        <f t="shared" si="10"/>
        <v/>
      </c>
      <c r="AC52" s="444"/>
      <c r="AD52" s="444"/>
      <c r="AE52" s="444"/>
      <c r="AF52" s="444"/>
      <c r="AG52" s="444"/>
      <c r="AH52" s="444"/>
      <c r="AI52" s="444"/>
      <c r="AJ52" s="444"/>
      <c r="AK52" s="444"/>
      <c r="AL52" s="444"/>
      <c r="AM52" s="444"/>
      <c r="AN52" s="444"/>
      <c r="AO52" s="444"/>
      <c r="AP52" s="444"/>
      <c r="AQ52" s="444"/>
      <c r="AR52" s="444"/>
      <c r="AS52" s="444"/>
      <c r="AT52" s="444"/>
      <c r="AU52" s="444"/>
      <c r="AV52" s="444"/>
      <c r="AW52" s="444"/>
      <c r="AX52" s="444"/>
      <c r="AY52" s="444"/>
      <c r="AZ52" s="444"/>
      <c r="BA52" s="444"/>
      <c r="BB52" s="444"/>
      <c r="BC52" s="444"/>
      <c r="BD52" s="444"/>
      <c r="BE52" s="444"/>
      <c r="BF52" s="444"/>
      <c r="BG52" s="444"/>
      <c r="BH52" s="444"/>
      <c r="BI52" s="444"/>
      <c r="BJ52" s="444"/>
      <c r="BK52" s="444"/>
      <c r="BL52" s="444"/>
      <c r="BM52" s="444"/>
      <c r="BN52" s="444"/>
      <c r="BO52" s="444"/>
      <c r="BP52" s="444"/>
      <c r="BQ52" s="444"/>
      <c r="BR52" s="444"/>
      <c r="BS52" s="444"/>
      <c r="BT52" s="444"/>
      <c r="BU52" s="444"/>
      <c r="BV52" s="444"/>
      <c r="BW52" s="444"/>
      <c r="BX52" s="444"/>
      <c r="BY52" s="444"/>
      <c r="BZ52" s="444"/>
      <c r="CA52" s="444"/>
      <c r="CB52" s="444"/>
      <c r="CC52" s="444"/>
      <c r="CD52" s="444"/>
      <c r="CE52" s="444"/>
      <c r="CF52" s="444"/>
      <c r="CG52" s="444"/>
      <c r="CH52" s="444"/>
      <c r="CI52" s="444"/>
      <c r="CJ52" s="444"/>
      <c r="CK52" s="444"/>
      <c r="CL52" s="444"/>
      <c r="CM52" s="444"/>
      <c r="CN52" s="444"/>
      <c r="CO52" s="444"/>
      <c r="CP52" s="444"/>
      <c r="CQ52" s="444"/>
      <c r="CR52" s="444"/>
      <c r="CS52" s="444"/>
      <c r="CT52" s="444"/>
      <c r="CU52" s="444"/>
      <c r="CV52" s="444"/>
      <c r="CW52" s="444"/>
      <c r="CX52" s="444"/>
      <c r="CY52" s="444"/>
      <c r="CZ52" s="444"/>
      <c r="DA52" s="444"/>
      <c r="DB52" s="444"/>
      <c r="DC52" s="444"/>
      <c r="DD52" s="444"/>
      <c r="DE52" s="444"/>
      <c r="DF52" s="444"/>
      <c r="DG52" s="444"/>
      <c r="DH52" s="444"/>
      <c r="DI52" s="444"/>
      <c r="DJ52" s="444"/>
      <c r="DK52" s="444"/>
      <c r="DL52" s="444"/>
      <c r="DM52" s="444"/>
      <c r="DN52" s="444"/>
      <c r="DO52" s="444"/>
      <c r="DP52" s="444"/>
      <c r="DQ52" s="444"/>
      <c r="DR52" s="444"/>
      <c r="DS52" s="444"/>
      <c r="DT52" s="444"/>
      <c r="DU52" s="444"/>
      <c r="DV52" s="444"/>
      <c r="DW52" s="444"/>
      <c r="DX52" s="444"/>
      <c r="DY52" s="444"/>
      <c r="DZ52" s="444"/>
      <c r="EA52" s="444"/>
      <c r="EB52" s="444"/>
      <c r="EC52" s="444"/>
      <c r="ED52" s="444"/>
      <c r="EE52" s="444"/>
      <c r="EF52" s="444"/>
      <c r="EG52" s="444"/>
      <c r="EH52" s="444"/>
      <c r="EI52" s="444"/>
      <c r="EJ52" s="444"/>
      <c r="EK52" s="444"/>
      <c r="EL52" s="444"/>
      <c r="EM52" s="444"/>
      <c r="EN52" s="444"/>
      <c r="EO52" s="444"/>
      <c r="EP52" s="444"/>
      <c r="EQ52" s="444"/>
      <c r="ER52" s="444"/>
      <c r="ES52" s="444"/>
      <c r="ET52" s="444"/>
      <c r="EU52" s="444"/>
      <c r="EV52" s="444"/>
      <c r="EW52" s="444"/>
      <c r="EX52" s="444"/>
      <c r="EY52" s="444"/>
      <c r="EZ52" s="444"/>
      <c r="FA52" s="444"/>
      <c r="FB52" s="444"/>
      <c r="FC52" s="444"/>
      <c r="FD52" s="444"/>
      <c r="FE52" s="444"/>
      <c r="FF52" s="444"/>
      <c r="FG52" s="444"/>
      <c r="FH52" s="444"/>
      <c r="FI52" s="444"/>
      <c r="FJ52" s="444"/>
      <c r="FK52" s="444"/>
      <c r="FL52" s="444"/>
      <c r="FM52" s="444"/>
      <c r="FN52" s="444"/>
      <c r="FO52" s="444"/>
      <c r="FP52" s="444"/>
      <c r="FQ52" s="444"/>
      <c r="FR52" s="444"/>
      <c r="FS52" s="444"/>
      <c r="FT52" s="444"/>
      <c r="FU52" s="444"/>
      <c r="FV52" s="444"/>
      <c r="FW52" s="444"/>
      <c r="FX52" s="444"/>
      <c r="FY52" s="444"/>
      <c r="FZ52" s="444"/>
      <c r="GA52" s="444"/>
      <c r="GB52" s="444"/>
      <c r="GC52" s="444"/>
      <c r="GD52" s="444"/>
      <c r="GE52" s="444"/>
      <c r="GF52" s="444"/>
      <c r="GG52" s="444"/>
      <c r="GH52" s="444"/>
      <c r="GI52" s="444"/>
      <c r="GJ52" s="444"/>
      <c r="GK52" s="444"/>
      <c r="GL52" s="444"/>
      <c r="GM52" s="444"/>
      <c r="GN52" s="444"/>
      <c r="GO52" s="444"/>
      <c r="GP52" s="444"/>
      <c r="GQ52" s="444"/>
      <c r="GR52" s="444"/>
      <c r="GS52" s="444"/>
      <c r="GT52" s="444"/>
      <c r="GU52" s="444"/>
      <c r="GV52" s="444"/>
      <c r="GW52" s="444"/>
      <c r="GX52" s="444"/>
      <c r="GY52" s="444"/>
      <c r="GZ52" s="444"/>
      <c r="HA52" s="444"/>
      <c r="HB52" s="444"/>
      <c r="HC52" s="444"/>
      <c r="HD52" s="444"/>
      <c r="HE52" s="444"/>
      <c r="HF52" s="444"/>
      <c r="HG52" s="444"/>
      <c r="HH52" s="444"/>
      <c r="HI52" s="444"/>
      <c r="HJ52" s="444"/>
      <c r="HK52" s="444"/>
      <c r="HL52" s="444"/>
      <c r="HM52" s="444"/>
      <c r="HN52" s="444"/>
      <c r="HO52" s="444"/>
      <c r="HP52" s="444"/>
      <c r="HQ52" s="444"/>
      <c r="HR52" s="444"/>
      <c r="HS52" s="444"/>
      <c r="HT52" s="444"/>
      <c r="HU52" s="444"/>
      <c r="HV52" s="444"/>
      <c r="HW52" s="444"/>
      <c r="HX52" s="444"/>
      <c r="HY52" s="444"/>
      <c r="HZ52" s="444"/>
      <c r="IA52" s="444"/>
      <c r="IB52" s="444"/>
      <c r="IC52" s="444"/>
      <c r="ID52" s="444"/>
      <c r="IE52" s="444"/>
      <c r="IF52" s="444"/>
      <c r="IG52" s="444"/>
      <c r="IH52" s="444"/>
      <c r="II52" s="444"/>
      <c r="IJ52" s="444"/>
      <c r="IK52" s="444"/>
      <c r="IL52" s="444"/>
      <c r="IM52" s="444"/>
      <c r="IN52" s="444"/>
      <c r="IO52" s="444"/>
      <c r="IP52" s="444"/>
      <c r="IQ52" s="444"/>
      <c r="IR52" s="444"/>
      <c r="IS52" s="444"/>
      <c r="IT52" s="444"/>
      <c r="IU52" s="444"/>
      <c r="IV52" s="444"/>
      <c r="IW52" s="444"/>
      <c r="IX52" s="444"/>
      <c r="IY52" s="444"/>
      <c r="IZ52" s="444"/>
      <c r="JA52" s="444"/>
      <c r="JB52" s="444"/>
      <c r="JC52" s="444"/>
      <c r="JD52" s="444"/>
      <c r="JE52" s="444"/>
      <c r="JF52" s="444"/>
      <c r="JG52" s="444"/>
      <c r="JH52" s="444"/>
      <c r="JI52" s="444"/>
      <c r="JJ52" s="444"/>
      <c r="JK52" s="444"/>
      <c r="JL52" s="444"/>
      <c r="JM52" s="444"/>
      <c r="JN52" s="444"/>
      <c r="JO52" s="444"/>
      <c r="JP52" s="444"/>
      <c r="JQ52" s="444"/>
      <c r="JR52" s="444"/>
      <c r="JS52" s="444"/>
      <c r="JT52" s="444"/>
      <c r="JU52" s="444"/>
      <c r="JV52" s="444"/>
      <c r="JW52" s="444"/>
      <c r="JX52" s="444"/>
      <c r="JY52" s="444"/>
      <c r="JZ52" s="444"/>
      <c r="KA52" s="444"/>
      <c r="KB52" s="444"/>
      <c r="KC52" s="444"/>
      <c r="KD52" s="444"/>
      <c r="KE52" s="444"/>
      <c r="KF52" s="444"/>
      <c r="KG52" s="444"/>
      <c r="KH52" s="444"/>
      <c r="KI52" s="444"/>
      <c r="KJ52" s="444"/>
      <c r="KK52" s="444"/>
      <c r="KL52" s="444"/>
      <c r="KM52" s="444"/>
      <c r="KN52" s="444"/>
      <c r="KO52" s="444"/>
      <c r="KP52" s="444"/>
      <c r="KQ52" s="444"/>
      <c r="KR52" s="444"/>
      <c r="KS52" s="444"/>
      <c r="KT52" s="444"/>
      <c r="KU52" s="444"/>
      <c r="KV52" s="444"/>
      <c r="KW52" s="444"/>
      <c r="KX52" s="444"/>
      <c r="KY52" s="444"/>
      <c r="KZ52" s="444"/>
      <c r="LA52" s="444"/>
      <c r="LB52" s="444"/>
      <c r="LC52" s="444"/>
      <c r="LD52" s="444"/>
      <c r="LE52" s="444"/>
      <c r="LF52" s="444"/>
      <c r="LG52" s="444"/>
      <c r="LH52" s="444"/>
      <c r="LI52" s="444"/>
      <c r="LJ52" s="444"/>
      <c r="LK52" s="444"/>
      <c r="LL52" s="444"/>
      <c r="LM52" s="444"/>
      <c r="LN52" s="444"/>
      <c r="LO52" s="444"/>
      <c r="LP52" s="444"/>
      <c r="LQ52" s="444"/>
      <c r="LR52" s="444"/>
      <c r="LS52" s="444"/>
      <c r="LT52" s="444"/>
      <c r="LU52" s="444"/>
      <c r="LV52" s="444"/>
      <c r="LW52" s="444"/>
      <c r="LX52" s="444"/>
      <c r="LY52" s="444"/>
      <c r="LZ52" s="444"/>
      <c r="MA52" s="444"/>
      <c r="MB52" s="444"/>
      <c r="MC52" s="444"/>
      <c r="MD52" s="444"/>
      <c r="ME52" s="444"/>
      <c r="MF52" s="444"/>
      <c r="MG52" s="444"/>
      <c r="MH52" s="444"/>
      <c r="MI52" s="444"/>
      <c r="MJ52" s="444"/>
      <c r="MK52" s="444"/>
      <c r="ML52" s="444"/>
      <c r="MM52" s="444"/>
      <c r="MN52" s="444"/>
      <c r="MO52" s="444"/>
      <c r="MP52" s="444"/>
      <c r="MQ52" s="444"/>
      <c r="MR52" s="444"/>
      <c r="MS52" s="444"/>
      <c r="MT52" s="444"/>
      <c r="MU52" s="444"/>
      <c r="MV52" s="444"/>
      <c r="MW52" s="444"/>
      <c r="MX52" s="444"/>
      <c r="MY52" s="444"/>
      <c r="MZ52" s="444"/>
      <c r="NA52" s="444"/>
      <c r="NB52" s="444"/>
      <c r="NC52" s="444"/>
      <c r="ND52" s="444"/>
      <c r="NE52" s="444"/>
      <c r="NF52" s="444"/>
      <c r="NG52" s="444"/>
      <c r="NH52" s="444"/>
      <c r="NI52" s="444"/>
      <c r="NJ52" s="444"/>
      <c r="NK52" s="444"/>
      <c r="NL52" s="444"/>
      <c r="NM52" s="444"/>
      <c r="NN52" s="444"/>
      <c r="NO52" s="444"/>
      <c r="NP52" s="444"/>
      <c r="NQ52" s="444"/>
      <c r="NR52" s="444"/>
      <c r="NS52" s="444"/>
      <c r="NT52" s="444"/>
      <c r="NU52" s="444"/>
      <c r="NV52" s="444"/>
      <c r="NW52" s="444"/>
      <c r="NX52" s="444"/>
      <c r="NY52" s="444"/>
      <c r="NZ52" s="444"/>
      <c r="OA52" s="444"/>
      <c r="OB52" s="444"/>
      <c r="OC52" s="444"/>
      <c r="OD52" s="444"/>
      <c r="OE52" s="444"/>
      <c r="OF52" s="444"/>
      <c r="OG52" s="444"/>
      <c r="OH52" s="444"/>
      <c r="OI52" s="444"/>
      <c r="OJ52" s="444"/>
      <c r="OK52" s="444"/>
      <c r="OL52" s="444"/>
      <c r="OM52" s="444"/>
      <c r="ON52" s="444"/>
      <c r="OO52" s="444"/>
      <c r="OP52" s="444"/>
      <c r="OQ52" s="444"/>
      <c r="OR52" s="444"/>
      <c r="OS52" s="444"/>
      <c r="OT52" s="444"/>
      <c r="OU52" s="444"/>
      <c r="OV52" s="444"/>
      <c r="OW52" s="444"/>
      <c r="OX52" s="444"/>
      <c r="OY52" s="444"/>
      <c r="OZ52" s="444"/>
      <c r="PA52" s="444"/>
      <c r="PB52" s="444"/>
      <c r="PC52" s="444"/>
      <c r="PD52" s="444"/>
      <c r="PE52" s="444"/>
      <c r="PF52" s="444"/>
      <c r="PG52" s="444"/>
      <c r="PH52" s="444"/>
      <c r="PI52" s="444"/>
      <c r="PJ52" s="444"/>
      <c r="PK52" s="444"/>
      <c r="PL52" s="444"/>
      <c r="PM52" s="444"/>
      <c r="PN52" s="444"/>
      <c r="PO52" s="444"/>
      <c r="PP52" s="444"/>
      <c r="PQ52" s="444"/>
      <c r="PR52" s="444"/>
      <c r="PS52" s="444"/>
      <c r="PT52" s="444"/>
      <c r="PU52" s="444"/>
      <c r="PV52" s="444"/>
      <c r="PW52" s="444"/>
      <c r="PX52" s="444"/>
      <c r="PY52" s="444"/>
      <c r="PZ52" s="444"/>
      <c r="QA52" s="444"/>
      <c r="QB52" s="444"/>
      <c r="QC52" s="444"/>
      <c r="QD52" s="444"/>
      <c r="QE52" s="444"/>
      <c r="QF52" s="444"/>
      <c r="QG52" s="444"/>
      <c r="QH52" s="444"/>
      <c r="QI52" s="444"/>
      <c r="QJ52" s="444"/>
      <c r="QK52" s="444"/>
      <c r="QL52" s="444"/>
      <c r="QM52" s="444"/>
      <c r="QN52" s="444"/>
      <c r="QO52" s="444"/>
      <c r="QP52" s="444"/>
      <c r="QQ52" s="444"/>
      <c r="QR52" s="444"/>
      <c r="QS52" s="444"/>
      <c r="QT52" s="444"/>
      <c r="QU52" s="444"/>
      <c r="QV52" s="444"/>
      <c r="QW52" s="444"/>
      <c r="QX52" s="444"/>
      <c r="QY52" s="444"/>
      <c r="QZ52" s="444"/>
      <c r="RA52" s="444"/>
      <c r="RB52" s="444"/>
      <c r="RC52" s="444"/>
      <c r="RD52" s="444"/>
      <c r="RE52" s="444"/>
      <c r="RF52" s="444"/>
      <c r="RG52" s="444"/>
      <c r="RH52" s="444"/>
      <c r="RI52" s="444"/>
      <c r="RJ52" s="444"/>
      <c r="RK52" s="444"/>
      <c r="RL52" s="444"/>
      <c r="RM52" s="444"/>
      <c r="RN52" s="444"/>
      <c r="RO52" s="444"/>
      <c r="RP52" s="444"/>
      <c r="RQ52" s="444"/>
      <c r="RR52" s="444"/>
      <c r="RS52" s="444"/>
      <c r="RT52" s="444"/>
      <c r="RU52" s="444"/>
      <c r="RV52" s="444"/>
      <c r="RW52" s="444"/>
      <c r="RX52" s="444"/>
      <c r="RY52" s="444"/>
      <c r="RZ52" s="444"/>
      <c r="SA52" s="444"/>
      <c r="SB52" s="444"/>
      <c r="SC52" s="444"/>
      <c r="SD52" s="444"/>
      <c r="SE52" s="444"/>
      <c r="SF52" s="444"/>
      <c r="SG52" s="444"/>
      <c r="SH52" s="444"/>
      <c r="SI52" s="444"/>
      <c r="SJ52" s="444"/>
      <c r="SK52" s="444"/>
      <c r="SL52" s="444"/>
      <c r="SM52" s="444"/>
      <c r="SN52" s="444"/>
      <c r="SO52" s="444"/>
      <c r="SP52" s="444"/>
      <c r="SQ52" s="444"/>
      <c r="SR52" s="444"/>
      <c r="SS52" s="444"/>
      <c r="ST52" s="444"/>
      <c r="SU52" s="444"/>
      <c r="SV52" s="444"/>
      <c r="SW52" s="444"/>
      <c r="SX52" s="444"/>
      <c r="SY52" s="444"/>
      <c r="SZ52" s="444"/>
      <c r="TA52" s="444"/>
      <c r="TB52" s="444"/>
      <c r="TC52" s="444"/>
      <c r="TD52" s="444"/>
      <c r="TE52" s="444"/>
      <c r="TF52" s="444"/>
      <c r="TG52" s="444"/>
      <c r="TH52" s="444"/>
      <c r="TI52" s="444"/>
      <c r="TJ52" s="444"/>
      <c r="TK52" s="444"/>
      <c r="TL52" s="444"/>
      <c r="TM52" s="444"/>
      <c r="TN52" s="444"/>
      <c r="TO52" s="444"/>
      <c r="TP52" s="444"/>
      <c r="TQ52" s="444"/>
      <c r="TR52" s="444"/>
      <c r="TS52" s="444"/>
      <c r="TT52" s="444"/>
      <c r="TU52" s="444"/>
      <c r="TV52" s="444"/>
      <c r="TW52" s="444"/>
      <c r="TX52" s="444"/>
      <c r="TY52" s="444"/>
      <c r="TZ52" s="444"/>
      <c r="UA52" s="444"/>
      <c r="UB52" s="444"/>
      <c r="UC52" s="444"/>
      <c r="UD52" s="444"/>
      <c r="UE52" s="444"/>
      <c r="UF52" s="444"/>
      <c r="UG52" s="444"/>
      <c r="UH52" s="444"/>
      <c r="UI52" s="444"/>
      <c r="UJ52" s="444"/>
      <c r="UK52" s="444"/>
      <c r="UL52" s="444"/>
      <c r="UM52" s="444"/>
      <c r="UN52" s="444"/>
      <c r="UO52" s="444"/>
      <c r="UP52" s="444"/>
      <c r="UQ52" s="444"/>
      <c r="UR52" s="444"/>
      <c r="US52" s="444"/>
      <c r="UT52" s="444"/>
      <c r="UU52" s="444"/>
      <c r="UV52" s="444"/>
      <c r="UW52" s="444"/>
      <c r="UX52" s="444"/>
      <c r="UY52" s="444"/>
      <c r="UZ52" s="444"/>
      <c r="VA52" s="444"/>
      <c r="VB52" s="444"/>
      <c r="VC52" s="444"/>
      <c r="VD52" s="444"/>
      <c r="VE52" s="444"/>
      <c r="VF52" s="444"/>
      <c r="VG52" s="444"/>
      <c r="VH52" s="444"/>
      <c r="VI52" s="444"/>
      <c r="VJ52" s="444"/>
      <c r="VK52" s="444"/>
      <c r="VL52" s="444"/>
      <c r="VM52" s="444"/>
      <c r="VN52" s="444"/>
      <c r="VO52" s="444"/>
      <c r="VP52" s="444"/>
      <c r="VQ52" s="444"/>
      <c r="VR52" s="444"/>
      <c r="VS52" s="444"/>
      <c r="VT52" s="444"/>
      <c r="VU52" s="444"/>
      <c r="VV52" s="444"/>
      <c r="VW52" s="444"/>
      <c r="VX52" s="444"/>
      <c r="VY52" s="444"/>
      <c r="VZ52" s="444"/>
      <c r="WA52" s="444"/>
      <c r="WB52" s="444"/>
      <c r="WC52" s="444"/>
      <c r="WD52" s="444"/>
      <c r="WE52" s="444"/>
      <c r="WF52" s="444"/>
      <c r="WG52" s="444"/>
      <c r="WH52" s="444"/>
      <c r="WI52" s="444"/>
      <c r="WJ52" s="444"/>
      <c r="WK52" s="444"/>
      <c r="WL52" s="444"/>
      <c r="WM52" s="444"/>
      <c r="WN52" s="444"/>
      <c r="WO52" s="444"/>
      <c r="WP52" s="444"/>
      <c r="WQ52" s="444"/>
      <c r="WR52" s="444"/>
      <c r="WS52" s="444"/>
      <c r="WT52" s="444"/>
      <c r="WU52" s="444"/>
      <c r="WV52" s="444"/>
      <c r="WW52" s="444"/>
      <c r="WX52" s="444"/>
      <c r="WY52" s="444"/>
      <c r="WZ52" s="444"/>
      <c r="XA52" s="444"/>
      <c r="XB52" s="444"/>
      <c r="XC52" s="444"/>
      <c r="XD52" s="444"/>
      <c r="XE52" s="444"/>
      <c r="XF52" s="444"/>
      <c r="XG52" s="443"/>
    </row>
    <row r="53" spans="1:631" s="455" customFormat="1" ht="14.4">
      <c r="A53" s="1137"/>
      <c r="B53" s="1163" t="s">
        <v>241</v>
      </c>
      <c r="C53" s="1164" t="s">
        <v>821</v>
      </c>
      <c r="D53" s="1172"/>
      <c r="E53" s="374">
        <f t="shared" si="13"/>
        <v>0</v>
      </c>
      <c r="F53" s="1166"/>
      <c r="G53" s="1167">
        <v>6</v>
      </c>
      <c r="H53" s="1168">
        <f t="shared" si="4"/>
        <v>0</v>
      </c>
      <c r="I53" s="1169">
        <f t="shared" si="5"/>
        <v>88.118333333333339</v>
      </c>
      <c r="J53" s="1169">
        <f t="shared" si="6"/>
        <v>88.118333333333339</v>
      </c>
      <c r="K53" s="447">
        <f t="shared" si="7"/>
        <v>0</v>
      </c>
      <c r="L53" s="448">
        <v>0</v>
      </c>
      <c r="M53" s="447"/>
      <c r="N53" s="1170">
        <v>79.319999999999993</v>
      </c>
      <c r="O53" s="1170">
        <v>528.71</v>
      </c>
      <c r="P53" s="449">
        <f t="shared" si="8"/>
        <v>0</v>
      </c>
      <c r="Q53" s="1170">
        <v>528.71</v>
      </c>
      <c r="R53" s="449"/>
      <c r="S53" s="450"/>
      <c r="T53" s="449"/>
      <c r="U53" s="451"/>
      <c r="V53" s="450">
        <f t="shared" si="1"/>
        <v>0</v>
      </c>
      <c r="W53" s="449">
        <f t="shared" si="1"/>
        <v>0</v>
      </c>
      <c r="X53" s="449">
        <v>0</v>
      </c>
      <c r="Y53" s="452">
        <f t="shared" si="14"/>
        <v>0</v>
      </c>
      <c r="Z53" s="450">
        <f t="shared" si="3"/>
        <v>0</v>
      </c>
      <c r="AA53" s="453" t="str">
        <f t="shared" si="9"/>
        <v/>
      </c>
      <c r="AB53" s="1171" t="str">
        <f t="shared" si="10"/>
        <v/>
      </c>
      <c r="AC53" s="444"/>
      <c r="AD53" s="444"/>
      <c r="AE53" s="444"/>
      <c r="AF53" s="444"/>
      <c r="AG53" s="444"/>
      <c r="AH53" s="444"/>
      <c r="AI53" s="444"/>
      <c r="AJ53" s="444"/>
      <c r="AK53" s="444"/>
      <c r="AL53" s="444"/>
      <c r="AM53" s="444"/>
      <c r="AN53" s="444"/>
      <c r="AO53" s="444"/>
      <c r="AP53" s="444"/>
      <c r="AQ53" s="444"/>
      <c r="AR53" s="444"/>
      <c r="AS53" s="444"/>
      <c r="AT53" s="444"/>
      <c r="AU53" s="444"/>
      <c r="AV53" s="444"/>
      <c r="AW53" s="444"/>
      <c r="AX53" s="444"/>
      <c r="AY53" s="444"/>
      <c r="AZ53" s="444"/>
      <c r="BA53" s="444"/>
      <c r="BB53" s="444"/>
      <c r="BC53" s="444"/>
      <c r="BD53" s="444"/>
      <c r="BE53" s="444"/>
      <c r="BF53" s="444"/>
      <c r="BG53" s="444"/>
      <c r="BH53" s="444"/>
      <c r="BI53" s="444"/>
      <c r="BJ53" s="444"/>
      <c r="BK53" s="444"/>
      <c r="BL53" s="444"/>
      <c r="BM53" s="444"/>
      <c r="BN53" s="444"/>
      <c r="BO53" s="444"/>
      <c r="BP53" s="444"/>
      <c r="BQ53" s="444"/>
      <c r="BR53" s="444"/>
      <c r="BS53" s="444"/>
      <c r="BT53" s="444"/>
      <c r="BU53" s="444"/>
      <c r="BV53" s="444"/>
      <c r="BW53" s="444"/>
      <c r="BX53" s="444"/>
      <c r="BY53" s="444"/>
      <c r="BZ53" s="444"/>
      <c r="CA53" s="444"/>
      <c r="CB53" s="444"/>
      <c r="CC53" s="444"/>
      <c r="CD53" s="444"/>
      <c r="CE53" s="444"/>
      <c r="CF53" s="444"/>
      <c r="CG53" s="444"/>
      <c r="CH53" s="444"/>
      <c r="CI53" s="444"/>
      <c r="CJ53" s="444"/>
      <c r="CK53" s="444"/>
      <c r="CL53" s="444"/>
      <c r="CM53" s="444"/>
      <c r="CN53" s="444"/>
      <c r="CO53" s="444"/>
      <c r="CP53" s="444"/>
      <c r="CQ53" s="444"/>
      <c r="CR53" s="444"/>
      <c r="CS53" s="444"/>
      <c r="CT53" s="444"/>
      <c r="CU53" s="444"/>
      <c r="CV53" s="444"/>
      <c r="CW53" s="444"/>
      <c r="CX53" s="444"/>
      <c r="CY53" s="444"/>
      <c r="CZ53" s="444"/>
      <c r="DA53" s="444"/>
      <c r="DB53" s="444"/>
      <c r="DC53" s="444"/>
      <c r="DD53" s="444"/>
      <c r="DE53" s="444"/>
      <c r="DF53" s="444"/>
      <c r="DG53" s="444"/>
      <c r="DH53" s="444"/>
      <c r="DI53" s="444"/>
      <c r="DJ53" s="444"/>
      <c r="DK53" s="444"/>
      <c r="DL53" s="444"/>
      <c r="DM53" s="444"/>
      <c r="DN53" s="444"/>
      <c r="DO53" s="444"/>
      <c r="DP53" s="444"/>
      <c r="DQ53" s="444"/>
      <c r="DR53" s="444"/>
      <c r="DS53" s="444"/>
      <c r="DT53" s="444"/>
      <c r="DU53" s="444"/>
      <c r="DV53" s="444"/>
      <c r="DW53" s="444"/>
      <c r="DX53" s="444"/>
      <c r="DY53" s="444"/>
      <c r="DZ53" s="444"/>
      <c r="EA53" s="444"/>
      <c r="EB53" s="444"/>
      <c r="EC53" s="444"/>
      <c r="ED53" s="444"/>
      <c r="EE53" s="444"/>
      <c r="EF53" s="444"/>
      <c r="EG53" s="444"/>
      <c r="EH53" s="444"/>
      <c r="EI53" s="444"/>
      <c r="EJ53" s="444"/>
      <c r="EK53" s="444"/>
      <c r="EL53" s="444"/>
      <c r="EM53" s="444"/>
      <c r="EN53" s="444"/>
      <c r="EO53" s="444"/>
      <c r="EP53" s="444"/>
      <c r="EQ53" s="444"/>
      <c r="ER53" s="444"/>
      <c r="ES53" s="444"/>
      <c r="ET53" s="444"/>
      <c r="EU53" s="444"/>
      <c r="EV53" s="444"/>
      <c r="EW53" s="444"/>
      <c r="EX53" s="444"/>
      <c r="EY53" s="444"/>
      <c r="EZ53" s="444"/>
      <c r="FA53" s="444"/>
      <c r="FB53" s="444"/>
      <c r="FC53" s="444"/>
      <c r="FD53" s="444"/>
      <c r="FE53" s="444"/>
      <c r="FF53" s="444"/>
      <c r="FG53" s="444"/>
      <c r="FH53" s="444"/>
      <c r="FI53" s="444"/>
      <c r="FJ53" s="444"/>
      <c r="FK53" s="444"/>
      <c r="FL53" s="444"/>
      <c r="FM53" s="444"/>
      <c r="FN53" s="444"/>
      <c r="FO53" s="444"/>
      <c r="FP53" s="444"/>
      <c r="FQ53" s="444"/>
      <c r="FR53" s="444"/>
      <c r="FS53" s="444"/>
      <c r="FT53" s="444"/>
      <c r="FU53" s="444"/>
      <c r="FV53" s="444"/>
      <c r="FW53" s="444"/>
      <c r="FX53" s="444"/>
      <c r="FY53" s="444"/>
      <c r="FZ53" s="444"/>
      <c r="GA53" s="444"/>
      <c r="GB53" s="444"/>
      <c r="GC53" s="444"/>
      <c r="GD53" s="444"/>
      <c r="GE53" s="444"/>
      <c r="GF53" s="444"/>
      <c r="GG53" s="444"/>
      <c r="GH53" s="444"/>
      <c r="GI53" s="444"/>
      <c r="GJ53" s="444"/>
      <c r="GK53" s="444"/>
      <c r="GL53" s="444"/>
      <c r="GM53" s="444"/>
      <c r="GN53" s="444"/>
      <c r="GO53" s="444"/>
      <c r="GP53" s="444"/>
      <c r="GQ53" s="444"/>
      <c r="GR53" s="444"/>
      <c r="GS53" s="444"/>
      <c r="GT53" s="444"/>
      <c r="GU53" s="444"/>
      <c r="GV53" s="444"/>
      <c r="GW53" s="444"/>
      <c r="GX53" s="444"/>
      <c r="GY53" s="444"/>
      <c r="GZ53" s="444"/>
      <c r="HA53" s="444"/>
      <c r="HB53" s="444"/>
      <c r="HC53" s="444"/>
      <c r="HD53" s="444"/>
      <c r="HE53" s="444"/>
      <c r="HF53" s="444"/>
      <c r="HG53" s="444"/>
      <c r="HH53" s="444"/>
      <c r="HI53" s="444"/>
      <c r="HJ53" s="444"/>
      <c r="HK53" s="444"/>
      <c r="HL53" s="444"/>
      <c r="HM53" s="444"/>
      <c r="HN53" s="444"/>
      <c r="HO53" s="444"/>
      <c r="HP53" s="444"/>
      <c r="HQ53" s="444"/>
      <c r="HR53" s="444"/>
      <c r="HS53" s="444"/>
      <c r="HT53" s="444"/>
      <c r="HU53" s="444"/>
      <c r="HV53" s="444"/>
      <c r="HW53" s="444"/>
      <c r="HX53" s="444"/>
      <c r="HY53" s="444"/>
      <c r="HZ53" s="444"/>
      <c r="IA53" s="444"/>
      <c r="IB53" s="444"/>
      <c r="IC53" s="444"/>
      <c r="ID53" s="444"/>
      <c r="IE53" s="444"/>
      <c r="IF53" s="444"/>
      <c r="IG53" s="444"/>
      <c r="IH53" s="444"/>
      <c r="II53" s="444"/>
      <c r="IJ53" s="444"/>
      <c r="IK53" s="444"/>
      <c r="IL53" s="444"/>
      <c r="IM53" s="444"/>
      <c r="IN53" s="444"/>
      <c r="IO53" s="444"/>
      <c r="IP53" s="444"/>
      <c r="IQ53" s="444"/>
      <c r="IR53" s="444"/>
      <c r="IS53" s="444"/>
      <c r="IT53" s="444"/>
      <c r="IU53" s="444"/>
      <c r="IV53" s="444"/>
      <c r="IW53" s="444"/>
      <c r="IX53" s="444"/>
      <c r="IY53" s="444"/>
      <c r="IZ53" s="444"/>
      <c r="JA53" s="444"/>
      <c r="JB53" s="444"/>
      <c r="JC53" s="444"/>
      <c r="JD53" s="444"/>
      <c r="JE53" s="444"/>
      <c r="JF53" s="444"/>
      <c r="JG53" s="444"/>
      <c r="JH53" s="444"/>
      <c r="JI53" s="444"/>
      <c r="JJ53" s="444"/>
      <c r="JK53" s="444"/>
      <c r="JL53" s="444"/>
      <c r="JM53" s="444"/>
      <c r="JN53" s="444"/>
      <c r="JO53" s="444"/>
      <c r="JP53" s="444"/>
      <c r="JQ53" s="444"/>
      <c r="JR53" s="444"/>
      <c r="JS53" s="444"/>
      <c r="JT53" s="444"/>
      <c r="JU53" s="444"/>
      <c r="JV53" s="444"/>
      <c r="JW53" s="444"/>
      <c r="JX53" s="444"/>
      <c r="JY53" s="444"/>
      <c r="JZ53" s="444"/>
      <c r="KA53" s="444"/>
      <c r="KB53" s="444"/>
      <c r="KC53" s="444"/>
      <c r="KD53" s="444"/>
      <c r="KE53" s="444"/>
      <c r="KF53" s="444"/>
      <c r="KG53" s="444"/>
      <c r="KH53" s="444"/>
      <c r="KI53" s="444"/>
      <c r="KJ53" s="444"/>
      <c r="KK53" s="444"/>
      <c r="KL53" s="444"/>
      <c r="KM53" s="444"/>
      <c r="KN53" s="444"/>
      <c r="KO53" s="444"/>
      <c r="KP53" s="444"/>
      <c r="KQ53" s="444"/>
      <c r="KR53" s="444"/>
      <c r="KS53" s="444"/>
      <c r="KT53" s="444"/>
      <c r="KU53" s="444"/>
      <c r="KV53" s="444"/>
      <c r="KW53" s="444"/>
      <c r="KX53" s="444"/>
      <c r="KY53" s="444"/>
      <c r="KZ53" s="444"/>
      <c r="LA53" s="444"/>
      <c r="LB53" s="444"/>
      <c r="LC53" s="444"/>
      <c r="LD53" s="444"/>
      <c r="LE53" s="444"/>
      <c r="LF53" s="444"/>
      <c r="LG53" s="444"/>
      <c r="LH53" s="444"/>
      <c r="LI53" s="444"/>
      <c r="LJ53" s="444"/>
      <c r="LK53" s="444"/>
      <c r="LL53" s="444"/>
      <c r="LM53" s="444"/>
      <c r="LN53" s="444"/>
      <c r="LO53" s="444"/>
      <c r="LP53" s="444"/>
      <c r="LQ53" s="444"/>
      <c r="LR53" s="444"/>
      <c r="LS53" s="444"/>
      <c r="LT53" s="444"/>
      <c r="LU53" s="444"/>
      <c r="LV53" s="444"/>
      <c r="LW53" s="444"/>
      <c r="LX53" s="444"/>
      <c r="LY53" s="444"/>
      <c r="LZ53" s="444"/>
      <c r="MA53" s="444"/>
      <c r="MB53" s="444"/>
      <c r="MC53" s="444"/>
      <c r="MD53" s="444"/>
      <c r="ME53" s="444"/>
      <c r="MF53" s="444"/>
      <c r="MG53" s="444"/>
      <c r="MH53" s="444"/>
      <c r="MI53" s="444"/>
      <c r="MJ53" s="444"/>
      <c r="MK53" s="444"/>
      <c r="ML53" s="444"/>
      <c r="MM53" s="444"/>
      <c r="MN53" s="444"/>
      <c r="MO53" s="444"/>
      <c r="MP53" s="444"/>
      <c r="MQ53" s="444"/>
      <c r="MR53" s="444"/>
      <c r="MS53" s="444"/>
      <c r="MT53" s="444"/>
      <c r="MU53" s="444"/>
      <c r="MV53" s="444"/>
      <c r="MW53" s="444"/>
      <c r="MX53" s="444"/>
      <c r="MY53" s="444"/>
      <c r="MZ53" s="444"/>
      <c r="NA53" s="444"/>
      <c r="NB53" s="444"/>
      <c r="NC53" s="444"/>
      <c r="ND53" s="444"/>
      <c r="NE53" s="444"/>
      <c r="NF53" s="444"/>
      <c r="NG53" s="444"/>
      <c r="NH53" s="444"/>
      <c r="NI53" s="444"/>
      <c r="NJ53" s="444"/>
      <c r="NK53" s="444"/>
      <c r="NL53" s="444"/>
      <c r="NM53" s="444"/>
      <c r="NN53" s="444"/>
      <c r="NO53" s="444"/>
      <c r="NP53" s="444"/>
      <c r="NQ53" s="444"/>
      <c r="NR53" s="444"/>
      <c r="NS53" s="444"/>
      <c r="NT53" s="444"/>
      <c r="NU53" s="444"/>
      <c r="NV53" s="444"/>
      <c r="NW53" s="444"/>
      <c r="NX53" s="444"/>
      <c r="NY53" s="444"/>
      <c r="NZ53" s="444"/>
      <c r="OA53" s="444"/>
      <c r="OB53" s="444"/>
      <c r="OC53" s="444"/>
      <c r="OD53" s="444"/>
      <c r="OE53" s="444"/>
      <c r="OF53" s="444"/>
      <c r="OG53" s="444"/>
      <c r="OH53" s="444"/>
      <c r="OI53" s="444"/>
      <c r="OJ53" s="444"/>
      <c r="OK53" s="444"/>
      <c r="OL53" s="444"/>
      <c r="OM53" s="444"/>
      <c r="ON53" s="444"/>
      <c r="OO53" s="444"/>
      <c r="OP53" s="444"/>
      <c r="OQ53" s="444"/>
      <c r="OR53" s="444"/>
      <c r="OS53" s="444"/>
      <c r="OT53" s="444"/>
      <c r="OU53" s="444"/>
      <c r="OV53" s="444"/>
      <c r="OW53" s="444"/>
      <c r="OX53" s="444"/>
      <c r="OY53" s="444"/>
      <c r="OZ53" s="444"/>
      <c r="PA53" s="444"/>
      <c r="PB53" s="444"/>
      <c r="PC53" s="444"/>
      <c r="PD53" s="444"/>
      <c r="PE53" s="444"/>
      <c r="PF53" s="444"/>
      <c r="PG53" s="444"/>
      <c r="PH53" s="444"/>
      <c r="PI53" s="444"/>
      <c r="PJ53" s="444"/>
      <c r="PK53" s="444"/>
      <c r="PL53" s="444"/>
      <c r="PM53" s="444"/>
      <c r="PN53" s="444"/>
      <c r="PO53" s="444"/>
      <c r="PP53" s="444"/>
      <c r="PQ53" s="444"/>
      <c r="PR53" s="444"/>
      <c r="PS53" s="444"/>
      <c r="PT53" s="444"/>
      <c r="PU53" s="444"/>
      <c r="PV53" s="444"/>
      <c r="PW53" s="444"/>
      <c r="PX53" s="444"/>
      <c r="PY53" s="444"/>
      <c r="PZ53" s="444"/>
      <c r="QA53" s="444"/>
      <c r="QB53" s="444"/>
      <c r="QC53" s="444"/>
      <c r="QD53" s="444"/>
      <c r="QE53" s="444"/>
      <c r="QF53" s="444"/>
      <c r="QG53" s="444"/>
      <c r="QH53" s="444"/>
      <c r="QI53" s="444"/>
      <c r="QJ53" s="444"/>
      <c r="QK53" s="444"/>
      <c r="QL53" s="444"/>
      <c r="QM53" s="444"/>
      <c r="QN53" s="444"/>
      <c r="QO53" s="444"/>
      <c r="QP53" s="444"/>
      <c r="QQ53" s="444"/>
      <c r="QR53" s="444"/>
      <c r="QS53" s="444"/>
      <c r="QT53" s="444"/>
      <c r="QU53" s="444"/>
      <c r="QV53" s="444"/>
      <c r="QW53" s="444"/>
      <c r="QX53" s="444"/>
      <c r="QY53" s="444"/>
      <c r="QZ53" s="444"/>
      <c r="RA53" s="444"/>
      <c r="RB53" s="444"/>
      <c r="RC53" s="444"/>
      <c r="RD53" s="444"/>
      <c r="RE53" s="444"/>
      <c r="RF53" s="444"/>
      <c r="RG53" s="444"/>
      <c r="RH53" s="444"/>
      <c r="RI53" s="444"/>
      <c r="RJ53" s="444"/>
      <c r="RK53" s="444"/>
      <c r="RL53" s="444"/>
      <c r="RM53" s="444"/>
      <c r="RN53" s="444"/>
      <c r="RO53" s="444"/>
      <c r="RP53" s="444"/>
      <c r="RQ53" s="444"/>
      <c r="RR53" s="444"/>
      <c r="RS53" s="444"/>
      <c r="RT53" s="444"/>
      <c r="RU53" s="444"/>
      <c r="RV53" s="444"/>
      <c r="RW53" s="444"/>
      <c r="RX53" s="444"/>
      <c r="RY53" s="444"/>
      <c r="RZ53" s="444"/>
      <c r="SA53" s="444"/>
      <c r="SB53" s="444"/>
      <c r="SC53" s="444"/>
      <c r="SD53" s="444"/>
      <c r="SE53" s="444"/>
      <c r="SF53" s="444"/>
      <c r="SG53" s="444"/>
      <c r="SH53" s="444"/>
      <c r="SI53" s="444"/>
      <c r="SJ53" s="444"/>
      <c r="SK53" s="444"/>
      <c r="SL53" s="444"/>
      <c r="SM53" s="444"/>
      <c r="SN53" s="444"/>
      <c r="SO53" s="444"/>
      <c r="SP53" s="444"/>
      <c r="SQ53" s="444"/>
      <c r="SR53" s="444"/>
      <c r="SS53" s="444"/>
      <c r="ST53" s="444"/>
      <c r="SU53" s="444"/>
      <c r="SV53" s="444"/>
      <c r="SW53" s="444"/>
      <c r="SX53" s="444"/>
      <c r="SY53" s="444"/>
      <c r="SZ53" s="444"/>
      <c r="TA53" s="444"/>
      <c r="TB53" s="444"/>
      <c r="TC53" s="444"/>
      <c r="TD53" s="444"/>
      <c r="TE53" s="444"/>
      <c r="TF53" s="444"/>
      <c r="TG53" s="444"/>
      <c r="TH53" s="444"/>
      <c r="TI53" s="444"/>
      <c r="TJ53" s="444"/>
      <c r="TK53" s="444"/>
      <c r="TL53" s="444"/>
      <c r="TM53" s="444"/>
      <c r="TN53" s="444"/>
      <c r="TO53" s="444"/>
      <c r="TP53" s="444"/>
      <c r="TQ53" s="444"/>
      <c r="TR53" s="444"/>
      <c r="TS53" s="444"/>
      <c r="TT53" s="444"/>
      <c r="TU53" s="444"/>
      <c r="TV53" s="444"/>
      <c r="TW53" s="444"/>
      <c r="TX53" s="444"/>
      <c r="TY53" s="444"/>
      <c r="TZ53" s="444"/>
      <c r="UA53" s="444"/>
      <c r="UB53" s="444"/>
      <c r="UC53" s="444"/>
      <c r="UD53" s="444"/>
      <c r="UE53" s="444"/>
      <c r="UF53" s="444"/>
      <c r="UG53" s="444"/>
      <c r="UH53" s="444"/>
      <c r="UI53" s="444"/>
      <c r="UJ53" s="444"/>
      <c r="UK53" s="444"/>
      <c r="UL53" s="444"/>
      <c r="UM53" s="444"/>
      <c r="UN53" s="444"/>
      <c r="UO53" s="444"/>
      <c r="UP53" s="444"/>
      <c r="UQ53" s="444"/>
      <c r="UR53" s="444"/>
      <c r="US53" s="444"/>
      <c r="UT53" s="444"/>
      <c r="UU53" s="444"/>
      <c r="UV53" s="444"/>
      <c r="UW53" s="444"/>
      <c r="UX53" s="444"/>
      <c r="UY53" s="444"/>
      <c r="UZ53" s="444"/>
      <c r="VA53" s="444"/>
      <c r="VB53" s="444"/>
      <c r="VC53" s="444"/>
      <c r="VD53" s="444"/>
      <c r="VE53" s="444"/>
      <c r="VF53" s="444"/>
      <c r="VG53" s="444"/>
      <c r="VH53" s="444"/>
      <c r="VI53" s="444"/>
      <c r="VJ53" s="444"/>
      <c r="VK53" s="444"/>
      <c r="VL53" s="444"/>
      <c r="VM53" s="444"/>
      <c r="VN53" s="444"/>
      <c r="VO53" s="444"/>
      <c r="VP53" s="444"/>
      <c r="VQ53" s="444"/>
      <c r="VR53" s="444"/>
      <c r="VS53" s="444"/>
      <c r="VT53" s="444"/>
      <c r="VU53" s="444"/>
      <c r="VV53" s="444"/>
      <c r="VW53" s="444"/>
      <c r="VX53" s="444"/>
      <c r="VY53" s="444"/>
      <c r="VZ53" s="444"/>
      <c r="WA53" s="444"/>
      <c r="WB53" s="444"/>
      <c r="WC53" s="444"/>
      <c r="WD53" s="444"/>
      <c r="WE53" s="444"/>
      <c r="WF53" s="444"/>
      <c r="WG53" s="444"/>
      <c r="WH53" s="444"/>
      <c r="WI53" s="444"/>
      <c r="WJ53" s="444"/>
      <c r="WK53" s="444"/>
      <c r="WL53" s="444"/>
      <c r="WM53" s="444"/>
      <c r="WN53" s="444"/>
      <c r="WO53" s="444"/>
      <c r="WP53" s="444"/>
      <c r="WQ53" s="444"/>
      <c r="WR53" s="444"/>
      <c r="WS53" s="444"/>
      <c r="WT53" s="444"/>
      <c r="WU53" s="444"/>
      <c r="WV53" s="444"/>
      <c r="WW53" s="444"/>
      <c r="WX53" s="444"/>
      <c r="WY53" s="444"/>
      <c r="WZ53" s="444"/>
      <c r="XA53" s="444"/>
      <c r="XB53" s="444"/>
      <c r="XC53" s="444"/>
      <c r="XD53" s="444"/>
      <c r="XE53" s="444"/>
      <c r="XF53" s="444"/>
      <c r="XG53" s="443"/>
    </row>
    <row r="54" spans="1:631" s="455" customFormat="1" ht="14.4">
      <c r="A54" s="1137"/>
      <c r="B54" s="1163" t="s">
        <v>241</v>
      </c>
      <c r="C54" s="1164" t="s">
        <v>1401</v>
      </c>
      <c r="D54" s="1172">
        <v>12</v>
      </c>
      <c r="E54" s="374">
        <f t="shared" si="13"/>
        <v>2.7565971801433144E-2</v>
      </c>
      <c r="F54" s="1166" t="s">
        <v>32</v>
      </c>
      <c r="G54" s="1167">
        <v>235</v>
      </c>
      <c r="H54" s="1168">
        <f t="shared" si="4"/>
        <v>17</v>
      </c>
      <c r="I54" s="1169">
        <f t="shared" si="5"/>
        <v>15</v>
      </c>
      <c r="J54" s="1169">
        <f t="shared" si="6"/>
        <v>15</v>
      </c>
      <c r="K54" s="447">
        <f t="shared" si="7"/>
        <v>0</v>
      </c>
      <c r="L54" s="448">
        <v>3995</v>
      </c>
      <c r="M54" s="447"/>
      <c r="N54" s="1170">
        <v>528.75</v>
      </c>
      <c r="O54" s="1170">
        <v>3525</v>
      </c>
      <c r="P54" s="449">
        <f t="shared" si="8"/>
        <v>0</v>
      </c>
      <c r="Q54" s="1170">
        <v>3525</v>
      </c>
      <c r="R54" s="449"/>
      <c r="S54" s="450"/>
      <c r="T54" s="449"/>
      <c r="U54" s="451">
        <v>0</v>
      </c>
      <c r="V54" s="450">
        <f t="shared" si="1"/>
        <v>0</v>
      </c>
      <c r="W54" s="449">
        <f t="shared" si="1"/>
        <v>0</v>
      </c>
      <c r="X54" s="449">
        <f>-PV(Discount_Rate,D54,U54)*G54</f>
        <v>0</v>
      </c>
      <c r="Y54" s="452">
        <f t="shared" si="14"/>
        <v>0.68317670063866887</v>
      </c>
      <c r="Z54" s="450">
        <f t="shared" si="3"/>
        <v>2729.290919051482</v>
      </c>
      <c r="AA54" s="453" t="str">
        <f t="shared" si="9"/>
        <v/>
      </c>
      <c r="AB54" s="1171" t="str">
        <f t="shared" si="10"/>
        <v/>
      </c>
      <c r="AC54" s="444"/>
      <c r="AD54" s="444"/>
      <c r="AE54" s="444"/>
      <c r="AF54" s="444"/>
      <c r="AG54" s="444"/>
      <c r="AH54" s="444"/>
      <c r="AI54" s="444"/>
      <c r="AJ54" s="444"/>
      <c r="AK54" s="444"/>
      <c r="AL54" s="444"/>
      <c r="AM54" s="444"/>
      <c r="AN54" s="444"/>
      <c r="AO54" s="444"/>
      <c r="AP54" s="444"/>
      <c r="AQ54" s="444"/>
      <c r="AR54" s="444"/>
      <c r="AS54" s="444"/>
      <c r="AT54" s="444"/>
      <c r="AU54" s="444"/>
      <c r="AV54" s="444"/>
      <c r="AW54" s="444"/>
      <c r="AX54" s="444"/>
      <c r="AY54" s="444"/>
      <c r="AZ54" s="444"/>
      <c r="BA54" s="444"/>
      <c r="BB54" s="444"/>
      <c r="BC54" s="444"/>
      <c r="BD54" s="444"/>
      <c r="BE54" s="444"/>
      <c r="BF54" s="444"/>
      <c r="BG54" s="444"/>
      <c r="BH54" s="444"/>
      <c r="BI54" s="444"/>
      <c r="BJ54" s="444"/>
      <c r="BK54" s="444"/>
      <c r="BL54" s="444"/>
      <c r="BM54" s="444"/>
      <c r="BN54" s="444"/>
      <c r="BO54" s="444"/>
      <c r="BP54" s="444"/>
      <c r="BQ54" s="444"/>
      <c r="BR54" s="444"/>
      <c r="BS54" s="444"/>
      <c r="BT54" s="444"/>
      <c r="BU54" s="444"/>
      <c r="BV54" s="444"/>
      <c r="BW54" s="444"/>
      <c r="BX54" s="444"/>
      <c r="BY54" s="444"/>
      <c r="BZ54" s="444"/>
      <c r="CA54" s="444"/>
      <c r="CB54" s="444"/>
      <c r="CC54" s="444"/>
      <c r="CD54" s="444"/>
      <c r="CE54" s="444"/>
      <c r="CF54" s="444"/>
      <c r="CG54" s="444"/>
      <c r="CH54" s="444"/>
      <c r="CI54" s="444"/>
      <c r="CJ54" s="444"/>
      <c r="CK54" s="444"/>
      <c r="CL54" s="444"/>
      <c r="CM54" s="444"/>
      <c r="CN54" s="444"/>
      <c r="CO54" s="444"/>
      <c r="CP54" s="444"/>
      <c r="CQ54" s="444"/>
      <c r="CR54" s="444"/>
      <c r="CS54" s="444"/>
      <c r="CT54" s="444"/>
      <c r="CU54" s="444"/>
      <c r="CV54" s="444"/>
      <c r="CW54" s="444"/>
      <c r="CX54" s="444"/>
      <c r="CY54" s="444"/>
      <c r="CZ54" s="444"/>
      <c r="DA54" s="444"/>
      <c r="DB54" s="444"/>
      <c r="DC54" s="444"/>
      <c r="DD54" s="444"/>
      <c r="DE54" s="444"/>
      <c r="DF54" s="444"/>
      <c r="DG54" s="444"/>
      <c r="DH54" s="444"/>
      <c r="DI54" s="444"/>
      <c r="DJ54" s="444"/>
      <c r="DK54" s="444"/>
      <c r="DL54" s="444"/>
      <c r="DM54" s="444"/>
      <c r="DN54" s="444"/>
      <c r="DO54" s="444"/>
      <c r="DP54" s="444"/>
      <c r="DQ54" s="444"/>
      <c r="DR54" s="444"/>
      <c r="DS54" s="444"/>
      <c r="DT54" s="444"/>
      <c r="DU54" s="444"/>
      <c r="DV54" s="444"/>
      <c r="DW54" s="444"/>
      <c r="DX54" s="444"/>
      <c r="DY54" s="444"/>
      <c r="DZ54" s="444"/>
      <c r="EA54" s="444"/>
      <c r="EB54" s="444"/>
      <c r="EC54" s="444"/>
      <c r="ED54" s="444"/>
      <c r="EE54" s="444"/>
      <c r="EF54" s="444"/>
      <c r="EG54" s="444"/>
      <c r="EH54" s="444"/>
      <c r="EI54" s="444"/>
      <c r="EJ54" s="444"/>
      <c r="EK54" s="444"/>
      <c r="EL54" s="444"/>
      <c r="EM54" s="444"/>
      <c r="EN54" s="444"/>
      <c r="EO54" s="444"/>
      <c r="EP54" s="444"/>
      <c r="EQ54" s="444"/>
      <c r="ER54" s="444"/>
      <c r="ES54" s="444"/>
      <c r="ET54" s="444"/>
      <c r="EU54" s="444"/>
      <c r="EV54" s="444"/>
      <c r="EW54" s="444"/>
      <c r="EX54" s="444"/>
      <c r="EY54" s="444"/>
      <c r="EZ54" s="444"/>
      <c r="FA54" s="444"/>
      <c r="FB54" s="444"/>
      <c r="FC54" s="444"/>
      <c r="FD54" s="444"/>
      <c r="FE54" s="444"/>
      <c r="FF54" s="444"/>
      <c r="FG54" s="444"/>
      <c r="FH54" s="444"/>
      <c r="FI54" s="444"/>
      <c r="FJ54" s="444"/>
      <c r="FK54" s="444"/>
      <c r="FL54" s="444"/>
      <c r="FM54" s="444"/>
      <c r="FN54" s="444"/>
      <c r="FO54" s="444"/>
      <c r="FP54" s="444"/>
      <c r="FQ54" s="444"/>
      <c r="FR54" s="444"/>
      <c r="FS54" s="444"/>
      <c r="FT54" s="444"/>
      <c r="FU54" s="444"/>
      <c r="FV54" s="444"/>
      <c r="FW54" s="444"/>
      <c r="FX54" s="444"/>
      <c r="FY54" s="444"/>
      <c r="FZ54" s="444"/>
      <c r="GA54" s="444"/>
      <c r="GB54" s="444"/>
      <c r="GC54" s="444"/>
      <c r="GD54" s="444"/>
      <c r="GE54" s="444"/>
      <c r="GF54" s="444"/>
      <c r="GG54" s="444"/>
      <c r="GH54" s="444"/>
      <c r="GI54" s="444"/>
      <c r="GJ54" s="444"/>
      <c r="GK54" s="444"/>
      <c r="GL54" s="444"/>
      <c r="GM54" s="444"/>
      <c r="GN54" s="444"/>
      <c r="GO54" s="444"/>
      <c r="GP54" s="444"/>
      <c r="GQ54" s="444"/>
      <c r="GR54" s="444"/>
      <c r="GS54" s="444"/>
      <c r="GT54" s="444"/>
      <c r="GU54" s="444"/>
      <c r="GV54" s="444"/>
      <c r="GW54" s="444"/>
      <c r="GX54" s="444"/>
      <c r="GY54" s="444"/>
      <c r="GZ54" s="444"/>
      <c r="HA54" s="444"/>
      <c r="HB54" s="444"/>
      <c r="HC54" s="444"/>
      <c r="HD54" s="444"/>
      <c r="HE54" s="444"/>
      <c r="HF54" s="444"/>
      <c r="HG54" s="444"/>
      <c r="HH54" s="444"/>
      <c r="HI54" s="444"/>
      <c r="HJ54" s="444"/>
      <c r="HK54" s="444"/>
      <c r="HL54" s="444"/>
      <c r="HM54" s="444"/>
      <c r="HN54" s="444"/>
      <c r="HO54" s="444"/>
      <c r="HP54" s="444"/>
      <c r="HQ54" s="444"/>
      <c r="HR54" s="444"/>
      <c r="HS54" s="444"/>
      <c r="HT54" s="444"/>
      <c r="HU54" s="444"/>
      <c r="HV54" s="444"/>
      <c r="HW54" s="444"/>
      <c r="HX54" s="444"/>
      <c r="HY54" s="444"/>
      <c r="HZ54" s="444"/>
      <c r="IA54" s="444"/>
      <c r="IB54" s="444"/>
      <c r="IC54" s="444"/>
      <c r="ID54" s="444"/>
      <c r="IE54" s="444"/>
      <c r="IF54" s="444"/>
      <c r="IG54" s="444"/>
      <c r="IH54" s="444"/>
      <c r="II54" s="444"/>
      <c r="IJ54" s="444"/>
      <c r="IK54" s="444"/>
      <c r="IL54" s="444"/>
      <c r="IM54" s="444"/>
      <c r="IN54" s="444"/>
      <c r="IO54" s="444"/>
      <c r="IP54" s="444"/>
      <c r="IQ54" s="444"/>
      <c r="IR54" s="444"/>
      <c r="IS54" s="444"/>
      <c r="IT54" s="444"/>
      <c r="IU54" s="444"/>
      <c r="IV54" s="444"/>
      <c r="IW54" s="444"/>
      <c r="IX54" s="444"/>
      <c r="IY54" s="444"/>
      <c r="IZ54" s="444"/>
      <c r="JA54" s="444"/>
      <c r="JB54" s="444"/>
      <c r="JC54" s="444"/>
      <c r="JD54" s="444"/>
      <c r="JE54" s="444"/>
      <c r="JF54" s="444"/>
      <c r="JG54" s="444"/>
      <c r="JH54" s="444"/>
      <c r="JI54" s="444"/>
      <c r="JJ54" s="444"/>
      <c r="JK54" s="444"/>
      <c r="JL54" s="444"/>
      <c r="JM54" s="444"/>
      <c r="JN54" s="444"/>
      <c r="JO54" s="444"/>
      <c r="JP54" s="444"/>
      <c r="JQ54" s="444"/>
      <c r="JR54" s="444"/>
      <c r="JS54" s="444"/>
      <c r="JT54" s="444"/>
      <c r="JU54" s="444"/>
      <c r="JV54" s="444"/>
      <c r="JW54" s="444"/>
      <c r="JX54" s="444"/>
      <c r="JY54" s="444"/>
      <c r="JZ54" s="444"/>
      <c r="KA54" s="444"/>
      <c r="KB54" s="444"/>
      <c r="KC54" s="444"/>
      <c r="KD54" s="444"/>
      <c r="KE54" s="444"/>
      <c r="KF54" s="444"/>
      <c r="KG54" s="444"/>
      <c r="KH54" s="444"/>
      <c r="KI54" s="444"/>
      <c r="KJ54" s="444"/>
      <c r="KK54" s="444"/>
      <c r="KL54" s="444"/>
      <c r="KM54" s="444"/>
      <c r="KN54" s="444"/>
      <c r="KO54" s="444"/>
      <c r="KP54" s="444"/>
      <c r="KQ54" s="444"/>
      <c r="KR54" s="444"/>
      <c r="KS54" s="444"/>
      <c r="KT54" s="444"/>
      <c r="KU54" s="444"/>
      <c r="KV54" s="444"/>
      <c r="KW54" s="444"/>
      <c r="KX54" s="444"/>
      <c r="KY54" s="444"/>
      <c r="KZ54" s="444"/>
      <c r="LA54" s="444"/>
      <c r="LB54" s="444"/>
      <c r="LC54" s="444"/>
      <c r="LD54" s="444"/>
      <c r="LE54" s="444"/>
      <c r="LF54" s="444"/>
      <c r="LG54" s="444"/>
      <c r="LH54" s="444"/>
      <c r="LI54" s="444"/>
      <c r="LJ54" s="444"/>
      <c r="LK54" s="444"/>
      <c r="LL54" s="444"/>
      <c r="LM54" s="444"/>
      <c r="LN54" s="444"/>
      <c r="LO54" s="444"/>
      <c r="LP54" s="444"/>
      <c r="LQ54" s="444"/>
      <c r="LR54" s="444"/>
      <c r="LS54" s="444"/>
      <c r="LT54" s="444"/>
      <c r="LU54" s="444"/>
      <c r="LV54" s="444"/>
      <c r="LW54" s="444"/>
      <c r="LX54" s="444"/>
      <c r="LY54" s="444"/>
      <c r="LZ54" s="444"/>
      <c r="MA54" s="444"/>
      <c r="MB54" s="444"/>
      <c r="MC54" s="444"/>
      <c r="MD54" s="444"/>
      <c r="ME54" s="444"/>
      <c r="MF54" s="444"/>
      <c r="MG54" s="444"/>
      <c r="MH54" s="444"/>
      <c r="MI54" s="444"/>
      <c r="MJ54" s="444"/>
      <c r="MK54" s="444"/>
      <c r="ML54" s="444"/>
      <c r="MM54" s="444"/>
      <c r="MN54" s="444"/>
      <c r="MO54" s="444"/>
      <c r="MP54" s="444"/>
      <c r="MQ54" s="444"/>
      <c r="MR54" s="444"/>
      <c r="MS54" s="444"/>
      <c r="MT54" s="444"/>
      <c r="MU54" s="444"/>
      <c r="MV54" s="444"/>
      <c r="MW54" s="444"/>
      <c r="MX54" s="444"/>
      <c r="MY54" s="444"/>
      <c r="MZ54" s="444"/>
      <c r="NA54" s="444"/>
      <c r="NB54" s="444"/>
      <c r="NC54" s="444"/>
      <c r="ND54" s="444"/>
      <c r="NE54" s="444"/>
      <c r="NF54" s="444"/>
      <c r="NG54" s="444"/>
      <c r="NH54" s="444"/>
      <c r="NI54" s="444"/>
      <c r="NJ54" s="444"/>
      <c r="NK54" s="444"/>
      <c r="NL54" s="444"/>
      <c r="NM54" s="444"/>
      <c r="NN54" s="444"/>
      <c r="NO54" s="444"/>
      <c r="NP54" s="444"/>
      <c r="NQ54" s="444"/>
      <c r="NR54" s="444"/>
      <c r="NS54" s="444"/>
      <c r="NT54" s="444"/>
      <c r="NU54" s="444"/>
      <c r="NV54" s="444"/>
      <c r="NW54" s="444"/>
      <c r="NX54" s="444"/>
      <c r="NY54" s="444"/>
      <c r="NZ54" s="444"/>
      <c r="OA54" s="444"/>
      <c r="OB54" s="444"/>
      <c r="OC54" s="444"/>
      <c r="OD54" s="444"/>
      <c r="OE54" s="444"/>
      <c r="OF54" s="444"/>
      <c r="OG54" s="444"/>
      <c r="OH54" s="444"/>
      <c r="OI54" s="444"/>
      <c r="OJ54" s="444"/>
      <c r="OK54" s="444"/>
      <c r="OL54" s="444"/>
      <c r="OM54" s="444"/>
      <c r="ON54" s="444"/>
      <c r="OO54" s="444"/>
      <c r="OP54" s="444"/>
      <c r="OQ54" s="444"/>
      <c r="OR54" s="444"/>
      <c r="OS54" s="444"/>
      <c r="OT54" s="444"/>
      <c r="OU54" s="444"/>
      <c r="OV54" s="444"/>
      <c r="OW54" s="444"/>
      <c r="OX54" s="444"/>
      <c r="OY54" s="444"/>
      <c r="OZ54" s="444"/>
      <c r="PA54" s="444"/>
      <c r="PB54" s="444"/>
      <c r="PC54" s="444"/>
      <c r="PD54" s="444"/>
      <c r="PE54" s="444"/>
      <c r="PF54" s="444"/>
      <c r="PG54" s="444"/>
      <c r="PH54" s="444"/>
      <c r="PI54" s="444"/>
      <c r="PJ54" s="444"/>
      <c r="PK54" s="444"/>
      <c r="PL54" s="444"/>
      <c r="PM54" s="444"/>
      <c r="PN54" s="444"/>
      <c r="PO54" s="444"/>
      <c r="PP54" s="444"/>
      <c r="PQ54" s="444"/>
      <c r="PR54" s="444"/>
      <c r="PS54" s="444"/>
      <c r="PT54" s="444"/>
      <c r="PU54" s="444"/>
      <c r="PV54" s="444"/>
      <c r="PW54" s="444"/>
      <c r="PX54" s="444"/>
      <c r="PY54" s="444"/>
      <c r="PZ54" s="444"/>
      <c r="QA54" s="444"/>
      <c r="QB54" s="444"/>
      <c r="QC54" s="444"/>
      <c r="QD54" s="444"/>
      <c r="QE54" s="444"/>
      <c r="QF54" s="444"/>
      <c r="QG54" s="444"/>
      <c r="QH54" s="444"/>
      <c r="QI54" s="444"/>
      <c r="QJ54" s="444"/>
      <c r="QK54" s="444"/>
      <c r="QL54" s="444"/>
      <c r="QM54" s="444"/>
      <c r="QN54" s="444"/>
      <c r="QO54" s="444"/>
      <c r="QP54" s="444"/>
      <c r="QQ54" s="444"/>
      <c r="QR54" s="444"/>
      <c r="QS54" s="444"/>
      <c r="QT54" s="444"/>
      <c r="QU54" s="444"/>
      <c r="QV54" s="444"/>
      <c r="QW54" s="444"/>
      <c r="QX54" s="444"/>
      <c r="QY54" s="444"/>
      <c r="QZ54" s="444"/>
      <c r="RA54" s="444"/>
      <c r="RB54" s="444"/>
      <c r="RC54" s="444"/>
      <c r="RD54" s="444"/>
      <c r="RE54" s="444"/>
      <c r="RF54" s="444"/>
      <c r="RG54" s="444"/>
      <c r="RH54" s="444"/>
      <c r="RI54" s="444"/>
      <c r="RJ54" s="444"/>
      <c r="RK54" s="444"/>
      <c r="RL54" s="444"/>
      <c r="RM54" s="444"/>
      <c r="RN54" s="444"/>
      <c r="RO54" s="444"/>
      <c r="RP54" s="444"/>
      <c r="RQ54" s="444"/>
      <c r="RR54" s="444"/>
      <c r="RS54" s="444"/>
      <c r="RT54" s="444"/>
      <c r="RU54" s="444"/>
      <c r="RV54" s="444"/>
      <c r="RW54" s="444"/>
      <c r="RX54" s="444"/>
      <c r="RY54" s="444"/>
      <c r="RZ54" s="444"/>
      <c r="SA54" s="444"/>
      <c r="SB54" s="444"/>
      <c r="SC54" s="444"/>
      <c r="SD54" s="444"/>
      <c r="SE54" s="444"/>
      <c r="SF54" s="444"/>
      <c r="SG54" s="444"/>
      <c r="SH54" s="444"/>
      <c r="SI54" s="444"/>
      <c r="SJ54" s="444"/>
      <c r="SK54" s="444"/>
      <c r="SL54" s="444"/>
      <c r="SM54" s="444"/>
      <c r="SN54" s="444"/>
      <c r="SO54" s="444"/>
      <c r="SP54" s="444"/>
      <c r="SQ54" s="444"/>
      <c r="SR54" s="444"/>
      <c r="SS54" s="444"/>
      <c r="ST54" s="444"/>
      <c r="SU54" s="444"/>
      <c r="SV54" s="444"/>
      <c r="SW54" s="444"/>
      <c r="SX54" s="444"/>
      <c r="SY54" s="444"/>
      <c r="SZ54" s="444"/>
      <c r="TA54" s="444"/>
      <c r="TB54" s="444"/>
      <c r="TC54" s="444"/>
      <c r="TD54" s="444"/>
      <c r="TE54" s="444"/>
      <c r="TF54" s="444"/>
      <c r="TG54" s="444"/>
      <c r="TH54" s="444"/>
      <c r="TI54" s="444"/>
      <c r="TJ54" s="444"/>
      <c r="TK54" s="444"/>
      <c r="TL54" s="444"/>
      <c r="TM54" s="444"/>
      <c r="TN54" s="444"/>
      <c r="TO54" s="444"/>
      <c r="TP54" s="444"/>
      <c r="TQ54" s="444"/>
      <c r="TR54" s="444"/>
      <c r="TS54" s="444"/>
      <c r="TT54" s="444"/>
      <c r="TU54" s="444"/>
      <c r="TV54" s="444"/>
      <c r="TW54" s="444"/>
      <c r="TX54" s="444"/>
      <c r="TY54" s="444"/>
      <c r="TZ54" s="444"/>
      <c r="UA54" s="444"/>
      <c r="UB54" s="444"/>
      <c r="UC54" s="444"/>
      <c r="UD54" s="444"/>
      <c r="UE54" s="444"/>
      <c r="UF54" s="444"/>
      <c r="UG54" s="444"/>
      <c r="UH54" s="444"/>
      <c r="UI54" s="444"/>
      <c r="UJ54" s="444"/>
      <c r="UK54" s="444"/>
      <c r="UL54" s="444"/>
      <c r="UM54" s="444"/>
      <c r="UN54" s="444"/>
      <c r="UO54" s="444"/>
      <c r="UP54" s="444"/>
      <c r="UQ54" s="444"/>
      <c r="UR54" s="444"/>
      <c r="US54" s="444"/>
      <c r="UT54" s="444"/>
      <c r="UU54" s="444"/>
      <c r="UV54" s="444"/>
      <c r="UW54" s="444"/>
      <c r="UX54" s="444"/>
      <c r="UY54" s="444"/>
      <c r="UZ54" s="444"/>
      <c r="VA54" s="444"/>
      <c r="VB54" s="444"/>
      <c r="VC54" s="444"/>
      <c r="VD54" s="444"/>
      <c r="VE54" s="444"/>
      <c r="VF54" s="444"/>
      <c r="VG54" s="444"/>
      <c r="VH54" s="444"/>
      <c r="VI54" s="444"/>
      <c r="VJ54" s="444"/>
      <c r="VK54" s="444"/>
      <c r="VL54" s="444"/>
      <c r="VM54" s="444"/>
      <c r="VN54" s="444"/>
      <c r="VO54" s="444"/>
      <c r="VP54" s="444"/>
      <c r="VQ54" s="444"/>
      <c r="VR54" s="444"/>
      <c r="VS54" s="444"/>
      <c r="VT54" s="444"/>
      <c r="VU54" s="444"/>
      <c r="VV54" s="444"/>
      <c r="VW54" s="444"/>
      <c r="VX54" s="444"/>
      <c r="VY54" s="444"/>
      <c r="VZ54" s="444"/>
      <c r="WA54" s="444"/>
      <c r="WB54" s="444"/>
      <c r="WC54" s="444"/>
      <c r="WD54" s="444"/>
      <c r="WE54" s="444"/>
      <c r="WF54" s="444"/>
      <c r="WG54" s="444"/>
      <c r="WH54" s="444"/>
      <c r="WI54" s="444"/>
      <c r="WJ54" s="444"/>
      <c r="WK54" s="444"/>
      <c r="WL54" s="444"/>
      <c r="WM54" s="444"/>
      <c r="WN54" s="444"/>
      <c r="WO54" s="444"/>
      <c r="WP54" s="444"/>
      <c r="WQ54" s="444"/>
      <c r="WR54" s="444"/>
      <c r="WS54" s="444"/>
      <c r="WT54" s="444"/>
      <c r="WU54" s="444"/>
      <c r="WV54" s="444"/>
      <c r="WW54" s="444"/>
      <c r="WX54" s="444"/>
      <c r="WY54" s="444"/>
      <c r="WZ54" s="444"/>
      <c r="XA54" s="444"/>
      <c r="XB54" s="444"/>
      <c r="XC54" s="444"/>
      <c r="XD54" s="444"/>
      <c r="XE54" s="444"/>
      <c r="XF54" s="444"/>
      <c r="XG54" s="443"/>
    </row>
    <row r="55" spans="1:631" s="455" customFormat="1" ht="14.4">
      <c r="A55" s="1137"/>
      <c r="B55" s="1163" t="s">
        <v>241</v>
      </c>
      <c r="C55" s="1164" t="s">
        <v>822</v>
      </c>
      <c r="D55" s="1172">
        <v>12</v>
      </c>
      <c r="E55" s="374">
        <f t="shared" si="13"/>
        <v>9.7947177269458355E-2</v>
      </c>
      <c r="F55" s="1166" t="s">
        <v>32</v>
      </c>
      <c r="G55" s="1167">
        <v>850</v>
      </c>
      <c r="H55" s="1168">
        <f t="shared" si="4"/>
        <v>16.70000014810001</v>
      </c>
      <c r="I55" s="1169">
        <f t="shared" si="5"/>
        <v>15</v>
      </c>
      <c r="J55" s="1169">
        <f t="shared" si="6"/>
        <v>15</v>
      </c>
      <c r="K55" s="447">
        <f t="shared" si="7"/>
        <v>0</v>
      </c>
      <c r="L55" s="448">
        <v>14195.00012588501</v>
      </c>
      <c r="M55" s="447"/>
      <c r="N55" s="1170">
        <v>1912.5</v>
      </c>
      <c r="O55" s="1170">
        <v>12750</v>
      </c>
      <c r="P55" s="449">
        <f t="shared" si="8"/>
        <v>0</v>
      </c>
      <c r="Q55" s="1170">
        <v>12750</v>
      </c>
      <c r="R55" s="449"/>
      <c r="S55" s="450"/>
      <c r="T55" s="449"/>
      <c r="U55" s="451">
        <v>0</v>
      </c>
      <c r="V55" s="450">
        <f t="shared" si="1"/>
        <v>0</v>
      </c>
      <c r="W55" s="449">
        <f t="shared" si="1"/>
        <v>0</v>
      </c>
      <c r="X55" s="449">
        <f>-PV(Discount_Rate,D55,U55)*G55</f>
        <v>0</v>
      </c>
      <c r="Y55" s="452">
        <f t="shared" si="14"/>
        <v>0.68317670063866887</v>
      </c>
      <c r="Z55" s="450">
        <f t="shared" si="3"/>
        <v>9697.6933515676101</v>
      </c>
      <c r="AA55" s="453" t="str">
        <f t="shared" si="9"/>
        <v/>
      </c>
      <c r="AB55" s="1171" t="str">
        <f t="shared" si="10"/>
        <v/>
      </c>
      <c r="AC55" s="444"/>
      <c r="AD55" s="444"/>
      <c r="AE55" s="444"/>
      <c r="AF55" s="444"/>
      <c r="AG55" s="444"/>
      <c r="AH55" s="444"/>
      <c r="AI55" s="444"/>
      <c r="AJ55" s="444"/>
      <c r="AK55" s="444"/>
      <c r="AL55" s="444"/>
      <c r="AM55" s="444"/>
      <c r="AN55" s="444"/>
      <c r="AO55" s="444"/>
      <c r="AP55" s="444"/>
      <c r="AQ55" s="444"/>
      <c r="AR55" s="444"/>
      <c r="AS55" s="444"/>
      <c r="AT55" s="444"/>
      <c r="AU55" s="444"/>
      <c r="AV55" s="444"/>
      <c r="AW55" s="444"/>
      <c r="AX55" s="444"/>
      <c r="AY55" s="444"/>
      <c r="AZ55" s="444"/>
      <c r="BA55" s="444"/>
      <c r="BB55" s="444"/>
      <c r="BC55" s="444"/>
      <c r="BD55" s="444"/>
      <c r="BE55" s="444"/>
      <c r="BF55" s="444"/>
      <c r="BG55" s="444"/>
      <c r="BH55" s="444"/>
      <c r="BI55" s="444"/>
      <c r="BJ55" s="444"/>
      <c r="BK55" s="444"/>
      <c r="BL55" s="444"/>
      <c r="BM55" s="444"/>
      <c r="BN55" s="444"/>
      <c r="BO55" s="444"/>
      <c r="BP55" s="444"/>
      <c r="BQ55" s="444"/>
      <c r="BR55" s="444"/>
      <c r="BS55" s="444"/>
      <c r="BT55" s="444"/>
      <c r="BU55" s="444"/>
      <c r="BV55" s="444"/>
      <c r="BW55" s="444"/>
      <c r="BX55" s="444"/>
      <c r="BY55" s="444"/>
      <c r="BZ55" s="444"/>
      <c r="CA55" s="444"/>
      <c r="CB55" s="444"/>
      <c r="CC55" s="444"/>
      <c r="CD55" s="444"/>
      <c r="CE55" s="444"/>
      <c r="CF55" s="444"/>
      <c r="CG55" s="444"/>
      <c r="CH55" s="444"/>
      <c r="CI55" s="444"/>
      <c r="CJ55" s="444"/>
      <c r="CK55" s="444"/>
      <c r="CL55" s="444"/>
      <c r="CM55" s="444"/>
      <c r="CN55" s="444"/>
      <c r="CO55" s="444"/>
      <c r="CP55" s="444"/>
      <c r="CQ55" s="444"/>
      <c r="CR55" s="444"/>
      <c r="CS55" s="444"/>
      <c r="CT55" s="444"/>
      <c r="CU55" s="444"/>
      <c r="CV55" s="444"/>
      <c r="CW55" s="444"/>
      <c r="CX55" s="444"/>
      <c r="CY55" s="444"/>
      <c r="CZ55" s="444"/>
      <c r="DA55" s="444"/>
      <c r="DB55" s="444"/>
      <c r="DC55" s="444"/>
      <c r="DD55" s="444"/>
      <c r="DE55" s="444"/>
      <c r="DF55" s="444"/>
      <c r="DG55" s="444"/>
      <c r="DH55" s="444"/>
      <c r="DI55" s="444"/>
      <c r="DJ55" s="444"/>
      <c r="DK55" s="444"/>
      <c r="DL55" s="444"/>
      <c r="DM55" s="444"/>
      <c r="DN55" s="444"/>
      <c r="DO55" s="444"/>
      <c r="DP55" s="444"/>
      <c r="DQ55" s="444"/>
      <c r="DR55" s="444"/>
      <c r="DS55" s="444"/>
      <c r="DT55" s="444"/>
      <c r="DU55" s="444"/>
      <c r="DV55" s="444"/>
      <c r="DW55" s="444"/>
      <c r="DX55" s="444"/>
      <c r="DY55" s="444"/>
      <c r="DZ55" s="444"/>
      <c r="EA55" s="444"/>
      <c r="EB55" s="444"/>
      <c r="EC55" s="444"/>
      <c r="ED55" s="444"/>
      <c r="EE55" s="444"/>
      <c r="EF55" s="444"/>
      <c r="EG55" s="444"/>
      <c r="EH55" s="444"/>
      <c r="EI55" s="444"/>
      <c r="EJ55" s="444"/>
      <c r="EK55" s="444"/>
      <c r="EL55" s="444"/>
      <c r="EM55" s="444"/>
      <c r="EN55" s="444"/>
      <c r="EO55" s="444"/>
      <c r="EP55" s="444"/>
      <c r="EQ55" s="444"/>
      <c r="ER55" s="444"/>
      <c r="ES55" s="444"/>
      <c r="ET55" s="444"/>
      <c r="EU55" s="444"/>
      <c r="EV55" s="444"/>
      <c r="EW55" s="444"/>
      <c r="EX55" s="444"/>
      <c r="EY55" s="444"/>
      <c r="EZ55" s="444"/>
      <c r="FA55" s="444"/>
      <c r="FB55" s="444"/>
      <c r="FC55" s="444"/>
      <c r="FD55" s="444"/>
      <c r="FE55" s="444"/>
      <c r="FF55" s="444"/>
      <c r="FG55" s="444"/>
      <c r="FH55" s="444"/>
      <c r="FI55" s="444"/>
      <c r="FJ55" s="444"/>
      <c r="FK55" s="444"/>
      <c r="FL55" s="444"/>
      <c r="FM55" s="444"/>
      <c r="FN55" s="444"/>
      <c r="FO55" s="444"/>
      <c r="FP55" s="444"/>
      <c r="FQ55" s="444"/>
      <c r="FR55" s="444"/>
      <c r="FS55" s="444"/>
      <c r="FT55" s="444"/>
      <c r="FU55" s="444"/>
      <c r="FV55" s="444"/>
      <c r="FW55" s="444"/>
      <c r="FX55" s="444"/>
      <c r="FY55" s="444"/>
      <c r="FZ55" s="444"/>
      <c r="GA55" s="444"/>
      <c r="GB55" s="444"/>
      <c r="GC55" s="444"/>
      <c r="GD55" s="444"/>
      <c r="GE55" s="444"/>
      <c r="GF55" s="444"/>
      <c r="GG55" s="444"/>
      <c r="GH55" s="444"/>
      <c r="GI55" s="444"/>
      <c r="GJ55" s="444"/>
      <c r="GK55" s="444"/>
      <c r="GL55" s="444"/>
      <c r="GM55" s="444"/>
      <c r="GN55" s="444"/>
      <c r="GO55" s="444"/>
      <c r="GP55" s="444"/>
      <c r="GQ55" s="444"/>
      <c r="GR55" s="444"/>
      <c r="GS55" s="444"/>
      <c r="GT55" s="444"/>
      <c r="GU55" s="444"/>
      <c r="GV55" s="444"/>
      <c r="GW55" s="444"/>
      <c r="GX55" s="444"/>
      <c r="GY55" s="444"/>
      <c r="GZ55" s="444"/>
      <c r="HA55" s="444"/>
      <c r="HB55" s="444"/>
      <c r="HC55" s="444"/>
      <c r="HD55" s="444"/>
      <c r="HE55" s="444"/>
      <c r="HF55" s="444"/>
      <c r="HG55" s="444"/>
      <c r="HH55" s="444"/>
      <c r="HI55" s="444"/>
      <c r="HJ55" s="444"/>
      <c r="HK55" s="444"/>
      <c r="HL55" s="444"/>
      <c r="HM55" s="444"/>
      <c r="HN55" s="444"/>
      <c r="HO55" s="444"/>
      <c r="HP55" s="444"/>
      <c r="HQ55" s="444"/>
      <c r="HR55" s="444"/>
      <c r="HS55" s="444"/>
      <c r="HT55" s="444"/>
      <c r="HU55" s="444"/>
      <c r="HV55" s="444"/>
      <c r="HW55" s="444"/>
      <c r="HX55" s="444"/>
      <c r="HY55" s="444"/>
      <c r="HZ55" s="444"/>
      <c r="IA55" s="444"/>
      <c r="IB55" s="444"/>
      <c r="IC55" s="444"/>
      <c r="ID55" s="444"/>
      <c r="IE55" s="444"/>
      <c r="IF55" s="444"/>
      <c r="IG55" s="444"/>
      <c r="IH55" s="444"/>
      <c r="II55" s="444"/>
      <c r="IJ55" s="444"/>
      <c r="IK55" s="444"/>
      <c r="IL55" s="444"/>
      <c r="IM55" s="444"/>
      <c r="IN55" s="444"/>
      <c r="IO55" s="444"/>
      <c r="IP55" s="444"/>
      <c r="IQ55" s="444"/>
      <c r="IR55" s="444"/>
      <c r="IS55" s="444"/>
      <c r="IT55" s="444"/>
      <c r="IU55" s="444"/>
      <c r="IV55" s="444"/>
      <c r="IW55" s="444"/>
      <c r="IX55" s="444"/>
      <c r="IY55" s="444"/>
      <c r="IZ55" s="444"/>
      <c r="JA55" s="444"/>
      <c r="JB55" s="444"/>
      <c r="JC55" s="444"/>
      <c r="JD55" s="444"/>
      <c r="JE55" s="444"/>
      <c r="JF55" s="444"/>
      <c r="JG55" s="444"/>
      <c r="JH55" s="444"/>
      <c r="JI55" s="444"/>
      <c r="JJ55" s="444"/>
      <c r="JK55" s="444"/>
      <c r="JL55" s="444"/>
      <c r="JM55" s="444"/>
      <c r="JN55" s="444"/>
      <c r="JO55" s="444"/>
      <c r="JP55" s="444"/>
      <c r="JQ55" s="444"/>
      <c r="JR55" s="444"/>
      <c r="JS55" s="444"/>
      <c r="JT55" s="444"/>
      <c r="JU55" s="444"/>
      <c r="JV55" s="444"/>
      <c r="JW55" s="444"/>
      <c r="JX55" s="444"/>
      <c r="JY55" s="444"/>
      <c r="JZ55" s="444"/>
      <c r="KA55" s="444"/>
      <c r="KB55" s="444"/>
      <c r="KC55" s="444"/>
      <c r="KD55" s="444"/>
      <c r="KE55" s="444"/>
      <c r="KF55" s="444"/>
      <c r="KG55" s="444"/>
      <c r="KH55" s="444"/>
      <c r="KI55" s="444"/>
      <c r="KJ55" s="444"/>
      <c r="KK55" s="444"/>
      <c r="KL55" s="444"/>
      <c r="KM55" s="444"/>
      <c r="KN55" s="444"/>
      <c r="KO55" s="444"/>
      <c r="KP55" s="444"/>
      <c r="KQ55" s="444"/>
      <c r="KR55" s="444"/>
      <c r="KS55" s="444"/>
      <c r="KT55" s="444"/>
      <c r="KU55" s="444"/>
      <c r="KV55" s="444"/>
      <c r="KW55" s="444"/>
      <c r="KX55" s="444"/>
      <c r="KY55" s="444"/>
      <c r="KZ55" s="444"/>
      <c r="LA55" s="444"/>
      <c r="LB55" s="444"/>
      <c r="LC55" s="444"/>
      <c r="LD55" s="444"/>
      <c r="LE55" s="444"/>
      <c r="LF55" s="444"/>
      <c r="LG55" s="444"/>
      <c r="LH55" s="444"/>
      <c r="LI55" s="444"/>
      <c r="LJ55" s="444"/>
      <c r="LK55" s="444"/>
      <c r="LL55" s="444"/>
      <c r="LM55" s="444"/>
      <c r="LN55" s="444"/>
      <c r="LO55" s="444"/>
      <c r="LP55" s="444"/>
      <c r="LQ55" s="444"/>
      <c r="LR55" s="444"/>
      <c r="LS55" s="444"/>
      <c r="LT55" s="444"/>
      <c r="LU55" s="444"/>
      <c r="LV55" s="444"/>
      <c r="LW55" s="444"/>
      <c r="LX55" s="444"/>
      <c r="LY55" s="444"/>
      <c r="LZ55" s="444"/>
      <c r="MA55" s="444"/>
      <c r="MB55" s="444"/>
      <c r="MC55" s="444"/>
      <c r="MD55" s="444"/>
      <c r="ME55" s="444"/>
      <c r="MF55" s="444"/>
      <c r="MG55" s="444"/>
      <c r="MH55" s="444"/>
      <c r="MI55" s="444"/>
      <c r="MJ55" s="444"/>
      <c r="MK55" s="444"/>
      <c r="ML55" s="444"/>
      <c r="MM55" s="444"/>
      <c r="MN55" s="444"/>
      <c r="MO55" s="444"/>
      <c r="MP55" s="444"/>
      <c r="MQ55" s="444"/>
      <c r="MR55" s="444"/>
      <c r="MS55" s="444"/>
      <c r="MT55" s="444"/>
      <c r="MU55" s="444"/>
      <c r="MV55" s="444"/>
      <c r="MW55" s="444"/>
      <c r="MX55" s="444"/>
      <c r="MY55" s="444"/>
      <c r="MZ55" s="444"/>
      <c r="NA55" s="444"/>
      <c r="NB55" s="444"/>
      <c r="NC55" s="444"/>
      <c r="ND55" s="444"/>
      <c r="NE55" s="444"/>
      <c r="NF55" s="444"/>
      <c r="NG55" s="444"/>
      <c r="NH55" s="444"/>
      <c r="NI55" s="444"/>
      <c r="NJ55" s="444"/>
      <c r="NK55" s="444"/>
      <c r="NL55" s="444"/>
      <c r="NM55" s="444"/>
      <c r="NN55" s="444"/>
      <c r="NO55" s="444"/>
      <c r="NP55" s="444"/>
      <c r="NQ55" s="444"/>
      <c r="NR55" s="444"/>
      <c r="NS55" s="444"/>
      <c r="NT55" s="444"/>
      <c r="NU55" s="444"/>
      <c r="NV55" s="444"/>
      <c r="NW55" s="444"/>
      <c r="NX55" s="444"/>
      <c r="NY55" s="444"/>
      <c r="NZ55" s="444"/>
      <c r="OA55" s="444"/>
      <c r="OB55" s="444"/>
      <c r="OC55" s="444"/>
      <c r="OD55" s="444"/>
      <c r="OE55" s="444"/>
      <c r="OF55" s="444"/>
      <c r="OG55" s="444"/>
      <c r="OH55" s="444"/>
      <c r="OI55" s="444"/>
      <c r="OJ55" s="444"/>
      <c r="OK55" s="444"/>
      <c r="OL55" s="444"/>
      <c r="OM55" s="444"/>
      <c r="ON55" s="444"/>
      <c r="OO55" s="444"/>
      <c r="OP55" s="444"/>
      <c r="OQ55" s="444"/>
      <c r="OR55" s="444"/>
      <c r="OS55" s="444"/>
      <c r="OT55" s="444"/>
      <c r="OU55" s="444"/>
      <c r="OV55" s="444"/>
      <c r="OW55" s="444"/>
      <c r="OX55" s="444"/>
      <c r="OY55" s="444"/>
      <c r="OZ55" s="444"/>
      <c r="PA55" s="444"/>
      <c r="PB55" s="444"/>
      <c r="PC55" s="444"/>
      <c r="PD55" s="444"/>
      <c r="PE55" s="444"/>
      <c r="PF55" s="444"/>
      <c r="PG55" s="444"/>
      <c r="PH55" s="444"/>
      <c r="PI55" s="444"/>
      <c r="PJ55" s="444"/>
      <c r="PK55" s="444"/>
      <c r="PL55" s="444"/>
      <c r="PM55" s="444"/>
      <c r="PN55" s="444"/>
      <c r="PO55" s="444"/>
      <c r="PP55" s="444"/>
      <c r="PQ55" s="444"/>
      <c r="PR55" s="444"/>
      <c r="PS55" s="444"/>
      <c r="PT55" s="444"/>
      <c r="PU55" s="444"/>
      <c r="PV55" s="444"/>
      <c r="PW55" s="444"/>
      <c r="PX55" s="444"/>
      <c r="PY55" s="444"/>
      <c r="PZ55" s="444"/>
      <c r="QA55" s="444"/>
      <c r="QB55" s="444"/>
      <c r="QC55" s="444"/>
      <c r="QD55" s="444"/>
      <c r="QE55" s="444"/>
      <c r="QF55" s="444"/>
      <c r="QG55" s="444"/>
      <c r="QH55" s="444"/>
      <c r="QI55" s="444"/>
      <c r="QJ55" s="444"/>
      <c r="QK55" s="444"/>
      <c r="QL55" s="444"/>
      <c r="QM55" s="444"/>
      <c r="QN55" s="444"/>
      <c r="QO55" s="444"/>
      <c r="QP55" s="444"/>
      <c r="QQ55" s="444"/>
      <c r="QR55" s="444"/>
      <c r="QS55" s="444"/>
      <c r="QT55" s="444"/>
      <c r="QU55" s="444"/>
      <c r="QV55" s="444"/>
      <c r="QW55" s="444"/>
      <c r="QX55" s="444"/>
      <c r="QY55" s="444"/>
      <c r="QZ55" s="444"/>
      <c r="RA55" s="444"/>
      <c r="RB55" s="444"/>
      <c r="RC55" s="444"/>
      <c r="RD55" s="444"/>
      <c r="RE55" s="444"/>
      <c r="RF55" s="444"/>
      <c r="RG55" s="444"/>
      <c r="RH55" s="444"/>
      <c r="RI55" s="444"/>
      <c r="RJ55" s="444"/>
      <c r="RK55" s="444"/>
      <c r="RL55" s="444"/>
      <c r="RM55" s="444"/>
      <c r="RN55" s="444"/>
      <c r="RO55" s="444"/>
      <c r="RP55" s="444"/>
      <c r="RQ55" s="444"/>
      <c r="RR55" s="444"/>
      <c r="RS55" s="444"/>
      <c r="RT55" s="444"/>
      <c r="RU55" s="444"/>
      <c r="RV55" s="444"/>
      <c r="RW55" s="444"/>
      <c r="RX55" s="444"/>
      <c r="RY55" s="444"/>
      <c r="RZ55" s="444"/>
      <c r="SA55" s="444"/>
      <c r="SB55" s="444"/>
      <c r="SC55" s="444"/>
      <c r="SD55" s="444"/>
      <c r="SE55" s="444"/>
      <c r="SF55" s="444"/>
      <c r="SG55" s="444"/>
      <c r="SH55" s="444"/>
      <c r="SI55" s="444"/>
      <c r="SJ55" s="444"/>
      <c r="SK55" s="444"/>
      <c r="SL55" s="444"/>
      <c r="SM55" s="444"/>
      <c r="SN55" s="444"/>
      <c r="SO55" s="444"/>
      <c r="SP55" s="444"/>
      <c r="SQ55" s="444"/>
      <c r="SR55" s="444"/>
      <c r="SS55" s="444"/>
      <c r="ST55" s="444"/>
      <c r="SU55" s="444"/>
      <c r="SV55" s="444"/>
      <c r="SW55" s="444"/>
      <c r="SX55" s="444"/>
      <c r="SY55" s="444"/>
      <c r="SZ55" s="444"/>
      <c r="TA55" s="444"/>
      <c r="TB55" s="444"/>
      <c r="TC55" s="444"/>
      <c r="TD55" s="444"/>
      <c r="TE55" s="444"/>
      <c r="TF55" s="444"/>
      <c r="TG55" s="444"/>
      <c r="TH55" s="444"/>
      <c r="TI55" s="444"/>
      <c r="TJ55" s="444"/>
      <c r="TK55" s="444"/>
      <c r="TL55" s="444"/>
      <c r="TM55" s="444"/>
      <c r="TN55" s="444"/>
      <c r="TO55" s="444"/>
      <c r="TP55" s="444"/>
      <c r="TQ55" s="444"/>
      <c r="TR55" s="444"/>
      <c r="TS55" s="444"/>
      <c r="TT55" s="444"/>
      <c r="TU55" s="444"/>
      <c r="TV55" s="444"/>
      <c r="TW55" s="444"/>
      <c r="TX55" s="444"/>
      <c r="TY55" s="444"/>
      <c r="TZ55" s="444"/>
      <c r="UA55" s="444"/>
      <c r="UB55" s="444"/>
      <c r="UC55" s="444"/>
      <c r="UD55" s="444"/>
      <c r="UE55" s="444"/>
      <c r="UF55" s="444"/>
      <c r="UG55" s="444"/>
      <c r="UH55" s="444"/>
      <c r="UI55" s="444"/>
      <c r="UJ55" s="444"/>
      <c r="UK55" s="444"/>
      <c r="UL55" s="444"/>
      <c r="UM55" s="444"/>
      <c r="UN55" s="444"/>
      <c r="UO55" s="444"/>
      <c r="UP55" s="444"/>
      <c r="UQ55" s="444"/>
      <c r="UR55" s="444"/>
      <c r="US55" s="444"/>
      <c r="UT55" s="444"/>
      <c r="UU55" s="444"/>
      <c r="UV55" s="444"/>
      <c r="UW55" s="444"/>
      <c r="UX55" s="444"/>
      <c r="UY55" s="444"/>
      <c r="UZ55" s="444"/>
      <c r="VA55" s="444"/>
      <c r="VB55" s="444"/>
      <c r="VC55" s="444"/>
      <c r="VD55" s="444"/>
      <c r="VE55" s="444"/>
      <c r="VF55" s="444"/>
      <c r="VG55" s="444"/>
      <c r="VH55" s="444"/>
      <c r="VI55" s="444"/>
      <c r="VJ55" s="444"/>
      <c r="VK55" s="444"/>
      <c r="VL55" s="444"/>
      <c r="VM55" s="444"/>
      <c r="VN55" s="444"/>
      <c r="VO55" s="444"/>
      <c r="VP55" s="444"/>
      <c r="VQ55" s="444"/>
      <c r="VR55" s="444"/>
      <c r="VS55" s="444"/>
      <c r="VT55" s="444"/>
      <c r="VU55" s="444"/>
      <c r="VV55" s="444"/>
      <c r="VW55" s="444"/>
      <c r="VX55" s="444"/>
      <c r="VY55" s="444"/>
      <c r="VZ55" s="444"/>
      <c r="WA55" s="444"/>
      <c r="WB55" s="444"/>
      <c r="WC55" s="444"/>
      <c r="WD55" s="444"/>
      <c r="WE55" s="444"/>
      <c r="WF55" s="444"/>
      <c r="WG55" s="444"/>
      <c r="WH55" s="444"/>
      <c r="WI55" s="444"/>
      <c r="WJ55" s="444"/>
      <c r="WK55" s="444"/>
      <c r="WL55" s="444"/>
      <c r="WM55" s="444"/>
      <c r="WN55" s="444"/>
      <c r="WO55" s="444"/>
      <c r="WP55" s="444"/>
      <c r="WQ55" s="444"/>
      <c r="WR55" s="444"/>
      <c r="WS55" s="444"/>
      <c r="WT55" s="444"/>
      <c r="WU55" s="444"/>
      <c r="WV55" s="444"/>
      <c r="WW55" s="444"/>
      <c r="WX55" s="444"/>
      <c r="WY55" s="444"/>
      <c r="WZ55" s="444"/>
      <c r="XA55" s="444"/>
      <c r="XB55" s="444"/>
      <c r="XC55" s="444"/>
      <c r="XD55" s="444"/>
      <c r="XE55" s="444"/>
      <c r="XF55" s="444"/>
      <c r="XG55" s="443"/>
    </row>
    <row r="56" spans="1:631" s="455" customFormat="1" ht="14.4">
      <c r="A56" s="1137"/>
      <c r="B56" s="1163" t="s">
        <v>241</v>
      </c>
      <c r="C56" s="1164" t="s">
        <v>823</v>
      </c>
      <c r="D56" s="1172">
        <v>12</v>
      </c>
      <c r="E56" s="374">
        <f t="shared" si="13"/>
        <v>7.8526794014070062E-2</v>
      </c>
      <c r="F56" s="1166" t="s">
        <v>32</v>
      </c>
      <c r="G56" s="1167">
        <v>843</v>
      </c>
      <c r="H56" s="1168">
        <f t="shared" si="4"/>
        <v>13.5</v>
      </c>
      <c r="I56" s="1169">
        <f t="shared" si="5"/>
        <v>15</v>
      </c>
      <c r="J56" s="1169">
        <f t="shared" si="6"/>
        <v>15</v>
      </c>
      <c r="K56" s="447">
        <f t="shared" si="7"/>
        <v>0</v>
      </c>
      <c r="L56" s="448">
        <v>11380.5</v>
      </c>
      <c r="M56" s="447"/>
      <c r="N56" s="1170">
        <v>1896.75</v>
      </c>
      <c r="O56" s="1170">
        <v>12645</v>
      </c>
      <c r="P56" s="449">
        <f t="shared" si="8"/>
        <v>0</v>
      </c>
      <c r="Q56" s="1170">
        <v>12645</v>
      </c>
      <c r="R56" s="449"/>
      <c r="S56" s="450"/>
      <c r="T56" s="449"/>
      <c r="U56" s="451">
        <v>0</v>
      </c>
      <c r="V56" s="450">
        <f t="shared" ref="V56:W71" si="15">S56/(1+$C$2)^1</f>
        <v>0</v>
      </c>
      <c r="W56" s="449">
        <f t="shared" si="15"/>
        <v>0</v>
      </c>
      <c r="X56" s="449">
        <f>-PV(Discount_Rate,D56,U56)*G56</f>
        <v>0</v>
      </c>
      <c r="Y56" s="452">
        <f t="shared" si="14"/>
        <v>0.68317670063866887</v>
      </c>
      <c r="Z56" s="450">
        <f t="shared" si="3"/>
        <v>7774.8924416183709</v>
      </c>
      <c r="AA56" s="453" t="str">
        <f t="shared" si="9"/>
        <v/>
      </c>
      <c r="AB56" s="1171" t="str">
        <f t="shared" si="10"/>
        <v/>
      </c>
      <c r="AC56" s="444"/>
      <c r="AD56" s="444"/>
      <c r="AE56" s="444"/>
      <c r="AF56" s="444"/>
      <c r="AG56" s="444"/>
      <c r="AH56" s="444"/>
      <c r="AI56" s="444"/>
      <c r="AJ56" s="444"/>
      <c r="AK56" s="444"/>
      <c r="AL56" s="444"/>
      <c r="AM56" s="444"/>
      <c r="AN56" s="444"/>
      <c r="AO56" s="444"/>
      <c r="AP56" s="444"/>
      <c r="AQ56" s="444"/>
      <c r="AR56" s="444"/>
      <c r="AS56" s="444"/>
      <c r="AT56" s="444"/>
      <c r="AU56" s="444"/>
      <c r="AV56" s="444"/>
      <c r="AW56" s="444"/>
      <c r="AX56" s="444"/>
      <c r="AY56" s="444"/>
      <c r="AZ56" s="444"/>
      <c r="BA56" s="444"/>
      <c r="BB56" s="444"/>
      <c r="BC56" s="444"/>
      <c r="BD56" s="444"/>
      <c r="BE56" s="444"/>
      <c r="BF56" s="444"/>
      <c r="BG56" s="444"/>
      <c r="BH56" s="444"/>
      <c r="BI56" s="444"/>
      <c r="BJ56" s="444"/>
      <c r="BK56" s="444"/>
      <c r="BL56" s="444"/>
      <c r="BM56" s="444"/>
      <c r="BN56" s="444"/>
      <c r="BO56" s="444"/>
      <c r="BP56" s="444"/>
      <c r="BQ56" s="444"/>
      <c r="BR56" s="444"/>
      <c r="BS56" s="444"/>
      <c r="BT56" s="444"/>
      <c r="BU56" s="444"/>
      <c r="BV56" s="444"/>
      <c r="BW56" s="444"/>
      <c r="BX56" s="444"/>
      <c r="BY56" s="444"/>
      <c r="BZ56" s="444"/>
      <c r="CA56" s="444"/>
      <c r="CB56" s="444"/>
      <c r="CC56" s="444"/>
      <c r="CD56" s="444"/>
      <c r="CE56" s="444"/>
      <c r="CF56" s="444"/>
      <c r="CG56" s="444"/>
      <c r="CH56" s="444"/>
      <c r="CI56" s="444"/>
      <c r="CJ56" s="444"/>
      <c r="CK56" s="444"/>
      <c r="CL56" s="444"/>
      <c r="CM56" s="444"/>
      <c r="CN56" s="444"/>
      <c r="CO56" s="444"/>
      <c r="CP56" s="444"/>
      <c r="CQ56" s="444"/>
      <c r="CR56" s="444"/>
      <c r="CS56" s="444"/>
      <c r="CT56" s="444"/>
      <c r="CU56" s="444"/>
      <c r="CV56" s="444"/>
      <c r="CW56" s="444"/>
      <c r="CX56" s="444"/>
      <c r="CY56" s="444"/>
      <c r="CZ56" s="444"/>
      <c r="DA56" s="444"/>
      <c r="DB56" s="444"/>
      <c r="DC56" s="444"/>
      <c r="DD56" s="444"/>
      <c r="DE56" s="444"/>
      <c r="DF56" s="444"/>
      <c r="DG56" s="444"/>
      <c r="DH56" s="444"/>
      <c r="DI56" s="444"/>
      <c r="DJ56" s="444"/>
      <c r="DK56" s="444"/>
      <c r="DL56" s="444"/>
      <c r="DM56" s="444"/>
      <c r="DN56" s="444"/>
      <c r="DO56" s="444"/>
      <c r="DP56" s="444"/>
      <c r="DQ56" s="444"/>
      <c r="DR56" s="444"/>
      <c r="DS56" s="444"/>
      <c r="DT56" s="444"/>
      <c r="DU56" s="444"/>
      <c r="DV56" s="444"/>
      <c r="DW56" s="444"/>
      <c r="DX56" s="444"/>
      <c r="DY56" s="444"/>
      <c r="DZ56" s="444"/>
      <c r="EA56" s="444"/>
      <c r="EB56" s="444"/>
      <c r="EC56" s="444"/>
      <c r="ED56" s="444"/>
      <c r="EE56" s="444"/>
      <c r="EF56" s="444"/>
      <c r="EG56" s="444"/>
      <c r="EH56" s="444"/>
      <c r="EI56" s="444"/>
      <c r="EJ56" s="444"/>
      <c r="EK56" s="444"/>
      <c r="EL56" s="444"/>
      <c r="EM56" s="444"/>
      <c r="EN56" s="444"/>
      <c r="EO56" s="444"/>
      <c r="EP56" s="444"/>
      <c r="EQ56" s="444"/>
      <c r="ER56" s="444"/>
      <c r="ES56" s="444"/>
      <c r="ET56" s="444"/>
      <c r="EU56" s="444"/>
      <c r="EV56" s="444"/>
      <c r="EW56" s="444"/>
      <c r="EX56" s="444"/>
      <c r="EY56" s="444"/>
      <c r="EZ56" s="444"/>
      <c r="FA56" s="444"/>
      <c r="FB56" s="444"/>
      <c r="FC56" s="444"/>
      <c r="FD56" s="444"/>
      <c r="FE56" s="444"/>
      <c r="FF56" s="444"/>
      <c r="FG56" s="444"/>
      <c r="FH56" s="444"/>
      <c r="FI56" s="444"/>
      <c r="FJ56" s="444"/>
      <c r="FK56" s="444"/>
      <c r="FL56" s="444"/>
      <c r="FM56" s="444"/>
      <c r="FN56" s="444"/>
      <c r="FO56" s="444"/>
      <c r="FP56" s="444"/>
      <c r="FQ56" s="444"/>
      <c r="FR56" s="444"/>
      <c r="FS56" s="444"/>
      <c r="FT56" s="444"/>
      <c r="FU56" s="444"/>
      <c r="FV56" s="444"/>
      <c r="FW56" s="444"/>
      <c r="FX56" s="444"/>
      <c r="FY56" s="444"/>
      <c r="FZ56" s="444"/>
      <c r="GA56" s="444"/>
      <c r="GB56" s="444"/>
      <c r="GC56" s="444"/>
      <c r="GD56" s="444"/>
      <c r="GE56" s="444"/>
      <c r="GF56" s="444"/>
      <c r="GG56" s="444"/>
      <c r="GH56" s="444"/>
      <c r="GI56" s="444"/>
      <c r="GJ56" s="444"/>
      <c r="GK56" s="444"/>
      <c r="GL56" s="444"/>
      <c r="GM56" s="444"/>
      <c r="GN56" s="444"/>
      <c r="GO56" s="444"/>
      <c r="GP56" s="444"/>
      <c r="GQ56" s="444"/>
      <c r="GR56" s="444"/>
      <c r="GS56" s="444"/>
      <c r="GT56" s="444"/>
      <c r="GU56" s="444"/>
      <c r="GV56" s="444"/>
      <c r="GW56" s="444"/>
      <c r="GX56" s="444"/>
      <c r="GY56" s="444"/>
      <c r="GZ56" s="444"/>
      <c r="HA56" s="444"/>
      <c r="HB56" s="444"/>
      <c r="HC56" s="444"/>
      <c r="HD56" s="444"/>
      <c r="HE56" s="444"/>
      <c r="HF56" s="444"/>
      <c r="HG56" s="444"/>
      <c r="HH56" s="444"/>
      <c r="HI56" s="444"/>
      <c r="HJ56" s="444"/>
      <c r="HK56" s="444"/>
      <c r="HL56" s="444"/>
      <c r="HM56" s="444"/>
      <c r="HN56" s="444"/>
      <c r="HO56" s="444"/>
      <c r="HP56" s="444"/>
      <c r="HQ56" s="444"/>
      <c r="HR56" s="444"/>
      <c r="HS56" s="444"/>
      <c r="HT56" s="444"/>
      <c r="HU56" s="444"/>
      <c r="HV56" s="444"/>
      <c r="HW56" s="444"/>
      <c r="HX56" s="444"/>
      <c r="HY56" s="444"/>
      <c r="HZ56" s="444"/>
      <c r="IA56" s="444"/>
      <c r="IB56" s="444"/>
      <c r="IC56" s="444"/>
      <c r="ID56" s="444"/>
      <c r="IE56" s="444"/>
      <c r="IF56" s="444"/>
      <c r="IG56" s="444"/>
      <c r="IH56" s="444"/>
      <c r="II56" s="444"/>
      <c r="IJ56" s="444"/>
      <c r="IK56" s="444"/>
      <c r="IL56" s="444"/>
      <c r="IM56" s="444"/>
      <c r="IN56" s="444"/>
      <c r="IO56" s="444"/>
      <c r="IP56" s="444"/>
      <c r="IQ56" s="444"/>
      <c r="IR56" s="444"/>
      <c r="IS56" s="444"/>
      <c r="IT56" s="444"/>
      <c r="IU56" s="444"/>
      <c r="IV56" s="444"/>
      <c r="IW56" s="444"/>
      <c r="IX56" s="444"/>
      <c r="IY56" s="444"/>
      <c r="IZ56" s="444"/>
      <c r="JA56" s="444"/>
      <c r="JB56" s="444"/>
      <c r="JC56" s="444"/>
      <c r="JD56" s="444"/>
      <c r="JE56" s="444"/>
      <c r="JF56" s="444"/>
      <c r="JG56" s="444"/>
      <c r="JH56" s="444"/>
      <c r="JI56" s="444"/>
      <c r="JJ56" s="444"/>
      <c r="JK56" s="444"/>
      <c r="JL56" s="444"/>
      <c r="JM56" s="444"/>
      <c r="JN56" s="444"/>
      <c r="JO56" s="444"/>
      <c r="JP56" s="444"/>
      <c r="JQ56" s="444"/>
      <c r="JR56" s="444"/>
      <c r="JS56" s="444"/>
      <c r="JT56" s="444"/>
      <c r="JU56" s="444"/>
      <c r="JV56" s="444"/>
      <c r="JW56" s="444"/>
      <c r="JX56" s="444"/>
      <c r="JY56" s="444"/>
      <c r="JZ56" s="444"/>
      <c r="KA56" s="444"/>
      <c r="KB56" s="444"/>
      <c r="KC56" s="444"/>
      <c r="KD56" s="444"/>
      <c r="KE56" s="444"/>
      <c r="KF56" s="444"/>
      <c r="KG56" s="444"/>
      <c r="KH56" s="444"/>
      <c r="KI56" s="444"/>
      <c r="KJ56" s="444"/>
      <c r="KK56" s="444"/>
      <c r="KL56" s="444"/>
      <c r="KM56" s="444"/>
      <c r="KN56" s="444"/>
      <c r="KO56" s="444"/>
      <c r="KP56" s="444"/>
      <c r="KQ56" s="444"/>
      <c r="KR56" s="444"/>
      <c r="KS56" s="444"/>
      <c r="KT56" s="444"/>
      <c r="KU56" s="444"/>
      <c r="KV56" s="444"/>
      <c r="KW56" s="444"/>
      <c r="KX56" s="444"/>
      <c r="KY56" s="444"/>
      <c r="KZ56" s="444"/>
      <c r="LA56" s="444"/>
      <c r="LB56" s="444"/>
      <c r="LC56" s="444"/>
      <c r="LD56" s="444"/>
      <c r="LE56" s="444"/>
      <c r="LF56" s="444"/>
      <c r="LG56" s="444"/>
      <c r="LH56" s="444"/>
      <c r="LI56" s="444"/>
      <c r="LJ56" s="444"/>
      <c r="LK56" s="444"/>
      <c r="LL56" s="444"/>
      <c r="LM56" s="444"/>
      <c r="LN56" s="444"/>
      <c r="LO56" s="444"/>
      <c r="LP56" s="444"/>
      <c r="LQ56" s="444"/>
      <c r="LR56" s="444"/>
      <c r="LS56" s="444"/>
      <c r="LT56" s="444"/>
      <c r="LU56" s="444"/>
      <c r="LV56" s="444"/>
      <c r="LW56" s="444"/>
      <c r="LX56" s="444"/>
      <c r="LY56" s="444"/>
      <c r="LZ56" s="444"/>
      <c r="MA56" s="444"/>
      <c r="MB56" s="444"/>
      <c r="MC56" s="444"/>
      <c r="MD56" s="444"/>
      <c r="ME56" s="444"/>
      <c r="MF56" s="444"/>
      <c r="MG56" s="444"/>
      <c r="MH56" s="444"/>
      <c r="MI56" s="444"/>
      <c r="MJ56" s="444"/>
      <c r="MK56" s="444"/>
      <c r="ML56" s="444"/>
      <c r="MM56" s="444"/>
      <c r="MN56" s="444"/>
      <c r="MO56" s="444"/>
      <c r="MP56" s="444"/>
      <c r="MQ56" s="444"/>
      <c r="MR56" s="444"/>
      <c r="MS56" s="444"/>
      <c r="MT56" s="444"/>
      <c r="MU56" s="444"/>
      <c r="MV56" s="444"/>
      <c r="MW56" s="444"/>
      <c r="MX56" s="444"/>
      <c r="MY56" s="444"/>
      <c r="MZ56" s="444"/>
      <c r="NA56" s="444"/>
      <c r="NB56" s="444"/>
      <c r="NC56" s="444"/>
      <c r="ND56" s="444"/>
      <c r="NE56" s="444"/>
      <c r="NF56" s="444"/>
      <c r="NG56" s="444"/>
      <c r="NH56" s="444"/>
      <c r="NI56" s="444"/>
      <c r="NJ56" s="444"/>
      <c r="NK56" s="444"/>
      <c r="NL56" s="444"/>
      <c r="NM56" s="444"/>
      <c r="NN56" s="444"/>
      <c r="NO56" s="444"/>
      <c r="NP56" s="444"/>
      <c r="NQ56" s="444"/>
      <c r="NR56" s="444"/>
      <c r="NS56" s="444"/>
      <c r="NT56" s="444"/>
      <c r="NU56" s="444"/>
      <c r="NV56" s="444"/>
      <c r="NW56" s="444"/>
      <c r="NX56" s="444"/>
      <c r="NY56" s="444"/>
      <c r="NZ56" s="444"/>
      <c r="OA56" s="444"/>
      <c r="OB56" s="444"/>
      <c r="OC56" s="444"/>
      <c r="OD56" s="444"/>
      <c r="OE56" s="444"/>
      <c r="OF56" s="444"/>
      <c r="OG56" s="444"/>
      <c r="OH56" s="444"/>
      <c r="OI56" s="444"/>
      <c r="OJ56" s="444"/>
      <c r="OK56" s="444"/>
      <c r="OL56" s="444"/>
      <c r="OM56" s="444"/>
      <c r="ON56" s="444"/>
      <c r="OO56" s="444"/>
      <c r="OP56" s="444"/>
      <c r="OQ56" s="444"/>
      <c r="OR56" s="444"/>
      <c r="OS56" s="444"/>
      <c r="OT56" s="444"/>
      <c r="OU56" s="444"/>
      <c r="OV56" s="444"/>
      <c r="OW56" s="444"/>
      <c r="OX56" s="444"/>
      <c r="OY56" s="444"/>
      <c r="OZ56" s="444"/>
      <c r="PA56" s="444"/>
      <c r="PB56" s="444"/>
      <c r="PC56" s="444"/>
      <c r="PD56" s="444"/>
      <c r="PE56" s="444"/>
      <c r="PF56" s="444"/>
      <c r="PG56" s="444"/>
      <c r="PH56" s="444"/>
      <c r="PI56" s="444"/>
      <c r="PJ56" s="444"/>
      <c r="PK56" s="444"/>
      <c r="PL56" s="444"/>
      <c r="PM56" s="444"/>
      <c r="PN56" s="444"/>
      <c r="PO56" s="444"/>
      <c r="PP56" s="444"/>
      <c r="PQ56" s="444"/>
      <c r="PR56" s="444"/>
      <c r="PS56" s="444"/>
      <c r="PT56" s="444"/>
      <c r="PU56" s="444"/>
      <c r="PV56" s="444"/>
      <c r="PW56" s="444"/>
      <c r="PX56" s="444"/>
      <c r="PY56" s="444"/>
      <c r="PZ56" s="444"/>
      <c r="QA56" s="444"/>
      <c r="QB56" s="444"/>
      <c r="QC56" s="444"/>
      <c r="QD56" s="444"/>
      <c r="QE56" s="444"/>
      <c r="QF56" s="444"/>
      <c r="QG56" s="444"/>
      <c r="QH56" s="444"/>
      <c r="QI56" s="444"/>
      <c r="QJ56" s="444"/>
      <c r="QK56" s="444"/>
      <c r="QL56" s="444"/>
      <c r="QM56" s="444"/>
      <c r="QN56" s="444"/>
      <c r="QO56" s="444"/>
      <c r="QP56" s="444"/>
      <c r="QQ56" s="444"/>
      <c r="QR56" s="444"/>
      <c r="QS56" s="444"/>
      <c r="QT56" s="444"/>
      <c r="QU56" s="444"/>
      <c r="QV56" s="444"/>
      <c r="QW56" s="444"/>
      <c r="QX56" s="444"/>
      <c r="QY56" s="444"/>
      <c r="QZ56" s="444"/>
      <c r="RA56" s="444"/>
      <c r="RB56" s="444"/>
      <c r="RC56" s="444"/>
      <c r="RD56" s="444"/>
      <c r="RE56" s="444"/>
      <c r="RF56" s="444"/>
      <c r="RG56" s="444"/>
      <c r="RH56" s="444"/>
      <c r="RI56" s="444"/>
      <c r="RJ56" s="444"/>
      <c r="RK56" s="444"/>
      <c r="RL56" s="444"/>
      <c r="RM56" s="444"/>
      <c r="RN56" s="444"/>
      <c r="RO56" s="444"/>
      <c r="RP56" s="444"/>
      <c r="RQ56" s="444"/>
      <c r="RR56" s="444"/>
      <c r="RS56" s="444"/>
      <c r="RT56" s="444"/>
      <c r="RU56" s="444"/>
      <c r="RV56" s="444"/>
      <c r="RW56" s="444"/>
      <c r="RX56" s="444"/>
      <c r="RY56" s="444"/>
      <c r="RZ56" s="444"/>
      <c r="SA56" s="444"/>
      <c r="SB56" s="444"/>
      <c r="SC56" s="444"/>
      <c r="SD56" s="444"/>
      <c r="SE56" s="444"/>
      <c r="SF56" s="444"/>
      <c r="SG56" s="444"/>
      <c r="SH56" s="444"/>
      <c r="SI56" s="444"/>
      <c r="SJ56" s="444"/>
      <c r="SK56" s="444"/>
      <c r="SL56" s="444"/>
      <c r="SM56" s="444"/>
      <c r="SN56" s="444"/>
      <c r="SO56" s="444"/>
      <c r="SP56" s="444"/>
      <c r="SQ56" s="444"/>
      <c r="SR56" s="444"/>
      <c r="SS56" s="444"/>
      <c r="ST56" s="444"/>
      <c r="SU56" s="444"/>
      <c r="SV56" s="444"/>
      <c r="SW56" s="444"/>
      <c r="SX56" s="444"/>
      <c r="SY56" s="444"/>
      <c r="SZ56" s="444"/>
      <c r="TA56" s="444"/>
      <c r="TB56" s="444"/>
      <c r="TC56" s="444"/>
      <c r="TD56" s="444"/>
      <c r="TE56" s="444"/>
      <c r="TF56" s="444"/>
      <c r="TG56" s="444"/>
      <c r="TH56" s="444"/>
      <c r="TI56" s="444"/>
      <c r="TJ56" s="444"/>
      <c r="TK56" s="444"/>
      <c r="TL56" s="444"/>
      <c r="TM56" s="444"/>
      <c r="TN56" s="444"/>
      <c r="TO56" s="444"/>
      <c r="TP56" s="444"/>
      <c r="TQ56" s="444"/>
      <c r="TR56" s="444"/>
      <c r="TS56" s="444"/>
      <c r="TT56" s="444"/>
      <c r="TU56" s="444"/>
      <c r="TV56" s="444"/>
      <c r="TW56" s="444"/>
      <c r="TX56" s="444"/>
      <c r="TY56" s="444"/>
      <c r="TZ56" s="444"/>
      <c r="UA56" s="444"/>
      <c r="UB56" s="444"/>
      <c r="UC56" s="444"/>
      <c r="UD56" s="444"/>
      <c r="UE56" s="444"/>
      <c r="UF56" s="444"/>
      <c r="UG56" s="444"/>
      <c r="UH56" s="444"/>
      <c r="UI56" s="444"/>
      <c r="UJ56" s="444"/>
      <c r="UK56" s="444"/>
      <c r="UL56" s="444"/>
      <c r="UM56" s="444"/>
      <c r="UN56" s="444"/>
      <c r="UO56" s="444"/>
      <c r="UP56" s="444"/>
      <c r="UQ56" s="444"/>
      <c r="UR56" s="444"/>
      <c r="US56" s="444"/>
      <c r="UT56" s="444"/>
      <c r="UU56" s="444"/>
      <c r="UV56" s="444"/>
      <c r="UW56" s="444"/>
      <c r="UX56" s="444"/>
      <c r="UY56" s="444"/>
      <c r="UZ56" s="444"/>
      <c r="VA56" s="444"/>
      <c r="VB56" s="444"/>
      <c r="VC56" s="444"/>
      <c r="VD56" s="444"/>
      <c r="VE56" s="444"/>
      <c r="VF56" s="444"/>
      <c r="VG56" s="444"/>
      <c r="VH56" s="444"/>
      <c r="VI56" s="444"/>
      <c r="VJ56" s="444"/>
      <c r="VK56" s="444"/>
      <c r="VL56" s="444"/>
      <c r="VM56" s="444"/>
      <c r="VN56" s="444"/>
      <c r="VO56" s="444"/>
      <c r="VP56" s="444"/>
      <c r="VQ56" s="444"/>
      <c r="VR56" s="444"/>
      <c r="VS56" s="444"/>
      <c r="VT56" s="444"/>
      <c r="VU56" s="444"/>
      <c r="VV56" s="444"/>
      <c r="VW56" s="444"/>
      <c r="VX56" s="444"/>
      <c r="VY56" s="444"/>
      <c r="VZ56" s="444"/>
      <c r="WA56" s="444"/>
      <c r="WB56" s="444"/>
      <c r="WC56" s="444"/>
      <c r="WD56" s="444"/>
      <c r="WE56" s="444"/>
      <c r="WF56" s="444"/>
      <c r="WG56" s="444"/>
      <c r="WH56" s="444"/>
      <c r="WI56" s="444"/>
      <c r="WJ56" s="444"/>
      <c r="WK56" s="444"/>
      <c r="WL56" s="444"/>
      <c r="WM56" s="444"/>
      <c r="WN56" s="444"/>
      <c r="WO56" s="444"/>
      <c r="WP56" s="444"/>
      <c r="WQ56" s="444"/>
      <c r="WR56" s="444"/>
      <c r="WS56" s="444"/>
      <c r="WT56" s="444"/>
      <c r="WU56" s="444"/>
      <c r="WV56" s="444"/>
      <c r="WW56" s="444"/>
      <c r="WX56" s="444"/>
      <c r="WY56" s="444"/>
      <c r="WZ56" s="444"/>
      <c r="XA56" s="444"/>
      <c r="XB56" s="444"/>
      <c r="XC56" s="444"/>
      <c r="XD56" s="444"/>
      <c r="XE56" s="444"/>
      <c r="XF56" s="444"/>
      <c r="XG56" s="443"/>
    </row>
    <row r="57" spans="1:631" s="455" customFormat="1" ht="14.4">
      <c r="A57" s="1137"/>
      <c r="B57" s="1163" t="s">
        <v>241</v>
      </c>
      <c r="C57" s="1164" t="s">
        <v>1402</v>
      </c>
      <c r="D57" s="1172">
        <v>15</v>
      </c>
      <c r="E57" s="374">
        <f t="shared" si="13"/>
        <v>1.0146623610436988E-3</v>
      </c>
      <c r="F57" s="1166" t="s">
        <v>32</v>
      </c>
      <c r="G57" s="1167">
        <v>4</v>
      </c>
      <c r="H57" s="1168">
        <f t="shared" si="4"/>
        <v>29.409999847412109</v>
      </c>
      <c r="I57" s="1169">
        <f t="shared" si="5"/>
        <v>40</v>
      </c>
      <c r="J57" s="1169">
        <f t="shared" si="6"/>
        <v>40</v>
      </c>
      <c r="K57" s="447">
        <f t="shared" si="7"/>
        <v>0</v>
      </c>
      <c r="L57" s="448">
        <v>117.63999938964844</v>
      </c>
      <c r="M57" s="447"/>
      <c r="N57" s="1170">
        <v>24</v>
      </c>
      <c r="O57" s="1170">
        <v>160</v>
      </c>
      <c r="P57" s="449">
        <f t="shared" si="8"/>
        <v>0</v>
      </c>
      <c r="Q57" s="1170">
        <v>160</v>
      </c>
      <c r="R57" s="449"/>
      <c r="S57" s="450"/>
      <c r="T57" s="449"/>
      <c r="U57" s="451">
        <v>0</v>
      </c>
      <c r="V57" s="450">
        <f t="shared" si="15"/>
        <v>0</v>
      </c>
      <c r="W57" s="449">
        <f t="shared" si="15"/>
        <v>0</v>
      </c>
      <c r="X57" s="449">
        <f>-PV(Discount_Rate,D57,U57)*G57</f>
        <v>0</v>
      </c>
      <c r="Y57" s="452">
        <f t="shared" si="14"/>
        <v>0.80126065856156259</v>
      </c>
      <c r="Z57" s="450">
        <f t="shared" si="3"/>
        <v>94.260303384131532</v>
      </c>
      <c r="AA57" s="453" t="str">
        <f t="shared" si="9"/>
        <v/>
      </c>
      <c r="AB57" s="1171" t="str">
        <f t="shared" si="10"/>
        <v/>
      </c>
      <c r="AC57" s="444"/>
      <c r="AD57" s="444"/>
      <c r="AE57" s="444"/>
      <c r="AF57" s="444"/>
      <c r="AG57" s="444"/>
      <c r="AH57" s="444"/>
      <c r="AI57" s="444"/>
      <c r="AJ57" s="444"/>
      <c r="AK57" s="444"/>
      <c r="AL57" s="444"/>
      <c r="AM57" s="444"/>
      <c r="AN57" s="444"/>
      <c r="AO57" s="444"/>
      <c r="AP57" s="444"/>
      <c r="AQ57" s="444"/>
      <c r="AR57" s="444"/>
      <c r="AS57" s="444"/>
      <c r="AT57" s="444"/>
      <c r="AU57" s="444"/>
      <c r="AV57" s="444"/>
      <c r="AW57" s="444"/>
      <c r="AX57" s="444"/>
      <c r="AY57" s="444"/>
      <c r="AZ57" s="444"/>
      <c r="BA57" s="444"/>
      <c r="BB57" s="444"/>
      <c r="BC57" s="444"/>
      <c r="BD57" s="444"/>
      <c r="BE57" s="444"/>
      <c r="BF57" s="444"/>
      <c r="BG57" s="444"/>
      <c r="BH57" s="444"/>
      <c r="BI57" s="444"/>
      <c r="BJ57" s="444"/>
      <c r="BK57" s="444"/>
      <c r="BL57" s="444"/>
      <c r="BM57" s="444"/>
      <c r="BN57" s="444"/>
      <c r="BO57" s="444"/>
      <c r="BP57" s="444"/>
      <c r="BQ57" s="444"/>
      <c r="BR57" s="444"/>
      <c r="BS57" s="444"/>
      <c r="BT57" s="444"/>
      <c r="BU57" s="444"/>
      <c r="BV57" s="444"/>
      <c r="BW57" s="444"/>
      <c r="BX57" s="444"/>
      <c r="BY57" s="444"/>
      <c r="BZ57" s="444"/>
      <c r="CA57" s="444"/>
      <c r="CB57" s="444"/>
      <c r="CC57" s="444"/>
      <c r="CD57" s="444"/>
      <c r="CE57" s="444"/>
      <c r="CF57" s="444"/>
      <c r="CG57" s="444"/>
      <c r="CH57" s="444"/>
      <c r="CI57" s="444"/>
      <c r="CJ57" s="444"/>
      <c r="CK57" s="444"/>
      <c r="CL57" s="444"/>
      <c r="CM57" s="444"/>
      <c r="CN57" s="444"/>
      <c r="CO57" s="444"/>
      <c r="CP57" s="444"/>
      <c r="CQ57" s="444"/>
      <c r="CR57" s="444"/>
      <c r="CS57" s="444"/>
      <c r="CT57" s="444"/>
      <c r="CU57" s="444"/>
      <c r="CV57" s="444"/>
      <c r="CW57" s="444"/>
      <c r="CX57" s="444"/>
      <c r="CY57" s="444"/>
      <c r="CZ57" s="444"/>
      <c r="DA57" s="444"/>
      <c r="DB57" s="444"/>
      <c r="DC57" s="444"/>
      <c r="DD57" s="444"/>
      <c r="DE57" s="444"/>
      <c r="DF57" s="444"/>
      <c r="DG57" s="444"/>
      <c r="DH57" s="444"/>
      <c r="DI57" s="444"/>
      <c r="DJ57" s="444"/>
      <c r="DK57" s="444"/>
      <c r="DL57" s="444"/>
      <c r="DM57" s="444"/>
      <c r="DN57" s="444"/>
      <c r="DO57" s="444"/>
      <c r="DP57" s="444"/>
      <c r="DQ57" s="444"/>
      <c r="DR57" s="444"/>
      <c r="DS57" s="444"/>
      <c r="DT57" s="444"/>
      <c r="DU57" s="444"/>
      <c r="DV57" s="444"/>
      <c r="DW57" s="444"/>
      <c r="DX57" s="444"/>
      <c r="DY57" s="444"/>
      <c r="DZ57" s="444"/>
      <c r="EA57" s="444"/>
      <c r="EB57" s="444"/>
      <c r="EC57" s="444"/>
      <c r="ED57" s="444"/>
      <c r="EE57" s="444"/>
      <c r="EF57" s="444"/>
      <c r="EG57" s="444"/>
      <c r="EH57" s="444"/>
      <c r="EI57" s="444"/>
      <c r="EJ57" s="444"/>
      <c r="EK57" s="444"/>
      <c r="EL57" s="444"/>
      <c r="EM57" s="444"/>
      <c r="EN57" s="444"/>
      <c r="EO57" s="444"/>
      <c r="EP57" s="444"/>
      <c r="EQ57" s="444"/>
      <c r="ER57" s="444"/>
      <c r="ES57" s="444"/>
      <c r="ET57" s="444"/>
      <c r="EU57" s="444"/>
      <c r="EV57" s="444"/>
      <c r="EW57" s="444"/>
      <c r="EX57" s="444"/>
      <c r="EY57" s="444"/>
      <c r="EZ57" s="444"/>
      <c r="FA57" s="444"/>
      <c r="FB57" s="444"/>
      <c r="FC57" s="444"/>
      <c r="FD57" s="444"/>
      <c r="FE57" s="444"/>
      <c r="FF57" s="444"/>
      <c r="FG57" s="444"/>
      <c r="FH57" s="444"/>
      <c r="FI57" s="444"/>
      <c r="FJ57" s="444"/>
      <c r="FK57" s="444"/>
      <c r="FL57" s="444"/>
      <c r="FM57" s="444"/>
      <c r="FN57" s="444"/>
      <c r="FO57" s="444"/>
      <c r="FP57" s="444"/>
      <c r="FQ57" s="444"/>
      <c r="FR57" s="444"/>
      <c r="FS57" s="444"/>
      <c r="FT57" s="444"/>
      <c r="FU57" s="444"/>
      <c r="FV57" s="444"/>
      <c r="FW57" s="444"/>
      <c r="FX57" s="444"/>
      <c r="FY57" s="444"/>
      <c r="FZ57" s="444"/>
      <c r="GA57" s="444"/>
      <c r="GB57" s="444"/>
      <c r="GC57" s="444"/>
      <c r="GD57" s="444"/>
      <c r="GE57" s="444"/>
      <c r="GF57" s="444"/>
      <c r="GG57" s="444"/>
      <c r="GH57" s="444"/>
      <c r="GI57" s="444"/>
      <c r="GJ57" s="444"/>
      <c r="GK57" s="444"/>
      <c r="GL57" s="444"/>
      <c r="GM57" s="444"/>
      <c r="GN57" s="444"/>
      <c r="GO57" s="444"/>
      <c r="GP57" s="444"/>
      <c r="GQ57" s="444"/>
      <c r="GR57" s="444"/>
      <c r="GS57" s="444"/>
      <c r="GT57" s="444"/>
      <c r="GU57" s="444"/>
      <c r="GV57" s="444"/>
      <c r="GW57" s="444"/>
      <c r="GX57" s="444"/>
      <c r="GY57" s="444"/>
      <c r="GZ57" s="444"/>
      <c r="HA57" s="444"/>
      <c r="HB57" s="444"/>
      <c r="HC57" s="444"/>
      <c r="HD57" s="444"/>
      <c r="HE57" s="444"/>
      <c r="HF57" s="444"/>
      <c r="HG57" s="444"/>
      <c r="HH57" s="444"/>
      <c r="HI57" s="444"/>
      <c r="HJ57" s="444"/>
      <c r="HK57" s="444"/>
      <c r="HL57" s="444"/>
      <c r="HM57" s="444"/>
      <c r="HN57" s="444"/>
      <c r="HO57" s="444"/>
      <c r="HP57" s="444"/>
      <c r="HQ57" s="444"/>
      <c r="HR57" s="444"/>
      <c r="HS57" s="444"/>
      <c r="HT57" s="444"/>
      <c r="HU57" s="444"/>
      <c r="HV57" s="444"/>
      <c r="HW57" s="444"/>
      <c r="HX57" s="444"/>
      <c r="HY57" s="444"/>
      <c r="HZ57" s="444"/>
      <c r="IA57" s="444"/>
      <c r="IB57" s="444"/>
      <c r="IC57" s="444"/>
      <c r="ID57" s="444"/>
      <c r="IE57" s="444"/>
      <c r="IF57" s="444"/>
      <c r="IG57" s="444"/>
      <c r="IH57" s="444"/>
      <c r="II57" s="444"/>
      <c r="IJ57" s="444"/>
      <c r="IK57" s="444"/>
      <c r="IL57" s="444"/>
      <c r="IM57" s="444"/>
      <c r="IN57" s="444"/>
      <c r="IO57" s="444"/>
      <c r="IP57" s="444"/>
      <c r="IQ57" s="444"/>
      <c r="IR57" s="444"/>
      <c r="IS57" s="444"/>
      <c r="IT57" s="444"/>
      <c r="IU57" s="444"/>
      <c r="IV57" s="444"/>
      <c r="IW57" s="444"/>
      <c r="IX57" s="444"/>
      <c r="IY57" s="444"/>
      <c r="IZ57" s="444"/>
      <c r="JA57" s="444"/>
      <c r="JB57" s="444"/>
      <c r="JC57" s="444"/>
      <c r="JD57" s="444"/>
      <c r="JE57" s="444"/>
      <c r="JF57" s="444"/>
      <c r="JG57" s="444"/>
      <c r="JH57" s="444"/>
      <c r="JI57" s="444"/>
      <c r="JJ57" s="444"/>
      <c r="JK57" s="444"/>
      <c r="JL57" s="444"/>
      <c r="JM57" s="444"/>
      <c r="JN57" s="444"/>
      <c r="JO57" s="444"/>
      <c r="JP57" s="444"/>
      <c r="JQ57" s="444"/>
      <c r="JR57" s="444"/>
      <c r="JS57" s="444"/>
      <c r="JT57" s="444"/>
      <c r="JU57" s="444"/>
      <c r="JV57" s="444"/>
      <c r="JW57" s="444"/>
      <c r="JX57" s="444"/>
      <c r="JY57" s="444"/>
      <c r="JZ57" s="444"/>
      <c r="KA57" s="444"/>
      <c r="KB57" s="444"/>
      <c r="KC57" s="444"/>
      <c r="KD57" s="444"/>
      <c r="KE57" s="444"/>
      <c r="KF57" s="444"/>
      <c r="KG57" s="444"/>
      <c r="KH57" s="444"/>
      <c r="KI57" s="444"/>
      <c r="KJ57" s="444"/>
      <c r="KK57" s="444"/>
      <c r="KL57" s="444"/>
      <c r="KM57" s="444"/>
      <c r="KN57" s="444"/>
      <c r="KO57" s="444"/>
      <c r="KP57" s="444"/>
      <c r="KQ57" s="444"/>
      <c r="KR57" s="444"/>
      <c r="KS57" s="444"/>
      <c r="KT57" s="444"/>
      <c r="KU57" s="444"/>
      <c r="KV57" s="444"/>
      <c r="KW57" s="444"/>
      <c r="KX57" s="444"/>
      <c r="KY57" s="444"/>
      <c r="KZ57" s="444"/>
      <c r="LA57" s="444"/>
      <c r="LB57" s="444"/>
      <c r="LC57" s="444"/>
      <c r="LD57" s="444"/>
      <c r="LE57" s="444"/>
      <c r="LF57" s="444"/>
      <c r="LG57" s="444"/>
      <c r="LH57" s="444"/>
      <c r="LI57" s="444"/>
      <c r="LJ57" s="444"/>
      <c r="LK57" s="444"/>
      <c r="LL57" s="444"/>
      <c r="LM57" s="444"/>
      <c r="LN57" s="444"/>
      <c r="LO57" s="444"/>
      <c r="LP57" s="444"/>
      <c r="LQ57" s="444"/>
      <c r="LR57" s="444"/>
      <c r="LS57" s="444"/>
      <c r="LT57" s="444"/>
      <c r="LU57" s="444"/>
      <c r="LV57" s="444"/>
      <c r="LW57" s="444"/>
      <c r="LX57" s="444"/>
      <c r="LY57" s="444"/>
      <c r="LZ57" s="444"/>
      <c r="MA57" s="444"/>
      <c r="MB57" s="444"/>
      <c r="MC57" s="444"/>
      <c r="MD57" s="444"/>
      <c r="ME57" s="444"/>
      <c r="MF57" s="444"/>
      <c r="MG57" s="444"/>
      <c r="MH57" s="444"/>
      <c r="MI57" s="444"/>
      <c r="MJ57" s="444"/>
      <c r="MK57" s="444"/>
      <c r="ML57" s="444"/>
      <c r="MM57" s="444"/>
      <c r="MN57" s="444"/>
      <c r="MO57" s="444"/>
      <c r="MP57" s="444"/>
      <c r="MQ57" s="444"/>
      <c r="MR57" s="444"/>
      <c r="MS57" s="444"/>
      <c r="MT57" s="444"/>
      <c r="MU57" s="444"/>
      <c r="MV57" s="444"/>
      <c r="MW57" s="444"/>
      <c r="MX57" s="444"/>
      <c r="MY57" s="444"/>
      <c r="MZ57" s="444"/>
      <c r="NA57" s="444"/>
      <c r="NB57" s="444"/>
      <c r="NC57" s="444"/>
      <c r="ND57" s="444"/>
      <c r="NE57" s="444"/>
      <c r="NF57" s="444"/>
      <c r="NG57" s="444"/>
      <c r="NH57" s="444"/>
      <c r="NI57" s="444"/>
      <c r="NJ57" s="444"/>
      <c r="NK57" s="444"/>
      <c r="NL57" s="444"/>
      <c r="NM57" s="444"/>
      <c r="NN57" s="444"/>
      <c r="NO57" s="444"/>
      <c r="NP57" s="444"/>
      <c r="NQ57" s="444"/>
      <c r="NR57" s="444"/>
      <c r="NS57" s="444"/>
      <c r="NT57" s="444"/>
      <c r="NU57" s="444"/>
      <c r="NV57" s="444"/>
      <c r="NW57" s="444"/>
      <c r="NX57" s="444"/>
      <c r="NY57" s="444"/>
      <c r="NZ57" s="444"/>
      <c r="OA57" s="444"/>
      <c r="OB57" s="444"/>
      <c r="OC57" s="444"/>
      <c r="OD57" s="444"/>
      <c r="OE57" s="444"/>
      <c r="OF57" s="444"/>
      <c r="OG57" s="444"/>
      <c r="OH57" s="444"/>
      <c r="OI57" s="444"/>
      <c r="OJ57" s="444"/>
      <c r="OK57" s="444"/>
      <c r="OL57" s="444"/>
      <c r="OM57" s="444"/>
      <c r="ON57" s="444"/>
      <c r="OO57" s="444"/>
      <c r="OP57" s="444"/>
      <c r="OQ57" s="444"/>
      <c r="OR57" s="444"/>
      <c r="OS57" s="444"/>
      <c r="OT57" s="444"/>
      <c r="OU57" s="444"/>
      <c r="OV57" s="444"/>
      <c r="OW57" s="444"/>
      <c r="OX57" s="444"/>
      <c r="OY57" s="444"/>
      <c r="OZ57" s="444"/>
      <c r="PA57" s="444"/>
      <c r="PB57" s="444"/>
      <c r="PC57" s="444"/>
      <c r="PD57" s="444"/>
      <c r="PE57" s="444"/>
      <c r="PF57" s="444"/>
      <c r="PG57" s="444"/>
      <c r="PH57" s="444"/>
      <c r="PI57" s="444"/>
      <c r="PJ57" s="444"/>
      <c r="PK57" s="444"/>
      <c r="PL57" s="444"/>
      <c r="PM57" s="444"/>
      <c r="PN57" s="444"/>
      <c r="PO57" s="444"/>
      <c r="PP57" s="444"/>
      <c r="PQ57" s="444"/>
      <c r="PR57" s="444"/>
      <c r="PS57" s="444"/>
      <c r="PT57" s="444"/>
      <c r="PU57" s="444"/>
      <c r="PV57" s="444"/>
      <c r="PW57" s="444"/>
      <c r="PX57" s="444"/>
      <c r="PY57" s="444"/>
      <c r="PZ57" s="444"/>
      <c r="QA57" s="444"/>
      <c r="QB57" s="444"/>
      <c r="QC57" s="444"/>
      <c r="QD57" s="444"/>
      <c r="QE57" s="444"/>
      <c r="QF57" s="444"/>
      <c r="QG57" s="444"/>
      <c r="QH57" s="444"/>
      <c r="QI57" s="444"/>
      <c r="QJ57" s="444"/>
      <c r="QK57" s="444"/>
      <c r="QL57" s="444"/>
      <c r="QM57" s="444"/>
      <c r="QN57" s="444"/>
      <c r="QO57" s="444"/>
      <c r="QP57" s="444"/>
      <c r="QQ57" s="444"/>
      <c r="QR57" s="444"/>
      <c r="QS57" s="444"/>
      <c r="QT57" s="444"/>
      <c r="QU57" s="444"/>
      <c r="QV57" s="444"/>
      <c r="QW57" s="444"/>
      <c r="QX57" s="444"/>
      <c r="QY57" s="444"/>
      <c r="QZ57" s="444"/>
      <c r="RA57" s="444"/>
      <c r="RB57" s="444"/>
      <c r="RC57" s="444"/>
      <c r="RD57" s="444"/>
      <c r="RE57" s="444"/>
      <c r="RF57" s="444"/>
      <c r="RG57" s="444"/>
      <c r="RH57" s="444"/>
      <c r="RI57" s="444"/>
      <c r="RJ57" s="444"/>
      <c r="RK57" s="444"/>
      <c r="RL57" s="444"/>
      <c r="RM57" s="444"/>
      <c r="RN57" s="444"/>
      <c r="RO57" s="444"/>
      <c r="RP57" s="444"/>
      <c r="RQ57" s="444"/>
      <c r="RR57" s="444"/>
      <c r="RS57" s="444"/>
      <c r="RT57" s="444"/>
      <c r="RU57" s="444"/>
      <c r="RV57" s="444"/>
      <c r="RW57" s="444"/>
      <c r="RX57" s="444"/>
      <c r="RY57" s="444"/>
      <c r="RZ57" s="444"/>
      <c r="SA57" s="444"/>
      <c r="SB57" s="444"/>
      <c r="SC57" s="444"/>
      <c r="SD57" s="444"/>
      <c r="SE57" s="444"/>
      <c r="SF57" s="444"/>
      <c r="SG57" s="444"/>
      <c r="SH57" s="444"/>
      <c r="SI57" s="444"/>
      <c r="SJ57" s="444"/>
      <c r="SK57" s="444"/>
      <c r="SL57" s="444"/>
      <c r="SM57" s="444"/>
      <c r="SN57" s="444"/>
      <c r="SO57" s="444"/>
      <c r="SP57" s="444"/>
      <c r="SQ57" s="444"/>
      <c r="SR57" s="444"/>
      <c r="SS57" s="444"/>
      <c r="ST57" s="444"/>
      <c r="SU57" s="444"/>
      <c r="SV57" s="444"/>
      <c r="SW57" s="444"/>
      <c r="SX57" s="444"/>
      <c r="SY57" s="444"/>
      <c r="SZ57" s="444"/>
      <c r="TA57" s="444"/>
      <c r="TB57" s="444"/>
      <c r="TC57" s="444"/>
      <c r="TD57" s="444"/>
      <c r="TE57" s="444"/>
      <c r="TF57" s="444"/>
      <c r="TG57" s="444"/>
      <c r="TH57" s="444"/>
      <c r="TI57" s="444"/>
      <c r="TJ57" s="444"/>
      <c r="TK57" s="444"/>
      <c r="TL57" s="444"/>
      <c r="TM57" s="444"/>
      <c r="TN57" s="444"/>
      <c r="TO57" s="444"/>
      <c r="TP57" s="444"/>
      <c r="TQ57" s="444"/>
      <c r="TR57" s="444"/>
      <c r="TS57" s="444"/>
      <c r="TT57" s="444"/>
      <c r="TU57" s="444"/>
      <c r="TV57" s="444"/>
      <c r="TW57" s="444"/>
      <c r="TX57" s="444"/>
      <c r="TY57" s="444"/>
      <c r="TZ57" s="444"/>
      <c r="UA57" s="444"/>
      <c r="UB57" s="444"/>
      <c r="UC57" s="444"/>
      <c r="UD57" s="444"/>
      <c r="UE57" s="444"/>
      <c r="UF57" s="444"/>
      <c r="UG57" s="444"/>
      <c r="UH57" s="444"/>
      <c r="UI57" s="444"/>
      <c r="UJ57" s="444"/>
      <c r="UK57" s="444"/>
      <c r="UL57" s="444"/>
      <c r="UM57" s="444"/>
      <c r="UN57" s="444"/>
      <c r="UO57" s="444"/>
      <c r="UP57" s="444"/>
      <c r="UQ57" s="444"/>
      <c r="UR57" s="444"/>
      <c r="US57" s="444"/>
      <c r="UT57" s="444"/>
      <c r="UU57" s="444"/>
      <c r="UV57" s="444"/>
      <c r="UW57" s="444"/>
      <c r="UX57" s="444"/>
      <c r="UY57" s="444"/>
      <c r="UZ57" s="444"/>
      <c r="VA57" s="444"/>
      <c r="VB57" s="444"/>
      <c r="VC57" s="444"/>
      <c r="VD57" s="444"/>
      <c r="VE57" s="444"/>
      <c r="VF57" s="444"/>
      <c r="VG57" s="444"/>
      <c r="VH57" s="444"/>
      <c r="VI57" s="444"/>
      <c r="VJ57" s="444"/>
      <c r="VK57" s="444"/>
      <c r="VL57" s="444"/>
      <c r="VM57" s="444"/>
      <c r="VN57" s="444"/>
      <c r="VO57" s="444"/>
      <c r="VP57" s="444"/>
      <c r="VQ57" s="444"/>
      <c r="VR57" s="444"/>
      <c r="VS57" s="444"/>
      <c r="VT57" s="444"/>
      <c r="VU57" s="444"/>
      <c r="VV57" s="444"/>
      <c r="VW57" s="444"/>
      <c r="VX57" s="444"/>
      <c r="VY57" s="444"/>
      <c r="VZ57" s="444"/>
      <c r="WA57" s="444"/>
      <c r="WB57" s="444"/>
      <c r="WC57" s="444"/>
      <c r="WD57" s="444"/>
      <c r="WE57" s="444"/>
      <c r="WF57" s="444"/>
      <c r="WG57" s="444"/>
      <c r="WH57" s="444"/>
      <c r="WI57" s="444"/>
      <c r="WJ57" s="444"/>
      <c r="WK57" s="444"/>
      <c r="WL57" s="444"/>
      <c r="WM57" s="444"/>
      <c r="WN57" s="444"/>
      <c r="WO57" s="444"/>
      <c r="WP57" s="444"/>
      <c r="WQ57" s="444"/>
      <c r="WR57" s="444"/>
      <c r="WS57" s="444"/>
      <c r="WT57" s="444"/>
      <c r="WU57" s="444"/>
      <c r="WV57" s="444"/>
      <c r="WW57" s="444"/>
      <c r="WX57" s="444"/>
      <c r="WY57" s="444"/>
      <c r="WZ57" s="444"/>
      <c r="XA57" s="444"/>
      <c r="XB57" s="444"/>
      <c r="XC57" s="444"/>
      <c r="XD57" s="444"/>
      <c r="XE57" s="444"/>
      <c r="XF57" s="444"/>
      <c r="XG57" s="443"/>
    </row>
    <row r="58" spans="1:631" s="455" customFormat="1" ht="14.4">
      <c r="A58" s="1137"/>
      <c r="B58" s="1163" t="s">
        <v>241</v>
      </c>
      <c r="C58" s="1164" t="s">
        <v>1403</v>
      </c>
      <c r="D58" s="1172">
        <v>15</v>
      </c>
      <c r="E58" s="374">
        <f t="shared" si="13"/>
        <v>1.6946689680134687E-3</v>
      </c>
      <c r="F58" s="1166" t="s">
        <v>32</v>
      </c>
      <c r="G58" s="1167">
        <v>8</v>
      </c>
      <c r="H58" s="1168">
        <f t="shared" si="4"/>
        <v>24.559999465942383</v>
      </c>
      <c r="I58" s="1169">
        <f t="shared" si="5"/>
        <v>4</v>
      </c>
      <c r="J58" s="1169">
        <f t="shared" si="6"/>
        <v>4</v>
      </c>
      <c r="K58" s="447">
        <f t="shared" si="7"/>
        <v>0</v>
      </c>
      <c r="L58" s="448">
        <v>196.47999572753906</v>
      </c>
      <c r="M58" s="447"/>
      <c r="N58" s="1170">
        <v>48</v>
      </c>
      <c r="O58" s="1170">
        <v>32</v>
      </c>
      <c r="P58" s="449">
        <f t="shared" si="8"/>
        <v>0</v>
      </c>
      <c r="Q58" s="1170">
        <v>32</v>
      </c>
      <c r="R58" s="449"/>
      <c r="S58" s="450"/>
      <c r="T58" s="449"/>
      <c r="U58" s="451">
        <v>0</v>
      </c>
      <c r="V58" s="450">
        <f t="shared" si="15"/>
        <v>0</v>
      </c>
      <c r="W58" s="449">
        <f t="shared" si="15"/>
        <v>0</v>
      </c>
      <c r="X58" s="449">
        <f>-PV(Discount_Rate,D58,U58)*G58</f>
        <v>0</v>
      </c>
      <c r="Y58" s="452">
        <f t="shared" si="14"/>
        <v>0.80126065856156259</v>
      </c>
      <c r="Z58" s="450">
        <f t="shared" si="3"/>
        <v>157.43169077082095</v>
      </c>
      <c r="AA58" s="453" t="str">
        <f t="shared" si="9"/>
        <v/>
      </c>
      <c r="AB58" s="1171" t="str">
        <f t="shared" si="10"/>
        <v/>
      </c>
      <c r="AC58" s="444"/>
      <c r="AD58" s="444"/>
      <c r="AE58" s="444"/>
      <c r="AF58" s="444"/>
      <c r="AG58" s="444"/>
      <c r="AH58" s="444"/>
      <c r="AI58" s="444"/>
      <c r="AJ58" s="444"/>
      <c r="AK58" s="444"/>
      <c r="AL58" s="444"/>
      <c r="AM58" s="444"/>
      <c r="AN58" s="444"/>
      <c r="AO58" s="444"/>
      <c r="AP58" s="444"/>
      <c r="AQ58" s="444"/>
      <c r="AR58" s="444"/>
      <c r="AS58" s="444"/>
      <c r="AT58" s="444"/>
      <c r="AU58" s="444"/>
      <c r="AV58" s="444"/>
      <c r="AW58" s="444"/>
      <c r="AX58" s="444"/>
      <c r="AY58" s="444"/>
      <c r="AZ58" s="444"/>
      <c r="BA58" s="444"/>
      <c r="BB58" s="444"/>
      <c r="BC58" s="444"/>
      <c r="BD58" s="444"/>
      <c r="BE58" s="444"/>
      <c r="BF58" s="444"/>
      <c r="BG58" s="444"/>
      <c r="BH58" s="444"/>
      <c r="BI58" s="444"/>
      <c r="BJ58" s="444"/>
      <c r="BK58" s="444"/>
      <c r="BL58" s="444"/>
      <c r="BM58" s="444"/>
      <c r="BN58" s="444"/>
      <c r="BO58" s="444"/>
      <c r="BP58" s="444"/>
      <c r="BQ58" s="444"/>
      <c r="BR58" s="444"/>
      <c r="BS58" s="444"/>
      <c r="BT58" s="444"/>
      <c r="BU58" s="444"/>
      <c r="BV58" s="444"/>
      <c r="BW58" s="444"/>
      <c r="BX58" s="444"/>
      <c r="BY58" s="444"/>
      <c r="BZ58" s="444"/>
      <c r="CA58" s="444"/>
      <c r="CB58" s="444"/>
      <c r="CC58" s="444"/>
      <c r="CD58" s="444"/>
      <c r="CE58" s="444"/>
      <c r="CF58" s="444"/>
      <c r="CG58" s="444"/>
      <c r="CH58" s="444"/>
      <c r="CI58" s="444"/>
      <c r="CJ58" s="444"/>
      <c r="CK58" s="444"/>
      <c r="CL58" s="444"/>
      <c r="CM58" s="444"/>
      <c r="CN58" s="444"/>
      <c r="CO58" s="444"/>
      <c r="CP58" s="444"/>
      <c r="CQ58" s="444"/>
      <c r="CR58" s="444"/>
      <c r="CS58" s="444"/>
      <c r="CT58" s="444"/>
      <c r="CU58" s="444"/>
      <c r="CV58" s="444"/>
      <c r="CW58" s="444"/>
      <c r="CX58" s="444"/>
      <c r="CY58" s="444"/>
      <c r="CZ58" s="444"/>
      <c r="DA58" s="444"/>
      <c r="DB58" s="444"/>
      <c r="DC58" s="444"/>
      <c r="DD58" s="444"/>
      <c r="DE58" s="444"/>
      <c r="DF58" s="444"/>
      <c r="DG58" s="444"/>
      <c r="DH58" s="444"/>
      <c r="DI58" s="444"/>
      <c r="DJ58" s="444"/>
      <c r="DK58" s="444"/>
      <c r="DL58" s="444"/>
      <c r="DM58" s="444"/>
      <c r="DN58" s="444"/>
      <c r="DO58" s="444"/>
      <c r="DP58" s="444"/>
      <c r="DQ58" s="444"/>
      <c r="DR58" s="444"/>
      <c r="DS58" s="444"/>
      <c r="DT58" s="444"/>
      <c r="DU58" s="444"/>
      <c r="DV58" s="444"/>
      <c r="DW58" s="444"/>
      <c r="DX58" s="444"/>
      <c r="DY58" s="444"/>
      <c r="DZ58" s="444"/>
      <c r="EA58" s="444"/>
      <c r="EB58" s="444"/>
      <c r="EC58" s="444"/>
      <c r="ED58" s="444"/>
      <c r="EE58" s="444"/>
      <c r="EF58" s="444"/>
      <c r="EG58" s="444"/>
      <c r="EH58" s="444"/>
      <c r="EI58" s="444"/>
      <c r="EJ58" s="444"/>
      <c r="EK58" s="444"/>
      <c r="EL58" s="444"/>
      <c r="EM58" s="444"/>
      <c r="EN58" s="444"/>
      <c r="EO58" s="444"/>
      <c r="EP58" s="444"/>
      <c r="EQ58" s="444"/>
      <c r="ER58" s="444"/>
      <c r="ES58" s="444"/>
      <c r="ET58" s="444"/>
      <c r="EU58" s="444"/>
      <c r="EV58" s="444"/>
      <c r="EW58" s="444"/>
      <c r="EX58" s="444"/>
      <c r="EY58" s="444"/>
      <c r="EZ58" s="444"/>
      <c r="FA58" s="444"/>
      <c r="FB58" s="444"/>
      <c r="FC58" s="444"/>
      <c r="FD58" s="444"/>
      <c r="FE58" s="444"/>
      <c r="FF58" s="444"/>
      <c r="FG58" s="444"/>
      <c r="FH58" s="444"/>
      <c r="FI58" s="444"/>
      <c r="FJ58" s="444"/>
      <c r="FK58" s="444"/>
      <c r="FL58" s="444"/>
      <c r="FM58" s="444"/>
      <c r="FN58" s="444"/>
      <c r="FO58" s="444"/>
      <c r="FP58" s="444"/>
      <c r="FQ58" s="444"/>
      <c r="FR58" s="444"/>
      <c r="FS58" s="444"/>
      <c r="FT58" s="444"/>
      <c r="FU58" s="444"/>
      <c r="FV58" s="444"/>
      <c r="FW58" s="444"/>
      <c r="FX58" s="444"/>
      <c r="FY58" s="444"/>
      <c r="FZ58" s="444"/>
      <c r="GA58" s="444"/>
      <c r="GB58" s="444"/>
      <c r="GC58" s="444"/>
      <c r="GD58" s="444"/>
      <c r="GE58" s="444"/>
      <c r="GF58" s="444"/>
      <c r="GG58" s="444"/>
      <c r="GH58" s="444"/>
      <c r="GI58" s="444"/>
      <c r="GJ58" s="444"/>
      <c r="GK58" s="444"/>
      <c r="GL58" s="444"/>
      <c r="GM58" s="444"/>
      <c r="GN58" s="444"/>
      <c r="GO58" s="444"/>
      <c r="GP58" s="444"/>
      <c r="GQ58" s="444"/>
      <c r="GR58" s="444"/>
      <c r="GS58" s="444"/>
      <c r="GT58" s="444"/>
      <c r="GU58" s="444"/>
      <c r="GV58" s="444"/>
      <c r="GW58" s="444"/>
      <c r="GX58" s="444"/>
      <c r="GY58" s="444"/>
      <c r="GZ58" s="444"/>
      <c r="HA58" s="444"/>
      <c r="HB58" s="444"/>
      <c r="HC58" s="444"/>
      <c r="HD58" s="444"/>
      <c r="HE58" s="444"/>
      <c r="HF58" s="444"/>
      <c r="HG58" s="444"/>
      <c r="HH58" s="444"/>
      <c r="HI58" s="444"/>
      <c r="HJ58" s="444"/>
      <c r="HK58" s="444"/>
      <c r="HL58" s="444"/>
      <c r="HM58" s="444"/>
      <c r="HN58" s="444"/>
      <c r="HO58" s="444"/>
      <c r="HP58" s="444"/>
      <c r="HQ58" s="444"/>
      <c r="HR58" s="444"/>
      <c r="HS58" s="444"/>
      <c r="HT58" s="444"/>
      <c r="HU58" s="444"/>
      <c r="HV58" s="444"/>
      <c r="HW58" s="444"/>
      <c r="HX58" s="444"/>
      <c r="HY58" s="444"/>
      <c r="HZ58" s="444"/>
      <c r="IA58" s="444"/>
      <c r="IB58" s="444"/>
      <c r="IC58" s="444"/>
      <c r="ID58" s="444"/>
      <c r="IE58" s="444"/>
      <c r="IF58" s="444"/>
      <c r="IG58" s="444"/>
      <c r="IH58" s="444"/>
      <c r="II58" s="444"/>
      <c r="IJ58" s="444"/>
      <c r="IK58" s="444"/>
      <c r="IL58" s="444"/>
      <c r="IM58" s="444"/>
      <c r="IN58" s="444"/>
      <c r="IO58" s="444"/>
      <c r="IP58" s="444"/>
      <c r="IQ58" s="444"/>
      <c r="IR58" s="444"/>
      <c r="IS58" s="444"/>
      <c r="IT58" s="444"/>
      <c r="IU58" s="444"/>
      <c r="IV58" s="444"/>
      <c r="IW58" s="444"/>
      <c r="IX58" s="444"/>
      <c r="IY58" s="444"/>
      <c r="IZ58" s="444"/>
      <c r="JA58" s="444"/>
      <c r="JB58" s="444"/>
      <c r="JC58" s="444"/>
      <c r="JD58" s="444"/>
      <c r="JE58" s="444"/>
      <c r="JF58" s="444"/>
      <c r="JG58" s="444"/>
      <c r="JH58" s="444"/>
      <c r="JI58" s="444"/>
      <c r="JJ58" s="444"/>
      <c r="JK58" s="444"/>
      <c r="JL58" s="444"/>
      <c r="JM58" s="444"/>
      <c r="JN58" s="444"/>
      <c r="JO58" s="444"/>
      <c r="JP58" s="444"/>
      <c r="JQ58" s="444"/>
      <c r="JR58" s="444"/>
      <c r="JS58" s="444"/>
      <c r="JT58" s="444"/>
      <c r="JU58" s="444"/>
      <c r="JV58" s="444"/>
      <c r="JW58" s="444"/>
      <c r="JX58" s="444"/>
      <c r="JY58" s="444"/>
      <c r="JZ58" s="444"/>
      <c r="KA58" s="444"/>
      <c r="KB58" s="444"/>
      <c r="KC58" s="444"/>
      <c r="KD58" s="444"/>
      <c r="KE58" s="444"/>
      <c r="KF58" s="444"/>
      <c r="KG58" s="444"/>
      <c r="KH58" s="444"/>
      <c r="KI58" s="444"/>
      <c r="KJ58" s="444"/>
      <c r="KK58" s="444"/>
      <c r="KL58" s="444"/>
      <c r="KM58" s="444"/>
      <c r="KN58" s="444"/>
      <c r="KO58" s="444"/>
      <c r="KP58" s="444"/>
      <c r="KQ58" s="444"/>
      <c r="KR58" s="444"/>
      <c r="KS58" s="444"/>
      <c r="KT58" s="444"/>
      <c r="KU58" s="444"/>
      <c r="KV58" s="444"/>
      <c r="KW58" s="444"/>
      <c r="KX58" s="444"/>
      <c r="KY58" s="444"/>
      <c r="KZ58" s="444"/>
      <c r="LA58" s="444"/>
      <c r="LB58" s="444"/>
      <c r="LC58" s="444"/>
      <c r="LD58" s="444"/>
      <c r="LE58" s="444"/>
      <c r="LF58" s="444"/>
      <c r="LG58" s="444"/>
      <c r="LH58" s="444"/>
      <c r="LI58" s="444"/>
      <c r="LJ58" s="444"/>
      <c r="LK58" s="444"/>
      <c r="LL58" s="444"/>
      <c r="LM58" s="444"/>
      <c r="LN58" s="444"/>
      <c r="LO58" s="444"/>
      <c r="LP58" s="444"/>
      <c r="LQ58" s="444"/>
      <c r="LR58" s="444"/>
      <c r="LS58" s="444"/>
      <c r="LT58" s="444"/>
      <c r="LU58" s="444"/>
      <c r="LV58" s="444"/>
      <c r="LW58" s="444"/>
      <c r="LX58" s="444"/>
      <c r="LY58" s="444"/>
      <c r="LZ58" s="444"/>
      <c r="MA58" s="444"/>
      <c r="MB58" s="444"/>
      <c r="MC58" s="444"/>
      <c r="MD58" s="444"/>
      <c r="ME58" s="444"/>
      <c r="MF58" s="444"/>
      <c r="MG58" s="444"/>
      <c r="MH58" s="444"/>
      <c r="MI58" s="444"/>
      <c r="MJ58" s="444"/>
      <c r="MK58" s="444"/>
      <c r="ML58" s="444"/>
      <c r="MM58" s="444"/>
      <c r="MN58" s="444"/>
      <c r="MO58" s="444"/>
      <c r="MP58" s="444"/>
      <c r="MQ58" s="444"/>
      <c r="MR58" s="444"/>
      <c r="MS58" s="444"/>
      <c r="MT58" s="444"/>
      <c r="MU58" s="444"/>
      <c r="MV58" s="444"/>
      <c r="MW58" s="444"/>
      <c r="MX58" s="444"/>
      <c r="MY58" s="444"/>
      <c r="MZ58" s="444"/>
      <c r="NA58" s="444"/>
      <c r="NB58" s="444"/>
      <c r="NC58" s="444"/>
      <c r="ND58" s="444"/>
      <c r="NE58" s="444"/>
      <c r="NF58" s="444"/>
      <c r="NG58" s="444"/>
      <c r="NH58" s="444"/>
      <c r="NI58" s="444"/>
      <c r="NJ58" s="444"/>
      <c r="NK58" s="444"/>
      <c r="NL58" s="444"/>
      <c r="NM58" s="444"/>
      <c r="NN58" s="444"/>
      <c r="NO58" s="444"/>
      <c r="NP58" s="444"/>
      <c r="NQ58" s="444"/>
      <c r="NR58" s="444"/>
      <c r="NS58" s="444"/>
      <c r="NT58" s="444"/>
      <c r="NU58" s="444"/>
      <c r="NV58" s="444"/>
      <c r="NW58" s="444"/>
      <c r="NX58" s="444"/>
      <c r="NY58" s="444"/>
      <c r="NZ58" s="444"/>
      <c r="OA58" s="444"/>
      <c r="OB58" s="444"/>
      <c r="OC58" s="444"/>
      <c r="OD58" s="444"/>
      <c r="OE58" s="444"/>
      <c r="OF58" s="444"/>
      <c r="OG58" s="444"/>
      <c r="OH58" s="444"/>
      <c r="OI58" s="444"/>
      <c r="OJ58" s="444"/>
      <c r="OK58" s="444"/>
      <c r="OL58" s="444"/>
      <c r="OM58" s="444"/>
      <c r="ON58" s="444"/>
      <c r="OO58" s="444"/>
      <c r="OP58" s="444"/>
      <c r="OQ58" s="444"/>
      <c r="OR58" s="444"/>
      <c r="OS58" s="444"/>
      <c r="OT58" s="444"/>
      <c r="OU58" s="444"/>
      <c r="OV58" s="444"/>
      <c r="OW58" s="444"/>
      <c r="OX58" s="444"/>
      <c r="OY58" s="444"/>
      <c r="OZ58" s="444"/>
      <c r="PA58" s="444"/>
      <c r="PB58" s="444"/>
      <c r="PC58" s="444"/>
      <c r="PD58" s="444"/>
      <c r="PE58" s="444"/>
      <c r="PF58" s="444"/>
      <c r="PG58" s="444"/>
      <c r="PH58" s="444"/>
      <c r="PI58" s="444"/>
      <c r="PJ58" s="444"/>
      <c r="PK58" s="444"/>
      <c r="PL58" s="444"/>
      <c r="PM58" s="444"/>
      <c r="PN58" s="444"/>
      <c r="PO58" s="444"/>
      <c r="PP58" s="444"/>
      <c r="PQ58" s="444"/>
      <c r="PR58" s="444"/>
      <c r="PS58" s="444"/>
      <c r="PT58" s="444"/>
      <c r="PU58" s="444"/>
      <c r="PV58" s="444"/>
      <c r="PW58" s="444"/>
      <c r="PX58" s="444"/>
      <c r="PY58" s="444"/>
      <c r="PZ58" s="444"/>
      <c r="QA58" s="444"/>
      <c r="QB58" s="444"/>
      <c r="QC58" s="444"/>
      <c r="QD58" s="444"/>
      <c r="QE58" s="444"/>
      <c r="QF58" s="444"/>
      <c r="QG58" s="444"/>
      <c r="QH58" s="444"/>
      <c r="QI58" s="444"/>
      <c r="QJ58" s="444"/>
      <c r="QK58" s="444"/>
      <c r="QL58" s="444"/>
      <c r="QM58" s="444"/>
      <c r="QN58" s="444"/>
      <c r="QO58" s="444"/>
      <c r="QP58" s="444"/>
      <c r="QQ58" s="444"/>
      <c r="QR58" s="444"/>
      <c r="QS58" s="444"/>
      <c r="QT58" s="444"/>
      <c r="QU58" s="444"/>
      <c r="QV58" s="444"/>
      <c r="QW58" s="444"/>
      <c r="QX58" s="444"/>
      <c r="QY58" s="444"/>
      <c r="QZ58" s="444"/>
      <c r="RA58" s="444"/>
      <c r="RB58" s="444"/>
      <c r="RC58" s="444"/>
      <c r="RD58" s="444"/>
      <c r="RE58" s="444"/>
      <c r="RF58" s="444"/>
      <c r="RG58" s="444"/>
      <c r="RH58" s="444"/>
      <c r="RI58" s="444"/>
      <c r="RJ58" s="444"/>
      <c r="RK58" s="444"/>
      <c r="RL58" s="444"/>
      <c r="RM58" s="444"/>
      <c r="RN58" s="444"/>
      <c r="RO58" s="444"/>
      <c r="RP58" s="444"/>
      <c r="RQ58" s="444"/>
      <c r="RR58" s="444"/>
      <c r="RS58" s="444"/>
      <c r="RT58" s="444"/>
      <c r="RU58" s="444"/>
      <c r="RV58" s="444"/>
      <c r="RW58" s="444"/>
      <c r="RX58" s="444"/>
      <c r="RY58" s="444"/>
      <c r="RZ58" s="444"/>
      <c r="SA58" s="444"/>
      <c r="SB58" s="444"/>
      <c r="SC58" s="444"/>
      <c r="SD58" s="444"/>
      <c r="SE58" s="444"/>
      <c r="SF58" s="444"/>
      <c r="SG58" s="444"/>
      <c r="SH58" s="444"/>
      <c r="SI58" s="444"/>
      <c r="SJ58" s="444"/>
      <c r="SK58" s="444"/>
      <c r="SL58" s="444"/>
      <c r="SM58" s="444"/>
      <c r="SN58" s="444"/>
      <c r="SO58" s="444"/>
      <c r="SP58" s="444"/>
      <c r="SQ58" s="444"/>
      <c r="SR58" s="444"/>
      <c r="SS58" s="444"/>
      <c r="ST58" s="444"/>
      <c r="SU58" s="444"/>
      <c r="SV58" s="444"/>
      <c r="SW58" s="444"/>
      <c r="SX58" s="444"/>
      <c r="SY58" s="444"/>
      <c r="SZ58" s="444"/>
      <c r="TA58" s="444"/>
      <c r="TB58" s="444"/>
      <c r="TC58" s="444"/>
      <c r="TD58" s="444"/>
      <c r="TE58" s="444"/>
      <c r="TF58" s="444"/>
      <c r="TG58" s="444"/>
      <c r="TH58" s="444"/>
      <c r="TI58" s="444"/>
      <c r="TJ58" s="444"/>
      <c r="TK58" s="444"/>
      <c r="TL58" s="444"/>
      <c r="TM58" s="444"/>
      <c r="TN58" s="444"/>
      <c r="TO58" s="444"/>
      <c r="TP58" s="444"/>
      <c r="TQ58" s="444"/>
      <c r="TR58" s="444"/>
      <c r="TS58" s="444"/>
      <c r="TT58" s="444"/>
      <c r="TU58" s="444"/>
      <c r="TV58" s="444"/>
      <c r="TW58" s="444"/>
      <c r="TX58" s="444"/>
      <c r="TY58" s="444"/>
      <c r="TZ58" s="444"/>
      <c r="UA58" s="444"/>
      <c r="UB58" s="444"/>
      <c r="UC58" s="444"/>
      <c r="UD58" s="444"/>
      <c r="UE58" s="444"/>
      <c r="UF58" s="444"/>
      <c r="UG58" s="444"/>
      <c r="UH58" s="444"/>
      <c r="UI58" s="444"/>
      <c r="UJ58" s="444"/>
      <c r="UK58" s="444"/>
      <c r="UL58" s="444"/>
      <c r="UM58" s="444"/>
      <c r="UN58" s="444"/>
      <c r="UO58" s="444"/>
      <c r="UP58" s="444"/>
      <c r="UQ58" s="444"/>
      <c r="UR58" s="444"/>
      <c r="US58" s="444"/>
      <c r="UT58" s="444"/>
      <c r="UU58" s="444"/>
      <c r="UV58" s="444"/>
      <c r="UW58" s="444"/>
      <c r="UX58" s="444"/>
      <c r="UY58" s="444"/>
      <c r="UZ58" s="444"/>
      <c r="VA58" s="444"/>
      <c r="VB58" s="444"/>
      <c r="VC58" s="444"/>
      <c r="VD58" s="444"/>
      <c r="VE58" s="444"/>
      <c r="VF58" s="444"/>
      <c r="VG58" s="444"/>
      <c r="VH58" s="444"/>
      <c r="VI58" s="444"/>
      <c r="VJ58" s="444"/>
      <c r="VK58" s="444"/>
      <c r="VL58" s="444"/>
      <c r="VM58" s="444"/>
      <c r="VN58" s="444"/>
      <c r="VO58" s="444"/>
      <c r="VP58" s="444"/>
      <c r="VQ58" s="444"/>
      <c r="VR58" s="444"/>
      <c r="VS58" s="444"/>
      <c r="VT58" s="444"/>
      <c r="VU58" s="444"/>
      <c r="VV58" s="444"/>
      <c r="VW58" s="444"/>
      <c r="VX58" s="444"/>
      <c r="VY58" s="444"/>
      <c r="VZ58" s="444"/>
      <c r="WA58" s="444"/>
      <c r="WB58" s="444"/>
      <c r="WC58" s="444"/>
      <c r="WD58" s="444"/>
      <c r="WE58" s="444"/>
      <c r="WF58" s="444"/>
      <c r="WG58" s="444"/>
      <c r="WH58" s="444"/>
      <c r="WI58" s="444"/>
      <c r="WJ58" s="444"/>
      <c r="WK58" s="444"/>
      <c r="WL58" s="444"/>
      <c r="WM58" s="444"/>
      <c r="WN58" s="444"/>
      <c r="WO58" s="444"/>
      <c r="WP58" s="444"/>
      <c r="WQ58" s="444"/>
      <c r="WR58" s="444"/>
      <c r="WS58" s="444"/>
      <c r="WT58" s="444"/>
      <c r="WU58" s="444"/>
      <c r="WV58" s="444"/>
      <c r="WW58" s="444"/>
      <c r="WX58" s="444"/>
      <c r="WY58" s="444"/>
      <c r="WZ58" s="444"/>
      <c r="XA58" s="444"/>
      <c r="XB58" s="444"/>
      <c r="XC58" s="444"/>
      <c r="XD58" s="444"/>
      <c r="XE58" s="444"/>
      <c r="XF58" s="444"/>
      <c r="XG58" s="443"/>
    </row>
    <row r="59" spans="1:631" s="455" customFormat="1" ht="14.4">
      <c r="A59" s="1137"/>
      <c r="B59" s="1163" t="s">
        <v>241</v>
      </c>
      <c r="C59" s="1164" t="s">
        <v>824</v>
      </c>
      <c r="D59" s="1172"/>
      <c r="E59" s="374">
        <f t="shared" si="13"/>
        <v>0</v>
      </c>
      <c r="F59" s="1166"/>
      <c r="G59" s="1167">
        <v>8</v>
      </c>
      <c r="H59" s="1168">
        <f t="shared" si="4"/>
        <v>0</v>
      </c>
      <c r="I59" s="1169">
        <f t="shared" si="5"/>
        <v>327.97125</v>
      </c>
      <c r="J59" s="1169">
        <f t="shared" si="6"/>
        <v>327.97125</v>
      </c>
      <c r="K59" s="447">
        <f t="shared" si="7"/>
        <v>0</v>
      </c>
      <c r="L59" s="448">
        <v>0</v>
      </c>
      <c r="M59" s="447"/>
      <c r="N59" s="1170">
        <v>393.56</v>
      </c>
      <c r="O59" s="1170">
        <v>2623.77</v>
      </c>
      <c r="P59" s="449">
        <f t="shared" si="8"/>
        <v>0</v>
      </c>
      <c r="Q59" s="1170">
        <v>2623.77</v>
      </c>
      <c r="R59" s="449"/>
      <c r="S59" s="450"/>
      <c r="T59" s="449"/>
      <c r="U59" s="451"/>
      <c r="V59" s="450">
        <f t="shared" si="15"/>
        <v>0</v>
      </c>
      <c r="W59" s="449">
        <f t="shared" si="15"/>
        <v>0</v>
      </c>
      <c r="X59" s="449">
        <v>0</v>
      </c>
      <c r="Y59" s="452">
        <f t="shared" si="14"/>
        <v>0</v>
      </c>
      <c r="Z59" s="450">
        <f t="shared" si="3"/>
        <v>0</v>
      </c>
      <c r="AA59" s="453" t="str">
        <f t="shared" si="9"/>
        <v/>
      </c>
      <c r="AB59" s="1171" t="str">
        <f t="shared" si="10"/>
        <v/>
      </c>
      <c r="AC59" s="444"/>
      <c r="AD59" s="444"/>
      <c r="AE59" s="444"/>
      <c r="AF59" s="444"/>
      <c r="AG59" s="444"/>
      <c r="AH59" s="444"/>
      <c r="AI59" s="444"/>
      <c r="AJ59" s="444"/>
      <c r="AK59" s="444"/>
      <c r="AL59" s="444"/>
      <c r="AM59" s="444"/>
      <c r="AN59" s="444"/>
      <c r="AO59" s="444"/>
      <c r="AP59" s="444"/>
      <c r="AQ59" s="444"/>
      <c r="AR59" s="444"/>
      <c r="AS59" s="444"/>
      <c r="AT59" s="444"/>
      <c r="AU59" s="444"/>
      <c r="AV59" s="444"/>
      <c r="AW59" s="444"/>
      <c r="AX59" s="444"/>
      <c r="AY59" s="444"/>
      <c r="AZ59" s="444"/>
      <c r="BA59" s="444"/>
      <c r="BB59" s="444"/>
      <c r="BC59" s="444"/>
      <c r="BD59" s="444"/>
      <c r="BE59" s="444"/>
      <c r="BF59" s="444"/>
      <c r="BG59" s="444"/>
      <c r="BH59" s="444"/>
      <c r="BI59" s="444"/>
      <c r="BJ59" s="444"/>
      <c r="BK59" s="444"/>
      <c r="BL59" s="444"/>
      <c r="BM59" s="444"/>
      <c r="BN59" s="444"/>
      <c r="BO59" s="444"/>
      <c r="BP59" s="444"/>
      <c r="BQ59" s="444"/>
      <c r="BR59" s="444"/>
      <c r="BS59" s="444"/>
      <c r="BT59" s="444"/>
      <c r="BU59" s="444"/>
      <c r="BV59" s="444"/>
      <c r="BW59" s="444"/>
      <c r="BX59" s="444"/>
      <c r="BY59" s="444"/>
      <c r="BZ59" s="444"/>
      <c r="CA59" s="444"/>
      <c r="CB59" s="444"/>
      <c r="CC59" s="444"/>
      <c r="CD59" s="444"/>
      <c r="CE59" s="444"/>
      <c r="CF59" s="444"/>
      <c r="CG59" s="444"/>
      <c r="CH59" s="444"/>
      <c r="CI59" s="444"/>
      <c r="CJ59" s="444"/>
      <c r="CK59" s="444"/>
      <c r="CL59" s="444"/>
      <c r="CM59" s="444"/>
      <c r="CN59" s="444"/>
      <c r="CO59" s="444"/>
      <c r="CP59" s="444"/>
      <c r="CQ59" s="444"/>
      <c r="CR59" s="444"/>
      <c r="CS59" s="444"/>
      <c r="CT59" s="444"/>
      <c r="CU59" s="444"/>
      <c r="CV59" s="444"/>
      <c r="CW59" s="444"/>
      <c r="CX59" s="444"/>
      <c r="CY59" s="444"/>
      <c r="CZ59" s="444"/>
      <c r="DA59" s="444"/>
      <c r="DB59" s="444"/>
      <c r="DC59" s="444"/>
      <c r="DD59" s="444"/>
      <c r="DE59" s="444"/>
      <c r="DF59" s="444"/>
      <c r="DG59" s="444"/>
      <c r="DH59" s="444"/>
      <c r="DI59" s="444"/>
      <c r="DJ59" s="444"/>
      <c r="DK59" s="444"/>
      <c r="DL59" s="444"/>
      <c r="DM59" s="444"/>
      <c r="DN59" s="444"/>
      <c r="DO59" s="444"/>
      <c r="DP59" s="444"/>
      <c r="DQ59" s="444"/>
      <c r="DR59" s="444"/>
      <c r="DS59" s="444"/>
      <c r="DT59" s="444"/>
      <c r="DU59" s="444"/>
      <c r="DV59" s="444"/>
      <c r="DW59" s="444"/>
      <c r="DX59" s="444"/>
      <c r="DY59" s="444"/>
      <c r="DZ59" s="444"/>
      <c r="EA59" s="444"/>
      <c r="EB59" s="444"/>
      <c r="EC59" s="444"/>
      <c r="ED59" s="444"/>
      <c r="EE59" s="444"/>
      <c r="EF59" s="444"/>
      <c r="EG59" s="444"/>
      <c r="EH59" s="444"/>
      <c r="EI59" s="444"/>
      <c r="EJ59" s="444"/>
      <c r="EK59" s="444"/>
      <c r="EL59" s="444"/>
      <c r="EM59" s="444"/>
      <c r="EN59" s="444"/>
      <c r="EO59" s="444"/>
      <c r="EP59" s="444"/>
      <c r="EQ59" s="444"/>
      <c r="ER59" s="444"/>
      <c r="ES59" s="444"/>
      <c r="ET59" s="444"/>
      <c r="EU59" s="444"/>
      <c r="EV59" s="444"/>
      <c r="EW59" s="444"/>
      <c r="EX59" s="444"/>
      <c r="EY59" s="444"/>
      <c r="EZ59" s="444"/>
      <c r="FA59" s="444"/>
      <c r="FB59" s="444"/>
      <c r="FC59" s="444"/>
      <c r="FD59" s="444"/>
      <c r="FE59" s="444"/>
      <c r="FF59" s="444"/>
      <c r="FG59" s="444"/>
      <c r="FH59" s="444"/>
      <c r="FI59" s="444"/>
      <c r="FJ59" s="444"/>
      <c r="FK59" s="444"/>
      <c r="FL59" s="444"/>
      <c r="FM59" s="444"/>
      <c r="FN59" s="444"/>
      <c r="FO59" s="444"/>
      <c r="FP59" s="444"/>
      <c r="FQ59" s="444"/>
      <c r="FR59" s="444"/>
      <c r="FS59" s="444"/>
      <c r="FT59" s="444"/>
      <c r="FU59" s="444"/>
      <c r="FV59" s="444"/>
      <c r="FW59" s="444"/>
      <c r="FX59" s="444"/>
      <c r="FY59" s="444"/>
      <c r="FZ59" s="444"/>
      <c r="GA59" s="444"/>
      <c r="GB59" s="444"/>
      <c r="GC59" s="444"/>
      <c r="GD59" s="444"/>
      <c r="GE59" s="444"/>
      <c r="GF59" s="444"/>
      <c r="GG59" s="444"/>
      <c r="GH59" s="444"/>
      <c r="GI59" s="444"/>
      <c r="GJ59" s="444"/>
      <c r="GK59" s="444"/>
      <c r="GL59" s="444"/>
      <c r="GM59" s="444"/>
      <c r="GN59" s="444"/>
      <c r="GO59" s="444"/>
      <c r="GP59" s="444"/>
      <c r="GQ59" s="444"/>
      <c r="GR59" s="444"/>
      <c r="GS59" s="444"/>
      <c r="GT59" s="444"/>
      <c r="GU59" s="444"/>
      <c r="GV59" s="444"/>
      <c r="GW59" s="444"/>
      <c r="GX59" s="444"/>
      <c r="GY59" s="444"/>
      <c r="GZ59" s="444"/>
      <c r="HA59" s="444"/>
      <c r="HB59" s="444"/>
      <c r="HC59" s="444"/>
      <c r="HD59" s="444"/>
      <c r="HE59" s="444"/>
      <c r="HF59" s="444"/>
      <c r="HG59" s="444"/>
      <c r="HH59" s="444"/>
      <c r="HI59" s="444"/>
      <c r="HJ59" s="444"/>
      <c r="HK59" s="444"/>
      <c r="HL59" s="444"/>
      <c r="HM59" s="444"/>
      <c r="HN59" s="444"/>
      <c r="HO59" s="444"/>
      <c r="HP59" s="444"/>
      <c r="HQ59" s="444"/>
      <c r="HR59" s="444"/>
      <c r="HS59" s="444"/>
      <c r="HT59" s="444"/>
      <c r="HU59" s="444"/>
      <c r="HV59" s="444"/>
      <c r="HW59" s="444"/>
      <c r="HX59" s="444"/>
      <c r="HY59" s="444"/>
      <c r="HZ59" s="444"/>
      <c r="IA59" s="444"/>
      <c r="IB59" s="444"/>
      <c r="IC59" s="444"/>
      <c r="ID59" s="444"/>
      <c r="IE59" s="444"/>
      <c r="IF59" s="444"/>
      <c r="IG59" s="444"/>
      <c r="IH59" s="444"/>
      <c r="II59" s="444"/>
      <c r="IJ59" s="444"/>
      <c r="IK59" s="444"/>
      <c r="IL59" s="444"/>
      <c r="IM59" s="444"/>
      <c r="IN59" s="444"/>
      <c r="IO59" s="444"/>
      <c r="IP59" s="444"/>
      <c r="IQ59" s="444"/>
      <c r="IR59" s="444"/>
      <c r="IS59" s="444"/>
      <c r="IT59" s="444"/>
      <c r="IU59" s="444"/>
      <c r="IV59" s="444"/>
      <c r="IW59" s="444"/>
      <c r="IX59" s="444"/>
      <c r="IY59" s="444"/>
      <c r="IZ59" s="444"/>
      <c r="JA59" s="444"/>
      <c r="JB59" s="444"/>
      <c r="JC59" s="444"/>
      <c r="JD59" s="444"/>
      <c r="JE59" s="444"/>
      <c r="JF59" s="444"/>
      <c r="JG59" s="444"/>
      <c r="JH59" s="444"/>
      <c r="JI59" s="444"/>
      <c r="JJ59" s="444"/>
      <c r="JK59" s="444"/>
      <c r="JL59" s="444"/>
      <c r="JM59" s="444"/>
      <c r="JN59" s="444"/>
      <c r="JO59" s="444"/>
      <c r="JP59" s="444"/>
      <c r="JQ59" s="444"/>
      <c r="JR59" s="444"/>
      <c r="JS59" s="444"/>
      <c r="JT59" s="444"/>
      <c r="JU59" s="444"/>
      <c r="JV59" s="444"/>
      <c r="JW59" s="444"/>
      <c r="JX59" s="444"/>
      <c r="JY59" s="444"/>
      <c r="JZ59" s="444"/>
      <c r="KA59" s="444"/>
      <c r="KB59" s="444"/>
      <c r="KC59" s="444"/>
      <c r="KD59" s="444"/>
      <c r="KE59" s="444"/>
      <c r="KF59" s="444"/>
      <c r="KG59" s="444"/>
      <c r="KH59" s="444"/>
      <c r="KI59" s="444"/>
      <c r="KJ59" s="444"/>
      <c r="KK59" s="444"/>
      <c r="KL59" s="444"/>
      <c r="KM59" s="444"/>
      <c r="KN59" s="444"/>
      <c r="KO59" s="444"/>
      <c r="KP59" s="444"/>
      <c r="KQ59" s="444"/>
      <c r="KR59" s="444"/>
      <c r="KS59" s="444"/>
      <c r="KT59" s="444"/>
      <c r="KU59" s="444"/>
      <c r="KV59" s="444"/>
      <c r="KW59" s="444"/>
      <c r="KX59" s="444"/>
      <c r="KY59" s="444"/>
      <c r="KZ59" s="444"/>
      <c r="LA59" s="444"/>
      <c r="LB59" s="444"/>
      <c r="LC59" s="444"/>
      <c r="LD59" s="444"/>
      <c r="LE59" s="444"/>
      <c r="LF59" s="444"/>
      <c r="LG59" s="444"/>
      <c r="LH59" s="444"/>
      <c r="LI59" s="444"/>
      <c r="LJ59" s="444"/>
      <c r="LK59" s="444"/>
      <c r="LL59" s="444"/>
      <c r="LM59" s="444"/>
      <c r="LN59" s="444"/>
      <c r="LO59" s="444"/>
      <c r="LP59" s="444"/>
      <c r="LQ59" s="444"/>
      <c r="LR59" s="444"/>
      <c r="LS59" s="444"/>
      <c r="LT59" s="444"/>
      <c r="LU59" s="444"/>
      <c r="LV59" s="444"/>
      <c r="LW59" s="444"/>
      <c r="LX59" s="444"/>
      <c r="LY59" s="444"/>
      <c r="LZ59" s="444"/>
      <c r="MA59" s="444"/>
      <c r="MB59" s="444"/>
      <c r="MC59" s="444"/>
      <c r="MD59" s="444"/>
      <c r="ME59" s="444"/>
      <c r="MF59" s="444"/>
      <c r="MG59" s="444"/>
      <c r="MH59" s="444"/>
      <c r="MI59" s="444"/>
      <c r="MJ59" s="444"/>
      <c r="MK59" s="444"/>
      <c r="ML59" s="444"/>
      <c r="MM59" s="444"/>
      <c r="MN59" s="444"/>
      <c r="MO59" s="444"/>
      <c r="MP59" s="444"/>
      <c r="MQ59" s="444"/>
      <c r="MR59" s="444"/>
      <c r="MS59" s="444"/>
      <c r="MT59" s="444"/>
      <c r="MU59" s="444"/>
      <c r="MV59" s="444"/>
      <c r="MW59" s="444"/>
      <c r="MX59" s="444"/>
      <c r="MY59" s="444"/>
      <c r="MZ59" s="444"/>
      <c r="NA59" s="444"/>
      <c r="NB59" s="444"/>
      <c r="NC59" s="444"/>
      <c r="ND59" s="444"/>
      <c r="NE59" s="444"/>
      <c r="NF59" s="444"/>
      <c r="NG59" s="444"/>
      <c r="NH59" s="444"/>
      <c r="NI59" s="444"/>
      <c r="NJ59" s="444"/>
      <c r="NK59" s="444"/>
      <c r="NL59" s="444"/>
      <c r="NM59" s="444"/>
      <c r="NN59" s="444"/>
      <c r="NO59" s="444"/>
      <c r="NP59" s="444"/>
      <c r="NQ59" s="444"/>
      <c r="NR59" s="444"/>
      <c r="NS59" s="444"/>
      <c r="NT59" s="444"/>
      <c r="NU59" s="444"/>
      <c r="NV59" s="444"/>
      <c r="NW59" s="444"/>
      <c r="NX59" s="444"/>
      <c r="NY59" s="444"/>
      <c r="NZ59" s="444"/>
      <c r="OA59" s="444"/>
      <c r="OB59" s="444"/>
      <c r="OC59" s="444"/>
      <c r="OD59" s="444"/>
      <c r="OE59" s="444"/>
      <c r="OF59" s="444"/>
      <c r="OG59" s="444"/>
      <c r="OH59" s="444"/>
      <c r="OI59" s="444"/>
      <c r="OJ59" s="444"/>
      <c r="OK59" s="444"/>
      <c r="OL59" s="444"/>
      <c r="OM59" s="444"/>
      <c r="ON59" s="444"/>
      <c r="OO59" s="444"/>
      <c r="OP59" s="444"/>
      <c r="OQ59" s="444"/>
      <c r="OR59" s="444"/>
      <c r="OS59" s="444"/>
      <c r="OT59" s="444"/>
      <c r="OU59" s="444"/>
      <c r="OV59" s="444"/>
      <c r="OW59" s="444"/>
      <c r="OX59" s="444"/>
      <c r="OY59" s="444"/>
      <c r="OZ59" s="444"/>
      <c r="PA59" s="444"/>
      <c r="PB59" s="444"/>
      <c r="PC59" s="444"/>
      <c r="PD59" s="444"/>
      <c r="PE59" s="444"/>
      <c r="PF59" s="444"/>
      <c r="PG59" s="444"/>
      <c r="PH59" s="444"/>
      <c r="PI59" s="444"/>
      <c r="PJ59" s="444"/>
      <c r="PK59" s="444"/>
      <c r="PL59" s="444"/>
      <c r="PM59" s="444"/>
      <c r="PN59" s="444"/>
      <c r="PO59" s="444"/>
      <c r="PP59" s="444"/>
      <c r="PQ59" s="444"/>
      <c r="PR59" s="444"/>
      <c r="PS59" s="444"/>
      <c r="PT59" s="444"/>
      <c r="PU59" s="444"/>
      <c r="PV59" s="444"/>
      <c r="PW59" s="444"/>
      <c r="PX59" s="444"/>
      <c r="PY59" s="444"/>
      <c r="PZ59" s="444"/>
      <c r="QA59" s="444"/>
      <c r="QB59" s="444"/>
      <c r="QC59" s="444"/>
      <c r="QD59" s="444"/>
      <c r="QE59" s="444"/>
      <c r="QF59" s="444"/>
      <c r="QG59" s="444"/>
      <c r="QH59" s="444"/>
      <c r="QI59" s="444"/>
      <c r="QJ59" s="444"/>
      <c r="QK59" s="444"/>
      <c r="QL59" s="444"/>
      <c r="QM59" s="444"/>
      <c r="QN59" s="444"/>
      <c r="QO59" s="444"/>
      <c r="QP59" s="444"/>
      <c r="QQ59" s="444"/>
      <c r="QR59" s="444"/>
      <c r="QS59" s="444"/>
      <c r="QT59" s="444"/>
      <c r="QU59" s="444"/>
      <c r="QV59" s="444"/>
      <c r="QW59" s="444"/>
      <c r="QX59" s="444"/>
      <c r="QY59" s="444"/>
      <c r="QZ59" s="444"/>
      <c r="RA59" s="444"/>
      <c r="RB59" s="444"/>
      <c r="RC59" s="444"/>
      <c r="RD59" s="444"/>
      <c r="RE59" s="444"/>
      <c r="RF59" s="444"/>
      <c r="RG59" s="444"/>
      <c r="RH59" s="444"/>
      <c r="RI59" s="444"/>
      <c r="RJ59" s="444"/>
      <c r="RK59" s="444"/>
      <c r="RL59" s="444"/>
      <c r="RM59" s="444"/>
      <c r="RN59" s="444"/>
      <c r="RO59" s="444"/>
      <c r="RP59" s="444"/>
      <c r="RQ59" s="444"/>
      <c r="RR59" s="444"/>
      <c r="RS59" s="444"/>
      <c r="RT59" s="444"/>
      <c r="RU59" s="444"/>
      <c r="RV59" s="444"/>
      <c r="RW59" s="444"/>
      <c r="RX59" s="444"/>
      <c r="RY59" s="444"/>
      <c r="RZ59" s="444"/>
      <c r="SA59" s="444"/>
      <c r="SB59" s="444"/>
      <c r="SC59" s="444"/>
      <c r="SD59" s="444"/>
      <c r="SE59" s="444"/>
      <c r="SF59" s="444"/>
      <c r="SG59" s="444"/>
      <c r="SH59" s="444"/>
      <c r="SI59" s="444"/>
      <c r="SJ59" s="444"/>
      <c r="SK59" s="444"/>
      <c r="SL59" s="444"/>
      <c r="SM59" s="444"/>
      <c r="SN59" s="444"/>
      <c r="SO59" s="444"/>
      <c r="SP59" s="444"/>
      <c r="SQ59" s="444"/>
      <c r="SR59" s="444"/>
      <c r="SS59" s="444"/>
      <c r="ST59" s="444"/>
      <c r="SU59" s="444"/>
      <c r="SV59" s="444"/>
      <c r="SW59" s="444"/>
      <c r="SX59" s="444"/>
      <c r="SY59" s="444"/>
      <c r="SZ59" s="444"/>
      <c r="TA59" s="444"/>
      <c r="TB59" s="444"/>
      <c r="TC59" s="444"/>
      <c r="TD59" s="444"/>
      <c r="TE59" s="444"/>
      <c r="TF59" s="444"/>
      <c r="TG59" s="444"/>
      <c r="TH59" s="444"/>
      <c r="TI59" s="444"/>
      <c r="TJ59" s="444"/>
      <c r="TK59" s="444"/>
      <c r="TL59" s="444"/>
      <c r="TM59" s="444"/>
      <c r="TN59" s="444"/>
      <c r="TO59" s="444"/>
      <c r="TP59" s="444"/>
      <c r="TQ59" s="444"/>
      <c r="TR59" s="444"/>
      <c r="TS59" s="444"/>
      <c r="TT59" s="444"/>
      <c r="TU59" s="444"/>
      <c r="TV59" s="444"/>
      <c r="TW59" s="444"/>
      <c r="TX59" s="444"/>
      <c r="TY59" s="444"/>
      <c r="TZ59" s="444"/>
      <c r="UA59" s="444"/>
      <c r="UB59" s="444"/>
      <c r="UC59" s="444"/>
      <c r="UD59" s="444"/>
      <c r="UE59" s="444"/>
      <c r="UF59" s="444"/>
      <c r="UG59" s="444"/>
      <c r="UH59" s="444"/>
      <c r="UI59" s="444"/>
      <c r="UJ59" s="444"/>
      <c r="UK59" s="444"/>
      <c r="UL59" s="444"/>
      <c r="UM59" s="444"/>
      <c r="UN59" s="444"/>
      <c r="UO59" s="444"/>
      <c r="UP59" s="444"/>
      <c r="UQ59" s="444"/>
      <c r="UR59" s="444"/>
      <c r="US59" s="444"/>
      <c r="UT59" s="444"/>
      <c r="UU59" s="444"/>
      <c r="UV59" s="444"/>
      <c r="UW59" s="444"/>
      <c r="UX59" s="444"/>
      <c r="UY59" s="444"/>
      <c r="UZ59" s="444"/>
      <c r="VA59" s="444"/>
      <c r="VB59" s="444"/>
      <c r="VC59" s="444"/>
      <c r="VD59" s="444"/>
      <c r="VE59" s="444"/>
      <c r="VF59" s="444"/>
      <c r="VG59" s="444"/>
      <c r="VH59" s="444"/>
      <c r="VI59" s="444"/>
      <c r="VJ59" s="444"/>
      <c r="VK59" s="444"/>
      <c r="VL59" s="444"/>
      <c r="VM59" s="444"/>
      <c r="VN59" s="444"/>
      <c r="VO59" s="444"/>
      <c r="VP59" s="444"/>
      <c r="VQ59" s="444"/>
      <c r="VR59" s="444"/>
      <c r="VS59" s="444"/>
      <c r="VT59" s="444"/>
      <c r="VU59" s="444"/>
      <c r="VV59" s="444"/>
      <c r="VW59" s="444"/>
      <c r="VX59" s="444"/>
      <c r="VY59" s="444"/>
      <c r="VZ59" s="444"/>
      <c r="WA59" s="444"/>
      <c r="WB59" s="444"/>
      <c r="WC59" s="444"/>
      <c r="WD59" s="444"/>
      <c r="WE59" s="444"/>
      <c r="WF59" s="444"/>
      <c r="WG59" s="444"/>
      <c r="WH59" s="444"/>
      <c r="WI59" s="444"/>
      <c r="WJ59" s="444"/>
      <c r="WK59" s="444"/>
      <c r="WL59" s="444"/>
      <c r="WM59" s="444"/>
      <c r="WN59" s="444"/>
      <c r="WO59" s="444"/>
      <c r="WP59" s="444"/>
      <c r="WQ59" s="444"/>
      <c r="WR59" s="444"/>
      <c r="WS59" s="444"/>
      <c r="WT59" s="444"/>
      <c r="WU59" s="444"/>
      <c r="WV59" s="444"/>
      <c r="WW59" s="444"/>
      <c r="WX59" s="444"/>
      <c r="WY59" s="444"/>
      <c r="WZ59" s="444"/>
      <c r="XA59" s="444"/>
      <c r="XB59" s="444"/>
      <c r="XC59" s="444"/>
      <c r="XD59" s="444"/>
      <c r="XE59" s="444"/>
      <c r="XF59" s="444"/>
      <c r="XG59" s="443"/>
    </row>
    <row r="60" spans="1:631" s="455" customFormat="1" ht="14.4">
      <c r="A60" s="1137"/>
      <c r="B60" s="1163" t="s">
        <v>241</v>
      </c>
      <c r="C60" s="1164" t="s">
        <v>825</v>
      </c>
      <c r="D60" s="1172"/>
      <c r="E60" s="374">
        <f t="shared" si="13"/>
        <v>0</v>
      </c>
      <c r="F60" s="1166"/>
      <c r="G60" s="1167">
        <v>9</v>
      </c>
      <c r="H60" s="1168">
        <f t="shared" si="4"/>
        <v>0</v>
      </c>
      <c r="I60" s="1169">
        <f t="shared" si="5"/>
        <v>284.23222222222222</v>
      </c>
      <c r="J60" s="1169">
        <f t="shared" si="6"/>
        <v>284.23222222222222</v>
      </c>
      <c r="K60" s="447">
        <f t="shared" si="7"/>
        <v>0</v>
      </c>
      <c r="L60" s="448">
        <v>0</v>
      </c>
      <c r="M60" s="447"/>
      <c r="N60" s="1170">
        <v>383.72</v>
      </c>
      <c r="O60" s="1170">
        <v>2558.09</v>
      </c>
      <c r="P60" s="449">
        <f t="shared" si="8"/>
        <v>0</v>
      </c>
      <c r="Q60" s="1170">
        <v>2558.09</v>
      </c>
      <c r="R60" s="449"/>
      <c r="S60" s="450"/>
      <c r="T60" s="449"/>
      <c r="U60" s="451"/>
      <c r="V60" s="450">
        <f t="shared" si="15"/>
        <v>0</v>
      </c>
      <c r="W60" s="449">
        <f t="shared" si="15"/>
        <v>0</v>
      </c>
      <c r="X60" s="449">
        <v>0</v>
      </c>
      <c r="Y60" s="452">
        <f t="shared" si="14"/>
        <v>0</v>
      </c>
      <c r="Z60" s="450">
        <f t="shared" si="3"/>
        <v>0</v>
      </c>
      <c r="AA60" s="453" t="str">
        <f t="shared" si="9"/>
        <v/>
      </c>
      <c r="AB60" s="1171" t="str">
        <f t="shared" si="10"/>
        <v/>
      </c>
      <c r="AC60" s="444"/>
      <c r="AD60" s="444"/>
      <c r="AE60" s="444"/>
      <c r="AF60" s="444"/>
      <c r="AG60" s="444"/>
      <c r="AH60" s="444"/>
      <c r="AI60" s="444"/>
      <c r="AJ60" s="444"/>
      <c r="AK60" s="444"/>
      <c r="AL60" s="444"/>
      <c r="AM60" s="444"/>
      <c r="AN60" s="444"/>
      <c r="AO60" s="444"/>
      <c r="AP60" s="444"/>
      <c r="AQ60" s="444"/>
      <c r="AR60" s="444"/>
      <c r="AS60" s="444"/>
      <c r="AT60" s="444"/>
      <c r="AU60" s="444"/>
      <c r="AV60" s="444"/>
      <c r="AW60" s="444"/>
      <c r="AX60" s="444"/>
      <c r="AY60" s="444"/>
      <c r="AZ60" s="444"/>
      <c r="BA60" s="444"/>
      <c r="BB60" s="444"/>
      <c r="BC60" s="444"/>
      <c r="BD60" s="444"/>
      <c r="BE60" s="444"/>
      <c r="BF60" s="444"/>
      <c r="BG60" s="444"/>
      <c r="BH60" s="444"/>
      <c r="BI60" s="444"/>
      <c r="BJ60" s="444"/>
      <c r="BK60" s="444"/>
      <c r="BL60" s="444"/>
      <c r="BM60" s="444"/>
      <c r="BN60" s="444"/>
      <c r="BO60" s="444"/>
      <c r="BP60" s="444"/>
      <c r="BQ60" s="444"/>
      <c r="BR60" s="444"/>
      <c r="BS60" s="444"/>
      <c r="BT60" s="444"/>
      <c r="BU60" s="444"/>
      <c r="BV60" s="444"/>
      <c r="BW60" s="444"/>
      <c r="BX60" s="444"/>
      <c r="BY60" s="444"/>
      <c r="BZ60" s="444"/>
      <c r="CA60" s="444"/>
      <c r="CB60" s="444"/>
      <c r="CC60" s="444"/>
      <c r="CD60" s="444"/>
      <c r="CE60" s="444"/>
      <c r="CF60" s="444"/>
      <c r="CG60" s="444"/>
      <c r="CH60" s="444"/>
      <c r="CI60" s="444"/>
      <c r="CJ60" s="444"/>
      <c r="CK60" s="444"/>
      <c r="CL60" s="444"/>
      <c r="CM60" s="444"/>
      <c r="CN60" s="444"/>
      <c r="CO60" s="444"/>
      <c r="CP60" s="444"/>
      <c r="CQ60" s="444"/>
      <c r="CR60" s="444"/>
      <c r="CS60" s="444"/>
      <c r="CT60" s="444"/>
      <c r="CU60" s="444"/>
      <c r="CV60" s="444"/>
      <c r="CW60" s="444"/>
      <c r="CX60" s="444"/>
      <c r="CY60" s="444"/>
      <c r="CZ60" s="444"/>
      <c r="DA60" s="444"/>
      <c r="DB60" s="444"/>
      <c r="DC60" s="444"/>
      <c r="DD60" s="444"/>
      <c r="DE60" s="444"/>
      <c r="DF60" s="444"/>
      <c r="DG60" s="444"/>
      <c r="DH60" s="444"/>
      <c r="DI60" s="444"/>
      <c r="DJ60" s="444"/>
      <c r="DK60" s="444"/>
      <c r="DL60" s="444"/>
      <c r="DM60" s="444"/>
      <c r="DN60" s="444"/>
      <c r="DO60" s="444"/>
      <c r="DP60" s="444"/>
      <c r="DQ60" s="444"/>
      <c r="DR60" s="444"/>
      <c r="DS60" s="444"/>
      <c r="DT60" s="444"/>
      <c r="DU60" s="444"/>
      <c r="DV60" s="444"/>
      <c r="DW60" s="444"/>
      <c r="DX60" s="444"/>
      <c r="DY60" s="444"/>
      <c r="DZ60" s="444"/>
      <c r="EA60" s="444"/>
      <c r="EB60" s="444"/>
      <c r="EC60" s="444"/>
      <c r="ED60" s="444"/>
      <c r="EE60" s="444"/>
      <c r="EF60" s="444"/>
      <c r="EG60" s="444"/>
      <c r="EH60" s="444"/>
      <c r="EI60" s="444"/>
      <c r="EJ60" s="444"/>
      <c r="EK60" s="444"/>
      <c r="EL60" s="444"/>
      <c r="EM60" s="444"/>
      <c r="EN60" s="444"/>
      <c r="EO60" s="444"/>
      <c r="EP60" s="444"/>
      <c r="EQ60" s="444"/>
      <c r="ER60" s="444"/>
      <c r="ES60" s="444"/>
      <c r="ET60" s="444"/>
      <c r="EU60" s="444"/>
      <c r="EV60" s="444"/>
      <c r="EW60" s="444"/>
      <c r="EX60" s="444"/>
      <c r="EY60" s="444"/>
      <c r="EZ60" s="444"/>
      <c r="FA60" s="444"/>
      <c r="FB60" s="444"/>
      <c r="FC60" s="444"/>
      <c r="FD60" s="444"/>
      <c r="FE60" s="444"/>
      <c r="FF60" s="444"/>
      <c r="FG60" s="444"/>
      <c r="FH60" s="444"/>
      <c r="FI60" s="444"/>
      <c r="FJ60" s="444"/>
      <c r="FK60" s="444"/>
      <c r="FL60" s="444"/>
      <c r="FM60" s="444"/>
      <c r="FN60" s="444"/>
      <c r="FO60" s="444"/>
      <c r="FP60" s="444"/>
      <c r="FQ60" s="444"/>
      <c r="FR60" s="444"/>
      <c r="FS60" s="444"/>
      <c r="FT60" s="444"/>
      <c r="FU60" s="444"/>
      <c r="FV60" s="444"/>
      <c r="FW60" s="444"/>
      <c r="FX60" s="444"/>
      <c r="FY60" s="444"/>
      <c r="FZ60" s="444"/>
      <c r="GA60" s="444"/>
      <c r="GB60" s="444"/>
      <c r="GC60" s="444"/>
      <c r="GD60" s="444"/>
      <c r="GE60" s="444"/>
      <c r="GF60" s="444"/>
      <c r="GG60" s="444"/>
      <c r="GH60" s="444"/>
      <c r="GI60" s="444"/>
      <c r="GJ60" s="444"/>
      <c r="GK60" s="444"/>
      <c r="GL60" s="444"/>
      <c r="GM60" s="444"/>
      <c r="GN60" s="444"/>
      <c r="GO60" s="444"/>
      <c r="GP60" s="444"/>
      <c r="GQ60" s="444"/>
      <c r="GR60" s="444"/>
      <c r="GS60" s="444"/>
      <c r="GT60" s="444"/>
      <c r="GU60" s="444"/>
      <c r="GV60" s="444"/>
      <c r="GW60" s="444"/>
      <c r="GX60" s="444"/>
      <c r="GY60" s="444"/>
      <c r="GZ60" s="444"/>
      <c r="HA60" s="444"/>
      <c r="HB60" s="444"/>
      <c r="HC60" s="444"/>
      <c r="HD60" s="444"/>
      <c r="HE60" s="444"/>
      <c r="HF60" s="444"/>
      <c r="HG60" s="444"/>
      <c r="HH60" s="444"/>
      <c r="HI60" s="444"/>
      <c r="HJ60" s="444"/>
      <c r="HK60" s="444"/>
      <c r="HL60" s="444"/>
      <c r="HM60" s="444"/>
      <c r="HN60" s="444"/>
      <c r="HO60" s="444"/>
      <c r="HP60" s="444"/>
      <c r="HQ60" s="444"/>
      <c r="HR60" s="444"/>
      <c r="HS60" s="444"/>
      <c r="HT60" s="444"/>
      <c r="HU60" s="444"/>
      <c r="HV60" s="444"/>
      <c r="HW60" s="444"/>
      <c r="HX60" s="444"/>
      <c r="HY60" s="444"/>
      <c r="HZ60" s="444"/>
      <c r="IA60" s="444"/>
      <c r="IB60" s="444"/>
      <c r="IC60" s="444"/>
      <c r="ID60" s="444"/>
      <c r="IE60" s="444"/>
      <c r="IF60" s="444"/>
      <c r="IG60" s="444"/>
      <c r="IH60" s="444"/>
      <c r="II60" s="444"/>
      <c r="IJ60" s="444"/>
      <c r="IK60" s="444"/>
      <c r="IL60" s="444"/>
      <c r="IM60" s="444"/>
      <c r="IN60" s="444"/>
      <c r="IO60" s="444"/>
      <c r="IP60" s="444"/>
      <c r="IQ60" s="444"/>
      <c r="IR60" s="444"/>
      <c r="IS60" s="444"/>
      <c r="IT60" s="444"/>
      <c r="IU60" s="444"/>
      <c r="IV60" s="444"/>
      <c r="IW60" s="444"/>
      <c r="IX60" s="444"/>
      <c r="IY60" s="444"/>
      <c r="IZ60" s="444"/>
      <c r="JA60" s="444"/>
      <c r="JB60" s="444"/>
      <c r="JC60" s="444"/>
      <c r="JD60" s="444"/>
      <c r="JE60" s="444"/>
      <c r="JF60" s="444"/>
      <c r="JG60" s="444"/>
      <c r="JH60" s="444"/>
      <c r="JI60" s="444"/>
      <c r="JJ60" s="444"/>
      <c r="JK60" s="444"/>
      <c r="JL60" s="444"/>
      <c r="JM60" s="444"/>
      <c r="JN60" s="444"/>
      <c r="JO60" s="444"/>
      <c r="JP60" s="444"/>
      <c r="JQ60" s="444"/>
      <c r="JR60" s="444"/>
      <c r="JS60" s="444"/>
      <c r="JT60" s="444"/>
      <c r="JU60" s="444"/>
      <c r="JV60" s="444"/>
      <c r="JW60" s="444"/>
      <c r="JX60" s="444"/>
      <c r="JY60" s="444"/>
      <c r="JZ60" s="444"/>
      <c r="KA60" s="444"/>
      <c r="KB60" s="444"/>
      <c r="KC60" s="444"/>
      <c r="KD60" s="444"/>
      <c r="KE60" s="444"/>
      <c r="KF60" s="444"/>
      <c r="KG60" s="444"/>
      <c r="KH60" s="444"/>
      <c r="KI60" s="444"/>
      <c r="KJ60" s="444"/>
      <c r="KK60" s="444"/>
      <c r="KL60" s="444"/>
      <c r="KM60" s="444"/>
      <c r="KN60" s="444"/>
      <c r="KO60" s="444"/>
      <c r="KP60" s="444"/>
      <c r="KQ60" s="444"/>
      <c r="KR60" s="444"/>
      <c r="KS60" s="444"/>
      <c r="KT60" s="444"/>
      <c r="KU60" s="444"/>
      <c r="KV60" s="444"/>
      <c r="KW60" s="444"/>
      <c r="KX60" s="444"/>
      <c r="KY60" s="444"/>
      <c r="KZ60" s="444"/>
      <c r="LA60" s="444"/>
      <c r="LB60" s="444"/>
      <c r="LC60" s="444"/>
      <c r="LD60" s="444"/>
      <c r="LE60" s="444"/>
      <c r="LF60" s="444"/>
      <c r="LG60" s="444"/>
      <c r="LH60" s="444"/>
      <c r="LI60" s="444"/>
      <c r="LJ60" s="444"/>
      <c r="LK60" s="444"/>
      <c r="LL60" s="444"/>
      <c r="LM60" s="444"/>
      <c r="LN60" s="444"/>
      <c r="LO60" s="444"/>
      <c r="LP60" s="444"/>
      <c r="LQ60" s="444"/>
      <c r="LR60" s="444"/>
      <c r="LS60" s="444"/>
      <c r="LT60" s="444"/>
      <c r="LU60" s="444"/>
      <c r="LV60" s="444"/>
      <c r="LW60" s="444"/>
      <c r="LX60" s="444"/>
      <c r="LY60" s="444"/>
      <c r="LZ60" s="444"/>
      <c r="MA60" s="444"/>
      <c r="MB60" s="444"/>
      <c r="MC60" s="444"/>
      <c r="MD60" s="444"/>
      <c r="ME60" s="444"/>
      <c r="MF60" s="444"/>
      <c r="MG60" s="444"/>
      <c r="MH60" s="444"/>
      <c r="MI60" s="444"/>
      <c r="MJ60" s="444"/>
      <c r="MK60" s="444"/>
      <c r="ML60" s="444"/>
      <c r="MM60" s="444"/>
      <c r="MN60" s="444"/>
      <c r="MO60" s="444"/>
      <c r="MP60" s="444"/>
      <c r="MQ60" s="444"/>
      <c r="MR60" s="444"/>
      <c r="MS60" s="444"/>
      <c r="MT60" s="444"/>
      <c r="MU60" s="444"/>
      <c r="MV60" s="444"/>
      <c r="MW60" s="444"/>
      <c r="MX60" s="444"/>
      <c r="MY60" s="444"/>
      <c r="MZ60" s="444"/>
      <c r="NA60" s="444"/>
      <c r="NB60" s="444"/>
      <c r="NC60" s="444"/>
      <c r="ND60" s="444"/>
      <c r="NE60" s="444"/>
      <c r="NF60" s="444"/>
      <c r="NG60" s="444"/>
      <c r="NH60" s="444"/>
      <c r="NI60" s="444"/>
      <c r="NJ60" s="444"/>
      <c r="NK60" s="444"/>
      <c r="NL60" s="444"/>
      <c r="NM60" s="444"/>
      <c r="NN60" s="444"/>
      <c r="NO60" s="444"/>
      <c r="NP60" s="444"/>
      <c r="NQ60" s="444"/>
      <c r="NR60" s="444"/>
      <c r="NS60" s="444"/>
      <c r="NT60" s="444"/>
      <c r="NU60" s="444"/>
      <c r="NV60" s="444"/>
      <c r="NW60" s="444"/>
      <c r="NX60" s="444"/>
      <c r="NY60" s="444"/>
      <c r="NZ60" s="444"/>
      <c r="OA60" s="444"/>
      <c r="OB60" s="444"/>
      <c r="OC60" s="444"/>
      <c r="OD60" s="444"/>
      <c r="OE60" s="444"/>
      <c r="OF60" s="444"/>
      <c r="OG60" s="444"/>
      <c r="OH60" s="444"/>
      <c r="OI60" s="444"/>
      <c r="OJ60" s="444"/>
      <c r="OK60" s="444"/>
      <c r="OL60" s="444"/>
      <c r="OM60" s="444"/>
      <c r="ON60" s="444"/>
      <c r="OO60" s="444"/>
      <c r="OP60" s="444"/>
      <c r="OQ60" s="444"/>
      <c r="OR60" s="444"/>
      <c r="OS60" s="444"/>
      <c r="OT60" s="444"/>
      <c r="OU60" s="444"/>
      <c r="OV60" s="444"/>
      <c r="OW60" s="444"/>
      <c r="OX60" s="444"/>
      <c r="OY60" s="444"/>
      <c r="OZ60" s="444"/>
      <c r="PA60" s="444"/>
      <c r="PB60" s="444"/>
      <c r="PC60" s="444"/>
      <c r="PD60" s="444"/>
      <c r="PE60" s="444"/>
      <c r="PF60" s="444"/>
      <c r="PG60" s="444"/>
      <c r="PH60" s="444"/>
      <c r="PI60" s="444"/>
      <c r="PJ60" s="444"/>
      <c r="PK60" s="444"/>
      <c r="PL60" s="444"/>
      <c r="PM60" s="444"/>
      <c r="PN60" s="444"/>
      <c r="PO60" s="444"/>
      <c r="PP60" s="444"/>
      <c r="PQ60" s="444"/>
      <c r="PR60" s="444"/>
      <c r="PS60" s="444"/>
      <c r="PT60" s="444"/>
      <c r="PU60" s="444"/>
      <c r="PV60" s="444"/>
      <c r="PW60" s="444"/>
      <c r="PX60" s="444"/>
      <c r="PY60" s="444"/>
      <c r="PZ60" s="444"/>
      <c r="QA60" s="444"/>
      <c r="QB60" s="444"/>
      <c r="QC60" s="444"/>
      <c r="QD60" s="444"/>
      <c r="QE60" s="444"/>
      <c r="QF60" s="444"/>
      <c r="QG60" s="444"/>
      <c r="QH60" s="444"/>
      <c r="QI60" s="444"/>
      <c r="QJ60" s="444"/>
      <c r="QK60" s="444"/>
      <c r="QL60" s="444"/>
      <c r="QM60" s="444"/>
      <c r="QN60" s="444"/>
      <c r="QO60" s="444"/>
      <c r="QP60" s="444"/>
      <c r="QQ60" s="444"/>
      <c r="QR60" s="444"/>
      <c r="QS60" s="444"/>
      <c r="QT60" s="444"/>
      <c r="QU60" s="444"/>
      <c r="QV60" s="444"/>
      <c r="QW60" s="444"/>
      <c r="QX60" s="444"/>
      <c r="QY60" s="444"/>
      <c r="QZ60" s="444"/>
      <c r="RA60" s="444"/>
      <c r="RB60" s="444"/>
      <c r="RC60" s="444"/>
      <c r="RD60" s="444"/>
      <c r="RE60" s="444"/>
      <c r="RF60" s="444"/>
      <c r="RG60" s="444"/>
      <c r="RH60" s="444"/>
      <c r="RI60" s="444"/>
      <c r="RJ60" s="444"/>
      <c r="RK60" s="444"/>
      <c r="RL60" s="444"/>
      <c r="RM60" s="444"/>
      <c r="RN60" s="444"/>
      <c r="RO60" s="444"/>
      <c r="RP60" s="444"/>
      <c r="RQ60" s="444"/>
      <c r="RR60" s="444"/>
      <c r="RS60" s="444"/>
      <c r="RT60" s="444"/>
      <c r="RU60" s="444"/>
      <c r="RV60" s="444"/>
      <c r="RW60" s="444"/>
      <c r="RX60" s="444"/>
      <c r="RY60" s="444"/>
      <c r="RZ60" s="444"/>
      <c r="SA60" s="444"/>
      <c r="SB60" s="444"/>
      <c r="SC60" s="444"/>
      <c r="SD60" s="444"/>
      <c r="SE60" s="444"/>
      <c r="SF60" s="444"/>
      <c r="SG60" s="444"/>
      <c r="SH60" s="444"/>
      <c r="SI60" s="444"/>
      <c r="SJ60" s="444"/>
      <c r="SK60" s="444"/>
      <c r="SL60" s="444"/>
      <c r="SM60" s="444"/>
      <c r="SN60" s="444"/>
      <c r="SO60" s="444"/>
      <c r="SP60" s="444"/>
      <c r="SQ60" s="444"/>
      <c r="SR60" s="444"/>
      <c r="SS60" s="444"/>
      <c r="ST60" s="444"/>
      <c r="SU60" s="444"/>
      <c r="SV60" s="444"/>
      <c r="SW60" s="444"/>
      <c r="SX60" s="444"/>
      <c r="SY60" s="444"/>
      <c r="SZ60" s="444"/>
      <c r="TA60" s="444"/>
      <c r="TB60" s="444"/>
      <c r="TC60" s="444"/>
      <c r="TD60" s="444"/>
      <c r="TE60" s="444"/>
      <c r="TF60" s="444"/>
      <c r="TG60" s="444"/>
      <c r="TH60" s="444"/>
      <c r="TI60" s="444"/>
      <c r="TJ60" s="444"/>
      <c r="TK60" s="444"/>
      <c r="TL60" s="444"/>
      <c r="TM60" s="444"/>
      <c r="TN60" s="444"/>
      <c r="TO60" s="444"/>
      <c r="TP60" s="444"/>
      <c r="TQ60" s="444"/>
      <c r="TR60" s="444"/>
      <c r="TS60" s="444"/>
      <c r="TT60" s="444"/>
      <c r="TU60" s="444"/>
      <c r="TV60" s="444"/>
      <c r="TW60" s="444"/>
      <c r="TX60" s="444"/>
      <c r="TY60" s="444"/>
      <c r="TZ60" s="444"/>
      <c r="UA60" s="444"/>
      <c r="UB60" s="444"/>
      <c r="UC60" s="444"/>
      <c r="UD60" s="444"/>
      <c r="UE60" s="444"/>
      <c r="UF60" s="444"/>
      <c r="UG60" s="444"/>
      <c r="UH60" s="444"/>
      <c r="UI60" s="444"/>
      <c r="UJ60" s="444"/>
      <c r="UK60" s="444"/>
      <c r="UL60" s="444"/>
      <c r="UM60" s="444"/>
      <c r="UN60" s="444"/>
      <c r="UO60" s="444"/>
      <c r="UP60" s="444"/>
      <c r="UQ60" s="444"/>
      <c r="UR60" s="444"/>
      <c r="US60" s="444"/>
      <c r="UT60" s="444"/>
      <c r="UU60" s="444"/>
      <c r="UV60" s="444"/>
      <c r="UW60" s="444"/>
      <c r="UX60" s="444"/>
      <c r="UY60" s="444"/>
      <c r="UZ60" s="444"/>
      <c r="VA60" s="444"/>
      <c r="VB60" s="444"/>
      <c r="VC60" s="444"/>
      <c r="VD60" s="444"/>
      <c r="VE60" s="444"/>
      <c r="VF60" s="444"/>
      <c r="VG60" s="444"/>
      <c r="VH60" s="444"/>
      <c r="VI60" s="444"/>
      <c r="VJ60" s="444"/>
      <c r="VK60" s="444"/>
      <c r="VL60" s="444"/>
      <c r="VM60" s="444"/>
      <c r="VN60" s="444"/>
      <c r="VO60" s="444"/>
      <c r="VP60" s="444"/>
      <c r="VQ60" s="444"/>
      <c r="VR60" s="444"/>
      <c r="VS60" s="444"/>
      <c r="VT60" s="444"/>
      <c r="VU60" s="444"/>
      <c r="VV60" s="444"/>
      <c r="VW60" s="444"/>
      <c r="VX60" s="444"/>
      <c r="VY60" s="444"/>
      <c r="VZ60" s="444"/>
      <c r="WA60" s="444"/>
      <c r="WB60" s="444"/>
      <c r="WC60" s="444"/>
      <c r="WD60" s="444"/>
      <c r="WE60" s="444"/>
      <c r="WF60" s="444"/>
      <c r="WG60" s="444"/>
      <c r="WH60" s="444"/>
      <c r="WI60" s="444"/>
      <c r="WJ60" s="444"/>
      <c r="WK60" s="444"/>
      <c r="WL60" s="444"/>
      <c r="WM60" s="444"/>
      <c r="WN60" s="444"/>
      <c r="WO60" s="444"/>
      <c r="WP60" s="444"/>
      <c r="WQ60" s="444"/>
      <c r="WR60" s="444"/>
      <c r="WS60" s="444"/>
      <c r="WT60" s="444"/>
      <c r="WU60" s="444"/>
      <c r="WV60" s="444"/>
      <c r="WW60" s="444"/>
      <c r="WX60" s="444"/>
      <c r="WY60" s="444"/>
      <c r="WZ60" s="444"/>
      <c r="XA60" s="444"/>
      <c r="XB60" s="444"/>
      <c r="XC60" s="444"/>
      <c r="XD60" s="444"/>
      <c r="XE60" s="444"/>
      <c r="XF60" s="444"/>
      <c r="XG60" s="443"/>
    </row>
    <row r="61" spans="1:631" s="455" customFormat="1" ht="14.4">
      <c r="A61" s="1137"/>
      <c r="B61" s="1163" t="s">
        <v>241</v>
      </c>
      <c r="C61" s="1164" t="s">
        <v>826</v>
      </c>
      <c r="D61" s="1172"/>
      <c r="E61" s="374">
        <f t="shared" si="13"/>
        <v>0</v>
      </c>
      <c r="F61" s="1166"/>
      <c r="G61" s="1167">
        <v>2</v>
      </c>
      <c r="H61" s="1168">
        <f t="shared" si="4"/>
        <v>0</v>
      </c>
      <c r="I61" s="1169">
        <f t="shared" si="5"/>
        <v>414.35500000000002</v>
      </c>
      <c r="J61" s="1169">
        <f t="shared" si="6"/>
        <v>414.35500000000002</v>
      </c>
      <c r="K61" s="447">
        <f t="shared" si="7"/>
        <v>0</v>
      </c>
      <c r="L61" s="448">
        <v>0</v>
      </c>
      <c r="M61" s="447"/>
      <c r="N61" s="1170">
        <v>124.31</v>
      </c>
      <c r="O61" s="1170">
        <v>828.71</v>
      </c>
      <c r="P61" s="449">
        <f t="shared" si="8"/>
        <v>0</v>
      </c>
      <c r="Q61" s="1170">
        <v>828.71</v>
      </c>
      <c r="R61" s="449"/>
      <c r="S61" s="450"/>
      <c r="T61" s="449"/>
      <c r="U61" s="451"/>
      <c r="V61" s="450">
        <f t="shared" si="15"/>
        <v>0</v>
      </c>
      <c r="W61" s="449">
        <f t="shared" si="15"/>
        <v>0</v>
      </c>
      <c r="X61" s="449">
        <v>0</v>
      </c>
      <c r="Y61" s="452">
        <f t="shared" si="14"/>
        <v>0</v>
      </c>
      <c r="Z61" s="450">
        <f t="shared" si="3"/>
        <v>0</v>
      </c>
      <c r="AA61" s="453" t="str">
        <f t="shared" si="9"/>
        <v/>
      </c>
      <c r="AB61" s="1171" t="str">
        <f t="shared" si="10"/>
        <v/>
      </c>
      <c r="AC61" s="444"/>
      <c r="AD61" s="444"/>
      <c r="AE61" s="444"/>
      <c r="AF61" s="444"/>
      <c r="AG61" s="444"/>
      <c r="AH61" s="444"/>
      <c r="AI61" s="444"/>
      <c r="AJ61" s="444"/>
      <c r="AK61" s="444"/>
      <c r="AL61" s="444"/>
      <c r="AM61" s="444"/>
      <c r="AN61" s="444"/>
      <c r="AO61" s="444"/>
      <c r="AP61" s="444"/>
      <c r="AQ61" s="444"/>
      <c r="AR61" s="444"/>
      <c r="AS61" s="444"/>
      <c r="AT61" s="444"/>
      <c r="AU61" s="444"/>
      <c r="AV61" s="444"/>
      <c r="AW61" s="444"/>
      <c r="AX61" s="444"/>
      <c r="AY61" s="444"/>
      <c r="AZ61" s="444"/>
      <c r="BA61" s="444"/>
      <c r="BB61" s="444"/>
      <c r="BC61" s="444"/>
      <c r="BD61" s="444"/>
      <c r="BE61" s="444"/>
      <c r="BF61" s="444"/>
      <c r="BG61" s="444"/>
      <c r="BH61" s="444"/>
      <c r="BI61" s="444"/>
      <c r="BJ61" s="444"/>
      <c r="BK61" s="444"/>
      <c r="BL61" s="444"/>
      <c r="BM61" s="444"/>
      <c r="BN61" s="444"/>
      <c r="BO61" s="444"/>
      <c r="BP61" s="444"/>
      <c r="BQ61" s="444"/>
      <c r="BR61" s="444"/>
      <c r="BS61" s="444"/>
      <c r="BT61" s="444"/>
      <c r="BU61" s="444"/>
      <c r="BV61" s="444"/>
      <c r="BW61" s="444"/>
      <c r="BX61" s="444"/>
      <c r="BY61" s="444"/>
      <c r="BZ61" s="444"/>
      <c r="CA61" s="444"/>
      <c r="CB61" s="444"/>
      <c r="CC61" s="444"/>
      <c r="CD61" s="444"/>
      <c r="CE61" s="444"/>
      <c r="CF61" s="444"/>
      <c r="CG61" s="444"/>
      <c r="CH61" s="444"/>
      <c r="CI61" s="444"/>
      <c r="CJ61" s="444"/>
      <c r="CK61" s="444"/>
      <c r="CL61" s="444"/>
      <c r="CM61" s="444"/>
      <c r="CN61" s="444"/>
      <c r="CO61" s="444"/>
      <c r="CP61" s="444"/>
      <c r="CQ61" s="444"/>
      <c r="CR61" s="444"/>
      <c r="CS61" s="444"/>
      <c r="CT61" s="444"/>
      <c r="CU61" s="444"/>
      <c r="CV61" s="444"/>
      <c r="CW61" s="444"/>
      <c r="CX61" s="444"/>
      <c r="CY61" s="444"/>
      <c r="CZ61" s="444"/>
      <c r="DA61" s="444"/>
      <c r="DB61" s="444"/>
      <c r="DC61" s="444"/>
      <c r="DD61" s="444"/>
      <c r="DE61" s="444"/>
      <c r="DF61" s="444"/>
      <c r="DG61" s="444"/>
      <c r="DH61" s="444"/>
      <c r="DI61" s="444"/>
      <c r="DJ61" s="444"/>
      <c r="DK61" s="444"/>
      <c r="DL61" s="444"/>
      <c r="DM61" s="444"/>
      <c r="DN61" s="444"/>
      <c r="DO61" s="444"/>
      <c r="DP61" s="444"/>
      <c r="DQ61" s="444"/>
      <c r="DR61" s="444"/>
      <c r="DS61" s="444"/>
      <c r="DT61" s="444"/>
      <c r="DU61" s="444"/>
      <c r="DV61" s="444"/>
      <c r="DW61" s="444"/>
      <c r="DX61" s="444"/>
      <c r="DY61" s="444"/>
      <c r="DZ61" s="444"/>
      <c r="EA61" s="444"/>
      <c r="EB61" s="444"/>
      <c r="EC61" s="444"/>
      <c r="ED61" s="444"/>
      <c r="EE61" s="444"/>
      <c r="EF61" s="444"/>
      <c r="EG61" s="444"/>
      <c r="EH61" s="444"/>
      <c r="EI61" s="444"/>
      <c r="EJ61" s="444"/>
      <c r="EK61" s="444"/>
      <c r="EL61" s="444"/>
      <c r="EM61" s="444"/>
      <c r="EN61" s="444"/>
      <c r="EO61" s="444"/>
      <c r="EP61" s="444"/>
      <c r="EQ61" s="444"/>
      <c r="ER61" s="444"/>
      <c r="ES61" s="444"/>
      <c r="ET61" s="444"/>
      <c r="EU61" s="444"/>
      <c r="EV61" s="444"/>
      <c r="EW61" s="444"/>
      <c r="EX61" s="444"/>
      <c r="EY61" s="444"/>
      <c r="EZ61" s="444"/>
      <c r="FA61" s="444"/>
      <c r="FB61" s="444"/>
      <c r="FC61" s="444"/>
      <c r="FD61" s="444"/>
      <c r="FE61" s="444"/>
      <c r="FF61" s="444"/>
      <c r="FG61" s="444"/>
      <c r="FH61" s="444"/>
      <c r="FI61" s="444"/>
      <c r="FJ61" s="444"/>
      <c r="FK61" s="444"/>
      <c r="FL61" s="444"/>
      <c r="FM61" s="444"/>
      <c r="FN61" s="444"/>
      <c r="FO61" s="444"/>
      <c r="FP61" s="444"/>
      <c r="FQ61" s="444"/>
      <c r="FR61" s="444"/>
      <c r="FS61" s="444"/>
      <c r="FT61" s="444"/>
      <c r="FU61" s="444"/>
      <c r="FV61" s="444"/>
      <c r="FW61" s="444"/>
      <c r="FX61" s="444"/>
      <c r="FY61" s="444"/>
      <c r="FZ61" s="444"/>
      <c r="GA61" s="444"/>
      <c r="GB61" s="444"/>
      <c r="GC61" s="444"/>
      <c r="GD61" s="444"/>
      <c r="GE61" s="444"/>
      <c r="GF61" s="444"/>
      <c r="GG61" s="444"/>
      <c r="GH61" s="444"/>
      <c r="GI61" s="444"/>
      <c r="GJ61" s="444"/>
      <c r="GK61" s="444"/>
      <c r="GL61" s="444"/>
      <c r="GM61" s="444"/>
      <c r="GN61" s="444"/>
      <c r="GO61" s="444"/>
      <c r="GP61" s="444"/>
      <c r="GQ61" s="444"/>
      <c r="GR61" s="444"/>
      <c r="GS61" s="444"/>
      <c r="GT61" s="444"/>
      <c r="GU61" s="444"/>
      <c r="GV61" s="444"/>
      <c r="GW61" s="444"/>
      <c r="GX61" s="444"/>
      <c r="GY61" s="444"/>
      <c r="GZ61" s="444"/>
      <c r="HA61" s="444"/>
      <c r="HB61" s="444"/>
      <c r="HC61" s="444"/>
      <c r="HD61" s="444"/>
      <c r="HE61" s="444"/>
      <c r="HF61" s="444"/>
      <c r="HG61" s="444"/>
      <c r="HH61" s="444"/>
      <c r="HI61" s="444"/>
      <c r="HJ61" s="444"/>
      <c r="HK61" s="444"/>
      <c r="HL61" s="444"/>
      <c r="HM61" s="444"/>
      <c r="HN61" s="444"/>
      <c r="HO61" s="444"/>
      <c r="HP61" s="444"/>
      <c r="HQ61" s="444"/>
      <c r="HR61" s="444"/>
      <c r="HS61" s="444"/>
      <c r="HT61" s="444"/>
      <c r="HU61" s="444"/>
      <c r="HV61" s="444"/>
      <c r="HW61" s="444"/>
      <c r="HX61" s="444"/>
      <c r="HY61" s="444"/>
      <c r="HZ61" s="444"/>
      <c r="IA61" s="444"/>
      <c r="IB61" s="444"/>
      <c r="IC61" s="444"/>
      <c r="ID61" s="444"/>
      <c r="IE61" s="444"/>
      <c r="IF61" s="444"/>
      <c r="IG61" s="444"/>
      <c r="IH61" s="444"/>
      <c r="II61" s="444"/>
      <c r="IJ61" s="444"/>
      <c r="IK61" s="444"/>
      <c r="IL61" s="444"/>
      <c r="IM61" s="444"/>
      <c r="IN61" s="444"/>
      <c r="IO61" s="444"/>
      <c r="IP61" s="444"/>
      <c r="IQ61" s="444"/>
      <c r="IR61" s="444"/>
      <c r="IS61" s="444"/>
      <c r="IT61" s="444"/>
      <c r="IU61" s="444"/>
      <c r="IV61" s="444"/>
      <c r="IW61" s="444"/>
      <c r="IX61" s="444"/>
      <c r="IY61" s="444"/>
      <c r="IZ61" s="444"/>
      <c r="JA61" s="444"/>
      <c r="JB61" s="444"/>
      <c r="JC61" s="444"/>
      <c r="JD61" s="444"/>
      <c r="JE61" s="444"/>
      <c r="JF61" s="444"/>
      <c r="JG61" s="444"/>
      <c r="JH61" s="444"/>
      <c r="JI61" s="444"/>
      <c r="JJ61" s="444"/>
      <c r="JK61" s="444"/>
      <c r="JL61" s="444"/>
      <c r="JM61" s="444"/>
      <c r="JN61" s="444"/>
      <c r="JO61" s="444"/>
      <c r="JP61" s="444"/>
      <c r="JQ61" s="444"/>
      <c r="JR61" s="444"/>
      <c r="JS61" s="444"/>
      <c r="JT61" s="444"/>
      <c r="JU61" s="444"/>
      <c r="JV61" s="444"/>
      <c r="JW61" s="444"/>
      <c r="JX61" s="444"/>
      <c r="JY61" s="444"/>
      <c r="JZ61" s="444"/>
      <c r="KA61" s="444"/>
      <c r="KB61" s="444"/>
      <c r="KC61" s="444"/>
      <c r="KD61" s="444"/>
      <c r="KE61" s="444"/>
      <c r="KF61" s="444"/>
      <c r="KG61" s="444"/>
      <c r="KH61" s="444"/>
      <c r="KI61" s="444"/>
      <c r="KJ61" s="444"/>
      <c r="KK61" s="444"/>
      <c r="KL61" s="444"/>
      <c r="KM61" s="444"/>
      <c r="KN61" s="444"/>
      <c r="KO61" s="444"/>
      <c r="KP61" s="444"/>
      <c r="KQ61" s="444"/>
      <c r="KR61" s="444"/>
      <c r="KS61" s="444"/>
      <c r="KT61" s="444"/>
      <c r="KU61" s="444"/>
      <c r="KV61" s="444"/>
      <c r="KW61" s="444"/>
      <c r="KX61" s="444"/>
      <c r="KY61" s="444"/>
      <c r="KZ61" s="444"/>
      <c r="LA61" s="444"/>
      <c r="LB61" s="444"/>
      <c r="LC61" s="444"/>
      <c r="LD61" s="444"/>
      <c r="LE61" s="444"/>
      <c r="LF61" s="444"/>
      <c r="LG61" s="444"/>
      <c r="LH61" s="444"/>
      <c r="LI61" s="444"/>
      <c r="LJ61" s="444"/>
      <c r="LK61" s="444"/>
      <c r="LL61" s="444"/>
      <c r="LM61" s="444"/>
      <c r="LN61" s="444"/>
      <c r="LO61" s="444"/>
      <c r="LP61" s="444"/>
      <c r="LQ61" s="444"/>
      <c r="LR61" s="444"/>
      <c r="LS61" s="444"/>
      <c r="LT61" s="444"/>
      <c r="LU61" s="444"/>
      <c r="LV61" s="444"/>
      <c r="LW61" s="444"/>
      <c r="LX61" s="444"/>
      <c r="LY61" s="444"/>
      <c r="LZ61" s="444"/>
      <c r="MA61" s="444"/>
      <c r="MB61" s="444"/>
      <c r="MC61" s="444"/>
      <c r="MD61" s="444"/>
      <c r="ME61" s="444"/>
      <c r="MF61" s="444"/>
      <c r="MG61" s="444"/>
      <c r="MH61" s="444"/>
      <c r="MI61" s="444"/>
      <c r="MJ61" s="444"/>
      <c r="MK61" s="444"/>
      <c r="ML61" s="444"/>
      <c r="MM61" s="444"/>
      <c r="MN61" s="444"/>
      <c r="MO61" s="444"/>
      <c r="MP61" s="444"/>
      <c r="MQ61" s="444"/>
      <c r="MR61" s="444"/>
      <c r="MS61" s="444"/>
      <c r="MT61" s="444"/>
      <c r="MU61" s="444"/>
      <c r="MV61" s="444"/>
      <c r="MW61" s="444"/>
      <c r="MX61" s="444"/>
      <c r="MY61" s="444"/>
      <c r="MZ61" s="444"/>
      <c r="NA61" s="444"/>
      <c r="NB61" s="444"/>
      <c r="NC61" s="444"/>
      <c r="ND61" s="444"/>
      <c r="NE61" s="444"/>
      <c r="NF61" s="444"/>
      <c r="NG61" s="444"/>
      <c r="NH61" s="444"/>
      <c r="NI61" s="444"/>
      <c r="NJ61" s="444"/>
      <c r="NK61" s="444"/>
      <c r="NL61" s="444"/>
      <c r="NM61" s="444"/>
      <c r="NN61" s="444"/>
      <c r="NO61" s="444"/>
      <c r="NP61" s="444"/>
      <c r="NQ61" s="444"/>
      <c r="NR61" s="444"/>
      <c r="NS61" s="444"/>
      <c r="NT61" s="444"/>
      <c r="NU61" s="444"/>
      <c r="NV61" s="444"/>
      <c r="NW61" s="444"/>
      <c r="NX61" s="444"/>
      <c r="NY61" s="444"/>
      <c r="NZ61" s="444"/>
      <c r="OA61" s="444"/>
      <c r="OB61" s="444"/>
      <c r="OC61" s="444"/>
      <c r="OD61" s="444"/>
      <c r="OE61" s="444"/>
      <c r="OF61" s="444"/>
      <c r="OG61" s="444"/>
      <c r="OH61" s="444"/>
      <c r="OI61" s="444"/>
      <c r="OJ61" s="444"/>
      <c r="OK61" s="444"/>
      <c r="OL61" s="444"/>
      <c r="OM61" s="444"/>
      <c r="ON61" s="444"/>
      <c r="OO61" s="444"/>
      <c r="OP61" s="444"/>
      <c r="OQ61" s="444"/>
      <c r="OR61" s="444"/>
      <c r="OS61" s="444"/>
      <c r="OT61" s="444"/>
      <c r="OU61" s="444"/>
      <c r="OV61" s="444"/>
      <c r="OW61" s="444"/>
      <c r="OX61" s="444"/>
      <c r="OY61" s="444"/>
      <c r="OZ61" s="444"/>
      <c r="PA61" s="444"/>
      <c r="PB61" s="444"/>
      <c r="PC61" s="444"/>
      <c r="PD61" s="444"/>
      <c r="PE61" s="444"/>
      <c r="PF61" s="444"/>
      <c r="PG61" s="444"/>
      <c r="PH61" s="444"/>
      <c r="PI61" s="444"/>
      <c r="PJ61" s="444"/>
      <c r="PK61" s="444"/>
      <c r="PL61" s="444"/>
      <c r="PM61" s="444"/>
      <c r="PN61" s="444"/>
      <c r="PO61" s="444"/>
      <c r="PP61" s="444"/>
      <c r="PQ61" s="444"/>
      <c r="PR61" s="444"/>
      <c r="PS61" s="444"/>
      <c r="PT61" s="444"/>
      <c r="PU61" s="444"/>
      <c r="PV61" s="444"/>
      <c r="PW61" s="444"/>
      <c r="PX61" s="444"/>
      <c r="PY61" s="444"/>
      <c r="PZ61" s="444"/>
      <c r="QA61" s="444"/>
      <c r="QB61" s="444"/>
      <c r="QC61" s="444"/>
      <c r="QD61" s="444"/>
      <c r="QE61" s="444"/>
      <c r="QF61" s="444"/>
      <c r="QG61" s="444"/>
      <c r="QH61" s="444"/>
      <c r="QI61" s="444"/>
      <c r="QJ61" s="444"/>
      <c r="QK61" s="444"/>
      <c r="QL61" s="444"/>
      <c r="QM61" s="444"/>
      <c r="QN61" s="444"/>
      <c r="QO61" s="444"/>
      <c r="QP61" s="444"/>
      <c r="QQ61" s="444"/>
      <c r="QR61" s="444"/>
      <c r="QS61" s="444"/>
      <c r="QT61" s="444"/>
      <c r="QU61" s="444"/>
      <c r="QV61" s="444"/>
      <c r="QW61" s="444"/>
      <c r="QX61" s="444"/>
      <c r="QY61" s="444"/>
      <c r="QZ61" s="444"/>
      <c r="RA61" s="444"/>
      <c r="RB61" s="444"/>
      <c r="RC61" s="444"/>
      <c r="RD61" s="444"/>
      <c r="RE61" s="444"/>
      <c r="RF61" s="444"/>
      <c r="RG61" s="444"/>
      <c r="RH61" s="444"/>
      <c r="RI61" s="444"/>
      <c r="RJ61" s="444"/>
      <c r="RK61" s="444"/>
      <c r="RL61" s="444"/>
      <c r="RM61" s="444"/>
      <c r="RN61" s="444"/>
      <c r="RO61" s="444"/>
      <c r="RP61" s="444"/>
      <c r="RQ61" s="444"/>
      <c r="RR61" s="444"/>
      <c r="RS61" s="444"/>
      <c r="RT61" s="444"/>
      <c r="RU61" s="444"/>
      <c r="RV61" s="444"/>
      <c r="RW61" s="444"/>
      <c r="RX61" s="444"/>
      <c r="RY61" s="444"/>
      <c r="RZ61" s="444"/>
      <c r="SA61" s="444"/>
      <c r="SB61" s="444"/>
      <c r="SC61" s="444"/>
      <c r="SD61" s="444"/>
      <c r="SE61" s="444"/>
      <c r="SF61" s="444"/>
      <c r="SG61" s="444"/>
      <c r="SH61" s="444"/>
      <c r="SI61" s="444"/>
      <c r="SJ61" s="444"/>
      <c r="SK61" s="444"/>
      <c r="SL61" s="444"/>
      <c r="SM61" s="444"/>
      <c r="SN61" s="444"/>
      <c r="SO61" s="444"/>
      <c r="SP61" s="444"/>
      <c r="SQ61" s="444"/>
      <c r="SR61" s="444"/>
      <c r="SS61" s="444"/>
      <c r="ST61" s="444"/>
      <c r="SU61" s="444"/>
      <c r="SV61" s="444"/>
      <c r="SW61" s="444"/>
      <c r="SX61" s="444"/>
      <c r="SY61" s="444"/>
      <c r="SZ61" s="444"/>
      <c r="TA61" s="444"/>
      <c r="TB61" s="444"/>
      <c r="TC61" s="444"/>
      <c r="TD61" s="444"/>
      <c r="TE61" s="444"/>
      <c r="TF61" s="444"/>
      <c r="TG61" s="444"/>
      <c r="TH61" s="444"/>
      <c r="TI61" s="444"/>
      <c r="TJ61" s="444"/>
      <c r="TK61" s="444"/>
      <c r="TL61" s="444"/>
      <c r="TM61" s="444"/>
      <c r="TN61" s="444"/>
      <c r="TO61" s="444"/>
      <c r="TP61" s="444"/>
      <c r="TQ61" s="444"/>
      <c r="TR61" s="444"/>
      <c r="TS61" s="444"/>
      <c r="TT61" s="444"/>
      <c r="TU61" s="444"/>
      <c r="TV61" s="444"/>
      <c r="TW61" s="444"/>
      <c r="TX61" s="444"/>
      <c r="TY61" s="444"/>
      <c r="TZ61" s="444"/>
      <c r="UA61" s="444"/>
      <c r="UB61" s="444"/>
      <c r="UC61" s="444"/>
      <c r="UD61" s="444"/>
      <c r="UE61" s="444"/>
      <c r="UF61" s="444"/>
      <c r="UG61" s="444"/>
      <c r="UH61" s="444"/>
      <c r="UI61" s="444"/>
      <c r="UJ61" s="444"/>
      <c r="UK61" s="444"/>
      <c r="UL61" s="444"/>
      <c r="UM61" s="444"/>
      <c r="UN61" s="444"/>
      <c r="UO61" s="444"/>
      <c r="UP61" s="444"/>
      <c r="UQ61" s="444"/>
      <c r="UR61" s="444"/>
      <c r="US61" s="444"/>
      <c r="UT61" s="444"/>
      <c r="UU61" s="444"/>
      <c r="UV61" s="444"/>
      <c r="UW61" s="444"/>
      <c r="UX61" s="444"/>
      <c r="UY61" s="444"/>
      <c r="UZ61" s="444"/>
      <c r="VA61" s="444"/>
      <c r="VB61" s="444"/>
      <c r="VC61" s="444"/>
      <c r="VD61" s="444"/>
      <c r="VE61" s="444"/>
      <c r="VF61" s="444"/>
      <c r="VG61" s="444"/>
      <c r="VH61" s="444"/>
      <c r="VI61" s="444"/>
      <c r="VJ61" s="444"/>
      <c r="VK61" s="444"/>
      <c r="VL61" s="444"/>
      <c r="VM61" s="444"/>
      <c r="VN61" s="444"/>
      <c r="VO61" s="444"/>
      <c r="VP61" s="444"/>
      <c r="VQ61" s="444"/>
      <c r="VR61" s="444"/>
      <c r="VS61" s="444"/>
      <c r="VT61" s="444"/>
      <c r="VU61" s="444"/>
      <c r="VV61" s="444"/>
      <c r="VW61" s="444"/>
      <c r="VX61" s="444"/>
      <c r="VY61" s="444"/>
      <c r="VZ61" s="444"/>
      <c r="WA61" s="444"/>
      <c r="WB61" s="444"/>
      <c r="WC61" s="444"/>
      <c r="WD61" s="444"/>
      <c r="WE61" s="444"/>
      <c r="WF61" s="444"/>
      <c r="WG61" s="444"/>
      <c r="WH61" s="444"/>
      <c r="WI61" s="444"/>
      <c r="WJ61" s="444"/>
      <c r="WK61" s="444"/>
      <c r="WL61" s="444"/>
      <c r="WM61" s="444"/>
      <c r="WN61" s="444"/>
      <c r="WO61" s="444"/>
      <c r="WP61" s="444"/>
      <c r="WQ61" s="444"/>
      <c r="WR61" s="444"/>
      <c r="WS61" s="444"/>
      <c r="WT61" s="444"/>
      <c r="WU61" s="444"/>
      <c r="WV61" s="444"/>
      <c r="WW61" s="444"/>
      <c r="WX61" s="444"/>
      <c r="WY61" s="444"/>
      <c r="WZ61" s="444"/>
      <c r="XA61" s="444"/>
      <c r="XB61" s="444"/>
      <c r="XC61" s="444"/>
      <c r="XD61" s="444"/>
      <c r="XE61" s="444"/>
      <c r="XF61" s="444"/>
      <c r="XG61" s="443"/>
    </row>
    <row r="62" spans="1:631" s="455" customFormat="1" ht="14.4">
      <c r="A62" s="1137"/>
      <c r="B62" s="1163" t="s">
        <v>241</v>
      </c>
      <c r="C62" s="1164" t="s">
        <v>827</v>
      </c>
      <c r="D62" s="1172"/>
      <c r="E62" s="374">
        <f t="shared" si="13"/>
        <v>0</v>
      </c>
      <c r="F62" s="1166"/>
      <c r="G62" s="1167">
        <v>34</v>
      </c>
      <c r="H62" s="1168">
        <f t="shared" si="4"/>
        <v>0</v>
      </c>
      <c r="I62" s="1169">
        <f t="shared" si="5"/>
        <v>246.3135294117647</v>
      </c>
      <c r="J62" s="1169">
        <f t="shared" si="6"/>
        <v>246.3135294117647</v>
      </c>
      <c r="K62" s="447">
        <f t="shared" si="7"/>
        <v>0</v>
      </c>
      <c r="L62" s="448">
        <v>0</v>
      </c>
      <c r="M62" s="447"/>
      <c r="N62" s="1170">
        <v>1256.27</v>
      </c>
      <c r="O62" s="1170">
        <v>8374.66</v>
      </c>
      <c r="P62" s="449">
        <f t="shared" si="8"/>
        <v>0</v>
      </c>
      <c r="Q62" s="1170">
        <v>8374.66</v>
      </c>
      <c r="R62" s="449"/>
      <c r="S62" s="450"/>
      <c r="T62" s="449"/>
      <c r="U62" s="451"/>
      <c r="V62" s="450">
        <f t="shared" si="15"/>
        <v>0</v>
      </c>
      <c r="W62" s="449">
        <f t="shared" si="15"/>
        <v>0</v>
      </c>
      <c r="X62" s="449">
        <v>0</v>
      </c>
      <c r="Y62" s="452">
        <f t="shared" si="14"/>
        <v>0</v>
      </c>
      <c r="Z62" s="450">
        <f t="shared" si="3"/>
        <v>0</v>
      </c>
      <c r="AA62" s="453" t="str">
        <f t="shared" si="9"/>
        <v/>
      </c>
      <c r="AB62" s="1171" t="str">
        <f t="shared" si="10"/>
        <v/>
      </c>
      <c r="AC62" s="444"/>
      <c r="AD62" s="444"/>
      <c r="AE62" s="444"/>
      <c r="AF62" s="444"/>
      <c r="AG62" s="444"/>
      <c r="AH62" s="444"/>
      <c r="AI62" s="444"/>
      <c r="AJ62" s="444"/>
      <c r="AK62" s="444"/>
      <c r="AL62" s="444"/>
      <c r="AM62" s="444"/>
      <c r="AN62" s="444"/>
      <c r="AO62" s="444"/>
      <c r="AP62" s="444"/>
      <c r="AQ62" s="444"/>
      <c r="AR62" s="444"/>
      <c r="AS62" s="444"/>
      <c r="AT62" s="444"/>
      <c r="AU62" s="444"/>
      <c r="AV62" s="444"/>
      <c r="AW62" s="444"/>
      <c r="AX62" s="444"/>
      <c r="AY62" s="444"/>
      <c r="AZ62" s="444"/>
      <c r="BA62" s="444"/>
      <c r="BB62" s="444"/>
      <c r="BC62" s="444"/>
      <c r="BD62" s="444"/>
      <c r="BE62" s="444"/>
      <c r="BF62" s="444"/>
      <c r="BG62" s="444"/>
      <c r="BH62" s="444"/>
      <c r="BI62" s="444"/>
      <c r="BJ62" s="444"/>
      <c r="BK62" s="444"/>
      <c r="BL62" s="444"/>
      <c r="BM62" s="444"/>
      <c r="BN62" s="444"/>
      <c r="BO62" s="444"/>
      <c r="BP62" s="444"/>
      <c r="BQ62" s="444"/>
      <c r="BR62" s="444"/>
      <c r="BS62" s="444"/>
      <c r="BT62" s="444"/>
      <c r="BU62" s="444"/>
      <c r="BV62" s="444"/>
      <c r="BW62" s="444"/>
      <c r="BX62" s="444"/>
      <c r="BY62" s="444"/>
      <c r="BZ62" s="444"/>
      <c r="CA62" s="444"/>
      <c r="CB62" s="444"/>
      <c r="CC62" s="444"/>
      <c r="CD62" s="444"/>
      <c r="CE62" s="444"/>
      <c r="CF62" s="444"/>
      <c r="CG62" s="444"/>
      <c r="CH62" s="444"/>
      <c r="CI62" s="444"/>
      <c r="CJ62" s="444"/>
      <c r="CK62" s="444"/>
      <c r="CL62" s="444"/>
      <c r="CM62" s="444"/>
      <c r="CN62" s="444"/>
      <c r="CO62" s="444"/>
      <c r="CP62" s="444"/>
      <c r="CQ62" s="444"/>
      <c r="CR62" s="444"/>
      <c r="CS62" s="444"/>
      <c r="CT62" s="444"/>
      <c r="CU62" s="444"/>
      <c r="CV62" s="444"/>
      <c r="CW62" s="444"/>
      <c r="CX62" s="444"/>
      <c r="CY62" s="444"/>
      <c r="CZ62" s="444"/>
      <c r="DA62" s="444"/>
      <c r="DB62" s="444"/>
      <c r="DC62" s="444"/>
      <c r="DD62" s="444"/>
      <c r="DE62" s="444"/>
      <c r="DF62" s="444"/>
      <c r="DG62" s="444"/>
      <c r="DH62" s="444"/>
      <c r="DI62" s="444"/>
      <c r="DJ62" s="444"/>
      <c r="DK62" s="444"/>
      <c r="DL62" s="444"/>
      <c r="DM62" s="444"/>
      <c r="DN62" s="444"/>
      <c r="DO62" s="444"/>
      <c r="DP62" s="444"/>
      <c r="DQ62" s="444"/>
      <c r="DR62" s="444"/>
      <c r="DS62" s="444"/>
      <c r="DT62" s="444"/>
      <c r="DU62" s="444"/>
      <c r="DV62" s="444"/>
      <c r="DW62" s="444"/>
      <c r="DX62" s="444"/>
      <c r="DY62" s="444"/>
      <c r="DZ62" s="444"/>
      <c r="EA62" s="444"/>
      <c r="EB62" s="444"/>
      <c r="EC62" s="444"/>
      <c r="ED62" s="444"/>
      <c r="EE62" s="444"/>
      <c r="EF62" s="444"/>
      <c r="EG62" s="444"/>
      <c r="EH62" s="444"/>
      <c r="EI62" s="444"/>
      <c r="EJ62" s="444"/>
      <c r="EK62" s="444"/>
      <c r="EL62" s="444"/>
      <c r="EM62" s="444"/>
      <c r="EN62" s="444"/>
      <c r="EO62" s="444"/>
      <c r="EP62" s="444"/>
      <c r="EQ62" s="444"/>
      <c r="ER62" s="444"/>
      <c r="ES62" s="444"/>
      <c r="ET62" s="444"/>
      <c r="EU62" s="444"/>
      <c r="EV62" s="444"/>
      <c r="EW62" s="444"/>
      <c r="EX62" s="444"/>
      <c r="EY62" s="444"/>
      <c r="EZ62" s="444"/>
      <c r="FA62" s="444"/>
      <c r="FB62" s="444"/>
      <c r="FC62" s="444"/>
      <c r="FD62" s="444"/>
      <c r="FE62" s="444"/>
      <c r="FF62" s="444"/>
      <c r="FG62" s="444"/>
      <c r="FH62" s="444"/>
      <c r="FI62" s="444"/>
      <c r="FJ62" s="444"/>
      <c r="FK62" s="444"/>
      <c r="FL62" s="444"/>
      <c r="FM62" s="444"/>
      <c r="FN62" s="444"/>
      <c r="FO62" s="444"/>
      <c r="FP62" s="444"/>
      <c r="FQ62" s="444"/>
      <c r="FR62" s="444"/>
      <c r="FS62" s="444"/>
      <c r="FT62" s="444"/>
      <c r="FU62" s="444"/>
      <c r="FV62" s="444"/>
      <c r="FW62" s="444"/>
      <c r="FX62" s="444"/>
      <c r="FY62" s="444"/>
      <c r="FZ62" s="444"/>
      <c r="GA62" s="444"/>
      <c r="GB62" s="444"/>
      <c r="GC62" s="444"/>
      <c r="GD62" s="444"/>
      <c r="GE62" s="444"/>
      <c r="GF62" s="444"/>
      <c r="GG62" s="444"/>
      <c r="GH62" s="444"/>
      <c r="GI62" s="444"/>
      <c r="GJ62" s="444"/>
      <c r="GK62" s="444"/>
      <c r="GL62" s="444"/>
      <c r="GM62" s="444"/>
      <c r="GN62" s="444"/>
      <c r="GO62" s="444"/>
      <c r="GP62" s="444"/>
      <c r="GQ62" s="444"/>
      <c r="GR62" s="444"/>
      <c r="GS62" s="444"/>
      <c r="GT62" s="444"/>
      <c r="GU62" s="444"/>
      <c r="GV62" s="444"/>
      <c r="GW62" s="444"/>
      <c r="GX62" s="444"/>
      <c r="GY62" s="444"/>
      <c r="GZ62" s="444"/>
      <c r="HA62" s="444"/>
      <c r="HB62" s="444"/>
      <c r="HC62" s="444"/>
      <c r="HD62" s="444"/>
      <c r="HE62" s="444"/>
      <c r="HF62" s="444"/>
      <c r="HG62" s="444"/>
      <c r="HH62" s="444"/>
      <c r="HI62" s="444"/>
      <c r="HJ62" s="444"/>
      <c r="HK62" s="444"/>
      <c r="HL62" s="444"/>
      <c r="HM62" s="444"/>
      <c r="HN62" s="444"/>
      <c r="HO62" s="444"/>
      <c r="HP62" s="444"/>
      <c r="HQ62" s="444"/>
      <c r="HR62" s="444"/>
      <c r="HS62" s="444"/>
      <c r="HT62" s="444"/>
      <c r="HU62" s="444"/>
      <c r="HV62" s="444"/>
      <c r="HW62" s="444"/>
      <c r="HX62" s="444"/>
      <c r="HY62" s="444"/>
      <c r="HZ62" s="444"/>
      <c r="IA62" s="444"/>
      <c r="IB62" s="444"/>
      <c r="IC62" s="444"/>
      <c r="ID62" s="444"/>
      <c r="IE62" s="444"/>
      <c r="IF62" s="444"/>
      <c r="IG62" s="444"/>
      <c r="IH62" s="444"/>
      <c r="II62" s="444"/>
      <c r="IJ62" s="444"/>
      <c r="IK62" s="444"/>
      <c r="IL62" s="444"/>
      <c r="IM62" s="444"/>
      <c r="IN62" s="444"/>
      <c r="IO62" s="444"/>
      <c r="IP62" s="444"/>
      <c r="IQ62" s="444"/>
      <c r="IR62" s="444"/>
      <c r="IS62" s="444"/>
      <c r="IT62" s="444"/>
      <c r="IU62" s="444"/>
      <c r="IV62" s="444"/>
      <c r="IW62" s="444"/>
      <c r="IX62" s="444"/>
      <c r="IY62" s="444"/>
      <c r="IZ62" s="444"/>
      <c r="JA62" s="444"/>
      <c r="JB62" s="444"/>
      <c r="JC62" s="444"/>
      <c r="JD62" s="444"/>
      <c r="JE62" s="444"/>
      <c r="JF62" s="444"/>
      <c r="JG62" s="444"/>
      <c r="JH62" s="444"/>
      <c r="JI62" s="444"/>
      <c r="JJ62" s="444"/>
      <c r="JK62" s="444"/>
      <c r="JL62" s="444"/>
      <c r="JM62" s="444"/>
      <c r="JN62" s="444"/>
      <c r="JO62" s="444"/>
      <c r="JP62" s="444"/>
      <c r="JQ62" s="444"/>
      <c r="JR62" s="444"/>
      <c r="JS62" s="444"/>
      <c r="JT62" s="444"/>
      <c r="JU62" s="444"/>
      <c r="JV62" s="444"/>
      <c r="JW62" s="444"/>
      <c r="JX62" s="444"/>
      <c r="JY62" s="444"/>
      <c r="JZ62" s="444"/>
      <c r="KA62" s="444"/>
      <c r="KB62" s="444"/>
      <c r="KC62" s="444"/>
      <c r="KD62" s="444"/>
      <c r="KE62" s="444"/>
      <c r="KF62" s="444"/>
      <c r="KG62" s="444"/>
      <c r="KH62" s="444"/>
      <c r="KI62" s="444"/>
      <c r="KJ62" s="444"/>
      <c r="KK62" s="444"/>
      <c r="KL62" s="444"/>
      <c r="KM62" s="444"/>
      <c r="KN62" s="444"/>
      <c r="KO62" s="444"/>
      <c r="KP62" s="444"/>
      <c r="KQ62" s="444"/>
      <c r="KR62" s="444"/>
      <c r="KS62" s="444"/>
      <c r="KT62" s="444"/>
      <c r="KU62" s="444"/>
      <c r="KV62" s="444"/>
      <c r="KW62" s="444"/>
      <c r="KX62" s="444"/>
      <c r="KY62" s="444"/>
      <c r="KZ62" s="444"/>
      <c r="LA62" s="444"/>
      <c r="LB62" s="444"/>
      <c r="LC62" s="444"/>
      <c r="LD62" s="444"/>
      <c r="LE62" s="444"/>
      <c r="LF62" s="444"/>
      <c r="LG62" s="444"/>
      <c r="LH62" s="444"/>
      <c r="LI62" s="444"/>
      <c r="LJ62" s="444"/>
      <c r="LK62" s="444"/>
      <c r="LL62" s="444"/>
      <c r="LM62" s="444"/>
      <c r="LN62" s="444"/>
      <c r="LO62" s="444"/>
      <c r="LP62" s="444"/>
      <c r="LQ62" s="444"/>
      <c r="LR62" s="444"/>
      <c r="LS62" s="444"/>
      <c r="LT62" s="444"/>
      <c r="LU62" s="444"/>
      <c r="LV62" s="444"/>
      <c r="LW62" s="444"/>
      <c r="LX62" s="444"/>
      <c r="LY62" s="444"/>
      <c r="LZ62" s="444"/>
      <c r="MA62" s="444"/>
      <c r="MB62" s="444"/>
      <c r="MC62" s="444"/>
      <c r="MD62" s="444"/>
      <c r="ME62" s="444"/>
      <c r="MF62" s="444"/>
      <c r="MG62" s="444"/>
      <c r="MH62" s="444"/>
      <c r="MI62" s="444"/>
      <c r="MJ62" s="444"/>
      <c r="MK62" s="444"/>
      <c r="ML62" s="444"/>
      <c r="MM62" s="444"/>
      <c r="MN62" s="444"/>
      <c r="MO62" s="444"/>
      <c r="MP62" s="444"/>
      <c r="MQ62" s="444"/>
      <c r="MR62" s="444"/>
      <c r="MS62" s="444"/>
      <c r="MT62" s="444"/>
      <c r="MU62" s="444"/>
      <c r="MV62" s="444"/>
      <c r="MW62" s="444"/>
      <c r="MX62" s="444"/>
      <c r="MY62" s="444"/>
      <c r="MZ62" s="444"/>
      <c r="NA62" s="444"/>
      <c r="NB62" s="444"/>
      <c r="NC62" s="444"/>
      <c r="ND62" s="444"/>
      <c r="NE62" s="444"/>
      <c r="NF62" s="444"/>
      <c r="NG62" s="444"/>
      <c r="NH62" s="444"/>
      <c r="NI62" s="444"/>
      <c r="NJ62" s="444"/>
      <c r="NK62" s="444"/>
      <c r="NL62" s="444"/>
      <c r="NM62" s="444"/>
      <c r="NN62" s="444"/>
      <c r="NO62" s="444"/>
      <c r="NP62" s="444"/>
      <c r="NQ62" s="444"/>
      <c r="NR62" s="444"/>
      <c r="NS62" s="444"/>
      <c r="NT62" s="444"/>
      <c r="NU62" s="444"/>
      <c r="NV62" s="444"/>
      <c r="NW62" s="444"/>
      <c r="NX62" s="444"/>
      <c r="NY62" s="444"/>
      <c r="NZ62" s="444"/>
      <c r="OA62" s="444"/>
      <c r="OB62" s="444"/>
      <c r="OC62" s="444"/>
      <c r="OD62" s="444"/>
      <c r="OE62" s="444"/>
      <c r="OF62" s="444"/>
      <c r="OG62" s="444"/>
      <c r="OH62" s="444"/>
      <c r="OI62" s="444"/>
      <c r="OJ62" s="444"/>
      <c r="OK62" s="444"/>
      <c r="OL62" s="444"/>
      <c r="OM62" s="444"/>
      <c r="ON62" s="444"/>
      <c r="OO62" s="444"/>
      <c r="OP62" s="444"/>
      <c r="OQ62" s="444"/>
      <c r="OR62" s="444"/>
      <c r="OS62" s="444"/>
      <c r="OT62" s="444"/>
      <c r="OU62" s="444"/>
      <c r="OV62" s="444"/>
      <c r="OW62" s="444"/>
      <c r="OX62" s="444"/>
      <c r="OY62" s="444"/>
      <c r="OZ62" s="444"/>
      <c r="PA62" s="444"/>
      <c r="PB62" s="444"/>
      <c r="PC62" s="444"/>
      <c r="PD62" s="444"/>
      <c r="PE62" s="444"/>
      <c r="PF62" s="444"/>
      <c r="PG62" s="444"/>
      <c r="PH62" s="444"/>
      <c r="PI62" s="444"/>
      <c r="PJ62" s="444"/>
      <c r="PK62" s="444"/>
      <c r="PL62" s="444"/>
      <c r="PM62" s="444"/>
      <c r="PN62" s="444"/>
      <c r="PO62" s="444"/>
      <c r="PP62" s="444"/>
      <c r="PQ62" s="444"/>
      <c r="PR62" s="444"/>
      <c r="PS62" s="444"/>
      <c r="PT62" s="444"/>
      <c r="PU62" s="444"/>
      <c r="PV62" s="444"/>
      <c r="PW62" s="444"/>
      <c r="PX62" s="444"/>
      <c r="PY62" s="444"/>
      <c r="PZ62" s="444"/>
      <c r="QA62" s="444"/>
      <c r="QB62" s="444"/>
      <c r="QC62" s="444"/>
      <c r="QD62" s="444"/>
      <c r="QE62" s="444"/>
      <c r="QF62" s="444"/>
      <c r="QG62" s="444"/>
      <c r="QH62" s="444"/>
      <c r="QI62" s="444"/>
      <c r="QJ62" s="444"/>
      <c r="QK62" s="444"/>
      <c r="QL62" s="444"/>
      <c r="QM62" s="444"/>
      <c r="QN62" s="444"/>
      <c r="QO62" s="444"/>
      <c r="QP62" s="444"/>
      <c r="QQ62" s="444"/>
      <c r="QR62" s="444"/>
      <c r="QS62" s="444"/>
      <c r="QT62" s="444"/>
      <c r="QU62" s="444"/>
      <c r="QV62" s="444"/>
      <c r="QW62" s="444"/>
      <c r="QX62" s="444"/>
      <c r="QY62" s="444"/>
      <c r="QZ62" s="444"/>
      <c r="RA62" s="444"/>
      <c r="RB62" s="444"/>
      <c r="RC62" s="444"/>
      <c r="RD62" s="444"/>
      <c r="RE62" s="444"/>
      <c r="RF62" s="444"/>
      <c r="RG62" s="444"/>
      <c r="RH62" s="444"/>
      <c r="RI62" s="444"/>
      <c r="RJ62" s="444"/>
      <c r="RK62" s="444"/>
      <c r="RL62" s="444"/>
      <c r="RM62" s="444"/>
      <c r="RN62" s="444"/>
      <c r="RO62" s="444"/>
      <c r="RP62" s="444"/>
      <c r="RQ62" s="444"/>
      <c r="RR62" s="444"/>
      <c r="RS62" s="444"/>
      <c r="RT62" s="444"/>
      <c r="RU62" s="444"/>
      <c r="RV62" s="444"/>
      <c r="RW62" s="444"/>
      <c r="RX62" s="444"/>
      <c r="RY62" s="444"/>
      <c r="RZ62" s="444"/>
      <c r="SA62" s="444"/>
      <c r="SB62" s="444"/>
      <c r="SC62" s="444"/>
      <c r="SD62" s="444"/>
      <c r="SE62" s="444"/>
      <c r="SF62" s="444"/>
      <c r="SG62" s="444"/>
      <c r="SH62" s="444"/>
      <c r="SI62" s="444"/>
      <c r="SJ62" s="444"/>
      <c r="SK62" s="444"/>
      <c r="SL62" s="444"/>
      <c r="SM62" s="444"/>
      <c r="SN62" s="444"/>
      <c r="SO62" s="444"/>
      <c r="SP62" s="444"/>
      <c r="SQ62" s="444"/>
      <c r="SR62" s="444"/>
      <c r="SS62" s="444"/>
      <c r="ST62" s="444"/>
      <c r="SU62" s="444"/>
      <c r="SV62" s="444"/>
      <c r="SW62" s="444"/>
      <c r="SX62" s="444"/>
      <c r="SY62" s="444"/>
      <c r="SZ62" s="444"/>
      <c r="TA62" s="444"/>
      <c r="TB62" s="444"/>
      <c r="TC62" s="444"/>
      <c r="TD62" s="444"/>
      <c r="TE62" s="444"/>
      <c r="TF62" s="444"/>
      <c r="TG62" s="444"/>
      <c r="TH62" s="444"/>
      <c r="TI62" s="444"/>
      <c r="TJ62" s="444"/>
      <c r="TK62" s="444"/>
      <c r="TL62" s="444"/>
      <c r="TM62" s="444"/>
      <c r="TN62" s="444"/>
      <c r="TO62" s="444"/>
      <c r="TP62" s="444"/>
      <c r="TQ62" s="444"/>
      <c r="TR62" s="444"/>
      <c r="TS62" s="444"/>
      <c r="TT62" s="444"/>
      <c r="TU62" s="444"/>
      <c r="TV62" s="444"/>
      <c r="TW62" s="444"/>
      <c r="TX62" s="444"/>
      <c r="TY62" s="444"/>
      <c r="TZ62" s="444"/>
      <c r="UA62" s="444"/>
      <c r="UB62" s="444"/>
      <c r="UC62" s="444"/>
      <c r="UD62" s="444"/>
      <c r="UE62" s="444"/>
      <c r="UF62" s="444"/>
      <c r="UG62" s="444"/>
      <c r="UH62" s="444"/>
      <c r="UI62" s="444"/>
      <c r="UJ62" s="444"/>
      <c r="UK62" s="444"/>
      <c r="UL62" s="444"/>
      <c r="UM62" s="444"/>
      <c r="UN62" s="444"/>
      <c r="UO62" s="444"/>
      <c r="UP62" s="444"/>
      <c r="UQ62" s="444"/>
      <c r="UR62" s="444"/>
      <c r="US62" s="444"/>
      <c r="UT62" s="444"/>
      <c r="UU62" s="444"/>
      <c r="UV62" s="444"/>
      <c r="UW62" s="444"/>
      <c r="UX62" s="444"/>
      <c r="UY62" s="444"/>
      <c r="UZ62" s="444"/>
      <c r="VA62" s="444"/>
      <c r="VB62" s="444"/>
      <c r="VC62" s="444"/>
      <c r="VD62" s="444"/>
      <c r="VE62" s="444"/>
      <c r="VF62" s="444"/>
      <c r="VG62" s="444"/>
      <c r="VH62" s="444"/>
      <c r="VI62" s="444"/>
      <c r="VJ62" s="444"/>
      <c r="VK62" s="444"/>
      <c r="VL62" s="444"/>
      <c r="VM62" s="444"/>
      <c r="VN62" s="444"/>
      <c r="VO62" s="444"/>
      <c r="VP62" s="444"/>
      <c r="VQ62" s="444"/>
      <c r="VR62" s="444"/>
      <c r="VS62" s="444"/>
      <c r="VT62" s="444"/>
      <c r="VU62" s="444"/>
      <c r="VV62" s="444"/>
      <c r="VW62" s="444"/>
      <c r="VX62" s="444"/>
      <c r="VY62" s="444"/>
      <c r="VZ62" s="444"/>
      <c r="WA62" s="444"/>
      <c r="WB62" s="444"/>
      <c r="WC62" s="444"/>
      <c r="WD62" s="444"/>
      <c r="WE62" s="444"/>
      <c r="WF62" s="444"/>
      <c r="WG62" s="444"/>
      <c r="WH62" s="444"/>
      <c r="WI62" s="444"/>
      <c r="WJ62" s="444"/>
      <c r="WK62" s="444"/>
      <c r="WL62" s="444"/>
      <c r="WM62" s="444"/>
      <c r="WN62" s="444"/>
      <c r="WO62" s="444"/>
      <c r="WP62" s="444"/>
      <c r="WQ62" s="444"/>
      <c r="WR62" s="444"/>
      <c r="WS62" s="444"/>
      <c r="WT62" s="444"/>
      <c r="WU62" s="444"/>
      <c r="WV62" s="444"/>
      <c r="WW62" s="444"/>
      <c r="WX62" s="444"/>
      <c r="WY62" s="444"/>
      <c r="WZ62" s="444"/>
      <c r="XA62" s="444"/>
      <c r="XB62" s="444"/>
      <c r="XC62" s="444"/>
      <c r="XD62" s="444"/>
      <c r="XE62" s="444"/>
      <c r="XF62" s="444"/>
      <c r="XG62" s="443"/>
    </row>
    <row r="63" spans="1:631" s="455" customFormat="1" ht="14.4">
      <c r="A63" s="1137"/>
      <c r="B63" s="1163" t="s">
        <v>241</v>
      </c>
      <c r="C63" s="1164" t="s">
        <v>828</v>
      </c>
      <c r="D63" s="1172"/>
      <c r="E63" s="374">
        <f t="shared" si="13"/>
        <v>0</v>
      </c>
      <c r="F63" s="1166"/>
      <c r="G63" s="1167">
        <v>12</v>
      </c>
      <c r="H63" s="1168">
        <f t="shared" si="4"/>
        <v>0</v>
      </c>
      <c r="I63" s="1169">
        <f t="shared" si="5"/>
        <v>737.71750000000009</v>
      </c>
      <c r="J63" s="1169">
        <f t="shared" si="6"/>
        <v>737.71750000000009</v>
      </c>
      <c r="K63" s="447">
        <f t="shared" si="7"/>
        <v>0</v>
      </c>
      <c r="L63" s="448">
        <v>0</v>
      </c>
      <c r="M63" s="447"/>
      <c r="N63" s="1170">
        <v>1327.89</v>
      </c>
      <c r="O63" s="1170">
        <v>8852.61</v>
      </c>
      <c r="P63" s="449">
        <f t="shared" si="8"/>
        <v>0</v>
      </c>
      <c r="Q63" s="1170">
        <v>8852.61</v>
      </c>
      <c r="R63" s="449"/>
      <c r="S63" s="450"/>
      <c r="T63" s="449"/>
      <c r="U63" s="451"/>
      <c r="V63" s="450">
        <f t="shared" si="15"/>
        <v>0</v>
      </c>
      <c r="W63" s="449">
        <f t="shared" si="15"/>
        <v>0</v>
      </c>
      <c r="X63" s="449">
        <v>0</v>
      </c>
      <c r="Y63" s="452">
        <f t="shared" si="14"/>
        <v>0</v>
      </c>
      <c r="Z63" s="450">
        <f t="shared" si="3"/>
        <v>0</v>
      </c>
      <c r="AA63" s="453" t="str">
        <f t="shared" si="9"/>
        <v/>
      </c>
      <c r="AB63" s="1171" t="str">
        <f t="shared" si="10"/>
        <v/>
      </c>
      <c r="AC63" s="444"/>
      <c r="AD63" s="444"/>
      <c r="AE63" s="444"/>
      <c r="AF63" s="444"/>
      <c r="AG63" s="444"/>
      <c r="AH63" s="444"/>
      <c r="AI63" s="444"/>
      <c r="AJ63" s="444"/>
      <c r="AK63" s="444"/>
      <c r="AL63" s="444"/>
      <c r="AM63" s="444"/>
      <c r="AN63" s="444"/>
      <c r="AO63" s="444"/>
      <c r="AP63" s="444"/>
      <c r="AQ63" s="444"/>
      <c r="AR63" s="444"/>
      <c r="AS63" s="444"/>
      <c r="AT63" s="444"/>
      <c r="AU63" s="444"/>
      <c r="AV63" s="444"/>
      <c r="AW63" s="444"/>
      <c r="AX63" s="444"/>
      <c r="AY63" s="444"/>
      <c r="AZ63" s="444"/>
      <c r="BA63" s="444"/>
      <c r="BB63" s="444"/>
      <c r="BC63" s="444"/>
      <c r="BD63" s="444"/>
      <c r="BE63" s="444"/>
      <c r="BF63" s="444"/>
      <c r="BG63" s="444"/>
      <c r="BH63" s="444"/>
      <c r="BI63" s="444"/>
      <c r="BJ63" s="444"/>
      <c r="BK63" s="444"/>
      <c r="BL63" s="444"/>
      <c r="BM63" s="444"/>
      <c r="BN63" s="444"/>
      <c r="BO63" s="444"/>
      <c r="BP63" s="444"/>
      <c r="BQ63" s="444"/>
      <c r="BR63" s="444"/>
      <c r="BS63" s="444"/>
      <c r="BT63" s="444"/>
      <c r="BU63" s="444"/>
      <c r="BV63" s="444"/>
      <c r="BW63" s="444"/>
      <c r="BX63" s="444"/>
      <c r="BY63" s="444"/>
      <c r="BZ63" s="444"/>
      <c r="CA63" s="444"/>
      <c r="CB63" s="444"/>
      <c r="CC63" s="444"/>
      <c r="CD63" s="444"/>
      <c r="CE63" s="444"/>
      <c r="CF63" s="444"/>
      <c r="CG63" s="444"/>
      <c r="CH63" s="444"/>
      <c r="CI63" s="444"/>
      <c r="CJ63" s="444"/>
      <c r="CK63" s="444"/>
      <c r="CL63" s="444"/>
      <c r="CM63" s="444"/>
      <c r="CN63" s="444"/>
      <c r="CO63" s="444"/>
      <c r="CP63" s="444"/>
      <c r="CQ63" s="444"/>
      <c r="CR63" s="444"/>
      <c r="CS63" s="444"/>
      <c r="CT63" s="444"/>
      <c r="CU63" s="444"/>
      <c r="CV63" s="444"/>
      <c r="CW63" s="444"/>
      <c r="CX63" s="444"/>
      <c r="CY63" s="444"/>
      <c r="CZ63" s="444"/>
      <c r="DA63" s="444"/>
      <c r="DB63" s="444"/>
      <c r="DC63" s="444"/>
      <c r="DD63" s="444"/>
      <c r="DE63" s="444"/>
      <c r="DF63" s="444"/>
      <c r="DG63" s="444"/>
      <c r="DH63" s="444"/>
      <c r="DI63" s="444"/>
      <c r="DJ63" s="444"/>
      <c r="DK63" s="444"/>
      <c r="DL63" s="444"/>
      <c r="DM63" s="444"/>
      <c r="DN63" s="444"/>
      <c r="DO63" s="444"/>
      <c r="DP63" s="444"/>
      <c r="DQ63" s="444"/>
      <c r="DR63" s="444"/>
      <c r="DS63" s="444"/>
      <c r="DT63" s="444"/>
      <c r="DU63" s="444"/>
      <c r="DV63" s="444"/>
      <c r="DW63" s="444"/>
      <c r="DX63" s="444"/>
      <c r="DY63" s="444"/>
      <c r="DZ63" s="444"/>
      <c r="EA63" s="444"/>
      <c r="EB63" s="444"/>
      <c r="EC63" s="444"/>
      <c r="ED63" s="444"/>
      <c r="EE63" s="444"/>
      <c r="EF63" s="444"/>
      <c r="EG63" s="444"/>
      <c r="EH63" s="444"/>
      <c r="EI63" s="444"/>
      <c r="EJ63" s="444"/>
      <c r="EK63" s="444"/>
      <c r="EL63" s="444"/>
      <c r="EM63" s="444"/>
      <c r="EN63" s="444"/>
      <c r="EO63" s="444"/>
      <c r="EP63" s="444"/>
      <c r="EQ63" s="444"/>
      <c r="ER63" s="444"/>
      <c r="ES63" s="444"/>
      <c r="ET63" s="444"/>
      <c r="EU63" s="444"/>
      <c r="EV63" s="444"/>
      <c r="EW63" s="444"/>
      <c r="EX63" s="444"/>
      <c r="EY63" s="444"/>
      <c r="EZ63" s="444"/>
      <c r="FA63" s="444"/>
      <c r="FB63" s="444"/>
      <c r="FC63" s="444"/>
      <c r="FD63" s="444"/>
      <c r="FE63" s="444"/>
      <c r="FF63" s="444"/>
      <c r="FG63" s="444"/>
      <c r="FH63" s="444"/>
      <c r="FI63" s="444"/>
      <c r="FJ63" s="444"/>
      <c r="FK63" s="444"/>
      <c r="FL63" s="444"/>
      <c r="FM63" s="444"/>
      <c r="FN63" s="444"/>
      <c r="FO63" s="444"/>
      <c r="FP63" s="444"/>
      <c r="FQ63" s="444"/>
      <c r="FR63" s="444"/>
      <c r="FS63" s="444"/>
      <c r="FT63" s="444"/>
      <c r="FU63" s="444"/>
      <c r="FV63" s="444"/>
      <c r="FW63" s="444"/>
      <c r="FX63" s="444"/>
      <c r="FY63" s="444"/>
      <c r="FZ63" s="444"/>
      <c r="GA63" s="444"/>
      <c r="GB63" s="444"/>
      <c r="GC63" s="444"/>
      <c r="GD63" s="444"/>
      <c r="GE63" s="444"/>
      <c r="GF63" s="444"/>
      <c r="GG63" s="444"/>
      <c r="GH63" s="444"/>
      <c r="GI63" s="444"/>
      <c r="GJ63" s="444"/>
      <c r="GK63" s="444"/>
      <c r="GL63" s="444"/>
      <c r="GM63" s="444"/>
      <c r="GN63" s="444"/>
      <c r="GO63" s="444"/>
      <c r="GP63" s="444"/>
      <c r="GQ63" s="444"/>
      <c r="GR63" s="444"/>
      <c r="GS63" s="444"/>
      <c r="GT63" s="444"/>
      <c r="GU63" s="444"/>
      <c r="GV63" s="444"/>
      <c r="GW63" s="444"/>
      <c r="GX63" s="444"/>
      <c r="GY63" s="444"/>
      <c r="GZ63" s="444"/>
      <c r="HA63" s="444"/>
      <c r="HB63" s="444"/>
      <c r="HC63" s="444"/>
      <c r="HD63" s="444"/>
      <c r="HE63" s="444"/>
      <c r="HF63" s="444"/>
      <c r="HG63" s="444"/>
      <c r="HH63" s="444"/>
      <c r="HI63" s="444"/>
      <c r="HJ63" s="444"/>
      <c r="HK63" s="444"/>
      <c r="HL63" s="444"/>
      <c r="HM63" s="444"/>
      <c r="HN63" s="444"/>
      <c r="HO63" s="444"/>
      <c r="HP63" s="444"/>
      <c r="HQ63" s="444"/>
      <c r="HR63" s="444"/>
      <c r="HS63" s="444"/>
      <c r="HT63" s="444"/>
      <c r="HU63" s="444"/>
      <c r="HV63" s="444"/>
      <c r="HW63" s="444"/>
      <c r="HX63" s="444"/>
      <c r="HY63" s="444"/>
      <c r="HZ63" s="444"/>
      <c r="IA63" s="444"/>
      <c r="IB63" s="444"/>
      <c r="IC63" s="444"/>
      <c r="ID63" s="444"/>
      <c r="IE63" s="444"/>
      <c r="IF63" s="444"/>
      <c r="IG63" s="444"/>
      <c r="IH63" s="444"/>
      <c r="II63" s="444"/>
      <c r="IJ63" s="444"/>
      <c r="IK63" s="444"/>
      <c r="IL63" s="444"/>
      <c r="IM63" s="444"/>
      <c r="IN63" s="444"/>
      <c r="IO63" s="444"/>
      <c r="IP63" s="444"/>
      <c r="IQ63" s="444"/>
      <c r="IR63" s="444"/>
      <c r="IS63" s="444"/>
      <c r="IT63" s="444"/>
      <c r="IU63" s="444"/>
      <c r="IV63" s="444"/>
      <c r="IW63" s="444"/>
      <c r="IX63" s="444"/>
      <c r="IY63" s="444"/>
      <c r="IZ63" s="444"/>
      <c r="JA63" s="444"/>
      <c r="JB63" s="444"/>
      <c r="JC63" s="444"/>
      <c r="JD63" s="444"/>
      <c r="JE63" s="444"/>
      <c r="JF63" s="444"/>
      <c r="JG63" s="444"/>
      <c r="JH63" s="444"/>
      <c r="JI63" s="444"/>
      <c r="JJ63" s="444"/>
      <c r="JK63" s="444"/>
      <c r="JL63" s="444"/>
      <c r="JM63" s="444"/>
      <c r="JN63" s="444"/>
      <c r="JO63" s="444"/>
      <c r="JP63" s="444"/>
      <c r="JQ63" s="444"/>
      <c r="JR63" s="444"/>
      <c r="JS63" s="444"/>
      <c r="JT63" s="444"/>
      <c r="JU63" s="444"/>
      <c r="JV63" s="444"/>
      <c r="JW63" s="444"/>
      <c r="JX63" s="444"/>
      <c r="JY63" s="444"/>
      <c r="JZ63" s="444"/>
      <c r="KA63" s="444"/>
      <c r="KB63" s="444"/>
      <c r="KC63" s="444"/>
      <c r="KD63" s="444"/>
      <c r="KE63" s="444"/>
      <c r="KF63" s="444"/>
      <c r="KG63" s="444"/>
      <c r="KH63" s="444"/>
      <c r="KI63" s="444"/>
      <c r="KJ63" s="444"/>
      <c r="KK63" s="444"/>
      <c r="KL63" s="444"/>
      <c r="KM63" s="444"/>
      <c r="KN63" s="444"/>
      <c r="KO63" s="444"/>
      <c r="KP63" s="444"/>
      <c r="KQ63" s="444"/>
      <c r="KR63" s="444"/>
      <c r="KS63" s="444"/>
      <c r="KT63" s="444"/>
      <c r="KU63" s="444"/>
      <c r="KV63" s="444"/>
      <c r="KW63" s="444"/>
      <c r="KX63" s="444"/>
      <c r="KY63" s="444"/>
      <c r="KZ63" s="444"/>
      <c r="LA63" s="444"/>
      <c r="LB63" s="444"/>
      <c r="LC63" s="444"/>
      <c r="LD63" s="444"/>
      <c r="LE63" s="444"/>
      <c r="LF63" s="444"/>
      <c r="LG63" s="444"/>
      <c r="LH63" s="444"/>
      <c r="LI63" s="444"/>
      <c r="LJ63" s="444"/>
      <c r="LK63" s="444"/>
      <c r="LL63" s="444"/>
      <c r="LM63" s="444"/>
      <c r="LN63" s="444"/>
      <c r="LO63" s="444"/>
      <c r="LP63" s="444"/>
      <c r="LQ63" s="444"/>
      <c r="LR63" s="444"/>
      <c r="LS63" s="444"/>
      <c r="LT63" s="444"/>
      <c r="LU63" s="444"/>
      <c r="LV63" s="444"/>
      <c r="LW63" s="444"/>
      <c r="LX63" s="444"/>
      <c r="LY63" s="444"/>
      <c r="LZ63" s="444"/>
      <c r="MA63" s="444"/>
      <c r="MB63" s="444"/>
      <c r="MC63" s="444"/>
      <c r="MD63" s="444"/>
      <c r="ME63" s="444"/>
      <c r="MF63" s="444"/>
      <c r="MG63" s="444"/>
      <c r="MH63" s="444"/>
      <c r="MI63" s="444"/>
      <c r="MJ63" s="444"/>
      <c r="MK63" s="444"/>
      <c r="ML63" s="444"/>
      <c r="MM63" s="444"/>
      <c r="MN63" s="444"/>
      <c r="MO63" s="444"/>
      <c r="MP63" s="444"/>
      <c r="MQ63" s="444"/>
      <c r="MR63" s="444"/>
      <c r="MS63" s="444"/>
      <c r="MT63" s="444"/>
      <c r="MU63" s="444"/>
      <c r="MV63" s="444"/>
      <c r="MW63" s="444"/>
      <c r="MX63" s="444"/>
      <c r="MY63" s="444"/>
      <c r="MZ63" s="444"/>
      <c r="NA63" s="444"/>
      <c r="NB63" s="444"/>
      <c r="NC63" s="444"/>
      <c r="ND63" s="444"/>
      <c r="NE63" s="444"/>
      <c r="NF63" s="444"/>
      <c r="NG63" s="444"/>
      <c r="NH63" s="444"/>
      <c r="NI63" s="444"/>
      <c r="NJ63" s="444"/>
      <c r="NK63" s="444"/>
      <c r="NL63" s="444"/>
      <c r="NM63" s="444"/>
      <c r="NN63" s="444"/>
      <c r="NO63" s="444"/>
      <c r="NP63" s="444"/>
      <c r="NQ63" s="444"/>
      <c r="NR63" s="444"/>
      <c r="NS63" s="444"/>
      <c r="NT63" s="444"/>
      <c r="NU63" s="444"/>
      <c r="NV63" s="444"/>
      <c r="NW63" s="444"/>
      <c r="NX63" s="444"/>
      <c r="NY63" s="444"/>
      <c r="NZ63" s="444"/>
      <c r="OA63" s="444"/>
      <c r="OB63" s="444"/>
      <c r="OC63" s="444"/>
      <c r="OD63" s="444"/>
      <c r="OE63" s="444"/>
      <c r="OF63" s="444"/>
      <c r="OG63" s="444"/>
      <c r="OH63" s="444"/>
      <c r="OI63" s="444"/>
      <c r="OJ63" s="444"/>
      <c r="OK63" s="444"/>
      <c r="OL63" s="444"/>
      <c r="OM63" s="444"/>
      <c r="ON63" s="444"/>
      <c r="OO63" s="444"/>
      <c r="OP63" s="444"/>
      <c r="OQ63" s="444"/>
      <c r="OR63" s="444"/>
      <c r="OS63" s="444"/>
      <c r="OT63" s="444"/>
      <c r="OU63" s="444"/>
      <c r="OV63" s="444"/>
      <c r="OW63" s="444"/>
      <c r="OX63" s="444"/>
      <c r="OY63" s="444"/>
      <c r="OZ63" s="444"/>
      <c r="PA63" s="444"/>
      <c r="PB63" s="444"/>
      <c r="PC63" s="444"/>
      <c r="PD63" s="444"/>
      <c r="PE63" s="444"/>
      <c r="PF63" s="444"/>
      <c r="PG63" s="444"/>
      <c r="PH63" s="444"/>
      <c r="PI63" s="444"/>
      <c r="PJ63" s="444"/>
      <c r="PK63" s="444"/>
      <c r="PL63" s="444"/>
      <c r="PM63" s="444"/>
      <c r="PN63" s="444"/>
      <c r="PO63" s="444"/>
      <c r="PP63" s="444"/>
      <c r="PQ63" s="444"/>
      <c r="PR63" s="444"/>
      <c r="PS63" s="444"/>
      <c r="PT63" s="444"/>
      <c r="PU63" s="444"/>
      <c r="PV63" s="444"/>
      <c r="PW63" s="444"/>
      <c r="PX63" s="444"/>
      <c r="PY63" s="444"/>
      <c r="PZ63" s="444"/>
      <c r="QA63" s="444"/>
      <c r="QB63" s="444"/>
      <c r="QC63" s="444"/>
      <c r="QD63" s="444"/>
      <c r="QE63" s="444"/>
      <c r="QF63" s="444"/>
      <c r="QG63" s="444"/>
      <c r="QH63" s="444"/>
      <c r="QI63" s="444"/>
      <c r="QJ63" s="444"/>
      <c r="QK63" s="444"/>
      <c r="QL63" s="444"/>
      <c r="QM63" s="444"/>
      <c r="QN63" s="444"/>
      <c r="QO63" s="444"/>
      <c r="QP63" s="444"/>
      <c r="QQ63" s="444"/>
      <c r="QR63" s="444"/>
      <c r="QS63" s="444"/>
      <c r="QT63" s="444"/>
      <c r="QU63" s="444"/>
      <c r="QV63" s="444"/>
      <c r="QW63" s="444"/>
      <c r="QX63" s="444"/>
      <c r="QY63" s="444"/>
      <c r="QZ63" s="444"/>
      <c r="RA63" s="444"/>
      <c r="RB63" s="444"/>
      <c r="RC63" s="444"/>
      <c r="RD63" s="444"/>
      <c r="RE63" s="444"/>
      <c r="RF63" s="444"/>
      <c r="RG63" s="444"/>
      <c r="RH63" s="444"/>
      <c r="RI63" s="444"/>
      <c r="RJ63" s="444"/>
      <c r="RK63" s="444"/>
      <c r="RL63" s="444"/>
      <c r="RM63" s="444"/>
      <c r="RN63" s="444"/>
      <c r="RO63" s="444"/>
      <c r="RP63" s="444"/>
      <c r="RQ63" s="444"/>
      <c r="RR63" s="444"/>
      <c r="RS63" s="444"/>
      <c r="RT63" s="444"/>
      <c r="RU63" s="444"/>
      <c r="RV63" s="444"/>
      <c r="RW63" s="444"/>
      <c r="RX63" s="444"/>
      <c r="RY63" s="444"/>
      <c r="RZ63" s="444"/>
      <c r="SA63" s="444"/>
      <c r="SB63" s="444"/>
      <c r="SC63" s="444"/>
      <c r="SD63" s="444"/>
      <c r="SE63" s="444"/>
      <c r="SF63" s="444"/>
      <c r="SG63" s="444"/>
      <c r="SH63" s="444"/>
      <c r="SI63" s="444"/>
      <c r="SJ63" s="444"/>
      <c r="SK63" s="444"/>
      <c r="SL63" s="444"/>
      <c r="SM63" s="444"/>
      <c r="SN63" s="444"/>
      <c r="SO63" s="444"/>
      <c r="SP63" s="444"/>
      <c r="SQ63" s="444"/>
      <c r="SR63" s="444"/>
      <c r="SS63" s="444"/>
      <c r="ST63" s="444"/>
      <c r="SU63" s="444"/>
      <c r="SV63" s="444"/>
      <c r="SW63" s="444"/>
      <c r="SX63" s="444"/>
      <c r="SY63" s="444"/>
      <c r="SZ63" s="444"/>
      <c r="TA63" s="444"/>
      <c r="TB63" s="444"/>
      <c r="TC63" s="444"/>
      <c r="TD63" s="444"/>
      <c r="TE63" s="444"/>
      <c r="TF63" s="444"/>
      <c r="TG63" s="444"/>
      <c r="TH63" s="444"/>
      <c r="TI63" s="444"/>
      <c r="TJ63" s="444"/>
      <c r="TK63" s="444"/>
      <c r="TL63" s="444"/>
      <c r="TM63" s="444"/>
      <c r="TN63" s="444"/>
      <c r="TO63" s="444"/>
      <c r="TP63" s="444"/>
      <c r="TQ63" s="444"/>
      <c r="TR63" s="444"/>
      <c r="TS63" s="444"/>
      <c r="TT63" s="444"/>
      <c r="TU63" s="444"/>
      <c r="TV63" s="444"/>
      <c r="TW63" s="444"/>
      <c r="TX63" s="444"/>
      <c r="TY63" s="444"/>
      <c r="TZ63" s="444"/>
      <c r="UA63" s="444"/>
      <c r="UB63" s="444"/>
      <c r="UC63" s="444"/>
      <c r="UD63" s="444"/>
      <c r="UE63" s="444"/>
      <c r="UF63" s="444"/>
      <c r="UG63" s="444"/>
      <c r="UH63" s="444"/>
      <c r="UI63" s="444"/>
      <c r="UJ63" s="444"/>
      <c r="UK63" s="444"/>
      <c r="UL63" s="444"/>
      <c r="UM63" s="444"/>
      <c r="UN63" s="444"/>
      <c r="UO63" s="444"/>
      <c r="UP63" s="444"/>
      <c r="UQ63" s="444"/>
      <c r="UR63" s="444"/>
      <c r="US63" s="444"/>
      <c r="UT63" s="444"/>
      <c r="UU63" s="444"/>
      <c r="UV63" s="444"/>
      <c r="UW63" s="444"/>
      <c r="UX63" s="444"/>
      <c r="UY63" s="444"/>
      <c r="UZ63" s="444"/>
      <c r="VA63" s="444"/>
      <c r="VB63" s="444"/>
      <c r="VC63" s="444"/>
      <c r="VD63" s="444"/>
      <c r="VE63" s="444"/>
      <c r="VF63" s="444"/>
      <c r="VG63" s="444"/>
      <c r="VH63" s="444"/>
      <c r="VI63" s="444"/>
      <c r="VJ63" s="444"/>
      <c r="VK63" s="444"/>
      <c r="VL63" s="444"/>
      <c r="VM63" s="444"/>
      <c r="VN63" s="444"/>
      <c r="VO63" s="444"/>
      <c r="VP63" s="444"/>
      <c r="VQ63" s="444"/>
      <c r="VR63" s="444"/>
      <c r="VS63" s="444"/>
      <c r="VT63" s="444"/>
      <c r="VU63" s="444"/>
      <c r="VV63" s="444"/>
      <c r="VW63" s="444"/>
      <c r="VX63" s="444"/>
      <c r="VY63" s="444"/>
      <c r="VZ63" s="444"/>
      <c r="WA63" s="444"/>
      <c r="WB63" s="444"/>
      <c r="WC63" s="444"/>
      <c r="WD63" s="444"/>
      <c r="WE63" s="444"/>
      <c r="WF63" s="444"/>
      <c r="WG63" s="444"/>
      <c r="WH63" s="444"/>
      <c r="WI63" s="444"/>
      <c r="WJ63" s="444"/>
      <c r="WK63" s="444"/>
      <c r="WL63" s="444"/>
      <c r="WM63" s="444"/>
      <c r="WN63" s="444"/>
      <c r="WO63" s="444"/>
      <c r="WP63" s="444"/>
      <c r="WQ63" s="444"/>
      <c r="WR63" s="444"/>
      <c r="WS63" s="444"/>
      <c r="WT63" s="444"/>
      <c r="WU63" s="444"/>
      <c r="WV63" s="444"/>
      <c r="WW63" s="444"/>
      <c r="WX63" s="444"/>
      <c r="WY63" s="444"/>
      <c r="WZ63" s="444"/>
      <c r="XA63" s="444"/>
      <c r="XB63" s="444"/>
      <c r="XC63" s="444"/>
      <c r="XD63" s="444"/>
      <c r="XE63" s="444"/>
      <c r="XF63" s="444"/>
      <c r="XG63" s="443"/>
    </row>
    <row r="64" spans="1:631" s="455" customFormat="1" ht="14.4">
      <c r="A64" s="1137"/>
      <c r="B64" s="1163" t="s">
        <v>241</v>
      </c>
      <c r="C64" s="1164" t="s">
        <v>829</v>
      </c>
      <c r="D64" s="1172"/>
      <c r="E64" s="374">
        <f t="shared" si="13"/>
        <v>0</v>
      </c>
      <c r="F64" s="1166"/>
      <c r="G64" s="1167">
        <v>15</v>
      </c>
      <c r="H64" s="1168">
        <f t="shared" si="4"/>
        <v>0</v>
      </c>
      <c r="I64" s="1169">
        <f t="shared" si="5"/>
        <v>459.87933333333331</v>
      </c>
      <c r="J64" s="1169">
        <f t="shared" si="6"/>
        <v>459.87933333333331</v>
      </c>
      <c r="K64" s="447">
        <f t="shared" si="7"/>
        <v>0</v>
      </c>
      <c r="L64" s="448">
        <v>0</v>
      </c>
      <c r="M64" s="447"/>
      <c r="N64" s="1170">
        <v>1034.7</v>
      </c>
      <c r="O64" s="1170">
        <v>6898.19</v>
      </c>
      <c r="P64" s="449">
        <f t="shared" si="8"/>
        <v>0</v>
      </c>
      <c r="Q64" s="1170">
        <v>6898.19</v>
      </c>
      <c r="R64" s="449"/>
      <c r="S64" s="450"/>
      <c r="T64" s="449"/>
      <c r="U64" s="451"/>
      <c r="V64" s="450">
        <f t="shared" si="15"/>
        <v>0</v>
      </c>
      <c r="W64" s="449">
        <f t="shared" si="15"/>
        <v>0</v>
      </c>
      <c r="X64" s="449">
        <v>0</v>
      </c>
      <c r="Y64" s="452">
        <f t="shared" si="14"/>
        <v>0</v>
      </c>
      <c r="Z64" s="450">
        <f t="shared" si="3"/>
        <v>0</v>
      </c>
      <c r="AA64" s="453" t="str">
        <f t="shared" si="9"/>
        <v/>
      </c>
      <c r="AB64" s="1171" t="str">
        <f t="shared" si="10"/>
        <v/>
      </c>
      <c r="AC64" s="444"/>
      <c r="AD64" s="444"/>
      <c r="AE64" s="444"/>
      <c r="AF64" s="444"/>
      <c r="AG64" s="444"/>
      <c r="AH64" s="444"/>
      <c r="AI64" s="444"/>
      <c r="AJ64" s="444"/>
      <c r="AK64" s="444"/>
      <c r="AL64" s="444"/>
      <c r="AM64" s="444"/>
      <c r="AN64" s="444"/>
      <c r="AO64" s="444"/>
      <c r="AP64" s="444"/>
      <c r="AQ64" s="444"/>
      <c r="AR64" s="444"/>
      <c r="AS64" s="444"/>
      <c r="AT64" s="444"/>
      <c r="AU64" s="444"/>
      <c r="AV64" s="444"/>
      <c r="AW64" s="444"/>
      <c r="AX64" s="444"/>
      <c r="AY64" s="444"/>
      <c r="AZ64" s="444"/>
      <c r="BA64" s="444"/>
      <c r="BB64" s="444"/>
      <c r="BC64" s="444"/>
      <c r="BD64" s="444"/>
      <c r="BE64" s="444"/>
      <c r="BF64" s="444"/>
      <c r="BG64" s="444"/>
      <c r="BH64" s="444"/>
      <c r="BI64" s="444"/>
      <c r="BJ64" s="444"/>
      <c r="BK64" s="444"/>
      <c r="BL64" s="444"/>
      <c r="BM64" s="444"/>
      <c r="BN64" s="444"/>
      <c r="BO64" s="444"/>
      <c r="BP64" s="444"/>
      <c r="BQ64" s="444"/>
      <c r="BR64" s="444"/>
      <c r="BS64" s="444"/>
      <c r="BT64" s="444"/>
      <c r="BU64" s="444"/>
      <c r="BV64" s="444"/>
      <c r="BW64" s="444"/>
      <c r="BX64" s="444"/>
      <c r="BY64" s="444"/>
      <c r="BZ64" s="444"/>
      <c r="CA64" s="444"/>
      <c r="CB64" s="444"/>
      <c r="CC64" s="444"/>
      <c r="CD64" s="444"/>
      <c r="CE64" s="444"/>
      <c r="CF64" s="444"/>
      <c r="CG64" s="444"/>
      <c r="CH64" s="444"/>
      <c r="CI64" s="444"/>
      <c r="CJ64" s="444"/>
      <c r="CK64" s="444"/>
      <c r="CL64" s="444"/>
      <c r="CM64" s="444"/>
      <c r="CN64" s="444"/>
      <c r="CO64" s="444"/>
      <c r="CP64" s="444"/>
      <c r="CQ64" s="444"/>
      <c r="CR64" s="444"/>
      <c r="CS64" s="444"/>
      <c r="CT64" s="444"/>
      <c r="CU64" s="444"/>
      <c r="CV64" s="444"/>
      <c r="CW64" s="444"/>
      <c r="CX64" s="444"/>
      <c r="CY64" s="444"/>
      <c r="CZ64" s="444"/>
      <c r="DA64" s="444"/>
      <c r="DB64" s="444"/>
      <c r="DC64" s="444"/>
      <c r="DD64" s="444"/>
      <c r="DE64" s="444"/>
      <c r="DF64" s="444"/>
      <c r="DG64" s="444"/>
      <c r="DH64" s="444"/>
      <c r="DI64" s="444"/>
      <c r="DJ64" s="444"/>
      <c r="DK64" s="444"/>
      <c r="DL64" s="444"/>
      <c r="DM64" s="444"/>
      <c r="DN64" s="444"/>
      <c r="DO64" s="444"/>
      <c r="DP64" s="444"/>
      <c r="DQ64" s="444"/>
      <c r="DR64" s="444"/>
      <c r="DS64" s="444"/>
      <c r="DT64" s="444"/>
      <c r="DU64" s="444"/>
      <c r="DV64" s="444"/>
      <c r="DW64" s="444"/>
      <c r="DX64" s="444"/>
      <c r="DY64" s="444"/>
      <c r="DZ64" s="444"/>
      <c r="EA64" s="444"/>
      <c r="EB64" s="444"/>
      <c r="EC64" s="444"/>
      <c r="ED64" s="444"/>
      <c r="EE64" s="444"/>
      <c r="EF64" s="444"/>
      <c r="EG64" s="444"/>
      <c r="EH64" s="444"/>
      <c r="EI64" s="444"/>
      <c r="EJ64" s="444"/>
      <c r="EK64" s="444"/>
      <c r="EL64" s="444"/>
      <c r="EM64" s="444"/>
      <c r="EN64" s="444"/>
      <c r="EO64" s="444"/>
      <c r="EP64" s="444"/>
      <c r="EQ64" s="444"/>
      <c r="ER64" s="444"/>
      <c r="ES64" s="444"/>
      <c r="ET64" s="444"/>
      <c r="EU64" s="444"/>
      <c r="EV64" s="444"/>
      <c r="EW64" s="444"/>
      <c r="EX64" s="444"/>
      <c r="EY64" s="444"/>
      <c r="EZ64" s="444"/>
      <c r="FA64" s="444"/>
      <c r="FB64" s="444"/>
      <c r="FC64" s="444"/>
      <c r="FD64" s="444"/>
      <c r="FE64" s="444"/>
      <c r="FF64" s="444"/>
      <c r="FG64" s="444"/>
      <c r="FH64" s="444"/>
      <c r="FI64" s="444"/>
      <c r="FJ64" s="444"/>
      <c r="FK64" s="444"/>
      <c r="FL64" s="444"/>
      <c r="FM64" s="444"/>
      <c r="FN64" s="444"/>
      <c r="FO64" s="444"/>
      <c r="FP64" s="444"/>
      <c r="FQ64" s="444"/>
      <c r="FR64" s="444"/>
      <c r="FS64" s="444"/>
      <c r="FT64" s="444"/>
      <c r="FU64" s="444"/>
      <c r="FV64" s="444"/>
      <c r="FW64" s="444"/>
      <c r="FX64" s="444"/>
      <c r="FY64" s="444"/>
      <c r="FZ64" s="444"/>
      <c r="GA64" s="444"/>
      <c r="GB64" s="444"/>
      <c r="GC64" s="444"/>
      <c r="GD64" s="444"/>
      <c r="GE64" s="444"/>
      <c r="GF64" s="444"/>
      <c r="GG64" s="444"/>
      <c r="GH64" s="444"/>
      <c r="GI64" s="444"/>
      <c r="GJ64" s="444"/>
      <c r="GK64" s="444"/>
      <c r="GL64" s="444"/>
      <c r="GM64" s="444"/>
      <c r="GN64" s="444"/>
      <c r="GO64" s="444"/>
      <c r="GP64" s="444"/>
      <c r="GQ64" s="444"/>
      <c r="GR64" s="444"/>
      <c r="GS64" s="444"/>
      <c r="GT64" s="444"/>
      <c r="GU64" s="444"/>
      <c r="GV64" s="444"/>
      <c r="GW64" s="444"/>
      <c r="GX64" s="444"/>
      <c r="GY64" s="444"/>
      <c r="GZ64" s="444"/>
      <c r="HA64" s="444"/>
      <c r="HB64" s="444"/>
      <c r="HC64" s="444"/>
      <c r="HD64" s="444"/>
      <c r="HE64" s="444"/>
      <c r="HF64" s="444"/>
      <c r="HG64" s="444"/>
      <c r="HH64" s="444"/>
      <c r="HI64" s="444"/>
      <c r="HJ64" s="444"/>
      <c r="HK64" s="444"/>
      <c r="HL64" s="444"/>
      <c r="HM64" s="444"/>
      <c r="HN64" s="444"/>
      <c r="HO64" s="444"/>
      <c r="HP64" s="444"/>
      <c r="HQ64" s="444"/>
      <c r="HR64" s="444"/>
      <c r="HS64" s="444"/>
      <c r="HT64" s="444"/>
      <c r="HU64" s="444"/>
      <c r="HV64" s="444"/>
      <c r="HW64" s="444"/>
      <c r="HX64" s="444"/>
      <c r="HY64" s="444"/>
      <c r="HZ64" s="444"/>
      <c r="IA64" s="444"/>
      <c r="IB64" s="444"/>
      <c r="IC64" s="444"/>
      <c r="ID64" s="444"/>
      <c r="IE64" s="444"/>
      <c r="IF64" s="444"/>
      <c r="IG64" s="444"/>
      <c r="IH64" s="444"/>
      <c r="II64" s="444"/>
      <c r="IJ64" s="444"/>
      <c r="IK64" s="444"/>
      <c r="IL64" s="444"/>
      <c r="IM64" s="444"/>
      <c r="IN64" s="444"/>
      <c r="IO64" s="444"/>
      <c r="IP64" s="444"/>
      <c r="IQ64" s="444"/>
      <c r="IR64" s="444"/>
      <c r="IS64" s="444"/>
      <c r="IT64" s="444"/>
      <c r="IU64" s="444"/>
      <c r="IV64" s="444"/>
      <c r="IW64" s="444"/>
      <c r="IX64" s="444"/>
      <c r="IY64" s="444"/>
      <c r="IZ64" s="444"/>
      <c r="JA64" s="444"/>
      <c r="JB64" s="444"/>
      <c r="JC64" s="444"/>
      <c r="JD64" s="444"/>
      <c r="JE64" s="444"/>
      <c r="JF64" s="444"/>
      <c r="JG64" s="444"/>
      <c r="JH64" s="444"/>
      <c r="JI64" s="444"/>
      <c r="JJ64" s="444"/>
      <c r="JK64" s="444"/>
      <c r="JL64" s="444"/>
      <c r="JM64" s="444"/>
      <c r="JN64" s="444"/>
      <c r="JO64" s="444"/>
      <c r="JP64" s="444"/>
      <c r="JQ64" s="444"/>
      <c r="JR64" s="444"/>
      <c r="JS64" s="444"/>
      <c r="JT64" s="444"/>
      <c r="JU64" s="444"/>
      <c r="JV64" s="444"/>
      <c r="JW64" s="444"/>
      <c r="JX64" s="444"/>
      <c r="JY64" s="444"/>
      <c r="JZ64" s="444"/>
      <c r="KA64" s="444"/>
      <c r="KB64" s="444"/>
      <c r="KC64" s="444"/>
      <c r="KD64" s="444"/>
      <c r="KE64" s="444"/>
      <c r="KF64" s="444"/>
      <c r="KG64" s="444"/>
      <c r="KH64" s="444"/>
      <c r="KI64" s="444"/>
      <c r="KJ64" s="444"/>
      <c r="KK64" s="444"/>
      <c r="KL64" s="444"/>
      <c r="KM64" s="444"/>
      <c r="KN64" s="444"/>
      <c r="KO64" s="444"/>
      <c r="KP64" s="444"/>
      <c r="KQ64" s="444"/>
      <c r="KR64" s="444"/>
      <c r="KS64" s="444"/>
      <c r="KT64" s="444"/>
      <c r="KU64" s="444"/>
      <c r="KV64" s="444"/>
      <c r="KW64" s="444"/>
      <c r="KX64" s="444"/>
      <c r="KY64" s="444"/>
      <c r="KZ64" s="444"/>
      <c r="LA64" s="444"/>
      <c r="LB64" s="444"/>
      <c r="LC64" s="444"/>
      <c r="LD64" s="444"/>
      <c r="LE64" s="444"/>
      <c r="LF64" s="444"/>
      <c r="LG64" s="444"/>
      <c r="LH64" s="444"/>
      <c r="LI64" s="444"/>
      <c r="LJ64" s="444"/>
      <c r="LK64" s="444"/>
      <c r="LL64" s="444"/>
      <c r="LM64" s="444"/>
      <c r="LN64" s="444"/>
      <c r="LO64" s="444"/>
      <c r="LP64" s="444"/>
      <c r="LQ64" s="444"/>
      <c r="LR64" s="444"/>
      <c r="LS64" s="444"/>
      <c r="LT64" s="444"/>
      <c r="LU64" s="444"/>
      <c r="LV64" s="444"/>
      <c r="LW64" s="444"/>
      <c r="LX64" s="444"/>
      <c r="LY64" s="444"/>
      <c r="LZ64" s="444"/>
      <c r="MA64" s="444"/>
      <c r="MB64" s="444"/>
      <c r="MC64" s="444"/>
      <c r="MD64" s="444"/>
      <c r="ME64" s="444"/>
      <c r="MF64" s="444"/>
      <c r="MG64" s="444"/>
      <c r="MH64" s="444"/>
      <c r="MI64" s="444"/>
      <c r="MJ64" s="444"/>
      <c r="MK64" s="444"/>
      <c r="ML64" s="444"/>
      <c r="MM64" s="444"/>
      <c r="MN64" s="444"/>
      <c r="MO64" s="444"/>
      <c r="MP64" s="444"/>
      <c r="MQ64" s="444"/>
      <c r="MR64" s="444"/>
      <c r="MS64" s="444"/>
      <c r="MT64" s="444"/>
      <c r="MU64" s="444"/>
      <c r="MV64" s="444"/>
      <c r="MW64" s="444"/>
      <c r="MX64" s="444"/>
      <c r="MY64" s="444"/>
      <c r="MZ64" s="444"/>
      <c r="NA64" s="444"/>
      <c r="NB64" s="444"/>
      <c r="NC64" s="444"/>
      <c r="ND64" s="444"/>
      <c r="NE64" s="444"/>
      <c r="NF64" s="444"/>
      <c r="NG64" s="444"/>
      <c r="NH64" s="444"/>
      <c r="NI64" s="444"/>
      <c r="NJ64" s="444"/>
      <c r="NK64" s="444"/>
      <c r="NL64" s="444"/>
      <c r="NM64" s="444"/>
      <c r="NN64" s="444"/>
      <c r="NO64" s="444"/>
      <c r="NP64" s="444"/>
      <c r="NQ64" s="444"/>
      <c r="NR64" s="444"/>
      <c r="NS64" s="444"/>
      <c r="NT64" s="444"/>
      <c r="NU64" s="444"/>
      <c r="NV64" s="444"/>
      <c r="NW64" s="444"/>
      <c r="NX64" s="444"/>
      <c r="NY64" s="444"/>
      <c r="NZ64" s="444"/>
      <c r="OA64" s="444"/>
      <c r="OB64" s="444"/>
      <c r="OC64" s="444"/>
      <c r="OD64" s="444"/>
      <c r="OE64" s="444"/>
      <c r="OF64" s="444"/>
      <c r="OG64" s="444"/>
      <c r="OH64" s="444"/>
      <c r="OI64" s="444"/>
      <c r="OJ64" s="444"/>
      <c r="OK64" s="444"/>
      <c r="OL64" s="444"/>
      <c r="OM64" s="444"/>
      <c r="ON64" s="444"/>
      <c r="OO64" s="444"/>
      <c r="OP64" s="444"/>
      <c r="OQ64" s="444"/>
      <c r="OR64" s="444"/>
      <c r="OS64" s="444"/>
      <c r="OT64" s="444"/>
      <c r="OU64" s="444"/>
      <c r="OV64" s="444"/>
      <c r="OW64" s="444"/>
      <c r="OX64" s="444"/>
      <c r="OY64" s="444"/>
      <c r="OZ64" s="444"/>
      <c r="PA64" s="444"/>
      <c r="PB64" s="444"/>
      <c r="PC64" s="444"/>
      <c r="PD64" s="444"/>
      <c r="PE64" s="444"/>
      <c r="PF64" s="444"/>
      <c r="PG64" s="444"/>
      <c r="PH64" s="444"/>
      <c r="PI64" s="444"/>
      <c r="PJ64" s="444"/>
      <c r="PK64" s="444"/>
      <c r="PL64" s="444"/>
      <c r="PM64" s="444"/>
      <c r="PN64" s="444"/>
      <c r="PO64" s="444"/>
      <c r="PP64" s="444"/>
      <c r="PQ64" s="444"/>
      <c r="PR64" s="444"/>
      <c r="PS64" s="444"/>
      <c r="PT64" s="444"/>
      <c r="PU64" s="444"/>
      <c r="PV64" s="444"/>
      <c r="PW64" s="444"/>
      <c r="PX64" s="444"/>
      <c r="PY64" s="444"/>
      <c r="PZ64" s="444"/>
      <c r="QA64" s="444"/>
      <c r="QB64" s="444"/>
      <c r="QC64" s="444"/>
      <c r="QD64" s="444"/>
      <c r="QE64" s="444"/>
      <c r="QF64" s="444"/>
      <c r="QG64" s="444"/>
      <c r="QH64" s="444"/>
      <c r="QI64" s="444"/>
      <c r="QJ64" s="444"/>
      <c r="QK64" s="444"/>
      <c r="QL64" s="444"/>
      <c r="QM64" s="444"/>
      <c r="QN64" s="444"/>
      <c r="QO64" s="444"/>
      <c r="QP64" s="444"/>
      <c r="QQ64" s="444"/>
      <c r="QR64" s="444"/>
      <c r="QS64" s="444"/>
      <c r="QT64" s="444"/>
      <c r="QU64" s="444"/>
      <c r="QV64" s="444"/>
      <c r="QW64" s="444"/>
      <c r="QX64" s="444"/>
      <c r="QY64" s="444"/>
      <c r="QZ64" s="444"/>
      <c r="RA64" s="444"/>
      <c r="RB64" s="444"/>
      <c r="RC64" s="444"/>
      <c r="RD64" s="444"/>
      <c r="RE64" s="444"/>
      <c r="RF64" s="444"/>
      <c r="RG64" s="444"/>
      <c r="RH64" s="444"/>
      <c r="RI64" s="444"/>
      <c r="RJ64" s="444"/>
      <c r="RK64" s="444"/>
      <c r="RL64" s="444"/>
      <c r="RM64" s="444"/>
      <c r="RN64" s="444"/>
      <c r="RO64" s="444"/>
      <c r="RP64" s="444"/>
      <c r="RQ64" s="444"/>
      <c r="RR64" s="444"/>
      <c r="RS64" s="444"/>
      <c r="RT64" s="444"/>
      <c r="RU64" s="444"/>
      <c r="RV64" s="444"/>
      <c r="RW64" s="444"/>
      <c r="RX64" s="444"/>
      <c r="RY64" s="444"/>
      <c r="RZ64" s="444"/>
      <c r="SA64" s="444"/>
      <c r="SB64" s="444"/>
      <c r="SC64" s="444"/>
      <c r="SD64" s="444"/>
      <c r="SE64" s="444"/>
      <c r="SF64" s="444"/>
      <c r="SG64" s="444"/>
      <c r="SH64" s="444"/>
      <c r="SI64" s="444"/>
      <c r="SJ64" s="444"/>
      <c r="SK64" s="444"/>
      <c r="SL64" s="444"/>
      <c r="SM64" s="444"/>
      <c r="SN64" s="444"/>
      <c r="SO64" s="444"/>
      <c r="SP64" s="444"/>
      <c r="SQ64" s="444"/>
      <c r="SR64" s="444"/>
      <c r="SS64" s="444"/>
      <c r="ST64" s="444"/>
      <c r="SU64" s="444"/>
      <c r="SV64" s="444"/>
      <c r="SW64" s="444"/>
      <c r="SX64" s="444"/>
      <c r="SY64" s="444"/>
      <c r="SZ64" s="444"/>
      <c r="TA64" s="444"/>
      <c r="TB64" s="444"/>
      <c r="TC64" s="444"/>
      <c r="TD64" s="444"/>
      <c r="TE64" s="444"/>
      <c r="TF64" s="444"/>
      <c r="TG64" s="444"/>
      <c r="TH64" s="444"/>
      <c r="TI64" s="444"/>
      <c r="TJ64" s="444"/>
      <c r="TK64" s="444"/>
      <c r="TL64" s="444"/>
      <c r="TM64" s="444"/>
      <c r="TN64" s="444"/>
      <c r="TO64" s="444"/>
      <c r="TP64" s="444"/>
      <c r="TQ64" s="444"/>
      <c r="TR64" s="444"/>
      <c r="TS64" s="444"/>
      <c r="TT64" s="444"/>
      <c r="TU64" s="444"/>
      <c r="TV64" s="444"/>
      <c r="TW64" s="444"/>
      <c r="TX64" s="444"/>
      <c r="TY64" s="444"/>
      <c r="TZ64" s="444"/>
      <c r="UA64" s="444"/>
      <c r="UB64" s="444"/>
      <c r="UC64" s="444"/>
      <c r="UD64" s="444"/>
      <c r="UE64" s="444"/>
      <c r="UF64" s="444"/>
      <c r="UG64" s="444"/>
      <c r="UH64" s="444"/>
      <c r="UI64" s="444"/>
      <c r="UJ64" s="444"/>
      <c r="UK64" s="444"/>
      <c r="UL64" s="444"/>
      <c r="UM64" s="444"/>
      <c r="UN64" s="444"/>
      <c r="UO64" s="444"/>
      <c r="UP64" s="444"/>
      <c r="UQ64" s="444"/>
      <c r="UR64" s="444"/>
      <c r="US64" s="444"/>
      <c r="UT64" s="444"/>
      <c r="UU64" s="444"/>
      <c r="UV64" s="444"/>
      <c r="UW64" s="444"/>
      <c r="UX64" s="444"/>
      <c r="UY64" s="444"/>
      <c r="UZ64" s="444"/>
      <c r="VA64" s="444"/>
      <c r="VB64" s="444"/>
      <c r="VC64" s="444"/>
      <c r="VD64" s="444"/>
      <c r="VE64" s="444"/>
      <c r="VF64" s="444"/>
      <c r="VG64" s="444"/>
      <c r="VH64" s="444"/>
      <c r="VI64" s="444"/>
      <c r="VJ64" s="444"/>
      <c r="VK64" s="444"/>
      <c r="VL64" s="444"/>
      <c r="VM64" s="444"/>
      <c r="VN64" s="444"/>
      <c r="VO64" s="444"/>
      <c r="VP64" s="444"/>
      <c r="VQ64" s="444"/>
      <c r="VR64" s="444"/>
      <c r="VS64" s="444"/>
      <c r="VT64" s="444"/>
      <c r="VU64" s="444"/>
      <c r="VV64" s="444"/>
      <c r="VW64" s="444"/>
      <c r="VX64" s="444"/>
      <c r="VY64" s="444"/>
      <c r="VZ64" s="444"/>
      <c r="WA64" s="444"/>
      <c r="WB64" s="444"/>
      <c r="WC64" s="444"/>
      <c r="WD64" s="444"/>
      <c r="WE64" s="444"/>
      <c r="WF64" s="444"/>
      <c r="WG64" s="444"/>
      <c r="WH64" s="444"/>
      <c r="WI64" s="444"/>
      <c r="WJ64" s="444"/>
      <c r="WK64" s="444"/>
      <c r="WL64" s="444"/>
      <c r="WM64" s="444"/>
      <c r="WN64" s="444"/>
      <c r="WO64" s="444"/>
      <c r="WP64" s="444"/>
      <c r="WQ64" s="444"/>
      <c r="WR64" s="444"/>
      <c r="WS64" s="444"/>
      <c r="WT64" s="444"/>
      <c r="WU64" s="444"/>
      <c r="WV64" s="444"/>
      <c r="WW64" s="444"/>
      <c r="WX64" s="444"/>
      <c r="WY64" s="444"/>
      <c r="WZ64" s="444"/>
      <c r="XA64" s="444"/>
      <c r="XB64" s="444"/>
      <c r="XC64" s="444"/>
      <c r="XD64" s="444"/>
      <c r="XE64" s="444"/>
      <c r="XF64" s="444"/>
      <c r="XG64" s="443"/>
    </row>
    <row r="65" spans="1:631" s="455" customFormat="1" ht="14.4">
      <c r="A65" s="1137"/>
      <c r="B65" s="1163" t="s">
        <v>241</v>
      </c>
      <c r="C65" s="1164" t="s">
        <v>830</v>
      </c>
      <c r="D65" s="1172"/>
      <c r="E65" s="374">
        <f t="shared" si="13"/>
        <v>0</v>
      </c>
      <c r="F65" s="1166"/>
      <c r="G65" s="1167">
        <v>20</v>
      </c>
      <c r="H65" s="1168">
        <f t="shared" si="4"/>
        <v>0</v>
      </c>
      <c r="I65" s="1169">
        <f t="shared" si="5"/>
        <v>684.98900000000003</v>
      </c>
      <c r="J65" s="1169">
        <f t="shared" si="6"/>
        <v>684.98900000000003</v>
      </c>
      <c r="K65" s="447">
        <f t="shared" si="7"/>
        <v>0</v>
      </c>
      <c r="L65" s="448">
        <v>0</v>
      </c>
      <c r="M65" s="447"/>
      <c r="N65" s="1170">
        <v>2054.9499999999998</v>
      </c>
      <c r="O65" s="1170">
        <v>13699.78</v>
      </c>
      <c r="P65" s="449">
        <f t="shared" si="8"/>
        <v>0</v>
      </c>
      <c r="Q65" s="1170">
        <v>13699.78</v>
      </c>
      <c r="R65" s="449"/>
      <c r="S65" s="450"/>
      <c r="T65" s="449"/>
      <c r="U65" s="451"/>
      <c r="V65" s="450">
        <f t="shared" si="15"/>
        <v>0</v>
      </c>
      <c r="W65" s="449">
        <f t="shared" si="15"/>
        <v>0</v>
      </c>
      <c r="X65" s="449">
        <v>0</v>
      </c>
      <c r="Y65" s="452">
        <f t="shared" si="14"/>
        <v>0</v>
      </c>
      <c r="Z65" s="450">
        <f t="shared" si="3"/>
        <v>0</v>
      </c>
      <c r="AA65" s="453" t="str">
        <f t="shared" si="9"/>
        <v/>
      </c>
      <c r="AB65" s="1171" t="str">
        <f t="shared" si="10"/>
        <v/>
      </c>
      <c r="AC65" s="444"/>
      <c r="AD65" s="444"/>
      <c r="AE65" s="444"/>
      <c r="AF65" s="444"/>
      <c r="AG65" s="444"/>
      <c r="AH65" s="444"/>
      <c r="AI65" s="444"/>
      <c r="AJ65" s="444"/>
      <c r="AK65" s="444"/>
      <c r="AL65" s="444"/>
      <c r="AM65" s="444"/>
      <c r="AN65" s="444"/>
      <c r="AO65" s="444"/>
      <c r="AP65" s="444"/>
      <c r="AQ65" s="444"/>
      <c r="AR65" s="444"/>
      <c r="AS65" s="444"/>
      <c r="AT65" s="444"/>
      <c r="AU65" s="444"/>
      <c r="AV65" s="444"/>
      <c r="AW65" s="444"/>
      <c r="AX65" s="444"/>
      <c r="AY65" s="444"/>
      <c r="AZ65" s="444"/>
      <c r="BA65" s="444"/>
      <c r="BB65" s="444"/>
      <c r="BC65" s="444"/>
      <c r="BD65" s="444"/>
      <c r="BE65" s="444"/>
      <c r="BF65" s="444"/>
      <c r="BG65" s="444"/>
      <c r="BH65" s="444"/>
      <c r="BI65" s="444"/>
      <c r="BJ65" s="444"/>
      <c r="BK65" s="444"/>
      <c r="BL65" s="444"/>
      <c r="BM65" s="444"/>
      <c r="BN65" s="444"/>
      <c r="BO65" s="444"/>
      <c r="BP65" s="444"/>
      <c r="BQ65" s="444"/>
      <c r="BR65" s="444"/>
      <c r="BS65" s="444"/>
      <c r="BT65" s="444"/>
      <c r="BU65" s="444"/>
      <c r="BV65" s="444"/>
      <c r="BW65" s="444"/>
      <c r="BX65" s="444"/>
      <c r="BY65" s="444"/>
      <c r="BZ65" s="444"/>
      <c r="CA65" s="444"/>
      <c r="CB65" s="444"/>
      <c r="CC65" s="444"/>
      <c r="CD65" s="444"/>
      <c r="CE65" s="444"/>
      <c r="CF65" s="444"/>
      <c r="CG65" s="444"/>
      <c r="CH65" s="444"/>
      <c r="CI65" s="444"/>
      <c r="CJ65" s="444"/>
      <c r="CK65" s="444"/>
      <c r="CL65" s="444"/>
      <c r="CM65" s="444"/>
      <c r="CN65" s="444"/>
      <c r="CO65" s="444"/>
      <c r="CP65" s="444"/>
      <c r="CQ65" s="444"/>
      <c r="CR65" s="444"/>
      <c r="CS65" s="444"/>
      <c r="CT65" s="444"/>
      <c r="CU65" s="444"/>
      <c r="CV65" s="444"/>
      <c r="CW65" s="444"/>
      <c r="CX65" s="444"/>
      <c r="CY65" s="444"/>
      <c r="CZ65" s="444"/>
      <c r="DA65" s="444"/>
      <c r="DB65" s="444"/>
      <c r="DC65" s="444"/>
      <c r="DD65" s="444"/>
      <c r="DE65" s="444"/>
      <c r="DF65" s="444"/>
      <c r="DG65" s="444"/>
      <c r="DH65" s="444"/>
      <c r="DI65" s="444"/>
      <c r="DJ65" s="444"/>
      <c r="DK65" s="444"/>
      <c r="DL65" s="444"/>
      <c r="DM65" s="444"/>
      <c r="DN65" s="444"/>
      <c r="DO65" s="444"/>
      <c r="DP65" s="444"/>
      <c r="DQ65" s="444"/>
      <c r="DR65" s="444"/>
      <c r="DS65" s="444"/>
      <c r="DT65" s="444"/>
      <c r="DU65" s="444"/>
      <c r="DV65" s="444"/>
      <c r="DW65" s="444"/>
      <c r="DX65" s="444"/>
      <c r="DY65" s="444"/>
      <c r="DZ65" s="444"/>
      <c r="EA65" s="444"/>
      <c r="EB65" s="444"/>
      <c r="EC65" s="444"/>
      <c r="ED65" s="444"/>
      <c r="EE65" s="444"/>
      <c r="EF65" s="444"/>
      <c r="EG65" s="444"/>
      <c r="EH65" s="444"/>
      <c r="EI65" s="444"/>
      <c r="EJ65" s="444"/>
      <c r="EK65" s="444"/>
      <c r="EL65" s="444"/>
      <c r="EM65" s="444"/>
      <c r="EN65" s="444"/>
      <c r="EO65" s="444"/>
      <c r="EP65" s="444"/>
      <c r="EQ65" s="444"/>
      <c r="ER65" s="444"/>
      <c r="ES65" s="444"/>
      <c r="ET65" s="444"/>
      <c r="EU65" s="444"/>
      <c r="EV65" s="444"/>
      <c r="EW65" s="444"/>
      <c r="EX65" s="444"/>
      <c r="EY65" s="444"/>
      <c r="EZ65" s="444"/>
      <c r="FA65" s="444"/>
      <c r="FB65" s="444"/>
      <c r="FC65" s="444"/>
      <c r="FD65" s="444"/>
      <c r="FE65" s="444"/>
      <c r="FF65" s="444"/>
      <c r="FG65" s="444"/>
      <c r="FH65" s="444"/>
      <c r="FI65" s="444"/>
      <c r="FJ65" s="444"/>
      <c r="FK65" s="444"/>
      <c r="FL65" s="444"/>
      <c r="FM65" s="444"/>
      <c r="FN65" s="444"/>
      <c r="FO65" s="444"/>
      <c r="FP65" s="444"/>
      <c r="FQ65" s="444"/>
      <c r="FR65" s="444"/>
      <c r="FS65" s="444"/>
      <c r="FT65" s="444"/>
      <c r="FU65" s="444"/>
      <c r="FV65" s="444"/>
      <c r="FW65" s="444"/>
      <c r="FX65" s="444"/>
      <c r="FY65" s="444"/>
      <c r="FZ65" s="444"/>
      <c r="GA65" s="444"/>
      <c r="GB65" s="444"/>
      <c r="GC65" s="444"/>
      <c r="GD65" s="444"/>
      <c r="GE65" s="444"/>
      <c r="GF65" s="444"/>
      <c r="GG65" s="444"/>
      <c r="GH65" s="444"/>
      <c r="GI65" s="444"/>
      <c r="GJ65" s="444"/>
      <c r="GK65" s="444"/>
      <c r="GL65" s="444"/>
      <c r="GM65" s="444"/>
      <c r="GN65" s="444"/>
      <c r="GO65" s="444"/>
      <c r="GP65" s="444"/>
      <c r="GQ65" s="444"/>
      <c r="GR65" s="444"/>
      <c r="GS65" s="444"/>
      <c r="GT65" s="444"/>
      <c r="GU65" s="444"/>
      <c r="GV65" s="444"/>
      <c r="GW65" s="444"/>
      <c r="GX65" s="444"/>
      <c r="GY65" s="444"/>
      <c r="GZ65" s="444"/>
      <c r="HA65" s="444"/>
      <c r="HB65" s="444"/>
      <c r="HC65" s="444"/>
      <c r="HD65" s="444"/>
      <c r="HE65" s="444"/>
      <c r="HF65" s="444"/>
      <c r="HG65" s="444"/>
      <c r="HH65" s="444"/>
      <c r="HI65" s="444"/>
      <c r="HJ65" s="444"/>
      <c r="HK65" s="444"/>
      <c r="HL65" s="444"/>
      <c r="HM65" s="444"/>
      <c r="HN65" s="444"/>
      <c r="HO65" s="444"/>
      <c r="HP65" s="444"/>
      <c r="HQ65" s="444"/>
      <c r="HR65" s="444"/>
      <c r="HS65" s="444"/>
      <c r="HT65" s="444"/>
      <c r="HU65" s="444"/>
      <c r="HV65" s="444"/>
      <c r="HW65" s="444"/>
      <c r="HX65" s="444"/>
      <c r="HY65" s="444"/>
      <c r="HZ65" s="444"/>
      <c r="IA65" s="444"/>
      <c r="IB65" s="444"/>
      <c r="IC65" s="444"/>
      <c r="ID65" s="444"/>
      <c r="IE65" s="444"/>
      <c r="IF65" s="444"/>
      <c r="IG65" s="444"/>
      <c r="IH65" s="444"/>
      <c r="II65" s="444"/>
      <c r="IJ65" s="444"/>
      <c r="IK65" s="444"/>
      <c r="IL65" s="444"/>
      <c r="IM65" s="444"/>
      <c r="IN65" s="444"/>
      <c r="IO65" s="444"/>
      <c r="IP65" s="444"/>
      <c r="IQ65" s="444"/>
      <c r="IR65" s="444"/>
      <c r="IS65" s="444"/>
      <c r="IT65" s="444"/>
      <c r="IU65" s="444"/>
      <c r="IV65" s="444"/>
      <c r="IW65" s="444"/>
      <c r="IX65" s="444"/>
      <c r="IY65" s="444"/>
      <c r="IZ65" s="444"/>
      <c r="JA65" s="444"/>
      <c r="JB65" s="444"/>
      <c r="JC65" s="444"/>
      <c r="JD65" s="444"/>
      <c r="JE65" s="444"/>
      <c r="JF65" s="444"/>
      <c r="JG65" s="444"/>
      <c r="JH65" s="444"/>
      <c r="JI65" s="444"/>
      <c r="JJ65" s="444"/>
      <c r="JK65" s="444"/>
      <c r="JL65" s="444"/>
      <c r="JM65" s="444"/>
      <c r="JN65" s="444"/>
      <c r="JO65" s="444"/>
      <c r="JP65" s="444"/>
      <c r="JQ65" s="444"/>
      <c r="JR65" s="444"/>
      <c r="JS65" s="444"/>
      <c r="JT65" s="444"/>
      <c r="JU65" s="444"/>
      <c r="JV65" s="444"/>
      <c r="JW65" s="444"/>
      <c r="JX65" s="444"/>
      <c r="JY65" s="444"/>
      <c r="JZ65" s="444"/>
      <c r="KA65" s="444"/>
      <c r="KB65" s="444"/>
      <c r="KC65" s="444"/>
      <c r="KD65" s="444"/>
      <c r="KE65" s="444"/>
      <c r="KF65" s="444"/>
      <c r="KG65" s="444"/>
      <c r="KH65" s="444"/>
      <c r="KI65" s="444"/>
      <c r="KJ65" s="444"/>
      <c r="KK65" s="444"/>
      <c r="KL65" s="444"/>
      <c r="KM65" s="444"/>
      <c r="KN65" s="444"/>
      <c r="KO65" s="444"/>
      <c r="KP65" s="444"/>
      <c r="KQ65" s="444"/>
      <c r="KR65" s="444"/>
      <c r="KS65" s="444"/>
      <c r="KT65" s="444"/>
      <c r="KU65" s="444"/>
      <c r="KV65" s="444"/>
      <c r="KW65" s="444"/>
      <c r="KX65" s="444"/>
      <c r="KY65" s="444"/>
      <c r="KZ65" s="444"/>
      <c r="LA65" s="444"/>
      <c r="LB65" s="444"/>
      <c r="LC65" s="444"/>
      <c r="LD65" s="444"/>
      <c r="LE65" s="444"/>
      <c r="LF65" s="444"/>
      <c r="LG65" s="444"/>
      <c r="LH65" s="444"/>
      <c r="LI65" s="444"/>
      <c r="LJ65" s="444"/>
      <c r="LK65" s="444"/>
      <c r="LL65" s="444"/>
      <c r="LM65" s="444"/>
      <c r="LN65" s="444"/>
      <c r="LO65" s="444"/>
      <c r="LP65" s="444"/>
      <c r="LQ65" s="444"/>
      <c r="LR65" s="444"/>
      <c r="LS65" s="444"/>
      <c r="LT65" s="444"/>
      <c r="LU65" s="444"/>
      <c r="LV65" s="444"/>
      <c r="LW65" s="444"/>
      <c r="LX65" s="444"/>
      <c r="LY65" s="444"/>
      <c r="LZ65" s="444"/>
      <c r="MA65" s="444"/>
      <c r="MB65" s="444"/>
      <c r="MC65" s="444"/>
      <c r="MD65" s="444"/>
      <c r="ME65" s="444"/>
      <c r="MF65" s="444"/>
      <c r="MG65" s="444"/>
      <c r="MH65" s="444"/>
      <c r="MI65" s="444"/>
      <c r="MJ65" s="444"/>
      <c r="MK65" s="444"/>
      <c r="ML65" s="444"/>
      <c r="MM65" s="444"/>
      <c r="MN65" s="444"/>
      <c r="MO65" s="444"/>
      <c r="MP65" s="444"/>
      <c r="MQ65" s="444"/>
      <c r="MR65" s="444"/>
      <c r="MS65" s="444"/>
      <c r="MT65" s="444"/>
      <c r="MU65" s="444"/>
      <c r="MV65" s="444"/>
      <c r="MW65" s="444"/>
      <c r="MX65" s="444"/>
      <c r="MY65" s="444"/>
      <c r="MZ65" s="444"/>
      <c r="NA65" s="444"/>
      <c r="NB65" s="444"/>
      <c r="NC65" s="444"/>
      <c r="ND65" s="444"/>
      <c r="NE65" s="444"/>
      <c r="NF65" s="444"/>
      <c r="NG65" s="444"/>
      <c r="NH65" s="444"/>
      <c r="NI65" s="444"/>
      <c r="NJ65" s="444"/>
      <c r="NK65" s="444"/>
      <c r="NL65" s="444"/>
      <c r="NM65" s="444"/>
      <c r="NN65" s="444"/>
      <c r="NO65" s="444"/>
      <c r="NP65" s="444"/>
      <c r="NQ65" s="444"/>
      <c r="NR65" s="444"/>
      <c r="NS65" s="444"/>
      <c r="NT65" s="444"/>
      <c r="NU65" s="444"/>
      <c r="NV65" s="444"/>
      <c r="NW65" s="444"/>
      <c r="NX65" s="444"/>
      <c r="NY65" s="444"/>
      <c r="NZ65" s="444"/>
      <c r="OA65" s="444"/>
      <c r="OB65" s="444"/>
      <c r="OC65" s="444"/>
      <c r="OD65" s="444"/>
      <c r="OE65" s="444"/>
      <c r="OF65" s="444"/>
      <c r="OG65" s="444"/>
      <c r="OH65" s="444"/>
      <c r="OI65" s="444"/>
      <c r="OJ65" s="444"/>
      <c r="OK65" s="444"/>
      <c r="OL65" s="444"/>
      <c r="OM65" s="444"/>
      <c r="ON65" s="444"/>
      <c r="OO65" s="444"/>
      <c r="OP65" s="444"/>
      <c r="OQ65" s="444"/>
      <c r="OR65" s="444"/>
      <c r="OS65" s="444"/>
      <c r="OT65" s="444"/>
      <c r="OU65" s="444"/>
      <c r="OV65" s="444"/>
      <c r="OW65" s="444"/>
      <c r="OX65" s="444"/>
      <c r="OY65" s="444"/>
      <c r="OZ65" s="444"/>
      <c r="PA65" s="444"/>
      <c r="PB65" s="444"/>
      <c r="PC65" s="444"/>
      <c r="PD65" s="444"/>
      <c r="PE65" s="444"/>
      <c r="PF65" s="444"/>
      <c r="PG65" s="444"/>
      <c r="PH65" s="444"/>
      <c r="PI65" s="444"/>
      <c r="PJ65" s="444"/>
      <c r="PK65" s="444"/>
      <c r="PL65" s="444"/>
      <c r="PM65" s="444"/>
      <c r="PN65" s="444"/>
      <c r="PO65" s="444"/>
      <c r="PP65" s="444"/>
      <c r="PQ65" s="444"/>
      <c r="PR65" s="444"/>
      <c r="PS65" s="444"/>
      <c r="PT65" s="444"/>
      <c r="PU65" s="444"/>
      <c r="PV65" s="444"/>
      <c r="PW65" s="444"/>
      <c r="PX65" s="444"/>
      <c r="PY65" s="444"/>
      <c r="PZ65" s="444"/>
      <c r="QA65" s="444"/>
      <c r="QB65" s="444"/>
      <c r="QC65" s="444"/>
      <c r="QD65" s="444"/>
      <c r="QE65" s="444"/>
      <c r="QF65" s="444"/>
      <c r="QG65" s="444"/>
      <c r="QH65" s="444"/>
      <c r="QI65" s="444"/>
      <c r="QJ65" s="444"/>
      <c r="QK65" s="444"/>
      <c r="QL65" s="444"/>
      <c r="QM65" s="444"/>
      <c r="QN65" s="444"/>
      <c r="QO65" s="444"/>
      <c r="QP65" s="444"/>
      <c r="QQ65" s="444"/>
      <c r="QR65" s="444"/>
      <c r="QS65" s="444"/>
      <c r="QT65" s="444"/>
      <c r="QU65" s="444"/>
      <c r="QV65" s="444"/>
      <c r="QW65" s="444"/>
      <c r="QX65" s="444"/>
      <c r="QY65" s="444"/>
      <c r="QZ65" s="444"/>
      <c r="RA65" s="444"/>
      <c r="RB65" s="444"/>
      <c r="RC65" s="444"/>
      <c r="RD65" s="444"/>
      <c r="RE65" s="444"/>
      <c r="RF65" s="444"/>
      <c r="RG65" s="444"/>
      <c r="RH65" s="444"/>
      <c r="RI65" s="444"/>
      <c r="RJ65" s="444"/>
      <c r="RK65" s="444"/>
      <c r="RL65" s="444"/>
      <c r="RM65" s="444"/>
      <c r="RN65" s="444"/>
      <c r="RO65" s="444"/>
      <c r="RP65" s="444"/>
      <c r="RQ65" s="444"/>
      <c r="RR65" s="444"/>
      <c r="RS65" s="444"/>
      <c r="RT65" s="444"/>
      <c r="RU65" s="444"/>
      <c r="RV65" s="444"/>
      <c r="RW65" s="444"/>
      <c r="RX65" s="444"/>
      <c r="RY65" s="444"/>
      <c r="RZ65" s="444"/>
      <c r="SA65" s="444"/>
      <c r="SB65" s="444"/>
      <c r="SC65" s="444"/>
      <c r="SD65" s="444"/>
      <c r="SE65" s="444"/>
      <c r="SF65" s="444"/>
      <c r="SG65" s="444"/>
      <c r="SH65" s="444"/>
      <c r="SI65" s="444"/>
      <c r="SJ65" s="444"/>
      <c r="SK65" s="444"/>
      <c r="SL65" s="444"/>
      <c r="SM65" s="444"/>
      <c r="SN65" s="444"/>
      <c r="SO65" s="444"/>
      <c r="SP65" s="444"/>
      <c r="SQ65" s="444"/>
      <c r="SR65" s="444"/>
      <c r="SS65" s="444"/>
      <c r="ST65" s="444"/>
      <c r="SU65" s="444"/>
      <c r="SV65" s="444"/>
      <c r="SW65" s="444"/>
      <c r="SX65" s="444"/>
      <c r="SY65" s="444"/>
      <c r="SZ65" s="444"/>
      <c r="TA65" s="444"/>
      <c r="TB65" s="444"/>
      <c r="TC65" s="444"/>
      <c r="TD65" s="444"/>
      <c r="TE65" s="444"/>
      <c r="TF65" s="444"/>
      <c r="TG65" s="444"/>
      <c r="TH65" s="444"/>
      <c r="TI65" s="444"/>
      <c r="TJ65" s="444"/>
      <c r="TK65" s="444"/>
      <c r="TL65" s="444"/>
      <c r="TM65" s="444"/>
      <c r="TN65" s="444"/>
      <c r="TO65" s="444"/>
      <c r="TP65" s="444"/>
      <c r="TQ65" s="444"/>
      <c r="TR65" s="444"/>
      <c r="TS65" s="444"/>
      <c r="TT65" s="444"/>
      <c r="TU65" s="444"/>
      <c r="TV65" s="444"/>
      <c r="TW65" s="444"/>
      <c r="TX65" s="444"/>
      <c r="TY65" s="444"/>
      <c r="TZ65" s="444"/>
      <c r="UA65" s="444"/>
      <c r="UB65" s="444"/>
      <c r="UC65" s="444"/>
      <c r="UD65" s="444"/>
      <c r="UE65" s="444"/>
      <c r="UF65" s="444"/>
      <c r="UG65" s="444"/>
      <c r="UH65" s="444"/>
      <c r="UI65" s="444"/>
      <c r="UJ65" s="444"/>
      <c r="UK65" s="444"/>
      <c r="UL65" s="444"/>
      <c r="UM65" s="444"/>
      <c r="UN65" s="444"/>
      <c r="UO65" s="444"/>
      <c r="UP65" s="444"/>
      <c r="UQ65" s="444"/>
      <c r="UR65" s="444"/>
      <c r="US65" s="444"/>
      <c r="UT65" s="444"/>
      <c r="UU65" s="444"/>
      <c r="UV65" s="444"/>
      <c r="UW65" s="444"/>
      <c r="UX65" s="444"/>
      <c r="UY65" s="444"/>
      <c r="UZ65" s="444"/>
      <c r="VA65" s="444"/>
      <c r="VB65" s="444"/>
      <c r="VC65" s="444"/>
      <c r="VD65" s="444"/>
      <c r="VE65" s="444"/>
      <c r="VF65" s="444"/>
      <c r="VG65" s="444"/>
      <c r="VH65" s="444"/>
      <c r="VI65" s="444"/>
      <c r="VJ65" s="444"/>
      <c r="VK65" s="444"/>
      <c r="VL65" s="444"/>
      <c r="VM65" s="444"/>
      <c r="VN65" s="444"/>
      <c r="VO65" s="444"/>
      <c r="VP65" s="444"/>
      <c r="VQ65" s="444"/>
      <c r="VR65" s="444"/>
      <c r="VS65" s="444"/>
      <c r="VT65" s="444"/>
      <c r="VU65" s="444"/>
      <c r="VV65" s="444"/>
      <c r="VW65" s="444"/>
      <c r="VX65" s="444"/>
      <c r="VY65" s="444"/>
      <c r="VZ65" s="444"/>
      <c r="WA65" s="444"/>
      <c r="WB65" s="444"/>
      <c r="WC65" s="444"/>
      <c r="WD65" s="444"/>
      <c r="WE65" s="444"/>
      <c r="WF65" s="444"/>
      <c r="WG65" s="444"/>
      <c r="WH65" s="444"/>
      <c r="WI65" s="444"/>
      <c r="WJ65" s="444"/>
      <c r="WK65" s="444"/>
      <c r="WL65" s="444"/>
      <c r="WM65" s="444"/>
      <c r="WN65" s="444"/>
      <c r="WO65" s="444"/>
      <c r="WP65" s="444"/>
      <c r="WQ65" s="444"/>
      <c r="WR65" s="444"/>
      <c r="WS65" s="444"/>
      <c r="WT65" s="444"/>
      <c r="WU65" s="444"/>
      <c r="WV65" s="444"/>
      <c r="WW65" s="444"/>
      <c r="WX65" s="444"/>
      <c r="WY65" s="444"/>
      <c r="WZ65" s="444"/>
      <c r="XA65" s="444"/>
      <c r="XB65" s="444"/>
      <c r="XC65" s="444"/>
      <c r="XD65" s="444"/>
      <c r="XE65" s="444"/>
      <c r="XF65" s="444"/>
      <c r="XG65" s="443"/>
    </row>
    <row r="66" spans="1:631" s="455" customFormat="1" ht="14.4">
      <c r="A66" s="1137"/>
      <c r="B66" s="1163" t="s">
        <v>241</v>
      </c>
      <c r="C66" s="1164" t="s">
        <v>831</v>
      </c>
      <c r="D66" s="1172"/>
      <c r="E66" s="374">
        <f t="shared" si="13"/>
        <v>0</v>
      </c>
      <c r="F66" s="1166"/>
      <c r="G66" s="1167">
        <v>9</v>
      </c>
      <c r="H66" s="1168">
        <f t="shared" si="4"/>
        <v>0</v>
      </c>
      <c r="I66" s="1169">
        <f t="shared" si="5"/>
        <v>616.91666666666663</v>
      </c>
      <c r="J66" s="1169">
        <f t="shared" si="6"/>
        <v>616.91666666666663</v>
      </c>
      <c r="K66" s="447">
        <f t="shared" si="7"/>
        <v>0</v>
      </c>
      <c r="L66" s="448">
        <v>0</v>
      </c>
      <c r="M66" s="447"/>
      <c r="N66" s="1170">
        <v>832.85</v>
      </c>
      <c r="O66" s="1170">
        <v>5552.25</v>
      </c>
      <c r="P66" s="449">
        <f t="shared" si="8"/>
        <v>0</v>
      </c>
      <c r="Q66" s="1170">
        <v>5552.25</v>
      </c>
      <c r="R66" s="449"/>
      <c r="S66" s="450"/>
      <c r="T66" s="449"/>
      <c r="U66" s="451"/>
      <c r="V66" s="450">
        <f t="shared" si="15"/>
        <v>0</v>
      </c>
      <c r="W66" s="449">
        <f t="shared" si="15"/>
        <v>0</v>
      </c>
      <c r="X66" s="449">
        <v>0</v>
      </c>
      <c r="Y66" s="452">
        <f t="shared" si="14"/>
        <v>0</v>
      </c>
      <c r="Z66" s="450">
        <f t="shared" si="3"/>
        <v>0</v>
      </c>
      <c r="AA66" s="453" t="str">
        <f t="shared" si="9"/>
        <v/>
      </c>
      <c r="AB66" s="1171" t="str">
        <f t="shared" si="10"/>
        <v/>
      </c>
      <c r="AC66" s="444"/>
      <c r="AD66" s="444"/>
      <c r="AE66" s="444"/>
      <c r="AF66" s="444"/>
      <c r="AG66" s="444"/>
      <c r="AH66" s="444"/>
      <c r="AI66" s="444"/>
      <c r="AJ66" s="444"/>
      <c r="AK66" s="444"/>
      <c r="AL66" s="444"/>
      <c r="AM66" s="444"/>
      <c r="AN66" s="444"/>
      <c r="AO66" s="444"/>
      <c r="AP66" s="444"/>
      <c r="AQ66" s="444"/>
      <c r="AR66" s="444"/>
      <c r="AS66" s="444"/>
      <c r="AT66" s="444"/>
      <c r="AU66" s="444"/>
      <c r="AV66" s="444"/>
      <c r="AW66" s="444"/>
      <c r="AX66" s="444"/>
      <c r="AY66" s="444"/>
      <c r="AZ66" s="444"/>
      <c r="BA66" s="444"/>
      <c r="BB66" s="444"/>
      <c r="BC66" s="444"/>
      <c r="BD66" s="444"/>
      <c r="BE66" s="444"/>
      <c r="BF66" s="444"/>
      <c r="BG66" s="444"/>
      <c r="BH66" s="444"/>
      <c r="BI66" s="444"/>
      <c r="BJ66" s="444"/>
      <c r="BK66" s="444"/>
      <c r="BL66" s="444"/>
      <c r="BM66" s="444"/>
      <c r="BN66" s="444"/>
      <c r="BO66" s="444"/>
      <c r="BP66" s="444"/>
      <c r="BQ66" s="444"/>
      <c r="BR66" s="444"/>
      <c r="BS66" s="444"/>
      <c r="BT66" s="444"/>
      <c r="BU66" s="444"/>
      <c r="BV66" s="444"/>
      <c r="BW66" s="444"/>
      <c r="BX66" s="444"/>
      <c r="BY66" s="444"/>
      <c r="BZ66" s="444"/>
      <c r="CA66" s="444"/>
      <c r="CB66" s="444"/>
      <c r="CC66" s="444"/>
      <c r="CD66" s="444"/>
      <c r="CE66" s="444"/>
      <c r="CF66" s="444"/>
      <c r="CG66" s="444"/>
      <c r="CH66" s="444"/>
      <c r="CI66" s="444"/>
      <c r="CJ66" s="444"/>
      <c r="CK66" s="444"/>
      <c r="CL66" s="444"/>
      <c r="CM66" s="444"/>
      <c r="CN66" s="444"/>
      <c r="CO66" s="444"/>
      <c r="CP66" s="444"/>
      <c r="CQ66" s="444"/>
      <c r="CR66" s="444"/>
      <c r="CS66" s="444"/>
      <c r="CT66" s="444"/>
      <c r="CU66" s="444"/>
      <c r="CV66" s="444"/>
      <c r="CW66" s="444"/>
      <c r="CX66" s="444"/>
      <c r="CY66" s="444"/>
      <c r="CZ66" s="444"/>
      <c r="DA66" s="444"/>
      <c r="DB66" s="444"/>
      <c r="DC66" s="444"/>
      <c r="DD66" s="444"/>
      <c r="DE66" s="444"/>
      <c r="DF66" s="444"/>
      <c r="DG66" s="444"/>
      <c r="DH66" s="444"/>
      <c r="DI66" s="444"/>
      <c r="DJ66" s="444"/>
      <c r="DK66" s="444"/>
      <c r="DL66" s="444"/>
      <c r="DM66" s="444"/>
      <c r="DN66" s="444"/>
      <c r="DO66" s="444"/>
      <c r="DP66" s="444"/>
      <c r="DQ66" s="444"/>
      <c r="DR66" s="444"/>
      <c r="DS66" s="444"/>
      <c r="DT66" s="444"/>
      <c r="DU66" s="444"/>
      <c r="DV66" s="444"/>
      <c r="DW66" s="444"/>
      <c r="DX66" s="444"/>
      <c r="DY66" s="444"/>
      <c r="DZ66" s="444"/>
      <c r="EA66" s="444"/>
      <c r="EB66" s="444"/>
      <c r="EC66" s="444"/>
      <c r="ED66" s="444"/>
      <c r="EE66" s="444"/>
      <c r="EF66" s="444"/>
      <c r="EG66" s="444"/>
      <c r="EH66" s="444"/>
      <c r="EI66" s="444"/>
      <c r="EJ66" s="444"/>
      <c r="EK66" s="444"/>
      <c r="EL66" s="444"/>
      <c r="EM66" s="444"/>
      <c r="EN66" s="444"/>
      <c r="EO66" s="444"/>
      <c r="EP66" s="444"/>
      <c r="EQ66" s="444"/>
      <c r="ER66" s="444"/>
      <c r="ES66" s="444"/>
      <c r="ET66" s="444"/>
      <c r="EU66" s="444"/>
      <c r="EV66" s="444"/>
      <c r="EW66" s="444"/>
      <c r="EX66" s="444"/>
      <c r="EY66" s="444"/>
      <c r="EZ66" s="444"/>
      <c r="FA66" s="444"/>
      <c r="FB66" s="444"/>
      <c r="FC66" s="444"/>
      <c r="FD66" s="444"/>
      <c r="FE66" s="444"/>
      <c r="FF66" s="444"/>
      <c r="FG66" s="444"/>
      <c r="FH66" s="444"/>
      <c r="FI66" s="444"/>
      <c r="FJ66" s="444"/>
      <c r="FK66" s="444"/>
      <c r="FL66" s="444"/>
      <c r="FM66" s="444"/>
      <c r="FN66" s="444"/>
      <c r="FO66" s="444"/>
      <c r="FP66" s="444"/>
      <c r="FQ66" s="444"/>
      <c r="FR66" s="444"/>
      <c r="FS66" s="444"/>
      <c r="FT66" s="444"/>
      <c r="FU66" s="444"/>
      <c r="FV66" s="444"/>
      <c r="FW66" s="444"/>
      <c r="FX66" s="444"/>
      <c r="FY66" s="444"/>
      <c r="FZ66" s="444"/>
      <c r="GA66" s="444"/>
      <c r="GB66" s="444"/>
      <c r="GC66" s="444"/>
      <c r="GD66" s="444"/>
      <c r="GE66" s="444"/>
      <c r="GF66" s="444"/>
      <c r="GG66" s="444"/>
      <c r="GH66" s="444"/>
      <c r="GI66" s="444"/>
      <c r="GJ66" s="444"/>
      <c r="GK66" s="444"/>
      <c r="GL66" s="444"/>
      <c r="GM66" s="444"/>
      <c r="GN66" s="444"/>
      <c r="GO66" s="444"/>
      <c r="GP66" s="444"/>
      <c r="GQ66" s="444"/>
      <c r="GR66" s="444"/>
      <c r="GS66" s="444"/>
      <c r="GT66" s="444"/>
      <c r="GU66" s="444"/>
      <c r="GV66" s="444"/>
      <c r="GW66" s="444"/>
      <c r="GX66" s="444"/>
      <c r="GY66" s="444"/>
      <c r="GZ66" s="444"/>
      <c r="HA66" s="444"/>
      <c r="HB66" s="444"/>
      <c r="HC66" s="444"/>
      <c r="HD66" s="444"/>
      <c r="HE66" s="444"/>
      <c r="HF66" s="444"/>
      <c r="HG66" s="444"/>
      <c r="HH66" s="444"/>
      <c r="HI66" s="444"/>
      <c r="HJ66" s="444"/>
      <c r="HK66" s="444"/>
      <c r="HL66" s="444"/>
      <c r="HM66" s="444"/>
      <c r="HN66" s="444"/>
      <c r="HO66" s="444"/>
      <c r="HP66" s="444"/>
      <c r="HQ66" s="444"/>
      <c r="HR66" s="444"/>
      <c r="HS66" s="444"/>
      <c r="HT66" s="444"/>
      <c r="HU66" s="444"/>
      <c r="HV66" s="444"/>
      <c r="HW66" s="444"/>
      <c r="HX66" s="444"/>
      <c r="HY66" s="444"/>
      <c r="HZ66" s="444"/>
      <c r="IA66" s="444"/>
      <c r="IB66" s="444"/>
      <c r="IC66" s="444"/>
      <c r="ID66" s="444"/>
      <c r="IE66" s="444"/>
      <c r="IF66" s="444"/>
      <c r="IG66" s="444"/>
      <c r="IH66" s="444"/>
      <c r="II66" s="444"/>
      <c r="IJ66" s="444"/>
      <c r="IK66" s="444"/>
      <c r="IL66" s="444"/>
      <c r="IM66" s="444"/>
      <c r="IN66" s="444"/>
      <c r="IO66" s="444"/>
      <c r="IP66" s="444"/>
      <c r="IQ66" s="444"/>
      <c r="IR66" s="444"/>
      <c r="IS66" s="444"/>
      <c r="IT66" s="444"/>
      <c r="IU66" s="444"/>
      <c r="IV66" s="444"/>
      <c r="IW66" s="444"/>
      <c r="IX66" s="444"/>
      <c r="IY66" s="444"/>
      <c r="IZ66" s="444"/>
      <c r="JA66" s="444"/>
      <c r="JB66" s="444"/>
      <c r="JC66" s="444"/>
      <c r="JD66" s="444"/>
      <c r="JE66" s="444"/>
      <c r="JF66" s="444"/>
      <c r="JG66" s="444"/>
      <c r="JH66" s="444"/>
      <c r="JI66" s="444"/>
      <c r="JJ66" s="444"/>
      <c r="JK66" s="444"/>
      <c r="JL66" s="444"/>
      <c r="JM66" s="444"/>
      <c r="JN66" s="444"/>
      <c r="JO66" s="444"/>
      <c r="JP66" s="444"/>
      <c r="JQ66" s="444"/>
      <c r="JR66" s="444"/>
      <c r="JS66" s="444"/>
      <c r="JT66" s="444"/>
      <c r="JU66" s="444"/>
      <c r="JV66" s="444"/>
      <c r="JW66" s="444"/>
      <c r="JX66" s="444"/>
      <c r="JY66" s="444"/>
      <c r="JZ66" s="444"/>
      <c r="KA66" s="444"/>
      <c r="KB66" s="444"/>
      <c r="KC66" s="444"/>
      <c r="KD66" s="444"/>
      <c r="KE66" s="444"/>
      <c r="KF66" s="444"/>
      <c r="KG66" s="444"/>
      <c r="KH66" s="444"/>
      <c r="KI66" s="444"/>
      <c r="KJ66" s="444"/>
      <c r="KK66" s="444"/>
      <c r="KL66" s="444"/>
      <c r="KM66" s="444"/>
      <c r="KN66" s="444"/>
      <c r="KO66" s="444"/>
      <c r="KP66" s="444"/>
      <c r="KQ66" s="444"/>
      <c r="KR66" s="444"/>
      <c r="KS66" s="444"/>
      <c r="KT66" s="444"/>
      <c r="KU66" s="444"/>
      <c r="KV66" s="444"/>
      <c r="KW66" s="444"/>
      <c r="KX66" s="444"/>
      <c r="KY66" s="444"/>
      <c r="KZ66" s="444"/>
      <c r="LA66" s="444"/>
      <c r="LB66" s="444"/>
      <c r="LC66" s="444"/>
      <c r="LD66" s="444"/>
      <c r="LE66" s="444"/>
      <c r="LF66" s="444"/>
      <c r="LG66" s="444"/>
      <c r="LH66" s="444"/>
      <c r="LI66" s="444"/>
      <c r="LJ66" s="444"/>
      <c r="LK66" s="444"/>
      <c r="LL66" s="444"/>
      <c r="LM66" s="444"/>
      <c r="LN66" s="444"/>
      <c r="LO66" s="444"/>
      <c r="LP66" s="444"/>
      <c r="LQ66" s="444"/>
      <c r="LR66" s="444"/>
      <c r="LS66" s="444"/>
      <c r="LT66" s="444"/>
      <c r="LU66" s="444"/>
      <c r="LV66" s="444"/>
      <c r="LW66" s="444"/>
      <c r="LX66" s="444"/>
      <c r="LY66" s="444"/>
      <c r="LZ66" s="444"/>
      <c r="MA66" s="444"/>
      <c r="MB66" s="444"/>
      <c r="MC66" s="444"/>
      <c r="MD66" s="444"/>
      <c r="ME66" s="444"/>
      <c r="MF66" s="444"/>
      <c r="MG66" s="444"/>
      <c r="MH66" s="444"/>
      <c r="MI66" s="444"/>
      <c r="MJ66" s="444"/>
      <c r="MK66" s="444"/>
      <c r="ML66" s="444"/>
      <c r="MM66" s="444"/>
      <c r="MN66" s="444"/>
      <c r="MO66" s="444"/>
      <c r="MP66" s="444"/>
      <c r="MQ66" s="444"/>
      <c r="MR66" s="444"/>
      <c r="MS66" s="444"/>
      <c r="MT66" s="444"/>
      <c r="MU66" s="444"/>
      <c r="MV66" s="444"/>
      <c r="MW66" s="444"/>
      <c r="MX66" s="444"/>
      <c r="MY66" s="444"/>
      <c r="MZ66" s="444"/>
      <c r="NA66" s="444"/>
      <c r="NB66" s="444"/>
      <c r="NC66" s="444"/>
      <c r="ND66" s="444"/>
      <c r="NE66" s="444"/>
      <c r="NF66" s="444"/>
      <c r="NG66" s="444"/>
      <c r="NH66" s="444"/>
      <c r="NI66" s="444"/>
      <c r="NJ66" s="444"/>
      <c r="NK66" s="444"/>
      <c r="NL66" s="444"/>
      <c r="NM66" s="444"/>
      <c r="NN66" s="444"/>
      <c r="NO66" s="444"/>
      <c r="NP66" s="444"/>
      <c r="NQ66" s="444"/>
      <c r="NR66" s="444"/>
      <c r="NS66" s="444"/>
      <c r="NT66" s="444"/>
      <c r="NU66" s="444"/>
      <c r="NV66" s="444"/>
      <c r="NW66" s="444"/>
      <c r="NX66" s="444"/>
      <c r="NY66" s="444"/>
      <c r="NZ66" s="444"/>
      <c r="OA66" s="444"/>
      <c r="OB66" s="444"/>
      <c r="OC66" s="444"/>
      <c r="OD66" s="444"/>
      <c r="OE66" s="444"/>
      <c r="OF66" s="444"/>
      <c r="OG66" s="444"/>
      <c r="OH66" s="444"/>
      <c r="OI66" s="444"/>
      <c r="OJ66" s="444"/>
      <c r="OK66" s="444"/>
      <c r="OL66" s="444"/>
      <c r="OM66" s="444"/>
      <c r="ON66" s="444"/>
      <c r="OO66" s="444"/>
      <c r="OP66" s="444"/>
      <c r="OQ66" s="444"/>
      <c r="OR66" s="444"/>
      <c r="OS66" s="444"/>
      <c r="OT66" s="444"/>
      <c r="OU66" s="444"/>
      <c r="OV66" s="444"/>
      <c r="OW66" s="444"/>
      <c r="OX66" s="444"/>
      <c r="OY66" s="444"/>
      <c r="OZ66" s="444"/>
      <c r="PA66" s="444"/>
      <c r="PB66" s="444"/>
      <c r="PC66" s="444"/>
      <c r="PD66" s="444"/>
      <c r="PE66" s="444"/>
      <c r="PF66" s="444"/>
      <c r="PG66" s="444"/>
      <c r="PH66" s="444"/>
      <c r="PI66" s="444"/>
      <c r="PJ66" s="444"/>
      <c r="PK66" s="444"/>
      <c r="PL66" s="444"/>
      <c r="PM66" s="444"/>
      <c r="PN66" s="444"/>
      <c r="PO66" s="444"/>
      <c r="PP66" s="444"/>
      <c r="PQ66" s="444"/>
      <c r="PR66" s="444"/>
      <c r="PS66" s="444"/>
      <c r="PT66" s="444"/>
      <c r="PU66" s="444"/>
      <c r="PV66" s="444"/>
      <c r="PW66" s="444"/>
      <c r="PX66" s="444"/>
      <c r="PY66" s="444"/>
      <c r="PZ66" s="444"/>
      <c r="QA66" s="444"/>
      <c r="QB66" s="444"/>
      <c r="QC66" s="444"/>
      <c r="QD66" s="444"/>
      <c r="QE66" s="444"/>
      <c r="QF66" s="444"/>
      <c r="QG66" s="444"/>
      <c r="QH66" s="444"/>
      <c r="QI66" s="444"/>
      <c r="QJ66" s="444"/>
      <c r="QK66" s="444"/>
      <c r="QL66" s="444"/>
      <c r="QM66" s="444"/>
      <c r="QN66" s="444"/>
      <c r="QO66" s="444"/>
      <c r="QP66" s="444"/>
      <c r="QQ66" s="444"/>
      <c r="QR66" s="444"/>
      <c r="QS66" s="444"/>
      <c r="QT66" s="444"/>
      <c r="QU66" s="444"/>
      <c r="QV66" s="444"/>
      <c r="QW66" s="444"/>
      <c r="QX66" s="444"/>
      <c r="QY66" s="444"/>
      <c r="QZ66" s="444"/>
      <c r="RA66" s="444"/>
      <c r="RB66" s="444"/>
      <c r="RC66" s="444"/>
      <c r="RD66" s="444"/>
      <c r="RE66" s="444"/>
      <c r="RF66" s="444"/>
      <c r="RG66" s="444"/>
      <c r="RH66" s="444"/>
      <c r="RI66" s="444"/>
      <c r="RJ66" s="444"/>
      <c r="RK66" s="444"/>
      <c r="RL66" s="444"/>
      <c r="RM66" s="444"/>
      <c r="RN66" s="444"/>
      <c r="RO66" s="444"/>
      <c r="RP66" s="444"/>
      <c r="RQ66" s="444"/>
      <c r="RR66" s="444"/>
      <c r="RS66" s="444"/>
      <c r="RT66" s="444"/>
      <c r="RU66" s="444"/>
      <c r="RV66" s="444"/>
      <c r="RW66" s="444"/>
      <c r="RX66" s="444"/>
      <c r="RY66" s="444"/>
      <c r="RZ66" s="444"/>
      <c r="SA66" s="444"/>
      <c r="SB66" s="444"/>
      <c r="SC66" s="444"/>
      <c r="SD66" s="444"/>
      <c r="SE66" s="444"/>
      <c r="SF66" s="444"/>
      <c r="SG66" s="444"/>
      <c r="SH66" s="444"/>
      <c r="SI66" s="444"/>
      <c r="SJ66" s="444"/>
      <c r="SK66" s="444"/>
      <c r="SL66" s="444"/>
      <c r="SM66" s="444"/>
      <c r="SN66" s="444"/>
      <c r="SO66" s="444"/>
      <c r="SP66" s="444"/>
      <c r="SQ66" s="444"/>
      <c r="SR66" s="444"/>
      <c r="SS66" s="444"/>
      <c r="ST66" s="444"/>
      <c r="SU66" s="444"/>
      <c r="SV66" s="444"/>
      <c r="SW66" s="444"/>
      <c r="SX66" s="444"/>
      <c r="SY66" s="444"/>
      <c r="SZ66" s="444"/>
      <c r="TA66" s="444"/>
      <c r="TB66" s="444"/>
      <c r="TC66" s="444"/>
      <c r="TD66" s="444"/>
      <c r="TE66" s="444"/>
      <c r="TF66" s="444"/>
      <c r="TG66" s="444"/>
      <c r="TH66" s="444"/>
      <c r="TI66" s="444"/>
      <c r="TJ66" s="444"/>
      <c r="TK66" s="444"/>
      <c r="TL66" s="444"/>
      <c r="TM66" s="444"/>
      <c r="TN66" s="444"/>
      <c r="TO66" s="444"/>
      <c r="TP66" s="444"/>
      <c r="TQ66" s="444"/>
      <c r="TR66" s="444"/>
      <c r="TS66" s="444"/>
      <c r="TT66" s="444"/>
      <c r="TU66" s="444"/>
      <c r="TV66" s="444"/>
      <c r="TW66" s="444"/>
      <c r="TX66" s="444"/>
      <c r="TY66" s="444"/>
      <c r="TZ66" s="444"/>
      <c r="UA66" s="444"/>
      <c r="UB66" s="444"/>
      <c r="UC66" s="444"/>
      <c r="UD66" s="444"/>
      <c r="UE66" s="444"/>
      <c r="UF66" s="444"/>
      <c r="UG66" s="444"/>
      <c r="UH66" s="444"/>
      <c r="UI66" s="444"/>
      <c r="UJ66" s="444"/>
      <c r="UK66" s="444"/>
      <c r="UL66" s="444"/>
      <c r="UM66" s="444"/>
      <c r="UN66" s="444"/>
      <c r="UO66" s="444"/>
      <c r="UP66" s="444"/>
      <c r="UQ66" s="444"/>
      <c r="UR66" s="444"/>
      <c r="US66" s="444"/>
      <c r="UT66" s="444"/>
      <c r="UU66" s="444"/>
      <c r="UV66" s="444"/>
      <c r="UW66" s="444"/>
      <c r="UX66" s="444"/>
      <c r="UY66" s="444"/>
      <c r="UZ66" s="444"/>
      <c r="VA66" s="444"/>
      <c r="VB66" s="444"/>
      <c r="VC66" s="444"/>
      <c r="VD66" s="444"/>
      <c r="VE66" s="444"/>
      <c r="VF66" s="444"/>
      <c r="VG66" s="444"/>
      <c r="VH66" s="444"/>
      <c r="VI66" s="444"/>
      <c r="VJ66" s="444"/>
      <c r="VK66" s="444"/>
      <c r="VL66" s="444"/>
      <c r="VM66" s="444"/>
      <c r="VN66" s="444"/>
      <c r="VO66" s="444"/>
      <c r="VP66" s="444"/>
      <c r="VQ66" s="444"/>
      <c r="VR66" s="444"/>
      <c r="VS66" s="444"/>
      <c r="VT66" s="444"/>
      <c r="VU66" s="444"/>
      <c r="VV66" s="444"/>
      <c r="VW66" s="444"/>
      <c r="VX66" s="444"/>
      <c r="VY66" s="444"/>
      <c r="VZ66" s="444"/>
      <c r="WA66" s="444"/>
      <c r="WB66" s="444"/>
      <c r="WC66" s="444"/>
      <c r="WD66" s="444"/>
      <c r="WE66" s="444"/>
      <c r="WF66" s="444"/>
      <c r="WG66" s="444"/>
      <c r="WH66" s="444"/>
      <c r="WI66" s="444"/>
      <c r="WJ66" s="444"/>
      <c r="WK66" s="444"/>
      <c r="WL66" s="444"/>
      <c r="WM66" s="444"/>
      <c r="WN66" s="444"/>
      <c r="WO66" s="444"/>
      <c r="WP66" s="444"/>
      <c r="WQ66" s="444"/>
      <c r="WR66" s="444"/>
      <c r="WS66" s="444"/>
      <c r="WT66" s="444"/>
      <c r="WU66" s="444"/>
      <c r="WV66" s="444"/>
      <c r="WW66" s="444"/>
      <c r="WX66" s="444"/>
      <c r="WY66" s="444"/>
      <c r="WZ66" s="444"/>
      <c r="XA66" s="444"/>
      <c r="XB66" s="444"/>
      <c r="XC66" s="444"/>
      <c r="XD66" s="444"/>
      <c r="XE66" s="444"/>
      <c r="XF66" s="444"/>
      <c r="XG66" s="443"/>
    </row>
    <row r="67" spans="1:631" s="455" customFormat="1" ht="14.4">
      <c r="A67" s="1137"/>
      <c r="B67" s="1163" t="s">
        <v>241</v>
      </c>
      <c r="C67" s="1164" t="s">
        <v>832</v>
      </c>
      <c r="D67" s="1172"/>
      <c r="E67" s="374">
        <f t="shared" si="13"/>
        <v>0</v>
      </c>
      <c r="F67" s="1166"/>
      <c r="G67" s="1167">
        <v>9</v>
      </c>
      <c r="H67" s="1168">
        <f t="shared" si="4"/>
        <v>0</v>
      </c>
      <c r="I67" s="1169">
        <f t="shared" si="5"/>
        <v>1557.5966666666668</v>
      </c>
      <c r="J67" s="1169">
        <f t="shared" si="6"/>
        <v>1557.5966666666668</v>
      </c>
      <c r="K67" s="447">
        <f t="shared" si="7"/>
        <v>0</v>
      </c>
      <c r="L67" s="448">
        <v>0</v>
      </c>
      <c r="M67" s="447"/>
      <c r="N67" s="1170">
        <v>2102.7600000000002</v>
      </c>
      <c r="O67" s="1170">
        <v>14018.37</v>
      </c>
      <c r="P67" s="449">
        <f t="shared" si="8"/>
        <v>0</v>
      </c>
      <c r="Q67" s="1170">
        <v>14018.37</v>
      </c>
      <c r="R67" s="449"/>
      <c r="S67" s="450"/>
      <c r="T67" s="449"/>
      <c r="U67" s="451"/>
      <c r="V67" s="450">
        <f t="shared" si="15"/>
        <v>0</v>
      </c>
      <c r="W67" s="449">
        <f t="shared" si="15"/>
        <v>0</v>
      </c>
      <c r="X67" s="449">
        <v>0</v>
      </c>
      <c r="Y67" s="452">
        <f t="shared" si="14"/>
        <v>0</v>
      </c>
      <c r="Z67" s="450">
        <f t="shared" si="3"/>
        <v>0</v>
      </c>
      <c r="AA67" s="453" t="str">
        <f t="shared" si="9"/>
        <v/>
      </c>
      <c r="AB67" s="1171" t="str">
        <f t="shared" si="10"/>
        <v/>
      </c>
      <c r="AC67" s="444"/>
      <c r="AD67" s="444"/>
      <c r="AE67" s="444"/>
      <c r="AF67" s="444"/>
      <c r="AG67" s="444"/>
      <c r="AH67" s="444"/>
      <c r="AI67" s="444"/>
      <c r="AJ67" s="444"/>
      <c r="AK67" s="444"/>
      <c r="AL67" s="444"/>
      <c r="AM67" s="444"/>
      <c r="AN67" s="444"/>
      <c r="AO67" s="444"/>
      <c r="AP67" s="444"/>
      <c r="AQ67" s="444"/>
      <c r="AR67" s="444"/>
      <c r="AS67" s="444"/>
      <c r="AT67" s="444"/>
      <c r="AU67" s="444"/>
      <c r="AV67" s="444"/>
      <c r="AW67" s="444"/>
      <c r="AX67" s="444"/>
      <c r="AY67" s="444"/>
      <c r="AZ67" s="444"/>
      <c r="BA67" s="444"/>
      <c r="BB67" s="444"/>
      <c r="BC67" s="444"/>
      <c r="BD67" s="444"/>
      <c r="BE67" s="444"/>
      <c r="BF67" s="444"/>
      <c r="BG67" s="444"/>
      <c r="BH67" s="444"/>
      <c r="BI67" s="444"/>
      <c r="BJ67" s="444"/>
      <c r="BK67" s="444"/>
      <c r="BL67" s="444"/>
      <c r="BM67" s="444"/>
      <c r="BN67" s="444"/>
      <c r="BO67" s="444"/>
      <c r="BP67" s="444"/>
      <c r="BQ67" s="444"/>
      <c r="BR67" s="444"/>
      <c r="BS67" s="444"/>
      <c r="BT67" s="444"/>
      <c r="BU67" s="444"/>
      <c r="BV67" s="444"/>
      <c r="BW67" s="444"/>
      <c r="BX67" s="444"/>
      <c r="BY67" s="444"/>
      <c r="BZ67" s="444"/>
      <c r="CA67" s="444"/>
      <c r="CB67" s="444"/>
      <c r="CC67" s="444"/>
      <c r="CD67" s="444"/>
      <c r="CE67" s="444"/>
      <c r="CF67" s="444"/>
      <c r="CG67" s="444"/>
      <c r="CH67" s="444"/>
      <c r="CI67" s="444"/>
      <c r="CJ67" s="444"/>
      <c r="CK67" s="444"/>
      <c r="CL67" s="444"/>
      <c r="CM67" s="444"/>
      <c r="CN67" s="444"/>
      <c r="CO67" s="444"/>
      <c r="CP67" s="444"/>
      <c r="CQ67" s="444"/>
      <c r="CR67" s="444"/>
      <c r="CS67" s="444"/>
      <c r="CT67" s="444"/>
      <c r="CU67" s="444"/>
      <c r="CV67" s="444"/>
      <c r="CW67" s="444"/>
      <c r="CX67" s="444"/>
      <c r="CY67" s="444"/>
      <c r="CZ67" s="444"/>
      <c r="DA67" s="444"/>
      <c r="DB67" s="444"/>
      <c r="DC67" s="444"/>
      <c r="DD67" s="444"/>
      <c r="DE67" s="444"/>
      <c r="DF67" s="444"/>
      <c r="DG67" s="444"/>
      <c r="DH67" s="444"/>
      <c r="DI67" s="444"/>
      <c r="DJ67" s="444"/>
      <c r="DK67" s="444"/>
      <c r="DL67" s="444"/>
      <c r="DM67" s="444"/>
      <c r="DN67" s="444"/>
      <c r="DO67" s="444"/>
      <c r="DP67" s="444"/>
      <c r="DQ67" s="444"/>
      <c r="DR67" s="444"/>
      <c r="DS67" s="444"/>
      <c r="DT67" s="444"/>
      <c r="DU67" s="444"/>
      <c r="DV67" s="444"/>
      <c r="DW67" s="444"/>
      <c r="DX67" s="444"/>
      <c r="DY67" s="444"/>
      <c r="DZ67" s="444"/>
      <c r="EA67" s="444"/>
      <c r="EB67" s="444"/>
      <c r="EC67" s="444"/>
      <c r="ED67" s="444"/>
      <c r="EE67" s="444"/>
      <c r="EF67" s="444"/>
      <c r="EG67" s="444"/>
      <c r="EH67" s="444"/>
      <c r="EI67" s="444"/>
      <c r="EJ67" s="444"/>
      <c r="EK67" s="444"/>
      <c r="EL67" s="444"/>
      <c r="EM67" s="444"/>
      <c r="EN67" s="444"/>
      <c r="EO67" s="444"/>
      <c r="EP67" s="444"/>
      <c r="EQ67" s="444"/>
      <c r="ER67" s="444"/>
      <c r="ES67" s="444"/>
      <c r="ET67" s="444"/>
      <c r="EU67" s="444"/>
      <c r="EV67" s="444"/>
      <c r="EW67" s="444"/>
      <c r="EX67" s="444"/>
      <c r="EY67" s="444"/>
      <c r="EZ67" s="444"/>
      <c r="FA67" s="444"/>
      <c r="FB67" s="444"/>
      <c r="FC67" s="444"/>
      <c r="FD67" s="444"/>
      <c r="FE67" s="444"/>
      <c r="FF67" s="444"/>
      <c r="FG67" s="444"/>
      <c r="FH67" s="444"/>
      <c r="FI67" s="444"/>
      <c r="FJ67" s="444"/>
      <c r="FK67" s="444"/>
      <c r="FL67" s="444"/>
      <c r="FM67" s="444"/>
      <c r="FN67" s="444"/>
      <c r="FO67" s="444"/>
      <c r="FP67" s="444"/>
      <c r="FQ67" s="444"/>
      <c r="FR67" s="444"/>
      <c r="FS67" s="444"/>
      <c r="FT67" s="444"/>
      <c r="FU67" s="444"/>
      <c r="FV67" s="444"/>
      <c r="FW67" s="444"/>
      <c r="FX67" s="444"/>
      <c r="FY67" s="444"/>
      <c r="FZ67" s="444"/>
      <c r="GA67" s="444"/>
      <c r="GB67" s="444"/>
      <c r="GC67" s="444"/>
      <c r="GD67" s="444"/>
      <c r="GE67" s="444"/>
      <c r="GF67" s="444"/>
      <c r="GG67" s="444"/>
      <c r="GH67" s="444"/>
      <c r="GI67" s="444"/>
      <c r="GJ67" s="444"/>
      <c r="GK67" s="444"/>
      <c r="GL67" s="444"/>
      <c r="GM67" s="444"/>
      <c r="GN67" s="444"/>
      <c r="GO67" s="444"/>
      <c r="GP67" s="444"/>
      <c r="GQ67" s="444"/>
      <c r="GR67" s="444"/>
      <c r="GS67" s="444"/>
      <c r="GT67" s="444"/>
      <c r="GU67" s="444"/>
      <c r="GV67" s="444"/>
      <c r="GW67" s="444"/>
      <c r="GX67" s="444"/>
      <c r="GY67" s="444"/>
      <c r="GZ67" s="444"/>
      <c r="HA67" s="444"/>
      <c r="HB67" s="444"/>
      <c r="HC67" s="444"/>
      <c r="HD67" s="444"/>
      <c r="HE67" s="444"/>
      <c r="HF67" s="444"/>
      <c r="HG67" s="444"/>
      <c r="HH67" s="444"/>
      <c r="HI67" s="444"/>
      <c r="HJ67" s="444"/>
      <c r="HK67" s="444"/>
      <c r="HL67" s="444"/>
      <c r="HM67" s="444"/>
      <c r="HN67" s="444"/>
      <c r="HO67" s="444"/>
      <c r="HP67" s="444"/>
      <c r="HQ67" s="444"/>
      <c r="HR67" s="444"/>
      <c r="HS67" s="444"/>
      <c r="HT67" s="444"/>
      <c r="HU67" s="444"/>
      <c r="HV67" s="444"/>
      <c r="HW67" s="444"/>
      <c r="HX67" s="444"/>
      <c r="HY67" s="444"/>
      <c r="HZ67" s="444"/>
      <c r="IA67" s="444"/>
      <c r="IB67" s="444"/>
      <c r="IC67" s="444"/>
      <c r="ID67" s="444"/>
      <c r="IE67" s="444"/>
      <c r="IF67" s="444"/>
      <c r="IG67" s="444"/>
      <c r="IH67" s="444"/>
      <c r="II67" s="444"/>
      <c r="IJ67" s="444"/>
      <c r="IK67" s="444"/>
      <c r="IL67" s="444"/>
      <c r="IM67" s="444"/>
      <c r="IN67" s="444"/>
      <c r="IO67" s="444"/>
      <c r="IP67" s="444"/>
      <c r="IQ67" s="444"/>
      <c r="IR67" s="444"/>
      <c r="IS67" s="444"/>
      <c r="IT67" s="444"/>
      <c r="IU67" s="444"/>
      <c r="IV67" s="444"/>
      <c r="IW67" s="444"/>
      <c r="IX67" s="444"/>
      <c r="IY67" s="444"/>
      <c r="IZ67" s="444"/>
      <c r="JA67" s="444"/>
      <c r="JB67" s="444"/>
      <c r="JC67" s="444"/>
      <c r="JD67" s="444"/>
      <c r="JE67" s="444"/>
      <c r="JF67" s="444"/>
      <c r="JG67" s="444"/>
      <c r="JH67" s="444"/>
      <c r="JI67" s="444"/>
      <c r="JJ67" s="444"/>
      <c r="JK67" s="444"/>
      <c r="JL67" s="444"/>
      <c r="JM67" s="444"/>
      <c r="JN67" s="444"/>
      <c r="JO67" s="444"/>
      <c r="JP67" s="444"/>
      <c r="JQ67" s="444"/>
      <c r="JR67" s="444"/>
      <c r="JS67" s="444"/>
      <c r="JT67" s="444"/>
      <c r="JU67" s="444"/>
      <c r="JV67" s="444"/>
      <c r="JW67" s="444"/>
      <c r="JX67" s="444"/>
      <c r="JY67" s="444"/>
      <c r="JZ67" s="444"/>
      <c r="KA67" s="444"/>
      <c r="KB67" s="444"/>
      <c r="KC67" s="444"/>
      <c r="KD67" s="444"/>
      <c r="KE67" s="444"/>
      <c r="KF67" s="444"/>
      <c r="KG67" s="444"/>
      <c r="KH67" s="444"/>
      <c r="KI67" s="444"/>
      <c r="KJ67" s="444"/>
      <c r="KK67" s="444"/>
      <c r="KL67" s="444"/>
      <c r="KM67" s="444"/>
      <c r="KN67" s="444"/>
      <c r="KO67" s="444"/>
      <c r="KP67" s="444"/>
      <c r="KQ67" s="444"/>
      <c r="KR67" s="444"/>
      <c r="KS67" s="444"/>
      <c r="KT67" s="444"/>
      <c r="KU67" s="444"/>
      <c r="KV67" s="444"/>
      <c r="KW67" s="444"/>
      <c r="KX67" s="444"/>
      <c r="KY67" s="444"/>
      <c r="KZ67" s="444"/>
      <c r="LA67" s="444"/>
      <c r="LB67" s="444"/>
      <c r="LC67" s="444"/>
      <c r="LD67" s="444"/>
      <c r="LE67" s="444"/>
      <c r="LF67" s="444"/>
      <c r="LG67" s="444"/>
      <c r="LH67" s="444"/>
      <c r="LI67" s="444"/>
      <c r="LJ67" s="444"/>
      <c r="LK67" s="444"/>
      <c r="LL67" s="444"/>
      <c r="LM67" s="444"/>
      <c r="LN67" s="444"/>
      <c r="LO67" s="444"/>
      <c r="LP67" s="444"/>
      <c r="LQ67" s="444"/>
      <c r="LR67" s="444"/>
      <c r="LS67" s="444"/>
      <c r="LT67" s="444"/>
      <c r="LU67" s="444"/>
      <c r="LV67" s="444"/>
      <c r="LW67" s="444"/>
      <c r="LX67" s="444"/>
      <c r="LY67" s="444"/>
      <c r="LZ67" s="444"/>
      <c r="MA67" s="444"/>
      <c r="MB67" s="444"/>
      <c r="MC67" s="444"/>
      <c r="MD67" s="444"/>
      <c r="ME67" s="444"/>
      <c r="MF67" s="444"/>
      <c r="MG67" s="444"/>
      <c r="MH67" s="444"/>
      <c r="MI67" s="444"/>
      <c r="MJ67" s="444"/>
      <c r="MK67" s="444"/>
      <c r="ML67" s="444"/>
      <c r="MM67" s="444"/>
      <c r="MN67" s="444"/>
      <c r="MO67" s="444"/>
      <c r="MP67" s="444"/>
      <c r="MQ67" s="444"/>
      <c r="MR67" s="444"/>
      <c r="MS67" s="444"/>
      <c r="MT67" s="444"/>
      <c r="MU67" s="444"/>
      <c r="MV67" s="444"/>
      <c r="MW67" s="444"/>
      <c r="MX67" s="444"/>
      <c r="MY67" s="444"/>
      <c r="MZ67" s="444"/>
      <c r="NA67" s="444"/>
      <c r="NB67" s="444"/>
      <c r="NC67" s="444"/>
      <c r="ND67" s="444"/>
      <c r="NE67" s="444"/>
      <c r="NF67" s="444"/>
      <c r="NG67" s="444"/>
      <c r="NH67" s="444"/>
      <c r="NI67" s="444"/>
      <c r="NJ67" s="444"/>
      <c r="NK67" s="444"/>
      <c r="NL67" s="444"/>
      <c r="NM67" s="444"/>
      <c r="NN67" s="444"/>
      <c r="NO67" s="444"/>
      <c r="NP67" s="444"/>
      <c r="NQ67" s="444"/>
      <c r="NR67" s="444"/>
      <c r="NS67" s="444"/>
      <c r="NT67" s="444"/>
      <c r="NU67" s="444"/>
      <c r="NV67" s="444"/>
      <c r="NW67" s="444"/>
      <c r="NX67" s="444"/>
      <c r="NY67" s="444"/>
      <c r="NZ67" s="444"/>
      <c r="OA67" s="444"/>
      <c r="OB67" s="444"/>
      <c r="OC67" s="444"/>
      <c r="OD67" s="444"/>
      <c r="OE67" s="444"/>
      <c r="OF67" s="444"/>
      <c r="OG67" s="444"/>
      <c r="OH67" s="444"/>
      <c r="OI67" s="444"/>
      <c r="OJ67" s="444"/>
      <c r="OK67" s="444"/>
      <c r="OL67" s="444"/>
      <c r="OM67" s="444"/>
      <c r="ON67" s="444"/>
      <c r="OO67" s="444"/>
      <c r="OP67" s="444"/>
      <c r="OQ67" s="444"/>
      <c r="OR67" s="444"/>
      <c r="OS67" s="444"/>
      <c r="OT67" s="444"/>
      <c r="OU67" s="444"/>
      <c r="OV67" s="444"/>
      <c r="OW67" s="444"/>
      <c r="OX67" s="444"/>
      <c r="OY67" s="444"/>
      <c r="OZ67" s="444"/>
      <c r="PA67" s="444"/>
      <c r="PB67" s="444"/>
      <c r="PC67" s="444"/>
      <c r="PD67" s="444"/>
      <c r="PE67" s="444"/>
      <c r="PF67" s="444"/>
      <c r="PG67" s="444"/>
      <c r="PH67" s="444"/>
      <c r="PI67" s="444"/>
      <c r="PJ67" s="444"/>
      <c r="PK67" s="444"/>
      <c r="PL67" s="444"/>
      <c r="PM67" s="444"/>
      <c r="PN67" s="444"/>
      <c r="PO67" s="444"/>
      <c r="PP67" s="444"/>
      <c r="PQ67" s="444"/>
      <c r="PR67" s="444"/>
      <c r="PS67" s="444"/>
      <c r="PT67" s="444"/>
      <c r="PU67" s="444"/>
      <c r="PV67" s="444"/>
      <c r="PW67" s="444"/>
      <c r="PX67" s="444"/>
      <c r="PY67" s="444"/>
      <c r="PZ67" s="444"/>
      <c r="QA67" s="444"/>
      <c r="QB67" s="444"/>
      <c r="QC67" s="444"/>
      <c r="QD67" s="444"/>
      <c r="QE67" s="444"/>
      <c r="QF67" s="444"/>
      <c r="QG67" s="444"/>
      <c r="QH67" s="444"/>
      <c r="QI67" s="444"/>
      <c r="QJ67" s="444"/>
      <c r="QK67" s="444"/>
      <c r="QL67" s="444"/>
      <c r="QM67" s="444"/>
      <c r="QN67" s="444"/>
      <c r="QO67" s="444"/>
      <c r="QP67" s="444"/>
      <c r="QQ67" s="444"/>
      <c r="QR67" s="444"/>
      <c r="QS67" s="444"/>
      <c r="QT67" s="444"/>
      <c r="QU67" s="444"/>
      <c r="QV67" s="444"/>
      <c r="QW67" s="444"/>
      <c r="QX67" s="444"/>
      <c r="QY67" s="444"/>
      <c r="QZ67" s="444"/>
      <c r="RA67" s="444"/>
      <c r="RB67" s="444"/>
      <c r="RC67" s="444"/>
      <c r="RD67" s="444"/>
      <c r="RE67" s="444"/>
      <c r="RF67" s="444"/>
      <c r="RG67" s="444"/>
      <c r="RH67" s="444"/>
      <c r="RI67" s="444"/>
      <c r="RJ67" s="444"/>
      <c r="RK67" s="444"/>
      <c r="RL67" s="444"/>
      <c r="RM67" s="444"/>
      <c r="RN67" s="444"/>
      <c r="RO67" s="444"/>
      <c r="RP67" s="444"/>
      <c r="RQ67" s="444"/>
      <c r="RR67" s="444"/>
      <c r="RS67" s="444"/>
      <c r="RT67" s="444"/>
      <c r="RU67" s="444"/>
      <c r="RV67" s="444"/>
      <c r="RW67" s="444"/>
      <c r="RX67" s="444"/>
      <c r="RY67" s="444"/>
      <c r="RZ67" s="444"/>
      <c r="SA67" s="444"/>
      <c r="SB67" s="444"/>
      <c r="SC67" s="444"/>
      <c r="SD67" s="444"/>
      <c r="SE67" s="444"/>
      <c r="SF67" s="444"/>
      <c r="SG67" s="444"/>
      <c r="SH67" s="444"/>
      <c r="SI67" s="444"/>
      <c r="SJ67" s="444"/>
      <c r="SK67" s="444"/>
      <c r="SL67" s="444"/>
      <c r="SM67" s="444"/>
      <c r="SN67" s="444"/>
      <c r="SO67" s="444"/>
      <c r="SP67" s="444"/>
      <c r="SQ67" s="444"/>
      <c r="SR67" s="444"/>
      <c r="SS67" s="444"/>
      <c r="ST67" s="444"/>
      <c r="SU67" s="444"/>
      <c r="SV67" s="444"/>
      <c r="SW67" s="444"/>
      <c r="SX67" s="444"/>
      <c r="SY67" s="444"/>
      <c r="SZ67" s="444"/>
      <c r="TA67" s="444"/>
      <c r="TB67" s="444"/>
      <c r="TC67" s="444"/>
      <c r="TD67" s="444"/>
      <c r="TE67" s="444"/>
      <c r="TF67" s="444"/>
      <c r="TG67" s="444"/>
      <c r="TH67" s="444"/>
      <c r="TI67" s="444"/>
      <c r="TJ67" s="444"/>
      <c r="TK67" s="444"/>
      <c r="TL67" s="444"/>
      <c r="TM67" s="444"/>
      <c r="TN67" s="444"/>
      <c r="TO67" s="444"/>
      <c r="TP67" s="444"/>
      <c r="TQ67" s="444"/>
      <c r="TR67" s="444"/>
      <c r="TS67" s="444"/>
      <c r="TT67" s="444"/>
      <c r="TU67" s="444"/>
      <c r="TV67" s="444"/>
      <c r="TW67" s="444"/>
      <c r="TX67" s="444"/>
      <c r="TY67" s="444"/>
      <c r="TZ67" s="444"/>
      <c r="UA67" s="444"/>
      <c r="UB67" s="444"/>
      <c r="UC67" s="444"/>
      <c r="UD67" s="444"/>
      <c r="UE67" s="444"/>
      <c r="UF67" s="444"/>
      <c r="UG67" s="444"/>
      <c r="UH67" s="444"/>
      <c r="UI67" s="444"/>
      <c r="UJ67" s="444"/>
      <c r="UK67" s="444"/>
      <c r="UL67" s="444"/>
      <c r="UM67" s="444"/>
      <c r="UN67" s="444"/>
      <c r="UO67" s="444"/>
      <c r="UP67" s="444"/>
      <c r="UQ67" s="444"/>
      <c r="UR67" s="444"/>
      <c r="US67" s="444"/>
      <c r="UT67" s="444"/>
      <c r="UU67" s="444"/>
      <c r="UV67" s="444"/>
      <c r="UW67" s="444"/>
      <c r="UX67" s="444"/>
      <c r="UY67" s="444"/>
      <c r="UZ67" s="444"/>
      <c r="VA67" s="444"/>
      <c r="VB67" s="444"/>
      <c r="VC67" s="444"/>
      <c r="VD67" s="444"/>
      <c r="VE67" s="444"/>
      <c r="VF67" s="444"/>
      <c r="VG67" s="444"/>
      <c r="VH67" s="444"/>
      <c r="VI67" s="444"/>
      <c r="VJ67" s="444"/>
      <c r="VK67" s="444"/>
      <c r="VL67" s="444"/>
      <c r="VM67" s="444"/>
      <c r="VN67" s="444"/>
      <c r="VO67" s="444"/>
      <c r="VP67" s="444"/>
      <c r="VQ67" s="444"/>
      <c r="VR67" s="444"/>
      <c r="VS67" s="444"/>
      <c r="VT67" s="444"/>
      <c r="VU67" s="444"/>
      <c r="VV67" s="444"/>
      <c r="VW67" s="444"/>
      <c r="VX67" s="444"/>
      <c r="VY67" s="444"/>
      <c r="VZ67" s="444"/>
      <c r="WA67" s="444"/>
      <c r="WB67" s="444"/>
      <c r="WC67" s="444"/>
      <c r="WD67" s="444"/>
      <c r="WE67" s="444"/>
      <c r="WF67" s="444"/>
      <c r="WG67" s="444"/>
      <c r="WH67" s="444"/>
      <c r="WI67" s="444"/>
      <c r="WJ67" s="444"/>
      <c r="WK67" s="444"/>
      <c r="WL67" s="444"/>
      <c r="WM67" s="444"/>
      <c r="WN67" s="444"/>
      <c r="WO67" s="444"/>
      <c r="WP67" s="444"/>
      <c r="WQ67" s="444"/>
      <c r="WR67" s="444"/>
      <c r="WS67" s="444"/>
      <c r="WT67" s="444"/>
      <c r="WU67" s="444"/>
      <c r="WV67" s="444"/>
      <c r="WW67" s="444"/>
      <c r="WX67" s="444"/>
      <c r="WY67" s="444"/>
      <c r="WZ67" s="444"/>
      <c r="XA67" s="444"/>
      <c r="XB67" s="444"/>
      <c r="XC67" s="444"/>
      <c r="XD67" s="444"/>
      <c r="XE67" s="444"/>
      <c r="XF67" s="444"/>
      <c r="XG67" s="443"/>
    </row>
    <row r="68" spans="1:631" s="455" customFormat="1" ht="14.4">
      <c r="A68" s="1137"/>
      <c r="B68" s="1163" t="s">
        <v>241</v>
      </c>
      <c r="C68" s="1164" t="s">
        <v>833</v>
      </c>
      <c r="D68" s="1172"/>
      <c r="E68" s="374">
        <f t="shared" si="13"/>
        <v>0</v>
      </c>
      <c r="F68" s="1166"/>
      <c r="G68" s="1167">
        <v>3</v>
      </c>
      <c r="H68" s="1168">
        <f t="shared" si="4"/>
        <v>0</v>
      </c>
      <c r="I68" s="1169">
        <f t="shared" si="5"/>
        <v>1093.5633333333333</v>
      </c>
      <c r="J68" s="1169">
        <f t="shared" si="6"/>
        <v>1093.5633333333333</v>
      </c>
      <c r="K68" s="447">
        <f t="shared" si="7"/>
        <v>0</v>
      </c>
      <c r="L68" s="448">
        <v>0</v>
      </c>
      <c r="M68" s="447"/>
      <c r="N68" s="1170">
        <v>492.1</v>
      </c>
      <c r="O68" s="1170">
        <v>3280.69</v>
      </c>
      <c r="P68" s="449">
        <f t="shared" si="8"/>
        <v>0</v>
      </c>
      <c r="Q68" s="1170">
        <v>3280.69</v>
      </c>
      <c r="R68" s="449"/>
      <c r="S68" s="450"/>
      <c r="T68" s="449"/>
      <c r="U68" s="451"/>
      <c r="V68" s="450">
        <f t="shared" si="15"/>
        <v>0</v>
      </c>
      <c r="W68" s="449">
        <f t="shared" si="15"/>
        <v>0</v>
      </c>
      <c r="X68" s="449">
        <v>0</v>
      </c>
      <c r="Y68" s="452">
        <f t="shared" si="14"/>
        <v>0</v>
      </c>
      <c r="Z68" s="450">
        <f t="shared" si="3"/>
        <v>0</v>
      </c>
      <c r="AA68" s="453" t="str">
        <f t="shared" si="9"/>
        <v/>
      </c>
      <c r="AB68" s="1171" t="str">
        <f t="shared" si="10"/>
        <v/>
      </c>
      <c r="AC68" s="444"/>
      <c r="AD68" s="444"/>
      <c r="AE68" s="444"/>
      <c r="AF68" s="444"/>
      <c r="AG68" s="444"/>
      <c r="AH68" s="444"/>
      <c r="AI68" s="444"/>
      <c r="AJ68" s="444"/>
      <c r="AK68" s="444"/>
      <c r="AL68" s="444"/>
      <c r="AM68" s="444"/>
      <c r="AN68" s="444"/>
      <c r="AO68" s="444"/>
      <c r="AP68" s="444"/>
      <c r="AQ68" s="444"/>
      <c r="AR68" s="444"/>
      <c r="AS68" s="444"/>
      <c r="AT68" s="444"/>
      <c r="AU68" s="444"/>
      <c r="AV68" s="444"/>
      <c r="AW68" s="444"/>
      <c r="AX68" s="444"/>
      <c r="AY68" s="444"/>
      <c r="AZ68" s="444"/>
      <c r="BA68" s="444"/>
      <c r="BB68" s="444"/>
      <c r="BC68" s="444"/>
      <c r="BD68" s="444"/>
      <c r="BE68" s="444"/>
      <c r="BF68" s="444"/>
      <c r="BG68" s="444"/>
      <c r="BH68" s="444"/>
      <c r="BI68" s="444"/>
      <c r="BJ68" s="444"/>
      <c r="BK68" s="444"/>
      <c r="BL68" s="444"/>
      <c r="BM68" s="444"/>
      <c r="BN68" s="444"/>
      <c r="BO68" s="444"/>
      <c r="BP68" s="444"/>
      <c r="BQ68" s="444"/>
      <c r="BR68" s="444"/>
      <c r="BS68" s="444"/>
      <c r="BT68" s="444"/>
      <c r="BU68" s="444"/>
      <c r="BV68" s="444"/>
      <c r="BW68" s="444"/>
      <c r="BX68" s="444"/>
      <c r="BY68" s="444"/>
      <c r="BZ68" s="444"/>
      <c r="CA68" s="444"/>
      <c r="CB68" s="444"/>
      <c r="CC68" s="444"/>
      <c r="CD68" s="444"/>
      <c r="CE68" s="444"/>
      <c r="CF68" s="444"/>
      <c r="CG68" s="444"/>
      <c r="CH68" s="444"/>
      <c r="CI68" s="444"/>
      <c r="CJ68" s="444"/>
      <c r="CK68" s="444"/>
      <c r="CL68" s="444"/>
      <c r="CM68" s="444"/>
      <c r="CN68" s="444"/>
      <c r="CO68" s="444"/>
      <c r="CP68" s="444"/>
      <c r="CQ68" s="444"/>
      <c r="CR68" s="444"/>
      <c r="CS68" s="444"/>
      <c r="CT68" s="444"/>
      <c r="CU68" s="444"/>
      <c r="CV68" s="444"/>
      <c r="CW68" s="444"/>
      <c r="CX68" s="444"/>
      <c r="CY68" s="444"/>
      <c r="CZ68" s="444"/>
      <c r="DA68" s="444"/>
      <c r="DB68" s="444"/>
      <c r="DC68" s="444"/>
      <c r="DD68" s="444"/>
      <c r="DE68" s="444"/>
      <c r="DF68" s="444"/>
      <c r="DG68" s="444"/>
      <c r="DH68" s="444"/>
      <c r="DI68" s="444"/>
      <c r="DJ68" s="444"/>
      <c r="DK68" s="444"/>
      <c r="DL68" s="444"/>
      <c r="DM68" s="444"/>
      <c r="DN68" s="444"/>
      <c r="DO68" s="444"/>
      <c r="DP68" s="444"/>
      <c r="DQ68" s="444"/>
      <c r="DR68" s="444"/>
      <c r="DS68" s="444"/>
      <c r="DT68" s="444"/>
      <c r="DU68" s="444"/>
      <c r="DV68" s="444"/>
      <c r="DW68" s="444"/>
      <c r="DX68" s="444"/>
      <c r="DY68" s="444"/>
      <c r="DZ68" s="444"/>
      <c r="EA68" s="444"/>
      <c r="EB68" s="444"/>
      <c r="EC68" s="444"/>
      <c r="ED68" s="444"/>
      <c r="EE68" s="444"/>
      <c r="EF68" s="444"/>
      <c r="EG68" s="444"/>
      <c r="EH68" s="444"/>
      <c r="EI68" s="444"/>
      <c r="EJ68" s="444"/>
      <c r="EK68" s="444"/>
      <c r="EL68" s="444"/>
      <c r="EM68" s="444"/>
      <c r="EN68" s="444"/>
      <c r="EO68" s="444"/>
      <c r="EP68" s="444"/>
      <c r="EQ68" s="444"/>
      <c r="ER68" s="444"/>
      <c r="ES68" s="444"/>
      <c r="ET68" s="444"/>
      <c r="EU68" s="444"/>
      <c r="EV68" s="444"/>
      <c r="EW68" s="444"/>
      <c r="EX68" s="444"/>
      <c r="EY68" s="444"/>
      <c r="EZ68" s="444"/>
      <c r="FA68" s="444"/>
      <c r="FB68" s="444"/>
      <c r="FC68" s="444"/>
      <c r="FD68" s="444"/>
      <c r="FE68" s="444"/>
      <c r="FF68" s="444"/>
      <c r="FG68" s="444"/>
      <c r="FH68" s="444"/>
      <c r="FI68" s="444"/>
      <c r="FJ68" s="444"/>
      <c r="FK68" s="444"/>
      <c r="FL68" s="444"/>
      <c r="FM68" s="444"/>
      <c r="FN68" s="444"/>
      <c r="FO68" s="444"/>
      <c r="FP68" s="444"/>
      <c r="FQ68" s="444"/>
      <c r="FR68" s="444"/>
      <c r="FS68" s="444"/>
      <c r="FT68" s="444"/>
      <c r="FU68" s="444"/>
      <c r="FV68" s="444"/>
      <c r="FW68" s="444"/>
      <c r="FX68" s="444"/>
      <c r="FY68" s="444"/>
      <c r="FZ68" s="444"/>
      <c r="GA68" s="444"/>
      <c r="GB68" s="444"/>
      <c r="GC68" s="444"/>
      <c r="GD68" s="444"/>
      <c r="GE68" s="444"/>
      <c r="GF68" s="444"/>
      <c r="GG68" s="444"/>
      <c r="GH68" s="444"/>
      <c r="GI68" s="444"/>
      <c r="GJ68" s="444"/>
      <c r="GK68" s="444"/>
      <c r="GL68" s="444"/>
      <c r="GM68" s="444"/>
      <c r="GN68" s="444"/>
      <c r="GO68" s="444"/>
      <c r="GP68" s="444"/>
      <c r="GQ68" s="444"/>
      <c r="GR68" s="444"/>
      <c r="GS68" s="444"/>
      <c r="GT68" s="444"/>
      <c r="GU68" s="444"/>
      <c r="GV68" s="444"/>
      <c r="GW68" s="444"/>
      <c r="GX68" s="444"/>
      <c r="GY68" s="444"/>
      <c r="GZ68" s="444"/>
      <c r="HA68" s="444"/>
      <c r="HB68" s="444"/>
      <c r="HC68" s="444"/>
      <c r="HD68" s="444"/>
      <c r="HE68" s="444"/>
      <c r="HF68" s="444"/>
      <c r="HG68" s="444"/>
      <c r="HH68" s="444"/>
      <c r="HI68" s="444"/>
      <c r="HJ68" s="444"/>
      <c r="HK68" s="444"/>
      <c r="HL68" s="444"/>
      <c r="HM68" s="444"/>
      <c r="HN68" s="444"/>
      <c r="HO68" s="444"/>
      <c r="HP68" s="444"/>
      <c r="HQ68" s="444"/>
      <c r="HR68" s="444"/>
      <c r="HS68" s="444"/>
      <c r="HT68" s="444"/>
      <c r="HU68" s="444"/>
      <c r="HV68" s="444"/>
      <c r="HW68" s="444"/>
      <c r="HX68" s="444"/>
      <c r="HY68" s="444"/>
      <c r="HZ68" s="444"/>
      <c r="IA68" s="444"/>
      <c r="IB68" s="444"/>
      <c r="IC68" s="444"/>
      <c r="ID68" s="444"/>
      <c r="IE68" s="444"/>
      <c r="IF68" s="444"/>
      <c r="IG68" s="444"/>
      <c r="IH68" s="444"/>
      <c r="II68" s="444"/>
      <c r="IJ68" s="444"/>
      <c r="IK68" s="444"/>
      <c r="IL68" s="444"/>
      <c r="IM68" s="444"/>
      <c r="IN68" s="444"/>
      <c r="IO68" s="444"/>
      <c r="IP68" s="444"/>
      <c r="IQ68" s="444"/>
      <c r="IR68" s="444"/>
      <c r="IS68" s="444"/>
      <c r="IT68" s="444"/>
      <c r="IU68" s="444"/>
      <c r="IV68" s="444"/>
      <c r="IW68" s="444"/>
      <c r="IX68" s="444"/>
      <c r="IY68" s="444"/>
      <c r="IZ68" s="444"/>
      <c r="JA68" s="444"/>
      <c r="JB68" s="444"/>
      <c r="JC68" s="444"/>
      <c r="JD68" s="444"/>
      <c r="JE68" s="444"/>
      <c r="JF68" s="444"/>
      <c r="JG68" s="444"/>
      <c r="JH68" s="444"/>
      <c r="JI68" s="444"/>
      <c r="JJ68" s="444"/>
      <c r="JK68" s="444"/>
      <c r="JL68" s="444"/>
      <c r="JM68" s="444"/>
      <c r="JN68" s="444"/>
      <c r="JO68" s="444"/>
      <c r="JP68" s="444"/>
      <c r="JQ68" s="444"/>
      <c r="JR68" s="444"/>
      <c r="JS68" s="444"/>
      <c r="JT68" s="444"/>
      <c r="JU68" s="444"/>
      <c r="JV68" s="444"/>
      <c r="JW68" s="444"/>
      <c r="JX68" s="444"/>
      <c r="JY68" s="444"/>
      <c r="JZ68" s="444"/>
      <c r="KA68" s="444"/>
      <c r="KB68" s="444"/>
      <c r="KC68" s="444"/>
      <c r="KD68" s="444"/>
      <c r="KE68" s="444"/>
      <c r="KF68" s="444"/>
      <c r="KG68" s="444"/>
      <c r="KH68" s="444"/>
      <c r="KI68" s="444"/>
      <c r="KJ68" s="444"/>
      <c r="KK68" s="444"/>
      <c r="KL68" s="444"/>
      <c r="KM68" s="444"/>
      <c r="KN68" s="444"/>
      <c r="KO68" s="444"/>
      <c r="KP68" s="444"/>
      <c r="KQ68" s="444"/>
      <c r="KR68" s="444"/>
      <c r="KS68" s="444"/>
      <c r="KT68" s="444"/>
      <c r="KU68" s="444"/>
      <c r="KV68" s="444"/>
      <c r="KW68" s="444"/>
      <c r="KX68" s="444"/>
      <c r="KY68" s="444"/>
      <c r="KZ68" s="444"/>
      <c r="LA68" s="444"/>
      <c r="LB68" s="444"/>
      <c r="LC68" s="444"/>
      <c r="LD68" s="444"/>
      <c r="LE68" s="444"/>
      <c r="LF68" s="444"/>
      <c r="LG68" s="444"/>
      <c r="LH68" s="444"/>
      <c r="LI68" s="444"/>
      <c r="LJ68" s="444"/>
      <c r="LK68" s="444"/>
      <c r="LL68" s="444"/>
      <c r="LM68" s="444"/>
      <c r="LN68" s="444"/>
      <c r="LO68" s="444"/>
      <c r="LP68" s="444"/>
      <c r="LQ68" s="444"/>
      <c r="LR68" s="444"/>
      <c r="LS68" s="444"/>
      <c r="LT68" s="444"/>
      <c r="LU68" s="444"/>
      <c r="LV68" s="444"/>
      <c r="LW68" s="444"/>
      <c r="LX68" s="444"/>
      <c r="LY68" s="444"/>
      <c r="LZ68" s="444"/>
      <c r="MA68" s="444"/>
      <c r="MB68" s="444"/>
      <c r="MC68" s="444"/>
      <c r="MD68" s="444"/>
      <c r="ME68" s="444"/>
      <c r="MF68" s="444"/>
      <c r="MG68" s="444"/>
      <c r="MH68" s="444"/>
      <c r="MI68" s="444"/>
      <c r="MJ68" s="444"/>
      <c r="MK68" s="444"/>
      <c r="ML68" s="444"/>
      <c r="MM68" s="444"/>
      <c r="MN68" s="444"/>
      <c r="MO68" s="444"/>
      <c r="MP68" s="444"/>
      <c r="MQ68" s="444"/>
      <c r="MR68" s="444"/>
      <c r="MS68" s="444"/>
      <c r="MT68" s="444"/>
      <c r="MU68" s="444"/>
      <c r="MV68" s="444"/>
      <c r="MW68" s="444"/>
      <c r="MX68" s="444"/>
      <c r="MY68" s="444"/>
      <c r="MZ68" s="444"/>
      <c r="NA68" s="444"/>
      <c r="NB68" s="444"/>
      <c r="NC68" s="444"/>
      <c r="ND68" s="444"/>
      <c r="NE68" s="444"/>
      <c r="NF68" s="444"/>
      <c r="NG68" s="444"/>
      <c r="NH68" s="444"/>
      <c r="NI68" s="444"/>
      <c r="NJ68" s="444"/>
      <c r="NK68" s="444"/>
      <c r="NL68" s="444"/>
      <c r="NM68" s="444"/>
      <c r="NN68" s="444"/>
      <c r="NO68" s="444"/>
      <c r="NP68" s="444"/>
      <c r="NQ68" s="444"/>
      <c r="NR68" s="444"/>
      <c r="NS68" s="444"/>
      <c r="NT68" s="444"/>
      <c r="NU68" s="444"/>
      <c r="NV68" s="444"/>
      <c r="NW68" s="444"/>
      <c r="NX68" s="444"/>
      <c r="NY68" s="444"/>
      <c r="NZ68" s="444"/>
      <c r="OA68" s="444"/>
      <c r="OB68" s="444"/>
      <c r="OC68" s="444"/>
      <c r="OD68" s="444"/>
      <c r="OE68" s="444"/>
      <c r="OF68" s="444"/>
      <c r="OG68" s="444"/>
      <c r="OH68" s="444"/>
      <c r="OI68" s="444"/>
      <c r="OJ68" s="444"/>
      <c r="OK68" s="444"/>
      <c r="OL68" s="444"/>
      <c r="OM68" s="444"/>
      <c r="ON68" s="444"/>
      <c r="OO68" s="444"/>
      <c r="OP68" s="444"/>
      <c r="OQ68" s="444"/>
      <c r="OR68" s="444"/>
      <c r="OS68" s="444"/>
      <c r="OT68" s="444"/>
      <c r="OU68" s="444"/>
      <c r="OV68" s="444"/>
      <c r="OW68" s="444"/>
      <c r="OX68" s="444"/>
      <c r="OY68" s="444"/>
      <c r="OZ68" s="444"/>
      <c r="PA68" s="444"/>
      <c r="PB68" s="444"/>
      <c r="PC68" s="444"/>
      <c r="PD68" s="444"/>
      <c r="PE68" s="444"/>
      <c r="PF68" s="444"/>
      <c r="PG68" s="444"/>
      <c r="PH68" s="444"/>
      <c r="PI68" s="444"/>
      <c r="PJ68" s="444"/>
      <c r="PK68" s="444"/>
      <c r="PL68" s="444"/>
      <c r="PM68" s="444"/>
      <c r="PN68" s="444"/>
      <c r="PO68" s="444"/>
      <c r="PP68" s="444"/>
      <c r="PQ68" s="444"/>
      <c r="PR68" s="444"/>
      <c r="PS68" s="444"/>
      <c r="PT68" s="444"/>
      <c r="PU68" s="444"/>
      <c r="PV68" s="444"/>
      <c r="PW68" s="444"/>
      <c r="PX68" s="444"/>
      <c r="PY68" s="444"/>
      <c r="PZ68" s="444"/>
      <c r="QA68" s="444"/>
      <c r="QB68" s="444"/>
      <c r="QC68" s="444"/>
      <c r="QD68" s="444"/>
      <c r="QE68" s="444"/>
      <c r="QF68" s="444"/>
      <c r="QG68" s="444"/>
      <c r="QH68" s="444"/>
      <c r="QI68" s="444"/>
      <c r="QJ68" s="444"/>
      <c r="QK68" s="444"/>
      <c r="QL68" s="444"/>
      <c r="QM68" s="444"/>
      <c r="QN68" s="444"/>
      <c r="QO68" s="444"/>
      <c r="QP68" s="444"/>
      <c r="QQ68" s="444"/>
      <c r="QR68" s="444"/>
      <c r="QS68" s="444"/>
      <c r="QT68" s="444"/>
      <c r="QU68" s="444"/>
      <c r="QV68" s="444"/>
      <c r="QW68" s="444"/>
      <c r="QX68" s="444"/>
      <c r="QY68" s="444"/>
      <c r="QZ68" s="444"/>
      <c r="RA68" s="444"/>
      <c r="RB68" s="444"/>
      <c r="RC68" s="444"/>
      <c r="RD68" s="444"/>
      <c r="RE68" s="444"/>
      <c r="RF68" s="444"/>
      <c r="RG68" s="444"/>
      <c r="RH68" s="444"/>
      <c r="RI68" s="444"/>
      <c r="RJ68" s="444"/>
      <c r="RK68" s="444"/>
      <c r="RL68" s="444"/>
      <c r="RM68" s="444"/>
      <c r="RN68" s="444"/>
      <c r="RO68" s="444"/>
      <c r="RP68" s="444"/>
      <c r="RQ68" s="444"/>
      <c r="RR68" s="444"/>
      <c r="RS68" s="444"/>
      <c r="RT68" s="444"/>
      <c r="RU68" s="444"/>
      <c r="RV68" s="444"/>
      <c r="RW68" s="444"/>
      <c r="RX68" s="444"/>
      <c r="RY68" s="444"/>
      <c r="RZ68" s="444"/>
      <c r="SA68" s="444"/>
      <c r="SB68" s="444"/>
      <c r="SC68" s="444"/>
      <c r="SD68" s="444"/>
      <c r="SE68" s="444"/>
      <c r="SF68" s="444"/>
      <c r="SG68" s="444"/>
      <c r="SH68" s="444"/>
      <c r="SI68" s="444"/>
      <c r="SJ68" s="444"/>
      <c r="SK68" s="444"/>
      <c r="SL68" s="444"/>
      <c r="SM68" s="444"/>
      <c r="SN68" s="444"/>
      <c r="SO68" s="444"/>
      <c r="SP68" s="444"/>
      <c r="SQ68" s="444"/>
      <c r="SR68" s="444"/>
      <c r="SS68" s="444"/>
      <c r="ST68" s="444"/>
      <c r="SU68" s="444"/>
      <c r="SV68" s="444"/>
      <c r="SW68" s="444"/>
      <c r="SX68" s="444"/>
      <c r="SY68" s="444"/>
      <c r="SZ68" s="444"/>
      <c r="TA68" s="444"/>
      <c r="TB68" s="444"/>
      <c r="TC68" s="444"/>
      <c r="TD68" s="444"/>
      <c r="TE68" s="444"/>
      <c r="TF68" s="444"/>
      <c r="TG68" s="444"/>
      <c r="TH68" s="444"/>
      <c r="TI68" s="444"/>
      <c r="TJ68" s="444"/>
      <c r="TK68" s="444"/>
      <c r="TL68" s="444"/>
      <c r="TM68" s="444"/>
      <c r="TN68" s="444"/>
      <c r="TO68" s="444"/>
      <c r="TP68" s="444"/>
      <c r="TQ68" s="444"/>
      <c r="TR68" s="444"/>
      <c r="TS68" s="444"/>
      <c r="TT68" s="444"/>
      <c r="TU68" s="444"/>
      <c r="TV68" s="444"/>
      <c r="TW68" s="444"/>
      <c r="TX68" s="444"/>
      <c r="TY68" s="444"/>
      <c r="TZ68" s="444"/>
      <c r="UA68" s="444"/>
      <c r="UB68" s="444"/>
      <c r="UC68" s="444"/>
      <c r="UD68" s="444"/>
      <c r="UE68" s="444"/>
      <c r="UF68" s="444"/>
      <c r="UG68" s="444"/>
      <c r="UH68" s="444"/>
      <c r="UI68" s="444"/>
      <c r="UJ68" s="444"/>
      <c r="UK68" s="444"/>
      <c r="UL68" s="444"/>
      <c r="UM68" s="444"/>
      <c r="UN68" s="444"/>
      <c r="UO68" s="444"/>
      <c r="UP68" s="444"/>
      <c r="UQ68" s="444"/>
      <c r="UR68" s="444"/>
      <c r="US68" s="444"/>
      <c r="UT68" s="444"/>
      <c r="UU68" s="444"/>
      <c r="UV68" s="444"/>
      <c r="UW68" s="444"/>
      <c r="UX68" s="444"/>
      <c r="UY68" s="444"/>
      <c r="UZ68" s="444"/>
      <c r="VA68" s="444"/>
      <c r="VB68" s="444"/>
      <c r="VC68" s="444"/>
      <c r="VD68" s="444"/>
      <c r="VE68" s="444"/>
      <c r="VF68" s="444"/>
      <c r="VG68" s="444"/>
      <c r="VH68" s="444"/>
      <c r="VI68" s="444"/>
      <c r="VJ68" s="444"/>
      <c r="VK68" s="444"/>
      <c r="VL68" s="444"/>
      <c r="VM68" s="444"/>
      <c r="VN68" s="444"/>
      <c r="VO68" s="444"/>
      <c r="VP68" s="444"/>
      <c r="VQ68" s="444"/>
      <c r="VR68" s="444"/>
      <c r="VS68" s="444"/>
      <c r="VT68" s="444"/>
      <c r="VU68" s="444"/>
      <c r="VV68" s="444"/>
      <c r="VW68" s="444"/>
      <c r="VX68" s="444"/>
      <c r="VY68" s="444"/>
      <c r="VZ68" s="444"/>
      <c r="WA68" s="444"/>
      <c r="WB68" s="444"/>
      <c r="WC68" s="444"/>
      <c r="WD68" s="444"/>
      <c r="WE68" s="444"/>
      <c r="WF68" s="444"/>
      <c r="WG68" s="444"/>
      <c r="WH68" s="444"/>
      <c r="WI68" s="444"/>
      <c r="WJ68" s="444"/>
      <c r="WK68" s="444"/>
      <c r="WL68" s="444"/>
      <c r="WM68" s="444"/>
      <c r="WN68" s="444"/>
      <c r="WO68" s="444"/>
      <c r="WP68" s="444"/>
      <c r="WQ68" s="444"/>
      <c r="WR68" s="444"/>
      <c r="WS68" s="444"/>
      <c r="WT68" s="444"/>
      <c r="WU68" s="444"/>
      <c r="WV68" s="444"/>
      <c r="WW68" s="444"/>
      <c r="WX68" s="444"/>
      <c r="WY68" s="444"/>
      <c r="WZ68" s="444"/>
      <c r="XA68" s="444"/>
      <c r="XB68" s="444"/>
      <c r="XC68" s="444"/>
      <c r="XD68" s="444"/>
      <c r="XE68" s="444"/>
      <c r="XF68" s="444"/>
      <c r="XG68" s="443"/>
    </row>
    <row r="69" spans="1:631" s="455" customFormat="1" ht="14.4">
      <c r="A69" s="1137"/>
      <c r="B69" s="1163" t="s">
        <v>241</v>
      </c>
      <c r="C69" s="1164" t="s">
        <v>834</v>
      </c>
      <c r="D69" s="1172"/>
      <c r="E69" s="374">
        <f t="shared" ref="E69:E100" si="16">(L69/$L$154)*D69</f>
        <v>0</v>
      </c>
      <c r="F69" s="1166"/>
      <c r="G69" s="1167">
        <v>16</v>
      </c>
      <c r="H69" s="1168">
        <f t="shared" si="4"/>
        <v>0</v>
      </c>
      <c r="I69" s="1169">
        <f t="shared" si="5"/>
        <v>572.645625</v>
      </c>
      <c r="J69" s="1169">
        <f t="shared" si="6"/>
        <v>572.645625</v>
      </c>
      <c r="K69" s="447">
        <f t="shared" si="7"/>
        <v>0</v>
      </c>
      <c r="L69" s="448">
        <v>0</v>
      </c>
      <c r="M69" s="447"/>
      <c r="N69" s="1170">
        <v>1374.36</v>
      </c>
      <c r="O69" s="1170">
        <v>9162.33</v>
      </c>
      <c r="P69" s="449">
        <f t="shared" si="8"/>
        <v>0</v>
      </c>
      <c r="Q69" s="1170">
        <v>9162.33</v>
      </c>
      <c r="R69" s="449"/>
      <c r="S69" s="450"/>
      <c r="T69" s="449"/>
      <c r="U69" s="451"/>
      <c r="V69" s="450">
        <f t="shared" si="15"/>
        <v>0</v>
      </c>
      <c r="W69" s="449">
        <f t="shared" si="15"/>
        <v>0</v>
      </c>
      <c r="X69" s="449">
        <v>0</v>
      </c>
      <c r="Y69" s="452">
        <f t="shared" ref="Y69:Y89" si="17">IF(L69=0,0,(HLOOKUP(F69,ACElectric_2014_2015,D69+1,FALSE)))</f>
        <v>0</v>
      </c>
      <c r="Z69" s="450">
        <f t="shared" ref="Z69:Z89" si="18">Y69*L69</f>
        <v>0</v>
      </c>
      <c r="AA69" s="453" t="str">
        <f t="shared" si="9"/>
        <v/>
      </c>
      <c r="AB69" s="1171" t="str">
        <f t="shared" si="10"/>
        <v/>
      </c>
      <c r="AC69" s="444"/>
      <c r="AD69" s="444"/>
      <c r="AE69" s="444"/>
      <c r="AF69" s="444"/>
      <c r="AG69" s="444"/>
      <c r="AH69" s="444"/>
      <c r="AI69" s="444"/>
      <c r="AJ69" s="444"/>
      <c r="AK69" s="444"/>
      <c r="AL69" s="444"/>
      <c r="AM69" s="444"/>
      <c r="AN69" s="444"/>
      <c r="AO69" s="444"/>
      <c r="AP69" s="444"/>
      <c r="AQ69" s="444"/>
      <c r="AR69" s="444"/>
      <c r="AS69" s="444"/>
      <c r="AT69" s="444"/>
      <c r="AU69" s="444"/>
      <c r="AV69" s="444"/>
      <c r="AW69" s="444"/>
      <c r="AX69" s="444"/>
      <c r="AY69" s="444"/>
      <c r="AZ69" s="444"/>
      <c r="BA69" s="444"/>
      <c r="BB69" s="444"/>
      <c r="BC69" s="444"/>
      <c r="BD69" s="444"/>
      <c r="BE69" s="444"/>
      <c r="BF69" s="444"/>
      <c r="BG69" s="444"/>
      <c r="BH69" s="444"/>
      <c r="BI69" s="444"/>
      <c r="BJ69" s="444"/>
      <c r="BK69" s="444"/>
      <c r="BL69" s="444"/>
      <c r="BM69" s="444"/>
      <c r="BN69" s="444"/>
      <c r="BO69" s="444"/>
      <c r="BP69" s="444"/>
      <c r="BQ69" s="444"/>
      <c r="BR69" s="444"/>
      <c r="BS69" s="444"/>
      <c r="BT69" s="444"/>
      <c r="BU69" s="444"/>
      <c r="BV69" s="444"/>
      <c r="BW69" s="444"/>
      <c r="BX69" s="444"/>
      <c r="BY69" s="444"/>
      <c r="BZ69" s="444"/>
      <c r="CA69" s="444"/>
      <c r="CB69" s="444"/>
      <c r="CC69" s="444"/>
      <c r="CD69" s="444"/>
      <c r="CE69" s="444"/>
      <c r="CF69" s="444"/>
      <c r="CG69" s="444"/>
      <c r="CH69" s="444"/>
      <c r="CI69" s="444"/>
      <c r="CJ69" s="444"/>
      <c r="CK69" s="444"/>
      <c r="CL69" s="444"/>
      <c r="CM69" s="444"/>
      <c r="CN69" s="444"/>
      <c r="CO69" s="444"/>
      <c r="CP69" s="444"/>
      <c r="CQ69" s="444"/>
      <c r="CR69" s="444"/>
      <c r="CS69" s="444"/>
      <c r="CT69" s="444"/>
      <c r="CU69" s="444"/>
      <c r="CV69" s="444"/>
      <c r="CW69" s="444"/>
      <c r="CX69" s="444"/>
      <c r="CY69" s="444"/>
      <c r="CZ69" s="444"/>
      <c r="DA69" s="444"/>
      <c r="DB69" s="444"/>
      <c r="DC69" s="444"/>
      <c r="DD69" s="444"/>
      <c r="DE69" s="444"/>
      <c r="DF69" s="444"/>
      <c r="DG69" s="444"/>
      <c r="DH69" s="444"/>
      <c r="DI69" s="444"/>
      <c r="DJ69" s="444"/>
      <c r="DK69" s="444"/>
      <c r="DL69" s="444"/>
      <c r="DM69" s="444"/>
      <c r="DN69" s="444"/>
      <c r="DO69" s="444"/>
      <c r="DP69" s="444"/>
      <c r="DQ69" s="444"/>
      <c r="DR69" s="444"/>
      <c r="DS69" s="444"/>
      <c r="DT69" s="444"/>
      <c r="DU69" s="444"/>
      <c r="DV69" s="444"/>
      <c r="DW69" s="444"/>
      <c r="DX69" s="444"/>
      <c r="DY69" s="444"/>
      <c r="DZ69" s="444"/>
      <c r="EA69" s="444"/>
      <c r="EB69" s="444"/>
      <c r="EC69" s="444"/>
      <c r="ED69" s="444"/>
      <c r="EE69" s="444"/>
      <c r="EF69" s="444"/>
      <c r="EG69" s="444"/>
      <c r="EH69" s="444"/>
      <c r="EI69" s="444"/>
      <c r="EJ69" s="444"/>
      <c r="EK69" s="444"/>
      <c r="EL69" s="444"/>
      <c r="EM69" s="444"/>
      <c r="EN69" s="444"/>
      <c r="EO69" s="444"/>
      <c r="EP69" s="444"/>
      <c r="EQ69" s="444"/>
      <c r="ER69" s="444"/>
      <c r="ES69" s="444"/>
      <c r="ET69" s="444"/>
      <c r="EU69" s="444"/>
      <c r="EV69" s="444"/>
      <c r="EW69" s="444"/>
      <c r="EX69" s="444"/>
      <c r="EY69" s="444"/>
      <c r="EZ69" s="444"/>
      <c r="FA69" s="444"/>
      <c r="FB69" s="444"/>
      <c r="FC69" s="444"/>
      <c r="FD69" s="444"/>
      <c r="FE69" s="444"/>
      <c r="FF69" s="444"/>
      <c r="FG69" s="444"/>
      <c r="FH69" s="444"/>
      <c r="FI69" s="444"/>
      <c r="FJ69" s="444"/>
      <c r="FK69" s="444"/>
      <c r="FL69" s="444"/>
      <c r="FM69" s="444"/>
      <c r="FN69" s="444"/>
      <c r="FO69" s="444"/>
      <c r="FP69" s="444"/>
      <c r="FQ69" s="444"/>
      <c r="FR69" s="444"/>
      <c r="FS69" s="444"/>
      <c r="FT69" s="444"/>
      <c r="FU69" s="444"/>
      <c r="FV69" s="444"/>
      <c r="FW69" s="444"/>
      <c r="FX69" s="444"/>
      <c r="FY69" s="444"/>
      <c r="FZ69" s="444"/>
      <c r="GA69" s="444"/>
      <c r="GB69" s="444"/>
      <c r="GC69" s="444"/>
      <c r="GD69" s="444"/>
      <c r="GE69" s="444"/>
      <c r="GF69" s="444"/>
      <c r="GG69" s="444"/>
      <c r="GH69" s="444"/>
      <c r="GI69" s="444"/>
      <c r="GJ69" s="444"/>
      <c r="GK69" s="444"/>
      <c r="GL69" s="444"/>
      <c r="GM69" s="444"/>
      <c r="GN69" s="444"/>
      <c r="GO69" s="444"/>
      <c r="GP69" s="444"/>
      <c r="GQ69" s="444"/>
      <c r="GR69" s="444"/>
      <c r="GS69" s="444"/>
      <c r="GT69" s="444"/>
      <c r="GU69" s="444"/>
      <c r="GV69" s="444"/>
      <c r="GW69" s="444"/>
      <c r="GX69" s="444"/>
      <c r="GY69" s="444"/>
      <c r="GZ69" s="444"/>
      <c r="HA69" s="444"/>
      <c r="HB69" s="444"/>
      <c r="HC69" s="444"/>
      <c r="HD69" s="444"/>
      <c r="HE69" s="444"/>
      <c r="HF69" s="444"/>
      <c r="HG69" s="444"/>
      <c r="HH69" s="444"/>
      <c r="HI69" s="444"/>
      <c r="HJ69" s="444"/>
      <c r="HK69" s="444"/>
      <c r="HL69" s="444"/>
      <c r="HM69" s="444"/>
      <c r="HN69" s="444"/>
      <c r="HO69" s="444"/>
      <c r="HP69" s="444"/>
      <c r="HQ69" s="444"/>
      <c r="HR69" s="444"/>
      <c r="HS69" s="444"/>
      <c r="HT69" s="444"/>
      <c r="HU69" s="444"/>
      <c r="HV69" s="444"/>
      <c r="HW69" s="444"/>
      <c r="HX69" s="444"/>
      <c r="HY69" s="444"/>
      <c r="HZ69" s="444"/>
      <c r="IA69" s="444"/>
      <c r="IB69" s="444"/>
      <c r="IC69" s="444"/>
      <c r="ID69" s="444"/>
      <c r="IE69" s="444"/>
      <c r="IF69" s="444"/>
      <c r="IG69" s="444"/>
      <c r="IH69" s="444"/>
      <c r="II69" s="444"/>
      <c r="IJ69" s="444"/>
      <c r="IK69" s="444"/>
      <c r="IL69" s="444"/>
      <c r="IM69" s="444"/>
      <c r="IN69" s="444"/>
      <c r="IO69" s="444"/>
      <c r="IP69" s="444"/>
      <c r="IQ69" s="444"/>
      <c r="IR69" s="444"/>
      <c r="IS69" s="444"/>
      <c r="IT69" s="444"/>
      <c r="IU69" s="444"/>
      <c r="IV69" s="444"/>
      <c r="IW69" s="444"/>
      <c r="IX69" s="444"/>
      <c r="IY69" s="444"/>
      <c r="IZ69" s="444"/>
      <c r="JA69" s="444"/>
      <c r="JB69" s="444"/>
      <c r="JC69" s="444"/>
      <c r="JD69" s="444"/>
      <c r="JE69" s="444"/>
      <c r="JF69" s="444"/>
      <c r="JG69" s="444"/>
      <c r="JH69" s="444"/>
      <c r="JI69" s="444"/>
      <c r="JJ69" s="444"/>
      <c r="JK69" s="444"/>
      <c r="JL69" s="444"/>
      <c r="JM69" s="444"/>
      <c r="JN69" s="444"/>
      <c r="JO69" s="444"/>
      <c r="JP69" s="444"/>
      <c r="JQ69" s="444"/>
      <c r="JR69" s="444"/>
      <c r="JS69" s="444"/>
      <c r="JT69" s="444"/>
      <c r="JU69" s="444"/>
      <c r="JV69" s="444"/>
      <c r="JW69" s="444"/>
      <c r="JX69" s="444"/>
      <c r="JY69" s="444"/>
      <c r="JZ69" s="444"/>
      <c r="KA69" s="444"/>
      <c r="KB69" s="444"/>
      <c r="KC69" s="444"/>
      <c r="KD69" s="444"/>
      <c r="KE69" s="444"/>
      <c r="KF69" s="444"/>
      <c r="KG69" s="444"/>
      <c r="KH69" s="444"/>
      <c r="KI69" s="444"/>
      <c r="KJ69" s="444"/>
      <c r="KK69" s="444"/>
      <c r="KL69" s="444"/>
      <c r="KM69" s="444"/>
      <c r="KN69" s="444"/>
      <c r="KO69" s="444"/>
      <c r="KP69" s="444"/>
      <c r="KQ69" s="444"/>
      <c r="KR69" s="444"/>
      <c r="KS69" s="444"/>
      <c r="KT69" s="444"/>
      <c r="KU69" s="444"/>
      <c r="KV69" s="444"/>
      <c r="KW69" s="444"/>
      <c r="KX69" s="444"/>
      <c r="KY69" s="444"/>
      <c r="KZ69" s="444"/>
      <c r="LA69" s="444"/>
      <c r="LB69" s="444"/>
      <c r="LC69" s="444"/>
      <c r="LD69" s="444"/>
      <c r="LE69" s="444"/>
      <c r="LF69" s="444"/>
      <c r="LG69" s="444"/>
      <c r="LH69" s="444"/>
      <c r="LI69" s="444"/>
      <c r="LJ69" s="444"/>
      <c r="LK69" s="444"/>
      <c r="LL69" s="444"/>
      <c r="LM69" s="444"/>
      <c r="LN69" s="444"/>
      <c r="LO69" s="444"/>
      <c r="LP69" s="444"/>
      <c r="LQ69" s="444"/>
      <c r="LR69" s="444"/>
      <c r="LS69" s="444"/>
      <c r="LT69" s="444"/>
      <c r="LU69" s="444"/>
      <c r="LV69" s="444"/>
      <c r="LW69" s="444"/>
      <c r="LX69" s="444"/>
      <c r="LY69" s="444"/>
      <c r="LZ69" s="444"/>
      <c r="MA69" s="444"/>
      <c r="MB69" s="444"/>
      <c r="MC69" s="444"/>
      <c r="MD69" s="444"/>
      <c r="ME69" s="444"/>
      <c r="MF69" s="444"/>
      <c r="MG69" s="444"/>
      <c r="MH69" s="444"/>
      <c r="MI69" s="444"/>
      <c r="MJ69" s="444"/>
      <c r="MK69" s="444"/>
      <c r="ML69" s="444"/>
      <c r="MM69" s="444"/>
      <c r="MN69" s="444"/>
      <c r="MO69" s="444"/>
      <c r="MP69" s="444"/>
      <c r="MQ69" s="444"/>
      <c r="MR69" s="444"/>
      <c r="MS69" s="444"/>
      <c r="MT69" s="444"/>
      <c r="MU69" s="444"/>
      <c r="MV69" s="444"/>
      <c r="MW69" s="444"/>
      <c r="MX69" s="444"/>
      <c r="MY69" s="444"/>
      <c r="MZ69" s="444"/>
      <c r="NA69" s="444"/>
      <c r="NB69" s="444"/>
      <c r="NC69" s="444"/>
      <c r="ND69" s="444"/>
      <c r="NE69" s="444"/>
      <c r="NF69" s="444"/>
      <c r="NG69" s="444"/>
      <c r="NH69" s="444"/>
      <c r="NI69" s="444"/>
      <c r="NJ69" s="444"/>
      <c r="NK69" s="444"/>
      <c r="NL69" s="444"/>
      <c r="NM69" s="444"/>
      <c r="NN69" s="444"/>
      <c r="NO69" s="444"/>
      <c r="NP69" s="444"/>
      <c r="NQ69" s="444"/>
      <c r="NR69" s="444"/>
      <c r="NS69" s="444"/>
      <c r="NT69" s="444"/>
      <c r="NU69" s="444"/>
      <c r="NV69" s="444"/>
      <c r="NW69" s="444"/>
      <c r="NX69" s="444"/>
      <c r="NY69" s="444"/>
      <c r="NZ69" s="444"/>
      <c r="OA69" s="444"/>
      <c r="OB69" s="444"/>
      <c r="OC69" s="444"/>
      <c r="OD69" s="444"/>
      <c r="OE69" s="444"/>
      <c r="OF69" s="444"/>
      <c r="OG69" s="444"/>
      <c r="OH69" s="444"/>
      <c r="OI69" s="444"/>
      <c r="OJ69" s="444"/>
      <c r="OK69" s="444"/>
      <c r="OL69" s="444"/>
      <c r="OM69" s="444"/>
      <c r="ON69" s="444"/>
      <c r="OO69" s="444"/>
      <c r="OP69" s="444"/>
      <c r="OQ69" s="444"/>
      <c r="OR69" s="444"/>
      <c r="OS69" s="444"/>
      <c r="OT69" s="444"/>
      <c r="OU69" s="444"/>
      <c r="OV69" s="444"/>
      <c r="OW69" s="444"/>
      <c r="OX69" s="444"/>
      <c r="OY69" s="444"/>
      <c r="OZ69" s="444"/>
      <c r="PA69" s="444"/>
      <c r="PB69" s="444"/>
      <c r="PC69" s="444"/>
      <c r="PD69" s="444"/>
      <c r="PE69" s="444"/>
      <c r="PF69" s="444"/>
      <c r="PG69" s="444"/>
      <c r="PH69" s="444"/>
      <c r="PI69" s="444"/>
      <c r="PJ69" s="444"/>
      <c r="PK69" s="444"/>
      <c r="PL69" s="444"/>
      <c r="PM69" s="444"/>
      <c r="PN69" s="444"/>
      <c r="PO69" s="444"/>
      <c r="PP69" s="444"/>
      <c r="PQ69" s="444"/>
      <c r="PR69" s="444"/>
      <c r="PS69" s="444"/>
      <c r="PT69" s="444"/>
      <c r="PU69" s="444"/>
      <c r="PV69" s="444"/>
      <c r="PW69" s="444"/>
      <c r="PX69" s="444"/>
      <c r="PY69" s="444"/>
      <c r="PZ69" s="444"/>
      <c r="QA69" s="444"/>
      <c r="QB69" s="444"/>
      <c r="QC69" s="444"/>
      <c r="QD69" s="444"/>
      <c r="QE69" s="444"/>
      <c r="QF69" s="444"/>
      <c r="QG69" s="444"/>
      <c r="QH69" s="444"/>
      <c r="QI69" s="444"/>
      <c r="QJ69" s="444"/>
      <c r="QK69" s="444"/>
      <c r="QL69" s="444"/>
      <c r="QM69" s="444"/>
      <c r="QN69" s="444"/>
      <c r="QO69" s="444"/>
      <c r="QP69" s="444"/>
      <c r="QQ69" s="444"/>
      <c r="QR69" s="444"/>
      <c r="QS69" s="444"/>
      <c r="QT69" s="444"/>
      <c r="QU69" s="444"/>
      <c r="QV69" s="444"/>
      <c r="QW69" s="444"/>
      <c r="QX69" s="444"/>
      <c r="QY69" s="444"/>
      <c r="QZ69" s="444"/>
      <c r="RA69" s="444"/>
      <c r="RB69" s="444"/>
      <c r="RC69" s="444"/>
      <c r="RD69" s="444"/>
      <c r="RE69" s="444"/>
      <c r="RF69" s="444"/>
      <c r="RG69" s="444"/>
      <c r="RH69" s="444"/>
      <c r="RI69" s="444"/>
      <c r="RJ69" s="444"/>
      <c r="RK69" s="444"/>
      <c r="RL69" s="444"/>
      <c r="RM69" s="444"/>
      <c r="RN69" s="444"/>
      <c r="RO69" s="444"/>
      <c r="RP69" s="444"/>
      <c r="RQ69" s="444"/>
      <c r="RR69" s="444"/>
      <c r="RS69" s="444"/>
      <c r="RT69" s="444"/>
      <c r="RU69" s="444"/>
      <c r="RV69" s="444"/>
      <c r="RW69" s="444"/>
      <c r="RX69" s="444"/>
      <c r="RY69" s="444"/>
      <c r="RZ69" s="444"/>
      <c r="SA69" s="444"/>
      <c r="SB69" s="444"/>
      <c r="SC69" s="444"/>
      <c r="SD69" s="444"/>
      <c r="SE69" s="444"/>
      <c r="SF69" s="444"/>
      <c r="SG69" s="444"/>
      <c r="SH69" s="444"/>
      <c r="SI69" s="444"/>
      <c r="SJ69" s="444"/>
      <c r="SK69" s="444"/>
      <c r="SL69" s="444"/>
      <c r="SM69" s="444"/>
      <c r="SN69" s="444"/>
      <c r="SO69" s="444"/>
      <c r="SP69" s="444"/>
      <c r="SQ69" s="444"/>
      <c r="SR69" s="444"/>
      <c r="SS69" s="444"/>
      <c r="ST69" s="444"/>
      <c r="SU69" s="444"/>
      <c r="SV69" s="444"/>
      <c r="SW69" s="444"/>
      <c r="SX69" s="444"/>
      <c r="SY69" s="444"/>
      <c r="SZ69" s="444"/>
      <c r="TA69" s="444"/>
      <c r="TB69" s="444"/>
      <c r="TC69" s="444"/>
      <c r="TD69" s="444"/>
      <c r="TE69" s="444"/>
      <c r="TF69" s="444"/>
      <c r="TG69" s="444"/>
      <c r="TH69" s="444"/>
      <c r="TI69" s="444"/>
      <c r="TJ69" s="444"/>
      <c r="TK69" s="444"/>
      <c r="TL69" s="444"/>
      <c r="TM69" s="444"/>
      <c r="TN69" s="444"/>
      <c r="TO69" s="444"/>
      <c r="TP69" s="444"/>
      <c r="TQ69" s="444"/>
      <c r="TR69" s="444"/>
      <c r="TS69" s="444"/>
      <c r="TT69" s="444"/>
      <c r="TU69" s="444"/>
      <c r="TV69" s="444"/>
      <c r="TW69" s="444"/>
      <c r="TX69" s="444"/>
      <c r="TY69" s="444"/>
      <c r="TZ69" s="444"/>
      <c r="UA69" s="444"/>
      <c r="UB69" s="444"/>
      <c r="UC69" s="444"/>
      <c r="UD69" s="444"/>
      <c r="UE69" s="444"/>
      <c r="UF69" s="444"/>
      <c r="UG69" s="444"/>
      <c r="UH69" s="444"/>
      <c r="UI69" s="444"/>
      <c r="UJ69" s="444"/>
      <c r="UK69" s="444"/>
      <c r="UL69" s="444"/>
      <c r="UM69" s="444"/>
      <c r="UN69" s="444"/>
      <c r="UO69" s="444"/>
      <c r="UP69" s="444"/>
      <c r="UQ69" s="444"/>
      <c r="UR69" s="444"/>
      <c r="US69" s="444"/>
      <c r="UT69" s="444"/>
      <c r="UU69" s="444"/>
      <c r="UV69" s="444"/>
      <c r="UW69" s="444"/>
      <c r="UX69" s="444"/>
      <c r="UY69" s="444"/>
      <c r="UZ69" s="444"/>
      <c r="VA69" s="444"/>
      <c r="VB69" s="444"/>
      <c r="VC69" s="444"/>
      <c r="VD69" s="444"/>
      <c r="VE69" s="444"/>
      <c r="VF69" s="444"/>
      <c r="VG69" s="444"/>
      <c r="VH69" s="444"/>
      <c r="VI69" s="444"/>
      <c r="VJ69" s="444"/>
      <c r="VK69" s="444"/>
      <c r="VL69" s="444"/>
      <c r="VM69" s="444"/>
      <c r="VN69" s="444"/>
      <c r="VO69" s="444"/>
      <c r="VP69" s="444"/>
      <c r="VQ69" s="444"/>
      <c r="VR69" s="444"/>
      <c r="VS69" s="444"/>
      <c r="VT69" s="444"/>
      <c r="VU69" s="444"/>
      <c r="VV69" s="444"/>
      <c r="VW69" s="444"/>
      <c r="VX69" s="444"/>
      <c r="VY69" s="444"/>
      <c r="VZ69" s="444"/>
      <c r="WA69" s="444"/>
      <c r="WB69" s="444"/>
      <c r="WC69" s="444"/>
      <c r="WD69" s="444"/>
      <c r="WE69" s="444"/>
      <c r="WF69" s="444"/>
      <c r="WG69" s="444"/>
      <c r="WH69" s="444"/>
      <c r="WI69" s="444"/>
      <c r="WJ69" s="444"/>
      <c r="WK69" s="444"/>
      <c r="WL69" s="444"/>
      <c r="WM69" s="444"/>
      <c r="WN69" s="444"/>
      <c r="WO69" s="444"/>
      <c r="WP69" s="444"/>
      <c r="WQ69" s="444"/>
      <c r="WR69" s="444"/>
      <c r="WS69" s="444"/>
      <c r="WT69" s="444"/>
      <c r="WU69" s="444"/>
      <c r="WV69" s="444"/>
      <c r="WW69" s="444"/>
      <c r="WX69" s="444"/>
      <c r="WY69" s="444"/>
      <c r="WZ69" s="444"/>
      <c r="XA69" s="444"/>
      <c r="XB69" s="444"/>
      <c r="XC69" s="444"/>
      <c r="XD69" s="444"/>
      <c r="XE69" s="444"/>
      <c r="XF69" s="444"/>
      <c r="XG69" s="443"/>
    </row>
    <row r="70" spans="1:631" s="455" customFormat="1" ht="14.4">
      <c r="A70" s="1137"/>
      <c r="B70" s="1163" t="s">
        <v>241</v>
      </c>
      <c r="C70" s="1164" t="s">
        <v>835</v>
      </c>
      <c r="D70" s="1172"/>
      <c r="E70" s="374">
        <f t="shared" si="16"/>
        <v>0</v>
      </c>
      <c r="F70" s="1166"/>
      <c r="G70" s="1167">
        <v>41</v>
      </c>
      <c r="H70" s="1168">
        <f t="shared" ref="H70:H89" si="19">L70/G70</f>
        <v>0</v>
      </c>
      <c r="I70" s="1169">
        <f t="shared" ref="I70:I89" si="20">O70/G70</f>
        <v>1483.8892682926828</v>
      </c>
      <c r="J70" s="1169">
        <f t="shared" ref="J70:J89" si="21">I70</f>
        <v>1483.8892682926828</v>
      </c>
      <c r="K70" s="447">
        <f t="shared" ref="K70:K133" si="22">J70-I70</f>
        <v>0</v>
      </c>
      <c r="L70" s="448">
        <v>0</v>
      </c>
      <c r="M70" s="447"/>
      <c r="N70" s="1170">
        <v>9125.94</v>
      </c>
      <c r="O70" s="1170">
        <v>60839.46</v>
      </c>
      <c r="P70" s="449">
        <f t="shared" ref="P70:P89" si="23">Q70-O70</f>
        <v>0</v>
      </c>
      <c r="Q70" s="1170">
        <v>60839.46</v>
      </c>
      <c r="R70" s="449"/>
      <c r="S70" s="450"/>
      <c r="T70" s="449"/>
      <c r="U70" s="451"/>
      <c r="V70" s="450">
        <f t="shared" si="15"/>
        <v>0</v>
      </c>
      <c r="W70" s="449">
        <f t="shared" si="15"/>
        <v>0</v>
      </c>
      <c r="X70" s="449">
        <v>0</v>
      </c>
      <c r="Y70" s="452">
        <f t="shared" si="17"/>
        <v>0</v>
      </c>
      <c r="Z70" s="450">
        <f t="shared" si="18"/>
        <v>0</v>
      </c>
      <c r="AA70" s="453" t="str">
        <f t="shared" ref="AA70:AA89" si="24">IFERROR(Z70/V70,"")</f>
        <v/>
      </c>
      <c r="AB70" s="1171" t="str">
        <f t="shared" ref="AB70:AB89" si="25">IFERROR(((Z70*1.1)+(X70))/W70,"")</f>
        <v/>
      </c>
      <c r="AC70" s="444"/>
      <c r="AD70" s="444"/>
      <c r="AE70" s="444"/>
      <c r="AF70" s="444"/>
      <c r="AG70" s="444"/>
      <c r="AH70" s="444"/>
      <c r="AI70" s="444"/>
      <c r="AJ70" s="444"/>
      <c r="AK70" s="444"/>
      <c r="AL70" s="444"/>
      <c r="AM70" s="444"/>
      <c r="AN70" s="444"/>
      <c r="AO70" s="444"/>
      <c r="AP70" s="444"/>
      <c r="AQ70" s="444"/>
      <c r="AR70" s="444"/>
      <c r="AS70" s="444"/>
      <c r="AT70" s="444"/>
      <c r="AU70" s="444"/>
      <c r="AV70" s="444"/>
      <c r="AW70" s="444"/>
      <c r="AX70" s="444"/>
      <c r="AY70" s="444"/>
      <c r="AZ70" s="444"/>
      <c r="BA70" s="444"/>
      <c r="BB70" s="444"/>
      <c r="BC70" s="444"/>
      <c r="BD70" s="444"/>
      <c r="BE70" s="444"/>
      <c r="BF70" s="444"/>
      <c r="BG70" s="444"/>
      <c r="BH70" s="444"/>
      <c r="BI70" s="444"/>
      <c r="BJ70" s="444"/>
      <c r="BK70" s="444"/>
      <c r="BL70" s="444"/>
      <c r="BM70" s="444"/>
      <c r="BN70" s="444"/>
      <c r="BO70" s="444"/>
      <c r="BP70" s="444"/>
      <c r="BQ70" s="444"/>
      <c r="BR70" s="444"/>
      <c r="BS70" s="444"/>
      <c r="BT70" s="444"/>
      <c r="BU70" s="444"/>
      <c r="BV70" s="444"/>
      <c r="BW70" s="444"/>
      <c r="BX70" s="444"/>
      <c r="BY70" s="444"/>
      <c r="BZ70" s="444"/>
      <c r="CA70" s="444"/>
      <c r="CB70" s="444"/>
      <c r="CC70" s="444"/>
      <c r="CD70" s="444"/>
      <c r="CE70" s="444"/>
      <c r="CF70" s="444"/>
      <c r="CG70" s="444"/>
      <c r="CH70" s="444"/>
      <c r="CI70" s="444"/>
      <c r="CJ70" s="444"/>
      <c r="CK70" s="444"/>
      <c r="CL70" s="444"/>
      <c r="CM70" s="444"/>
      <c r="CN70" s="444"/>
      <c r="CO70" s="444"/>
      <c r="CP70" s="444"/>
      <c r="CQ70" s="444"/>
      <c r="CR70" s="444"/>
      <c r="CS70" s="444"/>
      <c r="CT70" s="444"/>
      <c r="CU70" s="444"/>
      <c r="CV70" s="444"/>
      <c r="CW70" s="444"/>
      <c r="CX70" s="444"/>
      <c r="CY70" s="444"/>
      <c r="CZ70" s="444"/>
      <c r="DA70" s="444"/>
      <c r="DB70" s="444"/>
      <c r="DC70" s="444"/>
      <c r="DD70" s="444"/>
      <c r="DE70" s="444"/>
      <c r="DF70" s="444"/>
      <c r="DG70" s="444"/>
      <c r="DH70" s="444"/>
      <c r="DI70" s="444"/>
      <c r="DJ70" s="444"/>
      <c r="DK70" s="444"/>
      <c r="DL70" s="444"/>
      <c r="DM70" s="444"/>
      <c r="DN70" s="444"/>
      <c r="DO70" s="444"/>
      <c r="DP70" s="444"/>
      <c r="DQ70" s="444"/>
      <c r="DR70" s="444"/>
      <c r="DS70" s="444"/>
      <c r="DT70" s="444"/>
      <c r="DU70" s="444"/>
      <c r="DV70" s="444"/>
      <c r="DW70" s="444"/>
      <c r="DX70" s="444"/>
      <c r="DY70" s="444"/>
      <c r="DZ70" s="444"/>
      <c r="EA70" s="444"/>
      <c r="EB70" s="444"/>
      <c r="EC70" s="444"/>
      <c r="ED70" s="444"/>
      <c r="EE70" s="444"/>
      <c r="EF70" s="444"/>
      <c r="EG70" s="444"/>
      <c r="EH70" s="444"/>
      <c r="EI70" s="444"/>
      <c r="EJ70" s="444"/>
      <c r="EK70" s="444"/>
      <c r="EL70" s="444"/>
      <c r="EM70" s="444"/>
      <c r="EN70" s="444"/>
      <c r="EO70" s="444"/>
      <c r="EP70" s="444"/>
      <c r="EQ70" s="444"/>
      <c r="ER70" s="444"/>
      <c r="ES70" s="444"/>
      <c r="ET70" s="444"/>
      <c r="EU70" s="444"/>
      <c r="EV70" s="444"/>
      <c r="EW70" s="444"/>
      <c r="EX70" s="444"/>
      <c r="EY70" s="444"/>
      <c r="EZ70" s="444"/>
      <c r="FA70" s="444"/>
      <c r="FB70" s="444"/>
      <c r="FC70" s="444"/>
      <c r="FD70" s="444"/>
      <c r="FE70" s="444"/>
      <c r="FF70" s="444"/>
      <c r="FG70" s="444"/>
      <c r="FH70" s="444"/>
      <c r="FI70" s="444"/>
      <c r="FJ70" s="444"/>
      <c r="FK70" s="444"/>
      <c r="FL70" s="444"/>
      <c r="FM70" s="444"/>
      <c r="FN70" s="444"/>
      <c r="FO70" s="444"/>
      <c r="FP70" s="444"/>
      <c r="FQ70" s="444"/>
      <c r="FR70" s="444"/>
      <c r="FS70" s="444"/>
      <c r="FT70" s="444"/>
      <c r="FU70" s="444"/>
      <c r="FV70" s="444"/>
      <c r="FW70" s="444"/>
      <c r="FX70" s="444"/>
      <c r="FY70" s="444"/>
      <c r="FZ70" s="444"/>
      <c r="GA70" s="444"/>
      <c r="GB70" s="444"/>
      <c r="GC70" s="444"/>
      <c r="GD70" s="444"/>
      <c r="GE70" s="444"/>
      <c r="GF70" s="444"/>
      <c r="GG70" s="444"/>
      <c r="GH70" s="444"/>
      <c r="GI70" s="444"/>
      <c r="GJ70" s="444"/>
      <c r="GK70" s="444"/>
      <c r="GL70" s="444"/>
      <c r="GM70" s="444"/>
      <c r="GN70" s="444"/>
      <c r="GO70" s="444"/>
      <c r="GP70" s="444"/>
      <c r="GQ70" s="444"/>
      <c r="GR70" s="444"/>
      <c r="GS70" s="444"/>
      <c r="GT70" s="444"/>
      <c r="GU70" s="444"/>
      <c r="GV70" s="444"/>
      <c r="GW70" s="444"/>
      <c r="GX70" s="444"/>
      <c r="GY70" s="444"/>
      <c r="GZ70" s="444"/>
      <c r="HA70" s="444"/>
      <c r="HB70" s="444"/>
      <c r="HC70" s="444"/>
      <c r="HD70" s="444"/>
      <c r="HE70" s="444"/>
      <c r="HF70" s="444"/>
      <c r="HG70" s="444"/>
      <c r="HH70" s="444"/>
      <c r="HI70" s="444"/>
      <c r="HJ70" s="444"/>
      <c r="HK70" s="444"/>
      <c r="HL70" s="444"/>
      <c r="HM70" s="444"/>
      <c r="HN70" s="444"/>
      <c r="HO70" s="444"/>
      <c r="HP70" s="444"/>
      <c r="HQ70" s="444"/>
      <c r="HR70" s="444"/>
      <c r="HS70" s="444"/>
      <c r="HT70" s="444"/>
      <c r="HU70" s="444"/>
      <c r="HV70" s="444"/>
      <c r="HW70" s="444"/>
      <c r="HX70" s="444"/>
      <c r="HY70" s="444"/>
      <c r="HZ70" s="444"/>
      <c r="IA70" s="444"/>
      <c r="IB70" s="444"/>
      <c r="IC70" s="444"/>
      <c r="ID70" s="444"/>
      <c r="IE70" s="444"/>
      <c r="IF70" s="444"/>
      <c r="IG70" s="444"/>
      <c r="IH70" s="444"/>
      <c r="II70" s="444"/>
      <c r="IJ70" s="444"/>
      <c r="IK70" s="444"/>
      <c r="IL70" s="444"/>
      <c r="IM70" s="444"/>
      <c r="IN70" s="444"/>
      <c r="IO70" s="444"/>
      <c r="IP70" s="444"/>
      <c r="IQ70" s="444"/>
      <c r="IR70" s="444"/>
      <c r="IS70" s="444"/>
      <c r="IT70" s="444"/>
      <c r="IU70" s="444"/>
      <c r="IV70" s="444"/>
      <c r="IW70" s="444"/>
      <c r="IX70" s="444"/>
      <c r="IY70" s="444"/>
      <c r="IZ70" s="444"/>
      <c r="JA70" s="444"/>
      <c r="JB70" s="444"/>
      <c r="JC70" s="444"/>
      <c r="JD70" s="444"/>
      <c r="JE70" s="444"/>
      <c r="JF70" s="444"/>
      <c r="JG70" s="444"/>
      <c r="JH70" s="444"/>
      <c r="JI70" s="444"/>
      <c r="JJ70" s="444"/>
      <c r="JK70" s="444"/>
      <c r="JL70" s="444"/>
      <c r="JM70" s="444"/>
      <c r="JN70" s="444"/>
      <c r="JO70" s="444"/>
      <c r="JP70" s="444"/>
      <c r="JQ70" s="444"/>
      <c r="JR70" s="444"/>
      <c r="JS70" s="444"/>
      <c r="JT70" s="444"/>
      <c r="JU70" s="444"/>
      <c r="JV70" s="444"/>
      <c r="JW70" s="444"/>
      <c r="JX70" s="444"/>
      <c r="JY70" s="444"/>
      <c r="JZ70" s="444"/>
      <c r="KA70" s="444"/>
      <c r="KB70" s="444"/>
      <c r="KC70" s="444"/>
      <c r="KD70" s="444"/>
      <c r="KE70" s="444"/>
      <c r="KF70" s="444"/>
      <c r="KG70" s="444"/>
      <c r="KH70" s="444"/>
      <c r="KI70" s="444"/>
      <c r="KJ70" s="444"/>
      <c r="KK70" s="444"/>
      <c r="KL70" s="444"/>
      <c r="KM70" s="444"/>
      <c r="KN70" s="444"/>
      <c r="KO70" s="444"/>
      <c r="KP70" s="444"/>
      <c r="KQ70" s="444"/>
      <c r="KR70" s="444"/>
      <c r="KS70" s="444"/>
      <c r="KT70" s="444"/>
      <c r="KU70" s="444"/>
      <c r="KV70" s="444"/>
      <c r="KW70" s="444"/>
      <c r="KX70" s="444"/>
      <c r="KY70" s="444"/>
      <c r="KZ70" s="444"/>
      <c r="LA70" s="444"/>
      <c r="LB70" s="444"/>
      <c r="LC70" s="444"/>
      <c r="LD70" s="444"/>
      <c r="LE70" s="444"/>
      <c r="LF70" s="444"/>
      <c r="LG70" s="444"/>
      <c r="LH70" s="444"/>
      <c r="LI70" s="444"/>
      <c r="LJ70" s="444"/>
      <c r="LK70" s="444"/>
      <c r="LL70" s="444"/>
      <c r="LM70" s="444"/>
      <c r="LN70" s="444"/>
      <c r="LO70" s="444"/>
      <c r="LP70" s="444"/>
      <c r="LQ70" s="444"/>
      <c r="LR70" s="444"/>
      <c r="LS70" s="444"/>
      <c r="LT70" s="444"/>
      <c r="LU70" s="444"/>
      <c r="LV70" s="444"/>
      <c r="LW70" s="444"/>
      <c r="LX70" s="444"/>
      <c r="LY70" s="444"/>
      <c r="LZ70" s="444"/>
      <c r="MA70" s="444"/>
      <c r="MB70" s="444"/>
      <c r="MC70" s="444"/>
      <c r="MD70" s="444"/>
      <c r="ME70" s="444"/>
      <c r="MF70" s="444"/>
      <c r="MG70" s="444"/>
      <c r="MH70" s="444"/>
      <c r="MI70" s="444"/>
      <c r="MJ70" s="444"/>
      <c r="MK70" s="444"/>
      <c r="ML70" s="444"/>
      <c r="MM70" s="444"/>
      <c r="MN70" s="444"/>
      <c r="MO70" s="444"/>
      <c r="MP70" s="444"/>
      <c r="MQ70" s="444"/>
      <c r="MR70" s="444"/>
      <c r="MS70" s="444"/>
      <c r="MT70" s="444"/>
      <c r="MU70" s="444"/>
      <c r="MV70" s="444"/>
      <c r="MW70" s="444"/>
      <c r="MX70" s="444"/>
      <c r="MY70" s="444"/>
      <c r="MZ70" s="444"/>
      <c r="NA70" s="444"/>
      <c r="NB70" s="444"/>
      <c r="NC70" s="444"/>
      <c r="ND70" s="444"/>
      <c r="NE70" s="444"/>
      <c r="NF70" s="444"/>
      <c r="NG70" s="444"/>
      <c r="NH70" s="444"/>
      <c r="NI70" s="444"/>
      <c r="NJ70" s="444"/>
      <c r="NK70" s="444"/>
      <c r="NL70" s="444"/>
      <c r="NM70" s="444"/>
      <c r="NN70" s="444"/>
      <c r="NO70" s="444"/>
      <c r="NP70" s="444"/>
      <c r="NQ70" s="444"/>
      <c r="NR70" s="444"/>
      <c r="NS70" s="444"/>
      <c r="NT70" s="444"/>
      <c r="NU70" s="444"/>
      <c r="NV70" s="444"/>
      <c r="NW70" s="444"/>
      <c r="NX70" s="444"/>
      <c r="NY70" s="444"/>
      <c r="NZ70" s="444"/>
      <c r="OA70" s="444"/>
      <c r="OB70" s="444"/>
      <c r="OC70" s="444"/>
      <c r="OD70" s="444"/>
      <c r="OE70" s="444"/>
      <c r="OF70" s="444"/>
      <c r="OG70" s="444"/>
      <c r="OH70" s="444"/>
      <c r="OI70" s="444"/>
      <c r="OJ70" s="444"/>
      <c r="OK70" s="444"/>
      <c r="OL70" s="444"/>
      <c r="OM70" s="444"/>
      <c r="ON70" s="444"/>
      <c r="OO70" s="444"/>
      <c r="OP70" s="444"/>
      <c r="OQ70" s="444"/>
      <c r="OR70" s="444"/>
      <c r="OS70" s="444"/>
      <c r="OT70" s="444"/>
      <c r="OU70" s="444"/>
      <c r="OV70" s="444"/>
      <c r="OW70" s="444"/>
      <c r="OX70" s="444"/>
      <c r="OY70" s="444"/>
      <c r="OZ70" s="444"/>
      <c r="PA70" s="444"/>
      <c r="PB70" s="444"/>
      <c r="PC70" s="444"/>
      <c r="PD70" s="444"/>
      <c r="PE70" s="444"/>
      <c r="PF70" s="444"/>
      <c r="PG70" s="444"/>
      <c r="PH70" s="444"/>
      <c r="PI70" s="444"/>
      <c r="PJ70" s="444"/>
      <c r="PK70" s="444"/>
      <c r="PL70" s="444"/>
      <c r="PM70" s="444"/>
      <c r="PN70" s="444"/>
      <c r="PO70" s="444"/>
      <c r="PP70" s="444"/>
      <c r="PQ70" s="444"/>
      <c r="PR70" s="444"/>
      <c r="PS70" s="444"/>
      <c r="PT70" s="444"/>
      <c r="PU70" s="444"/>
      <c r="PV70" s="444"/>
      <c r="PW70" s="444"/>
      <c r="PX70" s="444"/>
      <c r="PY70" s="444"/>
      <c r="PZ70" s="444"/>
      <c r="QA70" s="444"/>
      <c r="QB70" s="444"/>
      <c r="QC70" s="444"/>
      <c r="QD70" s="444"/>
      <c r="QE70" s="444"/>
      <c r="QF70" s="444"/>
      <c r="QG70" s="444"/>
      <c r="QH70" s="444"/>
      <c r="QI70" s="444"/>
      <c r="QJ70" s="444"/>
      <c r="QK70" s="444"/>
      <c r="QL70" s="444"/>
      <c r="QM70" s="444"/>
      <c r="QN70" s="444"/>
      <c r="QO70" s="444"/>
      <c r="QP70" s="444"/>
      <c r="QQ70" s="444"/>
      <c r="QR70" s="444"/>
      <c r="QS70" s="444"/>
      <c r="QT70" s="444"/>
      <c r="QU70" s="444"/>
      <c r="QV70" s="444"/>
      <c r="QW70" s="444"/>
      <c r="QX70" s="444"/>
      <c r="QY70" s="444"/>
      <c r="QZ70" s="444"/>
      <c r="RA70" s="444"/>
      <c r="RB70" s="444"/>
      <c r="RC70" s="444"/>
      <c r="RD70" s="444"/>
      <c r="RE70" s="444"/>
      <c r="RF70" s="444"/>
      <c r="RG70" s="444"/>
      <c r="RH70" s="444"/>
      <c r="RI70" s="444"/>
      <c r="RJ70" s="444"/>
      <c r="RK70" s="444"/>
      <c r="RL70" s="444"/>
      <c r="RM70" s="444"/>
      <c r="RN70" s="444"/>
      <c r="RO70" s="444"/>
      <c r="RP70" s="444"/>
      <c r="RQ70" s="444"/>
      <c r="RR70" s="444"/>
      <c r="RS70" s="444"/>
      <c r="RT70" s="444"/>
      <c r="RU70" s="444"/>
      <c r="RV70" s="444"/>
      <c r="RW70" s="444"/>
      <c r="RX70" s="444"/>
      <c r="RY70" s="444"/>
      <c r="RZ70" s="444"/>
      <c r="SA70" s="444"/>
      <c r="SB70" s="444"/>
      <c r="SC70" s="444"/>
      <c r="SD70" s="444"/>
      <c r="SE70" s="444"/>
      <c r="SF70" s="444"/>
      <c r="SG70" s="444"/>
      <c r="SH70" s="444"/>
      <c r="SI70" s="444"/>
      <c r="SJ70" s="444"/>
      <c r="SK70" s="444"/>
      <c r="SL70" s="444"/>
      <c r="SM70" s="444"/>
      <c r="SN70" s="444"/>
      <c r="SO70" s="444"/>
      <c r="SP70" s="444"/>
      <c r="SQ70" s="444"/>
      <c r="SR70" s="444"/>
      <c r="SS70" s="444"/>
      <c r="ST70" s="444"/>
      <c r="SU70" s="444"/>
      <c r="SV70" s="444"/>
      <c r="SW70" s="444"/>
      <c r="SX70" s="444"/>
      <c r="SY70" s="444"/>
      <c r="SZ70" s="444"/>
      <c r="TA70" s="444"/>
      <c r="TB70" s="444"/>
      <c r="TC70" s="444"/>
      <c r="TD70" s="444"/>
      <c r="TE70" s="444"/>
      <c r="TF70" s="444"/>
      <c r="TG70" s="444"/>
      <c r="TH70" s="444"/>
      <c r="TI70" s="444"/>
      <c r="TJ70" s="444"/>
      <c r="TK70" s="444"/>
      <c r="TL70" s="444"/>
      <c r="TM70" s="444"/>
      <c r="TN70" s="444"/>
      <c r="TO70" s="444"/>
      <c r="TP70" s="444"/>
      <c r="TQ70" s="444"/>
      <c r="TR70" s="444"/>
      <c r="TS70" s="444"/>
      <c r="TT70" s="444"/>
      <c r="TU70" s="444"/>
      <c r="TV70" s="444"/>
      <c r="TW70" s="444"/>
      <c r="TX70" s="444"/>
      <c r="TY70" s="444"/>
      <c r="TZ70" s="444"/>
      <c r="UA70" s="444"/>
      <c r="UB70" s="444"/>
      <c r="UC70" s="444"/>
      <c r="UD70" s="444"/>
      <c r="UE70" s="444"/>
      <c r="UF70" s="444"/>
      <c r="UG70" s="444"/>
      <c r="UH70" s="444"/>
      <c r="UI70" s="444"/>
      <c r="UJ70" s="444"/>
      <c r="UK70" s="444"/>
      <c r="UL70" s="444"/>
      <c r="UM70" s="444"/>
      <c r="UN70" s="444"/>
      <c r="UO70" s="444"/>
      <c r="UP70" s="444"/>
      <c r="UQ70" s="444"/>
      <c r="UR70" s="444"/>
      <c r="US70" s="444"/>
      <c r="UT70" s="444"/>
      <c r="UU70" s="444"/>
      <c r="UV70" s="444"/>
      <c r="UW70" s="444"/>
      <c r="UX70" s="444"/>
      <c r="UY70" s="444"/>
      <c r="UZ70" s="444"/>
      <c r="VA70" s="444"/>
      <c r="VB70" s="444"/>
      <c r="VC70" s="444"/>
      <c r="VD70" s="444"/>
      <c r="VE70" s="444"/>
      <c r="VF70" s="444"/>
      <c r="VG70" s="444"/>
      <c r="VH70" s="444"/>
      <c r="VI70" s="444"/>
      <c r="VJ70" s="444"/>
      <c r="VK70" s="444"/>
      <c r="VL70" s="444"/>
      <c r="VM70" s="444"/>
      <c r="VN70" s="444"/>
      <c r="VO70" s="444"/>
      <c r="VP70" s="444"/>
      <c r="VQ70" s="444"/>
      <c r="VR70" s="444"/>
      <c r="VS70" s="444"/>
      <c r="VT70" s="444"/>
      <c r="VU70" s="444"/>
      <c r="VV70" s="444"/>
      <c r="VW70" s="444"/>
      <c r="VX70" s="444"/>
      <c r="VY70" s="444"/>
      <c r="VZ70" s="444"/>
      <c r="WA70" s="444"/>
      <c r="WB70" s="444"/>
      <c r="WC70" s="444"/>
      <c r="WD70" s="444"/>
      <c r="WE70" s="444"/>
      <c r="WF70" s="444"/>
      <c r="WG70" s="444"/>
      <c r="WH70" s="444"/>
      <c r="WI70" s="444"/>
      <c r="WJ70" s="444"/>
      <c r="WK70" s="444"/>
      <c r="WL70" s="444"/>
      <c r="WM70" s="444"/>
      <c r="WN70" s="444"/>
      <c r="WO70" s="444"/>
      <c r="WP70" s="444"/>
      <c r="WQ70" s="444"/>
      <c r="WR70" s="444"/>
      <c r="WS70" s="444"/>
      <c r="WT70" s="444"/>
      <c r="WU70" s="444"/>
      <c r="WV70" s="444"/>
      <c r="WW70" s="444"/>
      <c r="WX70" s="444"/>
      <c r="WY70" s="444"/>
      <c r="WZ70" s="444"/>
      <c r="XA70" s="444"/>
      <c r="XB70" s="444"/>
      <c r="XC70" s="444"/>
      <c r="XD70" s="444"/>
      <c r="XE70" s="444"/>
      <c r="XF70" s="444"/>
      <c r="XG70" s="443"/>
    </row>
    <row r="71" spans="1:631" s="455" customFormat="1" ht="14.4">
      <c r="A71" s="1137"/>
      <c r="B71" s="1163" t="s">
        <v>241</v>
      </c>
      <c r="C71" s="1164" t="s">
        <v>836</v>
      </c>
      <c r="D71" s="1172"/>
      <c r="E71" s="374">
        <f t="shared" si="16"/>
        <v>0</v>
      </c>
      <c r="F71" s="1166"/>
      <c r="G71" s="1167">
        <v>10</v>
      </c>
      <c r="H71" s="1168">
        <f t="shared" si="19"/>
        <v>0</v>
      </c>
      <c r="I71" s="1169">
        <f t="shared" si="20"/>
        <v>186.04599999999999</v>
      </c>
      <c r="J71" s="1169">
        <f t="shared" si="21"/>
        <v>186.04599999999999</v>
      </c>
      <c r="K71" s="447">
        <f t="shared" si="22"/>
        <v>0</v>
      </c>
      <c r="L71" s="448">
        <v>0</v>
      </c>
      <c r="M71" s="447"/>
      <c r="N71" s="1170">
        <v>279.05</v>
      </c>
      <c r="O71" s="1170">
        <v>1860.46</v>
      </c>
      <c r="P71" s="449">
        <f t="shared" si="23"/>
        <v>0</v>
      </c>
      <c r="Q71" s="1170">
        <v>1860.46</v>
      </c>
      <c r="R71" s="449"/>
      <c r="S71" s="450"/>
      <c r="T71" s="449"/>
      <c r="U71" s="451"/>
      <c r="V71" s="450">
        <f t="shared" si="15"/>
        <v>0</v>
      </c>
      <c r="W71" s="449">
        <f t="shared" si="15"/>
        <v>0</v>
      </c>
      <c r="X71" s="449">
        <v>0</v>
      </c>
      <c r="Y71" s="452">
        <f t="shared" si="17"/>
        <v>0</v>
      </c>
      <c r="Z71" s="450">
        <f t="shared" si="18"/>
        <v>0</v>
      </c>
      <c r="AA71" s="453" t="str">
        <f t="shared" si="24"/>
        <v/>
      </c>
      <c r="AB71" s="1171" t="str">
        <f t="shared" si="25"/>
        <v/>
      </c>
      <c r="AC71" s="444"/>
      <c r="AD71" s="444"/>
      <c r="AE71" s="444"/>
      <c r="AF71" s="444"/>
      <c r="AG71" s="444"/>
      <c r="AH71" s="444"/>
      <c r="AI71" s="444"/>
      <c r="AJ71" s="444"/>
      <c r="AK71" s="444"/>
      <c r="AL71" s="444"/>
      <c r="AM71" s="444"/>
      <c r="AN71" s="444"/>
      <c r="AO71" s="444"/>
      <c r="AP71" s="444"/>
      <c r="AQ71" s="444"/>
      <c r="AR71" s="444"/>
      <c r="AS71" s="444"/>
      <c r="AT71" s="444"/>
      <c r="AU71" s="444"/>
      <c r="AV71" s="444"/>
      <c r="AW71" s="444"/>
      <c r="AX71" s="444"/>
      <c r="AY71" s="444"/>
      <c r="AZ71" s="444"/>
      <c r="BA71" s="444"/>
      <c r="BB71" s="444"/>
      <c r="BC71" s="444"/>
      <c r="BD71" s="444"/>
      <c r="BE71" s="444"/>
      <c r="BF71" s="444"/>
      <c r="BG71" s="444"/>
      <c r="BH71" s="444"/>
      <c r="BI71" s="444"/>
      <c r="BJ71" s="444"/>
      <c r="BK71" s="444"/>
      <c r="BL71" s="444"/>
      <c r="BM71" s="444"/>
      <c r="BN71" s="444"/>
      <c r="BO71" s="444"/>
      <c r="BP71" s="444"/>
      <c r="BQ71" s="444"/>
      <c r="BR71" s="444"/>
      <c r="BS71" s="444"/>
      <c r="BT71" s="444"/>
      <c r="BU71" s="444"/>
      <c r="BV71" s="444"/>
      <c r="BW71" s="444"/>
      <c r="BX71" s="444"/>
      <c r="BY71" s="444"/>
      <c r="BZ71" s="444"/>
      <c r="CA71" s="444"/>
      <c r="CB71" s="444"/>
      <c r="CC71" s="444"/>
      <c r="CD71" s="444"/>
      <c r="CE71" s="444"/>
      <c r="CF71" s="444"/>
      <c r="CG71" s="444"/>
      <c r="CH71" s="444"/>
      <c r="CI71" s="444"/>
      <c r="CJ71" s="444"/>
      <c r="CK71" s="444"/>
      <c r="CL71" s="444"/>
      <c r="CM71" s="444"/>
      <c r="CN71" s="444"/>
      <c r="CO71" s="444"/>
      <c r="CP71" s="444"/>
      <c r="CQ71" s="444"/>
      <c r="CR71" s="444"/>
      <c r="CS71" s="444"/>
      <c r="CT71" s="444"/>
      <c r="CU71" s="444"/>
      <c r="CV71" s="444"/>
      <c r="CW71" s="444"/>
      <c r="CX71" s="444"/>
      <c r="CY71" s="444"/>
      <c r="CZ71" s="444"/>
      <c r="DA71" s="444"/>
      <c r="DB71" s="444"/>
      <c r="DC71" s="444"/>
      <c r="DD71" s="444"/>
      <c r="DE71" s="444"/>
      <c r="DF71" s="444"/>
      <c r="DG71" s="444"/>
      <c r="DH71" s="444"/>
      <c r="DI71" s="444"/>
      <c r="DJ71" s="444"/>
      <c r="DK71" s="444"/>
      <c r="DL71" s="444"/>
      <c r="DM71" s="444"/>
      <c r="DN71" s="444"/>
      <c r="DO71" s="444"/>
      <c r="DP71" s="444"/>
      <c r="DQ71" s="444"/>
      <c r="DR71" s="444"/>
      <c r="DS71" s="444"/>
      <c r="DT71" s="444"/>
      <c r="DU71" s="444"/>
      <c r="DV71" s="444"/>
      <c r="DW71" s="444"/>
      <c r="DX71" s="444"/>
      <c r="DY71" s="444"/>
      <c r="DZ71" s="444"/>
      <c r="EA71" s="444"/>
      <c r="EB71" s="444"/>
      <c r="EC71" s="444"/>
      <c r="ED71" s="444"/>
      <c r="EE71" s="444"/>
      <c r="EF71" s="444"/>
      <c r="EG71" s="444"/>
      <c r="EH71" s="444"/>
      <c r="EI71" s="444"/>
      <c r="EJ71" s="444"/>
      <c r="EK71" s="444"/>
      <c r="EL71" s="444"/>
      <c r="EM71" s="444"/>
      <c r="EN71" s="444"/>
      <c r="EO71" s="444"/>
      <c r="EP71" s="444"/>
      <c r="EQ71" s="444"/>
      <c r="ER71" s="444"/>
      <c r="ES71" s="444"/>
      <c r="ET71" s="444"/>
      <c r="EU71" s="444"/>
      <c r="EV71" s="444"/>
      <c r="EW71" s="444"/>
      <c r="EX71" s="444"/>
      <c r="EY71" s="444"/>
      <c r="EZ71" s="444"/>
      <c r="FA71" s="444"/>
      <c r="FB71" s="444"/>
      <c r="FC71" s="444"/>
      <c r="FD71" s="444"/>
      <c r="FE71" s="444"/>
      <c r="FF71" s="444"/>
      <c r="FG71" s="444"/>
      <c r="FH71" s="444"/>
      <c r="FI71" s="444"/>
      <c r="FJ71" s="444"/>
      <c r="FK71" s="444"/>
      <c r="FL71" s="444"/>
      <c r="FM71" s="444"/>
      <c r="FN71" s="444"/>
      <c r="FO71" s="444"/>
      <c r="FP71" s="444"/>
      <c r="FQ71" s="444"/>
      <c r="FR71" s="444"/>
      <c r="FS71" s="444"/>
      <c r="FT71" s="444"/>
      <c r="FU71" s="444"/>
      <c r="FV71" s="444"/>
      <c r="FW71" s="444"/>
      <c r="FX71" s="444"/>
      <c r="FY71" s="444"/>
      <c r="FZ71" s="444"/>
      <c r="GA71" s="444"/>
      <c r="GB71" s="444"/>
      <c r="GC71" s="444"/>
      <c r="GD71" s="444"/>
      <c r="GE71" s="444"/>
      <c r="GF71" s="444"/>
      <c r="GG71" s="444"/>
      <c r="GH71" s="444"/>
      <c r="GI71" s="444"/>
      <c r="GJ71" s="444"/>
      <c r="GK71" s="444"/>
      <c r="GL71" s="444"/>
      <c r="GM71" s="444"/>
      <c r="GN71" s="444"/>
      <c r="GO71" s="444"/>
      <c r="GP71" s="444"/>
      <c r="GQ71" s="444"/>
      <c r="GR71" s="444"/>
      <c r="GS71" s="444"/>
      <c r="GT71" s="444"/>
      <c r="GU71" s="444"/>
      <c r="GV71" s="444"/>
      <c r="GW71" s="444"/>
      <c r="GX71" s="444"/>
      <c r="GY71" s="444"/>
      <c r="GZ71" s="444"/>
      <c r="HA71" s="444"/>
      <c r="HB71" s="444"/>
      <c r="HC71" s="444"/>
      <c r="HD71" s="444"/>
      <c r="HE71" s="444"/>
      <c r="HF71" s="444"/>
      <c r="HG71" s="444"/>
      <c r="HH71" s="444"/>
      <c r="HI71" s="444"/>
      <c r="HJ71" s="444"/>
      <c r="HK71" s="444"/>
      <c r="HL71" s="444"/>
      <c r="HM71" s="444"/>
      <c r="HN71" s="444"/>
      <c r="HO71" s="444"/>
      <c r="HP71" s="444"/>
      <c r="HQ71" s="444"/>
      <c r="HR71" s="444"/>
      <c r="HS71" s="444"/>
      <c r="HT71" s="444"/>
      <c r="HU71" s="444"/>
      <c r="HV71" s="444"/>
      <c r="HW71" s="444"/>
      <c r="HX71" s="444"/>
      <c r="HY71" s="444"/>
      <c r="HZ71" s="444"/>
      <c r="IA71" s="444"/>
      <c r="IB71" s="444"/>
      <c r="IC71" s="444"/>
      <c r="ID71" s="444"/>
      <c r="IE71" s="444"/>
      <c r="IF71" s="444"/>
      <c r="IG71" s="444"/>
      <c r="IH71" s="444"/>
      <c r="II71" s="444"/>
      <c r="IJ71" s="444"/>
      <c r="IK71" s="444"/>
      <c r="IL71" s="444"/>
      <c r="IM71" s="444"/>
      <c r="IN71" s="444"/>
      <c r="IO71" s="444"/>
      <c r="IP71" s="444"/>
      <c r="IQ71" s="444"/>
      <c r="IR71" s="444"/>
      <c r="IS71" s="444"/>
      <c r="IT71" s="444"/>
      <c r="IU71" s="444"/>
      <c r="IV71" s="444"/>
      <c r="IW71" s="444"/>
      <c r="IX71" s="444"/>
      <c r="IY71" s="444"/>
      <c r="IZ71" s="444"/>
      <c r="JA71" s="444"/>
      <c r="JB71" s="444"/>
      <c r="JC71" s="444"/>
      <c r="JD71" s="444"/>
      <c r="JE71" s="444"/>
      <c r="JF71" s="444"/>
      <c r="JG71" s="444"/>
      <c r="JH71" s="444"/>
      <c r="JI71" s="444"/>
      <c r="JJ71" s="444"/>
      <c r="JK71" s="444"/>
      <c r="JL71" s="444"/>
      <c r="JM71" s="444"/>
      <c r="JN71" s="444"/>
      <c r="JO71" s="444"/>
      <c r="JP71" s="444"/>
      <c r="JQ71" s="444"/>
      <c r="JR71" s="444"/>
      <c r="JS71" s="444"/>
      <c r="JT71" s="444"/>
      <c r="JU71" s="444"/>
      <c r="JV71" s="444"/>
      <c r="JW71" s="444"/>
      <c r="JX71" s="444"/>
      <c r="JY71" s="444"/>
      <c r="JZ71" s="444"/>
      <c r="KA71" s="444"/>
      <c r="KB71" s="444"/>
      <c r="KC71" s="444"/>
      <c r="KD71" s="444"/>
      <c r="KE71" s="444"/>
      <c r="KF71" s="444"/>
      <c r="KG71" s="444"/>
      <c r="KH71" s="444"/>
      <c r="KI71" s="444"/>
      <c r="KJ71" s="444"/>
      <c r="KK71" s="444"/>
      <c r="KL71" s="444"/>
      <c r="KM71" s="444"/>
      <c r="KN71" s="444"/>
      <c r="KO71" s="444"/>
      <c r="KP71" s="444"/>
      <c r="KQ71" s="444"/>
      <c r="KR71" s="444"/>
      <c r="KS71" s="444"/>
      <c r="KT71" s="444"/>
      <c r="KU71" s="444"/>
      <c r="KV71" s="444"/>
      <c r="KW71" s="444"/>
      <c r="KX71" s="444"/>
      <c r="KY71" s="444"/>
      <c r="KZ71" s="444"/>
      <c r="LA71" s="444"/>
      <c r="LB71" s="444"/>
      <c r="LC71" s="444"/>
      <c r="LD71" s="444"/>
      <c r="LE71" s="444"/>
      <c r="LF71" s="444"/>
      <c r="LG71" s="444"/>
      <c r="LH71" s="444"/>
      <c r="LI71" s="444"/>
      <c r="LJ71" s="444"/>
      <c r="LK71" s="444"/>
      <c r="LL71" s="444"/>
      <c r="LM71" s="444"/>
      <c r="LN71" s="444"/>
      <c r="LO71" s="444"/>
      <c r="LP71" s="444"/>
      <c r="LQ71" s="444"/>
      <c r="LR71" s="444"/>
      <c r="LS71" s="444"/>
      <c r="LT71" s="444"/>
      <c r="LU71" s="444"/>
      <c r="LV71" s="444"/>
      <c r="LW71" s="444"/>
      <c r="LX71" s="444"/>
      <c r="LY71" s="444"/>
      <c r="LZ71" s="444"/>
      <c r="MA71" s="444"/>
      <c r="MB71" s="444"/>
      <c r="MC71" s="444"/>
      <c r="MD71" s="444"/>
      <c r="ME71" s="444"/>
      <c r="MF71" s="444"/>
      <c r="MG71" s="444"/>
      <c r="MH71" s="444"/>
      <c r="MI71" s="444"/>
      <c r="MJ71" s="444"/>
      <c r="MK71" s="444"/>
      <c r="ML71" s="444"/>
      <c r="MM71" s="444"/>
      <c r="MN71" s="444"/>
      <c r="MO71" s="444"/>
      <c r="MP71" s="444"/>
      <c r="MQ71" s="444"/>
      <c r="MR71" s="444"/>
      <c r="MS71" s="444"/>
      <c r="MT71" s="444"/>
      <c r="MU71" s="444"/>
      <c r="MV71" s="444"/>
      <c r="MW71" s="444"/>
      <c r="MX71" s="444"/>
      <c r="MY71" s="444"/>
      <c r="MZ71" s="444"/>
      <c r="NA71" s="444"/>
      <c r="NB71" s="444"/>
      <c r="NC71" s="444"/>
      <c r="ND71" s="444"/>
      <c r="NE71" s="444"/>
      <c r="NF71" s="444"/>
      <c r="NG71" s="444"/>
      <c r="NH71" s="444"/>
      <c r="NI71" s="444"/>
      <c r="NJ71" s="444"/>
      <c r="NK71" s="444"/>
      <c r="NL71" s="444"/>
      <c r="NM71" s="444"/>
      <c r="NN71" s="444"/>
      <c r="NO71" s="444"/>
      <c r="NP71" s="444"/>
      <c r="NQ71" s="444"/>
      <c r="NR71" s="444"/>
      <c r="NS71" s="444"/>
      <c r="NT71" s="444"/>
      <c r="NU71" s="444"/>
      <c r="NV71" s="444"/>
      <c r="NW71" s="444"/>
      <c r="NX71" s="444"/>
      <c r="NY71" s="444"/>
      <c r="NZ71" s="444"/>
      <c r="OA71" s="444"/>
      <c r="OB71" s="444"/>
      <c r="OC71" s="444"/>
      <c r="OD71" s="444"/>
      <c r="OE71" s="444"/>
      <c r="OF71" s="444"/>
      <c r="OG71" s="444"/>
      <c r="OH71" s="444"/>
      <c r="OI71" s="444"/>
      <c r="OJ71" s="444"/>
      <c r="OK71" s="444"/>
      <c r="OL71" s="444"/>
      <c r="OM71" s="444"/>
      <c r="ON71" s="444"/>
      <c r="OO71" s="444"/>
      <c r="OP71" s="444"/>
      <c r="OQ71" s="444"/>
      <c r="OR71" s="444"/>
      <c r="OS71" s="444"/>
      <c r="OT71" s="444"/>
      <c r="OU71" s="444"/>
      <c r="OV71" s="444"/>
      <c r="OW71" s="444"/>
      <c r="OX71" s="444"/>
      <c r="OY71" s="444"/>
      <c r="OZ71" s="444"/>
      <c r="PA71" s="444"/>
      <c r="PB71" s="444"/>
      <c r="PC71" s="444"/>
      <c r="PD71" s="444"/>
      <c r="PE71" s="444"/>
      <c r="PF71" s="444"/>
      <c r="PG71" s="444"/>
      <c r="PH71" s="444"/>
      <c r="PI71" s="444"/>
      <c r="PJ71" s="444"/>
      <c r="PK71" s="444"/>
      <c r="PL71" s="444"/>
      <c r="PM71" s="444"/>
      <c r="PN71" s="444"/>
      <c r="PO71" s="444"/>
      <c r="PP71" s="444"/>
      <c r="PQ71" s="444"/>
      <c r="PR71" s="444"/>
      <c r="PS71" s="444"/>
      <c r="PT71" s="444"/>
      <c r="PU71" s="444"/>
      <c r="PV71" s="444"/>
      <c r="PW71" s="444"/>
      <c r="PX71" s="444"/>
      <c r="PY71" s="444"/>
      <c r="PZ71" s="444"/>
      <c r="QA71" s="444"/>
      <c r="QB71" s="444"/>
      <c r="QC71" s="444"/>
      <c r="QD71" s="444"/>
      <c r="QE71" s="444"/>
      <c r="QF71" s="444"/>
      <c r="QG71" s="444"/>
      <c r="QH71" s="444"/>
      <c r="QI71" s="444"/>
      <c r="QJ71" s="444"/>
      <c r="QK71" s="444"/>
      <c r="QL71" s="444"/>
      <c r="QM71" s="444"/>
      <c r="QN71" s="444"/>
      <c r="QO71" s="444"/>
      <c r="QP71" s="444"/>
      <c r="QQ71" s="444"/>
      <c r="QR71" s="444"/>
      <c r="QS71" s="444"/>
      <c r="QT71" s="444"/>
      <c r="QU71" s="444"/>
      <c r="QV71" s="444"/>
      <c r="QW71" s="444"/>
      <c r="QX71" s="444"/>
      <c r="QY71" s="444"/>
      <c r="QZ71" s="444"/>
      <c r="RA71" s="444"/>
      <c r="RB71" s="444"/>
      <c r="RC71" s="444"/>
      <c r="RD71" s="444"/>
      <c r="RE71" s="444"/>
      <c r="RF71" s="444"/>
      <c r="RG71" s="444"/>
      <c r="RH71" s="444"/>
      <c r="RI71" s="444"/>
      <c r="RJ71" s="444"/>
      <c r="RK71" s="444"/>
      <c r="RL71" s="444"/>
      <c r="RM71" s="444"/>
      <c r="RN71" s="444"/>
      <c r="RO71" s="444"/>
      <c r="RP71" s="444"/>
      <c r="RQ71" s="444"/>
      <c r="RR71" s="444"/>
      <c r="RS71" s="444"/>
      <c r="RT71" s="444"/>
      <c r="RU71" s="444"/>
      <c r="RV71" s="444"/>
      <c r="RW71" s="444"/>
      <c r="RX71" s="444"/>
      <c r="RY71" s="444"/>
      <c r="RZ71" s="444"/>
      <c r="SA71" s="444"/>
      <c r="SB71" s="444"/>
      <c r="SC71" s="444"/>
      <c r="SD71" s="444"/>
      <c r="SE71" s="444"/>
      <c r="SF71" s="444"/>
      <c r="SG71" s="444"/>
      <c r="SH71" s="444"/>
      <c r="SI71" s="444"/>
      <c r="SJ71" s="444"/>
      <c r="SK71" s="444"/>
      <c r="SL71" s="444"/>
      <c r="SM71" s="444"/>
      <c r="SN71" s="444"/>
      <c r="SO71" s="444"/>
      <c r="SP71" s="444"/>
      <c r="SQ71" s="444"/>
      <c r="SR71" s="444"/>
      <c r="SS71" s="444"/>
      <c r="ST71" s="444"/>
      <c r="SU71" s="444"/>
      <c r="SV71" s="444"/>
      <c r="SW71" s="444"/>
      <c r="SX71" s="444"/>
      <c r="SY71" s="444"/>
      <c r="SZ71" s="444"/>
      <c r="TA71" s="444"/>
      <c r="TB71" s="444"/>
      <c r="TC71" s="444"/>
      <c r="TD71" s="444"/>
      <c r="TE71" s="444"/>
      <c r="TF71" s="444"/>
      <c r="TG71" s="444"/>
      <c r="TH71" s="444"/>
      <c r="TI71" s="444"/>
      <c r="TJ71" s="444"/>
      <c r="TK71" s="444"/>
      <c r="TL71" s="444"/>
      <c r="TM71" s="444"/>
      <c r="TN71" s="444"/>
      <c r="TO71" s="444"/>
      <c r="TP71" s="444"/>
      <c r="TQ71" s="444"/>
      <c r="TR71" s="444"/>
      <c r="TS71" s="444"/>
      <c r="TT71" s="444"/>
      <c r="TU71" s="444"/>
      <c r="TV71" s="444"/>
      <c r="TW71" s="444"/>
      <c r="TX71" s="444"/>
      <c r="TY71" s="444"/>
      <c r="TZ71" s="444"/>
      <c r="UA71" s="444"/>
      <c r="UB71" s="444"/>
      <c r="UC71" s="444"/>
      <c r="UD71" s="444"/>
      <c r="UE71" s="444"/>
      <c r="UF71" s="444"/>
      <c r="UG71" s="444"/>
      <c r="UH71" s="444"/>
      <c r="UI71" s="444"/>
      <c r="UJ71" s="444"/>
      <c r="UK71" s="444"/>
      <c r="UL71" s="444"/>
      <c r="UM71" s="444"/>
      <c r="UN71" s="444"/>
      <c r="UO71" s="444"/>
      <c r="UP71" s="444"/>
      <c r="UQ71" s="444"/>
      <c r="UR71" s="444"/>
      <c r="US71" s="444"/>
      <c r="UT71" s="444"/>
      <c r="UU71" s="444"/>
      <c r="UV71" s="444"/>
      <c r="UW71" s="444"/>
      <c r="UX71" s="444"/>
      <c r="UY71" s="444"/>
      <c r="UZ71" s="444"/>
      <c r="VA71" s="444"/>
      <c r="VB71" s="444"/>
      <c r="VC71" s="444"/>
      <c r="VD71" s="444"/>
      <c r="VE71" s="444"/>
      <c r="VF71" s="444"/>
      <c r="VG71" s="444"/>
      <c r="VH71" s="444"/>
      <c r="VI71" s="444"/>
      <c r="VJ71" s="444"/>
      <c r="VK71" s="444"/>
      <c r="VL71" s="444"/>
      <c r="VM71" s="444"/>
      <c r="VN71" s="444"/>
      <c r="VO71" s="444"/>
      <c r="VP71" s="444"/>
      <c r="VQ71" s="444"/>
      <c r="VR71" s="444"/>
      <c r="VS71" s="444"/>
      <c r="VT71" s="444"/>
      <c r="VU71" s="444"/>
      <c r="VV71" s="444"/>
      <c r="VW71" s="444"/>
      <c r="VX71" s="444"/>
      <c r="VY71" s="444"/>
      <c r="VZ71" s="444"/>
      <c r="WA71" s="444"/>
      <c r="WB71" s="444"/>
      <c r="WC71" s="444"/>
      <c r="WD71" s="444"/>
      <c r="WE71" s="444"/>
      <c r="WF71" s="444"/>
      <c r="WG71" s="444"/>
      <c r="WH71" s="444"/>
      <c r="WI71" s="444"/>
      <c r="WJ71" s="444"/>
      <c r="WK71" s="444"/>
      <c r="WL71" s="444"/>
      <c r="WM71" s="444"/>
      <c r="WN71" s="444"/>
      <c r="WO71" s="444"/>
      <c r="WP71" s="444"/>
      <c r="WQ71" s="444"/>
      <c r="WR71" s="444"/>
      <c r="WS71" s="444"/>
      <c r="WT71" s="444"/>
      <c r="WU71" s="444"/>
      <c r="WV71" s="444"/>
      <c r="WW71" s="444"/>
      <c r="WX71" s="444"/>
      <c r="WY71" s="444"/>
      <c r="WZ71" s="444"/>
      <c r="XA71" s="444"/>
      <c r="XB71" s="444"/>
      <c r="XC71" s="444"/>
      <c r="XD71" s="444"/>
      <c r="XE71" s="444"/>
      <c r="XF71" s="444"/>
      <c r="XG71" s="443"/>
    </row>
    <row r="72" spans="1:631" s="455" customFormat="1" ht="14.4">
      <c r="A72" s="1137"/>
      <c r="B72" s="1163" t="s">
        <v>241</v>
      </c>
      <c r="C72" s="1164" t="s">
        <v>837</v>
      </c>
      <c r="D72" s="1172"/>
      <c r="E72" s="374">
        <f t="shared" si="16"/>
        <v>0</v>
      </c>
      <c r="F72" s="1166"/>
      <c r="G72" s="1167">
        <v>9</v>
      </c>
      <c r="H72" s="1168">
        <f t="shared" si="19"/>
        <v>0</v>
      </c>
      <c r="I72" s="1169">
        <f t="shared" si="20"/>
        <v>168.44777777777779</v>
      </c>
      <c r="J72" s="1169">
        <f t="shared" si="21"/>
        <v>168.44777777777779</v>
      </c>
      <c r="K72" s="447">
        <f t="shared" si="22"/>
        <v>0</v>
      </c>
      <c r="L72" s="448">
        <v>0</v>
      </c>
      <c r="M72" s="447"/>
      <c r="N72" s="1170">
        <v>227.4</v>
      </c>
      <c r="O72" s="1170">
        <v>1516.03</v>
      </c>
      <c r="P72" s="449">
        <f t="shared" si="23"/>
        <v>0</v>
      </c>
      <c r="Q72" s="1170">
        <v>1516.03</v>
      </c>
      <c r="R72" s="449"/>
      <c r="S72" s="450"/>
      <c r="T72" s="449"/>
      <c r="U72" s="451"/>
      <c r="V72" s="450">
        <f t="shared" ref="V72:W89" si="26">S72/(1+$C$2)^1</f>
        <v>0</v>
      </c>
      <c r="W72" s="449">
        <f t="shared" si="26"/>
        <v>0</v>
      </c>
      <c r="X72" s="449">
        <v>0</v>
      </c>
      <c r="Y72" s="452">
        <f t="shared" si="17"/>
        <v>0</v>
      </c>
      <c r="Z72" s="450">
        <f t="shared" si="18"/>
        <v>0</v>
      </c>
      <c r="AA72" s="453" t="str">
        <f t="shared" si="24"/>
        <v/>
      </c>
      <c r="AB72" s="1171" t="str">
        <f t="shared" si="25"/>
        <v/>
      </c>
      <c r="AC72" s="444"/>
      <c r="AD72" s="444"/>
      <c r="AE72" s="444"/>
      <c r="AF72" s="444"/>
      <c r="AG72" s="444"/>
      <c r="AH72" s="444"/>
      <c r="AI72" s="444"/>
      <c r="AJ72" s="444"/>
      <c r="AK72" s="444"/>
      <c r="AL72" s="444"/>
      <c r="AM72" s="444"/>
      <c r="AN72" s="444"/>
      <c r="AO72" s="444"/>
      <c r="AP72" s="444"/>
      <c r="AQ72" s="444"/>
      <c r="AR72" s="444"/>
      <c r="AS72" s="444"/>
      <c r="AT72" s="444"/>
      <c r="AU72" s="444"/>
      <c r="AV72" s="444"/>
      <c r="AW72" s="444"/>
      <c r="AX72" s="444"/>
      <c r="AY72" s="444"/>
      <c r="AZ72" s="444"/>
      <c r="BA72" s="444"/>
      <c r="BB72" s="444"/>
      <c r="BC72" s="444"/>
      <c r="BD72" s="444"/>
      <c r="BE72" s="444"/>
      <c r="BF72" s="444"/>
      <c r="BG72" s="444"/>
      <c r="BH72" s="444"/>
      <c r="BI72" s="444"/>
      <c r="BJ72" s="444"/>
      <c r="BK72" s="444"/>
      <c r="BL72" s="444"/>
      <c r="BM72" s="444"/>
      <c r="BN72" s="444"/>
      <c r="BO72" s="444"/>
      <c r="BP72" s="444"/>
      <c r="BQ72" s="444"/>
      <c r="BR72" s="444"/>
      <c r="BS72" s="444"/>
      <c r="BT72" s="444"/>
      <c r="BU72" s="444"/>
      <c r="BV72" s="444"/>
      <c r="BW72" s="444"/>
      <c r="BX72" s="444"/>
      <c r="BY72" s="444"/>
      <c r="BZ72" s="444"/>
      <c r="CA72" s="444"/>
      <c r="CB72" s="444"/>
      <c r="CC72" s="444"/>
      <c r="CD72" s="444"/>
      <c r="CE72" s="444"/>
      <c r="CF72" s="444"/>
      <c r="CG72" s="444"/>
      <c r="CH72" s="444"/>
      <c r="CI72" s="444"/>
      <c r="CJ72" s="444"/>
      <c r="CK72" s="444"/>
      <c r="CL72" s="444"/>
      <c r="CM72" s="444"/>
      <c r="CN72" s="444"/>
      <c r="CO72" s="444"/>
      <c r="CP72" s="444"/>
      <c r="CQ72" s="444"/>
      <c r="CR72" s="444"/>
      <c r="CS72" s="444"/>
      <c r="CT72" s="444"/>
      <c r="CU72" s="444"/>
      <c r="CV72" s="444"/>
      <c r="CW72" s="444"/>
      <c r="CX72" s="444"/>
      <c r="CY72" s="444"/>
      <c r="CZ72" s="444"/>
      <c r="DA72" s="444"/>
      <c r="DB72" s="444"/>
      <c r="DC72" s="444"/>
      <c r="DD72" s="444"/>
      <c r="DE72" s="444"/>
      <c r="DF72" s="444"/>
      <c r="DG72" s="444"/>
      <c r="DH72" s="444"/>
      <c r="DI72" s="444"/>
      <c r="DJ72" s="444"/>
      <c r="DK72" s="444"/>
      <c r="DL72" s="444"/>
      <c r="DM72" s="444"/>
      <c r="DN72" s="444"/>
      <c r="DO72" s="444"/>
      <c r="DP72" s="444"/>
      <c r="DQ72" s="444"/>
      <c r="DR72" s="444"/>
      <c r="DS72" s="444"/>
      <c r="DT72" s="444"/>
      <c r="DU72" s="444"/>
      <c r="DV72" s="444"/>
      <c r="DW72" s="444"/>
      <c r="DX72" s="444"/>
      <c r="DY72" s="444"/>
      <c r="DZ72" s="444"/>
      <c r="EA72" s="444"/>
      <c r="EB72" s="444"/>
      <c r="EC72" s="444"/>
      <c r="ED72" s="444"/>
      <c r="EE72" s="444"/>
      <c r="EF72" s="444"/>
      <c r="EG72" s="444"/>
      <c r="EH72" s="444"/>
      <c r="EI72" s="444"/>
      <c r="EJ72" s="444"/>
      <c r="EK72" s="444"/>
      <c r="EL72" s="444"/>
      <c r="EM72" s="444"/>
      <c r="EN72" s="444"/>
      <c r="EO72" s="444"/>
      <c r="EP72" s="444"/>
      <c r="EQ72" s="444"/>
      <c r="ER72" s="444"/>
      <c r="ES72" s="444"/>
      <c r="ET72" s="444"/>
      <c r="EU72" s="444"/>
      <c r="EV72" s="444"/>
      <c r="EW72" s="444"/>
      <c r="EX72" s="444"/>
      <c r="EY72" s="444"/>
      <c r="EZ72" s="444"/>
      <c r="FA72" s="444"/>
      <c r="FB72" s="444"/>
      <c r="FC72" s="444"/>
      <c r="FD72" s="444"/>
      <c r="FE72" s="444"/>
      <c r="FF72" s="444"/>
      <c r="FG72" s="444"/>
      <c r="FH72" s="444"/>
      <c r="FI72" s="444"/>
      <c r="FJ72" s="444"/>
      <c r="FK72" s="444"/>
      <c r="FL72" s="444"/>
      <c r="FM72" s="444"/>
      <c r="FN72" s="444"/>
      <c r="FO72" s="444"/>
      <c r="FP72" s="444"/>
      <c r="FQ72" s="444"/>
      <c r="FR72" s="444"/>
      <c r="FS72" s="444"/>
      <c r="FT72" s="444"/>
      <c r="FU72" s="444"/>
      <c r="FV72" s="444"/>
      <c r="FW72" s="444"/>
      <c r="FX72" s="444"/>
      <c r="FY72" s="444"/>
      <c r="FZ72" s="444"/>
      <c r="GA72" s="444"/>
      <c r="GB72" s="444"/>
      <c r="GC72" s="444"/>
      <c r="GD72" s="444"/>
      <c r="GE72" s="444"/>
      <c r="GF72" s="444"/>
      <c r="GG72" s="444"/>
      <c r="GH72" s="444"/>
      <c r="GI72" s="444"/>
      <c r="GJ72" s="444"/>
      <c r="GK72" s="444"/>
      <c r="GL72" s="444"/>
      <c r="GM72" s="444"/>
      <c r="GN72" s="444"/>
      <c r="GO72" s="444"/>
      <c r="GP72" s="444"/>
      <c r="GQ72" s="444"/>
      <c r="GR72" s="444"/>
      <c r="GS72" s="444"/>
      <c r="GT72" s="444"/>
      <c r="GU72" s="444"/>
      <c r="GV72" s="444"/>
      <c r="GW72" s="444"/>
      <c r="GX72" s="444"/>
      <c r="GY72" s="444"/>
      <c r="GZ72" s="444"/>
      <c r="HA72" s="444"/>
      <c r="HB72" s="444"/>
      <c r="HC72" s="444"/>
      <c r="HD72" s="444"/>
      <c r="HE72" s="444"/>
      <c r="HF72" s="444"/>
      <c r="HG72" s="444"/>
      <c r="HH72" s="444"/>
      <c r="HI72" s="444"/>
      <c r="HJ72" s="444"/>
      <c r="HK72" s="444"/>
      <c r="HL72" s="444"/>
      <c r="HM72" s="444"/>
      <c r="HN72" s="444"/>
      <c r="HO72" s="444"/>
      <c r="HP72" s="444"/>
      <c r="HQ72" s="444"/>
      <c r="HR72" s="444"/>
      <c r="HS72" s="444"/>
      <c r="HT72" s="444"/>
      <c r="HU72" s="444"/>
      <c r="HV72" s="444"/>
      <c r="HW72" s="444"/>
      <c r="HX72" s="444"/>
      <c r="HY72" s="444"/>
      <c r="HZ72" s="444"/>
      <c r="IA72" s="444"/>
      <c r="IB72" s="444"/>
      <c r="IC72" s="444"/>
      <c r="ID72" s="444"/>
      <c r="IE72" s="444"/>
      <c r="IF72" s="444"/>
      <c r="IG72" s="444"/>
      <c r="IH72" s="444"/>
      <c r="II72" s="444"/>
      <c r="IJ72" s="444"/>
      <c r="IK72" s="444"/>
      <c r="IL72" s="444"/>
      <c r="IM72" s="444"/>
      <c r="IN72" s="444"/>
      <c r="IO72" s="444"/>
      <c r="IP72" s="444"/>
      <c r="IQ72" s="444"/>
      <c r="IR72" s="444"/>
      <c r="IS72" s="444"/>
      <c r="IT72" s="444"/>
      <c r="IU72" s="444"/>
      <c r="IV72" s="444"/>
      <c r="IW72" s="444"/>
      <c r="IX72" s="444"/>
      <c r="IY72" s="444"/>
      <c r="IZ72" s="444"/>
      <c r="JA72" s="444"/>
      <c r="JB72" s="444"/>
      <c r="JC72" s="444"/>
      <c r="JD72" s="444"/>
      <c r="JE72" s="444"/>
      <c r="JF72" s="444"/>
      <c r="JG72" s="444"/>
      <c r="JH72" s="444"/>
      <c r="JI72" s="444"/>
      <c r="JJ72" s="444"/>
      <c r="JK72" s="444"/>
      <c r="JL72" s="444"/>
      <c r="JM72" s="444"/>
      <c r="JN72" s="444"/>
      <c r="JO72" s="444"/>
      <c r="JP72" s="444"/>
      <c r="JQ72" s="444"/>
      <c r="JR72" s="444"/>
      <c r="JS72" s="444"/>
      <c r="JT72" s="444"/>
      <c r="JU72" s="444"/>
      <c r="JV72" s="444"/>
      <c r="JW72" s="444"/>
      <c r="JX72" s="444"/>
      <c r="JY72" s="444"/>
      <c r="JZ72" s="444"/>
      <c r="KA72" s="444"/>
      <c r="KB72" s="444"/>
      <c r="KC72" s="444"/>
      <c r="KD72" s="444"/>
      <c r="KE72" s="444"/>
      <c r="KF72" s="444"/>
      <c r="KG72" s="444"/>
      <c r="KH72" s="444"/>
      <c r="KI72" s="444"/>
      <c r="KJ72" s="444"/>
      <c r="KK72" s="444"/>
      <c r="KL72" s="444"/>
      <c r="KM72" s="444"/>
      <c r="KN72" s="444"/>
      <c r="KO72" s="444"/>
      <c r="KP72" s="444"/>
      <c r="KQ72" s="444"/>
      <c r="KR72" s="444"/>
      <c r="KS72" s="444"/>
      <c r="KT72" s="444"/>
      <c r="KU72" s="444"/>
      <c r="KV72" s="444"/>
      <c r="KW72" s="444"/>
      <c r="KX72" s="444"/>
      <c r="KY72" s="444"/>
      <c r="KZ72" s="444"/>
      <c r="LA72" s="444"/>
      <c r="LB72" s="444"/>
      <c r="LC72" s="444"/>
      <c r="LD72" s="444"/>
      <c r="LE72" s="444"/>
      <c r="LF72" s="444"/>
      <c r="LG72" s="444"/>
      <c r="LH72" s="444"/>
      <c r="LI72" s="444"/>
      <c r="LJ72" s="444"/>
      <c r="LK72" s="444"/>
      <c r="LL72" s="444"/>
      <c r="LM72" s="444"/>
      <c r="LN72" s="444"/>
      <c r="LO72" s="444"/>
      <c r="LP72" s="444"/>
      <c r="LQ72" s="444"/>
      <c r="LR72" s="444"/>
      <c r="LS72" s="444"/>
      <c r="LT72" s="444"/>
      <c r="LU72" s="444"/>
      <c r="LV72" s="444"/>
      <c r="LW72" s="444"/>
      <c r="LX72" s="444"/>
      <c r="LY72" s="444"/>
      <c r="LZ72" s="444"/>
      <c r="MA72" s="444"/>
      <c r="MB72" s="444"/>
      <c r="MC72" s="444"/>
      <c r="MD72" s="444"/>
      <c r="ME72" s="444"/>
      <c r="MF72" s="444"/>
      <c r="MG72" s="444"/>
      <c r="MH72" s="444"/>
      <c r="MI72" s="444"/>
      <c r="MJ72" s="444"/>
      <c r="MK72" s="444"/>
      <c r="ML72" s="444"/>
      <c r="MM72" s="444"/>
      <c r="MN72" s="444"/>
      <c r="MO72" s="444"/>
      <c r="MP72" s="444"/>
      <c r="MQ72" s="444"/>
      <c r="MR72" s="444"/>
      <c r="MS72" s="444"/>
      <c r="MT72" s="444"/>
      <c r="MU72" s="444"/>
      <c r="MV72" s="444"/>
      <c r="MW72" s="444"/>
      <c r="MX72" s="444"/>
      <c r="MY72" s="444"/>
      <c r="MZ72" s="444"/>
      <c r="NA72" s="444"/>
      <c r="NB72" s="444"/>
      <c r="NC72" s="444"/>
      <c r="ND72" s="444"/>
      <c r="NE72" s="444"/>
      <c r="NF72" s="444"/>
      <c r="NG72" s="444"/>
      <c r="NH72" s="444"/>
      <c r="NI72" s="444"/>
      <c r="NJ72" s="444"/>
      <c r="NK72" s="444"/>
      <c r="NL72" s="444"/>
      <c r="NM72" s="444"/>
      <c r="NN72" s="444"/>
      <c r="NO72" s="444"/>
      <c r="NP72" s="444"/>
      <c r="NQ72" s="444"/>
      <c r="NR72" s="444"/>
      <c r="NS72" s="444"/>
      <c r="NT72" s="444"/>
      <c r="NU72" s="444"/>
      <c r="NV72" s="444"/>
      <c r="NW72" s="444"/>
      <c r="NX72" s="444"/>
      <c r="NY72" s="444"/>
      <c r="NZ72" s="444"/>
      <c r="OA72" s="444"/>
      <c r="OB72" s="444"/>
      <c r="OC72" s="444"/>
      <c r="OD72" s="444"/>
      <c r="OE72" s="444"/>
      <c r="OF72" s="444"/>
      <c r="OG72" s="444"/>
      <c r="OH72" s="444"/>
      <c r="OI72" s="444"/>
      <c r="OJ72" s="444"/>
      <c r="OK72" s="444"/>
      <c r="OL72" s="444"/>
      <c r="OM72" s="444"/>
      <c r="ON72" s="444"/>
      <c r="OO72" s="444"/>
      <c r="OP72" s="444"/>
      <c r="OQ72" s="444"/>
      <c r="OR72" s="444"/>
      <c r="OS72" s="444"/>
      <c r="OT72" s="444"/>
      <c r="OU72" s="444"/>
      <c r="OV72" s="444"/>
      <c r="OW72" s="444"/>
      <c r="OX72" s="444"/>
      <c r="OY72" s="444"/>
      <c r="OZ72" s="444"/>
      <c r="PA72" s="444"/>
      <c r="PB72" s="444"/>
      <c r="PC72" s="444"/>
      <c r="PD72" s="444"/>
      <c r="PE72" s="444"/>
      <c r="PF72" s="444"/>
      <c r="PG72" s="444"/>
      <c r="PH72" s="444"/>
      <c r="PI72" s="444"/>
      <c r="PJ72" s="444"/>
      <c r="PK72" s="444"/>
      <c r="PL72" s="444"/>
      <c r="PM72" s="444"/>
      <c r="PN72" s="444"/>
      <c r="PO72" s="444"/>
      <c r="PP72" s="444"/>
      <c r="PQ72" s="444"/>
      <c r="PR72" s="444"/>
      <c r="PS72" s="444"/>
      <c r="PT72" s="444"/>
      <c r="PU72" s="444"/>
      <c r="PV72" s="444"/>
      <c r="PW72" s="444"/>
      <c r="PX72" s="444"/>
      <c r="PY72" s="444"/>
      <c r="PZ72" s="444"/>
      <c r="QA72" s="444"/>
      <c r="QB72" s="444"/>
      <c r="QC72" s="444"/>
      <c r="QD72" s="444"/>
      <c r="QE72" s="444"/>
      <c r="QF72" s="444"/>
      <c r="QG72" s="444"/>
      <c r="QH72" s="444"/>
      <c r="QI72" s="444"/>
      <c r="QJ72" s="444"/>
      <c r="QK72" s="444"/>
      <c r="QL72" s="444"/>
      <c r="QM72" s="444"/>
      <c r="QN72" s="444"/>
      <c r="QO72" s="444"/>
      <c r="QP72" s="444"/>
      <c r="QQ72" s="444"/>
      <c r="QR72" s="444"/>
      <c r="QS72" s="444"/>
      <c r="QT72" s="444"/>
      <c r="QU72" s="444"/>
      <c r="QV72" s="444"/>
      <c r="QW72" s="444"/>
      <c r="QX72" s="444"/>
      <c r="QY72" s="444"/>
      <c r="QZ72" s="444"/>
      <c r="RA72" s="444"/>
      <c r="RB72" s="444"/>
      <c r="RC72" s="444"/>
      <c r="RD72" s="444"/>
      <c r="RE72" s="444"/>
      <c r="RF72" s="444"/>
      <c r="RG72" s="444"/>
      <c r="RH72" s="444"/>
      <c r="RI72" s="444"/>
      <c r="RJ72" s="444"/>
      <c r="RK72" s="444"/>
      <c r="RL72" s="444"/>
      <c r="RM72" s="444"/>
      <c r="RN72" s="444"/>
      <c r="RO72" s="444"/>
      <c r="RP72" s="444"/>
      <c r="RQ72" s="444"/>
      <c r="RR72" s="444"/>
      <c r="RS72" s="444"/>
      <c r="RT72" s="444"/>
      <c r="RU72" s="444"/>
      <c r="RV72" s="444"/>
      <c r="RW72" s="444"/>
      <c r="RX72" s="444"/>
      <c r="RY72" s="444"/>
      <c r="RZ72" s="444"/>
      <c r="SA72" s="444"/>
      <c r="SB72" s="444"/>
      <c r="SC72" s="444"/>
      <c r="SD72" s="444"/>
      <c r="SE72" s="444"/>
      <c r="SF72" s="444"/>
      <c r="SG72" s="444"/>
      <c r="SH72" s="444"/>
      <c r="SI72" s="444"/>
      <c r="SJ72" s="444"/>
      <c r="SK72" s="444"/>
      <c r="SL72" s="444"/>
      <c r="SM72" s="444"/>
      <c r="SN72" s="444"/>
      <c r="SO72" s="444"/>
      <c r="SP72" s="444"/>
      <c r="SQ72" s="444"/>
      <c r="SR72" s="444"/>
      <c r="SS72" s="444"/>
      <c r="ST72" s="444"/>
      <c r="SU72" s="444"/>
      <c r="SV72" s="444"/>
      <c r="SW72" s="444"/>
      <c r="SX72" s="444"/>
      <c r="SY72" s="444"/>
      <c r="SZ72" s="444"/>
      <c r="TA72" s="444"/>
      <c r="TB72" s="444"/>
      <c r="TC72" s="444"/>
      <c r="TD72" s="444"/>
      <c r="TE72" s="444"/>
      <c r="TF72" s="444"/>
      <c r="TG72" s="444"/>
      <c r="TH72" s="444"/>
      <c r="TI72" s="444"/>
      <c r="TJ72" s="444"/>
      <c r="TK72" s="444"/>
      <c r="TL72" s="444"/>
      <c r="TM72" s="444"/>
      <c r="TN72" s="444"/>
      <c r="TO72" s="444"/>
      <c r="TP72" s="444"/>
      <c r="TQ72" s="444"/>
      <c r="TR72" s="444"/>
      <c r="TS72" s="444"/>
      <c r="TT72" s="444"/>
      <c r="TU72" s="444"/>
      <c r="TV72" s="444"/>
      <c r="TW72" s="444"/>
      <c r="TX72" s="444"/>
      <c r="TY72" s="444"/>
      <c r="TZ72" s="444"/>
      <c r="UA72" s="444"/>
      <c r="UB72" s="444"/>
      <c r="UC72" s="444"/>
      <c r="UD72" s="444"/>
      <c r="UE72" s="444"/>
      <c r="UF72" s="444"/>
      <c r="UG72" s="444"/>
      <c r="UH72" s="444"/>
      <c r="UI72" s="444"/>
      <c r="UJ72" s="444"/>
      <c r="UK72" s="444"/>
      <c r="UL72" s="444"/>
      <c r="UM72" s="444"/>
      <c r="UN72" s="444"/>
      <c r="UO72" s="444"/>
      <c r="UP72" s="444"/>
      <c r="UQ72" s="444"/>
      <c r="UR72" s="444"/>
      <c r="US72" s="444"/>
      <c r="UT72" s="444"/>
      <c r="UU72" s="444"/>
      <c r="UV72" s="444"/>
      <c r="UW72" s="444"/>
      <c r="UX72" s="444"/>
      <c r="UY72" s="444"/>
      <c r="UZ72" s="444"/>
      <c r="VA72" s="444"/>
      <c r="VB72" s="444"/>
      <c r="VC72" s="444"/>
      <c r="VD72" s="444"/>
      <c r="VE72" s="444"/>
      <c r="VF72" s="444"/>
      <c r="VG72" s="444"/>
      <c r="VH72" s="444"/>
      <c r="VI72" s="444"/>
      <c r="VJ72" s="444"/>
      <c r="VK72" s="444"/>
      <c r="VL72" s="444"/>
      <c r="VM72" s="444"/>
      <c r="VN72" s="444"/>
      <c r="VO72" s="444"/>
      <c r="VP72" s="444"/>
      <c r="VQ72" s="444"/>
      <c r="VR72" s="444"/>
      <c r="VS72" s="444"/>
      <c r="VT72" s="444"/>
      <c r="VU72" s="444"/>
      <c r="VV72" s="444"/>
      <c r="VW72" s="444"/>
      <c r="VX72" s="444"/>
      <c r="VY72" s="444"/>
      <c r="VZ72" s="444"/>
      <c r="WA72" s="444"/>
      <c r="WB72" s="444"/>
      <c r="WC72" s="444"/>
      <c r="WD72" s="444"/>
      <c r="WE72" s="444"/>
      <c r="WF72" s="444"/>
      <c r="WG72" s="444"/>
      <c r="WH72" s="444"/>
      <c r="WI72" s="444"/>
      <c r="WJ72" s="444"/>
      <c r="WK72" s="444"/>
      <c r="WL72" s="444"/>
      <c r="WM72" s="444"/>
      <c r="WN72" s="444"/>
      <c r="WO72" s="444"/>
      <c r="WP72" s="444"/>
      <c r="WQ72" s="444"/>
      <c r="WR72" s="444"/>
      <c r="WS72" s="444"/>
      <c r="WT72" s="444"/>
      <c r="WU72" s="444"/>
      <c r="WV72" s="444"/>
      <c r="WW72" s="444"/>
      <c r="WX72" s="444"/>
      <c r="WY72" s="444"/>
      <c r="WZ72" s="444"/>
      <c r="XA72" s="444"/>
      <c r="XB72" s="444"/>
      <c r="XC72" s="444"/>
      <c r="XD72" s="444"/>
      <c r="XE72" s="444"/>
      <c r="XF72" s="444"/>
      <c r="XG72" s="443"/>
    </row>
    <row r="73" spans="1:631" s="455" customFormat="1" ht="14.4">
      <c r="A73" s="1137"/>
      <c r="B73" s="1163" t="s">
        <v>241</v>
      </c>
      <c r="C73" s="1164" t="s">
        <v>838</v>
      </c>
      <c r="D73" s="1172">
        <v>20</v>
      </c>
      <c r="E73" s="374">
        <f t="shared" si="16"/>
        <v>1.7389907634467716</v>
      </c>
      <c r="F73" s="1166" t="s">
        <v>0</v>
      </c>
      <c r="G73" s="1167">
        <v>98</v>
      </c>
      <c r="H73" s="1168">
        <f t="shared" si="19"/>
        <v>1543</v>
      </c>
      <c r="I73" s="1169">
        <f t="shared" si="20"/>
        <v>565.43734693877548</v>
      </c>
      <c r="J73" s="1169">
        <f t="shared" si="21"/>
        <v>565.43734693877548</v>
      </c>
      <c r="K73" s="447">
        <f t="shared" si="22"/>
        <v>0</v>
      </c>
      <c r="L73" s="448">
        <v>151214</v>
      </c>
      <c r="M73" s="447"/>
      <c r="N73" s="1170">
        <v>8346.4599999999991</v>
      </c>
      <c r="O73" s="1170">
        <v>55412.86</v>
      </c>
      <c r="P73" s="449">
        <f t="shared" si="23"/>
        <v>0</v>
      </c>
      <c r="Q73" s="1170">
        <v>55412.86</v>
      </c>
      <c r="R73" s="449"/>
      <c r="S73" s="450"/>
      <c r="T73" s="449"/>
      <c r="U73" s="451">
        <v>0</v>
      </c>
      <c r="V73" s="450">
        <f t="shared" si="26"/>
        <v>0</v>
      </c>
      <c r="W73" s="449">
        <f t="shared" si="26"/>
        <v>0</v>
      </c>
      <c r="X73" s="449">
        <f>-PV(Discount_Rate,D73,U73)*G73</f>
        <v>0</v>
      </c>
      <c r="Y73" s="452">
        <f t="shared" si="17"/>
        <v>1.6268468458902983</v>
      </c>
      <c r="Z73" s="450">
        <f t="shared" si="18"/>
        <v>246002.01895445556</v>
      </c>
      <c r="AA73" s="453" t="str">
        <f t="shared" si="24"/>
        <v/>
      </c>
      <c r="AB73" s="1171" t="str">
        <f t="shared" si="25"/>
        <v/>
      </c>
      <c r="AC73" s="444"/>
      <c r="AD73" s="444"/>
      <c r="AE73" s="444"/>
      <c r="AF73" s="444"/>
      <c r="AG73" s="444"/>
      <c r="AH73" s="444"/>
      <c r="AI73" s="444"/>
      <c r="AJ73" s="444"/>
      <c r="AK73" s="444"/>
      <c r="AL73" s="444"/>
      <c r="AM73" s="444"/>
      <c r="AN73" s="444"/>
      <c r="AO73" s="444"/>
      <c r="AP73" s="444"/>
      <c r="AQ73" s="444"/>
      <c r="AR73" s="444"/>
      <c r="AS73" s="444"/>
      <c r="AT73" s="444"/>
      <c r="AU73" s="444"/>
      <c r="AV73" s="444"/>
      <c r="AW73" s="444"/>
      <c r="AX73" s="444"/>
      <c r="AY73" s="444"/>
      <c r="AZ73" s="444"/>
      <c r="BA73" s="444"/>
      <c r="BB73" s="444"/>
      <c r="BC73" s="444"/>
      <c r="BD73" s="444"/>
      <c r="BE73" s="444"/>
      <c r="BF73" s="444"/>
      <c r="BG73" s="444"/>
      <c r="BH73" s="444"/>
      <c r="BI73" s="444"/>
      <c r="BJ73" s="444"/>
      <c r="BK73" s="444"/>
      <c r="BL73" s="444"/>
      <c r="BM73" s="444"/>
      <c r="BN73" s="444"/>
      <c r="BO73" s="444"/>
      <c r="BP73" s="444"/>
      <c r="BQ73" s="444"/>
      <c r="BR73" s="444"/>
      <c r="BS73" s="444"/>
      <c r="BT73" s="444"/>
      <c r="BU73" s="444"/>
      <c r="BV73" s="444"/>
      <c r="BW73" s="444"/>
      <c r="BX73" s="444"/>
      <c r="BY73" s="444"/>
      <c r="BZ73" s="444"/>
      <c r="CA73" s="444"/>
      <c r="CB73" s="444"/>
      <c r="CC73" s="444"/>
      <c r="CD73" s="444"/>
      <c r="CE73" s="444"/>
      <c r="CF73" s="444"/>
      <c r="CG73" s="444"/>
      <c r="CH73" s="444"/>
      <c r="CI73" s="444"/>
      <c r="CJ73" s="444"/>
      <c r="CK73" s="444"/>
      <c r="CL73" s="444"/>
      <c r="CM73" s="444"/>
      <c r="CN73" s="444"/>
      <c r="CO73" s="444"/>
      <c r="CP73" s="444"/>
      <c r="CQ73" s="444"/>
      <c r="CR73" s="444"/>
      <c r="CS73" s="444"/>
      <c r="CT73" s="444"/>
      <c r="CU73" s="444"/>
      <c r="CV73" s="444"/>
      <c r="CW73" s="444"/>
      <c r="CX73" s="444"/>
      <c r="CY73" s="444"/>
      <c r="CZ73" s="444"/>
      <c r="DA73" s="444"/>
      <c r="DB73" s="444"/>
      <c r="DC73" s="444"/>
      <c r="DD73" s="444"/>
      <c r="DE73" s="444"/>
      <c r="DF73" s="444"/>
      <c r="DG73" s="444"/>
      <c r="DH73" s="444"/>
      <c r="DI73" s="444"/>
      <c r="DJ73" s="444"/>
      <c r="DK73" s="444"/>
      <c r="DL73" s="444"/>
      <c r="DM73" s="444"/>
      <c r="DN73" s="444"/>
      <c r="DO73" s="444"/>
      <c r="DP73" s="444"/>
      <c r="DQ73" s="444"/>
      <c r="DR73" s="444"/>
      <c r="DS73" s="444"/>
      <c r="DT73" s="444"/>
      <c r="DU73" s="444"/>
      <c r="DV73" s="444"/>
      <c r="DW73" s="444"/>
      <c r="DX73" s="444"/>
      <c r="DY73" s="444"/>
      <c r="DZ73" s="444"/>
      <c r="EA73" s="444"/>
      <c r="EB73" s="444"/>
      <c r="EC73" s="444"/>
      <c r="ED73" s="444"/>
      <c r="EE73" s="444"/>
      <c r="EF73" s="444"/>
      <c r="EG73" s="444"/>
      <c r="EH73" s="444"/>
      <c r="EI73" s="444"/>
      <c r="EJ73" s="444"/>
      <c r="EK73" s="444"/>
      <c r="EL73" s="444"/>
      <c r="EM73" s="444"/>
      <c r="EN73" s="444"/>
      <c r="EO73" s="444"/>
      <c r="EP73" s="444"/>
      <c r="EQ73" s="444"/>
      <c r="ER73" s="444"/>
      <c r="ES73" s="444"/>
      <c r="ET73" s="444"/>
      <c r="EU73" s="444"/>
      <c r="EV73" s="444"/>
      <c r="EW73" s="444"/>
      <c r="EX73" s="444"/>
      <c r="EY73" s="444"/>
      <c r="EZ73" s="444"/>
      <c r="FA73" s="444"/>
      <c r="FB73" s="444"/>
      <c r="FC73" s="444"/>
      <c r="FD73" s="444"/>
      <c r="FE73" s="444"/>
      <c r="FF73" s="444"/>
      <c r="FG73" s="444"/>
      <c r="FH73" s="444"/>
      <c r="FI73" s="444"/>
      <c r="FJ73" s="444"/>
      <c r="FK73" s="444"/>
      <c r="FL73" s="444"/>
      <c r="FM73" s="444"/>
      <c r="FN73" s="444"/>
      <c r="FO73" s="444"/>
      <c r="FP73" s="444"/>
      <c r="FQ73" s="444"/>
      <c r="FR73" s="444"/>
      <c r="FS73" s="444"/>
      <c r="FT73" s="444"/>
      <c r="FU73" s="444"/>
      <c r="FV73" s="444"/>
      <c r="FW73" s="444"/>
      <c r="FX73" s="444"/>
      <c r="FY73" s="444"/>
      <c r="FZ73" s="444"/>
      <c r="GA73" s="444"/>
      <c r="GB73" s="444"/>
      <c r="GC73" s="444"/>
      <c r="GD73" s="444"/>
      <c r="GE73" s="444"/>
      <c r="GF73" s="444"/>
      <c r="GG73" s="444"/>
      <c r="GH73" s="444"/>
      <c r="GI73" s="444"/>
      <c r="GJ73" s="444"/>
      <c r="GK73" s="444"/>
      <c r="GL73" s="444"/>
      <c r="GM73" s="444"/>
      <c r="GN73" s="444"/>
      <c r="GO73" s="444"/>
      <c r="GP73" s="444"/>
      <c r="GQ73" s="444"/>
      <c r="GR73" s="444"/>
      <c r="GS73" s="444"/>
      <c r="GT73" s="444"/>
      <c r="GU73" s="444"/>
      <c r="GV73" s="444"/>
      <c r="GW73" s="444"/>
      <c r="GX73" s="444"/>
      <c r="GY73" s="444"/>
      <c r="GZ73" s="444"/>
      <c r="HA73" s="444"/>
      <c r="HB73" s="444"/>
      <c r="HC73" s="444"/>
      <c r="HD73" s="444"/>
      <c r="HE73" s="444"/>
      <c r="HF73" s="444"/>
      <c r="HG73" s="444"/>
      <c r="HH73" s="444"/>
      <c r="HI73" s="444"/>
      <c r="HJ73" s="444"/>
      <c r="HK73" s="444"/>
      <c r="HL73" s="444"/>
      <c r="HM73" s="444"/>
      <c r="HN73" s="444"/>
      <c r="HO73" s="444"/>
      <c r="HP73" s="444"/>
      <c r="HQ73" s="444"/>
      <c r="HR73" s="444"/>
      <c r="HS73" s="444"/>
      <c r="HT73" s="444"/>
      <c r="HU73" s="444"/>
      <c r="HV73" s="444"/>
      <c r="HW73" s="444"/>
      <c r="HX73" s="444"/>
      <c r="HY73" s="444"/>
      <c r="HZ73" s="444"/>
      <c r="IA73" s="444"/>
      <c r="IB73" s="444"/>
      <c r="IC73" s="444"/>
      <c r="ID73" s="444"/>
      <c r="IE73" s="444"/>
      <c r="IF73" s="444"/>
      <c r="IG73" s="444"/>
      <c r="IH73" s="444"/>
      <c r="II73" s="444"/>
      <c r="IJ73" s="444"/>
      <c r="IK73" s="444"/>
      <c r="IL73" s="444"/>
      <c r="IM73" s="444"/>
      <c r="IN73" s="444"/>
      <c r="IO73" s="444"/>
      <c r="IP73" s="444"/>
      <c r="IQ73" s="444"/>
      <c r="IR73" s="444"/>
      <c r="IS73" s="444"/>
      <c r="IT73" s="444"/>
      <c r="IU73" s="444"/>
      <c r="IV73" s="444"/>
      <c r="IW73" s="444"/>
      <c r="IX73" s="444"/>
      <c r="IY73" s="444"/>
      <c r="IZ73" s="444"/>
      <c r="JA73" s="444"/>
      <c r="JB73" s="444"/>
      <c r="JC73" s="444"/>
      <c r="JD73" s="444"/>
      <c r="JE73" s="444"/>
      <c r="JF73" s="444"/>
      <c r="JG73" s="444"/>
      <c r="JH73" s="444"/>
      <c r="JI73" s="444"/>
      <c r="JJ73" s="444"/>
      <c r="JK73" s="444"/>
      <c r="JL73" s="444"/>
      <c r="JM73" s="444"/>
      <c r="JN73" s="444"/>
      <c r="JO73" s="444"/>
      <c r="JP73" s="444"/>
      <c r="JQ73" s="444"/>
      <c r="JR73" s="444"/>
      <c r="JS73" s="444"/>
      <c r="JT73" s="444"/>
      <c r="JU73" s="444"/>
      <c r="JV73" s="444"/>
      <c r="JW73" s="444"/>
      <c r="JX73" s="444"/>
      <c r="JY73" s="444"/>
      <c r="JZ73" s="444"/>
      <c r="KA73" s="444"/>
      <c r="KB73" s="444"/>
      <c r="KC73" s="444"/>
      <c r="KD73" s="444"/>
      <c r="KE73" s="444"/>
      <c r="KF73" s="444"/>
      <c r="KG73" s="444"/>
      <c r="KH73" s="444"/>
      <c r="KI73" s="444"/>
      <c r="KJ73" s="444"/>
      <c r="KK73" s="444"/>
      <c r="KL73" s="444"/>
      <c r="KM73" s="444"/>
      <c r="KN73" s="444"/>
      <c r="KO73" s="444"/>
      <c r="KP73" s="444"/>
      <c r="KQ73" s="444"/>
      <c r="KR73" s="444"/>
      <c r="KS73" s="444"/>
      <c r="KT73" s="444"/>
      <c r="KU73" s="444"/>
      <c r="KV73" s="444"/>
      <c r="KW73" s="444"/>
      <c r="KX73" s="444"/>
      <c r="KY73" s="444"/>
      <c r="KZ73" s="444"/>
      <c r="LA73" s="444"/>
      <c r="LB73" s="444"/>
      <c r="LC73" s="444"/>
      <c r="LD73" s="444"/>
      <c r="LE73" s="444"/>
      <c r="LF73" s="444"/>
      <c r="LG73" s="444"/>
      <c r="LH73" s="444"/>
      <c r="LI73" s="444"/>
      <c r="LJ73" s="444"/>
      <c r="LK73" s="444"/>
      <c r="LL73" s="444"/>
      <c r="LM73" s="444"/>
      <c r="LN73" s="444"/>
      <c r="LO73" s="444"/>
      <c r="LP73" s="444"/>
      <c r="LQ73" s="444"/>
      <c r="LR73" s="444"/>
      <c r="LS73" s="444"/>
      <c r="LT73" s="444"/>
      <c r="LU73" s="444"/>
      <c r="LV73" s="444"/>
      <c r="LW73" s="444"/>
      <c r="LX73" s="444"/>
      <c r="LY73" s="444"/>
      <c r="LZ73" s="444"/>
      <c r="MA73" s="444"/>
      <c r="MB73" s="444"/>
      <c r="MC73" s="444"/>
      <c r="MD73" s="444"/>
      <c r="ME73" s="444"/>
      <c r="MF73" s="444"/>
      <c r="MG73" s="444"/>
      <c r="MH73" s="444"/>
      <c r="MI73" s="444"/>
      <c r="MJ73" s="444"/>
      <c r="MK73" s="444"/>
      <c r="ML73" s="444"/>
      <c r="MM73" s="444"/>
      <c r="MN73" s="444"/>
      <c r="MO73" s="444"/>
      <c r="MP73" s="444"/>
      <c r="MQ73" s="444"/>
      <c r="MR73" s="444"/>
      <c r="MS73" s="444"/>
      <c r="MT73" s="444"/>
      <c r="MU73" s="444"/>
      <c r="MV73" s="444"/>
      <c r="MW73" s="444"/>
      <c r="MX73" s="444"/>
      <c r="MY73" s="444"/>
      <c r="MZ73" s="444"/>
      <c r="NA73" s="444"/>
      <c r="NB73" s="444"/>
      <c r="NC73" s="444"/>
      <c r="ND73" s="444"/>
      <c r="NE73" s="444"/>
      <c r="NF73" s="444"/>
      <c r="NG73" s="444"/>
      <c r="NH73" s="444"/>
      <c r="NI73" s="444"/>
      <c r="NJ73" s="444"/>
      <c r="NK73" s="444"/>
      <c r="NL73" s="444"/>
      <c r="NM73" s="444"/>
      <c r="NN73" s="444"/>
      <c r="NO73" s="444"/>
      <c r="NP73" s="444"/>
      <c r="NQ73" s="444"/>
      <c r="NR73" s="444"/>
      <c r="NS73" s="444"/>
      <c r="NT73" s="444"/>
      <c r="NU73" s="444"/>
      <c r="NV73" s="444"/>
      <c r="NW73" s="444"/>
      <c r="NX73" s="444"/>
      <c r="NY73" s="444"/>
      <c r="NZ73" s="444"/>
      <c r="OA73" s="444"/>
      <c r="OB73" s="444"/>
      <c r="OC73" s="444"/>
      <c r="OD73" s="444"/>
      <c r="OE73" s="444"/>
      <c r="OF73" s="444"/>
      <c r="OG73" s="444"/>
      <c r="OH73" s="444"/>
      <c r="OI73" s="444"/>
      <c r="OJ73" s="444"/>
      <c r="OK73" s="444"/>
      <c r="OL73" s="444"/>
      <c r="OM73" s="444"/>
      <c r="ON73" s="444"/>
      <c r="OO73" s="444"/>
      <c r="OP73" s="444"/>
      <c r="OQ73" s="444"/>
      <c r="OR73" s="444"/>
      <c r="OS73" s="444"/>
      <c r="OT73" s="444"/>
      <c r="OU73" s="444"/>
      <c r="OV73" s="444"/>
      <c r="OW73" s="444"/>
      <c r="OX73" s="444"/>
      <c r="OY73" s="444"/>
      <c r="OZ73" s="444"/>
      <c r="PA73" s="444"/>
      <c r="PB73" s="444"/>
      <c r="PC73" s="444"/>
      <c r="PD73" s="444"/>
      <c r="PE73" s="444"/>
      <c r="PF73" s="444"/>
      <c r="PG73" s="444"/>
      <c r="PH73" s="444"/>
      <c r="PI73" s="444"/>
      <c r="PJ73" s="444"/>
      <c r="PK73" s="444"/>
      <c r="PL73" s="444"/>
      <c r="PM73" s="444"/>
      <c r="PN73" s="444"/>
      <c r="PO73" s="444"/>
      <c r="PP73" s="444"/>
      <c r="PQ73" s="444"/>
      <c r="PR73" s="444"/>
      <c r="PS73" s="444"/>
      <c r="PT73" s="444"/>
      <c r="PU73" s="444"/>
      <c r="PV73" s="444"/>
      <c r="PW73" s="444"/>
      <c r="PX73" s="444"/>
      <c r="PY73" s="444"/>
      <c r="PZ73" s="444"/>
      <c r="QA73" s="444"/>
      <c r="QB73" s="444"/>
      <c r="QC73" s="444"/>
      <c r="QD73" s="444"/>
      <c r="QE73" s="444"/>
      <c r="QF73" s="444"/>
      <c r="QG73" s="444"/>
      <c r="QH73" s="444"/>
      <c r="QI73" s="444"/>
      <c r="QJ73" s="444"/>
      <c r="QK73" s="444"/>
      <c r="QL73" s="444"/>
      <c r="QM73" s="444"/>
      <c r="QN73" s="444"/>
      <c r="QO73" s="444"/>
      <c r="QP73" s="444"/>
      <c r="QQ73" s="444"/>
      <c r="QR73" s="444"/>
      <c r="QS73" s="444"/>
      <c r="QT73" s="444"/>
      <c r="QU73" s="444"/>
      <c r="QV73" s="444"/>
      <c r="QW73" s="444"/>
      <c r="QX73" s="444"/>
      <c r="QY73" s="444"/>
      <c r="QZ73" s="444"/>
      <c r="RA73" s="444"/>
      <c r="RB73" s="444"/>
      <c r="RC73" s="444"/>
      <c r="RD73" s="444"/>
      <c r="RE73" s="444"/>
      <c r="RF73" s="444"/>
      <c r="RG73" s="444"/>
      <c r="RH73" s="444"/>
      <c r="RI73" s="444"/>
      <c r="RJ73" s="444"/>
      <c r="RK73" s="444"/>
      <c r="RL73" s="444"/>
      <c r="RM73" s="444"/>
      <c r="RN73" s="444"/>
      <c r="RO73" s="444"/>
      <c r="RP73" s="444"/>
      <c r="RQ73" s="444"/>
      <c r="RR73" s="444"/>
      <c r="RS73" s="444"/>
      <c r="RT73" s="444"/>
      <c r="RU73" s="444"/>
      <c r="RV73" s="444"/>
      <c r="RW73" s="444"/>
      <c r="RX73" s="444"/>
      <c r="RY73" s="444"/>
      <c r="RZ73" s="444"/>
      <c r="SA73" s="444"/>
      <c r="SB73" s="444"/>
      <c r="SC73" s="444"/>
      <c r="SD73" s="444"/>
      <c r="SE73" s="444"/>
      <c r="SF73" s="444"/>
      <c r="SG73" s="444"/>
      <c r="SH73" s="444"/>
      <c r="SI73" s="444"/>
      <c r="SJ73" s="444"/>
      <c r="SK73" s="444"/>
      <c r="SL73" s="444"/>
      <c r="SM73" s="444"/>
      <c r="SN73" s="444"/>
      <c r="SO73" s="444"/>
      <c r="SP73" s="444"/>
      <c r="SQ73" s="444"/>
      <c r="SR73" s="444"/>
      <c r="SS73" s="444"/>
      <c r="ST73" s="444"/>
      <c r="SU73" s="444"/>
      <c r="SV73" s="444"/>
      <c r="SW73" s="444"/>
      <c r="SX73" s="444"/>
      <c r="SY73" s="444"/>
      <c r="SZ73" s="444"/>
      <c r="TA73" s="444"/>
      <c r="TB73" s="444"/>
      <c r="TC73" s="444"/>
      <c r="TD73" s="444"/>
      <c r="TE73" s="444"/>
      <c r="TF73" s="444"/>
      <c r="TG73" s="444"/>
      <c r="TH73" s="444"/>
      <c r="TI73" s="444"/>
      <c r="TJ73" s="444"/>
      <c r="TK73" s="444"/>
      <c r="TL73" s="444"/>
      <c r="TM73" s="444"/>
      <c r="TN73" s="444"/>
      <c r="TO73" s="444"/>
      <c r="TP73" s="444"/>
      <c r="TQ73" s="444"/>
      <c r="TR73" s="444"/>
      <c r="TS73" s="444"/>
      <c r="TT73" s="444"/>
      <c r="TU73" s="444"/>
      <c r="TV73" s="444"/>
      <c r="TW73" s="444"/>
      <c r="TX73" s="444"/>
      <c r="TY73" s="444"/>
      <c r="TZ73" s="444"/>
      <c r="UA73" s="444"/>
      <c r="UB73" s="444"/>
      <c r="UC73" s="444"/>
      <c r="UD73" s="444"/>
      <c r="UE73" s="444"/>
      <c r="UF73" s="444"/>
      <c r="UG73" s="444"/>
      <c r="UH73" s="444"/>
      <c r="UI73" s="444"/>
      <c r="UJ73" s="444"/>
      <c r="UK73" s="444"/>
      <c r="UL73" s="444"/>
      <c r="UM73" s="444"/>
      <c r="UN73" s="444"/>
      <c r="UO73" s="444"/>
      <c r="UP73" s="444"/>
      <c r="UQ73" s="444"/>
      <c r="UR73" s="444"/>
      <c r="US73" s="444"/>
      <c r="UT73" s="444"/>
      <c r="UU73" s="444"/>
      <c r="UV73" s="444"/>
      <c r="UW73" s="444"/>
      <c r="UX73" s="444"/>
      <c r="UY73" s="444"/>
      <c r="UZ73" s="444"/>
      <c r="VA73" s="444"/>
      <c r="VB73" s="444"/>
      <c r="VC73" s="444"/>
      <c r="VD73" s="444"/>
      <c r="VE73" s="444"/>
      <c r="VF73" s="444"/>
      <c r="VG73" s="444"/>
      <c r="VH73" s="444"/>
      <c r="VI73" s="444"/>
      <c r="VJ73" s="444"/>
      <c r="VK73" s="444"/>
      <c r="VL73" s="444"/>
      <c r="VM73" s="444"/>
      <c r="VN73" s="444"/>
      <c r="VO73" s="444"/>
      <c r="VP73" s="444"/>
      <c r="VQ73" s="444"/>
      <c r="VR73" s="444"/>
      <c r="VS73" s="444"/>
      <c r="VT73" s="444"/>
      <c r="VU73" s="444"/>
      <c r="VV73" s="444"/>
      <c r="VW73" s="444"/>
      <c r="VX73" s="444"/>
      <c r="VY73" s="444"/>
      <c r="VZ73" s="444"/>
      <c r="WA73" s="444"/>
      <c r="WB73" s="444"/>
      <c r="WC73" s="444"/>
      <c r="WD73" s="444"/>
      <c r="WE73" s="444"/>
      <c r="WF73" s="444"/>
      <c r="WG73" s="444"/>
      <c r="WH73" s="444"/>
      <c r="WI73" s="444"/>
      <c r="WJ73" s="444"/>
      <c r="WK73" s="444"/>
      <c r="WL73" s="444"/>
      <c r="WM73" s="444"/>
      <c r="WN73" s="444"/>
      <c r="WO73" s="444"/>
      <c r="WP73" s="444"/>
      <c r="WQ73" s="444"/>
      <c r="WR73" s="444"/>
      <c r="WS73" s="444"/>
      <c r="WT73" s="444"/>
      <c r="WU73" s="444"/>
      <c r="WV73" s="444"/>
      <c r="WW73" s="444"/>
      <c r="WX73" s="444"/>
      <c r="WY73" s="444"/>
      <c r="WZ73" s="444"/>
      <c r="XA73" s="444"/>
      <c r="XB73" s="444"/>
      <c r="XC73" s="444"/>
      <c r="XD73" s="444"/>
      <c r="XE73" s="444"/>
      <c r="XF73" s="444"/>
      <c r="XG73" s="443"/>
    </row>
    <row r="74" spans="1:631" s="455" customFormat="1" ht="14.4">
      <c r="A74" s="1137"/>
      <c r="B74" s="1163" t="s">
        <v>241</v>
      </c>
      <c r="C74" s="1164" t="s">
        <v>839</v>
      </c>
      <c r="D74" s="1172">
        <v>20</v>
      </c>
      <c r="E74" s="374">
        <f t="shared" si="16"/>
        <v>0.22889991770368182</v>
      </c>
      <c r="F74" s="1166" t="s">
        <v>0</v>
      </c>
      <c r="G74" s="1167">
        <v>16</v>
      </c>
      <c r="H74" s="1168">
        <f t="shared" si="19"/>
        <v>1244</v>
      </c>
      <c r="I74" s="1169">
        <f t="shared" si="20"/>
        <v>690.2</v>
      </c>
      <c r="J74" s="1169">
        <f t="shared" si="21"/>
        <v>690.2</v>
      </c>
      <c r="K74" s="447">
        <f t="shared" si="22"/>
        <v>0</v>
      </c>
      <c r="L74" s="448">
        <v>19904</v>
      </c>
      <c r="M74" s="447"/>
      <c r="N74" s="1170">
        <v>1656.48</v>
      </c>
      <c r="O74" s="1170">
        <v>11043.2</v>
      </c>
      <c r="P74" s="449">
        <f t="shared" si="23"/>
        <v>0</v>
      </c>
      <c r="Q74" s="1170">
        <v>11043.2</v>
      </c>
      <c r="R74" s="449"/>
      <c r="S74" s="450"/>
      <c r="T74" s="449"/>
      <c r="U74" s="451">
        <v>11</v>
      </c>
      <c r="V74" s="450">
        <f t="shared" si="26"/>
        <v>0</v>
      </c>
      <c r="W74" s="449">
        <f t="shared" si="26"/>
        <v>0</v>
      </c>
      <c r="X74" s="449">
        <f>-PV(Discount_Rate,D74,U74)*G74</f>
        <v>1754.0181026108301</v>
      </c>
      <c r="Y74" s="452">
        <f t="shared" si="17"/>
        <v>1.6268468458902983</v>
      </c>
      <c r="Z74" s="450">
        <f t="shared" si="18"/>
        <v>32380.759620600496</v>
      </c>
      <c r="AA74" s="453" t="str">
        <f t="shared" si="24"/>
        <v/>
      </c>
      <c r="AB74" s="1171" t="str">
        <f t="shared" si="25"/>
        <v/>
      </c>
      <c r="AC74" s="444"/>
      <c r="AD74" s="444"/>
      <c r="AE74" s="444"/>
      <c r="AF74" s="444"/>
      <c r="AG74" s="444"/>
      <c r="AH74" s="444"/>
      <c r="AI74" s="444"/>
      <c r="AJ74" s="444"/>
      <c r="AK74" s="444"/>
      <c r="AL74" s="444"/>
      <c r="AM74" s="444"/>
      <c r="AN74" s="444"/>
      <c r="AO74" s="444"/>
      <c r="AP74" s="444"/>
      <c r="AQ74" s="444"/>
      <c r="AR74" s="444"/>
      <c r="AS74" s="444"/>
      <c r="AT74" s="444"/>
      <c r="AU74" s="444"/>
      <c r="AV74" s="444"/>
      <c r="AW74" s="444"/>
      <c r="AX74" s="444"/>
      <c r="AY74" s="444"/>
      <c r="AZ74" s="444"/>
      <c r="BA74" s="444"/>
      <c r="BB74" s="444"/>
      <c r="BC74" s="444"/>
      <c r="BD74" s="444"/>
      <c r="BE74" s="444"/>
      <c r="BF74" s="444"/>
      <c r="BG74" s="444"/>
      <c r="BH74" s="444"/>
      <c r="BI74" s="444"/>
      <c r="BJ74" s="444"/>
      <c r="BK74" s="444"/>
      <c r="BL74" s="444"/>
      <c r="BM74" s="444"/>
      <c r="BN74" s="444"/>
      <c r="BO74" s="444"/>
      <c r="BP74" s="444"/>
      <c r="BQ74" s="444"/>
      <c r="BR74" s="444"/>
      <c r="BS74" s="444"/>
      <c r="BT74" s="444"/>
      <c r="BU74" s="444"/>
      <c r="BV74" s="444"/>
      <c r="BW74" s="444"/>
      <c r="BX74" s="444"/>
      <c r="BY74" s="444"/>
      <c r="BZ74" s="444"/>
      <c r="CA74" s="444"/>
      <c r="CB74" s="444"/>
      <c r="CC74" s="444"/>
      <c r="CD74" s="444"/>
      <c r="CE74" s="444"/>
      <c r="CF74" s="444"/>
      <c r="CG74" s="444"/>
      <c r="CH74" s="444"/>
      <c r="CI74" s="444"/>
      <c r="CJ74" s="444"/>
      <c r="CK74" s="444"/>
      <c r="CL74" s="444"/>
      <c r="CM74" s="444"/>
      <c r="CN74" s="444"/>
      <c r="CO74" s="444"/>
      <c r="CP74" s="444"/>
      <c r="CQ74" s="444"/>
      <c r="CR74" s="444"/>
      <c r="CS74" s="444"/>
      <c r="CT74" s="444"/>
      <c r="CU74" s="444"/>
      <c r="CV74" s="444"/>
      <c r="CW74" s="444"/>
      <c r="CX74" s="444"/>
      <c r="CY74" s="444"/>
      <c r="CZ74" s="444"/>
      <c r="DA74" s="444"/>
      <c r="DB74" s="444"/>
      <c r="DC74" s="444"/>
      <c r="DD74" s="444"/>
      <c r="DE74" s="444"/>
      <c r="DF74" s="444"/>
      <c r="DG74" s="444"/>
      <c r="DH74" s="444"/>
      <c r="DI74" s="444"/>
      <c r="DJ74" s="444"/>
      <c r="DK74" s="444"/>
      <c r="DL74" s="444"/>
      <c r="DM74" s="444"/>
      <c r="DN74" s="444"/>
      <c r="DO74" s="444"/>
      <c r="DP74" s="444"/>
      <c r="DQ74" s="444"/>
      <c r="DR74" s="444"/>
      <c r="DS74" s="444"/>
      <c r="DT74" s="444"/>
      <c r="DU74" s="444"/>
      <c r="DV74" s="444"/>
      <c r="DW74" s="444"/>
      <c r="DX74" s="444"/>
      <c r="DY74" s="444"/>
      <c r="DZ74" s="444"/>
      <c r="EA74" s="444"/>
      <c r="EB74" s="444"/>
      <c r="EC74" s="444"/>
      <c r="ED74" s="444"/>
      <c r="EE74" s="444"/>
      <c r="EF74" s="444"/>
      <c r="EG74" s="444"/>
      <c r="EH74" s="444"/>
      <c r="EI74" s="444"/>
      <c r="EJ74" s="444"/>
      <c r="EK74" s="444"/>
      <c r="EL74" s="444"/>
      <c r="EM74" s="444"/>
      <c r="EN74" s="444"/>
      <c r="EO74" s="444"/>
      <c r="EP74" s="444"/>
      <c r="EQ74" s="444"/>
      <c r="ER74" s="444"/>
      <c r="ES74" s="444"/>
      <c r="ET74" s="444"/>
      <c r="EU74" s="444"/>
      <c r="EV74" s="444"/>
      <c r="EW74" s="444"/>
      <c r="EX74" s="444"/>
      <c r="EY74" s="444"/>
      <c r="EZ74" s="444"/>
      <c r="FA74" s="444"/>
      <c r="FB74" s="444"/>
      <c r="FC74" s="444"/>
      <c r="FD74" s="444"/>
      <c r="FE74" s="444"/>
      <c r="FF74" s="444"/>
      <c r="FG74" s="444"/>
      <c r="FH74" s="444"/>
      <c r="FI74" s="444"/>
      <c r="FJ74" s="444"/>
      <c r="FK74" s="444"/>
      <c r="FL74" s="444"/>
      <c r="FM74" s="444"/>
      <c r="FN74" s="444"/>
      <c r="FO74" s="444"/>
      <c r="FP74" s="444"/>
      <c r="FQ74" s="444"/>
      <c r="FR74" s="444"/>
      <c r="FS74" s="444"/>
      <c r="FT74" s="444"/>
      <c r="FU74" s="444"/>
      <c r="FV74" s="444"/>
      <c r="FW74" s="444"/>
      <c r="FX74" s="444"/>
      <c r="FY74" s="444"/>
      <c r="FZ74" s="444"/>
      <c r="GA74" s="444"/>
      <c r="GB74" s="444"/>
      <c r="GC74" s="444"/>
      <c r="GD74" s="444"/>
      <c r="GE74" s="444"/>
      <c r="GF74" s="444"/>
      <c r="GG74" s="444"/>
      <c r="GH74" s="444"/>
      <c r="GI74" s="444"/>
      <c r="GJ74" s="444"/>
      <c r="GK74" s="444"/>
      <c r="GL74" s="444"/>
      <c r="GM74" s="444"/>
      <c r="GN74" s="444"/>
      <c r="GO74" s="444"/>
      <c r="GP74" s="444"/>
      <c r="GQ74" s="444"/>
      <c r="GR74" s="444"/>
      <c r="GS74" s="444"/>
      <c r="GT74" s="444"/>
      <c r="GU74" s="444"/>
      <c r="GV74" s="444"/>
      <c r="GW74" s="444"/>
      <c r="GX74" s="444"/>
      <c r="GY74" s="444"/>
      <c r="GZ74" s="444"/>
      <c r="HA74" s="444"/>
      <c r="HB74" s="444"/>
      <c r="HC74" s="444"/>
      <c r="HD74" s="444"/>
      <c r="HE74" s="444"/>
      <c r="HF74" s="444"/>
      <c r="HG74" s="444"/>
      <c r="HH74" s="444"/>
      <c r="HI74" s="444"/>
      <c r="HJ74" s="444"/>
      <c r="HK74" s="444"/>
      <c r="HL74" s="444"/>
      <c r="HM74" s="444"/>
      <c r="HN74" s="444"/>
      <c r="HO74" s="444"/>
      <c r="HP74" s="444"/>
      <c r="HQ74" s="444"/>
      <c r="HR74" s="444"/>
      <c r="HS74" s="444"/>
      <c r="HT74" s="444"/>
      <c r="HU74" s="444"/>
      <c r="HV74" s="444"/>
      <c r="HW74" s="444"/>
      <c r="HX74" s="444"/>
      <c r="HY74" s="444"/>
      <c r="HZ74" s="444"/>
      <c r="IA74" s="444"/>
      <c r="IB74" s="444"/>
      <c r="IC74" s="444"/>
      <c r="ID74" s="444"/>
      <c r="IE74" s="444"/>
      <c r="IF74" s="444"/>
      <c r="IG74" s="444"/>
      <c r="IH74" s="444"/>
      <c r="II74" s="444"/>
      <c r="IJ74" s="444"/>
      <c r="IK74" s="444"/>
      <c r="IL74" s="444"/>
      <c r="IM74" s="444"/>
      <c r="IN74" s="444"/>
      <c r="IO74" s="444"/>
      <c r="IP74" s="444"/>
      <c r="IQ74" s="444"/>
      <c r="IR74" s="444"/>
      <c r="IS74" s="444"/>
      <c r="IT74" s="444"/>
      <c r="IU74" s="444"/>
      <c r="IV74" s="444"/>
      <c r="IW74" s="444"/>
      <c r="IX74" s="444"/>
      <c r="IY74" s="444"/>
      <c r="IZ74" s="444"/>
      <c r="JA74" s="444"/>
      <c r="JB74" s="444"/>
      <c r="JC74" s="444"/>
      <c r="JD74" s="444"/>
      <c r="JE74" s="444"/>
      <c r="JF74" s="444"/>
      <c r="JG74" s="444"/>
      <c r="JH74" s="444"/>
      <c r="JI74" s="444"/>
      <c r="JJ74" s="444"/>
      <c r="JK74" s="444"/>
      <c r="JL74" s="444"/>
      <c r="JM74" s="444"/>
      <c r="JN74" s="444"/>
      <c r="JO74" s="444"/>
      <c r="JP74" s="444"/>
      <c r="JQ74" s="444"/>
      <c r="JR74" s="444"/>
      <c r="JS74" s="444"/>
      <c r="JT74" s="444"/>
      <c r="JU74" s="444"/>
      <c r="JV74" s="444"/>
      <c r="JW74" s="444"/>
      <c r="JX74" s="444"/>
      <c r="JY74" s="444"/>
      <c r="JZ74" s="444"/>
      <c r="KA74" s="444"/>
      <c r="KB74" s="444"/>
      <c r="KC74" s="444"/>
      <c r="KD74" s="444"/>
      <c r="KE74" s="444"/>
      <c r="KF74" s="444"/>
      <c r="KG74" s="444"/>
      <c r="KH74" s="444"/>
      <c r="KI74" s="444"/>
      <c r="KJ74" s="444"/>
      <c r="KK74" s="444"/>
      <c r="KL74" s="444"/>
      <c r="KM74" s="444"/>
      <c r="KN74" s="444"/>
      <c r="KO74" s="444"/>
      <c r="KP74" s="444"/>
      <c r="KQ74" s="444"/>
      <c r="KR74" s="444"/>
      <c r="KS74" s="444"/>
      <c r="KT74" s="444"/>
      <c r="KU74" s="444"/>
      <c r="KV74" s="444"/>
      <c r="KW74" s="444"/>
      <c r="KX74" s="444"/>
      <c r="KY74" s="444"/>
      <c r="KZ74" s="444"/>
      <c r="LA74" s="444"/>
      <c r="LB74" s="444"/>
      <c r="LC74" s="444"/>
      <c r="LD74" s="444"/>
      <c r="LE74" s="444"/>
      <c r="LF74" s="444"/>
      <c r="LG74" s="444"/>
      <c r="LH74" s="444"/>
      <c r="LI74" s="444"/>
      <c r="LJ74" s="444"/>
      <c r="LK74" s="444"/>
      <c r="LL74" s="444"/>
      <c r="LM74" s="444"/>
      <c r="LN74" s="444"/>
      <c r="LO74" s="444"/>
      <c r="LP74" s="444"/>
      <c r="LQ74" s="444"/>
      <c r="LR74" s="444"/>
      <c r="LS74" s="444"/>
      <c r="LT74" s="444"/>
      <c r="LU74" s="444"/>
      <c r="LV74" s="444"/>
      <c r="LW74" s="444"/>
      <c r="LX74" s="444"/>
      <c r="LY74" s="444"/>
      <c r="LZ74" s="444"/>
      <c r="MA74" s="444"/>
      <c r="MB74" s="444"/>
      <c r="MC74" s="444"/>
      <c r="MD74" s="444"/>
      <c r="ME74" s="444"/>
      <c r="MF74" s="444"/>
      <c r="MG74" s="444"/>
      <c r="MH74" s="444"/>
      <c r="MI74" s="444"/>
      <c r="MJ74" s="444"/>
      <c r="MK74" s="444"/>
      <c r="ML74" s="444"/>
      <c r="MM74" s="444"/>
      <c r="MN74" s="444"/>
      <c r="MO74" s="444"/>
      <c r="MP74" s="444"/>
      <c r="MQ74" s="444"/>
      <c r="MR74" s="444"/>
      <c r="MS74" s="444"/>
      <c r="MT74" s="444"/>
      <c r="MU74" s="444"/>
      <c r="MV74" s="444"/>
      <c r="MW74" s="444"/>
      <c r="MX74" s="444"/>
      <c r="MY74" s="444"/>
      <c r="MZ74" s="444"/>
      <c r="NA74" s="444"/>
      <c r="NB74" s="444"/>
      <c r="NC74" s="444"/>
      <c r="ND74" s="444"/>
      <c r="NE74" s="444"/>
      <c r="NF74" s="444"/>
      <c r="NG74" s="444"/>
      <c r="NH74" s="444"/>
      <c r="NI74" s="444"/>
      <c r="NJ74" s="444"/>
      <c r="NK74" s="444"/>
      <c r="NL74" s="444"/>
      <c r="NM74" s="444"/>
      <c r="NN74" s="444"/>
      <c r="NO74" s="444"/>
      <c r="NP74" s="444"/>
      <c r="NQ74" s="444"/>
      <c r="NR74" s="444"/>
      <c r="NS74" s="444"/>
      <c r="NT74" s="444"/>
      <c r="NU74" s="444"/>
      <c r="NV74" s="444"/>
      <c r="NW74" s="444"/>
      <c r="NX74" s="444"/>
      <c r="NY74" s="444"/>
      <c r="NZ74" s="444"/>
      <c r="OA74" s="444"/>
      <c r="OB74" s="444"/>
      <c r="OC74" s="444"/>
      <c r="OD74" s="444"/>
      <c r="OE74" s="444"/>
      <c r="OF74" s="444"/>
      <c r="OG74" s="444"/>
      <c r="OH74" s="444"/>
      <c r="OI74" s="444"/>
      <c r="OJ74" s="444"/>
      <c r="OK74" s="444"/>
      <c r="OL74" s="444"/>
      <c r="OM74" s="444"/>
      <c r="ON74" s="444"/>
      <c r="OO74" s="444"/>
      <c r="OP74" s="444"/>
      <c r="OQ74" s="444"/>
      <c r="OR74" s="444"/>
      <c r="OS74" s="444"/>
      <c r="OT74" s="444"/>
      <c r="OU74" s="444"/>
      <c r="OV74" s="444"/>
      <c r="OW74" s="444"/>
      <c r="OX74" s="444"/>
      <c r="OY74" s="444"/>
      <c r="OZ74" s="444"/>
      <c r="PA74" s="444"/>
      <c r="PB74" s="444"/>
      <c r="PC74" s="444"/>
      <c r="PD74" s="444"/>
      <c r="PE74" s="444"/>
      <c r="PF74" s="444"/>
      <c r="PG74" s="444"/>
      <c r="PH74" s="444"/>
      <c r="PI74" s="444"/>
      <c r="PJ74" s="444"/>
      <c r="PK74" s="444"/>
      <c r="PL74" s="444"/>
      <c r="PM74" s="444"/>
      <c r="PN74" s="444"/>
      <c r="PO74" s="444"/>
      <c r="PP74" s="444"/>
      <c r="PQ74" s="444"/>
      <c r="PR74" s="444"/>
      <c r="PS74" s="444"/>
      <c r="PT74" s="444"/>
      <c r="PU74" s="444"/>
      <c r="PV74" s="444"/>
      <c r="PW74" s="444"/>
      <c r="PX74" s="444"/>
      <c r="PY74" s="444"/>
      <c r="PZ74" s="444"/>
      <c r="QA74" s="444"/>
      <c r="QB74" s="444"/>
      <c r="QC74" s="444"/>
      <c r="QD74" s="444"/>
      <c r="QE74" s="444"/>
      <c r="QF74" s="444"/>
      <c r="QG74" s="444"/>
      <c r="QH74" s="444"/>
      <c r="QI74" s="444"/>
      <c r="QJ74" s="444"/>
      <c r="QK74" s="444"/>
      <c r="QL74" s="444"/>
      <c r="QM74" s="444"/>
      <c r="QN74" s="444"/>
      <c r="QO74" s="444"/>
      <c r="QP74" s="444"/>
      <c r="QQ74" s="444"/>
      <c r="QR74" s="444"/>
      <c r="QS74" s="444"/>
      <c r="QT74" s="444"/>
      <c r="QU74" s="444"/>
      <c r="QV74" s="444"/>
      <c r="QW74" s="444"/>
      <c r="QX74" s="444"/>
      <c r="QY74" s="444"/>
      <c r="QZ74" s="444"/>
      <c r="RA74" s="444"/>
      <c r="RB74" s="444"/>
      <c r="RC74" s="444"/>
      <c r="RD74" s="444"/>
      <c r="RE74" s="444"/>
      <c r="RF74" s="444"/>
      <c r="RG74" s="444"/>
      <c r="RH74" s="444"/>
      <c r="RI74" s="444"/>
      <c r="RJ74" s="444"/>
      <c r="RK74" s="444"/>
      <c r="RL74" s="444"/>
      <c r="RM74" s="444"/>
      <c r="RN74" s="444"/>
      <c r="RO74" s="444"/>
      <c r="RP74" s="444"/>
      <c r="RQ74" s="444"/>
      <c r="RR74" s="444"/>
      <c r="RS74" s="444"/>
      <c r="RT74" s="444"/>
      <c r="RU74" s="444"/>
      <c r="RV74" s="444"/>
      <c r="RW74" s="444"/>
      <c r="RX74" s="444"/>
      <c r="RY74" s="444"/>
      <c r="RZ74" s="444"/>
      <c r="SA74" s="444"/>
      <c r="SB74" s="444"/>
      <c r="SC74" s="444"/>
      <c r="SD74" s="444"/>
      <c r="SE74" s="444"/>
      <c r="SF74" s="444"/>
      <c r="SG74" s="444"/>
      <c r="SH74" s="444"/>
      <c r="SI74" s="444"/>
      <c r="SJ74" s="444"/>
      <c r="SK74" s="444"/>
      <c r="SL74" s="444"/>
      <c r="SM74" s="444"/>
      <c r="SN74" s="444"/>
      <c r="SO74" s="444"/>
      <c r="SP74" s="444"/>
      <c r="SQ74" s="444"/>
      <c r="SR74" s="444"/>
      <c r="SS74" s="444"/>
      <c r="ST74" s="444"/>
      <c r="SU74" s="444"/>
      <c r="SV74" s="444"/>
      <c r="SW74" s="444"/>
      <c r="SX74" s="444"/>
      <c r="SY74" s="444"/>
      <c r="SZ74" s="444"/>
      <c r="TA74" s="444"/>
      <c r="TB74" s="444"/>
      <c r="TC74" s="444"/>
      <c r="TD74" s="444"/>
      <c r="TE74" s="444"/>
      <c r="TF74" s="444"/>
      <c r="TG74" s="444"/>
      <c r="TH74" s="444"/>
      <c r="TI74" s="444"/>
      <c r="TJ74" s="444"/>
      <c r="TK74" s="444"/>
      <c r="TL74" s="444"/>
      <c r="TM74" s="444"/>
      <c r="TN74" s="444"/>
      <c r="TO74" s="444"/>
      <c r="TP74" s="444"/>
      <c r="TQ74" s="444"/>
      <c r="TR74" s="444"/>
      <c r="TS74" s="444"/>
      <c r="TT74" s="444"/>
      <c r="TU74" s="444"/>
      <c r="TV74" s="444"/>
      <c r="TW74" s="444"/>
      <c r="TX74" s="444"/>
      <c r="TY74" s="444"/>
      <c r="TZ74" s="444"/>
      <c r="UA74" s="444"/>
      <c r="UB74" s="444"/>
      <c r="UC74" s="444"/>
      <c r="UD74" s="444"/>
      <c r="UE74" s="444"/>
      <c r="UF74" s="444"/>
      <c r="UG74" s="444"/>
      <c r="UH74" s="444"/>
      <c r="UI74" s="444"/>
      <c r="UJ74" s="444"/>
      <c r="UK74" s="444"/>
      <c r="UL74" s="444"/>
      <c r="UM74" s="444"/>
      <c r="UN74" s="444"/>
      <c r="UO74" s="444"/>
      <c r="UP74" s="444"/>
      <c r="UQ74" s="444"/>
      <c r="UR74" s="444"/>
      <c r="US74" s="444"/>
      <c r="UT74" s="444"/>
      <c r="UU74" s="444"/>
      <c r="UV74" s="444"/>
      <c r="UW74" s="444"/>
      <c r="UX74" s="444"/>
      <c r="UY74" s="444"/>
      <c r="UZ74" s="444"/>
      <c r="VA74" s="444"/>
      <c r="VB74" s="444"/>
      <c r="VC74" s="444"/>
      <c r="VD74" s="444"/>
      <c r="VE74" s="444"/>
      <c r="VF74" s="444"/>
      <c r="VG74" s="444"/>
      <c r="VH74" s="444"/>
      <c r="VI74" s="444"/>
      <c r="VJ74" s="444"/>
      <c r="VK74" s="444"/>
      <c r="VL74" s="444"/>
      <c r="VM74" s="444"/>
      <c r="VN74" s="444"/>
      <c r="VO74" s="444"/>
      <c r="VP74" s="444"/>
      <c r="VQ74" s="444"/>
      <c r="VR74" s="444"/>
      <c r="VS74" s="444"/>
      <c r="VT74" s="444"/>
      <c r="VU74" s="444"/>
      <c r="VV74" s="444"/>
      <c r="VW74" s="444"/>
      <c r="VX74" s="444"/>
      <c r="VY74" s="444"/>
      <c r="VZ74" s="444"/>
      <c r="WA74" s="444"/>
      <c r="WB74" s="444"/>
      <c r="WC74" s="444"/>
      <c r="WD74" s="444"/>
      <c r="WE74" s="444"/>
      <c r="WF74" s="444"/>
      <c r="WG74" s="444"/>
      <c r="WH74" s="444"/>
      <c r="WI74" s="444"/>
      <c r="WJ74" s="444"/>
      <c r="WK74" s="444"/>
      <c r="WL74" s="444"/>
      <c r="WM74" s="444"/>
      <c r="WN74" s="444"/>
      <c r="WO74" s="444"/>
      <c r="WP74" s="444"/>
      <c r="WQ74" s="444"/>
      <c r="WR74" s="444"/>
      <c r="WS74" s="444"/>
      <c r="WT74" s="444"/>
      <c r="WU74" s="444"/>
      <c r="WV74" s="444"/>
      <c r="WW74" s="444"/>
      <c r="WX74" s="444"/>
      <c r="WY74" s="444"/>
      <c r="WZ74" s="444"/>
      <c r="XA74" s="444"/>
      <c r="XB74" s="444"/>
      <c r="XC74" s="444"/>
      <c r="XD74" s="444"/>
      <c r="XE74" s="444"/>
      <c r="XF74" s="444"/>
      <c r="XG74" s="443"/>
    </row>
    <row r="75" spans="1:631" s="455" customFormat="1" ht="14.4">
      <c r="A75" s="1137"/>
      <c r="B75" s="1163" t="s">
        <v>241</v>
      </c>
      <c r="C75" s="1164" t="s">
        <v>840</v>
      </c>
      <c r="D75" s="1172">
        <v>25</v>
      </c>
      <c r="E75" s="374">
        <f t="shared" si="16"/>
        <v>1.0747779212644653</v>
      </c>
      <c r="F75" s="1166" t="s">
        <v>0</v>
      </c>
      <c r="G75" s="1167">
        <v>116</v>
      </c>
      <c r="H75" s="1168">
        <f t="shared" si="19"/>
        <v>644.53344890989104</v>
      </c>
      <c r="I75" s="1169">
        <f t="shared" si="20"/>
        <v>699.24620689655171</v>
      </c>
      <c r="J75" s="1169">
        <f t="shared" si="21"/>
        <v>699.24620689655171</v>
      </c>
      <c r="K75" s="447">
        <f t="shared" si="22"/>
        <v>0</v>
      </c>
      <c r="L75" s="448">
        <v>74765.880073547363</v>
      </c>
      <c r="M75" s="447"/>
      <c r="N75" s="1170">
        <v>12756.56</v>
      </c>
      <c r="O75" s="1170">
        <v>81112.56</v>
      </c>
      <c r="P75" s="449">
        <f t="shared" si="23"/>
        <v>0</v>
      </c>
      <c r="Q75" s="1170">
        <v>81112.56</v>
      </c>
      <c r="R75" s="449"/>
      <c r="S75" s="450"/>
      <c r="T75" s="449"/>
      <c r="U75" s="451">
        <v>0</v>
      </c>
      <c r="V75" s="450">
        <f t="shared" si="26"/>
        <v>0</v>
      </c>
      <c r="W75" s="449">
        <f t="shared" si="26"/>
        <v>0</v>
      </c>
      <c r="X75" s="449">
        <f>-PV(Discount_Rate,D75,U75)*G75</f>
        <v>0</v>
      </c>
      <c r="Y75" s="452">
        <f t="shared" si="17"/>
        <v>1.8366031317579932</v>
      </c>
      <c r="Z75" s="450">
        <f t="shared" si="18"/>
        <v>137315.24949171962</v>
      </c>
      <c r="AA75" s="453" t="str">
        <f t="shared" si="24"/>
        <v/>
      </c>
      <c r="AB75" s="1171" t="str">
        <f t="shared" si="25"/>
        <v/>
      </c>
      <c r="AC75" s="444"/>
      <c r="AD75" s="444"/>
      <c r="AE75" s="444"/>
      <c r="AF75" s="444"/>
      <c r="AG75" s="444"/>
      <c r="AH75" s="444"/>
      <c r="AI75" s="444"/>
      <c r="AJ75" s="444"/>
      <c r="AK75" s="444"/>
      <c r="AL75" s="444"/>
      <c r="AM75" s="444"/>
      <c r="AN75" s="444"/>
      <c r="AO75" s="444"/>
      <c r="AP75" s="444"/>
      <c r="AQ75" s="444"/>
      <c r="AR75" s="444"/>
      <c r="AS75" s="444"/>
      <c r="AT75" s="444"/>
      <c r="AU75" s="444"/>
      <c r="AV75" s="444"/>
      <c r="AW75" s="444"/>
      <c r="AX75" s="444"/>
      <c r="AY75" s="444"/>
      <c r="AZ75" s="444"/>
      <c r="BA75" s="444"/>
      <c r="BB75" s="444"/>
      <c r="BC75" s="444"/>
      <c r="BD75" s="444"/>
      <c r="BE75" s="444"/>
      <c r="BF75" s="444"/>
      <c r="BG75" s="444"/>
      <c r="BH75" s="444"/>
      <c r="BI75" s="444"/>
      <c r="BJ75" s="444"/>
      <c r="BK75" s="444"/>
      <c r="BL75" s="444"/>
      <c r="BM75" s="444"/>
      <c r="BN75" s="444"/>
      <c r="BO75" s="444"/>
      <c r="BP75" s="444"/>
      <c r="BQ75" s="444"/>
      <c r="BR75" s="444"/>
      <c r="BS75" s="444"/>
      <c r="BT75" s="444"/>
      <c r="BU75" s="444"/>
      <c r="BV75" s="444"/>
      <c r="BW75" s="444"/>
      <c r="BX75" s="444"/>
      <c r="BY75" s="444"/>
      <c r="BZ75" s="444"/>
      <c r="CA75" s="444"/>
      <c r="CB75" s="444"/>
      <c r="CC75" s="444"/>
      <c r="CD75" s="444"/>
      <c r="CE75" s="444"/>
      <c r="CF75" s="444"/>
      <c r="CG75" s="444"/>
      <c r="CH75" s="444"/>
      <c r="CI75" s="444"/>
      <c r="CJ75" s="444"/>
      <c r="CK75" s="444"/>
      <c r="CL75" s="444"/>
      <c r="CM75" s="444"/>
      <c r="CN75" s="444"/>
      <c r="CO75" s="444"/>
      <c r="CP75" s="444"/>
      <c r="CQ75" s="444"/>
      <c r="CR75" s="444"/>
      <c r="CS75" s="444"/>
      <c r="CT75" s="444"/>
      <c r="CU75" s="444"/>
      <c r="CV75" s="444"/>
      <c r="CW75" s="444"/>
      <c r="CX75" s="444"/>
      <c r="CY75" s="444"/>
      <c r="CZ75" s="444"/>
      <c r="DA75" s="444"/>
      <c r="DB75" s="444"/>
      <c r="DC75" s="444"/>
      <c r="DD75" s="444"/>
      <c r="DE75" s="444"/>
      <c r="DF75" s="444"/>
      <c r="DG75" s="444"/>
      <c r="DH75" s="444"/>
      <c r="DI75" s="444"/>
      <c r="DJ75" s="444"/>
      <c r="DK75" s="444"/>
      <c r="DL75" s="444"/>
      <c r="DM75" s="444"/>
      <c r="DN75" s="444"/>
      <c r="DO75" s="444"/>
      <c r="DP75" s="444"/>
      <c r="DQ75" s="444"/>
      <c r="DR75" s="444"/>
      <c r="DS75" s="444"/>
      <c r="DT75" s="444"/>
      <c r="DU75" s="444"/>
      <c r="DV75" s="444"/>
      <c r="DW75" s="444"/>
      <c r="DX75" s="444"/>
      <c r="DY75" s="444"/>
      <c r="DZ75" s="444"/>
      <c r="EA75" s="444"/>
      <c r="EB75" s="444"/>
      <c r="EC75" s="444"/>
      <c r="ED75" s="444"/>
      <c r="EE75" s="444"/>
      <c r="EF75" s="444"/>
      <c r="EG75" s="444"/>
      <c r="EH75" s="444"/>
      <c r="EI75" s="444"/>
      <c r="EJ75" s="444"/>
      <c r="EK75" s="444"/>
      <c r="EL75" s="444"/>
      <c r="EM75" s="444"/>
      <c r="EN75" s="444"/>
      <c r="EO75" s="444"/>
      <c r="EP75" s="444"/>
      <c r="EQ75" s="444"/>
      <c r="ER75" s="444"/>
      <c r="ES75" s="444"/>
      <c r="ET75" s="444"/>
      <c r="EU75" s="444"/>
      <c r="EV75" s="444"/>
      <c r="EW75" s="444"/>
      <c r="EX75" s="444"/>
      <c r="EY75" s="444"/>
      <c r="EZ75" s="444"/>
      <c r="FA75" s="444"/>
      <c r="FB75" s="444"/>
      <c r="FC75" s="444"/>
      <c r="FD75" s="444"/>
      <c r="FE75" s="444"/>
      <c r="FF75" s="444"/>
      <c r="FG75" s="444"/>
      <c r="FH75" s="444"/>
      <c r="FI75" s="444"/>
      <c r="FJ75" s="444"/>
      <c r="FK75" s="444"/>
      <c r="FL75" s="444"/>
      <c r="FM75" s="444"/>
      <c r="FN75" s="444"/>
      <c r="FO75" s="444"/>
      <c r="FP75" s="444"/>
      <c r="FQ75" s="444"/>
      <c r="FR75" s="444"/>
      <c r="FS75" s="444"/>
      <c r="FT75" s="444"/>
      <c r="FU75" s="444"/>
      <c r="FV75" s="444"/>
      <c r="FW75" s="444"/>
      <c r="FX75" s="444"/>
      <c r="FY75" s="444"/>
      <c r="FZ75" s="444"/>
      <c r="GA75" s="444"/>
      <c r="GB75" s="444"/>
      <c r="GC75" s="444"/>
      <c r="GD75" s="444"/>
      <c r="GE75" s="444"/>
      <c r="GF75" s="444"/>
      <c r="GG75" s="444"/>
      <c r="GH75" s="444"/>
      <c r="GI75" s="444"/>
      <c r="GJ75" s="444"/>
      <c r="GK75" s="444"/>
      <c r="GL75" s="444"/>
      <c r="GM75" s="444"/>
      <c r="GN75" s="444"/>
      <c r="GO75" s="444"/>
      <c r="GP75" s="444"/>
      <c r="GQ75" s="444"/>
      <c r="GR75" s="444"/>
      <c r="GS75" s="444"/>
      <c r="GT75" s="444"/>
      <c r="GU75" s="444"/>
      <c r="GV75" s="444"/>
      <c r="GW75" s="444"/>
      <c r="GX75" s="444"/>
      <c r="GY75" s="444"/>
      <c r="GZ75" s="444"/>
      <c r="HA75" s="444"/>
      <c r="HB75" s="444"/>
      <c r="HC75" s="444"/>
      <c r="HD75" s="444"/>
      <c r="HE75" s="444"/>
      <c r="HF75" s="444"/>
      <c r="HG75" s="444"/>
      <c r="HH75" s="444"/>
      <c r="HI75" s="444"/>
      <c r="HJ75" s="444"/>
      <c r="HK75" s="444"/>
      <c r="HL75" s="444"/>
      <c r="HM75" s="444"/>
      <c r="HN75" s="444"/>
      <c r="HO75" s="444"/>
      <c r="HP75" s="444"/>
      <c r="HQ75" s="444"/>
      <c r="HR75" s="444"/>
      <c r="HS75" s="444"/>
      <c r="HT75" s="444"/>
      <c r="HU75" s="444"/>
      <c r="HV75" s="444"/>
      <c r="HW75" s="444"/>
      <c r="HX75" s="444"/>
      <c r="HY75" s="444"/>
      <c r="HZ75" s="444"/>
      <c r="IA75" s="444"/>
      <c r="IB75" s="444"/>
      <c r="IC75" s="444"/>
      <c r="ID75" s="444"/>
      <c r="IE75" s="444"/>
      <c r="IF75" s="444"/>
      <c r="IG75" s="444"/>
      <c r="IH75" s="444"/>
      <c r="II75" s="444"/>
      <c r="IJ75" s="444"/>
      <c r="IK75" s="444"/>
      <c r="IL75" s="444"/>
      <c r="IM75" s="444"/>
      <c r="IN75" s="444"/>
      <c r="IO75" s="444"/>
      <c r="IP75" s="444"/>
      <c r="IQ75" s="444"/>
      <c r="IR75" s="444"/>
      <c r="IS75" s="444"/>
      <c r="IT75" s="444"/>
      <c r="IU75" s="444"/>
      <c r="IV75" s="444"/>
      <c r="IW75" s="444"/>
      <c r="IX75" s="444"/>
      <c r="IY75" s="444"/>
      <c r="IZ75" s="444"/>
      <c r="JA75" s="444"/>
      <c r="JB75" s="444"/>
      <c r="JC75" s="444"/>
      <c r="JD75" s="444"/>
      <c r="JE75" s="444"/>
      <c r="JF75" s="444"/>
      <c r="JG75" s="444"/>
      <c r="JH75" s="444"/>
      <c r="JI75" s="444"/>
      <c r="JJ75" s="444"/>
      <c r="JK75" s="444"/>
      <c r="JL75" s="444"/>
      <c r="JM75" s="444"/>
      <c r="JN75" s="444"/>
      <c r="JO75" s="444"/>
      <c r="JP75" s="444"/>
      <c r="JQ75" s="444"/>
      <c r="JR75" s="444"/>
      <c r="JS75" s="444"/>
      <c r="JT75" s="444"/>
      <c r="JU75" s="444"/>
      <c r="JV75" s="444"/>
      <c r="JW75" s="444"/>
      <c r="JX75" s="444"/>
      <c r="JY75" s="444"/>
      <c r="JZ75" s="444"/>
      <c r="KA75" s="444"/>
      <c r="KB75" s="444"/>
      <c r="KC75" s="444"/>
      <c r="KD75" s="444"/>
      <c r="KE75" s="444"/>
      <c r="KF75" s="444"/>
      <c r="KG75" s="444"/>
      <c r="KH75" s="444"/>
      <c r="KI75" s="444"/>
      <c r="KJ75" s="444"/>
      <c r="KK75" s="444"/>
      <c r="KL75" s="444"/>
      <c r="KM75" s="444"/>
      <c r="KN75" s="444"/>
      <c r="KO75" s="444"/>
      <c r="KP75" s="444"/>
      <c r="KQ75" s="444"/>
      <c r="KR75" s="444"/>
      <c r="KS75" s="444"/>
      <c r="KT75" s="444"/>
      <c r="KU75" s="444"/>
      <c r="KV75" s="444"/>
      <c r="KW75" s="444"/>
      <c r="KX75" s="444"/>
      <c r="KY75" s="444"/>
      <c r="KZ75" s="444"/>
      <c r="LA75" s="444"/>
      <c r="LB75" s="444"/>
      <c r="LC75" s="444"/>
      <c r="LD75" s="444"/>
      <c r="LE75" s="444"/>
      <c r="LF75" s="444"/>
      <c r="LG75" s="444"/>
      <c r="LH75" s="444"/>
      <c r="LI75" s="444"/>
      <c r="LJ75" s="444"/>
      <c r="LK75" s="444"/>
      <c r="LL75" s="444"/>
      <c r="LM75" s="444"/>
      <c r="LN75" s="444"/>
      <c r="LO75" s="444"/>
      <c r="LP75" s="444"/>
      <c r="LQ75" s="444"/>
      <c r="LR75" s="444"/>
      <c r="LS75" s="444"/>
      <c r="LT75" s="444"/>
      <c r="LU75" s="444"/>
      <c r="LV75" s="444"/>
      <c r="LW75" s="444"/>
      <c r="LX75" s="444"/>
      <c r="LY75" s="444"/>
      <c r="LZ75" s="444"/>
      <c r="MA75" s="444"/>
      <c r="MB75" s="444"/>
      <c r="MC75" s="444"/>
      <c r="MD75" s="444"/>
      <c r="ME75" s="444"/>
      <c r="MF75" s="444"/>
      <c r="MG75" s="444"/>
      <c r="MH75" s="444"/>
      <c r="MI75" s="444"/>
      <c r="MJ75" s="444"/>
      <c r="MK75" s="444"/>
      <c r="ML75" s="444"/>
      <c r="MM75" s="444"/>
      <c r="MN75" s="444"/>
      <c r="MO75" s="444"/>
      <c r="MP75" s="444"/>
      <c r="MQ75" s="444"/>
      <c r="MR75" s="444"/>
      <c r="MS75" s="444"/>
      <c r="MT75" s="444"/>
      <c r="MU75" s="444"/>
      <c r="MV75" s="444"/>
      <c r="MW75" s="444"/>
      <c r="MX75" s="444"/>
      <c r="MY75" s="444"/>
      <c r="MZ75" s="444"/>
      <c r="NA75" s="444"/>
      <c r="NB75" s="444"/>
      <c r="NC75" s="444"/>
      <c r="ND75" s="444"/>
      <c r="NE75" s="444"/>
      <c r="NF75" s="444"/>
      <c r="NG75" s="444"/>
      <c r="NH75" s="444"/>
      <c r="NI75" s="444"/>
      <c r="NJ75" s="444"/>
      <c r="NK75" s="444"/>
      <c r="NL75" s="444"/>
      <c r="NM75" s="444"/>
      <c r="NN75" s="444"/>
      <c r="NO75" s="444"/>
      <c r="NP75" s="444"/>
      <c r="NQ75" s="444"/>
      <c r="NR75" s="444"/>
      <c r="NS75" s="444"/>
      <c r="NT75" s="444"/>
      <c r="NU75" s="444"/>
      <c r="NV75" s="444"/>
      <c r="NW75" s="444"/>
      <c r="NX75" s="444"/>
      <c r="NY75" s="444"/>
      <c r="NZ75" s="444"/>
      <c r="OA75" s="444"/>
      <c r="OB75" s="444"/>
      <c r="OC75" s="444"/>
      <c r="OD75" s="444"/>
      <c r="OE75" s="444"/>
      <c r="OF75" s="444"/>
      <c r="OG75" s="444"/>
      <c r="OH75" s="444"/>
      <c r="OI75" s="444"/>
      <c r="OJ75" s="444"/>
      <c r="OK75" s="444"/>
      <c r="OL75" s="444"/>
      <c r="OM75" s="444"/>
      <c r="ON75" s="444"/>
      <c r="OO75" s="444"/>
      <c r="OP75" s="444"/>
      <c r="OQ75" s="444"/>
      <c r="OR75" s="444"/>
      <c r="OS75" s="444"/>
      <c r="OT75" s="444"/>
      <c r="OU75" s="444"/>
      <c r="OV75" s="444"/>
      <c r="OW75" s="444"/>
      <c r="OX75" s="444"/>
      <c r="OY75" s="444"/>
      <c r="OZ75" s="444"/>
      <c r="PA75" s="444"/>
      <c r="PB75" s="444"/>
      <c r="PC75" s="444"/>
      <c r="PD75" s="444"/>
      <c r="PE75" s="444"/>
      <c r="PF75" s="444"/>
      <c r="PG75" s="444"/>
      <c r="PH75" s="444"/>
      <c r="PI75" s="444"/>
      <c r="PJ75" s="444"/>
      <c r="PK75" s="444"/>
      <c r="PL75" s="444"/>
      <c r="PM75" s="444"/>
      <c r="PN75" s="444"/>
      <c r="PO75" s="444"/>
      <c r="PP75" s="444"/>
      <c r="PQ75" s="444"/>
      <c r="PR75" s="444"/>
      <c r="PS75" s="444"/>
      <c r="PT75" s="444"/>
      <c r="PU75" s="444"/>
      <c r="PV75" s="444"/>
      <c r="PW75" s="444"/>
      <c r="PX75" s="444"/>
      <c r="PY75" s="444"/>
      <c r="PZ75" s="444"/>
      <c r="QA75" s="444"/>
      <c r="QB75" s="444"/>
      <c r="QC75" s="444"/>
      <c r="QD75" s="444"/>
      <c r="QE75" s="444"/>
      <c r="QF75" s="444"/>
      <c r="QG75" s="444"/>
      <c r="QH75" s="444"/>
      <c r="QI75" s="444"/>
      <c r="QJ75" s="444"/>
      <c r="QK75" s="444"/>
      <c r="QL75" s="444"/>
      <c r="QM75" s="444"/>
      <c r="QN75" s="444"/>
      <c r="QO75" s="444"/>
      <c r="QP75" s="444"/>
      <c r="QQ75" s="444"/>
      <c r="QR75" s="444"/>
      <c r="QS75" s="444"/>
      <c r="QT75" s="444"/>
      <c r="QU75" s="444"/>
      <c r="QV75" s="444"/>
      <c r="QW75" s="444"/>
      <c r="QX75" s="444"/>
      <c r="QY75" s="444"/>
      <c r="QZ75" s="444"/>
      <c r="RA75" s="444"/>
      <c r="RB75" s="444"/>
      <c r="RC75" s="444"/>
      <c r="RD75" s="444"/>
      <c r="RE75" s="444"/>
      <c r="RF75" s="444"/>
      <c r="RG75" s="444"/>
      <c r="RH75" s="444"/>
      <c r="RI75" s="444"/>
      <c r="RJ75" s="444"/>
      <c r="RK75" s="444"/>
      <c r="RL75" s="444"/>
      <c r="RM75" s="444"/>
      <c r="RN75" s="444"/>
      <c r="RO75" s="444"/>
      <c r="RP75" s="444"/>
      <c r="RQ75" s="444"/>
      <c r="RR75" s="444"/>
      <c r="RS75" s="444"/>
      <c r="RT75" s="444"/>
      <c r="RU75" s="444"/>
      <c r="RV75" s="444"/>
      <c r="RW75" s="444"/>
      <c r="RX75" s="444"/>
      <c r="RY75" s="444"/>
      <c r="RZ75" s="444"/>
      <c r="SA75" s="444"/>
      <c r="SB75" s="444"/>
      <c r="SC75" s="444"/>
      <c r="SD75" s="444"/>
      <c r="SE75" s="444"/>
      <c r="SF75" s="444"/>
      <c r="SG75" s="444"/>
      <c r="SH75" s="444"/>
      <c r="SI75" s="444"/>
      <c r="SJ75" s="444"/>
      <c r="SK75" s="444"/>
      <c r="SL75" s="444"/>
      <c r="SM75" s="444"/>
      <c r="SN75" s="444"/>
      <c r="SO75" s="444"/>
      <c r="SP75" s="444"/>
      <c r="SQ75" s="444"/>
      <c r="SR75" s="444"/>
      <c r="SS75" s="444"/>
      <c r="ST75" s="444"/>
      <c r="SU75" s="444"/>
      <c r="SV75" s="444"/>
      <c r="SW75" s="444"/>
      <c r="SX75" s="444"/>
      <c r="SY75" s="444"/>
      <c r="SZ75" s="444"/>
      <c r="TA75" s="444"/>
      <c r="TB75" s="444"/>
      <c r="TC75" s="444"/>
      <c r="TD75" s="444"/>
      <c r="TE75" s="444"/>
      <c r="TF75" s="444"/>
      <c r="TG75" s="444"/>
      <c r="TH75" s="444"/>
      <c r="TI75" s="444"/>
      <c r="TJ75" s="444"/>
      <c r="TK75" s="444"/>
      <c r="TL75" s="444"/>
      <c r="TM75" s="444"/>
      <c r="TN75" s="444"/>
      <c r="TO75" s="444"/>
      <c r="TP75" s="444"/>
      <c r="TQ75" s="444"/>
      <c r="TR75" s="444"/>
      <c r="TS75" s="444"/>
      <c r="TT75" s="444"/>
      <c r="TU75" s="444"/>
      <c r="TV75" s="444"/>
      <c r="TW75" s="444"/>
      <c r="TX75" s="444"/>
      <c r="TY75" s="444"/>
      <c r="TZ75" s="444"/>
      <c r="UA75" s="444"/>
      <c r="UB75" s="444"/>
      <c r="UC75" s="444"/>
      <c r="UD75" s="444"/>
      <c r="UE75" s="444"/>
      <c r="UF75" s="444"/>
      <c r="UG75" s="444"/>
      <c r="UH75" s="444"/>
      <c r="UI75" s="444"/>
      <c r="UJ75" s="444"/>
      <c r="UK75" s="444"/>
      <c r="UL75" s="444"/>
      <c r="UM75" s="444"/>
      <c r="UN75" s="444"/>
      <c r="UO75" s="444"/>
      <c r="UP75" s="444"/>
      <c r="UQ75" s="444"/>
      <c r="UR75" s="444"/>
      <c r="US75" s="444"/>
      <c r="UT75" s="444"/>
      <c r="UU75" s="444"/>
      <c r="UV75" s="444"/>
      <c r="UW75" s="444"/>
      <c r="UX75" s="444"/>
      <c r="UY75" s="444"/>
      <c r="UZ75" s="444"/>
      <c r="VA75" s="444"/>
      <c r="VB75" s="444"/>
      <c r="VC75" s="444"/>
      <c r="VD75" s="444"/>
      <c r="VE75" s="444"/>
      <c r="VF75" s="444"/>
      <c r="VG75" s="444"/>
      <c r="VH75" s="444"/>
      <c r="VI75" s="444"/>
      <c r="VJ75" s="444"/>
      <c r="VK75" s="444"/>
      <c r="VL75" s="444"/>
      <c r="VM75" s="444"/>
      <c r="VN75" s="444"/>
      <c r="VO75" s="444"/>
      <c r="VP75" s="444"/>
      <c r="VQ75" s="444"/>
      <c r="VR75" s="444"/>
      <c r="VS75" s="444"/>
      <c r="VT75" s="444"/>
      <c r="VU75" s="444"/>
      <c r="VV75" s="444"/>
      <c r="VW75" s="444"/>
      <c r="VX75" s="444"/>
      <c r="VY75" s="444"/>
      <c r="VZ75" s="444"/>
      <c r="WA75" s="444"/>
      <c r="WB75" s="444"/>
      <c r="WC75" s="444"/>
      <c r="WD75" s="444"/>
      <c r="WE75" s="444"/>
      <c r="WF75" s="444"/>
      <c r="WG75" s="444"/>
      <c r="WH75" s="444"/>
      <c r="WI75" s="444"/>
      <c r="WJ75" s="444"/>
      <c r="WK75" s="444"/>
      <c r="WL75" s="444"/>
      <c r="WM75" s="444"/>
      <c r="WN75" s="444"/>
      <c r="WO75" s="444"/>
      <c r="WP75" s="444"/>
      <c r="WQ75" s="444"/>
      <c r="WR75" s="444"/>
      <c r="WS75" s="444"/>
      <c r="WT75" s="444"/>
      <c r="WU75" s="444"/>
      <c r="WV75" s="444"/>
      <c r="WW75" s="444"/>
      <c r="WX75" s="444"/>
      <c r="WY75" s="444"/>
      <c r="WZ75" s="444"/>
      <c r="XA75" s="444"/>
      <c r="XB75" s="444"/>
      <c r="XC75" s="444"/>
      <c r="XD75" s="444"/>
      <c r="XE75" s="444"/>
      <c r="XF75" s="444"/>
      <c r="XG75" s="443"/>
    </row>
    <row r="76" spans="1:631" s="455" customFormat="1" ht="14.4">
      <c r="A76" s="1137"/>
      <c r="B76" s="1163" t="s">
        <v>241</v>
      </c>
      <c r="C76" s="1164" t="s">
        <v>841</v>
      </c>
      <c r="D76" s="1172">
        <v>30</v>
      </c>
      <c r="E76" s="374">
        <f t="shared" si="16"/>
        <v>0.78909095522659201</v>
      </c>
      <c r="F76" s="1166" t="s">
        <v>0</v>
      </c>
      <c r="G76" s="1167">
        <v>93</v>
      </c>
      <c r="H76" s="1168">
        <f t="shared" si="19"/>
        <v>491.86688462124079</v>
      </c>
      <c r="I76" s="1169">
        <f t="shared" si="20"/>
        <v>647.32892473118272</v>
      </c>
      <c r="J76" s="1169">
        <f t="shared" si="21"/>
        <v>647.32892473118272</v>
      </c>
      <c r="K76" s="447">
        <f t="shared" si="22"/>
        <v>0</v>
      </c>
      <c r="L76" s="448">
        <v>45743.620269775391</v>
      </c>
      <c r="M76" s="447"/>
      <c r="N76" s="1170">
        <v>9109.74</v>
      </c>
      <c r="O76" s="1170">
        <v>60201.59</v>
      </c>
      <c r="P76" s="449">
        <f t="shared" si="23"/>
        <v>0</v>
      </c>
      <c r="Q76" s="1170">
        <v>60201.59</v>
      </c>
      <c r="R76" s="449"/>
      <c r="S76" s="450"/>
      <c r="T76" s="449"/>
      <c r="U76" s="1115">
        <v>0.01</v>
      </c>
      <c r="V76" s="450">
        <f t="shared" si="26"/>
        <v>0</v>
      </c>
      <c r="W76" s="449">
        <f t="shared" si="26"/>
        <v>0</v>
      </c>
      <c r="X76" s="449">
        <f>-PV(Discount_Rate,D76,U76)*G76</f>
        <v>10.670439101821746</v>
      </c>
      <c r="Y76" s="452">
        <f t="shared" si="17"/>
        <v>2.0307517973838265</v>
      </c>
      <c r="Z76" s="450">
        <f t="shared" si="18"/>
        <v>92893.939081689619</v>
      </c>
      <c r="AA76" s="453" t="str">
        <f t="shared" si="24"/>
        <v/>
      </c>
      <c r="AB76" s="1171" t="str">
        <f t="shared" si="25"/>
        <v/>
      </c>
      <c r="AC76" s="444"/>
      <c r="AD76" s="444"/>
      <c r="AE76" s="444"/>
      <c r="AF76" s="444"/>
      <c r="AG76" s="444"/>
      <c r="AH76" s="444"/>
      <c r="AI76" s="444"/>
      <c r="AJ76" s="444"/>
      <c r="AK76" s="444"/>
      <c r="AL76" s="444"/>
      <c r="AM76" s="444"/>
      <c r="AN76" s="444"/>
      <c r="AO76" s="444"/>
      <c r="AP76" s="444"/>
      <c r="AQ76" s="444"/>
      <c r="AR76" s="444"/>
      <c r="AS76" s="444"/>
      <c r="AT76" s="444"/>
      <c r="AU76" s="444"/>
      <c r="AV76" s="444"/>
      <c r="AW76" s="444"/>
      <c r="AX76" s="444"/>
      <c r="AY76" s="444"/>
      <c r="AZ76" s="444"/>
      <c r="BA76" s="444"/>
      <c r="BB76" s="444"/>
      <c r="BC76" s="444"/>
      <c r="BD76" s="444"/>
      <c r="BE76" s="444"/>
      <c r="BF76" s="444"/>
      <c r="BG76" s="444"/>
      <c r="BH76" s="444"/>
      <c r="BI76" s="444"/>
      <c r="BJ76" s="444"/>
      <c r="BK76" s="444"/>
      <c r="BL76" s="444"/>
      <c r="BM76" s="444"/>
      <c r="BN76" s="444"/>
      <c r="BO76" s="444"/>
      <c r="BP76" s="444"/>
      <c r="BQ76" s="444"/>
      <c r="BR76" s="444"/>
      <c r="BS76" s="444"/>
      <c r="BT76" s="444"/>
      <c r="BU76" s="444"/>
      <c r="BV76" s="444"/>
      <c r="BW76" s="444"/>
      <c r="BX76" s="444"/>
      <c r="BY76" s="444"/>
      <c r="BZ76" s="444"/>
      <c r="CA76" s="444"/>
      <c r="CB76" s="444"/>
      <c r="CC76" s="444"/>
      <c r="CD76" s="444"/>
      <c r="CE76" s="444"/>
      <c r="CF76" s="444"/>
      <c r="CG76" s="444"/>
      <c r="CH76" s="444"/>
      <c r="CI76" s="444"/>
      <c r="CJ76" s="444"/>
      <c r="CK76" s="444"/>
      <c r="CL76" s="444"/>
      <c r="CM76" s="444"/>
      <c r="CN76" s="444"/>
      <c r="CO76" s="444"/>
      <c r="CP76" s="444"/>
      <c r="CQ76" s="444"/>
      <c r="CR76" s="444"/>
      <c r="CS76" s="444"/>
      <c r="CT76" s="444"/>
      <c r="CU76" s="444"/>
      <c r="CV76" s="444"/>
      <c r="CW76" s="444"/>
      <c r="CX76" s="444"/>
      <c r="CY76" s="444"/>
      <c r="CZ76" s="444"/>
      <c r="DA76" s="444"/>
      <c r="DB76" s="444"/>
      <c r="DC76" s="444"/>
      <c r="DD76" s="444"/>
      <c r="DE76" s="444"/>
      <c r="DF76" s="444"/>
      <c r="DG76" s="444"/>
      <c r="DH76" s="444"/>
      <c r="DI76" s="444"/>
      <c r="DJ76" s="444"/>
      <c r="DK76" s="444"/>
      <c r="DL76" s="444"/>
      <c r="DM76" s="444"/>
      <c r="DN76" s="444"/>
      <c r="DO76" s="444"/>
      <c r="DP76" s="444"/>
      <c r="DQ76" s="444"/>
      <c r="DR76" s="444"/>
      <c r="DS76" s="444"/>
      <c r="DT76" s="444"/>
      <c r="DU76" s="444"/>
      <c r="DV76" s="444"/>
      <c r="DW76" s="444"/>
      <c r="DX76" s="444"/>
      <c r="DY76" s="444"/>
      <c r="DZ76" s="444"/>
      <c r="EA76" s="444"/>
      <c r="EB76" s="444"/>
      <c r="EC76" s="444"/>
      <c r="ED76" s="444"/>
      <c r="EE76" s="444"/>
      <c r="EF76" s="444"/>
      <c r="EG76" s="444"/>
      <c r="EH76" s="444"/>
      <c r="EI76" s="444"/>
      <c r="EJ76" s="444"/>
      <c r="EK76" s="444"/>
      <c r="EL76" s="444"/>
      <c r="EM76" s="444"/>
      <c r="EN76" s="444"/>
      <c r="EO76" s="444"/>
      <c r="EP76" s="444"/>
      <c r="EQ76" s="444"/>
      <c r="ER76" s="444"/>
      <c r="ES76" s="444"/>
      <c r="ET76" s="444"/>
      <c r="EU76" s="444"/>
      <c r="EV76" s="444"/>
      <c r="EW76" s="444"/>
      <c r="EX76" s="444"/>
      <c r="EY76" s="444"/>
      <c r="EZ76" s="444"/>
      <c r="FA76" s="444"/>
      <c r="FB76" s="444"/>
      <c r="FC76" s="444"/>
      <c r="FD76" s="444"/>
      <c r="FE76" s="444"/>
      <c r="FF76" s="444"/>
      <c r="FG76" s="444"/>
      <c r="FH76" s="444"/>
      <c r="FI76" s="444"/>
      <c r="FJ76" s="444"/>
      <c r="FK76" s="444"/>
      <c r="FL76" s="444"/>
      <c r="FM76" s="444"/>
      <c r="FN76" s="444"/>
      <c r="FO76" s="444"/>
      <c r="FP76" s="444"/>
      <c r="FQ76" s="444"/>
      <c r="FR76" s="444"/>
      <c r="FS76" s="444"/>
      <c r="FT76" s="444"/>
      <c r="FU76" s="444"/>
      <c r="FV76" s="444"/>
      <c r="FW76" s="444"/>
      <c r="FX76" s="444"/>
      <c r="FY76" s="444"/>
      <c r="FZ76" s="444"/>
      <c r="GA76" s="444"/>
      <c r="GB76" s="444"/>
      <c r="GC76" s="444"/>
      <c r="GD76" s="444"/>
      <c r="GE76" s="444"/>
      <c r="GF76" s="444"/>
      <c r="GG76" s="444"/>
      <c r="GH76" s="444"/>
      <c r="GI76" s="444"/>
      <c r="GJ76" s="444"/>
      <c r="GK76" s="444"/>
      <c r="GL76" s="444"/>
      <c r="GM76" s="444"/>
      <c r="GN76" s="444"/>
      <c r="GO76" s="444"/>
      <c r="GP76" s="444"/>
      <c r="GQ76" s="444"/>
      <c r="GR76" s="444"/>
      <c r="GS76" s="444"/>
      <c r="GT76" s="444"/>
      <c r="GU76" s="444"/>
      <c r="GV76" s="444"/>
      <c r="GW76" s="444"/>
      <c r="GX76" s="444"/>
      <c r="GY76" s="444"/>
      <c r="GZ76" s="444"/>
      <c r="HA76" s="444"/>
      <c r="HB76" s="444"/>
      <c r="HC76" s="444"/>
      <c r="HD76" s="444"/>
      <c r="HE76" s="444"/>
      <c r="HF76" s="444"/>
      <c r="HG76" s="444"/>
      <c r="HH76" s="444"/>
      <c r="HI76" s="444"/>
      <c r="HJ76" s="444"/>
      <c r="HK76" s="444"/>
      <c r="HL76" s="444"/>
      <c r="HM76" s="444"/>
      <c r="HN76" s="444"/>
      <c r="HO76" s="444"/>
      <c r="HP76" s="444"/>
      <c r="HQ76" s="444"/>
      <c r="HR76" s="444"/>
      <c r="HS76" s="444"/>
      <c r="HT76" s="444"/>
      <c r="HU76" s="444"/>
      <c r="HV76" s="444"/>
      <c r="HW76" s="444"/>
      <c r="HX76" s="444"/>
      <c r="HY76" s="444"/>
      <c r="HZ76" s="444"/>
      <c r="IA76" s="444"/>
      <c r="IB76" s="444"/>
      <c r="IC76" s="444"/>
      <c r="ID76" s="444"/>
      <c r="IE76" s="444"/>
      <c r="IF76" s="444"/>
      <c r="IG76" s="444"/>
      <c r="IH76" s="444"/>
      <c r="II76" s="444"/>
      <c r="IJ76" s="444"/>
      <c r="IK76" s="444"/>
      <c r="IL76" s="444"/>
      <c r="IM76" s="444"/>
      <c r="IN76" s="444"/>
      <c r="IO76" s="444"/>
      <c r="IP76" s="444"/>
      <c r="IQ76" s="444"/>
      <c r="IR76" s="444"/>
      <c r="IS76" s="444"/>
      <c r="IT76" s="444"/>
      <c r="IU76" s="444"/>
      <c r="IV76" s="444"/>
      <c r="IW76" s="444"/>
      <c r="IX76" s="444"/>
      <c r="IY76" s="444"/>
      <c r="IZ76" s="444"/>
      <c r="JA76" s="444"/>
      <c r="JB76" s="444"/>
      <c r="JC76" s="444"/>
      <c r="JD76" s="444"/>
      <c r="JE76" s="444"/>
      <c r="JF76" s="444"/>
      <c r="JG76" s="444"/>
      <c r="JH76" s="444"/>
      <c r="JI76" s="444"/>
      <c r="JJ76" s="444"/>
      <c r="JK76" s="444"/>
      <c r="JL76" s="444"/>
      <c r="JM76" s="444"/>
      <c r="JN76" s="444"/>
      <c r="JO76" s="444"/>
      <c r="JP76" s="444"/>
      <c r="JQ76" s="444"/>
      <c r="JR76" s="444"/>
      <c r="JS76" s="444"/>
      <c r="JT76" s="444"/>
      <c r="JU76" s="444"/>
      <c r="JV76" s="444"/>
      <c r="JW76" s="444"/>
      <c r="JX76" s="444"/>
      <c r="JY76" s="444"/>
      <c r="JZ76" s="444"/>
      <c r="KA76" s="444"/>
      <c r="KB76" s="444"/>
      <c r="KC76" s="444"/>
      <c r="KD76" s="444"/>
      <c r="KE76" s="444"/>
      <c r="KF76" s="444"/>
      <c r="KG76" s="444"/>
      <c r="KH76" s="444"/>
      <c r="KI76" s="444"/>
      <c r="KJ76" s="444"/>
      <c r="KK76" s="444"/>
      <c r="KL76" s="444"/>
      <c r="KM76" s="444"/>
      <c r="KN76" s="444"/>
      <c r="KO76" s="444"/>
      <c r="KP76" s="444"/>
      <c r="KQ76" s="444"/>
      <c r="KR76" s="444"/>
      <c r="KS76" s="444"/>
      <c r="KT76" s="444"/>
      <c r="KU76" s="444"/>
      <c r="KV76" s="444"/>
      <c r="KW76" s="444"/>
      <c r="KX76" s="444"/>
      <c r="KY76" s="444"/>
      <c r="KZ76" s="444"/>
      <c r="LA76" s="444"/>
      <c r="LB76" s="444"/>
      <c r="LC76" s="444"/>
      <c r="LD76" s="444"/>
      <c r="LE76" s="444"/>
      <c r="LF76" s="444"/>
      <c r="LG76" s="444"/>
      <c r="LH76" s="444"/>
      <c r="LI76" s="444"/>
      <c r="LJ76" s="444"/>
      <c r="LK76" s="444"/>
      <c r="LL76" s="444"/>
      <c r="LM76" s="444"/>
      <c r="LN76" s="444"/>
      <c r="LO76" s="444"/>
      <c r="LP76" s="444"/>
      <c r="LQ76" s="444"/>
      <c r="LR76" s="444"/>
      <c r="LS76" s="444"/>
      <c r="LT76" s="444"/>
      <c r="LU76" s="444"/>
      <c r="LV76" s="444"/>
      <c r="LW76" s="444"/>
      <c r="LX76" s="444"/>
      <c r="LY76" s="444"/>
      <c r="LZ76" s="444"/>
      <c r="MA76" s="444"/>
      <c r="MB76" s="444"/>
      <c r="MC76" s="444"/>
      <c r="MD76" s="444"/>
      <c r="ME76" s="444"/>
      <c r="MF76" s="444"/>
      <c r="MG76" s="444"/>
      <c r="MH76" s="444"/>
      <c r="MI76" s="444"/>
      <c r="MJ76" s="444"/>
      <c r="MK76" s="444"/>
      <c r="ML76" s="444"/>
      <c r="MM76" s="444"/>
      <c r="MN76" s="444"/>
      <c r="MO76" s="444"/>
      <c r="MP76" s="444"/>
      <c r="MQ76" s="444"/>
      <c r="MR76" s="444"/>
      <c r="MS76" s="444"/>
      <c r="MT76" s="444"/>
      <c r="MU76" s="444"/>
      <c r="MV76" s="444"/>
      <c r="MW76" s="444"/>
      <c r="MX76" s="444"/>
      <c r="MY76" s="444"/>
      <c r="MZ76" s="444"/>
      <c r="NA76" s="444"/>
      <c r="NB76" s="444"/>
      <c r="NC76" s="444"/>
      <c r="ND76" s="444"/>
      <c r="NE76" s="444"/>
      <c r="NF76" s="444"/>
      <c r="NG76" s="444"/>
      <c r="NH76" s="444"/>
      <c r="NI76" s="444"/>
      <c r="NJ76" s="444"/>
      <c r="NK76" s="444"/>
      <c r="NL76" s="444"/>
      <c r="NM76" s="444"/>
      <c r="NN76" s="444"/>
      <c r="NO76" s="444"/>
      <c r="NP76" s="444"/>
      <c r="NQ76" s="444"/>
      <c r="NR76" s="444"/>
      <c r="NS76" s="444"/>
      <c r="NT76" s="444"/>
      <c r="NU76" s="444"/>
      <c r="NV76" s="444"/>
      <c r="NW76" s="444"/>
      <c r="NX76" s="444"/>
      <c r="NY76" s="444"/>
      <c r="NZ76" s="444"/>
      <c r="OA76" s="444"/>
      <c r="OB76" s="444"/>
      <c r="OC76" s="444"/>
      <c r="OD76" s="444"/>
      <c r="OE76" s="444"/>
      <c r="OF76" s="444"/>
      <c r="OG76" s="444"/>
      <c r="OH76" s="444"/>
      <c r="OI76" s="444"/>
      <c r="OJ76" s="444"/>
      <c r="OK76" s="444"/>
      <c r="OL76" s="444"/>
      <c r="OM76" s="444"/>
      <c r="ON76" s="444"/>
      <c r="OO76" s="444"/>
      <c r="OP76" s="444"/>
      <c r="OQ76" s="444"/>
      <c r="OR76" s="444"/>
      <c r="OS76" s="444"/>
      <c r="OT76" s="444"/>
      <c r="OU76" s="444"/>
      <c r="OV76" s="444"/>
      <c r="OW76" s="444"/>
      <c r="OX76" s="444"/>
      <c r="OY76" s="444"/>
      <c r="OZ76" s="444"/>
      <c r="PA76" s="444"/>
      <c r="PB76" s="444"/>
      <c r="PC76" s="444"/>
      <c r="PD76" s="444"/>
      <c r="PE76" s="444"/>
      <c r="PF76" s="444"/>
      <c r="PG76" s="444"/>
      <c r="PH76" s="444"/>
      <c r="PI76" s="444"/>
      <c r="PJ76" s="444"/>
      <c r="PK76" s="444"/>
      <c r="PL76" s="444"/>
      <c r="PM76" s="444"/>
      <c r="PN76" s="444"/>
      <c r="PO76" s="444"/>
      <c r="PP76" s="444"/>
      <c r="PQ76" s="444"/>
      <c r="PR76" s="444"/>
      <c r="PS76" s="444"/>
      <c r="PT76" s="444"/>
      <c r="PU76" s="444"/>
      <c r="PV76" s="444"/>
      <c r="PW76" s="444"/>
      <c r="PX76" s="444"/>
      <c r="PY76" s="444"/>
      <c r="PZ76" s="444"/>
      <c r="QA76" s="444"/>
      <c r="QB76" s="444"/>
      <c r="QC76" s="444"/>
      <c r="QD76" s="444"/>
      <c r="QE76" s="444"/>
      <c r="QF76" s="444"/>
      <c r="QG76" s="444"/>
      <c r="QH76" s="444"/>
      <c r="QI76" s="444"/>
      <c r="QJ76" s="444"/>
      <c r="QK76" s="444"/>
      <c r="QL76" s="444"/>
      <c r="QM76" s="444"/>
      <c r="QN76" s="444"/>
      <c r="QO76" s="444"/>
      <c r="QP76" s="444"/>
      <c r="QQ76" s="444"/>
      <c r="QR76" s="444"/>
      <c r="QS76" s="444"/>
      <c r="QT76" s="444"/>
      <c r="QU76" s="444"/>
      <c r="QV76" s="444"/>
      <c r="QW76" s="444"/>
      <c r="QX76" s="444"/>
      <c r="QY76" s="444"/>
      <c r="QZ76" s="444"/>
      <c r="RA76" s="444"/>
      <c r="RB76" s="444"/>
      <c r="RC76" s="444"/>
      <c r="RD76" s="444"/>
      <c r="RE76" s="444"/>
      <c r="RF76" s="444"/>
      <c r="RG76" s="444"/>
      <c r="RH76" s="444"/>
      <c r="RI76" s="444"/>
      <c r="RJ76" s="444"/>
      <c r="RK76" s="444"/>
      <c r="RL76" s="444"/>
      <c r="RM76" s="444"/>
      <c r="RN76" s="444"/>
      <c r="RO76" s="444"/>
      <c r="RP76" s="444"/>
      <c r="RQ76" s="444"/>
      <c r="RR76" s="444"/>
      <c r="RS76" s="444"/>
      <c r="RT76" s="444"/>
      <c r="RU76" s="444"/>
      <c r="RV76" s="444"/>
      <c r="RW76" s="444"/>
      <c r="RX76" s="444"/>
      <c r="RY76" s="444"/>
      <c r="RZ76" s="444"/>
      <c r="SA76" s="444"/>
      <c r="SB76" s="444"/>
      <c r="SC76" s="444"/>
      <c r="SD76" s="444"/>
      <c r="SE76" s="444"/>
      <c r="SF76" s="444"/>
      <c r="SG76" s="444"/>
      <c r="SH76" s="444"/>
      <c r="SI76" s="444"/>
      <c r="SJ76" s="444"/>
      <c r="SK76" s="444"/>
      <c r="SL76" s="444"/>
      <c r="SM76" s="444"/>
      <c r="SN76" s="444"/>
      <c r="SO76" s="444"/>
      <c r="SP76" s="444"/>
      <c r="SQ76" s="444"/>
      <c r="SR76" s="444"/>
      <c r="SS76" s="444"/>
      <c r="ST76" s="444"/>
      <c r="SU76" s="444"/>
      <c r="SV76" s="444"/>
      <c r="SW76" s="444"/>
      <c r="SX76" s="444"/>
      <c r="SY76" s="444"/>
      <c r="SZ76" s="444"/>
      <c r="TA76" s="444"/>
      <c r="TB76" s="444"/>
      <c r="TC76" s="444"/>
      <c r="TD76" s="444"/>
      <c r="TE76" s="444"/>
      <c r="TF76" s="444"/>
      <c r="TG76" s="444"/>
      <c r="TH76" s="444"/>
      <c r="TI76" s="444"/>
      <c r="TJ76" s="444"/>
      <c r="TK76" s="444"/>
      <c r="TL76" s="444"/>
      <c r="TM76" s="444"/>
      <c r="TN76" s="444"/>
      <c r="TO76" s="444"/>
      <c r="TP76" s="444"/>
      <c r="TQ76" s="444"/>
      <c r="TR76" s="444"/>
      <c r="TS76" s="444"/>
      <c r="TT76" s="444"/>
      <c r="TU76" s="444"/>
      <c r="TV76" s="444"/>
      <c r="TW76" s="444"/>
      <c r="TX76" s="444"/>
      <c r="TY76" s="444"/>
      <c r="TZ76" s="444"/>
      <c r="UA76" s="444"/>
      <c r="UB76" s="444"/>
      <c r="UC76" s="444"/>
      <c r="UD76" s="444"/>
      <c r="UE76" s="444"/>
      <c r="UF76" s="444"/>
      <c r="UG76" s="444"/>
      <c r="UH76" s="444"/>
      <c r="UI76" s="444"/>
      <c r="UJ76" s="444"/>
      <c r="UK76" s="444"/>
      <c r="UL76" s="444"/>
      <c r="UM76" s="444"/>
      <c r="UN76" s="444"/>
      <c r="UO76" s="444"/>
      <c r="UP76" s="444"/>
      <c r="UQ76" s="444"/>
      <c r="UR76" s="444"/>
      <c r="US76" s="444"/>
      <c r="UT76" s="444"/>
      <c r="UU76" s="444"/>
      <c r="UV76" s="444"/>
      <c r="UW76" s="444"/>
      <c r="UX76" s="444"/>
      <c r="UY76" s="444"/>
      <c r="UZ76" s="444"/>
      <c r="VA76" s="444"/>
      <c r="VB76" s="444"/>
      <c r="VC76" s="444"/>
      <c r="VD76" s="444"/>
      <c r="VE76" s="444"/>
      <c r="VF76" s="444"/>
      <c r="VG76" s="444"/>
      <c r="VH76" s="444"/>
      <c r="VI76" s="444"/>
      <c r="VJ76" s="444"/>
      <c r="VK76" s="444"/>
      <c r="VL76" s="444"/>
      <c r="VM76" s="444"/>
      <c r="VN76" s="444"/>
      <c r="VO76" s="444"/>
      <c r="VP76" s="444"/>
      <c r="VQ76" s="444"/>
      <c r="VR76" s="444"/>
      <c r="VS76" s="444"/>
      <c r="VT76" s="444"/>
      <c r="VU76" s="444"/>
      <c r="VV76" s="444"/>
      <c r="VW76" s="444"/>
      <c r="VX76" s="444"/>
      <c r="VY76" s="444"/>
      <c r="VZ76" s="444"/>
      <c r="WA76" s="444"/>
      <c r="WB76" s="444"/>
      <c r="WC76" s="444"/>
      <c r="WD76" s="444"/>
      <c r="WE76" s="444"/>
      <c r="WF76" s="444"/>
      <c r="WG76" s="444"/>
      <c r="WH76" s="444"/>
      <c r="WI76" s="444"/>
      <c r="WJ76" s="444"/>
      <c r="WK76" s="444"/>
      <c r="WL76" s="444"/>
      <c r="WM76" s="444"/>
      <c r="WN76" s="444"/>
      <c r="WO76" s="444"/>
      <c r="WP76" s="444"/>
      <c r="WQ76" s="444"/>
      <c r="WR76" s="444"/>
      <c r="WS76" s="444"/>
      <c r="WT76" s="444"/>
      <c r="WU76" s="444"/>
      <c r="WV76" s="444"/>
      <c r="WW76" s="444"/>
      <c r="WX76" s="444"/>
      <c r="WY76" s="444"/>
      <c r="WZ76" s="444"/>
      <c r="XA76" s="444"/>
      <c r="XB76" s="444"/>
      <c r="XC76" s="444"/>
      <c r="XD76" s="444"/>
      <c r="XE76" s="444"/>
      <c r="XF76" s="444"/>
      <c r="XG76" s="443"/>
    </row>
    <row r="77" spans="1:631" s="455" customFormat="1" ht="14.4">
      <c r="A77" s="1137"/>
      <c r="B77" s="1163" t="s">
        <v>241</v>
      </c>
      <c r="C77" s="1164" t="s">
        <v>842</v>
      </c>
      <c r="D77" s="1172"/>
      <c r="E77" s="374">
        <f t="shared" si="16"/>
        <v>0</v>
      </c>
      <c r="F77" s="1166"/>
      <c r="G77" s="1167">
        <v>1</v>
      </c>
      <c r="H77" s="1168">
        <f t="shared" si="19"/>
        <v>0</v>
      </c>
      <c r="I77" s="1169">
        <f t="shared" si="20"/>
        <v>394.58</v>
      </c>
      <c r="J77" s="1169">
        <f t="shared" si="21"/>
        <v>394.58</v>
      </c>
      <c r="K77" s="447">
        <f t="shared" si="22"/>
        <v>0</v>
      </c>
      <c r="L77" s="448">
        <v>0</v>
      </c>
      <c r="M77" s="447"/>
      <c r="N77" s="1170">
        <v>59.19</v>
      </c>
      <c r="O77" s="1170">
        <v>394.58</v>
      </c>
      <c r="P77" s="449">
        <f t="shared" si="23"/>
        <v>0</v>
      </c>
      <c r="Q77" s="1170">
        <v>394.58</v>
      </c>
      <c r="R77" s="449"/>
      <c r="S77" s="450"/>
      <c r="T77" s="449"/>
      <c r="U77" s="451"/>
      <c r="V77" s="450">
        <f t="shared" si="26"/>
        <v>0</v>
      </c>
      <c r="W77" s="449">
        <f t="shared" si="26"/>
        <v>0</v>
      </c>
      <c r="X77" s="449">
        <v>0</v>
      </c>
      <c r="Y77" s="452">
        <f t="shared" si="17"/>
        <v>0</v>
      </c>
      <c r="Z77" s="450">
        <f t="shared" si="18"/>
        <v>0</v>
      </c>
      <c r="AA77" s="453" t="str">
        <f t="shared" si="24"/>
        <v/>
      </c>
      <c r="AB77" s="1171" t="str">
        <f t="shared" si="25"/>
        <v/>
      </c>
      <c r="AC77" s="444"/>
      <c r="AD77" s="444"/>
      <c r="AE77" s="444"/>
      <c r="AF77" s="444"/>
      <c r="AG77" s="444"/>
      <c r="AH77" s="444"/>
      <c r="AI77" s="444"/>
      <c r="AJ77" s="444"/>
      <c r="AK77" s="444"/>
      <c r="AL77" s="444"/>
      <c r="AM77" s="444"/>
      <c r="AN77" s="444"/>
      <c r="AO77" s="444"/>
      <c r="AP77" s="444"/>
      <c r="AQ77" s="444"/>
      <c r="AR77" s="444"/>
      <c r="AS77" s="444"/>
      <c r="AT77" s="444"/>
      <c r="AU77" s="444"/>
      <c r="AV77" s="444"/>
      <c r="AW77" s="444"/>
      <c r="AX77" s="444"/>
      <c r="AY77" s="444"/>
      <c r="AZ77" s="444"/>
      <c r="BA77" s="444"/>
      <c r="BB77" s="444"/>
      <c r="BC77" s="444"/>
      <c r="BD77" s="444"/>
      <c r="BE77" s="444"/>
      <c r="BF77" s="444"/>
      <c r="BG77" s="444"/>
      <c r="BH77" s="444"/>
      <c r="BI77" s="444"/>
      <c r="BJ77" s="444"/>
      <c r="BK77" s="444"/>
      <c r="BL77" s="444"/>
      <c r="BM77" s="444"/>
      <c r="BN77" s="444"/>
      <c r="BO77" s="444"/>
      <c r="BP77" s="444"/>
      <c r="BQ77" s="444"/>
      <c r="BR77" s="444"/>
      <c r="BS77" s="444"/>
      <c r="BT77" s="444"/>
      <c r="BU77" s="444"/>
      <c r="BV77" s="444"/>
      <c r="BW77" s="444"/>
      <c r="BX77" s="444"/>
      <c r="BY77" s="444"/>
      <c r="BZ77" s="444"/>
      <c r="CA77" s="444"/>
      <c r="CB77" s="444"/>
      <c r="CC77" s="444"/>
      <c r="CD77" s="444"/>
      <c r="CE77" s="444"/>
      <c r="CF77" s="444"/>
      <c r="CG77" s="444"/>
      <c r="CH77" s="444"/>
      <c r="CI77" s="444"/>
      <c r="CJ77" s="444"/>
      <c r="CK77" s="444"/>
      <c r="CL77" s="444"/>
      <c r="CM77" s="444"/>
      <c r="CN77" s="444"/>
      <c r="CO77" s="444"/>
      <c r="CP77" s="444"/>
      <c r="CQ77" s="444"/>
      <c r="CR77" s="444"/>
      <c r="CS77" s="444"/>
      <c r="CT77" s="444"/>
      <c r="CU77" s="444"/>
      <c r="CV77" s="444"/>
      <c r="CW77" s="444"/>
      <c r="CX77" s="444"/>
      <c r="CY77" s="444"/>
      <c r="CZ77" s="444"/>
      <c r="DA77" s="444"/>
      <c r="DB77" s="444"/>
      <c r="DC77" s="444"/>
      <c r="DD77" s="444"/>
      <c r="DE77" s="444"/>
      <c r="DF77" s="444"/>
      <c r="DG77" s="444"/>
      <c r="DH77" s="444"/>
      <c r="DI77" s="444"/>
      <c r="DJ77" s="444"/>
      <c r="DK77" s="444"/>
      <c r="DL77" s="444"/>
      <c r="DM77" s="444"/>
      <c r="DN77" s="444"/>
      <c r="DO77" s="444"/>
      <c r="DP77" s="444"/>
      <c r="DQ77" s="444"/>
      <c r="DR77" s="444"/>
      <c r="DS77" s="444"/>
      <c r="DT77" s="444"/>
      <c r="DU77" s="444"/>
      <c r="DV77" s="444"/>
      <c r="DW77" s="444"/>
      <c r="DX77" s="444"/>
      <c r="DY77" s="444"/>
      <c r="DZ77" s="444"/>
      <c r="EA77" s="444"/>
      <c r="EB77" s="444"/>
      <c r="EC77" s="444"/>
      <c r="ED77" s="444"/>
      <c r="EE77" s="444"/>
      <c r="EF77" s="444"/>
      <c r="EG77" s="444"/>
      <c r="EH77" s="444"/>
      <c r="EI77" s="444"/>
      <c r="EJ77" s="444"/>
      <c r="EK77" s="444"/>
      <c r="EL77" s="444"/>
      <c r="EM77" s="444"/>
      <c r="EN77" s="444"/>
      <c r="EO77" s="444"/>
      <c r="EP77" s="444"/>
      <c r="EQ77" s="444"/>
      <c r="ER77" s="444"/>
      <c r="ES77" s="444"/>
      <c r="ET77" s="444"/>
      <c r="EU77" s="444"/>
      <c r="EV77" s="444"/>
      <c r="EW77" s="444"/>
      <c r="EX77" s="444"/>
      <c r="EY77" s="444"/>
      <c r="EZ77" s="444"/>
      <c r="FA77" s="444"/>
      <c r="FB77" s="444"/>
      <c r="FC77" s="444"/>
      <c r="FD77" s="444"/>
      <c r="FE77" s="444"/>
      <c r="FF77" s="444"/>
      <c r="FG77" s="444"/>
      <c r="FH77" s="444"/>
      <c r="FI77" s="444"/>
      <c r="FJ77" s="444"/>
      <c r="FK77" s="444"/>
      <c r="FL77" s="444"/>
      <c r="FM77" s="444"/>
      <c r="FN77" s="444"/>
      <c r="FO77" s="444"/>
      <c r="FP77" s="444"/>
      <c r="FQ77" s="444"/>
      <c r="FR77" s="444"/>
      <c r="FS77" s="444"/>
      <c r="FT77" s="444"/>
      <c r="FU77" s="444"/>
      <c r="FV77" s="444"/>
      <c r="FW77" s="444"/>
      <c r="FX77" s="444"/>
      <c r="FY77" s="444"/>
      <c r="FZ77" s="444"/>
      <c r="GA77" s="444"/>
      <c r="GB77" s="444"/>
      <c r="GC77" s="444"/>
      <c r="GD77" s="444"/>
      <c r="GE77" s="444"/>
      <c r="GF77" s="444"/>
      <c r="GG77" s="444"/>
      <c r="GH77" s="444"/>
      <c r="GI77" s="444"/>
      <c r="GJ77" s="444"/>
      <c r="GK77" s="444"/>
      <c r="GL77" s="444"/>
      <c r="GM77" s="444"/>
      <c r="GN77" s="444"/>
      <c r="GO77" s="444"/>
      <c r="GP77" s="444"/>
      <c r="GQ77" s="444"/>
      <c r="GR77" s="444"/>
      <c r="GS77" s="444"/>
      <c r="GT77" s="444"/>
      <c r="GU77" s="444"/>
      <c r="GV77" s="444"/>
      <c r="GW77" s="444"/>
      <c r="GX77" s="444"/>
      <c r="GY77" s="444"/>
      <c r="GZ77" s="444"/>
      <c r="HA77" s="444"/>
      <c r="HB77" s="444"/>
      <c r="HC77" s="444"/>
      <c r="HD77" s="444"/>
      <c r="HE77" s="444"/>
      <c r="HF77" s="444"/>
      <c r="HG77" s="444"/>
      <c r="HH77" s="444"/>
      <c r="HI77" s="444"/>
      <c r="HJ77" s="444"/>
      <c r="HK77" s="444"/>
      <c r="HL77" s="444"/>
      <c r="HM77" s="444"/>
      <c r="HN77" s="444"/>
      <c r="HO77" s="444"/>
      <c r="HP77" s="444"/>
      <c r="HQ77" s="444"/>
      <c r="HR77" s="444"/>
      <c r="HS77" s="444"/>
      <c r="HT77" s="444"/>
      <c r="HU77" s="444"/>
      <c r="HV77" s="444"/>
      <c r="HW77" s="444"/>
      <c r="HX77" s="444"/>
      <c r="HY77" s="444"/>
      <c r="HZ77" s="444"/>
      <c r="IA77" s="444"/>
      <c r="IB77" s="444"/>
      <c r="IC77" s="444"/>
      <c r="ID77" s="444"/>
      <c r="IE77" s="444"/>
      <c r="IF77" s="444"/>
      <c r="IG77" s="444"/>
      <c r="IH77" s="444"/>
      <c r="II77" s="444"/>
      <c r="IJ77" s="444"/>
      <c r="IK77" s="444"/>
      <c r="IL77" s="444"/>
      <c r="IM77" s="444"/>
      <c r="IN77" s="444"/>
      <c r="IO77" s="444"/>
      <c r="IP77" s="444"/>
      <c r="IQ77" s="444"/>
      <c r="IR77" s="444"/>
      <c r="IS77" s="444"/>
      <c r="IT77" s="444"/>
      <c r="IU77" s="444"/>
      <c r="IV77" s="444"/>
      <c r="IW77" s="444"/>
      <c r="IX77" s="444"/>
      <c r="IY77" s="444"/>
      <c r="IZ77" s="444"/>
      <c r="JA77" s="444"/>
      <c r="JB77" s="444"/>
      <c r="JC77" s="444"/>
      <c r="JD77" s="444"/>
      <c r="JE77" s="444"/>
      <c r="JF77" s="444"/>
      <c r="JG77" s="444"/>
      <c r="JH77" s="444"/>
      <c r="JI77" s="444"/>
      <c r="JJ77" s="444"/>
      <c r="JK77" s="444"/>
      <c r="JL77" s="444"/>
      <c r="JM77" s="444"/>
      <c r="JN77" s="444"/>
      <c r="JO77" s="444"/>
      <c r="JP77" s="444"/>
      <c r="JQ77" s="444"/>
      <c r="JR77" s="444"/>
      <c r="JS77" s="444"/>
      <c r="JT77" s="444"/>
      <c r="JU77" s="444"/>
      <c r="JV77" s="444"/>
      <c r="JW77" s="444"/>
      <c r="JX77" s="444"/>
      <c r="JY77" s="444"/>
      <c r="JZ77" s="444"/>
      <c r="KA77" s="444"/>
      <c r="KB77" s="444"/>
      <c r="KC77" s="444"/>
      <c r="KD77" s="444"/>
      <c r="KE77" s="444"/>
      <c r="KF77" s="444"/>
      <c r="KG77" s="444"/>
      <c r="KH77" s="444"/>
      <c r="KI77" s="444"/>
      <c r="KJ77" s="444"/>
      <c r="KK77" s="444"/>
      <c r="KL77" s="444"/>
      <c r="KM77" s="444"/>
      <c r="KN77" s="444"/>
      <c r="KO77" s="444"/>
      <c r="KP77" s="444"/>
      <c r="KQ77" s="444"/>
      <c r="KR77" s="444"/>
      <c r="KS77" s="444"/>
      <c r="KT77" s="444"/>
      <c r="KU77" s="444"/>
      <c r="KV77" s="444"/>
      <c r="KW77" s="444"/>
      <c r="KX77" s="444"/>
      <c r="KY77" s="444"/>
      <c r="KZ77" s="444"/>
      <c r="LA77" s="444"/>
      <c r="LB77" s="444"/>
      <c r="LC77" s="444"/>
      <c r="LD77" s="444"/>
      <c r="LE77" s="444"/>
      <c r="LF77" s="444"/>
      <c r="LG77" s="444"/>
      <c r="LH77" s="444"/>
      <c r="LI77" s="444"/>
      <c r="LJ77" s="444"/>
      <c r="LK77" s="444"/>
      <c r="LL77" s="444"/>
      <c r="LM77" s="444"/>
      <c r="LN77" s="444"/>
      <c r="LO77" s="444"/>
      <c r="LP77" s="444"/>
      <c r="LQ77" s="444"/>
      <c r="LR77" s="444"/>
      <c r="LS77" s="444"/>
      <c r="LT77" s="444"/>
      <c r="LU77" s="444"/>
      <c r="LV77" s="444"/>
      <c r="LW77" s="444"/>
      <c r="LX77" s="444"/>
      <c r="LY77" s="444"/>
      <c r="LZ77" s="444"/>
      <c r="MA77" s="444"/>
      <c r="MB77" s="444"/>
      <c r="MC77" s="444"/>
      <c r="MD77" s="444"/>
      <c r="ME77" s="444"/>
      <c r="MF77" s="444"/>
      <c r="MG77" s="444"/>
      <c r="MH77" s="444"/>
      <c r="MI77" s="444"/>
      <c r="MJ77" s="444"/>
      <c r="MK77" s="444"/>
      <c r="ML77" s="444"/>
      <c r="MM77" s="444"/>
      <c r="MN77" s="444"/>
      <c r="MO77" s="444"/>
      <c r="MP77" s="444"/>
      <c r="MQ77" s="444"/>
      <c r="MR77" s="444"/>
      <c r="MS77" s="444"/>
      <c r="MT77" s="444"/>
      <c r="MU77" s="444"/>
      <c r="MV77" s="444"/>
      <c r="MW77" s="444"/>
      <c r="MX77" s="444"/>
      <c r="MY77" s="444"/>
      <c r="MZ77" s="444"/>
      <c r="NA77" s="444"/>
      <c r="NB77" s="444"/>
      <c r="NC77" s="444"/>
      <c r="ND77" s="444"/>
      <c r="NE77" s="444"/>
      <c r="NF77" s="444"/>
      <c r="NG77" s="444"/>
      <c r="NH77" s="444"/>
      <c r="NI77" s="444"/>
      <c r="NJ77" s="444"/>
      <c r="NK77" s="444"/>
      <c r="NL77" s="444"/>
      <c r="NM77" s="444"/>
      <c r="NN77" s="444"/>
      <c r="NO77" s="444"/>
      <c r="NP77" s="444"/>
      <c r="NQ77" s="444"/>
      <c r="NR77" s="444"/>
      <c r="NS77" s="444"/>
      <c r="NT77" s="444"/>
      <c r="NU77" s="444"/>
      <c r="NV77" s="444"/>
      <c r="NW77" s="444"/>
      <c r="NX77" s="444"/>
      <c r="NY77" s="444"/>
      <c r="NZ77" s="444"/>
      <c r="OA77" s="444"/>
      <c r="OB77" s="444"/>
      <c r="OC77" s="444"/>
      <c r="OD77" s="444"/>
      <c r="OE77" s="444"/>
      <c r="OF77" s="444"/>
      <c r="OG77" s="444"/>
      <c r="OH77" s="444"/>
      <c r="OI77" s="444"/>
      <c r="OJ77" s="444"/>
      <c r="OK77" s="444"/>
      <c r="OL77" s="444"/>
      <c r="OM77" s="444"/>
      <c r="ON77" s="444"/>
      <c r="OO77" s="444"/>
      <c r="OP77" s="444"/>
      <c r="OQ77" s="444"/>
      <c r="OR77" s="444"/>
      <c r="OS77" s="444"/>
      <c r="OT77" s="444"/>
      <c r="OU77" s="444"/>
      <c r="OV77" s="444"/>
      <c r="OW77" s="444"/>
      <c r="OX77" s="444"/>
      <c r="OY77" s="444"/>
      <c r="OZ77" s="444"/>
      <c r="PA77" s="444"/>
      <c r="PB77" s="444"/>
      <c r="PC77" s="444"/>
      <c r="PD77" s="444"/>
      <c r="PE77" s="444"/>
      <c r="PF77" s="444"/>
      <c r="PG77" s="444"/>
      <c r="PH77" s="444"/>
      <c r="PI77" s="444"/>
      <c r="PJ77" s="444"/>
      <c r="PK77" s="444"/>
      <c r="PL77" s="444"/>
      <c r="PM77" s="444"/>
      <c r="PN77" s="444"/>
      <c r="PO77" s="444"/>
      <c r="PP77" s="444"/>
      <c r="PQ77" s="444"/>
      <c r="PR77" s="444"/>
      <c r="PS77" s="444"/>
      <c r="PT77" s="444"/>
      <c r="PU77" s="444"/>
      <c r="PV77" s="444"/>
      <c r="PW77" s="444"/>
      <c r="PX77" s="444"/>
      <c r="PY77" s="444"/>
      <c r="PZ77" s="444"/>
      <c r="QA77" s="444"/>
      <c r="QB77" s="444"/>
      <c r="QC77" s="444"/>
      <c r="QD77" s="444"/>
      <c r="QE77" s="444"/>
      <c r="QF77" s="444"/>
      <c r="QG77" s="444"/>
      <c r="QH77" s="444"/>
      <c r="QI77" s="444"/>
      <c r="QJ77" s="444"/>
      <c r="QK77" s="444"/>
      <c r="QL77" s="444"/>
      <c r="QM77" s="444"/>
      <c r="QN77" s="444"/>
      <c r="QO77" s="444"/>
      <c r="QP77" s="444"/>
      <c r="QQ77" s="444"/>
      <c r="QR77" s="444"/>
      <c r="QS77" s="444"/>
      <c r="QT77" s="444"/>
      <c r="QU77" s="444"/>
      <c r="QV77" s="444"/>
      <c r="QW77" s="444"/>
      <c r="QX77" s="444"/>
      <c r="QY77" s="444"/>
      <c r="QZ77" s="444"/>
      <c r="RA77" s="444"/>
      <c r="RB77" s="444"/>
      <c r="RC77" s="444"/>
      <c r="RD77" s="444"/>
      <c r="RE77" s="444"/>
      <c r="RF77" s="444"/>
      <c r="RG77" s="444"/>
      <c r="RH77" s="444"/>
      <c r="RI77" s="444"/>
      <c r="RJ77" s="444"/>
      <c r="RK77" s="444"/>
      <c r="RL77" s="444"/>
      <c r="RM77" s="444"/>
      <c r="RN77" s="444"/>
      <c r="RO77" s="444"/>
      <c r="RP77" s="444"/>
      <c r="RQ77" s="444"/>
      <c r="RR77" s="444"/>
      <c r="RS77" s="444"/>
      <c r="RT77" s="444"/>
      <c r="RU77" s="444"/>
      <c r="RV77" s="444"/>
      <c r="RW77" s="444"/>
      <c r="RX77" s="444"/>
      <c r="RY77" s="444"/>
      <c r="RZ77" s="444"/>
      <c r="SA77" s="444"/>
      <c r="SB77" s="444"/>
      <c r="SC77" s="444"/>
      <c r="SD77" s="444"/>
      <c r="SE77" s="444"/>
      <c r="SF77" s="444"/>
      <c r="SG77" s="444"/>
      <c r="SH77" s="444"/>
      <c r="SI77" s="444"/>
      <c r="SJ77" s="444"/>
      <c r="SK77" s="444"/>
      <c r="SL77" s="444"/>
      <c r="SM77" s="444"/>
      <c r="SN77" s="444"/>
      <c r="SO77" s="444"/>
      <c r="SP77" s="444"/>
      <c r="SQ77" s="444"/>
      <c r="SR77" s="444"/>
      <c r="SS77" s="444"/>
      <c r="ST77" s="444"/>
      <c r="SU77" s="444"/>
      <c r="SV77" s="444"/>
      <c r="SW77" s="444"/>
      <c r="SX77" s="444"/>
      <c r="SY77" s="444"/>
      <c r="SZ77" s="444"/>
      <c r="TA77" s="444"/>
      <c r="TB77" s="444"/>
      <c r="TC77" s="444"/>
      <c r="TD77" s="444"/>
      <c r="TE77" s="444"/>
      <c r="TF77" s="444"/>
      <c r="TG77" s="444"/>
      <c r="TH77" s="444"/>
      <c r="TI77" s="444"/>
      <c r="TJ77" s="444"/>
      <c r="TK77" s="444"/>
      <c r="TL77" s="444"/>
      <c r="TM77" s="444"/>
      <c r="TN77" s="444"/>
      <c r="TO77" s="444"/>
      <c r="TP77" s="444"/>
      <c r="TQ77" s="444"/>
      <c r="TR77" s="444"/>
      <c r="TS77" s="444"/>
      <c r="TT77" s="444"/>
      <c r="TU77" s="444"/>
      <c r="TV77" s="444"/>
      <c r="TW77" s="444"/>
      <c r="TX77" s="444"/>
      <c r="TY77" s="444"/>
      <c r="TZ77" s="444"/>
      <c r="UA77" s="444"/>
      <c r="UB77" s="444"/>
      <c r="UC77" s="444"/>
      <c r="UD77" s="444"/>
      <c r="UE77" s="444"/>
      <c r="UF77" s="444"/>
      <c r="UG77" s="444"/>
      <c r="UH77" s="444"/>
      <c r="UI77" s="444"/>
      <c r="UJ77" s="444"/>
      <c r="UK77" s="444"/>
      <c r="UL77" s="444"/>
      <c r="UM77" s="444"/>
      <c r="UN77" s="444"/>
      <c r="UO77" s="444"/>
      <c r="UP77" s="444"/>
      <c r="UQ77" s="444"/>
      <c r="UR77" s="444"/>
      <c r="US77" s="444"/>
      <c r="UT77" s="444"/>
      <c r="UU77" s="444"/>
      <c r="UV77" s="444"/>
      <c r="UW77" s="444"/>
      <c r="UX77" s="444"/>
      <c r="UY77" s="444"/>
      <c r="UZ77" s="444"/>
      <c r="VA77" s="444"/>
      <c r="VB77" s="444"/>
      <c r="VC77" s="444"/>
      <c r="VD77" s="444"/>
      <c r="VE77" s="444"/>
      <c r="VF77" s="444"/>
      <c r="VG77" s="444"/>
      <c r="VH77" s="444"/>
      <c r="VI77" s="444"/>
      <c r="VJ77" s="444"/>
      <c r="VK77" s="444"/>
      <c r="VL77" s="444"/>
      <c r="VM77" s="444"/>
      <c r="VN77" s="444"/>
      <c r="VO77" s="444"/>
      <c r="VP77" s="444"/>
      <c r="VQ77" s="444"/>
      <c r="VR77" s="444"/>
      <c r="VS77" s="444"/>
      <c r="VT77" s="444"/>
      <c r="VU77" s="444"/>
      <c r="VV77" s="444"/>
      <c r="VW77" s="444"/>
      <c r="VX77" s="444"/>
      <c r="VY77" s="444"/>
      <c r="VZ77" s="444"/>
      <c r="WA77" s="444"/>
      <c r="WB77" s="444"/>
      <c r="WC77" s="444"/>
      <c r="WD77" s="444"/>
      <c r="WE77" s="444"/>
      <c r="WF77" s="444"/>
      <c r="WG77" s="444"/>
      <c r="WH77" s="444"/>
      <c r="WI77" s="444"/>
      <c r="WJ77" s="444"/>
      <c r="WK77" s="444"/>
      <c r="WL77" s="444"/>
      <c r="WM77" s="444"/>
      <c r="WN77" s="444"/>
      <c r="WO77" s="444"/>
      <c r="WP77" s="444"/>
      <c r="WQ77" s="444"/>
      <c r="WR77" s="444"/>
      <c r="WS77" s="444"/>
      <c r="WT77" s="444"/>
      <c r="WU77" s="444"/>
      <c r="WV77" s="444"/>
      <c r="WW77" s="444"/>
      <c r="WX77" s="444"/>
      <c r="WY77" s="444"/>
      <c r="WZ77" s="444"/>
      <c r="XA77" s="444"/>
      <c r="XB77" s="444"/>
      <c r="XC77" s="444"/>
      <c r="XD77" s="444"/>
      <c r="XE77" s="444"/>
      <c r="XF77" s="444"/>
      <c r="XG77" s="443"/>
    </row>
    <row r="78" spans="1:631" s="740" customFormat="1" ht="14.4">
      <c r="A78" s="444"/>
      <c r="B78" s="1163" t="s">
        <v>241</v>
      </c>
      <c r="C78" s="1164" t="s">
        <v>843</v>
      </c>
      <c r="D78" s="1172">
        <v>15</v>
      </c>
      <c r="E78" s="374">
        <f t="shared" si="16"/>
        <v>3.0015513726216313E-3</v>
      </c>
      <c r="F78" s="1166" t="s">
        <v>0</v>
      </c>
      <c r="G78" s="1167">
        <v>1</v>
      </c>
      <c r="H78" s="1168">
        <f t="shared" si="19"/>
        <v>348</v>
      </c>
      <c r="I78" s="1169">
        <f t="shared" si="20"/>
        <v>97.83</v>
      </c>
      <c r="J78" s="1169">
        <f t="shared" si="21"/>
        <v>97.83</v>
      </c>
      <c r="K78" s="447">
        <f t="shared" si="22"/>
        <v>0</v>
      </c>
      <c r="L78" s="448">
        <v>348</v>
      </c>
      <c r="M78" s="447"/>
      <c r="N78" s="1170">
        <v>30.38</v>
      </c>
      <c r="O78" s="1170">
        <v>97.83</v>
      </c>
      <c r="P78" s="449">
        <f t="shared" si="23"/>
        <v>0</v>
      </c>
      <c r="Q78" s="1170">
        <v>97.83</v>
      </c>
      <c r="R78" s="449"/>
      <c r="S78" s="450"/>
      <c r="T78" s="449"/>
      <c r="U78" s="451">
        <v>0</v>
      </c>
      <c r="V78" s="450">
        <f t="shared" si="26"/>
        <v>0</v>
      </c>
      <c r="W78" s="449">
        <f t="shared" si="26"/>
        <v>0</v>
      </c>
      <c r="X78" s="449">
        <f>-PV(Discount_Rate,D78,U78)*G78</f>
        <v>0</v>
      </c>
      <c r="Y78" s="452">
        <f t="shared" si="17"/>
        <v>1.3735334113120816</v>
      </c>
      <c r="Z78" s="450">
        <f t="shared" si="18"/>
        <v>477.98962713660438</v>
      </c>
      <c r="AA78" s="453" t="str">
        <f t="shared" si="24"/>
        <v/>
      </c>
      <c r="AB78" s="1171" t="str">
        <f t="shared" si="25"/>
        <v/>
      </c>
      <c r="AC78" s="444"/>
      <c r="AD78" s="444"/>
      <c r="AE78" s="444"/>
      <c r="AF78" s="444"/>
      <c r="AG78" s="444"/>
      <c r="AH78" s="444"/>
      <c r="AI78" s="444"/>
      <c r="AJ78" s="444"/>
      <c r="AK78" s="444"/>
      <c r="AL78" s="444"/>
      <c r="AM78" s="444"/>
      <c r="AN78" s="444"/>
      <c r="AO78" s="444"/>
      <c r="AP78" s="444"/>
      <c r="AQ78" s="444"/>
      <c r="AR78" s="444"/>
      <c r="AS78" s="444"/>
      <c r="AT78" s="444"/>
      <c r="AU78" s="444"/>
      <c r="AV78" s="444"/>
      <c r="AW78" s="444"/>
      <c r="AX78" s="444"/>
      <c r="AY78" s="444"/>
      <c r="AZ78" s="444"/>
      <c r="BA78" s="444"/>
      <c r="BB78" s="444"/>
      <c r="BC78" s="444"/>
      <c r="BD78" s="444"/>
      <c r="BE78" s="444"/>
      <c r="BF78" s="444"/>
      <c r="BG78" s="444"/>
      <c r="BH78" s="444"/>
      <c r="BI78" s="444"/>
      <c r="BJ78" s="444"/>
      <c r="BK78" s="444"/>
      <c r="BL78" s="444"/>
      <c r="BM78" s="444"/>
      <c r="BN78" s="444"/>
      <c r="BO78" s="444"/>
      <c r="BP78" s="444"/>
      <c r="BQ78" s="444"/>
      <c r="BR78" s="444"/>
      <c r="BS78" s="444"/>
      <c r="BT78" s="444"/>
      <c r="BU78" s="444"/>
      <c r="BV78" s="444"/>
      <c r="BW78" s="444"/>
      <c r="BX78" s="444"/>
      <c r="BY78" s="444"/>
      <c r="BZ78" s="444"/>
      <c r="CA78" s="444"/>
      <c r="CB78" s="444"/>
      <c r="CC78" s="444"/>
      <c r="CD78" s="444"/>
      <c r="CE78" s="444"/>
      <c r="CF78" s="444"/>
      <c r="CG78" s="444"/>
      <c r="CH78" s="444"/>
      <c r="CI78" s="444"/>
      <c r="CJ78" s="444"/>
      <c r="CK78" s="444"/>
      <c r="CL78" s="444"/>
      <c r="CM78" s="444"/>
      <c r="CN78" s="444"/>
      <c r="CO78" s="444"/>
      <c r="CP78" s="444"/>
      <c r="CQ78" s="444"/>
      <c r="CR78" s="444"/>
      <c r="CS78" s="444"/>
      <c r="CT78" s="444"/>
      <c r="CU78" s="444"/>
      <c r="CV78" s="444"/>
      <c r="CW78" s="444"/>
      <c r="CX78" s="444"/>
      <c r="CY78" s="444"/>
      <c r="CZ78" s="444"/>
      <c r="DA78" s="444"/>
      <c r="DB78" s="444"/>
      <c r="DC78" s="444"/>
      <c r="DD78" s="444"/>
      <c r="DE78" s="444"/>
      <c r="DF78" s="444"/>
      <c r="DG78" s="444"/>
      <c r="DH78" s="444"/>
      <c r="DI78" s="444"/>
      <c r="DJ78" s="444"/>
      <c r="DK78" s="444"/>
      <c r="DL78" s="444"/>
      <c r="DM78" s="444"/>
      <c r="DN78" s="444"/>
      <c r="DO78" s="444"/>
      <c r="DP78" s="444"/>
      <c r="DQ78" s="444"/>
      <c r="DR78" s="444"/>
      <c r="DS78" s="444"/>
      <c r="DT78" s="444"/>
      <c r="DU78" s="444"/>
      <c r="DV78" s="444"/>
      <c r="DW78" s="444"/>
      <c r="DX78" s="444"/>
      <c r="DY78" s="444"/>
      <c r="DZ78" s="444"/>
      <c r="EA78" s="444"/>
      <c r="EB78" s="444"/>
      <c r="EC78" s="444"/>
      <c r="ED78" s="444"/>
      <c r="EE78" s="444"/>
      <c r="EF78" s="444"/>
      <c r="EG78" s="444"/>
      <c r="EH78" s="444"/>
      <c r="EI78" s="444"/>
      <c r="EJ78" s="444"/>
      <c r="EK78" s="444"/>
      <c r="EL78" s="444"/>
      <c r="EM78" s="444"/>
      <c r="EN78" s="444"/>
      <c r="EO78" s="444"/>
      <c r="EP78" s="444"/>
      <c r="EQ78" s="444"/>
      <c r="ER78" s="444"/>
      <c r="ES78" s="444"/>
      <c r="ET78" s="444"/>
      <c r="EU78" s="444"/>
      <c r="EV78" s="444"/>
      <c r="EW78" s="444"/>
      <c r="EX78" s="444"/>
      <c r="EY78" s="444"/>
      <c r="EZ78" s="444"/>
      <c r="FA78" s="444"/>
      <c r="FB78" s="444"/>
      <c r="FC78" s="444"/>
      <c r="FD78" s="444"/>
      <c r="FE78" s="444"/>
      <c r="FF78" s="444"/>
      <c r="FG78" s="444"/>
      <c r="FH78" s="444"/>
      <c r="FI78" s="444"/>
      <c r="FJ78" s="444"/>
      <c r="FK78" s="444"/>
      <c r="FL78" s="444"/>
      <c r="FM78" s="444"/>
      <c r="FN78" s="444"/>
      <c r="FO78" s="444"/>
      <c r="FP78" s="444"/>
      <c r="FQ78" s="444"/>
      <c r="FR78" s="444"/>
      <c r="FS78" s="444"/>
      <c r="FT78" s="444"/>
      <c r="FU78" s="444"/>
      <c r="FV78" s="444"/>
      <c r="FW78" s="444"/>
      <c r="FX78" s="444"/>
      <c r="FY78" s="444"/>
      <c r="FZ78" s="444"/>
      <c r="GA78" s="444"/>
      <c r="GB78" s="444"/>
      <c r="GC78" s="444"/>
      <c r="GD78" s="444"/>
      <c r="GE78" s="444"/>
      <c r="GF78" s="444"/>
      <c r="GG78" s="444"/>
      <c r="GH78" s="444"/>
      <c r="GI78" s="444"/>
      <c r="GJ78" s="444"/>
      <c r="GK78" s="444"/>
      <c r="GL78" s="444"/>
      <c r="GM78" s="444"/>
      <c r="GN78" s="444"/>
      <c r="GO78" s="444"/>
      <c r="GP78" s="444"/>
      <c r="GQ78" s="444"/>
      <c r="GR78" s="444"/>
      <c r="GS78" s="444"/>
      <c r="GT78" s="444"/>
      <c r="GU78" s="444"/>
      <c r="GV78" s="444"/>
      <c r="GW78" s="444"/>
      <c r="GX78" s="444"/>
      <c r="GY78" s="444"/>
      <c r="GZ78" s="444"/>
      <c r="HA78" s="444"/>
      <c r="HB78" s="444"/>
      <c r="HC78" s="444"/>
      <c r="HD78" s="444"/>
      <c r="HE78" s="444"/>
      <c r="HF78" s="444"/>
      <c r="HG78" s="444"/>
      <c r="HH78" s="444"/>
      <c r="HI78" s="444"/>
      <c r="HJ78" s="444"/>
      <c r="HK78" s="444"/>
      <c r="HL78" s="444"/>
      <c r="HM78" s="444"/>
      <c r="HN78" s="444"/>
      <c r="HO78" s="444"/>
      <c r="HP78" s="444"/>
      <c r="HQ78" s="444"/>
      <c r="HR78" s="444"/>
      <c r="HS78" s="444"/>
      <c r="HT78" s="444"/>
      <c r="HU78" s="444"/>
      <c r="HV78" s="444"/>
      <c r="HW78" s="444"/>
      <c r="HX78" s="444"/>
      <c r="HY78" s="444"/>
      <c r="HZ78" s="444"/>
      <c r="IA78" s="444"/>
      <c r="IB78" s="444"/>
      <c r="IC78" s="444"/>
      <c r="ID78" s="444"/>
      <c r="IE78" s="444"/>
      <c r="IF78" s="444"/>
      <c r="IG78" s="444"/>
      <c r="IH78" s="444"/>
      <c r="II78" s="444"/>
      <c r="IJ78" s="444"/>
      <c r="IK78" s="444"/>
      <c r="IL78" s="444"/>
      <c r="IM78" s="444"/>
      <c r="IN78" s="444"/>
      <c r="IO78" s="444"/>
      <c r="IP78" s="444"/>
      <c r="IQ78" s="444"/>
      <c r="IR78" s="444"/>
      <c r="IS78" s="444"/>
      <c r="IT78" s="444"/>
      <c r="IU78" s="444"/>
      <c r="IV78" s="444"/>
      <c r="IW78" s="444"/>
      <c r="IX78" s="444"/>
      <c r="IY78" s="444"/>
      <c r="IZ78" s="444"/>
      <c r="JA78" s="444"/>
      <c r="JB78" s="444"/>
      <c r="JC78" s="444"/>
      <c r="JD78" s="444"/>
      <c r="JE78" s="444"/>
      <c r="JF78" s="444"/>
      <c r="JG78" s="444"/>
      <c r="JH78" s="444"/>
      <c r="JI78" s="444"/>
      <c r="JJ78" s="444"/>
      <c r="JK78" s="444"/>
      <c r="JL78" s="444"/>
      <c r="JM78" s="444"/>
      <c r="JN78" s="444"/>
      <c r="JO78" s="444"/>
      <c r="JP78" s="444"/>
      <c r="JQ78" s="444"/>
      <c r="JR78" s="444"/>
      <c r="JS78" s="444"/>
      <c r="JT78" s="444"/>
      <c r="JU78" s="444"/>
      <c r="JV78" s="444"/>
      <c r="JW78" s="444"/>
      <c r="JX78" s="444"/>
      <c r="JY78" s="444"/>
      <c r="JZ78" s="444"/>
      <c r="KA78" s="444"/>
      <c r="KB78" s="444"/>
      <c r="KC78" s="444"/>
      <c r="KD78" s="444"/>
      <c r="KE78" s="444"/>
      <c r="KF78" s="444"/>
      <c r="KG78" s="444"/>
      <c r="KH78" s="444"/>
      <c r="KI78" s="444"/>
      <c r="KJ78" s="444"/>
      <c r="KK78" s="444"/>
      <c r="KL78" s="444"/>
      <c r="KM78" s="444"/>
      <c r="KN78" s="444"/>
      <c r="KO78" s="444"/>
      <c r="KP78" s="444"/>
      <c r="KQ78" s="444"/>
      <c r="KR78" s="444"/>
      <c r="KS78" s="444"/>
      <c r="KT78" s="444"/>
      <c r="KU78" s="444"/>
      <c r="KV78" s="444"/>
      <c r="KW78" s="444"/>
      <c r="KX78" s="444"/>
      <c r="KY78" s="444"/>
      <c r="KZ78" s="444"/>
      <c r="LA78" s="444"/>
      <c r="LB78" s="444"/>
      <c r="LC78" s="444"/>
      <c r="LD78" s="444"/>
      <c r="LE78" s="444"/>
      <c r="LF78" s="444"/>
      <c r="LG78" s="444"/>
      <c r="LH78" s="444"/>
      <c r="LI78" s="444"/>
      <c r="LJ78" s="444"/>
      <c r="LK78" s="444"/>
      <c r="LL78" s="444"/>
      <c r="LM78" s="444"/>
      <c r="LN78" s="444"/>
      <c r="LO78" s="444"/>
      <c r="LP78" s="444"/>
      <c r="LQ78" s="444"/>
      <c r="LR78" s="444"/>
      <c r="LS78" s="444"/>
      <c r="LT78" s="444"/>
      <c r="LU78" s="444"/>
      <c r="LV78" s="444"/>
      <c r="LW78" s="444"/>
      <c r="LX78" s="444"/>
      <c r="LY78" s="444"/>
      <c r="LZ78" s="444"/>
      <c r="MA78" s="444"/>
      <c r="MB78" s="444"/>
      <c r="MC78" s="444"/>
      <c r="MD78" s="444"/>
      <c r="ME78" s="444"/>
      <c r="MF78" s="444"/>
      <c r="MG78" s="444"/>
      <c r="MH78" s="444"/>
      <c r="MI78" s="444"/>
      <c r="MJ78" s="444"/>
      <c r="MK78" s="444"/>
      <c r="ML78" s="444"/>
      <c r="MM78" s="444"/>
      <c r="MN78" s="444"/>
      <c r="MO78" s="444"/>
      <c r="MP78" s="444"/>
      <c r="MQ78" s="444"/>
      <c r="MR78" s="444"/>
      <c r="MS78" s="444"/>
      <c r="MT78" s="444"/>
      <c r="MU78" s="444"/>
      <c r="MV78" s="444"/>
      <c r="MW78" s="444"/>
      <c r="MX78" s="444"/>
      <c r="MY78" s="444"/>
      <c r="MZ78" s="444"/>
      <c r="NA78" s="444"/>
      <c r="NB78" s="444"/>
      <c r="NC78" s="444"/>
      <c r="ND78" s="444"/>
      <c r="NE78" s="444"/>
      <c r="NF78" s="444"/>
      <c r="NG78" s="444"/>
      <c r="NH78" s="444"/>
      <c r="NI78" s="444"/>
      <c r="NJ78" s="444"/>
      <c r="NK78" s="444"/>
      <c r="NL78" s="444"/>
      <c r="NM78" s="444"/>
      <c r="NN78" s="444"/>
      <c r="NO78" s="444"/>
      <c r="NP78" s="444"/>
      <c r="NQ78" s="444"/>
      <c r="NR78" s="444"/>
      <c r="NS78" s="444"/>
      <c r="NT78" s="444"/>
      <c r="NU78" s="444"/>
      <c r="NV78" s="444"/>
      <c r="NW78" s="444"/>
      <c r="NX78" s="444"/>
      <c r="NY78" s="444"/>
      <c r="NZ78" s="444"/>
      <c r="OA78" s="444"/>
      <c r="OB78" s="444"/>
      <c r="OC78" s="444"/>
      <c r="OD78" s="444"/>
      <c r="OE78" s="444"/>
      <c r="OF78" s="444"/>
      <c r="OG78" s="444"/>
      <c r="OH78" s="444"/>
      <c r="OI78" s="444"/>
      <c r="OJ78" s="444"/>
      <c r="OK78" s="444"/>
      <c r="OL78" s="444"/>
      <c r="OM78" s="444"/>
      <c r="ON78" s="444"/>
      <c r="OO78" s="444"/>
      <c r="OP78" s="444"/>
      <c r="OQ78" s="444"/>
      <c r="OR78" s="444"/>
      <c r="OS78" s="444"/>
      <c r="OT78" s="444"/>
      <c r="OU78" s="444"/>
      <c r="OV78" s="444"/>
      <c r="OW78" s="444"/>
      <c r="OX78" s="444"/>
      <c r="OY78" s="444"/>
      <c r="OZ78" s="444"/>
      <c r="PA78" s="444"/>
      <c r="PB78" s="444"/>
      <c r="PC78" s="444"/>
      <c r="PD78" s="444"/>
      <c r="PE78" s="444"/>
      <c r="PF78" s="444"/>
      <c r="PG78" s="444"/>
      <c r="PH78" s="444"/>
      <c r="PI78" s="444"/>
      <c r="PJ78" s="444"/>
      <c r="PK78" s="444"/>
      <c r="PL78" s="444"/>
      <c r="PM78" s="444"/>
      <c r="PN78" s="444"/>
      <c r="PO78" s="444"/>
      <c r="PP78" s="444"/>
      <c r="PQ78" s="444"/>
      <c r="PR78" s="444"/>
      <c r="PS78" s="444"/>
      <c r="PT78" s="444"/>
      <c r="PU78" s="444"/>
      <c r="PV78" s="444"/>
      <c r="PW78" s="444"/>
      <c r="PX78" s="444"/>
      <c r="PY78" s="444"/>
      <c r="PZ78" s="444"/>
      <c r="QA78" s="444"/>
      <c r="QB78" s="444"/>
      <c r="QC78" s="444"/>
      <c r="QD78" s="444"/>
      <c r="QE78" s="444"/>
      <c r="QF78" s="444"/>
      <c r="QG78" s="444"/>
      <c r="QH78" s="444"/>
      <c r="QI78" s="444"/>
      <c r="QJ78" s="444"/>
      <c r="QK78" s="444"/>
      <c r="QL78" s="444"/>
      <c r="QM78" s="444"/>
      <c r="QN78" s="444"/>
      <c r="QO78" s="444"/>
      <c r="QP78" s="444"/>
      <c r="QQ78" s="444"/>
      <c r="QR78" s="444"/>
      <c r="QS78" s="444"/>
      <c r="QT78" s="444"/>
      <c r="QU78" s="444"/>
      <c r="QV78" s="444"/>
      <c r="QW78" s="444"/>
      <c r="QX78" s="444"/>
      <c r="QY78" s="444"/>
      <c r="QZ78" s="444"/>
      <c r="RA78" s="444"/>
      <c r="RB78" s="444"/>
      <c r="RC78" s="444"/>
      <c r="RD78" s="444"/>
      <c r="RE78" s="444"/>
      <c r="RF78" s="444"/>
      <c r="RG78" s="444"/>
      <c r="RH78" s="444"/>
      <c r="RI78" s="444"/>
      <c r="RJ78" s="444"/>
      <c r="RK78" s="444"/>
      <c r="RL78" s="444"/>
      <c r="RM78" s="444"/>
      <c r="RN78" s="444"/>
      <c r="RO78" s="444"/>
      <c r="RP78" s="444"/>
      <c r="RQ78" s="444"/>
      <c r="RR78" s="444"/>
      <c r="RS78" s="444"/>
      <c r="RT78" s="444"/>
      <c r="RU78" s="444"/>
      <c r="RV78" s="444"/>
      <c r="RW78" s="444"/>
      <c r="RX78" s="444"/>
      <c r="RY78" s="444"/>
      <c r="RZ78" s="444"/>
      <c r="SA78" s="444"/>
      <c r="SB78" s="444"/>
      <c r="SC78" s="444"/>
      <c r="SD78" s="444"/>
      <c r="SE78" s="444"/>
      <c r="SF78" s="444"/>
      <c r="SG78" s="444"/>
      <c r="SH78" s="444"/>
      <c r="SI78" s="444"/>
      <c r="SJ78" s="444"/>
      <c r="SK78" s="444"/>
      <c r="SL78" s="444"/>
      <c r="SM78" s="444"/>
      <c r="SN78" s="444"/>
      <c r="SO78" s="444"/>
      <c r="SP78" s="444"/>
      <c r="SQ78" s="444"/>
      <c r="SR78" s="444"/>
      <c r="SS78" s="444"/>
      <c r="ST78" s="444"/>
      <c r="SU78" s="444"/>
      <c r="SV78" s="444"/>
      <c r="SW78" s="444"/>
      <c r="SX78" s="444"/>
      <c r="SY78" s="444"/>
      <c r="SZ78" s="444"/>
      <c r="TA78" s="444"/>
      <c r="TB78" s="444"/>
      <c r="TC78" s="444"/>
      <c r="TD78" s="444"/>
      <c r="TE78" s="444"/>
      <c r="TF78" s="444"/>
      <c r="TG78" s="444"/>
      <c r="TH78" s="444"/>
      <c r="TI78" s="444"/>
      <c r="TJ78" s="444"/>
      <c r="TK78" s="444"/>
      <c r="TL78" s="444"/>
      <c r="TM78" s="444"/>
      <c r="TN78" s="444"/>
      <c r="TO78" s="444"/>
      <c r="TP78" s="444"/>
      <c r="TQ78" s="444"/>
      <c r="TR78" s="444"/>
      <c r="TS78" s="444"/>
      <c r="TT78" s="444"/>
      <c r="TU78" s="444"/>
      <c r="TV78" s="444"/>
      <c r="TW78" s="444"/>
      <c r="TX78" s="444"/>
      <c r="TY78" s="444"/>
      <c r="TZ78" s="444"/>
      <c r="UA78" s="444"/>
      <c r="UB78" s="444"/>
      <c r="UC78" s="444"/>
      <c r="UD78" s="444"/>
      <c r="UE78" s="444"/>
      <c r="UF78" s="444"/>
      <c r="UG78" s="444"/>
      <c r="UH78" s="444"/>
      <c r="UI78" s="444"/>
      <c r="UJ78" s="444"/>
      <c r="UK78" s="444"/>
      <c r="UL78" s="444"/>
      <c r="UM78" s="444"/>
      <c r="UN78" s="444"/>
      <c r="UO78" s="444"/>
      <c r="UP78" s="444"/>
      <c r="UQ78" s="444"/>
      <c r="UR78" s="444"/>
      <c r="US78" s="444"/>
      <c r="UT78" s="444"/>
      <c r="UU78" s="444"/>
      <c r="UV78" s="444"/>
      <c r="UW78" s="444"/>
      <c r="UX78" s="444"/>
      <c r="UY78" s="444"/>
      <c r="UZ78" s="444"/>
      <c r="VA78" s="444"/>
      <c r="VB78" s="444"/>
      <c r="VC78" s="444"/>
      <c r="VD78" s="444"/>
      <c r="VE78" s="444"/>
      <c r="VF78" s="444"/>
      <c r="VG78" s="444"/>
      <c r="VH78" s="444"/>
      <c r="VI78" s="444"/>
      <c r="VJ78" s="444"/>
      <c r="VK78" s="444"/>
      <c r="VL78" s="444"/>
      <c r="VM78" s="444"/>
      <c r="VN78" s="444"/>
      <c r="VO78" s="444"/>
      <c r="VP78" s="444"/>
      <c r="VQ78" s="444"/>
      <c r="VR78" s="444"/>
      <c r="VS78" s="444"/>
      <c r="VT78" s="444"/>
      <c r="VU78" s="444"/>
      <c r="VV78" s="444"/>
      <c r="VW78" s="444"/>
      <c r="VX78" s="444"/>
      <c r="VY78" s="444"/>
      <c r="VZ78" s="444"/>
      <c r="WA78" s="444"/>
      <c r="WB78" s="444"/>
      <c r="WC78" s="444"/>
      <c r="WD78" s="444"/>
      <c r="WE78" s="444"/>
      <c r="WF78" s="444"/>
      <c r="WG78" s="444"/>
      <c r="WH78" s="444"/>
      <c r="WI78" s="444"/>
      <c r="WJ78" s="444"/>
      <c r="WK78" s="444"/>
      <c r="WL78" s="444"/>
      <c r="WM78" s="444"/>
      <c r="WN78" s="444"/>
      <c r="WO78" s="444"/>
      <c r="WP78" s="444"/>
      <c r="WQ78" s="444"/>
      <c r="WR78" s="444"/>
      <c r="WS78" s="444"/>
      <c r="WT78" s="444"/>
      <c r="WU78" s="444"/>
      <c r="WV78" s="444"/>
      <c r="WW78" s="444"/>
      <c r="WX78" s="444"/>
      <c r="WY78" s="444"/>
      <c r="WZ78" s="444"/>
      <c r="XA78" s="444"/>
      <c r="XB78" s="444"/>
      <c r="XC78" s="444"/>
      <c r="XD78" s="444"/>
      <c r="XE78" s="444"/>
      <c r="XF78" s="444"/>
      <c r="XG78" s="738"/>
    </row>
    <row r="79" spans="1:631" s="740" customFormat="1" ht="14.4">
      <c r="A79" s="444"/>
      <c r="B79" s="1163" t="s">
        <v>241</v>
      </c>
      <c r="C79" s="1164" t="s">
        <v>1404</v>
      </c>
      <c r="D79" s="1172"/>
      <c r="E79" s="374">
        <f t="shared" si="16"/>
        <v>0</v>
      </c>
      <c r="F79" s="1166"/>
      <c r="G79" s="1167">
        <v>1</v>
      </c>
      <c r="H79" s="1168">
        <f t="shared" si="19"/>
        <v>0</v>
      </c>
      <c r="I79" s="1169">
        <f t="shared" si="20"/>
        <v>415</v>
      </c>
      <c r="J79" s="1169">
        <f t="shared" si="21"/>
        <v>415</v>
      </c>
      <c r="K79" s="447">
        <f t="shared" si="22"/>
        <v>0</v>
      </c>
      <c r="L79" s="448">
        <v>0</v>
      </c>
      <c r="M79" s="447"/>
      <c r="N79" s="1170">
        <v>62.25</v>
      </c>
      <c r="O79" s="1170">
        <v>415</v>
      </c>
      <c r="P79" s="449">
        <f t="shared" si="23"/>
        <v>0</v>
      </c>
      <c r="Q79" s="1170">
        <v>415</v>
      </c>
      <c r="R79" s="449"/>
      <c r="S79" s="450"/>
      <c r="T79" s="449"/>
      <c r="U79" s="451"/>
      <c r="V79" s="450">
        <f t="shared" si="26"/>
        <v>0</v>
      </c>
      <c r="W79" s="449">
        <f t="shared" si="26"/>
        <v>0</v>
      </c>
      <c r="X79" s="449">
        <v>0</v>
      </c>
      <c r="Y79" s="452">
        <f t="shared" si="17"/>
        <v>0</v>
      </c>
      <c r="Z79" s="450">
        <f t="shared" si="18"/>
        <v>0</v>
      </c>
      <c r="AA79" s="453" t="str">
        <f t="shared" si="24"/>
        <v/>
      </c>
      <c r="AB79" s="1171" t="str">
        <f t="shared" si="25"/>
        <v/>
      </c>
      <c r="AC79" s="444"/>
      <c r="AD79" s="444"/>
      <c r="AE79" s="444"/>
      <c r="AF79" s="444"/>
      <c r="AG79" s="444"/>
      <c r="AH79" s="444"/>
      <c r="AI79" s="444"/>
      <c r="AJ79" s="444"/>
      <c r="AK79" s="444"/>
      <c r="AL79" s="444"/>
      <c r="AM79" s="444"/>
      <c r="AN79" s="444"/>
      <c r="AO79" s="444"/>
      <c r="AP79" s="444"/>
      <c r="AQ79" s="444"/>
      <c r="AR79" s="444"/>
      <c r="AS79" s="444"/>
      <c r="AT79" s="444"/>
      <c r="AU79" s="444"/>
      <c r="AV79" s="444"/>
      <c r="AW79" s="444"/>
      <c r="AX79" s="444"/>
      <c r="AY79" s="444"/>
      <c r="AZ79" s="444"/>
      <c r="BA79" s="444"/>
      <c r="BB79" s="444"/>
      <c r="BC79" s="444"/>
      <c r="BD79" s="444"/>
      <c r="BE79" s="444"/>
      <c r="BF79" s="444"/>
      <c r="BG79" s="444"/>
      <c r="BH79" s="444"/>
      <c r="BI79" s="444"/>
      <c r="BJ79" s="444"/>
      <c r="BK79" s="444"/>
      <c r="BL79" s="444"/>
      <c r="BM79" s="444"/>
      <c r="BN79" s="444"/>
      <c r="BO79" s="444"/>
      <c r="BP79" s="444"/>
      <c r="BQ79" s="444"/>
      <c r="BR79" s="444"/>
      <c r="BS79" s="444"/>
      <c r="BT79" s="444"/>
      <c r="BU79" s="444"/>
      <c r="BV79" s="444"/>
      <c r="BW79" s="444"/>
      <c r="BX79" s="444"/>
      <c r="BY79" s="444"/>
      <c r="BZ79" s="444"/>
      <c r="CA79" s="444"/>
      <c r="CB79" s="444"/>
      <c r="CC79" s="444"/>
      <c r="CD79" s="444"/>
      <c r="CE79" s="444"/>
      <c r="CF79" s="444"/>
      <c r="CG79" s="444"/>
      <c r="CH79" s="444"/>
      <c r="CI79" s="444"/>
      <c r="CJ79" s="444"/>
      <c r="CK79" s="444"/>
      <c r="CL79" s="444"/>
      <c r="CM79" s="444"/>
      <c r="CN79" s="444"/>
      <c r="CO79" s="444"/>
      <c r="CP79" s="444"/>
      <c r="CQ79" s="444"/>
      <c r="CR79" s="444"/>
      <c r="CS79" s="444"/>
      <c r="CT79" s="444"/>
      <c r="CU79" s="444"/>
      <c r="CV79" s="444"/>
      <c r="CW79" s="444"/>
      <c r="CX79" s="444"/>
      <c r="CY79" s="444"/>
      <c r="CZ79" s="444"/>
      <c r="DA79" s="444"/>
      <c r="DB79" s="444"/>
      <c r="DC79" s="444"/>
      <c r="DD79" s="444"/>
      <c r="DE79" s="444"/>
      <c r="DF79" s="444"/>
      <c r="DG79" s="444"/>
      <c r="DH79" s="444"/>
      <c r="DI79" s="444"/>
      <c r="DJ79" s="444"/>
      <c r="DK79" s="444"/>
      <c r="DL79" s="444"/>
      <c r="DM79" s="444"/>
      <c r="DN79" s="444"/>
      <c r="DO79" s="444"/>
      <c r="DP79" s="444"/>
      <c r="DQ79" s="444"/>
      <c r="DR79" s="444"/>
      <c r="DS79" s="444"/>
      <c r="DT79" s="444"/>
      <c r="DU79" s="444"/>
      <c r="DV79" s="444"/>
      <c r="DW79" s="444"/>
      <c r="DX79" s="444"/>
      <c r="DY79" s="444"/>
      <c r="DZ79" s="444"/>
      <c r="EA79" s="444"/>
      <c r="EB79" s="444"/>
      <c r="EC79" s="444"/>
      <c r="ED79" s="444"/>
      <c r="EE79" s="444"/>
      <c r="EF79" s="444"/>
      <c r="EG79" s="444"/>
      <c r="EH79" s="444"/>
      <c r="EI79" s="444"/>
      <c r="EJ79" s="444"/>
      <c r="EK79" s="444"/>
      <c r="EL79" s="444"/>
      <c r="EM79" s="444"/>
      <c r="EN79" s="444"/>
      <c r="EO79" s="444"/>
      <c r="EP79" s="444"/>
      <c r="EQ79" s="444"/>
      <c r="ER79" s="444"/>
      <c r="ES79" s="444"/>
      <c r="ET79" s="444"/>
      <c r="EU79" s="444"/>
      <c r="EV79" s="444"/>
      <c r="EW79" s="444"/>
      <c r="EX79" s="444"/>
      <c r="EY79" s="444"/>
      <c r="EZ79" s="444"/>
      <c r="FA79" s="444"/>
      <c r="FB79" s="444"/>
      <c r="FC79" s="444"/>
      <c r="FD79" s="444"/>
      <c r="FE79" s="444"/>
      <c r="FF79" s="444"/>
      <c r="FG79" s="444"/>
      <c r="FH79" s="444"/>
      <c r="FI79" s="444"/>
      <c r="FJ79" s="444"/>
      <c r="FK79" s="444"/>
      <c r="FL79" s="444"/>
      <c r="FM79" s="444"/>
      <c r="FN79" s="444"/>
      <c r="FO79" s="444"/>
      <c r="FP79" s="444"/>
      <c r="FQ79" s="444"/>
      <c r="FR79" s="444"/>
      <c r="FS79" s="444"/>
      <c r="FT79" s="444"/>
      <c r="FU79" s="444"/>
      <c r="FV79" s="444"/>
      <c r="FW79" s="444"/>
      <c r="FX79" s="444"/>
      <c r="FY79" s="444"/>
      <c r="FZ79" s="444"/>
      <c r="GA79" s="444"/>
      <c r="GB79" s="444"/>
      <c r="GC79" s="444"/>
      <c r="GD79" s="444"/>
      <c r="GE79" s="444"/>
      <c r="GF79" s="444"/>
      <c r="GG79" s="444"/>
      <c r="GH79" s="444"/>
      <c r="GI79" s="444"/>
      <c r="GJ79" s="444"/>
      <c r="GK79" s="444"/>
      <c r="GL79" s="444"/>
      <c r="GM79" s="444"/>
      <c r="GN79" s="444"/>
      <c r="GO79" s="444"/>
      <c r="GP79" s="444"/>
      <c r="GQ79" s="444"/>
      <c r="GR79" s="444"/>
      <c r="GS79" s="444"/>
      <c r="GT79" s="444"/>
      <c r="GU79" s="444"/>
      <c r="GV79" s="444"/>
      <c r="GW79" s="444"/>
      <c r="GX79" s="444"/>
      <c r="GY79" s="444"/>
      <c r="GZ79" s="444"/>
      <c r="HA79" s="444"/>
      <c r="HB79" s="444"/>
      <c r="HC79" s="444"/>
      <c r="HD79" s="444"/>
      <c r="HE79" s="444"/>
      <c r="HF79" s="444"/>
      <c r="HG79" s="444"/>
      <c r="HH79" s="444"/>
      <c r="HI79" s="444"/>
      <c r="HJ79" s="444"/>
      <c r="HK79" s="444"/>
      <c r="HL79" s="444"/>
      <c r="HM79" s="444"/>
      <c r="HN79" s="444"/>
      <c r="HO79" s="444"/>
      <c r="HP79" s="444"/>
      <c r="HQ79" s="444"/>
      <c r="HR79" s="444"/>
      <c r="HS79" s="444"/>
      <c r="HT79" s="444"/>
      <c r="HU79" s="444"/>
      <c r="HV79" s="444"/>
      <c r="HW79" s="444"/>
      <c r="HX79" s="444"/>
      <c r="HY79" s="444"/>
      <c r="HZ79" s="444"/>
      <c r="IA79" s="444"/>
      <c r="IB79" s="444"/>
      <c r="IC79" s="444"/>
      <c r="ID79" s="444"/>
      <c r="IE79" s="444"/>
      <c r="IF79" s="444"/>
      <c r="IG79" s="444"/>
      <c r="IH79" s="444"/>
      <c r="II79" s="444"/>
      <c r="IJ79" s="444"/>
      <c r="IK79" s="444"/>
      <c r="IL79" s="444"/>
      <c r="IM79" s="444"/>
      <c r="IN79" s="444"/>
      <c r="IO79" s="444"/>
      <c r="IP79" s="444"/>
      <c r="IQ79" s="444"/>
      <c r="IR79" s="444"/>
      <c r="IS79" s="444"/>
      <c r="IT79" s="444"/>
      <c r="IU79" s="444"/>
      <c r="IV79" s="444"/>
      <c r="IW79" s="444"/>
      <c r="IX79" s="444"/>
      <c r="IY79" s="444"/>
      <c r="IZ79" s="444"/>
      <c r="JA79" s="444"/>
      <c r="JB79" s="444"/>
      <c r="JC79" s="444"/>
      <c r="JD79" s="444"/>
      <c r="JE79" s="444"/>
      <c r="JF79" s="444"/>
      <c r="JG79" s="444"/>
      <c r="JH79" s="444"/>
      <c r="JI79" s="444"/>
      <c r="JJ79" s="444"/>
      <c r="JK79" s="444"/>
      <c r="JL79" s="444"/>
      <c r="JM79" s="444"/>
      <c r="JN79" s="444"/>
      <c r="JO79" s="444"/>
      <c r="JP79" s="444"/>
      <c r="JQ79" s="444"/>
      <c r="JR79" s="444"/>
      <c r="JS79" s="444"/>
      <c r="JT79" s="444"/>
      <c r="JU79" s="444"/>
      <c r="JV79" s="444"/>
      <c r="JW79" s="444"/>
      <c r="JX79" s="444"/>
      <c r="JY79" s="444"/>
      <c r="JZ79" s="444"/>
      <c r="KA79" s="444"/>
      <c r="KB79" s="444"/>
      <c r="KC79" s="444"/>
      <c r="KD79" s="444"/>
      <c r="KE79" s="444"/>
      <c r="KF79" s="444"/>
      <c r="KG79" s="444"/>
      <c r="KH79" s="444"/>
      <c r="KI79" s="444"/>
      <c r="KJ79" s="444"/>
      <c r="KK79" s="444"/>
      <c r="KL79" s="444"/>
      <c r="KM79" s="444"/>
      <c r="KN79" s="444"/>
      <c r="KO79" s="444"/>
      <c r="KP79" s="444"/>
      <c r="KQ79" s="444"/>
      <c r="KR79" s="444"/>
      <c r="KS79" s="444"/>
      <c r="KT79" s="444"/>
      <c r="KU79" s="444"/>
      <c r="KV79" s="444"/>
      <c r="KW79" s="444"/>
      <c r="KX79" s="444"/>
      <c r="KY79" s="444"/>
      <c r="KZ79" s="444"/>
      <c r="LA79" s="444"/>
      <c r="LB79" s="444"/>
      <c r="LC79" s="444"/>
      <c r="LD79" s="444"/>
      <c r="LE79" s="444"/>
      <c r="LF79" s="444"/>
      <c r="LG79" s="444"/>
      <c r="LH79" s="444"/>
      <c r="LI79" s="444"/>
      <c r="LJ79" s="444"/>
      <c r="LK79" s="444"/>
      <c r="LL79" s="444"/>
      <c r="LM79" s="444"/>
      <c r="LN79" s="444"/>
      <c r="LO79" s="444"/>
      <c r="LP79" s="444"/>
      <c r="LQ79" s="444"/>
      <c r="LR79" s="444"/>
      <c r="LS79" s="444"/>
      <c r="LT79" s="444"/>
      <c r="LU79" s="444"/>
      <c r="LV79" s="444"/>
      <c r="LW79" s="444"/>
      <c r="LX79" s="444"/>
      <c r="LY79" s="444"/>
      <c r="LZ79" s="444"/>
      <c r="MA79" s="444"/>
      <c r="MB79" s="444"/>
      <c r="MC79" s="444"/>
      <c r="MD79" s="444"/>
      <c r="ME79" s="444"/>
      <c r="MF79" s="444"/>
      <c r="MG79" s="444"/>
      <c r="MH79" s="444"/>
      <c r="MI79" s="444"/>
      <c r="MJ79" s="444"/>
      <c r="MK79" s="444"/>
      <c r="ML79" s="444"/>
      <c r="MM79" s="444"/>
      <c r="MN79" s="444"/>
      <c r="MO79" s="444"/>
      <c r="MP79" s="444"/>
      <c r="MQ79" s="444"/>
      <c r="MR79" s="444"/>
      <c r="MS79" s="444"/>
      <c r="MT79" s="444"/>
      <c r="MU79" s="444"/>
      <c r="MV79" s="444"/>
      <c r="MW79" s="444"/>
      <c r="MX79" s="444"/>
      <c r="MY79" s="444"/>
      <c r="MZ79" s="444"/>
      <c r="NA79" s="444"/>
      <c r="NB79" s="444"/>
      <c r="NC79" s="444"/>
      <c r="ND79" s="444"/>
      <c r="NE79" s="444"/>
      <c r="NF79" s="444"/>
      <c r="NG79" s="444"/>
      <c r="NH79" s="444"/>
      <c r="NI79" s="444"/>
      <c r="NJ79" s="444"/>
      <c r="NK79" s="444"/>
      <c r="NL79" s="444"/>
      <c r="NM79" s="444"/>
      <c r="NN79" s="444"/>
      <c r="NO79" s="444"/>
      <c r="NP79" s="444"/>
      <c r="NQ79" s="444"/>
      <c r="NR79" s="444"/>
      <c r="NS79" s="444"/>
      <c r="NT79" s="444"/>
      <c r="NU79" s="444"/>
      <c r="NV79" s="444"/>
      <c r="NW79" s="444"/>
      <c r="NX79" s="444"/>
      <c r="NY79" s="444"/>
      <c r="NZ79" s="444"/>
      <c r="OA79" s="444"/>
      <c r="OB79" s="444"/>
      <c r="OC79" s="444"/>
      <c r="OD79" s="444"/>
      <c r="OE79" s="444"/>
      <c r="OF79" s="444"/>
      <c r="OG79" s="444"/>
      <c r="OH79" s="444"/>
      <c r="OI79" s="444"/>
      <c r="OJ79" s="444"/>
      <c r="OK79" s="444"/>
      <c r="OL79" s="444"/>
      <c r="OM79" s="444"/>
      <c r="ON79" s="444"/>
      <c r="OO79" s="444"/>
      <c r="OP79" s="444"/>
      <c r="OQ79" s="444"/>
      <c r="OR79" s="444"/>
      <c r="OS79" s="444"/>
      <c r="OT79" s="444"/>
      <c r="OU79" s="444"/>
      <c r="OV79" s="444"/>
      <c r="OW79" s="444"/>
      <c r="OX79" s="444"/>
      <c r="OY79" s="444"/>
      <c r="OZ79" s="444"/>
      <c r="PA79" s="444"/>
      <c r="PB79" s="444"/>
      <c r="PC79" s="444"/>
      <c r="PD79" s="444"/>
      <c r="PE79" s="444"/>
      <c r="PF79" s="444"/>
      <c r="PG79" s="444"/>
      <c r="PH79" s="444"/>
      <c r="PI79" s="444"/>
      <c r="PJ79" s="444"/>
      <c r="PK79" s="444"/>
      <c r="PL79" s="444"/>
      <c r="PM79" s="444"/>
      <c r="PN79" s="444"/>
      <c r="PO79" s="444"/>
      <c r="PP79" s="444"/>
      <c r="PQ79" s="444"/>
      <c r="PR79" s="444"/>
      <c r="PS79" s="444"/>
      <c r="PT79" s="444"/>
      <c r="PU79" s="444"/>
      <c r="PV79" s="444"/>
      <c r="PW79" s="444"/>
      <c r="PX79" s="444"/>
      <c r="PY79" s="444"/>
      <c r="PZ79" s="444"/>
      <c r="QA79" s="444"/>
      <c r="QB79" s="444"/>
      <c r="QC79" s="444"/>
      <c r="QD79" s="444"/>
      <c r="QE79" s="444"/>
      <c r="QF79" s="444"/>
      <c r="QG79" s="444"/>
      <c r="QH79" s="444"/>
      <c r="QI79" s="444"/>
      <c r="QJ79" s="444"/>
      <c r="QK79" s="444"/>
      <c r="QL79" s="444"/>
      <c r="QM79" s="444"/>
      <c r="QN79" s="444"/>
      <c r="QO79" s="444"/>
      <c r="QP79" s="444"/>
      <c r="QQ79" s="444"/>
      <c r="QR79" s="444"/>
      <c r="QS79" s="444"/>
      <c r="QT79" s="444"/>
      <c r="QU79" s="444"/>
      <c r="QV79" s="444"/>
      <c r="QW79" s="444"/>
      <c r="QX79" s="444"/>
      <c r="QY79" s="444"/>
      <c r="QZ79" s="444"/>
      <c r="RA79" s="444"/>
      <c r="RB79" s="444"/>
      <c r="RC79" s="444"/>
      <c r="RD79" s="444"/>
      <c r="RE79" s="444"/>
      <c r="RF79" s="444"/>
      <c r="RG79" s="444"/>
      <c r="RH79" s="444"/>
      <c r="RI79" s="444"/>
      <c r="RJ79" s="444"/>
      <c r="RK79" s="444"/>
      <c r="RL79" s="444"/>
      <c r="RM79" s="444"/>
      <c r="RN79" s="444"/>
      <c r="RO79" s="444"/>
      <c r="RP79" s="444"/>
      <c r="RQ79" s="444"/>
      <c r="RR79" s="444"/>
      <c r="RS79" s="444"/>
      <c r="RT79" s="444"/>
      <c r="RU79" s="444"/>
      <c r="RV79" s="444"/>
      <c r="RW79" s="444"/>
      <c r="RX79" s="444"/>
      <c r="RY79" s="444"/>
      <c r="RZ79" s="444"/>
      <c r="SA79" s="444"/>
      <c r="SB79" s="444"/>
      <c r="SC79" s="444"/>
      <c r="SD79" s="444"/>
      <c r="SE79" s="444"/>
      <c r="SF79" s="444"/>
      <c r="SG79" s="444"/>
      <c r="SH79" s="444"/>
      <c r="SI79" s="444"/>
      <c r="SJ79" s="444"/>
      <c r="SK79" s="444"/>
      <c r="SL79" s="444"/>
      <c r="SM79" s="444"/>
      <c r="SN79" s="444"/>
      <c r="SO79" s="444"/>
      <c r="SP79" s="444"/>
      <c r="SQ79" s="444"/>
      <c r="SR79" s="444"/>
      <c r="SS79" s="444"/>
      <c r="ST79" s="444"/>
      <c r="SU79" s="444"/>
      <c r="SV79" s="444"/>
      <c r="SW79" s="444"/>
      <c r="SX79" s="444"/>
      <c r="SY79" s="444"/>
      <c r="SZ79" s="444"/>
      <c r="TA79" s="444"/>
      <c r="TB79" s="444"/>
      <c r="TC79" s="444"/>
      <c r="TD79" s="444"/>
      <c r="TE79" s="444"/>
      <c r="TF79" s="444"/>
      <c r="TG79" s="444"/>
      <c r="TH79" s="444"/>
      <c r="TI79" s="444"/>
      <c r="TJ79" s="444"/>
      <c r="TK79" s="444"/>
      <c r="TL79" s="444"/>
      <c r="TM79" s="444"/>
      <c r="TN79" s="444"/>
      <c r="TO79" s="444"/>
      <c r="TP79" s="444"/>
      <c r="TQ79" s="444"/>
      <c r="TR79" s="444"/>
      <c r="TS79" s="444"/>
      <c r="TT79" s="444"/>
      <c r="TU79" s="444"/>
      <c r="TV79" s="444"/>
      <c r="TW79" s="444"/>
      <c r="TX79" s="444"/>
      <c r="TY79" s="444"/>
      <c r="TZ79" s="444"/>
      <c r="UA79" s="444"/>
      <c r="UB79" s="444"/>
      <c r="UC79" s="444"/>
      <c r="UD79" s="444"/>
      <c r="UE79" s="444"/>
      <c r="UF79" s="444"/>
      <c r="UG79" s="444"/>
      <c r="UH79" s="444"/>
      <c r="UI79" s="444"/>
      <c r="UJ79" s="444"/>
      <c r="UK79" s="444"/>
      <c r="UL79" s="444"/>
      <c r="UM79" s="444"/>
      <c r="UN79" s="444"/>
      <c r="UO79" s="444"/>
      <c r="UP79" s="444"/>
      <c r="UQ79" s="444"/>
      <c r="UR79" s="444"/>
      <c r="US79" s="444"/>
      <c r="UT79" s="444"/>
      <c r="UU79" s="444"/>
      <c r="UV79" s="444"/>
      <c r="UW79" s="444"/>
      <c r="UX79" s="444"/>
      <c r="UY79" s="444"/>
      <c r="UZ79" s="444"/>
      <c r="VA79" s="444"/>
      <c r="VB79" s="444"/>
      <c r="VC79" s="444"/>
      <c r="VD79" s="444"/>
      <c r="VE79" s="444"/>
      <c r="VF79" s="444"/>
      <c r="VG79" s="444"/>
      <c r="VH79" s="444"/>
      <c r="VI79" s="444"/>
      <c r="VJ79" s="444"/>
      <c r="VK79" s="444"/>
      <c r="VL79" s="444"/>
      <c r="VM79" s="444"/>
      <c r="VN79" s="444"/>
      <c r="VO79" s="444"/>
      <c r="VP79" s="444"/>
      <c r="VQ79" s="444"/>
      <c r="VR79" s="444"/>
      <c r="VS79" s="444"/>
      <c r="VT79" s="444"/>
      <c r="VU79" s="444"/>
      <c r="VV79" s="444"/>
      <c r="VW79" s="444"/>
      <c r="VX79" s="444"/>
      <c r="VY79" s="444"/>
      <c r="VZ79" s="444"/>
      <c r="WA79" s="444"/>
      <c r="WB79" s="444"/>
      <c r="WC79" s="444"/>
      <c r="WD79" s="444"/>
      <c r="WE79" s="444"/>
      <c r="WF79" s="444"/>
      <c r="WG79" s="444"/>
      <c r="WH79" s="444"/>
      <c r="WI79" s="444"/>
      <c r="WJ79" s="444"/>
      <c r="WK79" s="444"/>
      <c r="WL79" s="444"/>
      <c r="WM79" s="444"/>
      <c r="WN79" s="444"/>
      <c r="WO79" s="444"/>
      <c r="WP79" s="444"/>
      <c r="WQ79" s="444"/>
      <c r="WR79" s="444"/>
      <c r="WS79" s="444"/>
      <c r="WT79" s="444"/>
      <c r="WU79" s="444"/>
      <c r="WV79" s="444"/>
      <c r="WW79" s="444"/>
      <c r="WX79" s="444"/>
      <c r="WY79" s="444"/>
      <c r="WZ79" s="444"/>
      <c r="XA79" s="444"/>
      <c r="XB79" s="444"/>
      <c r="XC79" s="444"/>
      <c r="XD79" s="444"/>
      <c r="XE79" s="444"/>
      <c r="XF79" s="444"/>
      <c r="XG79" s="738"/>
    </row>
    <row r="80" spans="1:631" s="740" customFormat="1" ht="14.4">
      <c r="A80" s="444"/>
      <c r="B80" s="1163" t="s">
        <v>241</v>
      </c>
      <c r="C80" s="1164" t="s">
        <v>844</v>
      </c>
      <c r="D80" s="1172">
        <v>10</v>
      </c>
      <c r="E80" s="374">
        <f t="shared" si="16"/>
        <v>9.2576584481241897E-2</v>
      </c>
      <c r="F80" s="1166" t="s">
        <v>31</v>
      </c>
      <c r="G80" s="1167">
        <v>100</v>
      </c>
      <c r="H80" s="1168">
        <f t="shared" si="19"/>
        <v>161</v>
      </c>
      <c r="I80" s="1169">
        <f t="shared" si="20"/>
        <v>54.556699999999999</v>
      </c>
      <c r="J80" s="1169">
        <f t="shared" si="21"/>
        <v>54.556699999999999</v>
      </c>
      <c r="K80" s="447">
        <f t="shared" si="22"/>
        <v>0</v>
      </c>
      <c r="L80" s="448">
        <v>16100</v>
      </c>
      <c r="M80" s="447"/>
      <c r="N80" s="1170">
        <v>818.98</v>
      </c>
      <c r="O80" s="1170">
        <v>5455.67</v>
      </c>
      <c r="P80" s="449">
        <f t="shared" si="23"/>
        <v>0</v>
      </c>
      <c r="Q80" s="1170">
        <v>5455.67</v>
      </c>
      <c r="R80" s="449"/>
      <c r="S80" s="450"/>
      <c r="T80" s="449"/>
      <c r="U80" s="451">
        <v>0</v>
      </c>
      <c r="V80" s="450">
        <f t="shared" si="26"/>
        <v>0</v>
      </c>
      <c r="W80" s="449">
        <f t="shared" si="26"/>
        <v>0</v>
      </c>
      <c r="X80" s="449">
        <f>-PV(Discount_Rate,D80,U80)*G80</f>
        <v>0</v>
      </c>
      <c r="Y80" s="452">
        <f t="shared" si="17"/>
        <v>0.5883089624733695</v>
      </c>
      <c r="Z80" s="450">
        <f t="shared" si="18"/>
        <v>9471.7742958212493</v>
      </c>
      <c r="AA80" s="453" t="str">
        <f t="shared" si="24"/>
        <v/>
      </c>
      <c r="AB80" s="1171" t="str">
        <f t="shared" si="25"/>
        <v/>
      </c>
      <c r="AC80" s="444"/>
      <c r="AD80" s="444"/>
      <c r="AE80" s="444"/>
      <c r="AF80" s="444"/>
      <c r="AG80" s="444"/>
      <c r="AH80" s="444"/>
      <c r="AI80" s="444"/>
      <c r="AJ80" s="444"/>
      <c r="AK80" s="444"/>
      <c r="AL80" s="444"/>
      <c r="AM80" s="444"/>
      <c r="AN80" s="444"/>
      <c r="AO80" s="444"/>
      <c r="AP80" s="444"/>
      <c r="AQ80" s="444"/>
      <c r="AR80" s="444"/>
      <c r="AS80" s="444"/>
      <c r="AT80" s="444"/>
      <c r="AU80" s="444"/>
      <c r="AV80" s="444"/>
      <c r="AW80" s="444"/>
      <c r="AX80" s="444"/>
      <c r="AY80" s="444"/>
      <c r="AZ80" s="444"/>
      <c r="BA80" s="444"/>
      <c r="BB80" s="444"/>
      <c r="BC80" s="444"/>
      <c r="BD80" s="444"/>
      <c r="BE80" s="444"/>
      <c r="BF80" s="444"/>
      <c r="BG80" s="444"/>
      <c r="BH80" s="444"/>
      <c r="BI80" s="444"/>
      <c r="BJ80" s="444"/>
      <c r="BK80" s="444"/>
      <c r="BL80" s="444"/>
      <c r="BM80" s="444"/>
      <c r="BN80" s="444"/>
      <c r="BO80" s="444"/>
      <c r="BP80" s="444"/>
      <c r="BQ80" s="444"/>
      <c r="BR80" s="444"/>
      <c r="BS80" s="444"/>
      <c r="BT80" s="444"/>
      <c r="BU80" s="444"/>
      <c r="BV80" s="444"/>
      <c r="BW80" s="444"/>
      <c r="BX80" s="444"/>
      <c r="BY80" s="444"/>
      <c r="BZ80" s="444"/>
      <c r="CA80" s="444"/>
      <c r="CB80" s="444"/>
      <c r="CC80" s="444"/>
      <c r="CD80" s="444"/>
      <c r="CE80" s="444"/>
      <c r="CF80" s="444"/>
      <c r="CG80" s="444"/>
      <c r="CH80" s="444"/>
      <c r="CI80" s="444"/>
      <c r="CJ80" s="444"/>
      <c r="CK80" s="444"/>
      <c r="CL80" s="444"/>
      <c r="CM80" s="444"/>
      <c r="CN80" s="444"/>
      <c r="CO80" s="444"/>
      <c r="CP80" s="444"/>
      <c r="CQ80" s="444"/>
      <c r="CR80" s="444"/>
      <c r="CS80" s="444"/>
      <c r="CT80" s="444"/>
      <c r="CU80" s="444"/>
      <c r="CV80" s="444"/>
      <c r="CW80" s="444"/>
      <c r="CX80" s="444"/>
      <c r="CY80" s="444"/>
      <c r="CZ80" s="444"/>
      <c r="DA80" s="444"/>
      <c r="DB80" s="444"/>
      <c r="DC80" s="444"/>
      <c r="DD80" s="444"/>
      <c r="DE80" s="444"/>
      <c r="DF80" s="444"/>
      <c r="DG80" s="444"/>
      <c r="DH80" s="444"/>
      <c r="DI80" s="444"/>
      <c r="DJ80" s="444"/>
      <c r="DK80" s="444"/>
      <c r="DL80" s="444"/>
      <c r="DM80" s="444"/>
      <c r="DN80" s="444"/>
      <c r="DO80" s="444"/>
      <c r="DP80" s="444"/>
      <c r="DQ80" s="444"/>
      <c r="DR80" s="444"/>
      <c r="DS80" s="444"/>
      <c r="DT80" s="444"/>
      <c r="DU80" s="444"/>
      <c r="DV80" s="444"/>
      <c r="DW80" s="444"/>
      <c r="DX80" s="444"/>
      <c r="DY80" s="444"/>
      <c r="DZ80" s="444"/>
      <c r="EA80" s="444"/>
      <c r="EB80" s="444"/>
      <c r="EC80" s="444"/>
      <c r="ED80" s="444"/>
      <c r="EE80" s="444"/>
      <c r="EF80" s="444"/>
      <c r="EG80" s="444"/>
      <c r="EH80" s="444"/>
      <c r="EI80" s="444"/>
      <c r="EJ80" s="444"/>
      <c r="EK80" s="444"/>
      <c r="EL80" s="444"/>
      <c r="EM80" s="444"/>
      <c r="EN80" s="444"/>
      <c r="EO80" s="444"/>
      <c r="EP80" s="444"/>
      <c r="EQ80" s="444"/>
      <c r="ER80" s="444"/>
      <c r="ES80" s="444"/>
      <c r="ET80" s="444"/>
      <c r="EU80" s="444"/>
      <c r="EV80" s="444"/>
      <c r="EW80" s="444"/>
      <c r="EX80" s="444"/>
      <c r="EY80" s="444"/>
      <c r="EZ80" s="444"/>
      <c r="FA80" s="444"/>
      <c r="FB80" s="444"/>
      <c r="FC80" s="444"/>
      <c r="FD80" s="444"/>
      <c r="FE80" s="444"/>
      <c r="FF80" s="444"/>
      <c r="FG80" s="444"/>
      <c r="FH80" s="444"/>
      <c r="FI80" s="444"/>
      <c r="FJ80" s="444"/>
      <c r="FK80" s="444"/>
      <c r="FL80" s="444"/>
      <c r="FM80" s="444"/>
      <c r="FN80" s="444"/>
      <c r="FO80" s="444"/>
      <c r="FP80" s="444"/>
      <c r="FQ80" s="444"/>
      <c r="FR80" s="444"/>
      <c r="FS80" s="444"/>
      <c r="FT80" s="444"/>
      <c r="FU80" s="444"/>
      <c r="FV80" s="444"/>
      <c r="FW80" s="444"/>
      <c r="FX80" s="444"/>
      <c r="FY80" s="444"/>
      <c r="FZ80" s="444"/>
      <c r="GA80" s="444"/>
      <c r="GB80" s="444"/>
      <c r="GC80" s="444"/>
      <c r="GD80" s="444"/>
      <c r="GE80" s="444"/>
      <c r="GF80" s="444"/>
      <c r="GG80" s="444"/>
      <c r="GH80" s="444"/>
      <c r="GI80" s="444"/>
      <c r="GJ80" s="444"/>
      <c r="GK80" s="444"/>
      <c r="GL80" s="444"/>
      <c r="GM80" s="444"/>
      <c r="GN80" s="444"/>
      <c r="GO80" s="444"/>
      <c r="GP80" s="444"/>
      <c r="GQ80" s="444"/>
      <c r="GR80" s="444"/>
      <c r="GS80" s="444"/>
      <c r="GT80" s="444"/>
      <c r="GU80" s="444"/>
      <c r="GV80" s="444"/>
      <c r="GW80" s="444"/>
      <c r="GX80" s="444"/>
      <c r="GY80" s="444"/>
      <c r="GZ80" s="444"/>
      <c r="HA80" s="444"/>
      <c r="HB80" s="444"/>
      <c r="HC80" s="444"/>
      <c r="HD80" s="444"/>
      <c r="HE80" s="444"/>
      <c r="HF80" s="444"/>
      <c r="HG80" s="444"/>
      <c r="HH80" s="444"/>
      <c r="HI80" s="444"/>
      <c r="HJ80" s="444"/>
      <c r="HK80" s="444"/>
      <c r="HL80" s="444"/>
      <c r="HM80" s="444"/>
      <c r="HN80" s="444"/>
      <c r="HO80" s="444"/>
      <c r="HP80" s="444"/>
      <c r="HQ80" s="444"/>
      <c r="HR80" s="444"/>
      <c r="HS80" s="444"/>
      <c r="HT80" s="444"/>
      <c r="HU80" s="444"/>
      <c r="HV80" s="444"/>
      <c r="HW80" s="444"/>
      <c r="HX80" s="444"/>
      <c r="HY80" s="444"/>
      <c r="HZ80" s="444"/>
      <c r="IA80" s="444"/>
      <c r="IB80" s="444"/>
      <c r="IC80" s="444"/>
      <c r="ID80" s="444"/>
      <c r="IE80" s="444"/>
      <c r="IF80" s="444"/>
      <c r="IG80" s="444"/>
      <c r="IH80" s="444"/>
      <c r="II80" s="444"/>
      <c r="IJ80" s="444"/>
      <c r="IK80" s="444"/>
      <c r="IL80" s="444"/>
      <c r="IM80" s="444"/>
      <c r="IN80" s="444"/>
      <c r="IO80" s="444"/>
      <c r="IP80" s="444"/>
      <c r="IQ80" s="444"/>
      <c r="IR80" s="444"/>
      <c r="IS80" s="444"/>
      <c r="IT80" s="444"/>
      <c r="IU80" s="444"/>
      <c r="IV80" s="444"/>
      <c r="IW80" s="444"/>
      <c r="IX80" s="444"/>
      <c r="IY80" s="444"/>
      <c r="IZ80" s="444"/>
      <c r="JA80" s="444"/>
      <c r="JB80" s="444"/>
      <c r="JC80" s="444"/>
      <c r="JD80" s="444"/>
      <c r="JE80" s="444"/>
      <c r="JF80" s="444"/>
      <c r="JG80" s="444"/>
      <c r="JH80" s="444"/>
      <c r="JI80" s="444"/>
      <c r="JJ80" s="444"/>
      <c r="JK80" s="444"/>
      <c r="JL80" s="444"/>
      <c r="JM80" s="444"/>
      <c r="JN80" s="444"/>
      <c r="JO80" s="444"/>
      <c r="JP80" s="444"/>
      <c r="JQ80" s="444"/>
      <c r="JR80" s="444"/>
      <c r="JS80" s="444"/>
      <c r="JT80" s="444"/>
      <c r="JU80" s="444"/>
      <c r="JV80" s="444"/>
      <c r="JW80" s="444"/>
      <c r="JX80" s="444"/>
      <c r="JY80" s="444"/>
      <c r="JZ80" s="444"/>
      <c r="KA80" s="444"/>
      <c r="KB80" s="444"/>
      <c r="KC80" s="444"/>
      <c r="KD80" s="444"/>
      <c r="KE80" s="444"/>
      <c r="KF80" s="444"/>
      <c r="KG80" s="444"/>
      <c r="KH80" s="444"/>
      <c r="KI80" s="444"/>
      <c r="KJ80" s="444"/>
      <c r="KK80" s="444"/>
      <c r="KL80" s="444"/>
      <c r="KM80" s="444"/>
      <c r="KN80" s="444"/>
      <c r="KO80" s="444"/>
      <c r="KP80" s="444"/>
      <c r="KQ80" s="444"/>
      <c r="KR80" s="444"/>
      <c r="KS80" s="444"/>
      <c r="KT80" s="444"/>
      <c r="KU80" s="444"/>
      <c r="KV80" s="444"/>
      <c r="KW80" s="444"/>
      <c r="KX80" s="444"/>
      <c r="KY80" s="444"/>
      <c r="KZ80" s="444"/>
      <c r="LA80" s="444"/>
      <c r="LB80" s="444"/>
      <c r="LC80" s="444"/>
      <c r="LD80" s="444"/>
      <c r="LE80" s="444"/>
      <c r="LF80" s="444"/>
      <c r="LG80" s="444"/>
      <c r="LH80" s="444"/>
      <c r="LI80" s="444"/>
      <c r="LJ80" s="444"/>
      <c r="LK80" s="444"/>
      <c r="LL80" s="444"/>
      <c r="LM80" s="444"/>
      <c r="LN80" s="444"/>
      <c r="LO80" s="444"/>
      <c r="LP80" s="444"/>
      <c r="LQ80" s="444"/>
      <c r="LR80" s="444"/>
      <c r="LS80" s="444"/>
      <c r="LT80" s="444"/>
      <c r="LU80" s="444"/>
      <c r="LV80" s="444"/>
      <c r="LW80" s="444"/>
      <c r="LX80" s="444"/>
      <c r="LY80" s="444"/>
      <c r="LZ80" s="444"/>
      <c r="MA80" s="444"/>
      <c r="MB80" s="444"/>
      <c r="MC80" s="444"/>
      <c r="MD80" s="444"/>
      <c r="ME80" s="444"/>
      <c r="MF80" s="444"/>
      <c r="MG80" s="444"/>
      <c r="MH80" s="444"/>
      <c r="MI80" s="444"/>
      <c r="MJ80" s="444"/>
      <c r="MK80" s="444"/>
      <c r="ML80" s="444"/>
      <c r="MM80" s="444"/>
      <c r="MN80" s="444"/>
      <c r="MO80" s="444"/>
      <c r="MP80" s="444"/>
      <c r="MQ80" s="444"/>
      <c r="MR80" s="444"/>
      <c r="MS80" s="444"/>
      <c r="MT80" s="444"/>
      <c r="MU80" s="444"/>
      <c r="MV80" s="444"/>
      <c r="MW80" s="444"/>
      <c r="MX80" s="444"/>
      <c r="MY80" s="444"/>
      <c r="MZ80" s="444"/>
      <c r="NA80" s="444"/>
      <c r="NB80" s="444"/>
      <c r="NC80" s="444"/>
      <c r="ND80" s="444"/>
      <c r="NE80" s="444"/>
      <c r="NF80" s="444"/>
      <c r="NG80" s="444"/>
      <c r="NH80" s="444"/>
      <c r="NI80" s="444"/>
      <c r="NJ80" s="444"/>
      <c r="NK80" s="444"/>
      <c r="NL80" s="444"/>
      <c r="NM80" s="444"/>
      <c r="NN80" s="444"/>
      <c r="NO80" s="444"/>
      <c r="NP80" s="444"/>
      <c r="NQ80" s="444"/>
      <c r="NR80" s="444"/>
      <c r="NS80" s="444"/>
      <c r="NT80" s="444"/>
      <c r="NU80" s="444"/>
      <c r="NV80" s="444"/>
      <c r="NW80" s="444"/>
      <c r="NX80" s="444"/>
      <c r="NY80" s="444"/>
      <c r="NZ80" s="444"/>
      <c r="OA80" s="444"/>
      <c r="OB80" s="444"/>
      <c r="OC80" s="444"/>
      <c r="OD80" s="444"/>
      <c r="OE80" s="444"/>
      <c r="OF80" s="444"/>
      <c r="OG80" s="444"/>
      <c r="OH80" s="444"/>
      <c r="OI80" s="444"/>
      <c r="OJ80" s="444"/>
      <c r="OK80" s="444"/>
      <c r="OL80" s="444"/>
      <c r="OM80" s="444"/>
      <c r="ON80" s="444"/>
      <c r="OO80" s="444"/>
      <c r="OP80" s="444"/>
      <c r="OQ80" s="444"/>
      <c r="OR80" s="444"/>
      <c r="OS80" s="444"/>
      <c r="OT80" s="444"/>
      <c r="OU80" s="444"/>
      <c r="OV80" s="444"/>
      <c r="OW80" s="444"/>
      <c r="OX80" s="444"/>
      <c r="OY80" s="444"/>
      <c r="OZ80" s="444"/>
      <c r="PA80" s="444"/>
      <c r="PB80" s="444"/>
      <c r="PC80" s="444"/>
      <c r="PD80" s="444"/>
      <c r="PE80" s="444"/>
      <c r="PF80" s="444"/>
      <c r="PG80" s="444"/>
      <c r="PH80" s="444"/>
      <c r="PI80" s="444"/>
      <c r="PJ80" s="444"/>
      <c r="PK80" s="444"/>
      <c r="PL80" s="444"/>
      <c r="PM80" s="444"/>
      <c r="PN80" s="444"/>
      <c r="PO80" s="444"/>
      <c r="PP80" s="444"/>
      <c r="PQ80" s="444"/>
      <c r="PR80" s="444"/>
      <c r="PS80" s="444"/>
      <c r="PT80" s="444"/>
      <c r="PU80" s="444"/>
      <c r="PV80" s="444"/>
      <c r="PW80" s="444"/>
      <c r="PX80" s="444"/>
      <c r="PY80" s="444"/>
      <c r="PZ80" s="444"/>
      <c r="QA80" s="444"/>
      <c r="QB80" s="444"/>
      <c r="QC80" s="444"/>
      <c r="QD80" s="444"/>
      <c r="QE80" s="444"/>
      <c r="QF80" s="444"/>
      <c r="QG80" s="444"/>
      <c r="QH80" s="444"/>
      <c r="QI80" s="444"/>
      <c r="QJ80" s="444"/>
      <c r="QK80" s="444"/>
      <c r="QL80" s="444"/>
      <c r="QM80" s="444"/>
      <c r="QN80" s="444"/>
      <c r="QO80" s="444"/>
      <c r="QP80" s="444"/>
      <c r="QQ80" s="444"/>
      <c r="QR80" s="444"/>
      <c r="QS80" s="444"/>
      <c r="QT80" s="444"/>
      <c r="QU80" s="444"/>
      <c r="QV80" s="444"/>
      <c r="QW80" s="444"/>
      <c r="QX80" s="444"/>
      <c r="QY80" s="444"/>
      <c r="QZ80" s="444"/>
      <c r="RA80" s="444"/>
      <c r="RB80" s="444"/>
      <c r="RC80" s="444"/>
      <c r="RD80" s="444"/>
      <c r="RE80" s="444"/>
      <c r="RF80" s="444"/>
      <c r="RG80" s="444"/>
      <c r="RH80" s="444"/>
      <c r="RI80" s="444"/>
      <c r="RJ80" s="444"/>
      <c r="RK80" s="444"/>
      <c r="RL80" s="444"/>
      <c r="RM80" s="444"/>
      <c r="RN80" s="444"/>
      <c r="RO80" s="444"/>
      <c r="RP80" s="444"/>
      <c r="RQ80" s="444"/>
      <c r="RR80" s="444"/>
      <c r="RS80" s="444"/>
      <c r="RT80" s="444"/>
      <c r="RU80" s="444"/>
      <c r="RV80" s="444"/>
      <c r="RW80" s="444"/>
      <c r="RX80" s="444"/>
      <c r="RY80" s="444"/>
      <c r="RZ80" s="444"/>
      <c r="SA80" s="444"/>
      <c r="SB80" s="444"/>
      <c r="SC80" s="444"/>
      <c r="SD80" s="444"/>
      <c r="SE80" s="444"/>
      <c r="SF80" s="444"/>
      <c r="SG80" s="444"/>
      <c r="SH80" s="444"/>
      <c r="SI80" s="444"/>
      <c r="SJ80" s="444"/>
      <c r="SK80" s="444"/>
      <c r="SL80" s="444"/>
      <c r="SM80" s="444"/>
      <c r="SN80" s="444"/>
      <c r="SO80" s="444"/>
      <c r="SP80" s="444"/>
      <c r="SQ80" s="444"/>
      <c r="SR80" s="444"/>
      <c r="SS80" s="444"/>
      <c r="ST80" s="444"/>
      <c r="SU80" s="444"/>
      <c r="SV80" s="444"/>
      <c r="SW80" s="444"/>
      <c r="SX80" s="444"/>
      <c r="SY80" s="444"/>
      <c r="SZ80" s="444"/>
      <c r="TA80" s="444"/>
      <c r="TB80" s="444"/>
      <c r="TC80" s="444"/>
      <c r="TD80" s="444"/>
      <c r="TE80" s="444"/>
      <c r="TF80" s="444"/>
      <c r="TG80" s="444"/>
      <c r="TH80" s="444"/>
      <c r="TI80" s="444"/>
      <c r="TJ80" s="444"/>
      <c r="TK80" s="444"/>
      <c r="TL80" s="444"/>
      <c r="TM80" s="444"/>
      <c r="TN80" s="444"/>
      <c r="TO80" s="444"/>
      <c r="TP80" s="444"/>
      <c r="TQ80" s="444"/>
      <c r="TR80" s="444"/>
      <c r="TS80" s="444"/>
      <c r="TT80" s="444"/>
      <c r="TU80" s="444"/>
      <c r="TV80" s="444"/>
      <c r="TW80" s="444"/>
      <c r="TX80" s="444"/>
      <c r="TY80" s="444"/>
      <c r="TZ80" s="444"/>
      <c r="UA80" s="444"/>
      <c r="UB80" s="444"/>
      <c r="UC80" s="444"/>
      <c r="UD80" s="444"/>
      <c r="UE80" s="444"/>
      <c r="UF80" s="444"/>
      <c r="UG80" s="444"/>
      <c r="UH80" s="444"/>
      <c r="UI80" s="444"/>
      <c r="UJ80" s="444"/>
      <c r="UK80" s="444"/>
      <c r="UL80" s="444"/>
      <c r="UM80" s="444"/>
      <c r="UN80" s="444"/>
      <c r="UO80" s="444"/>
      <c r="UP80" s="444"/>
      <c r="UQ80" s="444"/>
      <c r="UR80" s="444"/>
      <c r="US80" s="444"/>
      <c r="UT80" s="444"/>
      <c r="UU80" s="444"/>
      <c r="UV80" s="444"/>
      <c r="UW80" s="444"/>
      <c r="UX80" s="444"/>
      <c r="UY80" s="444"/>
      <c r="UZ80" s="444"/>
      <c r="VA80" s="444"/>
      <c r="VB80" s="444"/>
      <c r="VC80" s="444"/>
      <c r="VD80" s="444"/>
      <c r="VE80" s="444"/>
      <c r="VF80" s="444"/>
      <c r="VG80" s="444"/>
      <c r="VH80" s="444"/>
      <c r="VI80" s="444"/>
      <c r="VJ80" s="444"/>
      <c r="VK80" s="444"/>
      <c r="VL80" s="444"/>
      <c r="VM80" s="444"/>
      <c r="VN80" s="444"/>
      <c r="VO80" s="444"/>
      <c r="VP80" s="444"/>
      <c r="VQ80" s="444"/>
      <c r="VR80" s="444"/>
      <c r="VS80" s="444"/>
      <c r="VT80" s="444"/>
      <c r="VU80" s="444"/>
      <c r="VV80" s="444"/>
      <c r="VW80" s="444"/>
      <c r="VX80" s="444"/>
      <c r="VY80" s="444"/>
      <c r="VZ80" s="444"/>
      <c r="WA80" s="444"/>
      <c r="WB80" s="444"/>
      <c r="WC80" s="444"/>
      <c r="WD80" s="444"/>
      <c r="WE80" s="444"/>
      <c r="WF80" s="444"/>
      <c r="WG80" s="444"/>
      <c r="WH80" s="444"/>
      <c r="WI80" s="444"/>
      <c r="WJ80" s="444"/>
      <c r="WK80" s="444"/>
      <c r="WL80" s="444"/>
      <c r="WM80" s="444"/>
      <c r="WN80" s="444"/>
      <c r="WO80" s="444"/>
      <c r="WP80" s="444"/>
      <c r="WQ80" s="444"/>
      <c r="WR80" s="444"/>
      <c r="WS80" s="444"/>
      <c r="WT80" s="444"/>
      <c r="WU80" s="444"/>
      <c r="WV80" s="444"/>
      <c r="WW80" s="444"/>
      <c r="WX80" s="444"/>
      <c r="WY80" s="444"/>
      <c r="WZ80" s="444"/>
      <c r="XA80" s="444"/>
      <c r="XB80" s="444"/>
      <c r="XC80" s="444"/>
      <c r="XD80" s="444"/>
      <c r="XE80" s="444"/>
      <c r="XF80" s="444"/>
      <c r="XG80" s="738"/>
    </row>
    <row r="81" spans="1:631" s="740" customFormat="1" ht="14.4">
      <c r="A81" s="444"/>
      <c r="B81" s="1163" t="s">
        <v>241</v>
      </c>
      <c r="C81" s="1164" t="s">
        <v>845</v>
      </c>
      <c r="D81" s="1172">
        <v>10</v>
      </c>
      <c r="E81" s="374">
        <f t="shared" si="16"/>
        <v>9.0725052791617036E-2</v>
      </c>
      <c r="F81" s="1166" t="s">
        <v>31</v>
      </c>
      <c r="G81" s="1167">
        <v>98</v>
      </c>
      <c r="H81" s="1168">
        <f t="shared" si="19"/>
        <v>161</v>
      </c>
      <c r="I81" s="1169">
        <f t="shared" si="20"/>
        <v>50</v>
      </c>
      <c r="J81" s="1169">
        <f t="shared" si="21"/>
        <v>50</v>
      </c>
      <c r="K81" s="447">
        <f t="shared" si="22"/>
        <v>0</v>
      </c>
      <c r="L81" s="448">
        <v>15778</v>
      </c>
      <c r="M81" s="447"/>
      <c r="N81" s="1170">
        <v>735</v>
      </c>
      <c r="O81" s="1170">
        <v>4900</v>
      </c>
      <c r="P81" s="449">
        <f t="shared" si="23"/>
        <v>0</v>
      </c>
      <c r="Q81" s="1170">
        <v>4900</v>
      </c>
      <c r="R81" s="449"/>
      <c r="S81" s="450"/>
      <c r="T81" s="449"/>
      <c r="U81" s="451">
        <v>0</v>
      </c>
      <c r="V81" s="450">
        <f t="shared" si="26"/>
        <v>0</v>
      </c>
      <c r="W81" s="449">
        <f t="shared" si="26"/>
        <v>0</v>
      </c>
      <c r="X81" s="449">
        <f>-PV(Discount_Rate,D81,U81)*G81</f>
        <v>0</v>
      </c>
      <c r="Y81" s="452">
        <f t="shared" si="17"/>
        <v>0.5883089624733695</v>
      </c>
      <c r="Z81" s="450">
        <f t="shared" si="18"/>
        <v>9282.3388099048243</v>
      </c>
      <c r="AA81" s="453" t="str">
        <f t="shared" si="24"/>
        <v/>
      </c>
      <c r="AB81" s="1171" t="str">
        <f t="shared" si="25"/>
        <v/>
      </c>
      <c r="AC81" s="444"/>
      <c r="AD81" s="444"/>
      <c r="AE81" s="444"/>
      <c r="AF81" s="444"/>
      <c r="AG81" s="444"/>
      <c r="AH81" s="444"/>
      <c r="AI81" s="444"/>
      <c r="AJ81" s="444"/>
      <c r="AK81" s="444"/>
      <c r="AL81" s="444"/>
      <c r="AM81" s="444"/>
      <c r="AN81" s="444"/>
      <c r="AO81" s="444"/>
      <c r="AP81" s="444"/>
      <c r="AQ81" s="444"/>
      <c r="AR81" s="444"/>
      <c r="AS81" s="444"/>
      <c r="AT81" s="444"/>
      <c r="AU81" s="444"/>
      <c r="AV81" s="444"/>
      <c r="AW81" s="444"/>
      <c r="AX81" s="444"/>
      <c r="AY81" s="444"/>
      <c r="AZ81" s="444"/>
      <c r="BA81" s="444"/>
      <c r="BB81" s="444"/>
      <c r="BC81" s="444"/>
      <c r="BD81" s="444"/>
      <c r="BE81" s="444"/>
      <c r="BF81" s="444"/>
      <c r="BG81" s="444"/>
      <c r="BH81" s="444"/>
      <c r="BI81" s="444"/>
      <c r="BJ81" s="444"/>
      <c r="BK81" s="444"/>
      <c r="BL81" s="444"/>
      <c r="BM81" s="444"/>
      <c r="BN81" s="444"/>
      <c r="BO81" s="444"/>
      <c r="BP81" s="444"/>
      <c r="BQ81" s="444"/>
      <c r="BR81" s="444"/>
      <c r="BS81" s="444"/>
      <c r="BT81" s="444"/>
      <c r="BU81" s="444"/>
      <c r="BV81" s="444"/>
      <c r="BW81" s="444"/>
      <c r="BX81" s="444"/>
      <c r="BY81" s="444"/>
      <c r="BZ81" s="444"/>
      <c r="CA81" s="444"/>
      <c r="CB81" s="444"/>
      <c r="CC81" s="444"/>
      <c r="CD81" s="444"/>
      <c r="CE81" s="444"/>
      <c r="CF81" s="444"/>
      <c r="CG81" s="444"/>
      <c r="CH81" s="444"/>
      <c r="CI81" s="444"/>
      <c r="CJ81" s="444"/>
      <c r="CK81" s="444"/>
      <c r="CL81" s="444"/>
      <c r="CM81" s="444"/>
      <c r="CN81" s="444"/>
      <c r="CO81" s="444"/>
      <c r="CP81" s="444"/>
      <c r="CQ81" s="444"/>
      <c r="CR81" s="444"/>
      <c r="CS81" s="444"/>
      <c r="CT81" s="444"/>
      <c r="CU81" s="444"/>
      <c r="CV81" s="444"/>
      <c r="CW81" s="444"/>
      <c r="CX81" s="444"/>
      <c r="CY81" s="444"/>
      <c r="CZ81" s="444"/>
      <c r="DA81" s="444"/>
      <c r="DB81" s="444"/>
      <c r="DC81" s="444"/>
      <c r="DD81" s="444"/>
      <c r="DE81" s="444"/>
      <c r="DF81" s="444"/>
      <c r="DG81" s="444"/>
      <c r="DH81" s="444"/>
      <c r="DI81" s="444"/>
      <c r="DJ81" s="444"/>
      <c r="DK81" s="444"/>
      <c r="DL81" s="444"/>
      <c r="DM81" s="444"/>
      <c r="DN81" s="444"/>
      <c r="DO81" s="444"/>
      <c r="DP81" s="444"/>
      <c r="DQ81" s="444"/>
      <c r="DR81" s="444"/>
      <c r="DS81" s="444"/>
      <c r="DT81" s="444"/>
      <c r="DU81" s="444"/>
      <c r="DV81" s="444"/>
      <c r="DW81" s="444"/>
      <c r="DX81" s="444"/>
      <c r="DY81" s="444"/>
      <c r="DZ81" s="444"/>
      <c r="EA81" s="444"/>
      <c r="EB81" s="444"/>
      <c r="EC81" s="444"/>
      <c r="ED81" s="444"/>
      <c r="EE81" s="444"/>
      <c r="EF81" s="444"/>
      <c r="EG81" s="444"/>
      <c r="EH81" s="444"/>
      <c r="EI81" s="444"/>
      <c r="EJ81" s="444"/>
      <c r="EK81" s="444"/>
      <c r="EL81" s="444"/>
      <c r="EM81" s="444"/>
      <c r="EN81" s="444"/>
      <c r="EO81" s="444"/>
      <c r="EP81" s="444"/>
      <c r="EQ81" s="444"/>
      <c r="ER81" s="444"/>
      <c r="ES81" s="444"/>
      <c r="ET81" s="444"/>
      <c r="EU81" s="444"/>
      <c r="EV81" s="444"/>
      <c r="EW81" s="444"/>
      <c r="EX81" s="444"/>
      <c r="EY81" s="444"/>
      <c r="EZ81" s="444"/>
      <c r="FA81" s="444"/>
      <c r="FB81" s="444"/>
      <c r="FC81" s="444"/>
      <c r="FD81" s="444"/>
      <c r="FE81" s="444"/>
      <c r="FF81" s="444"/>
      <c r="FG81" s="444"/>
      <c r="FH81" s="444"/>
      <c r="FI81" s="444"/>
      <c r="FJ81" s="444"/>
      <c r="FK81" s="444"/>
      <c r="FL81" s="444"/>
      <c r="FM81" s="444"/>
      <c r="FN81" s="444"/>
      <c r="FO81" s="444"/>
      <c r="FP81" s="444"/>
      <c r="FQ81" s="444"/>
      <c r="FR81" s="444"/>
      <c r="FS81" s="444"/>
      <c r="FT81" s="444"/>
      <c r="FU81" s="444"/>
      <c r="FV81" s="444"/>
      <c r="FW81" s="444"/>
      <c r="FX81" s="444"/>
      <c r="FY81" s="444"/>
      <c r="FZ81" s="444"/>
      <c r="GA81" s="444"/>
      <c r="GB81" s="444"/>
      <c r="GC81" s="444"/>
      <c r="GD81" s="444"/>
      <c r="GE81" s="444"/>
      <c r="GF81" s="444"/>
      <c r="GG81" s="444"/>
      <c r="GH81" s="444"/>
      <c r="GI81" s="444"/>
      <c r="GJ81" s="444"/>
      <c r="GK81" s="444"/>
      <c r="GL81" s="444"/>
      <c r="GM81" s="444"/>
      <c r="GN81" s="444"/>
      <c r="GO81" s="444"/>
      <c r="GP81" s="444"/>
      <c r="GQ81" s="444"/>
      <c r="GR81" s="444"/>
      <c r="GS81" s="444"/>
      <c r="GT81" s="444"/>
      <c r="GU81" s="444"/>
      <c r="GV81" s="444"/>
      <c r="GW81" s="444"/>
      <c r="GX81" s="444"/>
      <c r="GY81" s="444"/>
      <c r="GZ81" s="444"/>
      <c r="HA81" s="444"/>
      <c r="HB81" s="444"/>
      <c r="HC81" s="444"/>
      <c r="HD81" s="444"/>
      <c r="HE81" s="444"/>
      <c r="HF81" s="444"/>
      <c r="HG81" s="444"/>
      <c r="HH81" s="444"/>
      <c r="HI81" s="444"/>
      <c r="HJ81" s="444"/>
      <c r="HK81" s="444"/>
      <c r="HL81" s="444"/>
      <c r="HM81" s="444"/>
      <c r="HN81" s="444"/>
      <c r="HO81" s="444"/>
      <c r="HP81" s="444"/>
      <c r="HQ81" s="444"/>
      <c r="HR81" s="444"/>
      <c r="HS81" s="444"/>
      <c r="HT81" s="444"/>
      <c r="HU81" s="444"/>
      <c r="HV81" s="444"/>
      <c r="HW81" s="444"/>
      <c r="HX81" s="444"/>
      <c r="HY81" s="444"/>
      <c r="HZ81" s="444"/>
      <c r="IA81" s="444"/>
      <c r="IB81" s="444"/>
      <c r="IC81" s="444"/>
      <c r="ID81" s="444"/>
      <c r="IE81" s="444"/>
      <c r="IF81" s="444"/>
      <c r="IG81" s="444"/>
      <c r="IH81" s="444"/>
      <c r="II81" s="444"/>
      <c r="IJ81" s="444"/>
      <c r="IK81" s="444"/>
      <c r="IL81" s="444"/>
      <c r="IM81" s="444"/>
      <c r="IN81" s="444"/>
      <c r="IO81" s="444"/>
      <c r="IP81" s="444"/>
      <c r="IQ81" s="444"/>
      <c r="IR81" s="444"/>
      <c r="IS81" s="444"/>
      <c r="IT81" s="444"/>
      <c r="IU81" s="444"/>
      <c r="IV81" s="444"/>
      <c r="IW81" s="444"/>
      <c r="IX81" s="444"/>
      <c r="IY81" s="444"/>
      <c r="IZ81" s="444"/>
      <c r="JA81" s="444"/>
      <c r="JB81" s="444"/>
      <c r="JC81" s="444"/>
      <c r="JD81" s="444"/>
      <c r="JE81" s="444"/>
      <c r="JF81" s="444"/>
      <c r="JG81" s="444"/>
      <c r="JH81" s="444"/>
      <c r="JI81" s="444"/>
      <c r="JJ81" s="444"/>
      <c r="JK81" s="444"/>
      <c r="JL81" s="444"/>
      <c r="JM81" s="444"/>
      <c r="JN81" s="444"/>
      <c r="JO81" s="444"/>
      <c r="JP81" s="444"/>
      <c r="JQ81" s="444"/>
      <c r="JR81" s="444"/>
      <c r="JS81" s="444"/>
      <c r="JT81" s="444"/>
      <c r="JU81" s="444"/>
      <c r="JV81" s="444"/>
      <c r="JW81" s="444"/>
      <c r="JX81" s="444"/>
      <c r="JY81" s="444"/>
      <c r="JZ81" s="444"/>
      <c r="KA81" s="444"/>
      <c r="KB81" s="444"/>
      <c r="KC81" s="444"/>
      <c r="KD81" s="444"/>
      <c r="KE81" s="444"/>
      <c r="KF81" s="444"/>
      <c r="KG81" s="444"/>
      <c r="KH81" s="444"/>
      <c r="KI81" s="444"/>
      <c r="KJ81" s="444"/>
      <c r="KK81" s="444"/>
      <c r="KL81" s="444"/>
      <c r="KM81" s="444"/>
      <c r="KN81" s="444"/>
      <c r="KO81" s="444"/>
      <c r="KP81" s="444"/>
      <c r="KQ81" s="444"/>
      <c r="KR81" s="444"/>
      <c r="KS81" s="444"/>
      <c r="KT81" s="444"/>
      <c r="KU81" s="444"/>
      <c r="KV81" s="444"/>
      <c r="KW81" s="444"/>
      <c r="KX81" s="444"/>
      <c r="KY81" s="444"/>
      <c r="KZ81" s="444"/>
      <c r="LA81" s="444"/>
      <c r="LB81" s="444"/>
      <c r="LC81" s="444"/>
      <c r="LD81" s="444"/>
      <c r="LE81" s="444"/>
      <c r="LF81" s="444"/>
      <c r="LG81" s="444"/>
      <c r="LH81" s="444"/>
      <c r="LI81" s="444"/>
      <c r="LJ81" s="444"/>
      <c r="LK81" s="444"/>
      <c r="LL81" s="444"/>
      <c r="LM81" s="444"/>
      <c r="LN81" s="444"/>
      <c r="LO81" s="444"/>
      <c r="LP81" s="444"/>
      <c r="LQ81" s="444"/>
      <c r="LR81" s="444"/>
      <c r="LS81" s="444"/>
      <c r="LT81" s="444"/>
      <c r="LU81" s="444"/>
      <c r="LV81" s="444"/>
      <c r="LW81" s="444"/>
      <c r="LX81" s="444"/>
      <c r="LY81" s="444"/>
      <c r="LZ81" s="444"/>
      <c r="MA81" s="444"/>
      <c r="MB81" s="444"/>
      <c r="MC81" s="444"/>
      <c r="MD81" s="444"/>
      <c r="ME81" s="444"/>
      <c r="MF81" s="444"/>
      <c r="MG81" s="444"/>
      <c r="MH81" s="444"/>
      <c r="MI81" s="444"/>
      <c r="MJ81" s="444"/>
      <c r="MK81" s="444"/>
      <c r="ML81" s="444"/>
      <c r="MM81" s="444"/>
      <c r="MN81" s="444"/>
      <c r="MO81" s="444"/>
      <c r="MP81" s="444"/>
      <c r="MQ81" s="444"/>
      <c r="MR81" s="444"/>
      <c r="MS81" s="444"/>
      <c r="MT81" s="444"/>
      <c r="MU81" s="444"/>
      <c r="MV81" s="444"/>
      <c r="MW81" s="444"/>
      <c r="MX81" s="444"/>
      <c r="MY81" s="444"/>
      <c r="MZ81" s="444"/>
      <c r="NA81" s="444"/>
      <c r="NB81" s="444"/>
      <c r="NC81" s="444"/>
      <c r="ND81" s="444"/>
      <c r="NE81" s="444"/>
      <c r="NF81" s="444"/>
      <c r="NG81" s="444"/>
      <c r="NH81" s="444"/>
      <c r="NI81" s="444"/>
      <c r="NJ81" s="444"/>
      <c r="NK81" s="444"/>
      <c r="NL81" s="444"/>
      <c r="NM81" s="444"/>
      <c r="NN81" s="444"/>
      <c r="NO81" s="444"/>
      <c r="NP81" s="444"/>
      <c r="NQ81" s="444"/>
      <c r="NR81" s="444"/>
      <c r="NS81" s="444"/>
      <c r="NT81" s="444"/>
      <c r="NU81" s="444"/>
      <c r="NV81" s="444"/>
      <c r="NW81" s="444"/>
      <c r="NX81" s="444"/>
      <c r="NY81" s="444"/>
      <c r="NZ81" s="444"/>
      <c r="OA81" s="444"/>
      <c r="OB81" s="444"/>
      <c r="OC81" s="444"/>
      <c r="OD81" s="444"/>
      <c r="OE81" s="444"/>
      <c r="OF81" s="444"/>
      <c r="OG81" s="444"/>
      <c r="OH81" s="444"/>
      <c r="OI81" s="444"/>
      <c r="OJ81" s="444"/>
      <c r="OK81" s="444"/>
      <c r="OL81" s="444"/>
      <c r="OM81" s="444"/>
      <c r="ON81" s="444"/>
      <c r="OO81" s="444"/>
      <c r="OP81" s="444"/>
      <c r="OQ81" s="444"/>
      <c r="OR81" s="444"/>
      <c r="OS81" s="444"/>
      <c r="OT81" s="444"/>
      <c r="OU81" s="444"/>
      <c r="OV81" s="444"/>
      <c r="OW81" s="444"/>
      <c r="OX81" s="444"/>
      <c r="OY81" s="444"/>
      <c r="OZ81" s="444"/>
      <c r="PA81" s="444"/>
      <c r="PB81" s="444"/>
      <c r="PC81" s="444"/>
      <c r="PD81" s="444"/>
      <c r="PE81" s="444"/>
      <c r="PF81" s="444"/>
      <c r="PG81" s="444"/>
      <c r="PH81" s="444"/>
      <c r="PI81" s="444"/>
      <c r="PJ81" s="444"/>
      <c r="PK81" s="444"/>
      <c r="PL81" s="444"/>
      <c r="PM81" s="444"/>
      <c r="PN81" s="444"/>
      <c r="PO81" s="444"/>
      <c r="PP81" s="444"/>
      <c r="PQ81" s="444"/>
      <c r="PR81" s="444"/>
      <c r="PS81" s="444"/>
      <c r="PT81" s="444"/>
      <c r="PU81" s="444"/>
      <c r="PV81" s="444"/>
      <c r="PW81" s="444"/>
      <c r="PX81" s="444"/>
      <c r="PY81" s="444"/>
      <c r="PZ81" s="444"/>
      <c r="QA81" s="444"/>
      <c r="QB81" s="444"/>
      <c r="QC81" s="444"/>
      <c r="QD81" s="444"/>
      <c r="QE81" s="444"/>
      <c r="QF81" s="444"/>
      <c r="QG81" s="444"/>
      <c r="QH81" s="444"/>
      <c r="QI81" s="444"/>
      <c r="QJ81" s="444"/>
      <c r="QK81" s="444"/>
      <c r="QL81" s="444"/>
      <c r="QM81" s="444"/>
      <c r="QN81" s="444"/>
      <c r="QO81" s="444"/>
      <c r="QP81" s="444"/>
      <c r="QQ81" s="444"/>
      <c r="QR81" s="444"/>
      <c r="QS81" s="444"/>
      <c r="QT81" s="444"/>
      <c r="QU81" s="444"/>
      <c r="QV81" s="444"/>
      <c r="QW81" s="444"/>
      <c r="QX81" s="444"/>
      <c r="QY81" s="444"/>
      <c r="QZ81" s="444"/>
      <c r="RA81" s="444"/>
      <c r="RB81" s="444"/>
      <c r="RC81" s="444"/>
      <c r="RD81" s="444"/>
      <c r="RE81" s="444"/>
      <c r="RF81" s="444"/>
      <c r="RG81" s="444"/>
      <c r="RH81" s="444"/>
      <c r="RI81" s="444"/>
      <c r="RJ81" s="444"/>
      <c r="RK81" s="444"/>
      <c r="RL81" s="444"/>
      <c r="RM81" s="444"/>
      <c r="RN81" s="444"/>
      <c r="RO81" s="444"/>
      <c r="RP81" s="444"/>
      <c r="RQ81" s="444"/>
      <c r="RR81" s="444"/>
      <c r="RS81" s="444"/>
      <c r="RT81" s="444"/>
      <c r="RU81" s="444"/>
      <c r="RV81" s="444"/>
      <c r="RW81" s="444"/>
      <c r="RX81" s="444"/>
      <c r="RY81" s="444"/>
      <c r="RZ81" s="444"/>
      <c r="SA81" s="444"/>
      <c r="SB81" s="444"/>
      <c r="SC81" s="444"/>
      <c r="SD81" s="444"/>
      <c r="SE81" s="444"/>
      <c r="SF81" s="444"/>
      <c r="SG81" s="444"/>
      <c r="SH81" s="444"/>
      <c r="SI81" s="444"/>
      <c r="SJ81" s="444"/>
      <c r="SK81" s="444"/>
      <c r="SL81" s="444"/>
      <c r="SM81" s="444"/>
      <c r="SN81" s="444"/>
      <c r="SO81" s="444"/>
      <c r="SP81" s="444"/>
      <c r="SQ81" s="444"/>
      <c r="SR81" s="444"/>
      <c r="SS81" s="444"/>
      <c r="ST81" s="444"/>
      <c r="SU81" s="444"/>
      <c r="SV81" s="444"/>
      <c r="SW81" s="444"/>
      <c r="SX81" s="444"/>
      <c r="SY81" s="444"/>
      <c r="SZ81" s="444"/>
      <c r="TA81" s="444"/>
      <c r="TB81" s="444"/>
      <c r="TC81" s="444"/>
      <c r="TD81" s="444"/>
      <c r="TE81" s="444"/>
      <c r="TF81" s="444"/>
      <c r="TG81" s="444"/>
      <c r="TH81" s="444"/>
      <c r="TI81" s="444"/>
      <c r="TJ81" s="444"/>
      <c r="TK81" s="444"/>
      <c r="TL81" s="444"/>
      <c r="TM81" s="444"/>
      <c r="TN81" s="444"/>
      <c r="TO81" s="444"/>
      <c r="TP81" s="444"/>
      <c r="TQ81" s="444"/>
      <c r="TR81" s="444"/>
      <c r="TS81" s="444"/>
      <c r="TT81" s="444"/>
      <c r="TU81" s="444"/>
      <c r="TV81" s="444"/>
      <c r="TW81" s="444"/>
      <c r="TX81" s="444"/>
      <c r="TY81" s="444"/>
      <c r="TZ81" s="444"/>
      <c r="UA81" s="444"/>
      <c r="UB81" s="444"/>
      <c r="UC81" s="444"/>
      <c r="UD81" s="444"/>
      <c r="UE81" s="444"/>
      <c r="UF81" s="444"/>
      <c r="UG81" s="444"/>
      <c r="UH81" s="444"/>
      <c r="UI81" s="444"/>
      <c r="UJ81" s="444"/>
      <c r="UK81" s="444"/>
      <c r="UL81" s="444"/>
      <c r="UM81" s="444"/>
      <c r="UN81" s="444"/>
      <c r="UO81" s="444"/>
      <c r="UP81" s="444"/>
      <c r="UQ81" s="444"/>
      <c r="UR81" s="444"/>
      <c r="US81" s="444"/>
      <c r="UT81" s="444"/>
      <c r="UU81" s="444"/>
      <c r="UV81" s="444"/>
      <c r="UW81" s="444"/>
      <c r="UX81" s="444"/>
      <c r="UY81" s="444"/>
      <c r="UZ81" s="444"/>
      <c r="VA81" s="444"/>
      <c r="VB81" s="444"/>
      <c r="VC81" s="444"/>
      <c r="VD81" s="444"/>
      <c r="VE81" s="444"/>
      <c r="VF81" s="444"/>
      <c r="VG81" s="444"/>
      <c r="VH81" s="444"/>
      <c r="VI81" s="444"/>
      <c r="VJ81" s="444"/>
      <c r="VK81" s="444"/>
      <c r="VL81" s="444"/>
      <c r="VM81" s="444"/>
      <c r="VN81" s="444"/>
      <c r="VO81" s="444"/>
      <c r="VP81" s="444"/>
      <c r="VQ81" s="444"/>
      <c r="VR81" s="444"/>
      <c r="VS81" s="444"/>
      <c r="VT81" s="444"/>
      <c r="VU81" s="444"/>
      <c r="VV81" s="444"/>
      <c r="VW81" s="444"/>
      <c r="VX81" s="444"/>
      <c r="VY81" s="444"/>
      <c r="VZ81" s="444"/>
      <c r="WA81" s="444"/>
      <c r="WB81" s="444"/>
      <c r="WC81" s="444"/>
      <c r="WD81" s="444"/>
      <c r="WE81" s="444"/>
      <c r="WF81" s="444"/>
      <c r="WG81" s="444"/>
      <c r="WH81" s="444"/>
      <c r="WI81" s="444"/>
      <c r="WJ81" s="444"/>
      <c r="WK81" s="444"/>
      <c r="WL81" s="444"/>
      <c r="WM81" s="444"/>
      <c r="WN81" s="444"/>
      <c r="WO81" s="444"/>
      <c r="WP81" s="444"/>
      <c r="WQ81" s="444"/>
      <c r="WR81" s="444"/>
      <c r="WS81" s="444"/>
      <c r="WT81" s="444"/>
      <c r="WU81" s="444"/>
      <c r="WV81" s="444"/>
      <c r="WW81" s="444"/>
      <c r="WX81" s="444"/>
      <c r="WY81" s="444"/>
      <c r="WZ81" s="444"/>
      <c r="XA81" s="444"/>
      <c r="XB81" s="444"/>
      <c r="XC81" s="444"/>
      <c r="XD81" s="444"/>
      <c r="XE81" s="444"/>
      <c r="XF81" s="444"/>
      <c r="XG81" s="738"/>
    </row>
    <row r="82" spans="1:631" s="740" customFormat="1" ht="14.4">
      <c r="A82" s="444"/>
      <c r="B82" s="1163" t="s">
        <v>241</v>
      </c>
      <c r="C82" s="1164" t="s">
        <v>846</v>
      </c>
      <c r="D82" s="1172"/>
      <c r="E82" s="374">
        <f t="shared" si="16"/>
        <v>0</v>
      </c>
      <c r="F82" s="1166"/>
      <c r="G82" s="1167">
        <v>98</v>
      </c>
      <c r="H82" s="1168">
        <f t="shared" si="19"/>
        <v>0</v>
      </c>
      <c r="I82" s="1169">
        <f t="shared" si="20"/>
        <v>887.21591836734694</v>
      </c>
      <c r="J82" s="1169">
        <f t="shared" si="21"/>
        <v>887.21591836734694</v>
      </c>
      <c r="K82" s="447">
        <f t="shared" si="22"/>
        <v>0</v>
      </c>
      <c r="L82" s="448">
        <v>0</v>
      </c>
      <c r="M82" s="447"/>
      <c r="N82" s="1170">
        <v>13042.04</v>
      </c>
      <c r="O82" s="1170">
        <v>86947.16</v>
      </c>
      <c r="P82" s="449">
        <f t="shared" si="23"/>
        <v>0</v>
      </c>
      <c r="Q82" s="1170">
        <v>86947.16</v>
      </c>
      <c r="R82" s="449"/>
      <c r="S82" s="450"/>
      <c r="T82" s="449"/>
      <c r="U82" s="451"/>
      <c r="V82" s="450">
        <f t="shared" si="26"/>
        <v>0</v>
      </c>
      <c r="W82" s="449">
        <f t="shared" si="26"/>
        <v>0</v>
      </c>
      <c r="X82" s="449">
        <v>0</v>
      </c>
      <c r="Y82" s="452">
        <f t="shared" si="17"/>
        <v>0</v>
      </c>
      <c r="Z82" s="450">
        <f t="shared" si="18"/>
        <v>0</v>
      </c>
      <c r="AA82" s="453" t="str">
        <f t="shared" si="24"/>
        <v/>
      </c>
      <c r="AB82" s="1171" t="str">
        <f t="shared" si="25"/>
        <v/>
      </c>
      <c r="AC82" s="444"/>
      <c r="AD82" s="444"/>
      <c r="AE82" s="444"/>
      <c r="AF82" s="444"/>
      <c r="AG82" s="444"/>
      <c r="AH82" s="444"/>
      <c r="AI82" s="444"/>
      <c r="AJ82" s="444"/>
      <c r="AK82" s="444"/>
      <c r="AL82" s="444"/>
      <c r="AM82" s="444"/>
      <c r="AN82" s="444"/>
      <c r="AO82" s="444"/>
      <c r="AP82" s="444"/>
      <c r="AQ82" s="444"/>
      <c r="AR82" s="444"/>
      <c r="AS82" s="444"/>
      <c r="AT82" s="444"/>
      <c r="AU82" s="444"/>
      <c r="AV82" s="444"/>
      <c r="AW82" s="444"/>
      <c r="AX82" s="444"/>
      <c r="AY82" s="444"/>
      <c r="AZ82" s="444"/>
      <c r="BA82" s="444"/>
      <c r="BB82" s="444"/>
      <c r="BC82" s="444"/>
      <c r="BD82" s="444"/>
      <c r="BE82" s="444"/>
      <c r="BF82" s="444"/>
      <c r="BG82" s="444"/>
      <c r="BH82" s="444"/>
      <c r="BI82" s="444"/>
      <c r="BJ82" s="444"/>
      <c r="BK82" s="444"/>
      <c r="BL82" s="444"/>
      <c r="BM82" s="444"/>
      <c r="BN82" s="444"/>
      <c r="BO82" s="444"/>
      <c r="BP82" s="444"/>
      <c r="BQ82" s="444"/>
      <c r="BR82" s="444"/>
      <c r="BS82" s="444"/>
      <c r="BT82" s="444"/>
      <c r="BU82" s="444"/>
      <c r="BV82" s="444"/>
      <c r="BW82" s="444"/>
      <c r="BX82" s="444"/>
      <c r="BY82" s="444"/>
      <c r="BZ82" s="444"/>
      <c r="CA82" s="444"/>
      <c r="CB82" s="444"/>
      <c r="CC82" s="444"/>
      <c r="CD82" s="444"/>
      <c r="CE82" s="444"/>
      <c r="CF82" s="444"/>
      <c r="CG82" s="444"/>
      <c r="CH82" s="444"/>
      <c r="CI82" s="444"/>
      <c r="CJ82" s="444"/>
      <c r="CK82" s="444"/>
      <c r="CL82" s="444"/>
      <c r="CM82" s="444"/>
      <c r="CN82" s="444"/>
      <c r="CO82" s="444"/>
      <c r="CP82" s="444"/>
      <c r="CQ82" s="444"/>
      <c r="CR82" s="444"/>
      <c r="CS82" s="444"/>
      <c r="CT82" s="444"/>
      <c r="CU82" s="444"/>
      <c r="CV82" s="444"/>
      <c r="CW82" s="444"/>
      <c r="CX82" s="444"/>
      <c r="CY82" s="444"/>
      <c r="CZ82" s="444"/>
      <c r="DA82" s="444"/>
      <c r="DB82" s="444"/>
      <c r="DC82" s="444"/>
      <c r="DD82" s="444"/>
      <c r="DE82" s="444"/>
      <c r="DF82" s="444"/>
      <c r="DG82" s="444"/>
      <c r="DH82" s="444"/>
      <c r="DI82" s="444"/>
      <c r="DJ82" s="444"/>
      <c r="DK82" s="444"/>
      <c r="DL82" s="444"/>
      <c r="DM82" s="444"/>
      <c r="DN82" s="444"/>
      <c r="DO82" s="444"/>
      <c r="DP82" s="444"/>
      <c r="DQ82" s="444"/>
      <c r="DR82" s="444"/>
      <c r="DS82" s="444"/>
      <c r="DT82" s="444"/>
      <c r="DU82" s="444"/>
      <c r="DV82" s="444"/>
      <c r="DW82" s="444"/>
      <c r="DX82" s="444"/>
      <c r="DY82" s="444"/>
      <c r="DZ82" s="444"/>
      <c r="EA82" s="444"/>
      <c r="EB82" s="444"/>
      <c r="EC82" s="444"/>
      <c r="ED82" s="444"/>
      <c r="EE82" s="444"/>
      <c r="EF82" s="444"/>
      <c r="EG82" s="444"/>
      <c r="EH82" s="444"/>
      <c r="EI82" s="444"/>
      <c r="EJ82" s="444"/>
      <c r="EK82" s="444"/>
      <c r="EL82" s="444"/>
      <c r="EM82" s="444"/>
      <c r="EN82" s="444"/>
      <c r="EO82" s="444"/>
      <c r="EP82" s="444"/>
      <c r="EQ82" s="444"/>
      <c r="ER82" s="444"/>
      <c r="ES82" s="444"/>
      <c r="ET82" s="444"/>
      <c r="EU82" s="444"/>
      <c r="EV82" s="444"/>
      <c r="EW82" s="444"/>
      <c r="EX82" s="444"/>
      <c r="EY82" s="444"/>
      <c r="EZ82" s="444"/>
      <c r="FA82" s="444"/>
      <c r="FB82" s="444"/>
      <c r="FC82" s="444"/>
      <c r="FD82" s="444"/>
      <c r="FE82" s="444"/>
      <c r="FF82" s="444"/>
      <c r="FG82" s="444"/>
      <c r="FH82" s="444"/>
      <c r="FI82" s="444"/>
      <c r="FJ82" s="444"/>
      <c r="FK82" s="444"/>
      <c r="FL82" s="444"/>
      <c r="FM82" s="444"/>
      <c r="FN82" s="444"/>
      <c r="FO82" s="444"/>
      <c r="FP82" s="444"/>
      <c r="FQ82" s="444"/>
      <c r="FR82" s="444"/>
      <c r="FS82" s="444"/>
      <c r="FT82" s="444"/>
      <c r="FU82" s="444"/>
      <c r="FV82" s="444"/>
      <c r="FW82" s="444"/>
      <c r="FX82" s="444"/>
      <c r="FY82" s="444"/>
      <c r="FZ82" s="444"/>
      <c r="GA82" s="444"/>
      <c r="GB82" s="444"/>
      <c r="GC82" s="444"/>
      <c r="GD82" s="444"/>
      <c r="GE82" s="444"/>
      <c r="GF82" s="444"/>
      <c r="GG82" s="444"/>
      <c r="GH82" s="444"/>
      <c r="GI82" s="444"/>
      <c r="GJ82" s="444"/>
      <c r="GK82" s="444"/>
      <c r="GL82" s="444"/>
      <c r="GM82" s="444"/>
      <c r="GN82" s="444"/>
      <c r="GO82" s="444"/>
      <c r="GP82" s="444"/>
      <c r="GQ82" s="444"/>
      <c r="GR82" s="444"/>
      <c r="GS82" s="444"/>
      <c r="GT82" s="444"/>
      <c r="GU82" s="444"/>
      <c r="GV82" s="444"/>
      <c r="GW82" s="444"/>
      <c r="GX82" s="444"/>
      <c r="GY82" s="444"/>
      <c r="GZ82" s="444"/>
      <c r="HA82" s="444"/>
      <c r="HB82" s="444"/>
      <c r="HC82" s="444"/>
      <c r="HD82" s="444"/>
      <c r="HE82" s="444"/>
      <c r="HF82" s="444"/>
      <c r="HG82" s="444"/>
      <c r="HH82" s="444"/>
      <c r="HI82" s="444"/>
      <c r="HJ82" s="444"/>
      <c r="HK82" s="444"/>
      <c r="HL82" s="444"/>
      <c r="HM82" s="444"/>
      <c r="HN82" s="444"/>
      <c r="HO82" s="444"/>
      <c r="HP82" s="444"/>
      <c r="HQ82" s="444"/>
      <c r="HR82" s="444"/>
      <c r="HS82" s="444"/>
      <c r="HT82" s="444"/>
      <c r="HU82" s="444"/>
      <c r="HV82" s="444"/>
      <c r="HW82" s="444"/>
      <c r="HX82" s="444"/>
      <c r="HY82" s="444"/>
      <c r="HZ82" s="444"/>
      <c r="IA82" s="444"/>
      <c r="IB82" s="444"/>
      <c r="IC82" s="444"/>
      <c r="ID82" s="444"/>
      <c r="IE82" s="444"/>
      <c r="IF82" s="444"/>
      <c r="IG82" s="444"/>
      <c r="IH82" s="444"/>
      <c r="II82" s="444"/>
      <c r="IJ82" s="444"/>
      <c r="IK82" s="444"/>
      <c r="IL82" s="444"/>
      <c r="IM82" s="444"/>
      <c r="IN82" s="444"/>
      <c r="IO82" s="444"/>
      <c r="IP82" s="444"/>
      <c r="IQ82" s="444"/>
      <c r="IR82" s="444"/>
      <c r="IS82" s="444"/>
      <c r="IT82" s="444"/>
      <c r="IU82" s="444"/>
      <c r="IV82" s="444"/>
      <c r="IW82" s="444"/>
      <c r="IX82" s="444"/>
      <c r="IY82" s="444"/>
      <c r="IZ82" s="444"/>
      <c r="JA82" s="444"/>
      <c r="JB82" s="444"/>
      <c r="JC82" s="444"/>
      <c r="JD82" s="444"/>
      <c r="JE82" s="444"/>
      <c r="JF82" s="444"/>
      <c r="JG82" s="444"/>
      <c r="JH82" s="444"/>
      <c r="JI82" s="444"/>
      <c r="JJ82" s="444"/>
      <c r="JK82" s="444"/>
      <c r="JL82" s="444"/>
      <c r="JM82" s="444"/>
      <c r="JN82" s="444"/>
      <c r="JO82" s="444"/>
      <c r="JP82" s="444"/>
      <c r="JQ82" s="444"/>
      <c r="JR82" s="444"/>
      <c r="JS82" s="444"/>
      <c r="JT82" s="444"/>
      <c r="JU82" s="444"/>
      <c r="JV82" s="444"/>
      <c r="JW82" s="444"/>
      <c r="JX82" s="444"/>
      <c r="JY82" s="444"/>
      <c r="JZ82" s="444"/>
      <c r="KA82" s="444"/>
      <c r="KB82" s="444"/>
      <c r="KC82" s="444"/>
      <c r="KD82" s="444"/>
      <c r="KE82" s="444"/>
      <c r="KF82" s="444"/>
      <c r="KG82" s="444"/>
      <c r="KH82" s="444"/>
      <c r="KI82" s="444"/>
      <c r="KJ82" s="444"/>
      <c r="KK82" s="444"/>
      <c r="KL82" s="444"/>
      <c r="KM82" s="444"/>
      <c r="KN82" s="444"/>
      <c r="KO82" s="444"/>
      <c r="KP82" s="444"/>
      <c r="KQ82" s="444"/>
      <c r="KR82" s="444"/>
      <c r="KS82" s="444"/>
      <c r="KT82" s="444"/>
      <c r="KU82" s="444"/>
      <c r="KV82" s="444"/>
      <c r="KW82" s="444"/>
      <c r="KX82" s="444"/>
      <c r="KY82" s="444"/>
      <c r="KZ82" s="444"/>
      <c r="LA82" s="444"/>
      <c r="LB82" s="444"/>
      <c r="LC82" s="444"/>
      <c r="LD82" s="444"/>
      <c r="LE82" s="444"/>
      <c r="LF82" s="444"/>
      <c r="LG82" s="444"/>
      <c r="LH82" s="444"/>
      <c r="LI82" s="444"/>
      <c r="LJ82" s="444"/>
      <c r="LK82" s="444"/>
      <c r="LL82" s="444"/>
      <c r="LM82" s="444"/>
      <c r="LN82" s="444"/>
      <c r="LO82" s="444"/>
      <c r="LP82" s="444"/>
      <c r="LQ82" s="444"/>
      <c r="LR82" s="444"/>
      <c r="LS82" s="444"/>
      <c r="LT82" s="444"/>
      <c r="LU82" s="444"/>
      <c r="LV82" s="444"/>
      <c r="LW82" s="444"/>
      <c r="LX82" s="444"/>
      <c r="LY82" s="444"/>
      <c r="LZ82" s="444"/>
      <c r="MA82" s="444"/>
      <c r="MB82" s="444"/>
      <c r="MC82" s="444"/>
      <c r="MD82" s="444"/>
      <c r="ME82" s="444"/>
      <c r="MF82" s="444"/>
      <c r="MG82" s="444"/>
      <c r="MH82" s="444"/>
      <c r="MI82" s="444"/>
      <c r="MJ82" s="444"/>
      <c r="MK82" s="444"/>
      <c r="ML82" s="444"/>
      <c r="MM82" s="444"/>
      <c r="MN82" s="444"/>
      <c r="MO82" s="444"/>
      <c r="MP82" s="444"/>
      <c r="MQ82" s="444"/>
      <c r="MR82" s="444"/>
      <c r="MS82" s="444"/>
      <c r="MT82" s="444"/>
      <c r="MU82" s="444"/>
      <c r="MV82" s="444"/>
      <c r="MW82" s="444"/>
      <c r="MX82" s="444"/>
      <c r="MY82" s="444"/>
      <c r="MZ82" s="444"/>
      <c r="NA82" s="444"/>
      <c r="NB82" s="444"/>
      <c r="NC82" s="444"/>
      <c r="ND82" s="444"/>
      <c r="NE82" s="444"/>
      <c r="NF82" s="444"/>
      <c r="NG82" s="444"/>
      <c r="NH82" s="444"/>
      <c r="NI82" s="444"/>
      <c r="NJ82" s="444"/>
      <c r="NK82" s="444"/>
      <c r="NL82" s="444"/>
      <c r="NM82" s="444"/>
      <c r="NN82" s="444"/>
      <c r="NO82" s="444"/>
      <c r="NP82" s="444"/>
      <c r="NQ82" s="444"/>
      <c r="NR82" s="444"/>
      <c r="NS82" s="444"/>
      <c r="NT82" s="444"/>
      <c r="NU82" s="444"/>
      <c r="NV82" s="444"/>
      <c r="NW82" s="444"/>
      <c r="NX82" s="444"/>
      <c r="NY82" s="444"/>
      <c r="NZ82" s="444"/>
      <c r="OA82" s="444"/>
      <c r="OB82" s="444"/>
      <c r="OC82" s="444"/>
      <c r="OD82" s="444"/>
      <c r="OE82" s="444"/>
      <c r="OF82" s="444"/>
      <c r="OG82" s="444"/>
      <c r="OH82" s="444"/>
      <c r="OI82" s="444"/>
      <c r="OJ82" s="444"/>
      <c r="OK82" s="444"/>
      <c r="OL82" s="444"/>
      <c r="OM82" s="444"/>
      <c r="ON82" s="444"/>
      <c r="OO82" s="444"/>
      <c r="OP82" s="444"/>
      <c r="OQ82" s="444"/>
      <c r="OR82" s="444"/>
      <c r="OS82" s="444"/>
      <c r="OT82" s="444"/>
      <c r="OU82" s="444"/>
      <c r="OV82" s="444"/>
      <c r="OW82" s="444"/>
      <c r="OX82" s="444"/>
      <c r="OY82" s="444"/>
      <c r="OZ82" s="444"/>
      <c r="PA82" s="444"/>
      <c r="PB82" s="444"/>
      <c r="PC82" s="444"/>
      <c r="PD82" s="444"/>
      <c r="PE82" s="444"/>
      <c r="PF82" s="444"/>
      <c r="PG82" s="444"/>
      <c r="PH82" s="444"/>
      <c r="PI82" s="444"/>
      <c r="PJ82" s="444"/>
      <c r="PK82" s="444"/>
      <c r="PL82" s="444"/>
      <c r="PM82" s="444"/>
      <c r="PN82" s="444"/>
      <c r="PO82" s="444"/>
      <c r="PP82" s="444"/>
      <c r="PQ82" s="444"/>
      <c r="PR82" s="444"/>
      <c r="PS82" s="444"/>
      <c r="PT82" s="444"/>
      <c r="PU82" s="444"/>
      <c r="PV82" s="444"/>
      <c r="PW82" s="444"/>
      <c r="PX82" s="444"/>
      <c r="PY82" s="444"/>
      <c r="PZ82" s="444"/>
      <c r="QA82" s="444"/>
      <c r="QB82" s="444"/>
      <c r="QC82" s="444"/>
      <c r="QD82" s="444"/>
      <c r="QE82" s="444"/>
      <c r="QF82" s="444"/>
      <c r="QG82" s="444"/>
      <c r="QH82" s="444"/>
      <c r="QI82" s="444"/>
      <c r="QJ82" s="444"/>
      <c r="QK82" s="444"/>
      <c r="QL82" s="444"/>
      <c r="QM82" s="444"/>
      <c r="QN82" s="444"/>
      <c r="QO82" s="444"/>
      <c r="QP82" s="444"/>
      <c r="QQ82" s="444"/>
      <c r="QR82" s="444"/>
      <c r="QS82" s="444"/>
      <c r="QT82" s="444"/>
      <c r="QU82" s="444"/>
      <c r="QV82" s="444"/>
      <c r="QW82" s="444"/>
      <c r="QX82" s="444"/>
      <c r="QY82" s="444"/>
      <c r="QZ82" s="444"/>
      <c r="RA82" s="444"/>
      <c r="RB82" s="444"/>
      <c r="RC82" s="444"/>
      <c r="RD82" s="444"/>
      <c r="RE82" s="444"/>
      <c r="RF82" s="444"/>
      <c r="RG82" s="444"/>
      <c r="RH82" s="444"/>
      <c r="RI82" s="444"/>
      <c r="RJ82" s="444"/>
      <c r="RK82" s="444"/>
      <c r="RL82" s="444"/>
      <c r="RM82" s="444"/>
      <c r="RN82" s="444"/>
      <c r="RO82" s="444"/>
      <c r="RP82" s="444"/>
      <c r="RQ82" s="444"/>
      <c r="RR82" s="444"/>
      <c r="RS82" s="444"/>
      <c r="RT82" s="444"/>
      <c r="RU82" s="444"/>
      <c r="RV82" s="444"/>
      <c r="RW82" s="444"/>
      <c r="RX82" s="444"/>
      <c r="RY82" s="444"/>
      <c r="RZ82" s="444"/>
      <c r="SA82" s="444"/>
      <c r="SB82" s="444"/>
      <c r="SC82" s="444"/>
      <c r="SD82" s="444"/>
      <c r="SE82" s="444"/>
      <c r="SF82" s="444"/>
      <c r="SG82" s="444"/>
      <c r="SH82" s="444"/>
      <c r="SI82" s="444"/>
      <c r="SJ82" s="444"/>
      <c r="SK82" s="444"/>
      <c r="SL82" s="444"/>
      <c r="SM82" s="444"/>
      <c r="SN82" s="444"/>
      <c r="SO82" s="444"/>
      <c r="SP82" s="444"/>
      <c r="SQ82" s="444"/>
      <c r="SR82" s="444"/>
      <c r="SS82" s="444"/>
      <c r="ST82" s="444"/>
      <c r="SU82" s="444"/>
      <c r="SV82" s="444"/>
      <c r="SW82" s="444"/>
      <c r="SX82" s="444"/>
      <c r="SY82" s="444"/>
      <c r="SZ82" s="444"/>
      <c r="TA82" s="444"/>
      <c r="TB82" s="444"/>
      <c r="TC82" s="444"/>
      <c r="TD82" s="444"/>
      <c r="TE82" s="444"/>
      <c r="TF82" s="444"/>
      <c r="TG82" s="444"/>
      <c r="TH82" s="444"/>
      <c r="TI82" s="444"/>
      <c r="TJ82" s="444"/>
      <c r="TK82" s="444"/>
      <c r="TL82" s="444"/>
      <c r="TM82" s="444"/>
      <c r="TN82" s="444"/>
      <c r="TO82" s="444"/>
      <c r="TP82" s="444"/>
      <c r="TQ82" s="444"/>
      <c r="TR82" s="444"/>
      <c r="TS82" s="444"/>
      <c r="TT82" s="444"/>
      <c r="TU82" s="444"/>
      <c r="TV82" s="444"/>
      <c r="TW82" s="444"/>
      <c r="TX82" s="444"/>
      <c r="TY82" s="444"/>
      <c r="TZ82" s="444"/>
      <c r="UA82" s="444"/>
      <c r="UB82" s="444"/>
      <c r="UC82" s="444"/>
      <c r="UD82" s="444"/>
      <c r="UE82" s="444"/>
      <c r="UF82" s="444"/>
      <c r="UG82" s="444"/>
      <c r="UH82" s="444"/>
      <c r="UI82" s="444"/>
      <c r="UJ82" s="444"/>
      <c r="UK82" s="444"/>
      <c r="UL82" s="444"/>
      <c r="UM82" s="444"/>
      <c r="UN82" s="444"/>
      <c r="UO82" s="444"/>
      <c r="UP82" s="444"/>
      <c r="UQ82" s="444"/>
      <c r="UR82" s="444"/>
      <c r="US82" s="444"/>
      <c r="UT82" s="444"/>
      <c r="UU82" s="444"/>
      <c r="UV82" s="444"/>
      <c r="UW82" s="444"/>
      <c r="UX82" s="444"/>
      <c r="UY82" s="444"/>
      <c r="UZ82" s="444"/>
      <c r="VA82" s="444"/>
      <c r="VB82" s="444"/>
      <c r="VC82" s="444"/>
      <c r="VD82" s="444"/>
      <c r="VE82" s="444"/>
      <c r="VF82" s="444"/>
      <c r="VG82" s="444"/>
      <c r="VH82" s="444"/>
      <c r="VI82" s="444"/>
      <c r="VJ82" s="444"/>
      <c r="VK82" s="444"/>
      <c r="VL82" s="444"/>
      <c r="VM82" s="444"/>
      <c r="VN82" s="444"/>
      <c r="VO82" s="444"/>
      <c r="VP82" s="444"/>
      <c r="VQ82" s="444"/>
      <c r="VR82" s="444"/>
      <c r="VS82" s="444"/>
      <c r="VT82" s="444"/>
      <c r="VU82" s="444"/>
      <c r="VV82" s="444"/>
      <c r="VW82" s="444"/>
      <c r="VX82" s="444"/>
      <c r="VY82" s="444"/>
      <c r="VZ82" s="444"/>
      <c r="WA82" s="444"/>
      <c r="WB82" s="444"/>
      <c r="WC82" s="444"/>
      <c r="WD82" s="444"/>
      <c r="WE82" s="444"/>
      <c r="WF82" s="444"/>
      <c r="WG82" s="444"/>
      <c r="WH82" s="444"/>
      <c r="WI82" s="444"/>
      <c r="WJ82" s="444"/>
      <c r="WK82" s="444"/>
      <c r="WL82" s="444"/>
      <c r="WM82" s="444"/>
      <c r="WN82" s="444"/>
      <c r="WO82" s="444"/>
      <c r="WP82" s="444"/>
      <c r="WQ82" s="444"/>
      <c r="WR82" s="444"/>
      <c r="WS82" s="444"/>
      <c r="WT82" s="444"/>
      <c r="WU82" s="444"/>
      <c r="WV82" s="444"/>
      <c r="WW82" s="444"/>
      <c r="WX82" s="444"/>
      <c r="WY82" s="444"/>
      <c r="WZ82" s="444"/>
      <c r="XA82" s="444"/>
      <c r="XB82" s="444"/>
      <c r="XC82" s="444"/>
      <c r="XD82" s="444"/>
      <c r="XE82" s="444"/>
      <c r="XF82" s="444"/>
      <c r="XG82" s="738"/>
    </row>
    <row r="83" spans="1:631" s="740" customFormat="1" ht="14.4">
      <c r="A83" s="444"/>
      <c r="B83" s="1163" t="s">
        <v>241</v>
      </c>
      <c r="C83" s="1164" t="s">
        <v>847</v>
      </c>
      <c r="D83" s="1172"/>
      <c r="E83" s="374">
        <f t="shared" si="16"/>
        <v>0</v>
      </c>
      <c r="F83" s="1166"/>
      <c r="G83" s="1167">
        <v>78</v>
      </c>
      <c r="H83" s="1168">
        <f t="shared" si="19"/>
        <v>0</v>
      </c>
      <c r="I83" s="1169">
        <f t="shared" si="20"/>
        <v>561.21243589743585</v>
      </c>
      <c r="J83" s="1169">
        <f t="shared" si="21"/>
        <v>561.21243589743585</v>
      </c>
      <c r="K83" s="447">
        <f t="shared" si="22"/>
        <v>0</v>
      </c>
      <c r="L83" s="448">
        <v>0</v>
      </c>
      <c r="M83" s="447"/>
      <c r="N83" s="1170">
        <v>6566.26</v>
      </c>
      <c r="O83" s="1170">
        <v>43774.57</v>
      </c>
      <c r="P83" s="449">
        <f t="shared" si="23"/>
        <v>0</v>
      </c>
      <c r="Q83" s="1170">
        <v>43774.57</v>
      </c>
      <c r="R83" s="449"/>
      <c r="S83" s="450"/>
      <c r="T83" s="449"/>
      <c r="U83" s="451"/>
      <c r="V83" s="450">
        <f t="shared" si="26"/>
        <v>0</v>
      </c>
      <c r="W83" s="449">
        <f t="shared" si="26"/>
        <v>0</v>
      </c>
      <c r="X83" s="449">
        <v>0</v>
      </c>
      <c r="Y83" s="452">
        <f t="shared" si="17"/>
        <v>0</v>
      </c>
      <c r="Z83" s="450">
        <f t="shared" si="18"/>
        <v>0</v>
      </c>
      <c r="AA83" s="453" t="str">
        <f t="shared" si="24"/>
        <v/>
      </c>
      <c r="AB83" s="1171" t="str">
        <f t="shared" si="25"/>
        <v/>
      </c>
      <c r="AC83" s="444"/>
      <c r="AD83" s="444"/>
      <c r="AE83" s="444"/>
      <c r="AF83" s="444"/>
      <c r="AG83" s="444"/>
      <c r="AH83" s="444"/>
      <c r="AI83" s="444"/>
      <c r="AJ83" s="444"/>
      <c r="AK83" s="444"/>
      <c r="AL83" s="444"/>
      <c r="AM83" s="444"/>
      <c r="AN83" s="444"/>
      <c r="AO83" s="444"/>
      <c r="AP83" s="444"/>
      <c r="AQ83" s="444"/>
      <c r="AR83" s="444"/>
      <c r="AS83" s="444"/>
      <c r="AT83" s="444"/>
      <c r="AU83" s="444"/>
      <c r="AV83" s="444"/>
      <c r="AW83" s="444"/>
      <c r="AX83" s="444"/>
      <c r="AY83" s="444"/>
      <c r="AZ83" s="444"/>
      <c r="BA83" s="444"/>
      <c r="BB83" s="444"/>
      <c r="BC83" s="444"/>
      <c r="BD83" s="444"/>
      <c r="BE83" s="444"/>
      <c r="BF83" s="444"/>
      <c r="BG83" s="444"/>
      <c r="BH83" s="444"/>
      <c r="BI83" s="444"/>
      <c r="BJ83" s="444"/>
      <c r="BK83" s="444"/>
      <c r="BL83" s="444"/>
      <c r="BM83" s="444"/>
      <c r="BN83" s="444"/>
      <c r="BO83" s="444"/>
      <c r="BP83" s="444"/>
      <c r="BQ83" s="444"/>
      <c r="BR83" s="444"/>
      <c r="BS83" s="444"/>
      <c r="BT83" s="444"/>
      <c r="BU83" s="444"/>
      <c r="BV83" s="444"/>
      <c r="BW83" s="444"/>
      <c r="BX83" s="444"/>
      <c r="BY83" s="444"/>
      <c r="BZ83" s="444"/>
      <c r="CA83" s="444"/>
      <c r="CB83" s="444"/>
      <c r="CC83" s="444"/>
      <c r="CD83" s="444"/>
      <c r="CE83" s="444"/>
      <c r="CF83" s="444"/>
      <c r="CG83" s="444"/>
      <c r="CH83" s="444"/>
      <c r="CI83" s="444"/>
      <c r="CJ83" s="444"/>
      <c r="CK83" s="444"/>
      <c r="CL83" s="444"/>
      <c r="CM83" s="444"/>
      <c r="CN83" s="444"/>
      <c r="CO83" s="444"/>
      <c r="CP83" s="444"/>
      <c r="CQ83" s="444"/>
      <c r="CR83" s="444"/>
      <c r="CS83" s="444"/>
      <c r="CT83" s="444"/>
      <c r="CU83" s="444"/>
      <c r="CV83" s="444"/>
      <c r="CW83" s="444"/>
      <c r="CX83" s="444"/>
      <c r="CY83" s="444"/>
      <c r="CZ83" s="444"/>
      <c r="DA83" s="444"/>
      <c r="DB83" s="444"/>
      <c r="DC83" s="444"/>
      <c r="DD83" s="444"/>
      <c r="DE83" s="444"/>
      <c r="DF83" s="444"/>
      <c r="DG83" s="444"/>
      <c r="DH83" s="444"/>
      <c r="DI83" s="444"/>
      <c r="DJ83" s="444"/>
      <c r="DK83" s="444"/>
      <c r="DL83" s="444"/>
      <c r="DM83" s="444"/>
      <c r="DN83" s="444"/>
      <c r="DO83" s="444"/>
      <c r="DP83" s="444"/>
      <c r="DQ83" s="444"/>
      <c r="DR83" s="444"/>
      <c r="DS83" s="444"/>
      <c r="DT83" s="444"/>
      <c r="DU83" s="444"/>
      <c r="DV83" s="444"/>
      <c r="DW83" s="444"/>
      <c r="DX83" s="444"/>
      <c r="DY83" s="444"/>
      <c r="DZ83" s="444"/>
      <c r="EA83" s="444"/>
      <c r="EB83" s="444"/>
      <c r="EC83" s="444"/>
      <c r="ED83" s="444"/>
      <c r="EE83" s="444"/>
      <c r="EF83" s="444"/>
      <c r="EG83" s="444"/>
      <c r="EH83" s="444"/>
      <c r="EI83" s="444"/>
      <c r="EJ83" s="444"/>
      <c r="EK83" s="444"/>
      <c r="EL83" s="444"/>
      <c r="EM83" s="444"/>
      <c r="EN83" s="444"/>
      <c r="EO83" s="444"/>
      <c r="EP83" s="444"/>
      <c r="EQ83" s="444"/>
      <c r="ER83" s="444"/>
      <c r="ES83" s="444"/>
      <c r="ET83" s="444"/>
      <c r="EU83" s="444"/>
      <c r="EV83" s="444"/>
      <c r="EW83" s="444"/>
      <c r="EX83" s="444"/>
      <c r="EY83" s="444"/>
      <c r="EZ83" s="444"/>
      <c r="FA83" s="444"/>
      <c r="FB83" s="444"/>
      <c r="FC83" s="444"/>
      <c r="FD83" s="444"/>
      <c r="FE83" s="444"/>
      <c r="FF83" s="444"/>
      <c r="FG83" s="444"/>
      <c r="FH83" s="444"/>
      <c r="FI83" s="444"/>
      <c r="FJ83" s="444"/>
      <c r="FK83" s="444"/>
      <c r="FL83" s="444"/>
      <c r="FM83" s="444"/>
      <c r="FN83" s="444"/>
      <c r="FO83" s="444"/>
      <c r="FP83" s="444"/>
      <c r="FQ83" s="444"/>
      <c r="FR83" s="444"/>
      <c r="FS83" s="444"/>
      <c r="FT83" s="444"/>
      <c r="FU83" s="444"/>
      <c r="FV83" s="444"/>
      <c r="FW83" s="444"/>
      <c r="FX83" s="444"/>
      <c r="FY83" s="444"/>
      <c r="FZ83" s="444"/>
      <c r="GA83" s="444"/>
      <c r="GB83" s="444"/>
      <c r="GC83" s="444"/>
      <c r="GD83" s="444"/>
      <c r="GE83" s="444"/>
      <c r="GF83" s="444"/>
      <c r="GG83" s="444"/>
      <c r="GH83" s="444"/>
      <c r="GI83" s="444"/>
      <c r="GJ83" s="444"/>
      <c r="GK83" s="444"/>
      <c r="GL83" s="444"/>
      <c r="GM83" s="444"/>
      <c r="GN83" s="444"/>
      <c r="GO83" s="444"/>
      <c r="GP83" s="444"/>
      <c r="GQ83" s="444"/>
      <c r="GR83" s="444"/>
      <c r="GS83" s="444"/>
      <c r="GT83" s="444"/>
      <c r="GU83" s="444"/>
      <c r="GV83" s="444"/>
      <c r="GW83" s="444"/>
      <c r="GX83" s="444"/>
      <c r="GY83" s="444"/>
      <c r="GZ83" s="444"/>
      <c r="HA83" s="444"/>
      <c r="HB83" s="444"/>
      <c r="HC83" s="444"/>
      <c r="HD83" s="444"/>
      <c r="HE83" s="444"/>
      <c r="HF83" s="444"/>
      <c r="HG83" s="444"/>
      <c r="HH83" s="444"/>
      <c r="HI83" s="444"/>
      <c r="HJ83" s="444"/>
      <c r="HK83" s="444"/>
      <c r="HL83" s="444"/>
      <c r="HM83" s="444"/>
      <c r="HN83" s="444"/>
      <c r="HO83" s="444"/>
      <c r="HP83" s="444"/>
      <c r="HQ83" s="444"/>
      <c r="HR83" s="444"/>
      <c r="HS83" s="444"/>
      <c r="HT83" s="444"/>
      <c r="HU83" s="444"/>
      <c r="HV83" s="444"/>
      <c r="HW83" s="444"/>
      <c r="HX83" s="444"/>
      <c r="HY83" s="444"/>
      <c r="HZ83" s="444"/>
      <c r="IA83" s="444"/>
      <c r="IB83" s="444"/>
      <c r="IC83" s="444"/>
      <c r="ID83" s="444"/>
      <c r="IE83" s="444"/>
      <c r="IF83" s="444"/>
      <c r="IG83" s="444"/>
      <c r="IH83" s="444"/>
      <c r="II83" s="444"/>
      <c r="IJ83" s="444"/>
      <c r="IK83" s="444"/>
      <c r="IL83" s="444"/>
      <c r="IM83" s="444"/>
      <c r="IN83" s="444"/>
      <c r="IO83" s="444"/>
      <c r="IP83" s="444"/>
      <c r="IQ83" s="444"/>
      <c r="IR83" s="444"/>
      <c r="IS83" s="444"/>
      <c r="IT83" s="444"/>
      <c r="IU83" s="444"/>
      <c r="IV83" s="444"/>
      <c r="IW83" s="444"/>
      <c r="IX83" s="444"/>
      <c r="IY83" s="444"/>
      <c r="IZ83" s="444"/>
      <c r="JA83" s="444"/>
      <c r="JB83" s="444"/>
      <c r="JC83" s="444"/>
      <c r="JD83" s="444"/>
      <c r="JE83" s="444"/>
      <c r="JF83" s="444"/>
      <c r="JG83" s="444"/>
      <c r="JH83" s="444"/>
      <c r="JI83" s="444"/>
      <c r="JJ83" s="444"/>
      <c r="JK83" s="444"/>
      <c r="JL83" s="444"/>
      <c r="JM83" s="444"/>
      <c r="JN83" s="444"/>
      <c r="JO83" s="444"/>
      <c r="JP83" s="444"/>
      <c r="JQ83" s="444"/>
      <c r="JR83" s="444"/>
      <c r="JS83" s="444"/>
      <c r="JT83" s="444"/>
      <c r="JU83" s="444"/>
      <c r="JV83" s="444"/>
      <c r="JW83" s="444"/>
      <c r="JX83" s="444"/>
      <c r="JY83" s="444"/>
      <c r="JZ83" s="444"/>
      <c r="KA83" s="444"/>
      <c r="KB83" s="444"/>
      <c r="KC83" s="444"/>
      <c r="KD83" s="444"/>
      <c r="KE83" s="444"/>
      <c r="KF83" s="444"/>
      <c r="KG83" s="444"/>
      <c r="KH83" s="444"/>
      <c r="KI83" s="444"/>
      <c r="KJ83" s="444"/>
      <c r="KK83" s="444"/>
      <c r="KL83" s="444"/>
      <c r="KM83" s="444"/>
      <c r="KN83" s="444"/>
      <c r="KO83" s="444"/>
      <c r="KP83" s="444"/>
      <c r="KQ83" s="444"/>
      <c r="KR83" s="444"/>
      <c r="KS83" s="444"/>
      <c r="KT83" s="444"/>
      <c r="KU83" s="444"/>
      <c r="KV83" s="444"/>
      <c r="KW83" s="444"/>
      <c r="KX83" s="444"/>
      <c r="KY83" s="444"/>
      <c r="KZ83" s="444"/>
      <c r="LA83" s="444"/>
      <c r="LB83" s="444"/>
      <c r="LC83" s="444"/>
      <c r="LD83" s="444"/>
      <c r="LE83" s="444"/>
      <c r="LF83" s="444"/>
      <c r="LG83" s="444"/>
      <c r="LH83" s="444"/>
      <c r="LI83" s="444"/>
      <c r="LJ83" s="444"/>
      <c r="LK83" s="444"/>
      <c r="LL83" s="444"/>
      <c r="LM83" s="444"/>
      <c r="LN83" s="444"/>
      <c r="LO83" s="444"/>
      <c r="LP83" s="444"/>
      <c r="LQ83" s="444"/>
      <c r="LR83" s="444"/>
      <c r="LS83" s="444"/>
      <c r="LT83" s="444"/>
      <c r="LU83" s="444"/>
      <c r="LV83" s="444"/>
      <c r="LW83" s="444"/>
      <c r="LX83" s="444"/>
      <c r="LY83" s="444"/>
      <c r="LZ83" s="444"/>
      <c r="MA83" s="444"/>
      <c r="MB83" s="444"/>
      <c r="MC83" s="444"/>
      <c r="MD83" s="444"/>
      <c r="ME83" s="444"/>
      <c r="MF83" s="444"/>
      <c r="MG83" s="444"/>
      <c r="MH83" s="444"/>
      <c r="MI83" s="444"/>
      <c r="MJ83" s="444"/>
      <c r="MK83" s="444"/>
      <c r="ML83" s="444"/>
      <c r="MM83" s="444"/>
      <c r="MN83" s="444"/>
      <c r="MO83" s="444"/>
      <c r="MP83" s="444"/>
      <c r="MQ83" s="444"/>
      <c r="MR83" s="444"/>
      <c r="MS83" s="444"/>
      <c r="MT83" s="444"/>
      <c r="MU83" s="444"/>
      <c r="MV83" s="444"/>
      <c r="MW83" s="444"/>
      <c r="MX83" s="444"/>
      <c r="MY83" s="444"/>
      <c r="MZ83" s="444"/>
      <c r="NA83" s="444"/>
      <c r="NB83" s="444"/>
      <c r="NC83" s="444"/>
      <c r="ND83" s="444"/>
      <c r="NE83" s="444"/>
      <c r="NF83" s="444"/>
      <c r="NG83" s="444"/>
      <c r="NH83" s="444"/>
      <c r="NI83" s="444"/>
      <c r="NJ83" s="444"/>
      <c r="NK83" s="444"/>
      <c r="NL83" s="444"/>
      <c r="NM83" s="444"/>
      <c r="NN83" s="444"/>
      <c r="NO83" s="444"/>
      <c r="NP83" s="444"/>
      <c r="NQ83" s="444"/>
      <c r="NR83" s="444"/>
      <c r="NS83" s="444"/>
      <c r="NT83" s="444"/>
      <c r="NU83" s="444"/>
      <c r="NV83" s="444"/>
      <c r="NW83" s="444"/>
      <c r="NX83" s="444"/>
      <c r="NY83" s="444"/>
      <c r="NZ83" s="444"/>
      <c r="OA83" s="444"/>
      <c r="OB83" s="444"/>
      <c r="OC83" s="444"/>
      <c r="OD83" s="444"/>
      <c r="OE83" s="444"/>
      <c r="OF83" s="444"/>
      <c r="OG83" s="444"/>
      <c r="OH83" s="444"/>
      <c r="OI83" s="444"/>
      <c r="OJ83" s="444"/>
      <c r="OK83" s="444"/>
      <c r="OL83" s="444"/>
      <c r="OM83" s="444"/>
      <c r="ON83" s="444"/>
      <c r="OO83" s="444"/>
      <c r="OP83" s="444"/>
      <c r="OQ83" s="444"/>
      <c r="OR83" s="444"/>
      <c r="OS83" s="444"/>
      <c r="OT83" s="444"/>
      <c r="OU83" s="444"/>
      <c r="OV83" s="444"/>
      <c r="OW83" s="444"/>
      <c r="OX83" s="444"/>
      <c r="OY83" s="444"/>
      <c r="OZ83" s="444"/>
      <c r="PA83" s="444"/>
      <c r="PB83" s="444"/>
      <c r="PC83" s="444"/>
      <c r="PD83" s="444"/>
      <c r="PE83" s="444"/>
      <c r="PF83" s="444"/>
      <c r="PG83" s="444"/>
      <c r="PH83" s="444"/>
      <c r="PI83" s="444"/>
      <c r="PJ83" s="444"/>
      <c r="PK83" s="444"/>
      <c r="PL83" s="444"/>
      <c r="PM83" s="444"/>
      <c r="PN83" s="444"/>
      <c r="PO83" s="444"/>
      <c r="PP83" s="444"/>
      <c r="PQ83" s="444"/>
      <c r="PR83" s="444"/>
      <c r="PS83" s="444"/>
      <c r="PT83" s="444"/>
      <c r="PU83" s="444"/>
      <c r="PV83" s="444"/>
      <c r="PW83" s="444"/>
      <c r="PX83" s="444"/>
      <c r="PY83" s="444"/>
      <c r="PZ83" s="444"/>
      <c r="QA83" s="444"/>
      <c r="QB83" s="444"/>
      <c r="QC83" s="444"/>
      <c r="QD83" s="444"/>
      <c r="QE83" s="444"/>
      <c r="QF83" s="444"/>
      <c r="QG83" s="444"/>
      <c r="QH83" s="444"/>
      <c r="QI83" s="444"/>
      <c r="QJ83" s="444"/>
      <c r="QK83" s="444"/>
      <c r="QL83" s="444"/>
      <c r="QM83" s="444"/>
      <c r="QN83" s="444"/>
      <c r="QO83" s="444"/>
      <c r="QP83" s="444"/>
      <c r="QQ83" s="444"/>
      <c r="QR83" s="444"/>
      <c r="QS83" s="444"/>
      <c r="QT83" s="444"/>
      <c r="QU83" s="444"/>
      <c r="QV83" s="444"/>
      <c r="QW83" s="444"/>
      <c r="QX83" s="444"/>
      <c r="QY83" s="444"/>
      <c r="QZ83" s="444"/>
      <c r="RA83" s="444"/>
      <c r="RB83" s="444"/>
      <c r="RC83" s="444"/>
      <c r="RD83" s="444"/>
      <c r="RE83" s="444"/>
      <c r="RF83" s="444"/>
      <c r="RG83" s="444"/>
      <c r="RH83" s="444"/>
      <c r="RI83" s="444"/>
      <c r="RJ83" s="444"/>
      <c r="RK83" s="444"/>
      <c r="RL83" s="444"/>
      <c r="RM83" s="444"/>
      <c r="RN83" s="444"/>
      <c r="RO83" s="444"/>
      <c r="RP83" s="444"/>
      <c r="RQ83" s="444"/>
      <c r="RR83" s="444"/>
      <c r="RS83" s="444"/>
      <c r="RT83" s="444"/>
      <c r="RU83" s="444"/>
      <c r="RV83" s="444"/>
      <c r="RW83" s="444"/>
      <c r="RX83" s="444"/>
      <c r="RY83" s="444"/>
      <c r="RZ83" s="444"/>
      <c r="SA83" s="444"/>
      <c r="SB83" s="444"/>
      <c r="SC83" s="444"/>
      <c r="SD83" s="444"/>
      <c r="SE83" s="444"/>
      <c r="SF83" s="444"/>
      <c r="SG83" s="444"/>
      <c r="SH83" s="444"/>
      <c r="SI83" s="444"/>
      <c r="SJ83" s="444"/>
      <c r="SK83" s="444"/>
      <c r="SL83" s="444"/>
      <c r="SM83" s="444"/>
      <c r="SN83" s="444"/>
      <c r="SO83" s="444"/>
      <c r="SP83" s="444"/>
      <c r="SQ83" s="444"/>
      <c r="SR83" s="444"/>
      <c r="SS83" s="444"/>
      <c r="ST83" s="444"/>
      <c r="SU83" s="444"/>
      <c r="SV83" s="444"/>
      <c r="SW83" s="444"/>
      <c r="SX83" s="444"/>
      <c r="SY83" s="444"/>
      <c r="SZ83" s="444"/>
      <c r="TA83" s="444"/>
      <c r="TB83" s="444"/>
      <c r="TC83" s="444"/>
      <c r="TD83" s="444"/>
      <c r="TE83" s="444"/>
      <c r="TF83" s="444"/>
      <c r="TG83" s="444"/>
      <c r="TH83" s="444"/>
      <c r="TI83" s="444"/>
      <c r="TJ83" s="444"/>
      <c r="TK83" s="444"/>
      <c r="TL83" s="444"/>
      <c r="TM83" s="444"/>
      <c r="TN83" s="444"/>
      <c r="TO83" s="444"/>
      <c r="TP83" s="444"/>
      <c r="TQ83" s="444"/>
      <c r="TR83" s="444"/>
      <c r="TS83" s="444"/>
      <c r="TT83" s="444"/>
      <c r="TU83" s="444"/>
      <c r="TV83" s="444"/>
      <c r="TW83" s="444"/>
      <c r="TX83" s="444"/>
      <c r="TY83" s="444"/>
      <c r="TZ83" s="444"/>
      <c r="UA83" s="444"/>
      <c r="UB83" s="444"/>
      <c r="UC83" s="444"/>
      <c r="UD83" s="444"/>
      <c r="UE83" s="444"/>
      <c r="UF83" s="444"/>
      <c r="UG83" s="444"/>
      <c r="UH83" s="444"/>
      <c r="UI83" s="444"/>
      <c r="UJ83" s="444"/>
      <c r="UK83" s="444"/>
      <c r="UL83" s="444"/>
      <c r="UM83" s="444"/>
      <c r="UN83" s="444"/>
      <c r="UO83" s="444"/>
      <c r="UP83" s="444"/>
      <c r="UQ83" s="444"/>
      <c r="UR83" s="444"/>
      <c r="US83" s="444"/>
      <c r="UT83" s="444"/>
      <c r="UU83" s="444"/>
      <c r="UV83" s="444"/>
      <c r="UW83" s="444"/>
      <c r="UX83" s="444"/>
      <c r="UY83" s="444"/>
      <c r="UZ83" s="444"/>
      <c r="VA83" s="444"/>
      <c r="VB83" s="444"/>
      <c r="VC83" s="444"/>
      <c r="VD83" s="444"/>
      <c r="VE83" s="444"/>
      <c r="VF83" s="444"/>
      <c r="VG83" s="444"/>
      <c r="VH83" s="444"/>
      <c r="VI83" s="444"/>
      <c r="VJ83" s="444"/>
      <c r="VK83" s="444"/>
      <c r="VL83" s="444"/>
      <c r="VM83" s="444"/>
      <c r="VN83" s="444"/>
      <c r="VO83" s="444"/>
      <c r="VP83" s="444"/>
      <c r="VQ83" s="444"/>
      <c r="VR83" s="444"/>
      <c r="VS83" s="444"/>
      <c r="VT83" s="444"/>
      <c r="VU83" s="444"/>
      <c r="VV83" s="444"/>
      <c r="VW83" s="444"/>
      <c r="VX83" s="444"/>
      <c r="VY83" s="444"/>
      <c r="VZ83" s="444"/>
      <c r="WA83" s="444"/>
      <c r="WB83" s="444"/>
      <c r="WC83" s="444"/>
      <c r="WD83" s="444"/>
      <c r="WE83" s="444"/>
      <c r="WF83" s="444"/>
      <c r="WG83" s="444"/>
      <c r="WH83" s="444"/>
      <c r="WI83" s="444"/>
      <c r="WJ83" s="444"/>
      <c r="WK83" s="444"/>
      <c r="WL83" s="444"/>
      <c r="WM83" s="444"/>
      <c r="WN83" s="444"/>
      <c r="WO83" s="444"/>
      <c r="WP83" s="444"/>
      <c r="WQ83" s="444"/>
      <c r="WR83" s="444"/>
      <c r="WS83" s="444"/>
      <c r="WT83" s="444"/>
      <c r="WU83" s="444"/>
      <c r="WV83" s="444"/>
      <c r="WW83" s="444"/>
      <c r="WX83" s="444"/>
      <c r="WY83" s="444"/>
      <c r="WZ83" s="444"/>
      <c r="XA83" s="444"/>
      <c r="XB83" s="444"/>
      <c r="XC83" s="444"/>
      <c r="XD83" s="444"/>
      <c r="XE83" s="444"/>
      <c r="XF83" s="444"/>
      <c r="XG83" s="738"/>
    </row>
    <row r="84" spans="1:631" s="740" customFormat="1" ht="14.4">
      <c r="A84" s="444"/>
      <c r="B84" s="1163" t="s">
        <v>241</v>
      </c>
      <c r="C84" s="1164" t="s">
        <v>848</v>
      </c>
      <c r="D84" s="1172"/>
      <c r="E84" s="374">
        <f t="shared" si="16"/>
        <v>0</v>
      </c>
      <c r="F84" s="1166"/>
      <c r="G84" s="1167">
        <v>81</v>
      </c>
      <c r="H84" s="1168">
        <f t="shared" si="19"/>
        <v>0</v>
      </c>
      <c r="I84" s="1169">
        <f t="shared" si="20"/>
        <v>297.41148148148153</v>
      </c>
      <c r="J84" s="1169">
        <f t="shared" si="21"/>
        <v>297.41148148148153</v>
      </c>
      <c r="K84" s="447">
        <f t="shared" si="22"/>
        <v>0</v>
      </c>
      <c r="L84" s="448">
        <v>0</v>
      </c>
      <c r="M84" s="447"/>
      <c r="N84" s="1170">
        <v>3613.52</v>
      </c>
      <c r="O84" s="1170">
        <v>24090.33</v>
      </c>
      <c r="P84" s="449">
        <f t="shared" si="23"/>
        <v>0</v>
      </c>
      <c r="Q84" s="1170">
        <v>24090.33</v>
      </c>
      <c r="R84" s="449"/>
      <c r="S84" s="450"/>
      <c r="T84" s="449"/>
      <c r="U84" s="451"/>
      <c r="V84" s="450">
        <f t="shared" si="26"/>
        <v>0</v>
      </c>
      <c r="W84" s="449">
        <f t="shared" si="26"/>
        <v>0</v>
      </c>
      <c r="X84" s="449">
        <v>0</v>
      </c>
      <c r="Y84" s="452">
        <f t="shared" si="17"/>
        <v>0</v>
      </c>
      <c r="Z84" s="450">
        <f t="shared" si="18"/>
        <v>0</v>
      </c>
      <c r="AA84" s="453" t="str">
        <f t="shared" si="24"/>
        <v/>
      </c>
      <c r="AB84" s="1171" t="str">
        <f t="shared" si="25"/>
        <v/>
      </c>
      <c r="AC84" s="444"/>
      <c r="AD84" s="444"/>
      <c r="AE84" s="444"/>
      <c r="AF84" s="444"/>
      <c r="AG84" s="444"/>
      <c r="AH84" s="444"/>
      <c r="AI84" s="444"/>
      <c r="AJ84" s="444"/>
      <c r="AK84" s="444"/>
      <c r="AL84" s="444"/>
      <c r="AM84" s="444"/>
      <c r="AN84" s="444"/>
      <c r="AO84" s="444"/>
      <c r="AP84" s="444"/>
      <c r="AQ84" s="444"/>
      <c r="AR84" s="444"/>
      <c r="AS84" s="444"/>
      <c r="AT84" s="444"/>
      <c r="AU84" s="444"/>
      <c r="AV84" s="444"/>
      <c r="AW84" s="444"/>
      <c r="AX84" s="444"/>
      <c r="AY84" s="444"/>
      <c r="AZ84" s="444"/>
      <c r="BA84" s="444"/>
      <c r="BB84" s="444"/>
      <c r="BC84" s="444"/>
      <c r="BD84" s="444"/>
      <c r="BE84" s="444"/>
      <c r="BF84" s="444"/>
      <c r="BG84" s="444"/>
      <c r="BH84" s="444"/>
      <c r="BI84" s="444"/>
      <c r="BJ84" s="444"/>
      <c r="BK84" s="444"/>
      <c r="BL84" s="444"/>
      <c r="BM84" s="444"/>
      <c r="BN84" s="444"/>
      <c r="BO84" s="444"/>
      <c r="BP84" s="444"/>
      <c r="BQ84" s="444"/>
      <c r="BR84" s="444"/>
      <c r="BS84" s="444"/>
      <c r="BT84" s="444"/>
      <c r="BU84" s="444"/>
      <c r="BV84" s="444"/>
      <c r="BW84" s="444"/>
      <c r="BX84" s="444"/>
      <c r="BY84" s="444"/>
      <c r="BZ84" s="444"/>
      <c r="CA84" s="444"/>
      <c r="CB84" s="444"/>
      <c r="CC84" s="444"/>
      <c r="CD84" s="444"/>
      <c r="CE84" s="444"/>
      <c r="CF84" s="444"/>
      <c r="CG84" s="444"/>
      <c r="CH84" s="444"/>
      <c r="CI84" s="444"/>
      <c r="CJ84" s="444"/>
      <c r="CK84" s="444"/>
      <c r="CL84" s="444"/>
      <c r="CM84" s="444"/>
      <c r="CN84" s="444"/>
      <c r="CO84" s="444"/>
      <c r="CP84" s="444"/>
      <c r="CQ84" s="444"/>
      <c r="CR84" s="444"/>
      <c r="CS84" s="444"/>
      <c r="CT84" s="444"/>
      <c r="CU84" s="444"/>
      <c r="CV84" s="444"/>
      <c r="CW84" s="444"/>
      <c r="CX84" s="444"/>
      <c r="CY84" s="444"/>
      <c r="CZ84" s="444"/>
      <c r="DA84" s="444"/>
      <c r="DB84" s="444"/>
      <c r="DC84" s="444"/>
      <c r="DD84" s="444"/>
      <c r="DE84" s="444"/>
      <c r="DF84" s="444"/>
      <c r="DG84" s="444"/>
      <c r="DH84" s="444"/>
      <c r="DI84" s="444"/>
      <c r="DJ84" s="444"/>
      <c r="DK84" s="444"/>
      <c r="DL84" s="444"/>
      <c r="DM84" s="444"/>
      <c r="DN84" s="444"/>
      <c r="DO84" s="444"/>
      <c r="DP84" s="444"/>
      <c r="DQ84" s="444"/>
      <c r="DR84" s="444"/>
      <c r="DS84" s="444"/>
      <c r="DT84" s="444"/>
      <c r="DU84" s="444"/>
      <c r="DV84" s="444"/>
      <c r="DW84" s="444"/>
      <c r="DX84" s="444"/>
      <c r="DY84" s="444"/>
      <c r="DZ84" s="444"/>
      <c r="EA84" s="444"/>
      <c r="EB84" s="444"/>
      <c r="EC84" s="444"/>
      <c r="ED84" s="444"/>
      <c r="EE84" s="444"/>
      <c r="EF84" s="444"/>
      <c r="EG84" s="444"/>
      <c r="EH84" s="444"/>
      <c r="EI84" s="444"/>
      <c r="EJ84" s="444"/>
      <c r="EK84" s="444"/>
      <c r="EL84" s="444"/>
      <c r="EM84" s="444"/>
      <c r="EN84" s="444"/>
      <c r="EO84" s="444"/>
      <c r="EP84" s="444"/>
      <c r="EQ84" s="444"/>
      <c r="ER84" s="444"/>
      <c r="ES84" s="444"/>
      <c r="ET84" s="444"/>
      <c r="EU84" s="444"/>
      <c r="EV84" s="444"/>
      <c r="EW84" s="444"/>
      <c r="EX84" s="444"/>
      <c r="EY84" s="444"/>
      <c r="EZ84" s="444"/>
      <c r="FA84" s="444"/>
      <c r="FB84" s="444"/>
      <c r="FC84" s="444"/>
      <c r="FD84" s="444"/>
      <c r="FE84" s="444"/>
      <c r="FF84" s="444"/>
      <c r="FG84" s="444"/>
      <c r="FH84" s="444"/>
      <c r="FI84" s="444"/>
      <c r="FJ84" s="444"/>
      <c r="FK84" s="444"/>
      <c r="FL84" s="444"/>
      <c r="FM84" s="444"/>
      <c r="FN84" s="444"/>
      <c r="FO84" s="444"/>
      <c r="FP84" s="444"/>
      <c r="FQ84" s="444"/>
      <c r="FR84" s="444"/>
      <c r="FS84" s="444"/>
      <c r="FT84" s="444"/>
      <c r="FU84" s="444"/>
      <c r="FV84" s="444"/>
      <c r="FW84" s="444"/>
      <c r="FX84" s="444"/>
      <c r="FY84" s="444"/>
      <c r="FZ84" s="444"/>
      <c r="GA84" s="444"/>
      <c r="GB84" s="444"/>
      <c r="GC84" s="444"/>
      <c r="GD84" s="444"/>
      <c r="GE84" s="444"/>
      <c r="GF84" s="444"/>
      <c r="GG84" s="444"/>
      <c r="GH84" s="444"/>
      <c r="GI84" s="444"/>
      <c r="GJ84" s="444"/>
      <c r="GK84" s="444"/>
      <c r="GL84" s="444"/>
      <c r="GM84" s="444"/>
      <c r="GN84" s="444"/>
      <c r="GO84" s="444"/>
      <c r="GP84" s="444"/>
      <c r="GQ84" s="444"/>
      <c r="GR84" s="444"/>
      <c r="GS84" s="444"/>
      <c r="GT84" s="444"/>
      <c r="GU84" s="444"/>
      <c r="GV84" s="444"/>
      <c r="GW84" s="444"/>
      <c r="GX84" s="444"/>
      <c r="GY84" s="444"/>
      <c r="GZ84" s="444"/>
      <c r="HA84" s="444"/>
      <c r="HB84" s="444"/>
      <c r="HC84" s="444"/>
      <c r="HD84" s="444"/>
      <c r="HE84" s="444"/>
      <c r="HF84" s="444"/>
      <c r="HG84" s="444"/>
      <c r="HH84" s="444"/>
      <c r="HI84" s="444"/>
      <c r="HJ84" s="444"/>
      <c r="HK84" s="444"/>
      <c r="HL84" s="444"/>
      <c r="HM84" s="444"/>
      <c r="HN84" s="444"/>
      <c r="HO84" s="444"/>
      <c r="HP84" s="444"/>
      <c r="HQ84" s="444"/>
      <c r="HR84" s="444"/>
      <c r="HS84" s="444"/>
      <c r="HT84" s="444"/>
      <c r="HU84" s="444"/>
      <c r="HV84" s="444"/>
      <c r="HW84" s="444"/>
      <c r="HX84" s="444"/>
      <c r="HY84" s="444"/>
      <c r="HZ84" s="444"/>
      <c r="IA84" s="444"/>
      <c r="IB84" s="444"/>
      <c r="IC84" s="444"/>
      <c r="ID84" s="444"/>
      <c r="IE84" s="444"/>
      <c r="IF84" s="444"/>
      <c r="IG84" s="444"/>
      <c r="IH84" s="444"/>
      <c r="II84" s="444"/>
      <c r="IJ84" s="444"/>
      <c r="IK84" s="444"/>
      <c r="IL84" s="444"/>
      <c r="IM84" s="444"/>
      <c r="IN84" s="444"/>
      <c r="IO84" s="444"/>
      <c r="IP84" s="444"/>
      <c r="IQ84" s="444"/>
      <c r="IR84" s="444"/>
      <c r="IS84" s="444"/>
      <c r="IT84" s="444"/>
      <c r="IU84" s="444"/>
      <c r="IV84" s="444"/>
      <c r="IW84" s="444"/>
      <c r="IX84" s="444"/>
      <c r="IY84" s="444"/>
      <c r="IZ84" s="444"/>
      <c r="JA84" s="444"/>
      <c r="JB84" s="444"/>
      <c r="JC84" s="444"/>
      <c r="JD84" s="444"/>
      <c r="JE84" s="444"/>
      <c r="JF84" s="444"/>
      <c r="JG84" s="444"/>
      <c r="JH84" s="444"/>
      <c r="JI84" s="444"/>
      <c r="JJ84" s="444"/>
      <c r="JK84" s="444"/>
      <c r="JL84" s="444"/>
      <c r="JM84" s="444"/>
      <c r="JN84" s="444"/>
      <c r="JO84" s="444"/>
      <c r="JP84" s="444"/>
      <c r="JQ84" s="444"/>
      <c r="JR84" s="444"/>
      <c r="JS84" s="444"/>
      <c r="JT84" s="444"/>
      <c r="JU84" s="444"/>
      <c r="JV84" s="444"/>
      <c r="JW84" s="444"/>
      <c r="JX84" s="444"/>
      <c r="JY84" s="444"/>
      <c r="JZ84" s="444"/>
      <c r="KA84" s="444"/>
      <c r="KB84" s="444"/>
      <c r="KC84" s="444"/>
      <c r="KD84" s="444"/>
      <c r="KE84" s="444"/>
      <c r="KF84" s="444"/>
      <c r="KG84" s="444"/>
      <c r="KH84" s="444"/>
      <c r="KI84" s="444"/>
      <c r="KJ84" s="444"/>
      <c r="KK84" s="444"/>
      <c r="KL84" s="444"/>
      <c r="KM84" s="444"/>
      <c r="KN84" s="444"/>
      <c r="KO84" s="444"/>
      <c r="KP84" s="444"/>
      <c r="KQ84" s="444"/>
      <c r="KR84" s="444"/>
      <c r="KS84" s="444"/>
      <c r="KT84" s="444"/>
      <c r="KU84" s="444"/>
      <c r="KV84" s="444"/>
      <c r="KW84" s="444"/>
      <c r="KX84" s="444"/>
      <c r="KY84" s="444"/>
      <c r="KZ84" s="444"/>
      <c r="LA84" s="444"/>
      <c r="LB84" s="444"/>
      <c r="LC84" s="444"/>
      <c r="LD84" s="444"/>
      <c r="LE84" s="444"/>
      <c r="LF84" s="444"/>
      <c r="LG84" s="444"/>
      <c r="LH84" s="444"/>
      <c r="LI84" s="444"/>
      <c r="LJ84" s="444"/>
      <c r="LK84" s="444"/>
      <c r="LL84" s="444"/>
      <c r="LM84" s="444"/>
      <c r="LN84" s="444"/>
      <c r="LO84" s="444"/>
      <c r="LP84" s="444"/>
      <c r="LQ84" s="444"/>
      <c r="LR84" s="444"/>
      <c r="LS84" s="444"/>
      <c r="LT84" s="444"/>
      <c r="LU84" s="444"/>
      <c r="LV84" s="444"/>
      <c r="LW84" s="444"/>
      <c r="LX84" s="444"/>
      <c r="LY84" s="444"/>
      <c r="LZ84" s="444"/>
      <c r="MA84" s="444"/>
      <c r="MB84" s="444"/>
      <c r="MC84" s="444"/>
      <c r="MD84" s="444"/>
      <c r="ME84" s="444"/>
      <c r="MF84" s="444"/>
      <c r="MG84" s="444"/>
      <c r="MH84" s="444"/>
      <c r="MI84" s="444"/>
      <c r="MJ84" s="444"/>
      <c r="MK84" s="444"/>
      <c r="ML84" s="444"/>
      <c r="MM84" s="444"/>
      <c r="MN84" s="444"/>
      <c r="MO84" s="444"/>
      <c r="MP84" s="444"/>
      <c r="MQ84" s="444"/>
      <c r="MR84" s="444"/>
      <c r="MS84" s="444"/>
      <c r="MT84" s="444"/>
      <c r="MU84" s="444"/>
      <c r="MV84" s="444"/>
      <c r="MW84" s="444"/>
      <c r="MX84" s="444"/>
      <c r="MY84" s="444"/>
      <c r="MZ84" s="444"/>
      <c r="NA84" s="444"/>
      <c r="NB84" s="444"/>
      <c r="NC84" s="444"/>
      <c r="ND84" s="444"/>
      <c r="NE84" s="444"/>
      <c r="NF84" s="444"/>
      <c r="NG84" s="444"/>
      <c r="NH84" s="444"/>
      <c r="NI84" s="444"/>
      <c r="NJ84" s="444"/>
      <c r="NK84" s="444"/>
      <c r="NL84" s="444"/>
      <c r="NM84" s="444"/>
      <c r="NN84" s="444"/>
      <c r="NO84" s="444"/>
      <c r="NP84" s="444"/>
      <c r="NQ84" s="444"/>
      <c r="NR84" s="444"/>
      <c r="NS84" s="444"/>
      <c r="NT84" s="444"/>
      <c r="NU84" s="444"/>
      <c r="NV84" s="444"/>
      <c r="NW84" s="444"/>
      <c r="NX84" s="444"/>
      <c r="NY84" s="444"/>
      <c r="NZ84" s="444"/>
      <c r="OA84" s="444"/>
      <c r="OB84" s="444"/>
      <c r="OC84" s="444"/>
      <c r="OD84" s="444"/>
      <c r="OE84" s="444"/>
      <c r="OF84" s="444"/>
      <c r="OG84" s="444"/>
      <c r="OH84" s="444"/>
      <c r="OI84" s="444"/>
      <c r="OJ84" s="444"/>
      <c r="OK84" s="444"/>
      <c r="OL84" s="444"/>
      <c r="OM84" s="444"/>
      <c r="ON84" s="444"/>
      <c r="OO84" s="444"/>
      <c r="OP84" s="444"/>
      <c r="OQ84" s="444"/>
      <c r="OR84" s="444"/>
      <c r="OS84" s="444"/>
      <c r="OT84" s="444"/>
      <c r="OU84" s="444"/>
      <c r="OV84" s="444"/>
      <c r="OW84" s="444"/>
      <c r="OX84" s="444"/>
      <c r="OY84" s="444"/>
      <c r="OZ84" s="444"/>
      <c r="PA84" s="444"/>
      <c r="PB84" s="444"/>
      <c r="PC84" s="444"/>
      <c r="PD84" s="444"/>
      <c r="PE84" s="444"/>
      <c r="PF84" s="444"/>
      <c r="PG84" s="444"/>
      <c r="PH84" s="444"/>
      <c r="PI84" s="444"/>
      <c r="PJ84" s="444"/>
      <c r="PK84" s="444"/>
      <c r="PL84" s="444"/>
      <c r="PM84" s="444"/>
      <c r="PN84" s="444"/>
      <c r="PO84" s="444"/>
      <c r="PP84" s="444"/>
      <c r="PQ84" s="444"/>
      <c r="PR84" s="444"/>
      <c r="PS84" s="444"/>
      <c r="PT84" s="444"/>
      <c r="PU84" s="444"/>
      <c r="PV84" s="444"/>
      <c r="PW84" s="444"/>
      <c r="PX84" s="444"/>
      <c r="PY84" s="444"/>
      <c r="PZ84" s="444"/>
      <c r="QA84" s="444"/>
      <c r="QB84" s="444"/>
      <c r="QC84" s="444"/>
      <c r="QD84" s="444"/>
      <c r="QE84" s="444"/>
      <c r="QF84" s="444"/>
      <c r="QG84" s="444"/>
      <c r="QH84" s="444"/>
      <c r="QI84" s="444"/>
      <c r="QJ84" s="444"/>
      <c r="QK84" s="444"/>
      <c r="QL84" s="444"/>
      <c r="QM84" s="444"/>
      <c r="QN84" s="444"/>
      <c r="QO84" s="444"/>
      <c r="QP84" s="444"/>
      <c r="QQ84" s="444"/>
      <c r="QR84" s="444"/>
      <c r="QS84" s="444"/>
      <c r="QT84" s="444"/>
      <c r="QU84" s="444"/>
      <c r="QV84" s="444"/>
      <c r="QW84" s="444"/>
      <c r="QX84" s="444"/>
      <c r="QY84" s="444"/>
      <c r="QZ84" s="444"/>
      <c r="RA84" s="444"/>
      <c r="RB84" s="444"/>
      <c r="RC84" s="444"/>
      <c r="RD84" s="444"/>
      <c r="RE84" s="444"/>
      <c r="RF84" s="444"/>
      <c r="RG84" s="444"/>
      <c r="RH84" s="444"/>
      <c r="RI84" s="444"/>
      <c r="RJ84" s="444"/>
      <c r="RK84" s="444"/>
      <c r="RL84" s="444"/>
      <c r="RM84" s="444"/>
      <c r="RN84" s="444"/>
      <c r="RO84" s="444"/>
      <c r="RP84" s="444"/>
      <c r="RQ84" s="444"/>
      <c r="RR84" s="444"/>
      <c r="RS84" s="444"/>
      <c r="RT84" s="444"/>
      <c r="RU84" s="444"/>
      <c r="RV84" s="444"/>
      <c r="RW84" s="444"/>
      <c r="RX84" s="444"/>
      <c r="RY84" s="444"/>
      <c r="RZ84" s="444"/>
      <c r="SA84" s="444"/>
      <c r="SB84" s="444"/>
      <c r="SC84" s="444"/>
      <c r="SD84" s="444"/>
      <c r="SE84" s="444"/>
      <c r="SF84" s="444"/>
      <c r="SG84" s="444"/>
      <c r="SH84" s="444"/>
      <c r="SI84" s="444"/>
      <c r="SJ84" s="444"/>
      <c r="SK84" s="444"/>
      <c r="SL84" s="444"/>
      <c r="SM84" s="444"/>
      <c r="SN84" s="444"/>
      <c r="SO84" s="444"/>
      <c r="SP84" s="444"/>
      <c r="SQ84" s="444"/>
      <c r="SR84" s="444"/>
      <c r="SS84" s="444"/>
      <c r="ST84" s="444"/>
      <c r="SU84" s="444"/>
      <c r="SV84" s="444"/>
      <c r="SW84" s="444"/>
      <c r="SX84" s="444"/>
      <c r="SY84" s="444"/>
      <c r="SZ84" s="444"/>
      <c r="TA84" s="444"/>
      <c r="TB84" s="444"/>
      <c r="TC84" s="444"/>
      <c r="TD84" s="444"/>
      <c r="TE84" s="444"/>
      <c r="TF84" s="444"/>
      <c r="TG84" s="444"/>
      <c r="TH84" s="444"/>
      <c r="TI84" s="444"/>
      <c r="TJ84" s="444"/>
      <c r="TK84" s="444"/>
      <c r="TL84" s="444"/>
      <c r="TM84" s="444"/>
      <c r="TN84" s="444"/>
      <c r="TO84" s="444"/>
      <c r="TP84" s="444"/>
      <c r="TQ84" s="444"/>
      <c r="TR84" s="444"/>
      <c r="TS84" s="444"/>
      <c r="TT84" s="444"/>
      <c r="TU84" s="444"/>
      <c r="TV84" s="444"/>
      <c r="TW84" s="444"/>
      <c r="TX84" s="444"/>
      <c r="TY84" s="444"/>
      <c r="TZ84" s="444"/>
      <c r="UA84" s="444"/>
      <c r="UB84" s="444"/>
      <c r="UC84" s="444"/>
      <c r="UD84" s="444"/>
      <c r="UE84" s="444"/>
      <c r="UF84" s="444"/>
      <c r="UG84" s="444"/>
      <c r="UH84" s="444"/>
      <c r="UI84" s="444"/>
      <c r="UJ84" s="444"/>
      <c r="UK84" s="444"/>
      <c r="UL84" s="444"/>
      <c r="UM84" s="444"/>
      <c r="UN84" s="444"/>
      <c r="UO84" s="444"/>
      <c r="UP84" s="444"/>
      <c r="UQ84" s="444"/>
      <c r="UR84" s="444"/>
      <c r="US84" s="444"/>
      <c r="UT84" s="444"/>
      <c r="UU84" s="444"/>
      <c r="UV84" s="444"/>
      <c r="UW84" s="444"/>
      <c r="UX84" s="444"/>
      <c r="UY84" s="444"/>
      <c r="UZ84" s="444"/>
      <c r="VA84" s="444"/>
      <c r="VB84" s="444"/>
      <c r="VC84" s="444"/>
      <c r="VD84" s="444"/>
      <c r="VE84" s="444"/>
      <c r="VF84" s="444"/>
      <c r="VG84" s="444"/>
      <c r="VH84" s="444"/>
      <c r="VI84" s="444"/>
      <c r="VJ84" s="444"/>
      <c r="VK84" s="444"/>
      <c r="VL84" s="444"/>
      <c r="VM84" s="444"/>
      <c r="VN84" s="444"/>
      <c r="VO84" s="444"/>
      <c r="VP84" s="444"/>
      <c r="VQ84" s="444"/>
      <c r="VR84" s="444"/>
      <c r="VS84" s="444"/>
      <c r="VT84" s="444"/>
      <c r="VU84" s="444"/>
      <c r="VV84" s="444"/>
      <c r="VW84" s="444"/>
      <c r="VX84" s="444"/>
      <c r="VY84" s="444"/>
      <c r="VZ84" s="444"/>
      <c r="WA84" s="444"/>
      <c r="WB84" s="444"/>
      <c r="WC84" s="444"/>
      <c r="WD84" s="444"/>
      <c r="WE84" s="444"/>
      <c r="WF84" s="444"/>
      <c r="WG84" s="444"/>
      <c r="WH84" s="444"/>
      <c r="WI84" s="444"/>
      <c r="WJ84" s="444"/>
      <c r="WK84" s="444"/>
      <c r="WL84" s="444"/>
      <c r="WM84" s="444"/>
      <c r="WN84" s="444"/>
      <c r="WO84" s="444"/>
      <c r="WP84" s="444"/>
      <c r="WQ84" s="444"/>
      <c r="WR84" s="444"/>
      <c r="WS84" s="444"/>
      <c r="WT84" s="444"/>
      <c r="WU84" s="444"/>
      <c r="WV84" s="444"/>
      <c r="WW84" s="444"/>
      <c r="WX84" s="444"/>
      <c r="WY84" s="444"/>
      <c r="WZ84" s="444"/>
      <c r="XA84" s="444"/>
      <c r="XB84" s="444"/>
      <c r="XC84" s="444"/>
      <c r="XD84" s="444"/>
      <c r="XE84" s="444"/>
      <c r="XF84" s="444"/>
      <c r="XG84" s="738"/>
    </row>
    <row r="85" spans="1:631" s="740" customFormat="1" ht="14.4">
      <c r="A85" s="444"/>
      <c r="B85" s="1163" t="s">
        <v>241</v>
      </c>
      <c r="C85" s="1164" t="s">
        <v>849</v>
      </c>
      <c r="D85" s="1172"/>
      <c r="E85" s="374">
        <f t="shared" si="16"/>
        <v>0</v>
      </c>
      <c r="F85" s="1166"/>
      <c r="G85" s="1167">
        <v>20</v>
      </c>
      <c r="H85" s="1168">
        <f t="shared" si="19"/>
        <v>0</v>
      </c>
      <c r="I85" s="1169">
        <f t="shared" si="20"/>
        <v>370.88800000000003</v>
      </c>
      <c r="J85" s="1169">
        <f t="shared" si="21"/>
        <v>370.88800000000003</v>
      </c>
      <c r="K85" s="447">
        <f t="shared" si="22"/>
        <v>0</v>
      </c>
      <c r="L85" s="448">
        <v>0</v>
      </c>
      <c r="M85" s="447"/>
      <c r="N85" s="1170">
        <v>1112.6600000000001</v>
      </c>
      <c r="O85" s="1170">
        <v>7417.76</v>
      </c>
      <c r="P85" s="449">
        <f t="shared" si="23"/>
        <v>0</v>
      </c>
      <c r="Q85" s="1170">
        <v>7417.76</v>
      </c>
      <c r="R85" s="449"/>
      <c r="S85" s="450"/>
      <c r="T85" s="449"/>
      <c r="U85" s="451"/>
      <c r="V85" s="450">
        <f t="shared" si="26"/>
        <v>0</v>
      </c>
      <c r="W85" s="449">
        <f t="shared" si="26"/>
        <v>0</v>
      </c>
      <c r="X85" s="449">
        <v>0</v>
      </c>
      <c r="Y85" s="452">
        <f t="shared" si="17"/>
        <v>0</v>
      </c>
      <c r="Z85" s="450">
        <f t="shared" si="18"/>
        <v>0</v>
      </c>
      <c r="AA85" s="453" t="str">
        <f t="shared" si="24"/>
        <v/>
      </c>
      <c r="AB85" s="1171" t="str">
        <f t="shared" si="25"/>
        <v/>
      </c>
      <c r="AC85" s="444"/>
      <c r="AD85" s="444"/>
      <c r="AE85" s="444"/>
      <c r="AF85" s="444"/>
      <c r="AG85" s="444"/>
      <c r="AH85" s="444"/>
      <c r="AI85" s="444"/>
      <c r="AJ85" s="444"/>
      <c r="AK85" s="444"/>
      <c r="AL85" s="444"/>
      <c r="AM85" s="444"/>
      <c r="AN85" s="444"/>
      <c r="AO85" s="444"/>
      <c r="AP85" s="444"/>
      <c r="AQ85" s="444"/>
      <c r="AR85" s="444"/>
      <c r="AS85" s="444"/>
      <c r="AT85" s="444"/>
      <c r="AU85" s="444"/>
      <c r="AV85" s="444"/>
      <c r="AW85" s="444"/>
      <c r="AX85" s="444"/>
      <c r="AY85" s="444"/>
      <c r="AZ85" s="444"/>
      <c r="BA85" s="444"/>
      <c r="BB85" s="444"/>
      <c r="BC85" s="444"/>
      <c r="BD85" s="444"/>
      <c r="BE85" s="444"/>
      <c r="BF85" s="444"/>
      <c r="BG85" s="444"/>
      <c r="BH85" s="444"/>
      <c r="BI85" s="444"/>
      <c r="BJ85" s="444"/>
      <c r="BK85" s="444"/>
      <c r="BL85" s="444"/>
      <c r="BM85" s="444"/>
      <c r="BN85" s="444"/>
      <c r="BO85" s="444"/>
      <c r="BP85" s="444"/>
      <c r="BQ85" s="444"/>
      <c r="BR85" s="444"/>
      <c r="BS85" s="444"/>
      <c r="BT85" s="444"/>
      <c r="BU85" s="444"/>
      <c r="BV85" s="444"/>
      <c r="BW85" s="444"/>
      <c r="BX85" s="444"/>
      <c r="BY85" s="444"/>
      <c r="BZ85" s="444"/>
      <c r="CA85" s="444"/>
      <c r="CB85" s="444"/>
      <c r="CC85" s="444"/>
      <c r="CD85" s="444"/>
      <c r="CE85" s="444"/>
      <c r="CF85" s="444"/>
      <c r="CG85" s="444"/>
      <c r="CH85" s="444"/>
      <c r="CI85" s="444"/>
      <c r="CJ85" s="444"/>
      <c r="CK85" s="444"/>
      <c r="CL85" s="444"/>
      <c r="CM85" s="444"/>
      <c r="CN85" s="444"/>
      <c r="CO85" s="444"/>
      <c r="CP85" s="444"/>
      <c r="CQ85" s="444"/>
      <c r="CR85" s="444"/>
      <c r="CS85" s="444"/>
      <c r="CT85" s="444"/>
      <c r="CU85" s="444"/>
      <c r="CV85" s="444"/>
      <c r="CW85" s="444"/>
      <c r="CX85" s="444"/>
      <c r="CY85" s="444"/>
      <c r="CZ85" s="444"/>
      <c r="DA85" s="444"/>
      <c r="DB85" s="444"/>
      <c r="DC85" s="444"/>
      <c r="DD85" s="444"/>
      <c r="DE85" s="444"/>
      <c r="DF85" s="444"/>
      <c r="DG85" s="444"/>
      <c r="DH85" s="444"/>
      <c r="DI85" s="444"/>
      <c r="DJ85" s="444"/>
      <c r="DK85" s="444"/>
      <c r="DL85" s="444"/>
      <c r="DM85" s="444"/>
      <c r="DN85" s="444"/>
      <c r="DO85" s="444"/>
      <c r="DP85" s="444"/>
      <c r="DQ85" s="444"/>
      <c r="DR85" s="444"/>
      <c r="DS85" s="444"/>
      <c r="DT85" s="444"/>
      <c r="DU85" s="444"/>
      <c r="DV85" s="444"/>
      <c r="DW85" s="444"/>
      <c r="DX85" s="444"/>
      <c r="DY85" s="444"/>
      <c r="DZ85" s="444"/>
      <c r="EA85" s="444"/>
      <c r="EB85" s="444"/>
      <c r="EC85" s="444"/>
      <c r="ED85" s="444"/>
      <c r="EE85" s="444"/>
      <c r="EF85" s="444"/>
      <c r="EG85" s="444"/>
      <c r="EH85" s="444"/>
      <c r="EI85" s="444"/>
      <c r="EJ85" s="444"/>
      <c r="EK85" s="444"/>
      <c r="EL85" s="444"/>
      <c r="EM85" s="444"/>
      <c r="EN85" s="444"/>
      <c r="EO85" s="444"/>
      <c r="EP85" s="444"/>
      <c r="EQ85" s="444"/>
      <c r="ER85" s="444"/>
      <c r="ES85" s="444"/>
      <c r="ET85" s="444"/>
      <c r="EU85" s="444"/>
      <c r="EV85" s="444"/>
      <c r="EW85" s="444"/>
      <c r="EX85" s="444"/>
      <c r="EY85" s="444"/>
      <c r="EZ85" s="444"/>
      <c r="FA85" s="444"/>
      <c r="FB85" s="444"/>
      <c r="FC85" s="444"/>
      <c r="FD85" s="444"/>
      <c r="FE85" s="444"/>
      <c r="FF85" s="444"/>
      <c r="FG85" s="444"/>
      <c r="FH85" s="444"/>
      <c r="FI85" s="444"/>
      <c r="FJ85" s="444"/>
      <c r="FK85" s="444"/>
      <c r="FL85" s="444"/>
      <c r="FM85" s="444"/>
      <c r="FN85" s="444"/>
      <c r="FO85" s="444"/>
      <c r="FP85" s="444"/>
      <c r="FQ85" s="444"/>
      <c r="FR85" s="444"/>
      <c r="FS85" s="444"/>
      <c r="FT85" s="444"/>
      <c r="FU85" s="444"/>
      <c r="FV85" s="444"/>
      <c r="FW85" s="444"/>
      <c r="FX85" s="444"/>
      <c r="FY85" s="444"/>
      <c r="FZ85" s="444"/>
      <c r="GA85" s="444"/>
      <c r="GB85" s="444"/>
      <c r="GC85" s="444"/>
      <c r="GD85" s="444"/>
      <c r="GE85" s="444"/>
      <c r="GF85" s="444"/>
      <c r="GG85" s="444"/>
      <c r="GH85" s="444"/>
      <c r="GI85" s="444"/>
      <c r="GJ85" s="444"/>
      <c r="GK85" s="444"/>
      <c r="GL85" s="444"/>
      <c r="GM85" s="444"/>
      <c r="GN85" s="444"/>
      <c r="GO85" s="444"/>
      <c r="GP85" s="444"/>
      <c r="GQ85" s="444"/>
      <c r="GR85" s="444"/>
      <c r="GS85" s="444"/>
      <c r="GT85" s="444"/>
      <c r="GU85" s="444"/>
      <c r="GV85" s="444"/>
      <c r="GW85" s="444"/>
      <c r="GX85" s="444"/>
      <c r="GY85" s="444"/>
      <c r="GZ85" s="444"/>
      <c r="HA85" s="444"/>
      <c r="HB85" s="444"/>
      <c r="HC85" s="444"/>
      <c r="HD85" s="444"/>
      <c r="HE85" s="444"/>
      <c r="HF85" s="444"/>
      <c r="HG85" s="444"/>
      <c r="HH85" s="444"/>
      <c r="HI85" s="444"/>
      <c r="HJ85" s="444"/>
      <c r="HK85" s="444"/>
      <c r="HL85" s="444"/>
      <c r="HM85" s="444"/>
      <c r="HN85" s="444"/>
      <c r="HO85" s="444"/>
      <c r="HP85" s="444"/>
      <c r="HQ85" s="444"/>
      <c r="HR85" s="444"/>
      <c r="HS85" s="444"/>
      <c r="HT85" s="444"/>
      <c r="HU85" s="444"/>
      <c r="HV85" s="444"/>
      <c r="HW85" s="444"/>
      <c r="HX85" s="444"/>
      <c r="HY85" s="444"/>
      <c r="HZ85" s="444"/>
      <c r="IA85" s="444"/>
      <c r="IB85" s="444"/>
      <c r="IC85" s="444"/>
      <c r="ID85" s="444"/>
      <c r="IE85" s="444"/>
      <c r="IF85" s="444"/>
      <c r="IG85" s="444"/>
      <c r="IH85" s="444"/>
      <c r="II85" s="444"/>
      <c r="IJ85" s="444"/>
      <c r="IK85" s="444"/>
      <c r="IL85" s="444"/>
      <c r="IM85" s="444"/>
      <c r="IN85" s="444"/>
      <c r="IO85" s="444"/>
      <c r="IP85" s="444"/>
      <c r="IQ85" s="444"/>
      <c r="IR85" s="444"/>
      <c r="IS85" s="444"/>
      <c r="IT85" s="444"/>
      <c r="IU85" s="444"/>
      <c r="IV85" s="444"/>
      <c r="IW85" s="444"/>
      <c r="IX85" s="444"/>
      <c r="IY85" s="444"/>
      <c r="IZ85" s="444"/>
      <c r="JA85" s="444"/>
      <c r="JB85" s="444"/>
      <c r="JC85" s="444"/>
      <c r="JD85" s="444"/>
      <c r="JE85" s="444"/>
      <c r="JF85" s="444"/>
      <c r="JG85" s="444"/>
      <c r="JH85" s="444"/>
      <c r="JI85" s="444"/>
      <c r="JJ85" s="444"/>
      <c r="JK85" s="444"/>
      <c r="JL85" s="444"/>
      <c r="JM85" s="444"/>
      <c r="JN85" s="444"/>
      <c r="JO85" s="444"/>
      <c r="JP85" s="444"/>
      <c r="JQ85" s="444"/>
      <c r="JR85" s="444"/>
      <c r="JS85" s="444"/>
      <c r="JT85" s="444"/>
      <c r="JU85" s="444"/>
      <c r="JV85" s="444"/>
      <c r="JW85" s="444"/>
      <c r="JX85" s="444"/>
      <c r="JY85" s="444"/>
      <c r="JZ85" s="444"/>
      <c r="KA85" s="444"/>
      <c r="KB85" s="444"/>
      <c r="KC85" s="444"/>
      <c r="KD85" s="444"/>
      <c r="KE85" s="444"/>
      <c r="KF85" s="444"/>
      <c r="KG85" s="444"/>
      <c r="KH85" s="444"/>
      <c r="KI85" s="444"/>
      <c r="KJ85" s="444"/>
      <c r="KK85" s="444"/>
      <c r="KL85" s="444"/>
      <c r="KM85" s="444"/>
      <c r="KN85" s="444"/>
      <c r="KO85" s="444"/>
      <c r="KP85" s="444"/>
      <c r="KQ85" s="444"/>
      <c r="KR85" s="444"/>
      <c r="KS85" s="444"/>
      <c r="KT85" s="444"/>
      <c r="KU85" s="444"/>
      <c r="KV85" s="444"/>
      <c r="KW85" s="444"/>
      <c r="KX85" s="444"/>
      <c r="KY85" s="444"/>
      <c r="KZ85" s="444"/>
      <c r="LA85" s="444"/>
      <c r="LB85" s="444"/>
      <c r="LC85" s="444"/>
      <c r="LD85" s="444"/>
      <c r="LE85" s="444"/>
      <c r="LF85" s="444"/>
      <c r="LG85" s="444"/>
      <c r="LH85" s="444"/>
      <c r="LI85" s="444"/>
      <c r="LJ85" s="444"/>
      <c r="LK85" s="444"/>
      <c r="LL85" s="444"/>
      <c r="LM85" s="444"/>
      <c r="LN85" s="444"/>
      <c r="LO85" s="444"/>
      <c r="LP85" s="444"/>
      <c r="LQ85" s="444"/>
      <c r="LR85" s="444"/>
      <c r="LS85" s="444"/>
      <c r="LT85" s="444"/>
      <c r="LU85" s="444"/>
      <c r="LV85" s="444"/>
      <c r="LW85" s="444"/>
      <c r="LX85" s="444"/>
      <c r="LY85" s="444"/>
      <c r="LZ85" s="444"/>
      <c r="MA85" s="444"/>
      <c r="MB85" s="444"/>
      <c r="MC85" s="444"/>
      <c r="MD85" s="444"/>
      <c r="ME85" s="444"/>
      <c r="MF85" s="444"/>
      <c r="MG85" s="444"/>
      <c r="MH85" s="444"/>
      <c r="MI85" s="444"/>
      <c r="MJ85" s="444"/>
      <c r="MK85" s="444"/>
      <c r="ML85" s="444"/>
      <c r="MM85" s="444"/>
      <c r="MN85" s="444"/>
      <c r="MO85" s="444"/>
      <c r="MP85" s="444"/>
      <c r="MQ85" s="444"/>
      <c r="MR85" s="444"/>
      <c r="MS85" s="444"/>
      <c r="MT85" s="444"/>
      <c r="MU85" s="444"/>
      <c r="MV85" s="444"/>
      <c r="MW85" s="444"/>
      <c r="MX85" s="444"/>
      <c r="MY85" s="444"/>
      <c r="MZ85" s="444"/>
      <c r="NA85" s="444"/>
      <c r="NB85" s="444"/>
      <c r="NC85" s="444"/>
      <c r="ND85" s="444"/>
      <c r="NE85" s="444"/>
      <c r="NF85" s="444"/>
      <c r="NG85" s="444"/>
      <c r="NH85" s="444"/>
      <c r="NI85" s="444"/>
      <c r="NJ85" s="444"/>
      <c r="NK85" s="444"/>
      <c r="NL85" s="444"/>
      <c r="NM85" s="444"/>
      <c r="NN85" s="444"/>
      <c r="NO85" s="444"/>
      <c r="NP85" s="444"/>
      <c r="NQ85" s="444"/>
      <c r="NR85" s="444"/>
      <c r="NS85" s="444"/>
      <c r="NT85" s="444"/>
      <c r="NU85" s="444"/>
      <c r="NV85" s="444"/>
      <c r="NW85" s="444"/>
      <c r="NX85" s="444"/>
      <c r="NY85" s="444"/>
      <c r="NZ85" s="444"/>
      <c r="OA85" s="444"/>
      <c r="OB85" s="444"/>
      <c r="OC85" s="444"/>
      <c r="OD85" s="444"/>
      <c r="OE85" s="444"/>
      <c r="OF85" s="444"/>
      <c r="OG85" s="444"/>
      <c r="OH85" s="444"/>
      <c r="OI85" s="444"/>
      <c r="OJ85" s="444"/>
      <c r="OK85" s="444"/>
      <c r="OL85" s="444"/>
      <c r="OM85" s="444"/>
      <c r="ON85" s="444"/>
      <c r="OO85" s="444"/>
      <c r="OP85" s="444"/>
      <c r="OQ85" s="444"/>
      <c r="OR85" s="444"/>
      <c r="OS85" s="444"/>
      <c r="OT85" s="444"/>
      <c r="OU85" s="444"/>
      <c r="OV85" s="444"/>
      <c r="OW85" s="444"/>
      <c r="OX85" s="444"/>
      <c r="OY85" s="444"/>
      <c r="OZ85" s="444"/>
      <c r="PA85" s="444"/>
      <c r="PB85" s="444"/>
      <c r="PC85" s="444"/>
      <c r="PD85" s="444"/>
      <c r="PE85" s="444"/>
      <c r="PF85" s="444"/>
      <c r="PG85" s="444"/>
      <c r="PH85" s="444"/>
      <c r="PI85" s="444"/>
      <c r="PJ85" s="444"/>
      <c r="PK85" s="444"/>
      <c r="PL85" s="444"/>
      <c r="PM85" s="444"/>
      <c r="PN85" s="444"/>
      <c r="PO85" s="444"/>
      <c r="PP85" s="444"/>
      <c r="PQ85" s="444"/>
      <c r="PR85" s="444"/>
      <c r="PS85" s="444"/>
      <c r="PT85" s="444"/>
      <c r="PU85" s="444"/>
      <c r="PV85" s="444"/>
      <c r="PW85" s="444"/>
      <c r="PX85" s="444"/>
      <c r="PY85" s="444"/>
      <c r="PZ85" s="444"/>
      <c r="QA85" s="444"/>
      <c r="QB85" s="444"/>
      <c r="QC85" s="444"/>
      <c r="QD85" s="444"/>
      <c r="QE85" s="444"/>
      <c r="QF85" s="444"/>
      <c r="QG85" s="444"/>
      <c r="QH85" s="444"/>
      <c r="QI85" s="444"/>
      <c r="QJ85" s="444"/>
      <c r="QK85" s="444"/>
      <c r="QL85" s="444"/>
      <c r="QM85" s="444"/>
      <c r="QN85" s="444"/>
      <c r="QO85" s="444"/>
      <c r="QP85" s="444"/>
      <c r="QQ85" s="444"/>
      <c r="QR85" s="444"/>
      <c r="QS85" s="444"/>
      <c r="QT85" s="444"/>
      <c r="QU85" s="444"/>
      <c r="QV85" s="444"/>
      <c r="QW85" s="444"/>
      <c r="QX85" s="444"/>
      <c r="QY85" s="444"/>
      <c r="QZ85" s="444"/>
      <c r="RA85" s="444"/>
      <c r="RB85" s="444"/>
      <c r="RC85" s="444"/>
      <c r="RD85" s="444"/>
      <c r="RE85" s="444"/>
      <c r="RF85" s="444"/>
      <c r="RG85" s="444"/>
      <c r="RH85" s="444"/>
      <c r="RI85" s="444"/>
      <c r="RJ85" s="444"/>
      <c r="RK85" s="444"/>
      <c r="RL85" s="444"/>
      <c r="RM85" s="444"/>
      <c r="RN85" s="444"/>
      <c r="RO85" s="444"/>
      <c r="RP85" s="444"/>
      <c r="RQ85" s="444"/>
      <c r="RR85" s="444"/>
      <c r="RS85" s="444"/>
      <c r="RT85" s="444"/>
      <c r="RU85" s="444"/>
      <c r="RV85" s="444"/>
      <c r="RW85" s="444"/>
      <c r="RX85" s="444"/>
      <c r="RY85" s="444"/>
      <c r="RZ85" s="444"/>
      <c r="SA85" s="444"/>
      <c r="SB85" s="444"/>
      <c r="SC85" s="444"/>
      <c r="SD85" s="444"/>
      <c r="SE85" s="444"/>
      <c r="SF85" s="444"/>
      <c r="SG85" s="444"/>
      <c r="SH85" s="444"/>
      <c r="SI85" s="444"/>
      <c r="SJ85" s="444"/>
      <c r="SK85" s="444"/>
      <c r="SL85" s="444"/>
      <c r="SM85" s="444"/>
      <c r="SN85" s="444"/>
      <c r="SO85" s="444"/>
      <c r="SP85" s="444"/>
      <c r="SQ85" s="444"/>
      <c r="SR85" s="444"/>
      <c r="SS85" s="444"/>
      <c r="ST85" s="444"/>
      <c r="SU85" s="444"/>
      <c r="SV85" s="444"/>
      <c r="SW85" s="444"/>
      <c r="SX85" s="444"/>
      <c r="SY85" s="444"/>
      <c r="SZ85" s="444"/>
      <c r="TA85" s="444"/>
      <c r="TB85" s="444"/>
      <c r="TC85" s="444"/>
      <c r="TD85" s="444"/>
      <c r="TE85" s="444"/>
      <c r="TF85" s="444"/>
      <c r="TG85" s="444"/>
      <c r="TH85" s="444"/>
      <c r="TI85" s="444"/>
      <c r="TJ85" s="444"/>
      <c r="TK85" s="444"/>
      <c r="TL85" s="444"/>
      <c r="TM85" s="444"/>
      <c r="TN85" s="444"/>
      <c r="TO85" s="444"/>
      <c r="TP85" s="444"/>
      <c r="TQ85" s="444"/>
      <c r="TR85" s="444"/>
      <c r="TS85" s="444"/>
      <c r="TT85" s="444"/>
      <c r="TU85" s="444"/>
      <c r="TV85" s="444"/>
      <c r="TW85" s="444"/>
      <c r="TX85" s="444"/>
      <c r="TY85" s="444"/>
      <c r="TZ85" s="444"/>
      <c r="UA85" s="444"/>
      <c r="UB85" s="444"/>
      <c r="UC85" s="444"/>
      <c r="UD85" s="444"/>
      <c r="UE85" s="444"/>
      <c r="UF85" s="444"/>
      <c r="UG85" s="444"/>
      <c r="UH85" s="444"/>
      <c r="UI85" s="444"/>
      <c r="UJ85" s="444"/>
      <c r="UK85" s="444"/>
      <c r="UL85" s="444"/>
      <c r="UM85" s="444"/>
      <c r="UN85" s="444"/>
      <c r="UO85" s="444"/>
      <c r="UP85" s="444"/>
      <c r="UQ85" s="444"/>
      <c r="UR85" s="444"/>
      <c r="US85" s="444"/>
      <c r="UT85" s="444"/>
      <c r="UU85" s="444"/>
      <c r="UV85" s="444"/>
      <c r="UW85" s="444"/>
      <c r="UX85" s="444"/>
      <c r="UY85" s="444"/>
      <c r="UZ85" s="444"/>
      <c r="VA85" s="444"/>
      <c r="VB85" s="444"/>
      <c r="VC85" s="444"/>
      <c r="VD85" s="444"/>
      <c r="VE85" s="444"/>
      <c r="VF85" s="444"/>
      <c r="VG85" s="444"/>
      <c r="VH85" s="444"/>
      <c r="VI85" s="444"/>
      <c r="VJ85" s="444"/>
      <c r="VK85" s="444"/>
      <c r="VL85" s="444"/>
      <c r="VM85" s="444"/>
      <c r="VN85" s="444"/>
      <c r="VO85" s="444"/>
      <c r="VP85" s="444"/>
      <c r="VQ85" s="444"/>
      <c r="VR85" s="444"/>
      <c r="VS85" s="444"/>
      <c r="VT85" s="444"/>
      <c r="VU85" s="444"/>
      <c r="VV85" s="444"/>
      <c r="VW85" s="444"/>
      <c r="VX85" s="444"/>
      <c r="VY85" s="444"/>
      <c r="VZ85" s="444"/>
      <c r="WA85" s="444"/>
      <c r="WB85" s="444"/>
      <c r="WC85" s="444"/>
      <c r="WD85" s="444"/>
      <c r="WE85" s="444"/>
      <c r="WF85" s="444"/>
      <c r="WG85" s="444"/>
      <c r="WH85" s="444"/>
      <c r="WI85" s="444"/>
      <c r="WJ85" s="444"/>
      <c r="WK85" s="444"/>
      <c r="WL85" s="444"/>
      <c r="WM85" s="444"/>
      <c r="WN85" s="444"/>
      <c r="WO85" s="444"/>
      <c r="WP85" s="444"/>
      <c r="WQ85" s="444"/>
      <c r="WR85" s="444"/>
      <c r="WS85" s="444"/>
      <c r="WT85" s="444"/>
      <c r="WU85" s="444"/>
      <c r="WV85" s="444"/>
      <c r="WW85" s="444"/>
      <c r="WX85" s="444"/>
      <c r="WY85" s="444"/>
      <c r="WZ85" s="444"/>
      <c r="XA85" s="444"/>
      <c r="XB85" s="444"/>
      <c r="XC85" s="444"/>
      <c r="XD85" s="444"/>
      <c r="XE85" s="444"/>
      <c r="XF85" s="444"/>
      <c r="XG85" s="738"/>
    </row>
    <row r="86" spans="1:631" s="740" customFormat="1" ht="14.4">
      <c r="A86" s="444"/>
      <c r="B86" s="1163" t="s">
        <v>241</v>
      </c>
      <c r="C86" s="1164" t="s">
        <v>850</v>
      </c>
      <c r="D86" s="1174">
        <v>15</v>
      </c>
      <c r="E86" s="374">
        <f t="shared" si="16"/>
        <v>7.4176269553293192E-3</v>
      </c>
      <c r="F86" s="1166" t="s">
        <v>29</v>
      </c>
      <c r="G86" s="1167">
        <v>43</v>
      </c>
      <c r="H86" s="1168">
        <f t="shared" si="19"/>
        <v>20</v>
      </c>
      <c r="I86" s="1169">
        <f t="shared" si="20"/>
        <v>13.5</v>
      </c>
      <c r="J86" s="1169">
        <f t="shared" si="21"/>
        <v>13.5</v>
      </c>
      <c r="K86" s="447">
        <f t="shared" si="22"/>
        <v>0</v>
      </c>
      <c r="L86" s="448">
        <v>860</v>
      </c>
      <c r="M86" s="447"/>
      <c r="N86" s="1170">
        <v>87.07</v>
      </c>
      <c r="O86" s="1170">
        <v>580.5</v>
      </c>
      <c r="P86" s="449">
        <f t="shared" si="23"/>
        <v>0</v>
      </c>
      <c r="Q86" s="1170">
        <v>580.5</v>
      </c>
      <c r="R86" s="449"/>
      <c r="S86" s="450"/>
      <c r="T86" s="449"/>
      <c r="U86" s="451">
        <v>0</v>
      </c>
      <c r="V86" s="450">
        <f t="shared" si="26"/>
        <v>0</v>
      </c>
      <c r="W86" s="449">
        <f t="shared" si="26"/>
        <v>0</v>
      </c>
      <c r="X86" s="449">
        <f>-PV(Discount_Rate,D86,U86)*G86</f>
        <v>0</v>
      </c>
      <c r="Y86" s="452">
        <f t="shared" si="17"/>
        <v>0.7716332514236377</v>
      </c>
      <c r="Z86" s="450">
        <f t="shared" si="18"/>
        <v>663.60459622432847</v>
      </c>
      <c r="AA86" s="453" t="str">
        <f t="shared" si="24"/>
        <v/>
      </c>
      <c r="AB86" s="1171" t="str">
        <f t="shared" si="25"/>
        <v/>
      </c>
      <c r="AC86" s="444"/>
      <c r="AD86" s="444"/>
      <c r="AE86" s="444"/>
      <c r="AF86" s="444"/>
      <c r="AG86" s="444"/>
      <c r="AH86" s="444"/>
      <c r="AI86" s="444"/>
      <c r="AJ86" s="444"/>
      <c r="AK86" s="444"/>
      <c r="AL86" s="444"/>
      <c r="AM86" s="444"/>
      <c r="AN86" s="444"/>
      <c r="AO86" s="444"/>
      <c r="AP86" s="444"/>
      <c r="AQ86" s="444"/>
      <c r="AR86" s="444"/>
      <c r="AS86" s="444"/>
      <c r="AT86" s="444"/>
      <c r="AU86" s="444"/>
      <c r="AV86" s="444"/>
      <c r="AW86" s="444"/>
      <c r="AX86" s="444"/>
      <c r="AY86" s="444"/>
      <c r="AZ86" s="444"/>
      <c r="BA86" s="444"/>
      <c r="BB86" s="444"/>
      <c r="BC86" s="444"/>
      <c r="BD86" s="444"/>
      <c r="BE86" s="444"/>
      <c r="BF86" s="444"/>
      <c r="BG86" s="444"/>
      <c r="BH86" s="444"/>
      <c r="BI86" s="444"/>
      <c r="BJ86" s="444"/>
      <c r="BK86" s="444"/>
      <c r="BL86" s="444"/>
      <c r="BM86" s="444"/>
      <c r="BN86" s="444"/>
      <c r="BO86" s="444"/>
      <c r="BP86" s="444"/>
      <c r="BQ86" s="444"/>
      <c r="BR86" s="444"/>
      <c r="BS86" s="444"/>
      <c r="BT86" s="444"/>
      <c r="BU86" s="444"/>
      <c r="BV86" s="444"/>
      <c r="BW86" s="444"/>
      <c r="BX86" s="444"/>
      <c r="BY86" s="444"/>
      <c r="BZ86" s="444"/>
      <c r="CA86" s="444"/>
      <c r="CB86" s="444"/>
      <c r="CC86" s="444"/>
      <c r="CD86" s="444"/>
      <c r="CE86" s="444"/>
      <c r="CF86" s="444"/>
      <c r="CG86" s="444"/>
      <c r="CH86" s="444"/>
      <c r="CI86" s="444"/>
      <c r="CJ86" s="444"/>
      <c r="CK86" s="444"/>
      <c r="CL86" s="444"/>
      <c r="CM86" s="444"/>
      <c r="CN86" s="444"/>
      <c r="CO86" s="444"/>
      <c r="CP86" s="444"/>
      <c r="CQ86" s="444"/>
      <c r="CR86" s="444"/>
      <c r="CS86" s="444"/>
      <c r="CT86" s="444"/>
      <c r="CU86" s="444"/>
      <c r="CV86" s="444"/>
      <c r="CW86" s="444"/>
      <c r="CX86" s="444"/>
      <c r="CY86" s="444"/>
      <c r="CZ86" s="444"/>
      <c r="DA86" s="444"/>
      <c r="DB86" s="444"/>
      <c r="DC86" s="444"/>
      <c r="DD86" s="444"/>
      <c r="DE86" s="444"/>
      <c r="DF86" s="444"/>
      <c r="DG86" s="444"/>
      <c r="DH86" s="444"/>
      <c r="DI86" s="444"/>
      <c r="DJ86" s="444"/>
      <c r="DK86" s="444"/>
      <c r="DL86" s="444"/>
      <c r="DM86" s="444"/>
      <c r="DN86" s="444"/>
      <c r="DO86" s="444"/>
      <c r="DP86" s="444"/>
      <c r="DQ86" s="444"/>
      <c r="DR86" s="444"/>
      <c r="DS86" s="444"/>
      <c r="DT86" s="444"/>
      <c r="DU86" s="444"/>
      <c r="DV86" s="444"/>
      <c r="DW86" s="444"/>
      <c r="DX86" s="444"/>
      <c r="DY86" s="444"/>
      <c r="DZ86" s="444"/>
      <c r="EA86" s="444"/>
      <c r="EB86" s="444"/>
      <c r="EC86" s="444"/>
      <c r="ED86" s="444"/>
      <c r="EE86" s="444"/>
      <c r="EF86" s="444"/>
      <c r="EG86" s="444"/>
      <c r="EH86" s="444"/>
      <c r="EI86" s="444"/>
      <c r="EJ86" s="444"/>
      <c r="EK86" s="444"/>
      <c r="EL86" s="444"/>
      <c r="EM86" s="444"/>
      <c r="EN86" s="444"/>
      <c r="EO86" s="444"/>
      <c r="EP86" s="444"/>
      <c r="EQ86" s="444"/>
      <c r="ER86" s="444"/>
      <c r="ES86" s="444"/>
      <c r="ET86" s="444"/>
      <c r="EU86" s="444"/>
      <c r="EV86" s="444"/>
      <c r="EW86" s="444"/>
      <c r="EX86" s="444"/>
      <c r="EY86" s="444"/>
      <c r="EZ86" s="444"/>
      <c r="FA86" s="444"/>
      <c r="FB86" s="444"/>
      <c r="FC86" s="444"/>
      <c r="FD86" s="444"/>
      <c r="FE86" s="444"/>
      <c r="FF86" s="444"/>
      <c r="FG86" s="444"/>
      <c r="FH86" s="444"/>
      <c r="FI86" s="444"/>
      <c r="FJ86" s="444"/>
      <c r="FK86" s="444"/>
      <c r="FL86" s="444"/>
      <c r="FM86" s="444"/>
      <c r="FN86" s="444"/>
      <c r="FO86" s="444"/>
      <c r="FP86" s="444"/>
      <c r="FQ86" s="444"/>
      <c r="FR86" s="444"/>
      <c r="FS86" s="444"/>
      <c r="FT86" s="444"/>
      <c r="FU86" s="444"/>
      <c r="FV86" s="444"/>
      <c r="FW86" s="444"/>
      <c r="FX86" s="444"/>
      <c r="FY86" s="444"/>
      <c r="FZ86" s="444"/>
      <c r="GA86" s="444"/>
      <c r="GB86" s="444"/>
      <c r="GC86" s="444"/>
      <c r="GD86" s="444"/>
      <c r="GE86" s="444"/>
      <c r="GF86" s="444"/>
      <c r="GG86" s="444"/>
      <c r="GH86" s="444"/>
      <c r="GI86" s="444"/>
      <c r="GJ86" s="444"/>
      <c r="GK86" s="444"/>
      <c r="GL86" s="444"/>
      <c r="GM86" s="444"/>
      <c r="GN86" s="444"/>
      <c r="GO86" s="444"/>
      <c r="GP86" s="444"/>
      <c r="GQ86" s="444"/>
      <c r="GR86" s="444"/>
      <c r="GS86" s="444"/>
      <c r="GT86" s="444"/>
      <c r="GU86" s="444"/>
      <c r="GV86" s="444"/>
      <c r="GW86" s="444"/>
      <c r="GX86" s="444"/>
      <c r="GY86" s="444"/>
      <c r="GZ86" s="444"/>
      <c r="HA86" s="444"/>
      <c r="HB86" s="444"/>
      <c r="HC86" s="444"/>
      <c r="HD86" s="444"/>
      <c r="HE86" s="444"/>
      <c r="HF86" s="444"/>
      <c r="HG86" s="444"/>
      <c r="HH86" s="444"/>
      <c r="HI86" s="444"/>
      <c r="HJ86" s="444"/>
      <c r="HK86" s="444"/>
      <c r="HL86" s="444"/>
      <c r="HM86" s="444"/>
      <c r="HN86" s="444"/>
      <c r="HO86" s="444"/>
      <c r="HP86" s="444"/>
      <c r="HQ86" s="444"/>
      <c r="HR86" s="444"/>
      <c r="HS86" s="444"/>
      <c r="HT86" s="444"/>
      <c r="HU86" s="444"/>
      <c r="HV86" s="444"/>
      <c r="HW86" s="444"/>
      <c r="HX86" s="444"/>
      <c r="HY86" s="444"/>
      <c r="HZ86" s="444"/>
      <c r="IA86" s="444"/>
      <c r="IB86" s="444"/>
      <c r="IC86" s="444"/>
      <c r="ID86" s="444"/>
      <c r="IE86" s="444"/>
      <c r="IF86" s="444"/>
      <c r="IG86" s="444"/>
      <c r="IH86" s="444"/>
      <c r="II86" s="444"/>
      <c r="IJ86" s="444"/>
      <c r="IK86" s="444"/>
      <c r="IL86" s="444"/>
      <c r="IM86" s="444"/>
      <c r="IN86" s="444"/>
      <c r="IO86" s="444"/>
      <c r="IP86" s="444"/>
      <c r="IQ86" s="444"/>
      <c r="IR86" s="444"/>
      <c r="IS86" s="444"/>
      <c r="IT86" s="444"/>
      <c r="IU86" s="444"/>
      <c r="IV86" s="444"/>
      <c r="IW86" s="444"/>
      <c r="IX86" s="444"/>
      <c r="IY86" s="444"/>
      <c r="IZ86" s="444"/>
      <c r="JA86" s="444"/>
      <c r="JB86" s="444"/>
      <c r="JC86" s="444"/>
      <c r="JD86" s="444"/>
      <c r="JE86" s="444"/>
      <c r="JF86" s="444"/>
      <c r="JG86" s="444"/>
      <c r="JH86" s="444"/>
      <c r="JI86" s="444"/>
      <c r="JJ86" s="444"/>
      <c r="JK86" s="444"/>
      <c r="JL86" s="444"/>
      <c r="JM86" s="444"/>
      <c r="JN86" s="444"/>
      <c r="JO86" s="444"/>
      <c r="JP86" s="444"/>
      <c r="JQ86" s="444"/>
      <c r="JR86" s="444"/>
      <c r="JS86" s="444"/>
      <c r="JT86" s="444"/>
      <c r="JU86" s="444"/>
      <c r="JV86" s="444"/>
      <c r="JW86" s="444"/>
      <c r="JX86" s="444"/>
      <c r="JY86" s="444"/>
      <c r="JZ86" s="444"/>
      <c r="KA86" s="444"/>
      <c r="KB86" s="444"/>
      <c r="KC86" s="444"/>
      <c r="KD86" s="444"/>
      <c r="KE86" s="444"/>
      <c r="KF86" s="444"/>
      <c r="KG86" s="444"/>
      <c r="KH86" s="444"/>
      <c r="KI86" s="444"/>
      <c r="KJ86" s="444"/>
      <c r="KK86" s="444"/>
      <c r="KL86" s="444"/>
      <c r="KM86" s="444"/>
      <c r="KN86" s="444"/>
      <c r="KO86" s="444"/>
      <c r="KP86" s="444"/>
      <c r="KQ86" s="444"/>
      <c r="KR86" s="444"/>
      <c r="KS86" s="444"/>
      <c r="KT86" s="444"/>
      <c r="KU86" s="444"/>
      <c r="KV86" s="444"/>
      <c r="KW86" s="444"/>
      <c r="KX86" s="444"/>
      <c r="KY86" s="444"/>
      <c r="KZ86" s="444"/>
      <c r="LA86" s="444"/>
      <c r="LB86" s="444"/>
      <c r="LC86" s="444"/>
      <c r="LD86" s="444"/>
      <c r="LE86" s="444"/>
      <c r="LF86" s="444"/>
      <c r="LG86" s="444"/>
      <c r="LH86" s="444"/>
      <c r="LI86" s="444"/>
      <c r="LJ86" s="444"/>
      <c r="LK86" s="444"/>
      <c r="LL86" s="444"/>
      <c r="LM86" s="444"/>
      <c r="LN86" s="444"/>
      <c r="LO86" s="444"/>
      <c r="LP86" s="444"/>
      <c r="LQ86" s="444"/>
      <c r="LR86" s="444"/>
      <c r="LS86" s="444"/>
      <c r="LT86" s="444"/>
      <c r="LU86" s="444"/>
      <c r="LV86" s="444"/>
      <c r="LW86" s="444"/>
      <c r="LX86" s="444"/>
      <c r="LY86" s="444"/>
      <c r="LZ86" s="444"/>
      <c r="MA86" s="444"/>
      <c r="MB86" s="444"/>
      <c r="MC86" s="444"/>
      <c r="MD86" s="444"/>
      <c r="ME86" s="444"/>
      <c r="MF86" s="444"/>
      <c r="MG86" s="444"/>
      <c r="MH86" s="444"/>
      <c r="MI86" s="444"/>
      <c r="MJ86" s="444"/>
      <c r="MK86" s="444"/>
      <c r="ML86" s="444"/>
      <c r="MM86" s="444"/>
      <c r="MN86" s="444"/>
      <c r="MO86" s="444"/>
      <c r="MP86" s="444"/>
      <c r="MQ86" s="444"/>
      <c r="MR86" s="444"/>
      <c r="MS86" s="444"/>
      <c r="MT86" s="444"/>
      <c r="MU86" s="444"/>
      <c r="MV86" s="444"/>
      <c r="MW86" s="444"/>
      <c r="MX86" s="444"/>
      <c r="MY86" s="444"/>
      <c r="MZ86" s="444"/>
      <c r="NA86" s="444"/>
      <c r="NB86" s="444"/>
      <c r="NC86" s="444"/>
      <c r="ND86" s="444"/>
      <c r="NE86" s="444"/>
      <c r="NF86" s="444"/>
      <c r="NG86" s="444"/>
      <c r="NH86" s="444"/>
      <c r="NI86" s="444"/>
      <c r="NJ86" s="444"/>
      <c r="NK86" s="444"/>
      <c r="NL86" s="444"/>
      <c r="NM86" s="444"/>
      <c r="NN86" s="444"/>
      <c r="NO86" s="444"/>
      <c r="NP86" s="444"/>
      <c r="NQ86" s="444"/>
      <c r="NR86" s="444"/>
      <c r="NS86" s="444"/>
      <c r="NT86" s="444"/>
      <c r="NU86" s="444"/>
      <c r="NV86" s="444"/>
      <c r="NW86" s="444"/>
      <c r="NX86" s="444"/>
      <c r="NY86" s="444"/>
      <c r="NZ86" s="444"/>
      <c r="OA86" s="444"/>
      <c r="OB86" s="444"/>
      <c r="OC86" s="444"/>
      <c r="OD86" s="444"/>
      <c r="OE86" s="444"/>
      <c r="OF86" s="444"/>
      <c r="OG86" s="444"/>
      <c r="OH86" s="444"/>
      <c r="OI86" s="444"/>
      <c r="OJ86" s="444"/>
      <c r="OK86" s="444"/>
      <c r="OL86" s="444"/>
      <c r="OM86" s="444"/>
      <c r="ON86" s="444"/>
      <c r="OO86" s="444"/>
      <c r="OP86" s="444"/>
      <c r="OQ86" s="444"/>
      <c r="OR86" s="444"/>
      <c r="OS86" s="444"/>
      <c r="OT86" s="444"/>
      <c r="OU86" s="444"/>
      <c r="OV86" s="444"/>
      <c r="OW86" s="444"/>
      <c r="OX86" s="444"/>
      <c r="OY86" s="444"/>
      <c r="OZ86" s="444"/>
      <c r="PA86" s="444"/>
      <c r="PB86" s="444"/>
      <c r="PC86" s="444"/>
      <c r="PD86" s="444"/>
      <c r="PE86" s="444"/>
      <c r="PF86" s="444"/>
      <c r="PG86" s="444"/>
      <c r="PH86" s="444"/>
      <c r="PI86" s="444"/>
      <c r="PJ86" s="444"/>
      <c r="PK86" s="444"/>
      <c r="PL86" s="444"/>
      <c r="PM86" s="444"/>
      <c r="PN86" s="444"/>
      <c r="PO86" s="444"/>
      <c r="PP86" s="444"/>
      <c r="PQ86" s="444"/>
      <c r="PR86" s="444"/>
      <c r="PS86" s="444"/>
      <c r="PT86" s="444"/>
      <c r="PU86" s="444"/>
      <c r="PV86" s="444"/>
      <c r="PW86" s="444"/>
      <c r="PX86" s="444"/>
      <c r="PY86" s="444"/>
      <c r="PZ86" s="444"/>
      <c r="QA86" s="444"/>
      <c r="QB86" s="444"/>
      <c r="QC86" s="444"/>
      <c r="QD86" s="444"/>
      <c r="QE86" s="444"/>
      <c r="QF86" s="444"/>
      <c r="QG86" s="444"/>
      <c r="QH86" s="444"/>
      <c r="QI86" s="444"/>
      <c r="QJ86" s="444"/>
      <c r="QK86" s="444"/>
      <c r="QL86" s="444"/>
      <c r="QM86" s="444"/>
      <c r="QN86" s="444"/>
      <c r="QO86" s="444"/>
      <c r="QP86" s="444"/>
      <c r="QQ86" s="444"/>
      <c r="QR86" s="444"/>
      <c r="QS86" s="444"/>
      <c r="QT86" s="444"/>
      <c r="QU86" s="444"/>
      <c r="QV86" s="444"/>
      <c r="QW86" s="444"/>
      <c r="QX86" s="444"/>
      <c r="QY86" s="444"/>
      <c r="QZ86" s="444"/>
      <c r="RA86" s="444"/>
      <c r="RB86" s="444"/>
      <c r="RC86" s="444"/>
      <c r="RD86" s="444"/>
      <c r="RE86" s="444"/>
      <c r="RF86" s="444"/>
      <c r="RG86" s="444"/>
      <c r="RH86" s="444"/>
      <c r="RI86" s="444"/>
      <c r="RJ86" s="444"/>
      <c r="RK86" s="444"/>
      <c r="RL86" s="444"/>
      <c r="RM86" s="444"/>
      <c r="RN86" s="444"/>
      <c r="RO86" s="444"/>
      <c r="RP86" s="444"/>
      <c r="RQ86" s="444"/>
      <c r="RR86" s="444"/>
      <c r="RS86" s="444"/>
      <c r="RT86" s="444"/>
      <c r="RU86" s="444"/>
      <c r="RV86" s="444"/>
      <c r="RW86" s="444"/>
      <c r="RX86" s="444"/>
      <c r="RY86" s="444"/>
      <c r="RZ86" s="444"/>
      <c r="SA86" s="444"/>
      <c r="SB86" s="444"/>
      <c r="SC86" s="444"/>
      <c r="SD86" s="444"/>
      <c r="SE86" s="444"/>
      <c r="SF86" s="444"/>
      <c r="SG86" s="444"/>
      <c r="SH86" s="444"/>
      <c r="SI86" s="444"/>
      <c r="SJ86" s="444"/>
      <c r="SK86" s="444"/>
      <c r="SL86" s="444"/>
      <c r="SM86" s="444"/>
      <c r="SN86" s="444"/>
      <c r="SO86" s="444"/>
      <c r="SP86" s="444"/>
      <c r="SQ86" s="444"/>
      <c r="SR86" s="444"/>
      <c r="SS86" s="444"/>
      <c r="ST86" s="444"/>
      <c r="SU86" s="444"/>
      <c r="SV86" s="444"/>
      <c r="SW86" s="444"/>
      <c r="SX86" s="444"/>
      <c r="SY86" s="444"/>
      <c r="SZ86" s="444"/>
      <c r="TA86" s="444"/>
      <c r="TB86" s="444"/>
      <c r="TC86" s="444"/>
      <c r="TD86" s="444"/>
      <c r="TE86" s="444"/>
      <c r="TF86" s="444"/>
      <c r="TG86" s="444"/>
      <c r="TH86" s="444"/>
      <c r="TI86" s="444"/>
      <c r="TJ86" s="444"/>
      <c r="TK86" s="444"/>
      <c r="TL86" s="444"/>
      <c r="TM86" s="444"/>
      <c r="TN86" s="444"/>
      <c r="TO86" s="444"/>
      <c r="TP86" s="444"/>
      <c r="TQ86" s="444"/>
      <c r="TR86" s="444"/>
      <c r="TS86" s="444"/>
      <c r="TT86" s="444"/>
      <c r="TU86" s="444"/>
      <c r="TV86" s="444"/>
      <c r="TW86" s="444"/>
      <c r="TX86" s="444"/>
      <c r="TY86" s="444"/>
      <c r="TZ86" s="444"/>
      <c r="UA86" s="444"/>
      <c r="UB86" s="444"/>
      <c r="UC86" s="444"/>
      <c r="UD86" s="444"/>
      <c r="UE86" s="444"/>
      <c r="UF86" s="444"/>
      <c r="UG86" s="444"/>
      <c r="UH86" s="444"/>
      <c r="UI86" s="444"/>
      <c r="UJ86" s="444"/>
      <c r="UK86" s="444"/>
      <c r="UL86" s="444"/>
      <c r="UM86" s="444"/>
      <c r="UN86" s="444"/>
      <c r="UO86" s="444"/>
      <c r="UP86" s="444"/>
      <c r="UQ86" s="444"/>
      <c r="UR86" s="444"/>
      <c r="US86" s="444"/>
      <c r="UT86" s="444"/>
      <c r="UU86" s="444"/>
      <c r="UV86" s="444"/>
      <c r="UW86" s="444"/>
      <c r="UX86" s="444"/>
      <c r="UY86" s="444"/>
      <c r="UZ86" s="444"/>
      <c r="VA86" s="444"/>
      <c r="VB86" s="444"/>
      <c r="VC86" s="444"/>
      <c r="VD86" s="444"/>
      <c r="VE86" s="444"/>
      <c r="VF86" s="444"/>
      <c r="VG86" s="444"/>
      <c r="VH86" s="444"/>
      <c r="VI86" s="444"/>
      <c r="VJ86" s="444"/>
      <c r="VK86" s="444"/>
      <c r="VL86" s="444"/>
      <c r="VM86" s="444"/>
      <c r="VN86" s="444"/>
      <c r="VO86" s="444"/>
      <c r="VP86" s="444"/>
      <c r="VQ86" s="444"/>
      <c r="VR86" s="444"/>
      <c r="VS86" s="444"/>
      <c r="VT86" s="444"/>
      <c r="VU86" s="444"/>
      <c r="VV86" s="444"/>
      <c r="VW86" s="444"/>
      <c r="VX86" s="444"/>
      <c r="VY86" s="444"/>
      <c r="VZ86" s="444"/>
      <c r="WA86" s="444"/>
      <c r="WB86" s="444"/>
      <c r="WC86" s="444"/>
      <c r="WD86" s="444"/>
      <c r="WE86" s="444"/>
      <c r="WF86" s="444"/>
      <c r="WG86" s="444"/>
      <c r="WH86" s="444"/>
      <c r="WI86" s="444"/>
      <c r="WJ86" s="444"/>
      <c r="WK86" s="444"/>
      <c r="WL86" s="444"/>
      <c r="WM86" s="444"/>
      <c r="WN86" s="444"/>
      <c r="WO86" s="444"/>
      <c r="WP86" s="444"/>
      <c r="WQ86" s="444"/>
      <c r="WR86" s="444"/>
      <c r="WS86" s="444"/>
      <c r="WT86" s="444"/>
      <c r="WU86" s="444"/>
      <c r="WV86" s="444"/>
      <c r="WW86" s="444"/>
      <c r="WX86" s="444"/>
      <c r="WY86" s="444"/>
      <c r="WZ86" s="444"/>
      <c r="XA86" s="444"/>
      <c r="XB86" s="444"/>
      <c r="XC86" s="444"/>
      <c r="XD86" s="444"/>
      <c r="XE86" s="444"/>
      <c r="XF86" s="444"/>
      <c r="XG86" s="738"/>
    </row>
    <row r="87" spans="1:631" s="740" customFormat="1" ht="14.4">
      <c r="A87" s="444"/>
      <c r="B87" s="1163" t="s">
        <v>241</v>
      </c>
      <c r="C87" s="1164" t="s">
        <v>851</v>
      </c>
      <c r="D87" s="1174">
        <v>15</v>
      </c>
      <c r="E87" s="374">
        <f t="shared" si="16"/>
        <v>1.5007756863108158E-2</v>
      </c>
      <c r="F87" s="1166" t="s">
        <v>29</v>
      </c>
      <c r="G87" s="1167">
        <v>87</v>
      </c>
      <c r="H87" s="1168">
        <f t="shared" si="19"/>
        <v>20</v>
      </c>
      <c r="I87" s="1169">
        <f t="shared" si="20"/>
        <v>37.153103448275864</v>
      </c>
      <c r="J87" s="1169">
        <f t="shared" si="21"/>
        <v>37.153103448275864</v>
      </c>
      <c r="K87" s="447">
        <f t="shared" si="22"/>
        <v>0</v>
      </c>
      <c r="L87" s="448">
        <v>1740</v>
      </c>
      <c r="M87" s="447"/>
      <c r="N87" s="1170">
        <v>484.54</v>
      </c>
      <c r="O87" s="1170">
        <v>3232.32</v>
      </c>
      <c r="P87" s="449">
        <f t="shared" si="23"/>
        <v>0</v>
      </c>
      <c r="Q87" s="1170">
        <v>3232.32</v>
      </c>
      <c r="R87" s="449"/>
      <c r="S87" s="450"/>
      <c r="T87" s="449"/>
      <c r="U87" s="451">
        <v>0</v>
      </c>
      <c r="V87" s="450">
        <f t="shared" si="26"/>
        <v>0</v>
      </c>
      <c r="W87" s="449">
        <f t="shared" si="26"/>
        <v>0</v>
      </c>
      <c r="X87" s="449">
        <f>-PV(Discount_Rate,D87,U87)*G87</f>
        <v>0</v>
      </c>
      <c r="Y87" s="452">
        <f t="shared" si="17"/>
        <v>0.7716332514236377</v>
      </c>
      <c r="Z87" s="450">
        <f t="shared" si="18"/>
        <v>1342.6418574771296</v>
      </c>
      <c r="AA87" s="453" t="str">
        <f t="shared" si="24"/>
        <v/>
      </c>
      <c r="AB87" s="1171" t="str">
        <f t="shared" si="25"/>
        <v/>
      </c>
      <c r="AC87" s="444"/>
      <c r="AD87" s="444"/>
      <c r="AE87" s="444"/>
      <c r="AF87" s="444"/>
      <c r="AG87" s="444"/>
      <c r="AH87" s="444"/>
      <c r="AI87" s="444"/>
      <c r="AJ87" s="444"/>
      <c r="AK87" s="444"/>
      <c r="AL87" s="444"/>
      <c r="AM87" s="444"/>
      <c r="AN87" s="444"/>
      <c r="AO87" s="444"/>
      <c r="AP87" s="444"/>
      <c r="AQ87" s="444"/>
      <c r="AR87" s="444"/>
      <c r="AS87" s="444"/>
      <c r="AT87" s="444"/>
      <c r="AU87" s="444"/>
      <c r="AV87" s="444"/>
      <c r="AW87" s="444"/>
      <c r="AX87" s="444"/>
      <c r="AY87" s="444"/>
      <c r="AZ87" s="444"/>
      <c r="BA87" s="444"/>
      <c r="BB87" s="444"/>
      <c r="BC87" s="444"/>
      <c r="BD87" s="444"/>
      <c r="BE87" s="444"/>
      <c r="BF87" s="444"/>
      <c r="BG87" s="444"/>
      <c r="BH87" s="444"/>
      <c r="BI87" s="444"/>
      <c r="BJ87" s="444"/>
      <c r="BK87" s="444"/>
      <c r="BL87" s="444"/>
      <c r="BM87" s="444"/>
      <c r="BN87" s="444"/>
      <c r="BO87" s="444"/>
      <c r="BP87" s="444"/>
      <c r="BQ87" s="444"/>
      <c r="BR87" s="444"/>
      <c r="BS87" s="444"/>
      <c r="BT87" s="444"/>
      <c r="BU87" s="444"/>
      <c r="BV87" s="444"/>
      <c r="BW87" s="444"/>
      <c r="BX87" s="444"/>
      <c r="BY87" s="444"/>
      <c r="BZ87" s="444"/>
      <c r="CA87" s="444"/>
      <c r="CB87" s="444"/>
      <c r="CC87" s="444"/>
      <c r="CD87" s="444"/>
      <c r="CE87" s="444"/>
      <c r="CF87" s="444"/>
      <c r="CG87" s="444"/>
      <c r="CH87" s="444"/>
      <c r="CI87" s="444"/>
      <c r="CJ87" s="444"/>
      <c r="CK87" s="444"/>
      <c r="CL87" s="444"/>
      <c r="CM87" s="444"/>
      <c r="CN87" s="444"/>
      <c r="CO87" s="444"/>
      <c r="CP87" s="444"/>
      <c r="CQ87" s="444"/>
      <c r="CR87" s="444"/>
      <c r="CS87" s="444"/>
      <c r="CT87" s="444"/>
      <c r="CU87" s="444"/>
      <c r="CV87" s="444"/>
      <c r="CW87" s="444"/>
      <c r="CX87" s="444"/>
      <c r="CY87" s="444"/>
      <c r="CZ87" s="444"/>
      <c r="DA87" s="444"/>
      <c r="DB87" s="444"/>
      <c r="DC87" s="444"/>
      <c r="DD87" s="444"/>
      <c r="DE87" s="444"/>
      <c r="DF87" s="444"/>
      <c r="DG87" s="444"/>
      <c r="DH87" s="444"/>
      <c r="DI87" s="444"/>
      <c r="DJ87" s="444"/>
      <c r="DK87" s="444"/>
      <c r="DL87" s="444"/>
      <c r="DM87" s="444"/>
      <c r="DN87" s="444"/>
      <c r="DO87" s="444"/>
      <c r="DP87" s="444"/>
      <c r="DQ87" s="444"/>
      <c r="DR87" s="444"/>
      <c r="DS87" s="444"/>
      <c r="DT87" s="444"/>
      <c r="DU87" s="444"/>
      <c r="DV87" s="444"/>
      <c r="DW87" s="444"/>
      <c r="DX87" s="444"/>
      <c r="DY87" s="444"/>
      <c r="DZ87" s="444"/>
      <c r="EA87" s="444"/>
      <c r="EB87" s="444"/>
      <c r="EC87" s="444"/>
      <c r="ED87" s="444"/>
      <c r="EE87" s="444"/>
      <c r="EF87" s="444"/>
      <c r="EG87" s="444"/>
      <c r="EH87" s="444"/>
      <c r="EI87" s="444"/>
      <c r="EJ87" s="444"/>
      <c r="EK87" s="444"/>
      <c r="EL87" s="444"/>
      <c r="EM87" s="444"/>
      <c r="EN87" s="444"/>
      <c r="EO87" s="444"/>
      <c r="EP87" s="444"/>
      <c r="EQ87" s="444"/>
      <c r="ER87" s="444"/>
      <c r="ES87" s="444"/>
      <c r="ET87" s="444"/>
      <c r="EU87" s="444"/>
      <c r="EV87" s="444"/>
      <c r="EW87" s="444"/>
      <c r="EX87" s="444"/>
      <c r="EY87" s="444"/>
      <c r="EZ87" s="444"/>
      <c r="FA87" s="444"/>
      <c r="FB87" s="444"/>
      <c r="FC87" s="444"/>
      <c r="FD87" s="444"/>
      <c r="FE87" s="444"/>
      <c r="FF87" s="444"/>
      <c r="FG87" s="444"/>
      <c r="FH87" s="444"/>
      <c r="FI87" s="444"/>
      <c r="FJ87" s="444"/>
      <c r="FK87" s="444"/>
      <c r="FL87" s="444"/>
      <c r="FM87" s="444"/>
      <c r="FN87" s="444"/>
      <c r="FO87" s="444"/>
      <c r="FP87" s="444"/>
      <c r="FQ87" s="444"/>
      <c r="FR87" s="444"/>
      <c r="FS87" s="444"/>
      <c r="FT87" s="444"/>
      <c r="FU87" s="444"/>
      <c r="FV87" s="444"/>
      <c r="FW87" s="444"/>
      <c r="FX87" s="444"/>
      <c r="FY87" s="444"/>
      <c r="FZ87" s="444"/>
      <c r="GA87" s="444"/>
      <c r="GB87" s="444"/>
      <c r="GC87" s="444"/>
      <c r="GD87" s="444"/>
      <c r="GE87" s="444"/>
      <c r="GF87" s="444"/>
      <c r="GG87" s="444"/>
      <c r="GH87" s="444"/>
      <c r="GI87" s="444"/>
      <c r="GJ87" s="444"/>
      <c r="GK87" s="444"/>
      <c r="GL87" s="444"/>
      <c r="GM87" s="444"/>
      <c r="GN87" s="444"/>
      <c r="GO87" s="444"/>
      <c r="GP87" s="444"/>
      <c r="GQ87" s="444"/>
      <c r="GR87" s="444"/>
      <c r="GS87" s="444"/>
      <c r="GT87" s="444"/>
      <c r="GU87" s="444"/>
      <c r="GV87" s="444"/>
      <c r="GW87" s="444"/>
      <c r="GX87" s="444"/>
      <c r="GY87" s="444"/>
      <c r="GZ87" s="444"/>
      <c r="HA87" s="444"/>
      <c r="HB87" s="444"/>
      <c r="HC87" s="444"/>
      <c r="HD87" s="444"/>
      <c r="HE87" s="444"/>
      <c r="HF87" s="444"/>
      <c r="HG87" s="444"/>
      <c r="HH87" s="444"/>
      <c r="HI87" s="444"/>
      <c r="HJ87" s="444"/>
      <c r="HK87" s="444"/>
      <c r="HL87" s="444"/>
      <c r="HM87" s="444"/>
      <c r="HN87" s="444"/>
      <c r="HO87" s="444"/>
      <c r="HP87" s="444"/>
      <c r="HQ87" s="444"/>
      <c r="HR87" s="444"/>
      <c r="HS87" s="444"/>
      <c r="HT87" s="444"/>
      <c r="HU87" s="444"/>
      <c r="HV87" s="444"/>
      <c r="HW87" s="444"/>
      <c r="HX87" s="444"/>
      <c r="HY87" s="444"/>
      <c r="HZ87" s="444"/>
      <c r="IA87" s="444"/>
      <c r="IB87" s="444"/>
      <c r="IC87" s="444"/>
      <c r="ID87" s="444"/>
      <c r="IE87" s="444"/>
      <c r="IF87" s="444"/>
      <c r="IG87" s="444"/>
      <c r="IH87" s="444"/>
      <c r="II87" s="444"/>
      <c r="IJ87" s="444"/>
      <c r="IK87" s="444"/>
      <c r="IL87" s="444"/>
      <c r="IM87" s="444"/>
      <c r="IN87" s="444"/>
      <c r="IO87" s="444"/>
      <c r="IP87" s="444"/>
      <c r="IQ87" s="444"/>
      <c r="IR87" s="444"/>
      <c r="IS87" s="444"/>
      <c r="IT87" s="444"/>
      <c r="IU87" s="444"/>
      <c r="IV87" s="444"/>
      <c r="IW87" s="444"/>
      <c r="IX87" s="444"/>
      <c r="IY87" s="444"/>
      <c r="IZ87" s="444"/>
      <c r="JA87" s="444"/>
      <c r="JB87" s="444"/>
      <c r="JC87" s="444"/>
      <c r="JD87" s="444"/>
      <c r="JE87" s="444"/>
      <c r="JF87" s="444"/>
      <c r="JG87" s="444"/>
      <c r="JH87" s="444"/>
      <c r="JI87" s="444"/>
      <c r="JJ87" s="444"/>
      <c r="JK87" s="444"/>
      <c r="JL87" s="444"/>
      <c r="JM87" s="444"/>
      <c r="JN87" s="444"/>
      <c r="JO87" s="444"/>
      <c r="JP87" s="444"/>
      <c r="JQ87" s="444"/>
      <c r="JR87" s="444"/>
      <c r="JS87" s="444"/>
      <c r="JT87" s="444"/>
      <c r="JU87" s="444"/>
      <c r="JV87" s="444"/>
      <c r="JW87" s="444"/>
      <c r="JX87" s="444"/>
      <c r="JY87" s="444"/>
      <c r="JZ87" s="444"/>
      <c r="KA87" s="444"/>
      <c r="KB87" s="444"/>
      <c r="KC87" s="444"/>
      <c r="KD87" s="444"/>
      <c r="KE87" s="444"/>
      <c r="KF87" s="444"/>
      <c r="KG87" s="444"/>
      <c r="KH87" s="444"/>
      <c r="KI87" s="444"/>
      <c r="KJ87" s="444"/>
      <c r="KK87" s="444"/>
      <c r="KL87" s="444"/>
      <c r="KM87" s="444"/>
      <c r="KN87" s="444"/>
      <c r="KO87" s="444"/>
      <c r="KP87" s="444"/>
      <c r="KQ87" s="444"/>
      <c r="KR87" s="444"/>
      <c r="KS87" s="444"/>
      <c r="KT87" s="444"/>
      <c r="KU87" s="444"/>
      <c r="KV87" s="444"/>
      <c r="KW87" s="444"/>
      <c r="KX87" s="444"/>
      <c r="KY87" s="444"/>
      <c r="KZ87" s="444"/>
      <c r="LA87" s="444"/>
      <c r="LB87" s="444"/>
      <c r="LC87" s="444"/>
      <c r="LD87" s="444"/>
      <c r="LE87" s="444"/>
      <c r="LF87" s="444"/>
      <c r="LG87" s="444"/>
      <c r="LH87" s="444"/>
      <c r="LI87" s="444"/>
      <c r="LJ87" s="444"/>
      <c r="LK87" s="444"/>
      <c r="LL87" s="444"/>
      <c r="LM87" s="444"/>
      <c r="LN87" s="444"/>
      <c r="LO87" s="444"/>
      <c r="LP87" s="444"/>
      <c r="LQ87" s="444"/>
      <c r="LR87" s="444"/>
      <c r="LS87" s="444"/>
      <c r="LT87" s="444"/>
      <c r="LU87" s="444"/>
      <c r="LV87" s="444"/>
      <c r="LW87" s="444"/>
      <c r="LX87" s="444"/>
      <c r="LY87" s="444"/>
      <c r="LZ87" s="444"/>
      <c r="MA87" s="444"/>
      <c r="MB87" s="444"/>
      <c r="MC87" s="444"/>
      <c r="MD87" s="444"/>
      <c r="ME87" s="444"/>
      <c r="MF87" s="444"/>
      <c r="MG87" s="444"/>
      <c r="MH87" s="444"/>
      <c r="MI87" s="444"/>
      <c r="MJ87" s="444"/>
      <c r="MK87" s="444"/>
      <c r="ML87" s="444"/>
      <c r="MM87" s="444"/>
      <c r="MN87" s="444"/>
      <c r="MO87" s="444"/>
      <c r="MP87" s="444"/>
      <c r="MQ87" s="444"/>
      <c r="MR87" s="444"/>
      <c r="MS87" s="444"/>
      <c r="MT87" s="444"/>
      <c r="MU87" s="444"/>
      <c r="MV87" s="444"/>
      <c r="MW87" s="444"/>
      <c r="MX87" s="444"/>
      <c r="MY87" s="444"/>
      <c r="MZ87" s="444"/>
      <c r="NA87" s="444"/>
      <c r="NB87" s="444"/>
      <c r="NC87" s="444"/>
      <c r="ND87" s="444"/>
      <c r="NE87" s="444"/>
      <c r="NF87" s="444"/>
      <c r="NG87" s="444"/>
      <c r="NH87" s="444"/>
      <c r="NI87" s="444"/>
      <c r="NJ87" s="444"/>
      <c r="NK87" s="444"/>
      <c r="NL87" s="444"/>
      <c r="NM87" s="444"/>
      <c r="NN87" s="444"/>
      <c r="NO87" s="444"/>
      <c r="NP87" s="444"/>
      <c r="NQ87" s="444"/>
      <c r="NR87" s="444"/>
      <c r="NS87" s="444"/>
      <c r="NT87" s="444"/>
      <c r="NU87" s="444"/>
      <c r="NV87" s="444"/>
      <c r="NW87" s="444"/>
      <c r="NX87" s="444"/>
      <c r="NY87" s="444"/>
      <c r="NZ87" s="444"/>
      <c r="OA87" s="444"/>
      <c r="OB87" s="444"/>
      <c r="OC87" s="444"/>
      <c r="OD87" s="444"/>
      <c r="OE87" s="444"/>
      <c r="OF87" s="444"/>
      <c r="OG87" s="444"/>
      <c r="OH87" s="444"/>
      <c r="OI87" s="444"/>
      <c r="OJ87" s="444"/>
      <c r="OK87" s="444"/>
      <c r="OL87" s="444"/>
      <c r="OM87" s="444"/>
      <c r="ON87" s="444"/>
      <c r="OO87" s="444"/>
      <c r="OP87" s="444"/>
      <c r="OQ87" s="444"/>
      <c r="OR87" s="444"/>
      <c r="OS87" s="444"/>
      <c r="OT87" s="444"/>
      <c r="OU87" s="444"/>
      <c r="OV87" s="444"/>
      <c r="OW87" s="444"/>
      <c r="OX87" s="444"/>
      <c r="OY87" s="444"/>
      <c r="OZ87" s="444"/>
      <c r="PA87" s="444"/>
      <c r="PB87" s="444"/>
      <c r="PC87" s="444"/>
      <c r="PD87" s="444"/>
      <c r="PE87" s="444"/>
      <c r="PF87" s="444"/>
      <c r="PG87" s="444"/>
      <c r="PH87" s="444"/>
      <c r="PI87" s="444"/>
      <c r="PJ87" s="444"/>
      <c r="PK87" s="444"/>
      <c r="PL87" s="444"/>
      <c r="PM87" s="444"/>
      <c r="PN87" s="444"/>
      <c r="PO87" s="444"/>
      <c r="PP87" s="444"/>
      <c r="PQ87" s="444"/>
      <c r="PR87" s="444"/>
      <c r="PS87" s="444"/>
      <c r="PT87" s="444"/>
      <c r="PU87" s="444"/>
      <c r="PV87" s="444"/>
      <c r="PW87" s="444"/>
      <c r="PX87" s="444"/>
      <c r="PY87" s="444"/>
      <c r="PZ87" s="444"/>
      <c r="QA87" s="444"/>
      <c r="QB87" s="444"/>
      <c r="QC87" s="444"/>
      <c r="QD87" s="444"/>
      <c r="QE87" s="444"/>
      <c r="QF87" s="444"/>
      <c r="QG87" s="444"/>
      <c r="QH87" s="444"/>
      <c r="QI87" s="444"/>
      <c r="QJ87" s="444"/>
      <c r="QK87" s="444"/>
      <c r="QL87" s="444"/>
      <c r="QM87" s="444"/>
      <c r="QN87" s="444"/>
      <c r="QO87" s="444"/>
      <c r="QP87" s="444"/>
      <c r="QQ87" s="444"/>
      <c r="QR87" s="444"/>
      <c r="QS87" s="444"/>
      <c r="QT87" s="444"/>
      <c r="QU87" s="444"/>
      <c r="QV87" s="444"/>
      <c r="QW87" s="444"/>
      <c r="QX87" s="444"/>
      <c r="QY87" s="444"/>
      <c r="QZ87" s="444"/>
      <c r="RA87" s="444"/>
      <c r="RB87" s="444"/>
      <c r="RC87" s="444"/>
      <c r="RD87" s="444"/>
      <c r="RE87" s="444"/>
      <c r="RF87" s="444"/>
      <c r="RG87" s="444"/>
      <c r="RH87" s="444"/>
      <c r="RI87" s="444"/>
      <c r="RJ87" s="444"/>
      <c r="RK87" s="444"/>
      <c r="RL87" s="444"/>
      <c r="RM87" s="444"/>
      <c r="RN87" s="444"/>
      <c r="RO87" s="444"/>
      <c r="RP87" s="444"/>
      <c r="RQ87" s="444"/>
      <c r="RR87" s="444"/>
      <c r="RS87" s="444"/>
      <c r="RT87" s="444"/>
      <c r="RU87" s="444"/>
      <c r="RV87" s="444"/>
      <c r="RW87" s="444"/>
      <c r="RX87" s="444"/>
      <c r="RY87" s="444"/>
      <c r="RZ87" s="444"/>
      <c r="SA87" s="444"/>
      <c r="SB87" s="444"/>
      <c r="SC87" s="444"/>
      <c r="SD87" s="444"/>
      <c r="SE87" s="444"/>
      <c r="SF87" s="444"/>
      <c r="SG87" s="444"/>
      <c r="SH87" s="444"/>
      <c r="SI87" s="444"/>
      <c r="SJ87" s="444"/>
      <c r="SK87" s="444"/>
      <c r="SL87" s="444"/>
      <c r="SM87" s="444"/>
      <c r="SN87" s="444"/>
      <c r="SO87" s="444"/>
      <c r="SP87" s="444"/>
      <c r="SQ87" s="444"/>
      <c r="SR87" s="444"/>
      <c r="SS87" s="444"/>
      <c r="ST87" s="444"/>
      <c r="SU87" s="444"/>
      <c r="SV87" s="444"/>
      <c r="SW87" s="444"/>
      <c r="SX87" s="444"/>
      <c r="SY87" s="444"/>
      <c r="SZ87" s="444"/>
      <c r="TA87" s="444"/>
      <c r="TB87" s="444"/>
      <c r="TC87" s="444"/>
      <c r="TD87" s="444"/>
      <c r="TE87" s="444"/>
      <c r="TF87" s="444"/>
      <c r="TG87" s="444"/>
      <c r="TH87" s="444"/>
      <c r="TI87" s="444"/>
      <c r="TJ87" s="444"/>
      <c r="TK87" s="444"/>
      <c r="TL87" s="444"/>
      <c r="TM87" s="444"/>
      <c r="TN87" s="444"/>
      <c r="TO87" s="444"/>
      <c r="TP87" s="444"/>
      <c r="TQ87" s="444"/>
      <c r="TR87" s="444"/>
      <c r="TS87" s="444"/>
      <c r="TT87" s="444"/>
      <c r="TU87" s="444"/>
      <c r="TV87" s="444"/>
      <c r="TW87" s="444"/>
      <c r="TX87" s="444"/>
      <c r="TY87" s="444"/>
      <c r="TZ87" s="444"/>
      <c r="UA87" s="444"/>
      <c r="UB87" s="444"/>
      <c r="UC87" s="444"/>
      <c r="UD87" s="444"/>
      <c r="UE87" s="444"/>
      <c r="UF87" s="444"/>
      <c r="UG87" s="444"/>
      <c r="UH87" s="444"/>
      <c r="UI87" s="444"/>
      <c r="UJ87" s="444"/>
      <c r="UK87" s="444"/>
      <c r="UL87" s="444"/>
      <c r="UM87" s="444"/>
      <c r="UN87" s="444"/>
      <c r="UO87" s="444"/>
      <c r="UP87" s="444"/>
      <c r="UQ87" s="444"/>
      <c r="UR87" s="444"/>
      <c r="US87" s="444"/>
      <c r="UT87" s="444"/>
      <c r="UU87" s="444"/>
      <c r="UV87" s="444"/>
      <c r="UW87" s="444"/>
      <c r="UX87" s="444"/>
      <c r="UY87" s="444"/>
      <c r="UZ87" s="444"/>
      <c r="VA87" s="444"/>
      <c r="VB87" s="444"/>
      <c r="VC87" s="444"/>
      <c r="VD87" s="444"/>
      <c r="VE87" s="444"/>
      <c r="VF87" s="444"/>
      <c r="VG87" s="444"/>
      <c r="VH87" s="444"/>
      <c r="VI87" s="444"/>
      <c r="VJ87" s="444"/>
      <c r="VK87" s="444"/>
      <c r="VL87" s="444"/>
      <c r="VM87" s="444"/>
      <c r="VN87" s="444"/>
      <c r="VO87" s="444"/>
      <c r="VP87" s="444"/>
      <c r="VQ87" s="444"/>
      <c r="VR87" s="444"/>
      <c r="VS87" s="444"/>
      <c r="VT87" s="444"/>
      <c r="VU87" s="444"/>
      <c r="VV87" s="444"/>
      <c r="VW87" s="444"/>
      <c r="VX87" s="444"/>
      <c r="VY87" s="444"/>
      <c r="VZ87" s="444"/>
      <c r="WA87" s="444"/>
      <c r="WB87" s="444"/>
      <c r="WC87" s="444"/>
      <c r="WD87" s="444"/>
      <c r="WE87" s="444"/>
      <c r="WF87" s="444"/>
      <c r="WG87" s="444"/>
      <c r="WH87" s="444"/>
      <c r="WI87" s="444"/>
      <c r="WJ87" s="444"/>
      <c r="WK87" s="444"/>
      <c r="WL87" s="444"/>
      <c r="WM87" s="444"/>
      <c r="WN87" s="444"/>
      <c r="WO87" s="444"/>
      <c r="WP87" s="444"/>
      <c r="WQ87" s="444"/>
      <c r="WR87" s="444"/>
      <c r="WS87" s="444"/>
      <c r="WT87" s="444"/>
      <c r="WU87" s="444"/>
      <c r="WV87" s="444"/>
      <c r="WW87" s="444"/>
      <c r="WX87" s="444"/>
      <c r="WY87" s="444"/>
      <c r="WZ87" s="444"/>
      <c r="XA87" s="444"/>
      <c r="XB87" s="444"/>
      <c r="XC87" s="444"/>
      <c r="XD87" s="444"/>
      <c r="XE87" s="444"/>
      <c r="XF87" s="444"/>
      <c r="XG87" s="738"/>
    </row>
    <row r="88" spans="1:631" s="740" customFormat="1" ht="14.4">
      <c r="A88" s="444"/>
      <c r="B88" s="1163" t="s">
        <v>241</v>
      </c>
      <c r="C88" s="1164" t="s">
        <v>852</v>
      </c>
      <c r="D88" s="1174">
        <v>15</v>
      </c>
      <c r="E88" s="374">
        <f t="shared" si="16"/>
        <v>7.7626328602283566E-3</v>
      </c>
      <c r="F88" s="1166" t="s">
        <v>29</v>
      </c>
      <c r="G88" s="1167">
        <v>45</v>
      </c>
      <c r="H88" s="1168">
        <f t="shared" si="19"/>
        <v>20</v>
      </c>
      <c r="I88" s="1169">
        <f t="shared" si="20"/>
        <v>22.596888888888888</v>
      </c>
      <c r="J88" s="1169">
        <f t="shared" si="21"/>
        <v>22.596888888888888</v>
      </c>
      <c r="K88" s="447">
        <f t="shared" si="22"/>
        <v>0</v>
      </c>
      <c r="L88" s="448">
        <v>900</v>
      </c>
      <c r="M88" s="447"/>
      <c r="N88" s="1170">
        <v>152.32</v>
      </c>
      <c r="O88" s="1170">
        <v>1016.86</v>
      </c>
      <c r="P88" s="449">
        <f t="shared" si="23"/>
        <v>0</v>
      </c>
      <c r="Q88" s="1170">
        <v>1016.86</v>
      </c>
      <c r="R88" s="449"/>
      <c r="S88" s="450"/>
      <c r="T88" s="449"/>
      <c r="U88" s="451">
        <v>0</v>
      </c>
      <c r="V88" s="450">
        <f t="shared" si="26"/>
        <v>0</v>
      </c>
      <c r="W88" s="449">
        <f t="shared" si="26"/>
        <v>0</v>
      </c>
      <c r="X88" s="449">
        <f>-PV(Discount_Rate,D88,U88)*G88</f>
        <v>0</v>
      </c>
      <c r="Y88" s="452">
        <f t="shared" si="17"/>
        <v>0.7716332514236377</v>
      </c>
      <c r="Z88" s="450">
        <f t="shared" si="18"/>
        <v>694.46992628127396</v>
      </c>
      <c r="AA88" s="453" t="str">
        <f t="shared" si="24"/>
        <v/>
      </c>
      <c r="AB88" s="1171" t="str">
        <f t="shared" si="25"/>
        <v/>
      </c>
      <c r="AC88" s="444"/>
      <c r="AD88" s="444"/>
      <c r="AE88" s="444"/>
      <c r="AF88" s="444"/>
      <c r="AG88" s="444"/>
      <c r="AH88" s="444"/>
      <c r="AI88" s="444"/>
      <c r="AJ88" s="444"/>
      <c r="AK88" s="444"/>
      <c r="AL88" s="444"/>
      <c r="AM88" s="444"/>
      <c r="AN88" s="444"/>
      <c r="AO88" s="444"/>
      <c r="AP88" s="444"/>
      <c r="AQ88" s="444"/>
      <c r="AR88" s="444"/>
      <c r="AS88" s="444"/>
      <c r="AT88" s="444"/>
      <c r="AU88" s="444"/>
      <c r="AV88" s="444"/>
      <c r="AW88" s="444"/>
      <c r="AX88" s="444"/>
      <c r="AY88" s="444"/>
      <c r="AZ88" s="444"/>
      <c r="BA88" s="444"/>
      <c r="BB88" s="444"/>
      <c r="BC88" s="444"/>
      <c r="BD88" s="444"/>
      <c r="BE88" s="444"/>
      <c r="BF88" s="444"/>
      <c r="BG88" s="444"/>
      <c r="BH88" s="444"/>
      <c r="BI88" s="444"/>
      <c r="BJ88" s="444"/>
      <c r="BK88" s="444"/>
      <c r="BL88" s="444"/>
      <c r="BM88" s="444"/>
      <c r="BN88" s="444"/>
      <c r="BO88" s="444"/>
      <c r="BP88" s="444"/>
      <c r="BQ88" s="444"/>
      <c r="BR88" s="444"/>
      <c r="BS88" s="444"/>
      <c r="BT88" s="444"/>
      <c r="BU88" s="444"/>
      <c r="BV88" s="444"/>
      <c r="BW88" s="444"/>
      <c r="BX88" s="444"/>
      <c r="BY88" s="444"/>
      <c r="BZ88" s="444"/>
      <c r="CA88" s="444"/>
      <c r="CB88" s="444"/>
      <c r="CC88" s="444"/>
      <c r="CD88" s="444"/>
      <c r="CE88" s="444"/>
      <c r="CF88" s="444"/>
      <c r="CG88" s="444"/>
      <c r="CH88" s="444"/>
      <c r="CI88" s="444"/>
      <c r="CJ88" s="444"/>
      <c r="CK88" s="444"/>
      <c r="CL88" s="444"/>
      <c r="CM88" s="444"/>
      <c r="CN88" s="444"/>
      <c r="CO88" s="444"/>
      <c r="CP88" s="444"/>
      <c r="CQ88" s="444"/>
      <c r="CR88" s="444"/>
      <c r="CS88" s="444"/>
      <c r="CT88" s="444"/>
      <c r="CU88" s="444"/>
      <c r="CV88" s="444"/>
      <c r="CW88" s="444"/>
      <c r="CX88" s="444"/>
      <c r="CY88" s="444"/>
      <c r="CZ88" s="444"/>
      <c r="DA88" s="444"/>
      <c r="DB88" s="444"/>
      <c r="DC88" s="444"/>
      <c r="DD88" s="444"/>
      <c r="DE88" s="444"/>
      <c r="DF88" s="444"/>
      <c r="DG88" s="444"/>
      <c r="DH88" s="444"/>
      <c r="DI88" s="444"/>
      <c r="DJ88" s="444"/>
      <c r="DK88" s="444"/>
      <c r="DL88" s="444"/>
      <c r="DM88" s="444"/>
      <c r="DN88" s="444"/>
      <c r="DO88" s="444"/>
      <c r="DP88" s="444"/>
      <c r="DQ88" s="444"/>
      <c r="DR88" s="444"/>
      <c r="DS88" s="444"/>
      <c r="DT88" s="444"/>
      <c r="DU88" s="444"/>
      <c r="DV88" s="444"/>
      <c r="DW88" s="444"/>
      <c r="DX88" s="444"/>
      <c r="DY88" s="444"/>
      <c r="DZ88" s="444"/>
      <c r="EA88" s="444"/>
      <c r="EB88" s="444"/>
      <c r="EC88" s="444"/>
      <c r="ED88" s="444"/>
      <c r="EE88" s="444"/>
      <c r="EF88" s="444"/>
      <c r="EG88" s="444"/>
      <c r="EH88" s="444"/>
      <c r="EI88" s="444"/>
      <c r="EJ88" s="444"/>
      <c r="EK88" s="444"/>
      <c r="EL88" s="444"/>
      <c r="EM88" s="444"/>
      <c r="EN88" s="444"/>
      <c r="EO88" s="444"/>
      <c r="EP88" s="444"/>
      <c r="EQ88" s="444"/>
      <c r="ER88" s="444"/>
      <c r="ES88" s="444"/>
      <c r="ET88" s="444"/>
      <c r="EU88" s="444"/>
      <c r="EV88" s="444"/>
      <c r="EW88" s="444"/>
      <c r="EX88" s="444"/>
      <c r="EY88" s="444"/>
      <c r="EZ88" s="444"/>
      <c r="FA88" s="444"/>
      <c r="FB88" s="444"/>
      <c r="FC88" s="444"/>
      <c r="FD88" s="444"/>
      <c r="FE88" s="444"/>
      <c r="FF88" s="444"/>
      <c r="FG88" s="444"/>
      <c r="FH88" s="444"/>
      <c r="FI88" s="444"/>
      <c r="FJ88" s="444"/>
      <c r="FK88" s="444"/>
      <c r="FL88" s="444"/>
      <c r="FM88" s="444"/>
      <c r="FN88" s="444"/>
      <c r="FO88" s="444"/>
      <c r="FP88" s="444"/>
      <c r="FQ88" s="444"/>
      <c r="FR88" s="444"/>
      <c r="FS88" s="444"/>
      <c r="FT88" s="444"/>
      <c r="FU88" s="444"/>
      <c r="FV88" s="444"/>
      <c r="FW88" s="444"/>
      <c r="FX88" s="444"/>
      <c r="FY88" s="444"/>
      <c r="FZ88" s="444"/>
      <c r="GA88" s="444"/>
      <c r="GB88" s="444"/>
      <c r="GC88" s="444"/>
      <c r="GD88" s="444"/>
      <c r="GE88" s="444"/>
      <c r="GF88" s="444"/>
      <c r="GG88" s="444"/>
      <c r="GH88" s="444"/>
      <c r="GI88" s="444"/>
      <c r="GJ88" s="444"/>
      <c r="GK88" s="444"/>
      <c r="GL88" s="444"/>
      <c r="GM88" s="444"/>
      <c r="GN88" s="444"/>
      <c r="GO88" s="444"/>
      <c r="GP88" s="444"/>
      <c r="GQ88" s="444"/>
      <c r="GR88" s="444"/>
      <c r="GS88" s="444"/>
      <c r="GT88" s="444"/>
      <c r="GU88" s="444"/>
      <c r="GV88" s="444"/>
      <c r="GW88" s="444"/>
      <c r="GX88" s="444"/>
      <c r="GY88" s="444"/>
      <c r="GZ88" s="444"/>
      <c r="HA88" s="444"/>
      <c r="HB88" s="444"/>
      <c r="HC88" s="444"/>
      <c r="HD88" s="444"/>
      <c r="HE88" s="444"/>
      <c r="HF88" s="444"/>
      <c r="HG88" s="444"/>
      <c r="HH88" s="444"/>
      <c r="HI88" s="444"/>
      <c r="HJ88" s="444"/>
      <c r="HK88" s="444"/>
      <c r="HL88" s="444"/>
      <c r="HM88" s="444"/>
      <c r="HN88" s="444"/>
      <c r="HO88" s="444"/>
      <c r="HP88" s="444"/>
      <c r="HQ88" s="444"/>
      <c r="HR88" s="444"/>
      <c r="HS88" s="444"/>
      <c r="HT88" s="444"/>
      <c r="HU88" s="444"/>
      <c r="HV88" s="444"/>
      <c r="HW88" s="444"/>
      <c r="HX88" s="444"/>
      <c r="HY88" s="444"/>
      <c r="HZ88" s="444"/>
      <c r="IA88" s="444"/>
      <c r="IB88" s="444"/>
      <c r="IC88" s="444"/>
      <c r="ID88" s="444"/>
      <c r="IE88" s="444"/>
      <c r="IF88" s="444"/>
      <c r="IG88" s="444"/>
      <c r="IH88" s="444"/>
      <c r="II88" s="444"/>
      <c r="IJ88" s="444"/>
      <c r="IK88" s="444"/>
      <c r="IL88" s="444"/>
      <c r="IM88" s="444"/>
      <c r="IN88" s="444"/>
      <c r="IO88" s="444"/>
      <c r="IP88" s="444"/>
      <c r="IQ88" s="444"/>
      <c r="IR88" s="444"/>
      <c r="IS88" s="444"/>
      <c r="IT88" s="444"/>
      <c r="IU88" s="444"/>
      <c r="IV88" s="444"/>
      <c r="IW88" s="444"/>
      <c r="IX88" s="444"/>
      <c r="IY88" s="444"/>
      <c r="IZ88" s="444"/>
      <c r="JA88" s="444"/>
      <c r="JB88" s="444"/>
      <c r="JC88" s="444"/>
      <c r="JD88" s="444"/>
      <c r="JE88" s="444"/>
      <c r="JF88" s="444"/>
      <c r="JG88" s="444"/>
      <c r="JH88" s="444"/>
      <c r="JI88" s="444"/>
      <c r="JJ88" s="444"/>
      <c r="JK88" s="444"/>
      <c r="JL88" s="444"/>
      <c r="JM88" s="444"/>
      <c r="JN88" s="444"/>
      <c r="JO88" s="444"/>
      <c r="JP88" s="444"/>
      <c r="JQ88" s="444"/>
      <c r="JR88" s="444"/>
      <c r="JS88" s="444"/>
      <c r="JT88" s="444"/>
      <c r="JU88" s="444"/>
      <c r="JV88" s="444"/>
      <c r="JW88" s="444"/>
      <c r="JX88" s="444"/>
      <c r="JY88" s="444"/>
      <c r="JZ88" s="444"/>
      <c r="KA88" s="444"/>
      <c r="KB88" s="444"/>
      <c r="KC88" s="444"/>
      <c r="KD88" s="444"/>
      <c r="KE88" s="444"/>
      <c r="KF88" s="444"/>
      <c r="KG88" s="444"/>
      <c r="KH88" s="444"/>
      <c r="KI88" s="444"/>
      <c r="KJ88" s="444"/>
      <c r="KK88" s="444"/>
      <c r="KL88" s="444"/>
      <c r="KM88" s="444"/>
      <c r="KN88" s="444"/>
      <c r="KO88" s="444"/>
      <c r="KP88" s="444"/>
      <c r="KQ88" s="444"/>
      <c r="KR88" s="444"/>
      <c r="KS88" s="444"/>
      <c r="KT88" s="444"/>
      <c r="KU88" s="444"/>
      <c r="KV88" s="444"/>
      <c r="KW88" s="444"/>
      <c r="KX88" s="444"/>
      <c r="KY88" s="444"/>
      <c r="KZ88" s="444"/>
      <c r="LA88" s="444"/>
      <c r="LB88" s="444"/>
      <c r="LC88" s="444"/>
      <c r="LD88" s="444"/>
      <c r="LE88" s="444"/>
      <c r="LF88" s="444"/>
      <c r="LG88" s="444"/>
      <c r="LH88" s="444"/>
      <c r="LI88" s="444"/>
      <c r="LJ88" s="444"/>
      <c r="LK88" s="444"/>
      <c r="LL88" s="444"/>
      <c r="LM88" s="444"/>
      <c r="LN88" s="444"/>
      <c r="LO88" s="444"/>
      <c r="LP88" s="444"/>
      <c r="LQ88" s="444"/>
      <c r="LR88" s="444"/>
      <c r="LS88" s="444"/>
      <c r="LT88" s="444"/>
      <c r="LU88" s="444"/>
      <c r="LV88" s="444"/>
      <c r="LW88" s="444"/>
      <c r="LX88" s="444"/>
      <c r="LY88" s="444"/>
      <c r="LZ88" s="444"/>
      <c r="MA88" s="444"/>
      <c r="MB88" s="444"/>
      <c r="MC88" s="444"/>
      <c r="MD88" s="444"/>
      <c r="ME88" s="444"/>
      <c r="MF88" s="444"/>
      <c r="MG88" s="444"/>
      <c r="MH88" s="444"/>
      <c r="MI88" s="444"/>
      <c r="MJ88" s="444"/>
      <c r="MK88" s="444"/>
      <c r="ML88" s="444"/>
      <c r="MM88" s="444"/>
      <c r="MN88" s="444"/>
      <c r="MO88" s="444"/>
      <c r="MP88" s="444"/>
      <c r="MQ88" s="444"/>
      <c r="MR88" s="444"/>
      <c r="MS88" s="444"/>
      <c r="MT88" s="444"/>
      <c r="MU88" s="444"/>
      <c r="MV88" s="444"/>
      <c r="MW88" s="444"/>
      <c r="MX88" s="444"/>
      <c r="MY88" s="444"/>
      <c r="MZ88" s="444"/>
      <c r="NA88" s="444"/>
      <c r="NB88" s="444"/>
      <c r="NC88" s="444"/>
      <c r="ND88" s="444"/>
      <c r="NE88" s="444"/>
      <c r="NF88" s="444"/>
      <c r="NG88" s="444"/>
      <c r="NH88" s="444"/>
      <c r="NI88" s="444"/>
      <c r="NJ88" s="444"/>
      <c r="NK88" s="444"/>
      <c r="NL88" s="444"/>
      <c r="NM88" s="444"/>
      <c r="NN88" s="444"/>
      <c r="NO88" s="444"/>
      <c r="NP88" s="444"/>
      <c r="NQ88" s="444"/>
      <c r="NR88" s="444"/>
      <c r="NS88" s="444"/>
      <c r="NT88" s="444"/>
      <c r="NU88" s="444"/>
      <c r="NV88" s="444"/>
      <c r="NW88" s="444"/>
      <c r="NX88" s="444"/>
      <c r="NY88" s="444"/>
      <c r="NZ88" s="444"/>
      <c r="OA88" s="444"/>
      <c r="OB88" s="444"/>
      <c r="OC88" s="444"/>
      <c r="OD88" s="444"/>
      <c r="OE88" s="444"/>
      <c r="OF88" s="444"/>
      <c r="OG88" s="444"/>
      <c r="OH88" s="444"/>
      <c r="OI88" s="444"/>
      <c r="OJ88" s="444"/>
      <c r="OK88" s="444"/>
      <c r="OL88" s="444"/>
      <c r="OM88" s="444"/>
      <c r="ON88" s="444"/>
      <c r="OO88" s="444"/>
      <c r="OP88" s="444"/>
      <c r="OQ88" s="444"/>
      <c r="OR88" s="444"/>
      <c r="OS88" s="444"/>
      <c r="OT88" s="444"/>
      <c r="OU88" s="444"/>
      <c r="OV88" s="444"/>
      <c r="OW88" s="444"/>
      <c r="OX88" s="444"/>
      <c r="OY88" s="444"/>
      <c r="OZ88" s="444"/>
      <c r="PA88" s="444"/>
      <c r="PB88" s="444"/>
      <c r="PC88" s="444"/>
      <c r="PD88" s="444"/>
      <c r="PE88" s="444"/>
      <c r="PF88" s="444"/>
      <c r="PG88" s="444"/>
      <c r="PH88" s="444"/>
      <c r="PI88" s="444"/>
      <c r="PJ88" s="444"/>
      <c r="PK88" s="444"/>
      <c r="PL88" s="444"/>
      <c r="PM88" s="444"/>
      <c r="PN88" s="444"/>
      <c r="PO88" s="444"/>
      <c r="PP88" s="444"/>
      <c r="PQ88" s="444"/>
      <c r="PR88" s="444"/>
      <c r="PS88" s="444"/>
      <c r="PT88" s="444"/>
      <c r="PU88" s="444"/>
      <c r="PV88" s="444"/>
      <c r="PW88" s="444"/>
      <c r="PX88" s="444"/>
      <c r="PY88" s="444"/>
      <c r="PZ88" s="444"/>
      <c r="QA88" s="444"/>
      <c r="QB88" s="444"/>
      <c r="QC88" s="444"/>
      <c r="QD88" s="444"/>
      <c r="QE88" s="444"/>
      <c r="QF88" s="444"/>
      <c r="QG88" s="444"/>
      <c r="QH88" s="444"/>
      <c r="QI88" s="444"/>
      <c r="QJ88" s="444"/>
      <c r="QK88" s="444"/>
      <c r="QL88" s="444"/>
      <c r="QM88" s="444"/>
      <c r="QN88" s="444"/>
      <c r="QO88" s="444"/>
      <c r="QP88" s="444"/>
      <c r="QQ88" s="444"/>
      <c r="QR88" s="444"/>
      <c r="QS88" s="444"/>
      <c r="QT88" s="444"/>
      <c r="QU88" s="444"/>
      <c r="QV88" s="444"/>
      <c r="QW88" s="444"/>
      <c r="QX88" s="444"/>
      <c r="QY88" s="444"/>
      <c r="QZ88" s="444"/>
      <c r="RA88" s="444"/>
      <c r="RB88" s="444"/>
      <c r="RC88" s="444"/>
      <c r="RD88" s="444"/>
      <c r="RE88" s="444"/>
      <c r="RF88" s="444"/>
      <c r="RG88" s="444"/>
      <c r="RH88" s="444"/>
      <c r="RI88" s="444"/>
      <c r="RJ88" s="444"/>
      <c r="RK88" s="444"/>
      <c r="RL88" s="444"/>
      <c r="RM88" s="444"/>
      <c r="RN88" s="444"/>
      <c r="RO88" s="444"/>
      <c r="RP88" s="444"/>
      <c r="RQ88" s="444"/>
      <c r="RR88" s="444"/>
      <c r="RS88" s="444"/>
      <c r="RT88" s="444"/>
      <c r="RU88" s="444"/>
      <c r="RV88" s="444"/>
      <c r="RW88" s="444"/>
      <c r="RX88" s="444"/>
      <c r="RY88" s="444"/>
      <c r="RZ88" s="444"/>
      <c r="SA88" s="444"/>
      <c r="SB88" s="444"/>
      <c r="SC88" s="444"/>
      <c r="SD88" s="444"/>
      <c r="SE88" s="444"/>
      <c r="SF88" s="444"/>
      <c r="SG88" s="444"/>
      <c r="SH88" s="444"/>
      <c r="SI88" s="444"/>
      <c r="SJ88" s="444"/>
      <c r="SK88" s="444"/>
      <c r="SL88" s="444"/>
      <c r="SM88" s="444"/>
      <c r="SN88" s="444"/>
      <c r="SO88" s="444"/>
      <c r="SP88" s="444"/>
      <c r="SQ88" s="444"/>
      <c r="SR88" s="444"/>
      <c r="SS88" s="444"/>
      <c r="ST88" s="444"/>
      <c r="SU88" s="444"/>
      <c r="SV88" s="444"/>
      <c r="SW88" s="444"/>
      <c r="SX88" s="444"/>
      <c r="SY88" s="444"/>
      <c r="SZ88" s="444"/>
      <c r="TA88" s="444"/>
      <c r="TB88" s="444"/>
      <c r="TC88" s="444"/>
      <c r="TD88" s="444"/>
      <c r="TE88" s="444"/>
      <c r="TF88" s="444"/>
      <c r="TG88" s="444"/>
      <c r="TH88" s="444"/>
      <c r="TI88" s="444"/>
      <c r="TJ88" s="444"/>
      <c r="TK88" s="444"/>
      <c r="TL88" s="444"/>
      <c r="TM88" s="444"/>
      <c r="TN88" s="444"/>
      <c r="TO88" s="444"/>
      <c r="TP88" s="444"/>
      <c r="TQ88" s="444"/>
      <c r="TR88" s="444"/>
      <c r="TS88" s="444"/>
      <c r="TT88" s="444"/>
      <c r="TU88" s="444"/>
      <c r="TV88" s="444"/>
      <c r="TW88" s="444"/>
      <c r="TX88" s="444"/>
      <c r="TY88" s="444"/>
      <c r="TZ88" s="444"/>
      <c r="UA88" s="444"/>
      <c r="UB88" s="444"/>
      <c r="UC88" s="444"/>
      <c r="UD88" s="444"/>
      <c r="UE88" s="444"/>
      <c r="UF88" s="444"/>
      <c r="UG88" s="444"/>
      <c r="UH88" s="444"/>
      <c r="UI88" s="444"/>
      <c r="UJ88" s="444"/>
      <c r="UK88" s="444"/>
      <c r="UL88" s="444"/>
      <c r="UM88" s="444"/>
      <c r="UN88" s="444"/>
      <c r="UO88" s="444"/>
      <c r="UP88" s="444"/>
      <c r="UQ88" s="444"/>
      <c r="UR88" s="444"/>
      <c r="US88" s="444"/>
      <c r="UT88" s="444"/>
      <c r="UU88" s="444"/>
      <c r="UV88" s="444"/>
      <c r="UW88" s="444"/>
      <c r="UX88" s="444"/>
      <c r="UY88" s="444"/>
      <c r="UZ88" s="444"/>
      <c r="VA88" s="444"/>
      <c r="VB88" s="444"/>
      <c r="VC88" s="444"/>
      <c r="VD88" s="444"/>
      <c r="VE88" s="444"/>
      <c r="VF88" s="444"/>
      <c r="VG88" s="444"/>
      <c r="VH88" s="444"/>
      <c r="VI88" s="444"/>
      <c r="VJ88" s="444"/>
      <c r="VK88" s="444"/>
      <c r="VL88" s="444"/>
      <c r="VM88" s="444"/>
      <c r="VN88" s="444"/>
      <c r="VO88" s="444"/>
      <c r="VP88" s="444"/>
      <c r="VQ88" s="444"/>
      <c r="VR88" s="444"/>
      <c r="VS88" s="444"/>
      <c r="VT88" s="444"/>
      <c r="VU88" s="444"/>
      <c r="VV88" s="444"/>
      <c r="VW88" s="444"/>
      <c r="VX88" s="444"/>
      <c r="VY88" s="444"/>
      <c r="VZ88" s="444"/>
      <c r="WA88" s="444"/>
      <c r="WB88" s="444"/>
      <c r="WC88" s="444"/>
      <c r="WD88" s="444"/>
      <c r="WE88" s="444"/>
      <c r="WF88" s="444"/>
      <c r="WG88" s="444"/>
      <c r="WH88" s="444"/>
      <c r="WI88" s="444"/>
      <c r="WJ88" s="444"/>
      <c r="WK88" s="444"/>
      <c r="WL88" s="444"/>
      <c r="WM88" s="444"/>
      <c r="WN88" s="444"/>
      <c r="WO88" s="444"/>
      <c r="WP88" s="444"/>
      <c r="WQ88" s="444"/>
      <c r="WR88" s="444"/>
      <c r="WS88" s="444"/>
      <c r="WT88" s="444"/>
      <c r="WU88" s="444"/>
      <c r="WV88" s="444"/>
      <c r="WW88" s="444"/>
      <c r="WX88" s="444"/>
      <c r="WY88" s="444"/>
      <c r="WZ88" s="444"/>
      <c r="XA88" s="444"/>
      <c r="XB88" s="444"/>
      <c r="XC88" s="444"/>
      <c r="XD88" s="444"/>
      <c r="XE88" s="444"/>
      <c r="XF88" s="444"/>
      <c r="XG88" s="738"/>
    </row>
    <row r="89" spans="1:631" s="740" customFormat="1" ht="14.4">
      <c r="A89" s="444"/>
      <c r="B89" s="1163" t="s">
        <v>241</v>
      </c>
      <c r="C89" s="1164" t="s">
        <v>1405</v>
      </c>
      <c r="D89" s="1172"/>
      <c r="E89" s="374">
        <f t="shared" si="16"/>
        <v>0</v>
      </c>
      <c r="F89" s="1166"/>
      <c r="G89" s="1167">
        <v>5</v>
      </c>
      <c r="H89" s="1168">
        <f t="shared" si="19"/>
        <v>0</v>
      </c>
      <c r="I89" s="1169">
        <f t="shared" si="20"/>
        <v>1804.61</v>
      </c>
      <c r="J89" s="1169">
        <f t="shared" si="21"/>
        <v>1804.61</v>
      </c>
      <c r="K89" s="447">
        <f t="shared" si="22"/>
        <v>0</v>
      </c>
      <c r="L89" s="448">
        <v>0</v>
      </c>
      <c r="M89" s="447"/>
      <c r="N89" s="1170">
        <v>1353.47</v>
      </c>
      <c r="O89" s="1170">
        <v>9023.0499999999993</v>
      </c>
      <c r="P89" s="449">
        <f t="shared" si="23"/>
        <v>0</v>
      </c>
      <c r="Q89" s="1170">
        <v>9023.0499999999993</v>
      </c>
      <c r="R89" s="449"/>
      <c r="S89" s="450"/>
      <c r="T89" s="449"/>
      <c r="U89" s="451"/>
      <c r="V89" s="450">
        <f t="shared" si="26"/>
        <v>0</v>
      </c>
      <c r="W89" s="449">
        <f t="shared" si="26"/>
        <v>0</v>
      </c>
      <c r="X89" s="449">
        <v>0</v>
      </c>
      <c r="Y89" s="452">
        <f t="shared" si="17"/>
        <v>0</v>
      </c>
      <c r="Z89" s="450">
        <f t="shared" si="18"/>
        <v>0</v>
      </c>
      <c r="AA89" s="453" t="str">
        <f t="shared" si="24"/>
        <v/>
      </c>
      <c r="AB89" s="1171" t="str">
        <f t="shared" si="25"/>
        <v/>
      </c>
      <c r="AC89" s="444"/>
      <c r="AD89" s="444"/>
      <c r="AE89" s="444"/>
      <c r="AF89" s="444"/>
      <c r="AG89" s="444"/>
      <c r="AH89" s="444"/>
      <c r="AI89" s="444"/>
      <c r="AJ89" s="444"/>
      <c r="AK89" s="444"/>
      <c r="AL89" s="444"/>
      <c r="AM89" s="444"/>
      <c r="AN89" s="444"/>
      <c r="AO89" s="444"/>
      <c r="AP89" s="444"/>
      <c r="AQ89" s="444"/>
      <c r="AR89" s="444"/>
      <c r="AS89" s="444"/>
      <c r="AT89" s="444"/>
      <c r="AU89" s="444"/>
      <c r="AV89" s="444"/>
      <c r="AW89" s="444"/>
      <c r="AX89" s="444"/>
      <c r="AY89" s="444"/>
      <c r="AZ89" s="444"/>
      <c r="BA89" s="444"/>
      <c r="BB89" s="444"/>
      <c r="BC89" s="444"/>
      <c r="BD89" s="444"/>
      <c r="BE89" s="444"/>
      <c r="BF89" s="444"/>
      <c r="BG89" s="444"/>
      <c r="BH89" s="444"/>
      <c r="BI89" s="444"/>
      <c r="BJ89" s="444"/>
      <c r="BK89" s="444"/>
      <c r="BL89" s="444"/>
      <c r="BM89" s="444"/>
      <c r="BN89" s="444"/>
      <c r="BO89" s="444"/>
      <c r="BP89" s="444"/>
      <c r="BQ89" s="444"/>
      <c r="BR89" s="444"/>
      <c r="BS89" s="444"/>
      <c r="BT89" s="444"/>
      <c r="BU89" s="444"/>
      <c r="BV89" s="444"/>
      <c r="BW89" s="444"/>
      <c r="BX89" s="444"/>
      <c r="BY89" s="444"/>
      <c r="BZ89" s="444"/>
      <c r="CA89" s="444"/>
      <c r="CB89" s="444"/>
      <c r="CC89" s="444"/>
      <c r="CD89" s="444"/>
      <c r="CE89" s="444"/>
      <c r="CF89" s="444"/>
      <c r="CG89" s="444"/>
      <c r="CH89" s="444"/>
      <c r="CI89" s="444"/>
      <c r="CJ89" s="444"/>
      <c r="CK89" s="444"/>
      <c r="CL89" s="444"/>
      <c r="CM89" s="444"/>
      <c r="CN89" s="444"/>
      <c r="CO89" s="444"/>
      <c r="CP89" s="444"/>
      <c r="CQ89" s="444"/>
      <c r="CR89" s="444"/>
      <c r="CS89" s="444"/>
      <c r="CT89" s="444"/>
      <c r="CU89" s="444"/>
      <c r="CV89" s="444"/>
      <c r="CW89" s="444"/>
      <c r="CX89" s="444"/>
      <c r="CY89" s="444"/>
      <c r="CZ89" s="444"/>
      <c r="DA89" s="444"/>
      <c r="DB89" s="444"/>
      <c r="DC89" s="444"/>
      <c r="DD89" s="444"/>
      <c r="DE89" s="444"/>
      <c r="DF89" s="444"/>
      <c r="DG89" s="444"/>
      <c r="DH89" s="444"/>
      <c r="DI89" s="444"/>
      <c r="DJ89" s="444"/>
      <c r="DK89" s="444"/>
      <c r="DL89" s="444"/>
      <c r="DM89" s="444"/>
      <c r="DN89" s="444"/>
      <c r="DO89" s="444"/>
      <c r="DP89" s="444"/>
      <c r="DQ89" s="444"/>
      <c r="DR89" s="444"/>
      <c r="DS89" s="444"/>
      <c r="DT89" s="444"/>
      <c r="DU89" s="444"/>
      <c r="DV89" s="444"/>
      <c r="DW89" s="444"/>
      <c r="DX89" s="444"/>
      <c r="DY89" s="444"/>
      <c r="DZ89" s="444"/>
      <c r="EA89" s="444"/>
      <c r="EB89" s="444"/>
      <c r="EC89" s="444"/>
      <c r="ED89" s="444"/>
      <c r="EE89" s="444"/>
      <c r="EF89" s="444"/>
      <c r="EG89" s="444"/>
      <c r="EH89" s="444"/>
      <c r="EI89" s="444"/>
      <c r="EJ89" s="444"/>
      <c r="EK89" s="444"/>
      <c r="EL89" s="444"/>
      <c r="EM89" s="444"/>
      <c r="EN89" s="444"/>
      <c r="EO89" s="444"/>
      <c r="EP89" s="444"/>
      <c r="EQ89" s="444"/>
      <c r="ER89" s="444"/>
      <c r="ES89" s="444"/>
      <c r="ET89" s="444"/>
      <c r="EU89" s="444"/>
      <c r="EV89" s="444"/>
      <c r="EW89" s="444"/>
      <c r="EX89" s="444"/>
      <c r="EY89" s="444"/>
      <c r="EZ89" s="444"/>
      <c r="FA89" s="444"/>
      <c r="FB89" s="444"/>
      <c r="FC89" s="444"/>
      <c r="FD89" s="444"/>
      <c r="FE89" s="444"/>
      <c r="FF89" s="444"/>
      <c r="FG89" s="444"/>
      <c r="FH89" s="444"/>
      <c r="FI89" s="444"/>
      <c r="FJ89" s="444"/>
      <c r="FK89" s="444"/>
      <c r="FL89" s="444"/>
      <c r="FM89" s="444"/>
      <c r="FN89" s="444"/>
      <c r="FO89" s="444"/>
      <c r="FP89" s="444"/>
      <c r="FQ89" s="444"/>
      <c r="FR89" s="444"/>
      <c r="FS89" s="444"/>
      <c r="FT89" s="444"/>
      <c r="FU89" s="444"/>
      <c r="FV89" s="444"/>
      <c r="FW89" s="444"/>
      <c r="FX89" s="444"/>
      <c r="FY89" s="444"/>
      <c r="FZ89" s="444"/>
      <c r="GA89" s="444"/>
      <c r="GB89" s="444"/>
      <c r="GC89" s="444"/>
      <c r="GD89" s="444"/>
      <c r="GE89" s="444"/>
      <c r="GF89" s="444"/>
      <c r="GG89" s="444"/>
      <c r="GH89" s="444"/>
      <c r="GI89" s="444"/>
      <c r="GJ89" s="444"/>
      <c r="GK89" s="444"/>
      <c r="GL89" s="444"/>
      <c r="GM89" s="444"/>
      <c r="GN89" s="444"/>
      <c r="GO89" s="444"/>
      <c r="GP89" s="444"/>
      <c r="GQ89" s="444"/>
      <c r="GR89" s="444"/>
      <c r="GS89" s="444"/>
      <c r="GT89" s="444"/>
      <c r="GU89" s="444"/>
      <c r="GV89" s="444"/>
      <c r="GW89" s="444"/>
      <c r="GX89" s="444"/>
      <c r="GY89" s="444"/>
      <c r="GZ89" s="444"/>
      <c r="HA89" s="444"/>
      <c r="HB89" s="444"/>
      <c r="HC89" s="444"/>
      <c r="HD89" s="444"/>
      <c r="HE89" s="444"/>
      <c r="HF89" s="444"/>
      <c r="HG89" s="444"/>
      <c r="HH89" s="444"/>
      <c r="HI89" s="444"/>
      <c r="HJ89" s="444"/>
      <c r="HK89" s="444"/>
      <c r="HL89" s="444"/>
      <c r="HM89" s="444"/>
      <c r="HN89" s="444"/>
      <c r="HO89" s="444"/>
      <c r="HP89" s="444"/>
      <c r="HQ89" s="444"/>
      <c r="HR89" s="444"/>
      <c r="HS89" s="444"/>
      <c r="HT89" s="444"/>
      <c r="HU89" s="444"/>
      <c r="HV89" s="444"/>
      <c r="HW89" s="444"/>
      <c r="HX89" s="444"/>
      <c r="HY89" s="444"/>
      <c r="HZ89" s="444"/>
      <c r="IA89" s="444"/>
      <c r="IB89" s="444"/>
      <c r="IC89" s="444"/>
      <c r="ID89" s="444"/>
      <c r="IE89" s="444"/>
      <c r="IF89" s="444"/>
      <c r="IG89" s="444"/>
      <c r="IH89" s="444"/>
      <c r="II89" s="444"/>
      <c r="IJ89" s="444"/>
      <c r="IK89" s="444"/>
      <c r="IL89" s="444"/>
      <c r="IM89" s="444"/>
      <c r="IN89" s="444"/>
      <c r="IO89" s="444"/>
      <c r="IP89" s="444"/>
      <c r="IQ89" s="444"/>
      <c r="IR89" s="444"/>
      <c r="IS89" s="444"/>
      <c r="IT89" s="444"/>
      <c r="IU89" s="444"/>
      <c r="IV89" s="444"/>
      <c r="IW89" s="444"/>
      <c r="IX89" s="444"/>
      <c r="IY89" s="444"/>
      <c r="IZ89" s="444"/>
      <c r="JA89" s="444"/>
      <c r="JB89" s="444"/>
      <c r="JC89" s="444"/>
      <c r="JD89" s="444"/>
      <c r="JE89" s="444"/>
      <c r="JF89" s="444"/>
      <c r="JG89" s="444"/>
      <c r="JH89" s="444"/>
      <c r="JI89" s="444"/>
      <c r="JJ89" s="444"/>
      <c r="JK89" s="444"/>
      <c r="JL89" s="444"/>
      <c r="JM89" s="444"/>
      <c r="JN89" s="444"/>
      <c r="JO89" s="444"/>
      <c r="JP89" s="444"/>
      <c r="JQ89" s="444"/>
      <c r="JR89" s="444"/>
      <c r="JS89" s="444"/>
      <c r="JT89" s="444"/>
      <c r="JU89" s="444"/>
      <c r="JV89" s="444"/>
      <c r="JW89" s="444"/>
      <c r="JX89" s="444"/>
      <c r="JY89" s="444"/>
      <c r="JZ89" s="444"/>
      <c r="KA89" s="444"/>
      <c r="KB89" s="444"/>
      <c r="KC89" s="444"/>
      <c r="KD89" s="444"/>
      <c r="KE89" s="444"/>
      <c r="KF89" s="444"/>
      <c r="KG89" s="444"/>
      <c r="KH89" s="444"/>
      <c r="KI89" s="444"/>
      <c r="KJ89" s="444"/>
      <c r="KK89" s="444"/>
      <c r="KL89" s="444"/>
      <c r="KM89" s="444"/>
      <c r="KN89" s="444"/>
      <c r="KO89" s="444"/>
      <c r="KP89" s="444"/>
      <c r="KQ89" s="444"/>
      <c r="KR89" s="444"/>
      <c r="KS89" s="444"/>
      <c r="KT89" s="444"/>
      <c r="KU89" s="444"/>
      <c r="KV89" s="444"/>
      <c r="KW89" s="444"/>
      <c r="KX89" s="444"/>
      <c r="KY89" s="444"/>
      <c r="KZ89" s="444"/>
      <c r="LA89" s="444"/>
      <c r="LB89" s="444"/>
      <c r="LC89" s="444"/>
      <c r="LD89" s="444"/>
      <c r="LE89" s="444"/>
      <c r="LF89" s="444"/>
      <c r="LG89" s="444"/>
      <c r="LH89" s="444"/>
      <c r="LI89" s="444"/>
      <c r="LJ89" s="444"/>
      <c r="LK89" s="444"/>
      <c r="LL89" s="444"/>
      <c r="LM89" s="444"/>
      <c r="LN89" s="444"/>
      <c r="LO89" s="444"/>
      <c r="LP89" s="444"/>
      <c r="LQ89" s="444"/>
      <c r="LR89" s="444"/>
      <c r="LS89" s="444"/>
      <c r="LT89" s="444"/>
      <c r="LU89" s="444"/>
      <c r="LV89" s="444"/>
      <c r="LW89" s="444"/>
      <c r="LX89" s="444"/>
      <c r="LY89" s="444"/>
      <c r="LZ89" s="444"/>
      <c r="MA89" s="444"/>
      <c r="MB89" s="444"/>
      <c r="MC89" s="444"/>
      <c r="MD89" s="444"/>
      <c r="ME89" s="444"/>
      <c r="MF89" s="444"/>
      <c r="MG89" s="444"/>
      <c r="MH89" s="444"/>
      <c r="MI89" s="444"/>
      <c r="MJ89" s="444"/>
      <c r="MK89" s="444"/>
      <c r="ML89" s="444"/>
      <c r="MM89" s="444"/>
      <c r="MN89" s="444"/>
      <c r="MO89" s="444"/>
      <c r="MP89" s="444"/>
      <c r="MQ89" s="444"/>
      <c r="MR89" s="444"/>
      <c r="MS89" s="444"/>
      <c r="MT89" s="444"/>
      <c r="MU89" s="444"/>
      <c r="MV89" s="444"/>
      <c r="MW89" s="444"/>
      <c r="MX89" s="444"/>
      <c r="MY89" s="444"/>
      <c r="MZ89" s="444"/>
      <c r="NA89" s="444"/>
      <c r="NB89" s="444"/>
      <c r="NC89" s="444"/>
      <c r="ND89" s="444"/>
      <c r="NE89" s="444"/>
      <c r="NF89" s="444"/>
      <c r="NG89" s="444"/>
      <c r="NH89" s="444"/>
      <c r="NI89" s="444"/>
      <c r="NJ89" s="444"/>
      <c r="NK89" s="444"/>
      <c r="NL89" s="444"/>
      <c r="NM89" s="444"/>
      <c r="NN89" s="444"/>
      <c r="NO89" s="444"/>
      <c r="NP89" s="444"/>
      <c r="NQ89" s="444"/>
      <c r="NR89" s="444"/>
      <c r="NS89" s="444"/>
      <c r="NT89" s="444"/>
      <c r="NU89" s="444"/>
      <c r="NV89" s="444"/>
      <c r="NW89" s="444"/>
      <c r="NX89" s="444"/>
      <c r="NY89" s="444"/>
      <c r="NZ89" s="444"/>
      <c r="OA89" s="444"/>
      <c r="OB89" s="444"/>
      <c r="OC89" s="444"/>
      <c r="OD89" s="444"/>
      <c r="OE89" s="444"/>
      <c r="OF89" s="444"/>
      <c r="OG89" s="444"/>
      <c r="OH89" s="444"/>
      <c r="OI89" s="444"/>
      <c r="OJ89" s="444"/>
      <c r="OK89" s="444"/>
      <c r="OL89" s="444"/>
      <c r="OM89" s="444"/>
      <c r="ON89" s="444"/>
      <c r="OO89" s="444"/>
      <c r="OP89" s="444"/>
      <c r="OQ89" s="444"/>
      <c r="OR89" s="444"/>
      <c r="OS89" s="444"/>
      <c r="OT89" s="444"/>
      <c r="OU89" s="444"/>
      <c r="OV89" s="444"/>
      <c r="OW89" s="444"/>
      <c r="OX89" s="444"/>
      <c r="OY89" s="444"/>
      <c r="OZ89" s="444"/>
      <c r="PA89" s="444"/>
      <c r="PB89" s="444"/>
      <c r="PC89" s="444"/>
      <c r="PD89" s="444"/>
      <c r="PE89" s="444"/>
      <c r="PF89" s="444"/>
      <c r="PG89" s="444"/>
      <c r="PH89" s="444"/>
      <c r="PI89" s="444"/>
      <c r="PJ89" s="444"/>
      <c r="PK89" s="444"/>
      <c r="PL89" s="444"/>
      <c r="PM89" s="444"/>
      <c r="PN89" s="444"/>
      <c r="PO89" s="444"/>
      <c r="PP89" s="444"/>
      <c r="PQ89" s="444"/>
      <c r="PR89" s="444"/>
      <c r="PS89" s="444"/>
      <c r="PT89" s="444"/>
      <c r="PU89" s="444"/>
      <c r="PV89" s="444"/>
      <c r="PW89" s="444"/>
      <c r="PX89" s="444"/>
      <c r="PY89" s="444"/>
      <c r="PZ89" s="444"/>
      <c r="QA89" s="444"/>
      <c r="QB89" s="444"/>
      <c r="QC89" s="444"/>
      <c r="QD89" s="444"/>
      <c r="QE89" s="444"/>
      <c r="QF89" s="444"/>
      <c r="QG89" s="444"/>
      <c r="QH89" s="444"/>
      <c r="QI89" s="444"/>
      <c r="QJ89" s="444"/>
      <c r="QK89" s="444"/>
      <c r="QL89" s="444"/>
      <c r="QM89" s="444"/>
      <c r="QN89" s="444"/>
      <c r="QO89" s="444"/>
      <c r="QP89" s="444"/>
      <c r="QQ89" s="444"/>
      <c r="QR89" s="444"/>
      <c r="QS89" s="444"/>
      <c r="QT89" s="444"/>
      <c r="QU89" s="444"/>
      <c r="QV89" s="444"/>
      <c r="QW89" s="444"/>
      <c r="QX89" s="444"/>
      <c r="QY89" s="444"/>
      <c r="QZ89" s="444"/>
      <c r="RA89" s="444"/>
      <c r="RB89" s="444"/>
      <c r="RC89" s="444"/>
      <c r="RD89" s="444"/>
      <c r="RE89" s="444"/>
      <c r="RF89" s="444"/>
      <c r="RG89" s="444"/>
      <c r="RH89" s="444"/>
      <c r="RI89" s="444"/>
      <c r="RJ89" s="444"/>
      <c r="RK89" s="444"/>
      <c r="RL89" s="444"/>
      <c r="RM89" s="444"/>
      <c r="RN89" s="444"/>
      <c r="RO89" s="444"/>
      <c r="RP89" s="444"/>
      <c r="RQ89" s="444"/>
      <c r="RR89" s="444"/>
      <c r="RS89" s="444"/>
      <c r="RT89" s="444"/>
      <c r="RU89" s="444"/>
      <c r="RV89" s="444"/>
      <c r="RW89" s="444"/>
      <c r="RX89" s="444"/>
      <c r="RY89" s="444"/>
      <c r="RZ89" s="444"/>
      <c r="SA89" s="444"/>
      <c r="SB89" s="444"/>
      <c r="SC89" s="444"/>
      <c r="SD89" s="444"/>
      <c r="SE89" s="444"/>
      <c r="SF89" s="444"/>
      <c r="SG89" s="444"/>
      <c r="SH89" s="444"/>
      <c r="SI89" s="444"/>
      <c r="SJ89" s="444"/>
      <c r="SK89" s="444"/>
      <c r="SL89" s="444"/>
      <c r="SM89" s="444"/>
      <c r="SN89" s="444"/>
      <c r="SO89" s="444"/>
      <c r="SP89" s="444"/>
      <c r="SQ89" s="444"/>
      <c r="SR89" s="444"/>
      <c r="SS89" s="444"/>
      <c r="ST89" s="444"/>
      <c r="SU89" s="444"/>
      <c r="SV89" s="444"/>
      <c r="SW89" s="444"/>
      <c r="SX89" s="444"/>
      <c r="SY89" s="444"/>
      <c r="SZ89" s="444"/>
      <c r="TA89" s="444"/>
      <c r="TB89" s="444"/>
      <c r="TC89" s="444"/>
      <c r="TD89" s="444"/>
      <c r="TE89" s="444"/>
      <c r="TF89" s="444"/>
      <c r="TG89" s="444"/>
      <c r="TH89" s="444"/>
      <c r="TI89" s="444"/>
      <c r="TJ89" s="444"/>
      <c r="TK89" s="444"/>
      <c r="TL89" s="444"/>
      <c r="TM89" s="444"/>
      <c r="TN89" s="444"/>
      <c r="TO89" s="444"/>
      <c r="TP89" s="444"/>
      <c r="TQ89" s="444"/>
      <c r="TR89" s="444"/>
      <c r="TS89" s="444"/>
      <c r="TT89" s="444"/>
      <c r="TU89" s="444"/>
      <c r="TV89" s="444"/>
      <c r="TW89" s="444"/>
      <c r="TX89" s="444"/>
      <c r="TY89" s="444"/>
      <c r="TZ89" s="444"/>
      <c r="UA89" s="444"/>
      <c r="UB89" s="444"/>
      <c r="UC89" s="444"/>
      <c r="UD89" s="444"/>
      <c r="UE89" s="444"/>
      <c r="UF89" s="444"/>
      <c r="UG89" s="444"/>
      <c r="UH89" s="444"/>
      <c r="UI89" s="444"/>
      <c r="UJ89" s="444"/>
      <c r="UK89" s="444"/>
      <c r="UL89" s="444"/>
      <c r="UM89" s="444"/>
      <c r="UN89" s="444"/>
      <c r="UO89" s="444"/>
      <c r="UP89" s="444"/>
      <c r="UQ89" s="444"/>
      <c r="UR89" s="444"/>
      <c r="US89" s="444"/>
      <c r="UT89" s="444"/>
      <c r="UU89" s="444"/>
      <c r="UV89" s="444"/>
      <c r="UW89" s="444"/>
      <c r="UX89" s="444"/>
      <c r="UY89" s="444"/>
      <c r="UZ89" s="444"/>
      <c r="VA89" s="444"/>
      <c r="VB89" s="444"/>
      <c r="VC89" s="444"/>
      <c r="VD89" s="444"/>
      <c r="VE89" s="444"/>
      <c r="VF89" s="444"/>
      <c r="VG89" s="444"/>
      <c r="VH89" s="444"/>
      <c r="VI89" s="444"/>
      <c r="VJ89" s="444"/>
      <c r="VK89" s="444"/>
      <c r="VL89" s="444"/>
      <c r="VM89" s="444"/>
      <c r="VN89" s="444"/>
      <c r="VO89" s="444"/>
      <c r="VP89" s="444"/>
      <c r="VQ89" s="444"/>
      <c r="VR89" s="444"/>
      <c r="VS89" s="444"/>
      <c r="VT89" s="444"/>
      <c r="VU89" s="444"/>
      <c r="VV89" s="444"/>
      <c r="VW89" s="444"/>
      <c r="VX89" s="444"/>
      <c r="VY89" s="444"/>
      <c r="VZ89" s="444"/>
      <c r="WA89" s="444"/>
      <c r="WB89" s="444"/>
      <c r="WC89" s="444"/>
      <c r="WD89" s="444"/>
      <c r="WE89" s="444"/>
      <c r="WF89" s="444"/>
      <c r="WG89" s="444"/>
      <c r="WH89" s="444"/>
      <c r="WI89" s="444"/>
      <c r="WJ89" s="444"/>
      <c r="WK89" s="444"/>
      <c r="WL89" s="444"/>
      <c r="WM89" s="444"/>
      <c r="WN89" s="444"/>
      <c r="WO89" s="444"/>
      <c r="WP89" s="444"/>
      <c r="WQ89" s="444"/>
      <c r="WR89" s="444"/>
      <c r="WS89" s="444"/>
      <c r="WT89" s="444"/>
      <c r="WU89" s="444"/>
      <c r="WV89" s="444"/>
      <c r="WW89" s="444"/>
      <c r="WX89" s="444"/>
      <c r="WY89" s="444"/>
      <c r="WZ89" s="444"/>
      <c r="XA89" s="444"/>
      <c r="XB89" s="444"/>
      <c r="XC89" s="444"/>
      <c r="XD89" s="444"/>
      <c r="XE89" s="444"/>
      <c r="XF89" s="444"/>
      <c r="XG89" s="738"/>
    </row>
    <row r="90" spans="1:631" s="740" customFormat="1" ht="14.4">
      <c r="A90" s="444"/>
      <c r="B90" s="1163" t="s">
        <v>241</v>
      </c>
      <c r="C90" s="1164" t="s">
        <v>853</v>
      </c>
      <c r="D90" s="1172"/>
      <c r="E90" s="374">
        <f t="shared" si="16"/>
        <v>0</v>
      </c>
      <c r="F90" s="1166"/>
      <c r="G90" s="1167">
        <v>3</v>
      </c>
      <c r="H90" s="1168">
        <f t="shared" ref="H90:H152" si="27">L90/G90</f>
        <v>0</v>
      </c>
      <c r="I90" s="1169">
        <f t="shared" ref="I90:I96" si="28">O90/G90</f>
        <v>1011.3366666666667</v>
      </c>
      <c r="J90" s="1169">
        <f t="shared" ref="J90:J96" si="29">I90</f>
        <v>1011.3366666666667</v>
      </c>
      <c r="K90" s="447">
        <f t="shared" si="22"/>
        <v>0</v>
      </c>
      <c r="L90" s="448">
        <v>0</v>
      </c>
      <c r="M90" s="447"/>
      <c r="N90" s="1170">
        <v>455.1</v>
      </c>
      <c r="O90" s="1170">
        <v>3034.01</v>
      </c>
      <c r="P90" s="449"/>
      <c r="Q90" s="1170">
        <v>3034.01</v>
      </c>
      <c r="R90" s="449"/>
      <c r="S90" s="450"/>
      <c r="T90" s="449"/>
      <c r="U90" s="451"/>
      <c r="V90" s="450"/>
      <c r="W90" s="449"/>
      <c r="X90" s="449"/>
      <c r="Y90" s="452"/>
      <c r="Z90" s="450"/>
      <c r="AA90" s="453"/>
      <c r="AB90" s="1171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4"/>
      <c r="AV90" s="444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4"/>
      <c r="BK90" s="444"/>
      <c r="BL90" s="444"/>
      <c r="BM90" s="444"/>
      <c r="BN90" s="444"/>
      <c r="BO90" s="444"/>
      <c r="BP90" s="444"/>
      <c r="BQ90" s="444"/>
      <c r="BR90" s="444"/>
      <c r="BS90" s="444"/>
      <c r="BT90" s="444"/>
      <c r="BU90" s="444"/>
      <c r="BV90" s="444"/>
      <c r="BW90" s="444"/>
      <c r="BX90" s="444"/>
      <c r="BY90" s="444"/>
      <c r="BZ90" s="444"/>
      <c r="CA90" s="444"/>
      <c r="CB90" s="444"/>
      <c r="CC90" s="444"/>
      <c r="CD90" s="444"/>
      <c r="CE90" s="444"/>
      <c r="CF90" s="444"/>
      <c r="CG90" s="444"/>
      <c r="CH90" s="444"/>
      <c r="CI90" s="444"/>
      <c r="CJ90" s="444"/>
      <c r="CK90" s="444"/>
      <c r="CL90" s="444"/>
      <c r="CM90" s="444"/>
      <c r="CN90" s="444"/>
      <c r="CO90" s="444"/>
      <c r="CP90" s="444"/>
      <c r="CQ90" s="444"/>
      <c r="CR90" s="444"/>
      <c r="CS90" s="444"/>
      <c r="CT90" s="444"/>
      <c r="CU90" s="444"/>
      <c r="CV90" s="444"/>
      <c r="CW90" s="444"/>
      <c r="CX90" s="444"/>
      <c r="CY90" s="444"/>
      <c r="CZ90" s="444"/>
      <c r="DA90" s="444"/>
      <c r="DB90" s="444"/>
      <c r="DC90" s="444"/>
      <c r="DD90" s="444"/>
      <c r="DE90" s="444"/>
      <c r="DF90" s="444"/>
      <c r="DG90" s="444"/>
      <c r="DH90" s="444"/>
      <c r="DI90" s="444"/>
      <c r="DJ90" s="444"/>
      <c r="DK90" s="444"/>
      <c r="DL90" s="444"/>
      <c r="DM90" s="444"/>
      <c r="DN90" s="444"/>
      <c r="DO90" s="444"/>
      <c r="DP90" s="444"/>
      <c r="DQ90" s="444"/>
      <c r="DR90" s="444"/>
      <c r="DS90" s="444"/>
      <c r="DT90" s="444"/>
      <c r="DU90" s="444"/>
      <c r="DV90" s="444"/>
      <c r="DW90" s="444"/>
      <c r="DX90" s="444"/>
      <c r="DY90" s="444"/>
      <c r="DZ90" s="444"/>
      <c r="EA90" s="444"/>
      <c r="EB90" s="444"/>
      <c r="EC90" s="444"/>
      <c r="ED90" s="444"/>
      <c r="EE90" s="444"/>
      <c r="EF90" s="444"/>
      <c r="EG90" s="444"/>
      <c r="EH90" s="444"/>
      <c r="EI90" s="444"/>
      <c r="EJ90" s="444"/>
      <c r="EK90" s="444"/>
      <c r="EL90" s="444"/>
      <c r="EM90" s="444"/>
      <c r="EN90" s="444"/>
      <c r="EO90" s="444"/>
      <c r="EP90" s="444"/>
      <c r="EQ90" s="444"/>
      <c r="ER90" s="444"/>
      <c r="ES90" s="444"/>
      <c r="ET90" s="444"/>
      <c r="EU90" s="444"/>
      <c r="EV90" s="444"/>
      <c r="EW90" s="444"/>
      <c r="EX90" s="444"/>
      <c r="EY90" s="444"/>
      <c r="EZ90" s="444"/>
      <c r="FA90" s="444"/>
      <c r="FB90" s="444"/>
      <c r="FC90" s="444"/>
      <c r="FD90" s="444"/>
      <c r="FE90" s="444"/>
      <c r="FF90" s="444"/>
      <c r="FG90" s="444"/>
      <c r="FH90" s="444"/>
      <c r="FI90" s="444"/>
      <c r="FJ90" s="444"/>
      <c r="FK90" s="444"/>
      <c r="FL90" s="444"/>
      <c r="FM90" s="444"/>
      <c r="FN90" s="444"/>
      <c r="FO90" s="444"/>
      <c r="FP90" s="444"/>
      <c r="FQ90" s="444"/>
      <c r="FR90" s="444"/>
      <c r="FS90" s="444"/>
      <c r="FT90" s="444"/>
      <c r="FU90" s="444"/>
      <c r="FV90" s="444"/>
      <c r="FW90" s="444"/>
      <c r="FX90" s="444"/>
      <c r="FY90" s="444"/>
      <c r="FZ90" s="444"/>
      <c r="GA90" s="444"/>
      <c r="GB90" s="444"/>
      <c r="GC90" s="444"/>
      <c r="GD90" s="444"/>
      <c r="GE90" s="444"/>
      <c r="GF90" s="444"/>
      <c r="GG90" s="444"/>
      <c r="GH90" s="444"/>
      <c r="GI90" s="444"/>
      <c r="GJ90" s="444"/>
      <c r="GK90" s="444"/>
      <c r="GL90" s="444"/>
      <c r="GM90" s="444"/>
      <c r="GN90" s="444"/>
      <c r="GO90" s="444"/>
      <c r="GP90" s="444"/>
      <c r="GQ90" s="444"/>
      <c r="GR90" s="444"/>
      <c r="GS90" s="444"/>
      <c r="GT90" s="444"/>
      <c r="GU90" s="444"/>
      <c r="GV90" s="444"/>
      <c r="GW90" s="444"/>
      <c r="GX90" s="444"/>
      <c r="GY90" s="444"/>
      <c r="GZ90" s="444"/>
      <c r="HA90" s="444"/>
      <c r="HB90" s="444"/>
      <c r="HC90" s="444"/>
      <c r="HD90" s="444"/>
      <c r="HE90" s="444"/>
      <c r="HF90" s="444"/>
      <c r="HG90" s="444"/>
      <c r="HH90" s="444"/>
      <c r="HI90" s="444"/>
      <c r="HJ90" s="444"/>
      <c r="HK90" s="444"/>
      <c r="HL90" s="444"/>
      <c r="HM90" s="444"/>
      <c r="HN90" s="444"/>
      <c r="HO90" s="444"/>
      <c r="HP90" s="444"/>
      <c r="HQ90" s="444"/>
      <c r="HR90" s="444"/>
      <c r="HS90" s="444"/>
      <c r="HT90" s="444"/>
      <c r="HU90" s="444"/>
      <c r="HV90" s="444"/>
      <c r="HW90" s="444"/>
      <c r="HX90" s="444"/>
      <c r="HY90" s="444"/>
      <c r="HZ90" s="444"/>
      <c r="IA90" s="444"/>
      <c r="IB90" s="444"/>
      <c r="IC90" s="444"/>
      <c r="ID90" s="444"/>
      <c r="IE90" s="444"/>
      <c r="IF90" s="444"/>
      <c r="IG90" s="444"/>
      <c r="IH90" s="444"/>
      <c r="II90" s="444"/>
      <c r="IJ90" s="444"/>
      <c r="IK90" s="444"/>
      <c r="IL90" s="444"/>
      <c r="IM90" s="444"/>
      <c r="IN90" s="444"/>
      <c r="IO90" s="444"/>
      <c r="IP90" s="444"/>
      <c r="IQ90" s="444"/>
      <c r="IR90" s="444"/>
      <c r="IS90" s="444"/>
      <c r="IT90" s="444"/>
      <c r="IU90" s="444"/>
      <c r="IV90" s="444"/>
      <c r="IW90" s="444"/>
      <c r="IX90" s="444"/>
      <c r="IY90" s="444"/>
      <c r="IZ90" s="444"/>
      <c r="JA90" s="444"/>
      <c r="JB90" s="444"/>
      <c r="JC90" s="444"/>
      <c r="JD90" s="444"/>
      <c r="JE90" s="444"/>
      <c r="JF90" s="444"/>
      <c r="JG90" s="444"/>
      <c r="JH90" s="444"/>
      <c r="JI90" s="444"/>
      <c r="JJ90" s="444"/>
      <c r="JK90" s="444"/>
      <c r="JL90" s="444"/>
      <c r="JM90" s="444"/>
      <c r="JN90" s="444"/>
      <c r="JO90" s="444"/>
      <c r="JP90" s="444"/>
      <c r="JQ90" s="444"/>
      <c r="JR90" s="444"/>
      <c r="JS90" s="444"/>
      <c r="JT90" s="444"/>
      <c r="JU90" s="444"/>
      <c r="JV90" s="444"/>
      <c r="JW90" s="444"/>
      <c r="JX90" s="444"/>
      <c r="JY90" s="444"/>
      <c r="JZ90" s="444"/>
      <c r="KA90" s="444"/>
      <c r="KB90" s="444"/>
      <c r="KC90" s="444"/>
      <c r="KD90" s="444"/>
      <c r="KE90" s="444"/>
      <c r="KF90" s="444"/>
      <c r="KG90" s="444"/>
      <c r="KH90" s="444"/>
      <c r="KI90" s="444"/>
      <c r="KJ90" s="444"/>
      <c r="KK90" s="444"/>
      <c r="KL90" s="444"/>
      <c r="KM90" s="444"/>
      <c r="KN90" s="444"/>
      <c r="KO90" s="444"/>
      <c r="KP90" s="444"/>
      <c r="KQ90" s="444"/>
      <c r="KR90" s="444"/>
      <c r="KS90" s="444"/>
      <c r="KT90" s="444"/>
      <c r="KU90" s="444"/>
      <c r="KV90" s="444"/>
      <c r="KW90" s="444"/>
      <c r="KX90" s="444"/>
      <c r="KY90" s="444"/>
      <c r="KZ90" s="444"/>
      <c r="LA90" s="444"/>
      <c r="LB90" s="444"/>
      <c r="LC90" s="444"/>
      <c r="LD90" s="444"/>
      <c r="LE90" s="444"/>
      <c r="LF90" s="444"/>
      <c r="LG90" s="444"/>
      <c r="LH90" s="444"/>
      <c r="LI90" s="444"/>
      <c r="LJ90" s="444"/>
      <c r="LK90" s="444"/>
      <c r="LL90" s="444"/>
      <c r="LM90" s="444"/>
      <c r="LN90" s="444"/>
      <c r="LO90" s="444"/>
      <c r="LP90" s="444"/>
      <c r="LQ90" s="444"/>
      <c r="LR90" s="444"/>
      <c r="LS90" s="444"/>
      <c r="LT90" s="444"/>
      <c r="LU90" s="444"/>
      <c r="LV90" s="444"/>
      <c r="LW90" s="444"/>
      <c r="LX90" s="444"/>
      <c r="LY90" s="444"/>
      <c r="LZ90" s="444"/>
      <c r="MA90" s="444"/>
      <c r="MB90" s="444"/>
      <c r="MC90" s="444"/>
      <c r="MD90" s="444"/>
      <c r="ME90" s="444"/>
      <c r="MF90" s="444"/>
      <c r="MG90" s="444"/>
      <c r="MH90" s="444"/>
      <c r="MI90" s="444"/>
      <c r="MJ90" s="444"/>
      <c r="MK90" s="444"/>
      <c r="ML90" s="444"/>
      <c r="MM90" s="444"/>
      <c r="MN90" s="444"/>
      <c r="MO90" s="444"/>
      <c r="MP90" s="444"/>
      <c r="MQ90" s="444"/>
      <c r="MR90" s="444"/>
      <c r="MS90" s="444"/>
      <c r="MT90" s="444"/>
      <c r="MU90" s="444"/>
      <c r="MV90" s="444"/>
      <c r="MW90" s="444"/>
      <c r="MX90" s="444"/>
      <c r="MY90" s="444"/>
      <c r="MZ90" s="444"/>
      <c r="NA90" s="444"/>
      <c r="NB90" s="444"/>
      <c r="NC90" s="444"/>
      <c r="ND90" s="444"/>
      <c r="NE90" s="444"/>
      <c r="NF90" s="444"/>
      <c r="NG90" s="444"/>
      <c r="NH90" s="444"/>
      <c r="NI90" s="444"/>
      <c r="NJ90" s="444"/>
      <c r="NK90" s="444"/>
      <c r="NL90" s="444"/>
      <c r="NM90" s="444"/>
      <c r="NN90" s="444"/>
      <c r="NO90" s="444"/>
      <c r="NP90" s="444"/>
      <c r="NQ90" s="444"/>
      <c r="NR90" s="444"/>
      <c r="NS90" s="444"/>
      <c r="NT90" s="444"/>
      <c r="NU90" s="444"/>
      <c r="NV90" s="444"/>
      <c r="NW90" s="444"/>
      <c r="NX90" s="444"/>
      <c r="NY90" s="444"/>
      <c r="NZ90" s="444"/>
      <c r="OA90" s="444"/>
      <c r="OB90" s="444"/>
      <c r="OC90" s="444"/>
      <c r="OD90" s="444"/>
      <c r="OE90" s="444"/>
      <c r="OF90" s="444"/>
      <c r="OG90" s="444"/>
      <c r="OH90" s="444"/>
      <c r="OI90" s="444"/>
      <c r="OJ90" s="444"/>
      <c r="OK90" s="444"/>
      <c r="OL90" s="444"/>
      <c r="OM90" s="444"/>
      <c r="ON90" s="444"/>
      <c r="OO90" s="444"/>
      <c r="OP90" s="444"/>
      <c r="OQ90" s="444"/>
      <c r="OR90" s="444"/>
      <c r="OS90" s="444"/>
      <c r="OT90" s="444"/>
      <c r="OU90" s="444"/>
      <c r="OV90" s="444"/>
      <c r="OW90" s="444"/>
      <c r="OX90" s="444"/>
      <c r="OY90" s="444"/>
      <c r="OZ90" s="444"/>
      <c r="PA90" s="444"/>
      <c r="PB90" s="444"/>
      <c r="PC90" s="444"/>
      <c r="PD90" s="444"/>
      <c r="PE90" s="444"/>
      <c r="PF90" s="444"/>
      <c r="PG90" s="444"/>
      <c r="PH90" s="444"/>
      <c r="PI90" s="444"/>
      <c r="PJ90" s="444"/>
      <c r="PK90" s="444"/>
      <c r="PL90" s="444"/>
      <c r="PM90" s="444"/>
      <c r="PN90" s="444"/>
      <c r="PO90" s="444"/>
      <c r="PP90" s="444"/>
      <c r="PQ90" s="444"/>
      <c r="PR90" s="444"/>
      <c r="PS90" s="444"/>
      <c r="PT90" s="444"/>
      <c r="PU90" s="444"/>
      <c r="PV90" s="444"/>
      <c r="PW90" s="444"/>
      <c r="PX90" s="444"/>
      <c r="PY90" s="444"/>
      <c r="PZ90" s="444"/>
      <c r="QA90" s="444"/>
      <c r="QB90" s="444"/>
      <c r="QC90" s="444"/>
      <c r="QD90" s="444"/>
      <c r="QE90" s="444"/>
      <c r="QF90" s="444"/>
      <c r="QG90" s="444"/>
      <c r="QH90" s="444"/>
      <c r="QI90" s="444"/>
      <c r="QJ90" s="444"/>
      <c r="QK90" s="444"/>
      <c r="QL90" s="444"/>
      <c r="QM90" s="444"/>
      <c r="QN90" s="444"/>
      <c r="QO90" s="444"/>
      <c r="QP90" s="444"/>
      <c r="QQ90" s="444"/>
      <c r="QR90" s="444"/>
      <c r="QS90" s="444"/>
      <c r="QT90" s="444"/>
      <c r="QU90" s="444"/>
      <c r="QV90" s="444"/>
      <c r="QW90" s="444"/>
      <c r="QX90" s="444"/>
      <c r="QY90" s="444"/>
      <c r="QZ90" s="444"/>
      <c r="RA90" s="444"/>
      <c r="RB90" s="444"/>
      <c r="RC90" s="444"/>
      <c r="RD90" s="444"/>
      <c r="RE90" s="444"/>
      <c r="RF90" s="444"/>
      <c r="RG90" s="444"/>
      <c r="RH90" s="444"/>
      <c r="RI90" s="444"/>
      <c r="RJ90" s="444"/>
      <c r="RK90" s="444"/>
      <c r="RL90" s="444"/>
      <c r="RM90" s="444"/>
      <c r="RN90" s="444"/>
      <c r="RO90" s="444"/>
      <c r="RP90" s="444"/>
      <c r="RQ90" s="444"/>
      <c r="RR90" s="444"/>
      <c r="RS90" s="444"/>
      <c r="RT90" s="444"/>
      <c r="RU90" s="444"/>
      <c r="RV90" s="444"/>
      <c r="RW90" s="444"/>
      <c r="RX90" s="444"/>
      <c r="RY90" s="444"/>
      <c r="RZ90" s="444"/>
      <c r="SA90" s="444"/>
      <c r="SB90" s="444"/>
      <c r="SC90" s="444"/>
      <c r="SD90" s="444"/>
      <c r="SE90" s="444"/>
      <c r="SF90" s="444"/>
      <c r="SG90" s="444"/>
      <c r="SH90" s="444"/>
      <c r="SI90" s="444"/>
      <c r="SJ90" s="444"/>
      <c r="SK90" s="444"/>
      <c r="SL90" s="444"/>
      <c r="SM90" s="444"/>
      <c r="SN90" s="444"/>
      <c r="SO90" s="444"/>
      <c r="SP90" s="444"/>
      <c r="SQ90" s="444"/>
      <c r="SR90" s="444"/>
      <c r="SS90" s="444"/>
      <c r="ST90" s="444"/>
      <c r="SU90" s="444"/>
      <c r="SV90" s="444"/>
      <c r="SW90" s="444"/>
      <c r="SX90" s="444"/>
      <c r="SY90" s="444"/>
      <c r="SZ90" s="444"/>
      <c r="TA90" s="444"/>
      <c r="TB90" s="444"/>
      <c r="TC90" s="444"/>
      <c r="TD90" s="444"/>
      <c r="TE90" s="444"/>
      <c r="TF90" s="444"/>
      <c r="TG90" s="444"/>
      <c r="TH90" s="444"/>
      <c r="TI90" s="444"/>
      <c r="TJ90" s="444"/>
      <c r="TK90" s="444"/>
      <c r="TL90" s="444"/>
      <c r="TM90" s="444"/>
      <c r="TN90" s="444"/>
      <c r="TO90" s="444"/>
      <c r="TP90" s="444"/>
      <c r="TQ90" s="444"/>
      <c r="TR90" s="444"/>
      <c r="TS90" s="444"/>
      <c r="TT90" s="444"/>
      <c r="TU90" s="444"/>
      <c r="TV90" s="444"/>
      <c r="TW90" s="444"/>
      <c r="TX90" s="444"/>
      <c r="TY90" s="444"/>
      <c r="TZ90" s="444"/>
      <c r="UA90" s="444"/>
      <c r="UB90" s="444"/>
      <c r="UC90" s="444"/>
      <c r="UD90" s="444"/>
      <c r="UE90" s="444"/>
      <c r="UF90" s="444"/>
      <c r="UG90" s="444"/>
      <c r="UH90" s="444"/>
      <c r="UI90" s="444"/>
      <c r="UJ90" s="444"/>
      <c r="UK90" s="444"/>
      <c r="UL90" s="444"/>
      <c r="UM90" s="444"/>
      <c r="UN90" s="444"/>
      <c r="UO90" s="444"/>
      <c r="UP90" s="444"/>
      <c r="UQ90" s="444"/>
      <c r="UR90" s="444"/>
      <c r="US90" s="444"/>
      <c r="UT90" s="444"/>
      <c r="UU90" s="444"/>
      <c r="UV90" s="444"/>
      <c r="UW90" s="444"/>
      <c r="UX90" s="444"/>
      <c r="UY90" s="444"/>
      <c r="UZ90" s="444"/>
      <c r="VA90" s="444"/>
      <c r="VB90" s="444"/>
      <c r="VC90" s="444"/>
      <c r="VD90" s="444"/>
      <c r="VE90" s="444"/>
      <c r="VF90" s="444"/>
      <c r="VG90" s="444"/>
      <c r="VH90" s="444"/>
      <c r="VI90" s="444"/>
      <c r="VJ90" s="444"/>
      <c r="VK90" s="444"/>
      <c r="VL90" s="444"/>
      <c r="VM90" s="444"/>
      <c r="VN90" s="444"/>
      <c r="VO90" s="444"/>
      <c r="VP90" s="444"/>
      <c r="VQ90" s="444"/>
      <c r="VR90" s="444"/>
      <c r="VS90" s="444"/>
      <c r="VT90" s="444"/>
      <c r="VU90" s="444"/>
      <c r="VV90" s="444"/>
      <c r="VW90" s="444"/>
      <c r="VX90" s="444"/>
      <c r="VY90" s="444"/>
      <c r="VZ90" s="444"/>
      <c r="WA90" s="444"/>
      <c r="WB90" s="444"/>
      <c r="WC90" s="444"/>
      <c r="WD90" s="444"/>
      <c r="WE90" s="444"/>
      <c r="WF90" s="444"/>
      <c r="WG90" s="444"/>
      <c r="WH90" s="444"/>
      <c r="WI90" s="444"/>
      <c r="WJ90" s="444"/>
      <c r="WK90" s="444"/>
      <c r="WL90" s="444"/>
      <c r="WM90" s="444"/>
      <c r="WN90" s="444"/>
      <c r="WO90" s="444"/>
      <c r="WP90" s="444"/>
      <c r="WQ90" s="444"/>
      <c r="WR90" s="444"/>
      <c r="WS90" s="444"/>
      <c r="WT90" s="444"/>
      <c r="WU90" s="444"/>
      <c r="WV90" s="444"/>
      <c r="WW90" s="444"/>
      <c r="WX90" s="444"/>
      <c r="WY90" s="444"/>
      <c r="WZ90" s="444"/>
      <c r="XA90" s="444"/>
      <c r="XB90" s="444"/>
      <c r="XC90" s="444"/>
      <c r="XD90" s="444"/>
      <c r="XE90" s="444"/>
      <c r="XF90" s="444"/>
      <c r="XG90" s="738"/>
    </row>
    <row r="91" spans="1:631" s="740" customFormat="1" ht="14.4">
      <c r="A91" s="444"/>
      <c r="B91" s="1163" t="s">
        <v>241</v>
      </c>
      <c r="C91" s="1164" t="s">
        <v>854</v>
      </c>
      <c r="D91" s="1172"/>
      <c r="E91" s="374">
        <f t="shared" si="16"/>
        <v>0</v>
      </c>
      <c r="F91" s="1166"/>
      <c r="G91" s="1167">
        <v>1</v>
      </c>
      <c r="H91" s="1168">
        <f t="shared" si="27"/>
        <v>0</v>
      </c>
      <c r="I91" s="1169">
        <f t="shared" si="28"/>
        <v>190.23</v>
      </c>
      <c r="J91" s="1169">
        <f t="shared" si="29"/>
        <v>190.23</v>
      </c>
      <c r="K91" s="447">
        <f t="shared" si="22"/>
        <v>0</v>
      </c>
      <c r="L91" s="448">
        <v>0</v>
      </c>
      <c r="M91" s="447"/>
      <c r="N91" s="1170">
        <v>28.53</v>
      </c>
      <c r="O91" s="1170">
        <v>190.23</v>
      </c>
      <c r="P91" s="449"/>
      <c r="Q91" s="1170">
        <v>190.23</v>
      </c>
      <c r="R91" s="449"/>
      <c r="S91" s="450"/>
      <c r="T91" s="449"/>
      <c r="U91" s="451"/>
      <c r="V91" s="450"/>
      <c r="W91" s="449"/>
      <c r="X91" s="449"/>
      <c r="Y91" s="452"/>
      <c r="Z91" s="450"/>
      <c r="AA91" s="453"/>
      <c r="AB91" s="1171"/>
      <c r="AC91" s="444"/>
      <c r="AD91" s="444"/>
      <c r="AE91" s="444"/>
      <c r="AF91" s="444"/>
      <c r="AG91" s="444"/>
      <c r="AH91" s="444"/>
      <c r="AI91" s="444"/>
      <c r="AJ91" s="444"/>
      <c r="AK91" s="444"/>
      <c r="AL91" s="444"/>
      <c r="AM91" s="444"/>
      <c r="AN91" s="444"/>
      <c r="AO91" s="444"/>
      <c r="AP91" s="444"/>
      <c r="AQ91" s="444"/>
      <c r="AR91" s="444"/>
      <c r="AS91" s="444"/>
      <c r="AT91" s="444"/>
      <c r="AU91" s="444"/>
      <c r="AV91" s="444"/>
      <c r="AW91" s="444"/>
      <c r="AX91" s="444"/>
      <c r="AY91" s="444"/>
      <c r="AZ91" s="444"/>
      <c r="BA91" s="444"/>
      <c r="BB91" s="444"/>
      <c r="BC91" s="444"/>
      <c r="BD91" s="444"/>
      <c r="BE91" s="444"/>
      <c r="BF91" s="444"/>
      <c r="BG91" s="444"/>
      <c r="BH91" s="444"/>
      <c r="BI91" s="444"/>
      <c r="BJ91" s="444"/>
      <c r="BK91" s="444"/>
      <c r="BL91" s="444"/>
      <c r="BM91" s="444"/>
      <c r="BN91" s="444"/>
      <c r="BO91" s="444"/>
      <c r="BP91" s="444"/>
      <c r="BQ91" s="444"/>
      <c r="BR91" s="444"/>
      <c r="BS91" s="444"/>
      <c r="BT91" s="444"/>
      <c r="BU91" s="444"/>
      <c r="BV91" s="444"/>
      <c r="BW91" s="444"/>
      <c r="BX91" s="444"/>
      <c r="BY91" s="444"/>
      <c r="BZ91" s="444"/>
      <c r="CA91" s="444"/>
      <c r="CB91" s="444"/>
      <c r="CC91" s="444"/>
      <c r="CD91" s="444"/>
      <c r="CE91" s="444"/>
      <c r="CF91" s="444"/>
      <c r="CG91" s="444"/>
      <c r="CH91" s="444"/>
      <c r="CI91" s="444"/>
      <c r="CJ91" s="444"/>
      <c r="CK91" s="444"/>
      <c r="CL91" s="444"/>
      <c r="CM91" s="444"/>
      <c r="CN91" s="444"/>
      <c r="CO91" s="444"/>
      <c r="CP91" s="444"/>
      <c r="CQ91" s="444"/>
      <c r="CR91" s="444"/>
      <c r="CS91" s="444"/>
      <c r="CT91" s="444"/>
      <c r="CU91" s="444"/>
      <c r="CV91" s="444"/>
      <c r="CW91" s="444"/>
      <c r="CX91" s="444"/>
      <c r="CY91" s="444"/>
      <c r="CZ91" s="444"/>
      <c r="DA91" s="444"/>
      <c r="DB91" s="444"/>
      <c r="DC91" s="444"/>
      <c r="DD91" s="444"/>
      <c r="DE91" s="444"/>
      <c r="DF91" s="444"/>
      <c r="DG91" s="444"/>
      <c r="DH91" s="444"/>
      <c r="DI91" s="444"/>
      <c r="DJ91" s="444"/>
      <c r="DK91" s="444"/>
      <c r="DL91" s="444"/>
      <c r="DM91" s="444"/>
      <c r="DN91" s="444"/>
      <c r="DO91" s="444"/>
      <c r="DP91" s="444"/>
      <c r="DQ91" s="444"/>
      <c r="DR91" s="444"/>
      <c r="DS91" s="444"/>
      <c r="DT91" s="444"/>
      <c r="DU91" s="444"/>
      <c r="DV91" s="444"/>
      <c r="DW91" s="444"/>
      <c r="DX91" s="444"/>
      <c r="DY91" s="444"/>
      <c r="DZ91" s="444"/>
      <c r="EA91" s="444"/>
      <c r="EB91" s="444"/>
      <c r="EC91" s="444"/>
      <c r="ED91" s="444"/>
      <c r="EE91" s="444"/>
      <c r="EF91" s="444"/>
      <c r="EG91" s="444"/>
      <c r="EH91" s="444"/>
      <c r="EI91" s="444"/>
      <c r="EJ91" s="444"/>
      <c r="EK91" s="444"/>
      <c r="EL91" s="444"/>
      <c r="EM91" s="444"/>
      <c r="EN91" s="444"/>
      <c r="EO91" s="444"/>
      <c r="EP91" s="444"/>
      <c r="EQ91" s="444"/>
      <c r="ER91" s="444"/>
      <c r="ES91" s="444"/>
      <c r="ET91" s="444"/>
      <c r="EU91" s="444"/>
      <c r="EV91" s="444"/>
      <c r="EW91" s="444"/>
      <c r="EX91" s="444"/>
      <c r="EY91" s="444"/>
      <c r="EZ91" s="444"/>
      <c r="FA91" s="444"/>
      <c r="FB91" s="444"/>
      <c r="FC91" s="444"/>
      <c r="FD91" s="444"/>
      <c r="FE91" s="444"/>
      <c r="FF91" s="444"/>
      <c r="FG91" s="444"/>
      <c r="FH91" s="444"/>
      <c r="FI91" s="444"/>
      <c r="FJ91" s="444"/>
      <c r="FK91" s="444"/>
      <c r="FL91" s="444"/>
      <c r="FM91" s="444"/>
      <c r="FN91" s="444"/>
      <c r="FO91" s="444"/>
      <c r="FP91" s="444"/>
      <c r="FQ91" s="444"/>
      <c r="FR91" s="444"/>
      <c r="FS91" s="444"/>
      <c r="FT91" s="444"/>
      <c r="FU91" s="444"/>
      <c r="FV91" s="444"/>
      <c r="FW91" s="444"/>
      <c r="FX91" s="444"/>
      <c r="FY91" s="444"/>
      <c r="FZ91" s="444"/>
      <c r="GA91" s="444"/>
      <c r="GB91" s="444"/>
      <c r="GC91" s="444"/>
      <c r="GD91" s="444"/>
      <c r="GE91" s="444"/>
      <c r="GF91" s="444"/>
      <c r="GG91" s="444"/>
      <c r="GH91" s="444"/>
      <c r="GI91" s="444"/>
      <c r="GJ91" s="444"/>
      <c r="GK91" s="444"/>
      <c r="GL91" s="444"/>
      <c r="GM91" s="444"/>
      <c r="GN91" s="444"/>
      <c r="GO91" s="444"/>
      <c r="GP91" s="444"/>
      <c r="GQ91" s="444"/>
      <c r="GR91" s="444"/>
      <c r="GS91" s="444"/>
      <c r="GT91" s="444"/>
      <c r="GU91" s="444"/>
      <c r="GV91" s="444"/>
      <c r="GW91" s="444"/>
      <c r="GX91" s="444"/>
      <c r="GY91" s="444"/>
      <c r="GZ91" s="444"/>
      <c r="HA91" s="444"/>
      <c r="HB91" s="444"/>
      <c r="HC91" s="444"/>
      <c r="HD91" s="444"/>
      <c r="HE91" s="444"/>
      <c r="HF91" s="444"/>
      <c r="HG91" s="444"/>
      <c r="HH91" s="444"/>
      <c r="HI91" s="444"/>
      <c r="HJ91" s="444"/>
      <c r="HK91" s="444"/>
      <c r="HL91" s="444"/>
      <c r="HM91" s="444"/>
      <c r="HN91" s="444"/>
      <c r="HO91" s="444"/>
      <c r="HP91" s="444"/>
      <c r="HQ91" s="444"/>
      <c r="HR91" s="444"/>
      <c r="HS91" s="444"/>
      <c r="HT91" s="444"/>
      <c r="HU91" s="444"/>
      <c r="HV91" s="444"/>
      <c r="HW91" s="444"/>
      <c r="HX91" s="444"/>
      <c r="HY91" s="444"/>
      <c r="HZ91" s="444"/>
      <c r="IA91" s="444"/>
      <c r="IB91" s="444"/>
      <c r="IC91" s="444"/>
      <c r="ID91" s="444"/>
      <c r="IE91" s="444"/>
      <c r="IF91" s="444"/>
      <c r="IG91" s="444"/>
      <c r="IH91" s="444"/>
      <c r="II91" s="444"/>
      <c r="IJ91" s="444"/>
      <c r="IK91" s="444"/>
      <c r="IL91" s="444"/>
      <c r="IM91" s="444"/>
      <c r="IN91" s="444"/>
      <c r="IO91" s="444"/>
      <c r="IP91" s="444"/>
      <c r="IQ91" s="444"/>
      <c r="IR91" s="444"/>
      <c r="IS91" s="444"/>
      <c r="IT91" s="444"/>
      <c r="IU91" s="444"/>
      <c r="IV91" s="444"/>
      <c r="IW91" s="444"/>
      <c r="IX91" s="444"/>
      <c r="IY91" s="444"/>
      <c r="IZ91" s="444"/>
      <c r="JA91" s="444"/>
      <c r="JB91" s="444"/>
      <c r="JC91" s="444"/>
      <c r="JD91" s="444"/>
      <c r="JE91" s="444"/>
      <c r="JF91" s="444"/>
      <c r="JG91" s="444"/>
      <c r="JH91" s="444"/>
      <c r="JI91" s="444"/>
      <c r="JJ91" s="444"/>
      <c r="JK91" s="444"/>
      <c r="JL91" s="444"/>
      <c r="JM91" s="444"/>
      <c r="JN91" s="444"/>
      <c r="JO91" s="444"/>
      <c r="JP91" s="444"/>
      <c r="JQ91" s="444"/>
      <c r="JR91" s="444"/>
      <c r="JS91" s="444"/>
      <c r="JT91" s="444"/>
      <c r="JU91" s="444"/>
      <c r="JV91" s="444"/>
      <c r="JW91" s="444"/>
      <c r="JX91" s="444"/>
      <c r="JY91" s="444"/>
      <c r="JZ91" s="444"/>
      <c r="KA91" s="444"/>
      <c r="KB91" s="444"/>
      <c r="KC91" s="444"/>
      <c r="KD91" s="444"/>
      <c r="KE91" s="444"/>
      <c r="KF91" s="444"/>
      <c r="KG91" s="444"/>
      <c r="KH91" s="444"/>
      <c r="KI91" s="444"/>
      <c r="KJ91" s="444"/>
      <c r="KK91" s="444"/>
      <c r="KL91" s="444"/>
      <c r="KM91" s="444"/>
      <c r="KN91" s="444"/>
      <c r="KO91" s="444"/>
      <c r="KP91" s="444"/>
      <c r="KQ91" s="444"/>
      <c r="KR91" s="444"/>
      <c r="KS91" s="444"/>
      <c r="KT91" s="444"/>
      <c r="KU91" s="444"/>
      <c r="KV91" s="444"/>
      <c r="KW91" s="444"/>
      <c r="KX91" s="444"/>
      <c r="KY91" s="444"/>
      <c r="KZ91" s="444"/>
      <c r="LA91" s="444"/>
      <c r="LB91" s="444"/>
      <c r="LC91" s="444"/>
      <c r="LD91" s="444"/>
      <c r="LE91" s="444"/>
      <c r="LF91" s="444"/>
      <c r="LG91" s="444"/>
      <c r="LH91" s="444"/>
      <c r="LI91" s="444"/>
      <c r="LJ91" s="444"/>
      <c r="LK91" s="444"/>
      <c r="LL91" s="444"/>
      <c r="LM91" s="444"/>
      <c r="LN91" s="444"/>
      <c r="LO91" s="444"/>
      <c r="LP91" s="444"/>
      <c r="LQ91" s="444"/>
      <c r="LR91" s="444"/>
      <c r="LS91" s="444"/>
      <c r="LT91" s="444"/>
      <c r="LU91" s="444"/>
      <c r="LV91" s="444"/>
      <c r="LW91" s="444"/>
      <c r="LX91" s="444"/>
      <c r="LY91" s="444"/>
      <c r="LZ91" s="444"/>
      <c r="MA91" s="444"/>
      <c r="MB91" s="444"/>
      <c r="MC91" s="444"/>
      <c r="MD91" s="444"/>
      <c r="ME91" s="444"/>
      <c r="MF91" s="444"/>
      <c r="MG91" s="444"/>
      <c r="MH91" s="444"/>
      <c r="MI91" s="444"/>
      <c r="MJ91" s="444"/>
      <c r="MK91" s="444"/>
      <c r="ML91" s="444"/>
      <c r="MM91" s="444"/>
      <c r="MN91" s="444"/>
      <c r="MO91" s="444"/>
      <c r="MP91" s="444"/>
      <c r="MQ91" s="444"/>
      <c r="MR91" s="444"/>
      <c r="MS91" s="444"/>
      <c r="MT91" s="444"/>
      <c r="MU91" s="444"/>
      <c r="MV91" s="444"/>
      <c r="MW91" s="444"/>
      <c r="MX91" s="444"/>
      <c r="MY91" s="444"/>
      <c r="MZ91" s="444"/>
      <c r="NA91" s="444"/>
      <c r="NB91" s="444"/>
      <c r="NC91" s="444"/>
      <c r="ND91" s="444"/>
      <c r="NE91" s="444"/>
      <c r="NF91" s="444"/>
      <c r="NG91" s="444"/>
      <c r="NH91" s="444"/>
      <c r="NI91" s="444"/>
      <c r="NJ91" s="444"/>
      <c r="NK91" s="444"/>
      <c r="NL91" s="444"/>
      <c r="NM91" s="444"/>
      <c r="NN91" s="444"/>
      <c r="NO91" s="444"/>
      <c r="NP91" s="444"/>
      <c r="NQ91" s="444"/>
      <c r="NR91" s="444"/>
      <c r="NS91" s="444"/>
      <c r="NT91" s="444"/>
      <c r="NU91" s="444"/>
      <c r="NV91" s="444"/>
      <c r="NW91" s="444"/>
      <c r="NX91" s="444"/>
      <c r="NY91" s="444"/>
      <c r="NZ91" s="444"/>
      <c r="OA91" s="444"/>
      <c r="OB91" s="444"/>
      <c r="OC91" s="444"/>
      <c r="OD91" s="444"/>
      <c r="OE91" s="444"/>
      <c r="OF91" s="444"/>
      <c r="OG91" s="444"/>
      <c r="OH91" s="444"/>
      <c r="OI91" s="444"/>
      <c r="OJ91" s="444"/>
      <c r="OK91" s="444"/>
      <c r="OL91" s="444"/>
      <c r="OM91" s="444"/>
      <c r="ON91" s="444"/>
      <c r="OO91" s="444"/>
      <c r="OP91" s="444"/>
      <c r="OQ91" s="444"/>
      <c r="OR91" s="444"/>
      <c r="OS91" s="444"/>
      <c r="OT91" s="444"/>
      <c r="OU91" s="444"/>
      <c r="OV91" s="444"/>
      <c r="OW91" s="444"/>
      <c r="OX91" s="444"/>
      <c r="OY91" s="444"/>
      <c r="OZ91" s="444"/>
      <c r="PA91" s="444"/>
      <c r="PB91" s="444"/>
      <c r="PC91" s="444"/>
      <c r="PD91" s="444"/>
      <c r="PE91" s="444"/>
      <c r="PF91" s="444"/>
      <c r="PG91" s="444"/>
      <c r="PH91" s="444"/>
      <c r="PI91" s="444"/>
      <c r="PJ91" s="444"/>
      <c r="PK91" s="444"/>
      <c r="PL91" s="444"/>
      <c r="PM91" s="444"/>
      <c r="PN91" s="444"/>
      <c r="PO91" s="444"/>
      <c r="PP91" s="444"/>
      <c r="PQ91" s="444"/>
      <c r="PR91" s="444"/>
      <c r="PS91" s="444"/>
      <c r="PT91" s="444"/>
      <c r="PU91" s="444"/>
      <c r="PV91" s="444"/>
      <c r="PW91" s="444"/>
      <c r="PX91" s="444"/>
      <c r="PY91" s="444"/>
      <c r="PZ91" s="444"/>
      <c r="QA91" s="444"/>
      <c r="QB91" s="444"/>
      <c r="QC91" s="444"/>
      <c r="QD91" s="444"/>
      <c r="QE91" s="444"/>
      <c r="QF91" s="444"/>
      <c r="QG91" s="444"/>
      <c r="QH91" s="444"/>
      <c r="QI91" s="444"/>
      <c r="QJ91" s="444"/>
      <c r="QK91" s="444"/>
      <c r="QL91" s="444"/>
      <c r="QM91" s="444"/>
      <c r="QN91" s="444"/>
      <c r="QO91" s="444"/>
      <c r="QP91" s="444"/>
      <c r="QQ91" s="444"/>
      <c r="QR91" s="444"/>
      <c r="QS91" s="444"/>
      <c r="QT91" s="444"/>
      <c r="QU91" s="444"/>
      <c r="QV91" s="444"/>
      <c r="QW91" s="444"/>
      <c r="QX91" s="444"/>
      <c r="QY91" s="444"/>
      <c r="QZ91" s="444"/>
      <c r="RA91" s="444"/>
      <c r="RB91" s="444"/>
      <c r="RC91" s="444"/>
      <c r="RD91" s="444"/>
      <c r="RE91" s="444"/>
      <c r="RF91" s="444"/>
      <c r="RG91" s="444"/>
      <c r="RH91" s="444"/>
      <c r="RI91" s="444"/>
      <c r="RJ91" s="444"/>
      <c r="RK91" s="444"/>
      <c r="RL91" s="444"/>
      <c r="RM91" s="444"/>
      <c r="RN91" s="444"/>
      <c r="RO91" s="444"/>
      <c r="RP91" s="444"/>
      <c r="RQ91" s="444"/>
      <c r="RR91" s="444"/>
      <c r="RS91" s="444"/>
      <c r="RT91" s="444"/>
      <c r="RU91" s="444"/>
      <c r="RV91" s="444"/>
      <c r="RW91" s="444"/>
      <c r="RX91" s="444"/>
      <c r="RY91" s="444"/>
      <c r="RZ91" s="444"/>
      <c r="SA91" s="444"/>
      <c r="SB91" s="444"/>
      <c r="SC91" s="444"/>
      <c r="SD91" s="444"/>
      <c r="SE91" s="444"/>
      <c r="SF91" s="444"/>
      <c r="SG91" s="444"/>
      <c r="SH91" s="444"/>
      <c r="SI91" s="444"/>
      <c r="SJ91" s="444"/>
      <c r="SK91" s="444"/>
      <c r="SL91" s="444"/>
      <c r="SM91" s="444"/>
      <c r="SN91" s="444"/>
      <c r="SO91" s="444"/>
      <c r="SP91" s="444"/>
      <c r="SQ91" s="444"/>
      <c r="SR91" s="444"/>
      <c r="SS91" s="444"/>
      <c r="ST91" s="444"/>
      <c r="SU91" s="444"/>
      <c r="SV91" s="444"/>
      <c r="SW91" s="444"/>
      <c r="SX91" s="444"/>
      <c r="SY91" s="444"/>
      <c r="SZ91" s="444"/>
      <c r="TA91" s="444"/>
      <c r="TB91" s="444"/>
      <c r="TC91" s="444"/>
      <c r="TD91" s="444"/>
      <c r="TE91" s="444"/>
      <c r="TF91" s="444"/>
      <c r="TG91" s="444"/>
      <c r="TH91" s="444"/>
      <c r="TI91" s="444"/>
      <c r="TJ91" s="444"/>
      <c r="TK91" s="444"/>
      <c r="TL91" s="444"/>
      <c r="TM91" s="444"/>
      <c r="TN91" s="444"/>
      <c r="TO91" s="444"/>
      <c r="TP91" s="444"/>
      <c r="TQ91" s="444"/>
      <c r="TR91" s="444"/>
      <c r="TS91" s="444"/>
      <c r="TT91" s="444"/>
      <c r="TU91" s="444"/>
      <c r="TV91" s="444"/>
      <c r="TW91" s="444"/>
      <c r="TX91" s="444"/>
      <c r="TY91" s="444"/>
      <c r="TZ91" s="444"/>
      <c r="UA91" s="444"/>
      <c r="UB91" s="444"/>
      <c r="UC91" s="444"/>
      <c r="UD91" s="444"/>
      <c r="UE91" s="444"/>
      <c r="UF91" s="444"/>
      <c r="UG91" s="444"/>
      <c r="UH91" s="444"/>
      <c r="UI91" s="444"/>
      <c r="UJ91" s="444"/>
      <c r="UK91" s="444"/>
      <c r="UL91" s="444"/>
      <c r="UM91" s="444"/>
      <c r="UN91" s="444"/>
      <c r="UO91" s="444"/>
      <c r="UP91" s="444"/>
      <c r="UQ91" s="444"/>
      <c r="UR91" s="444"/>
      <c r="US91" s="444"/>
      <c r="UT91" s="444"/>
      <c r="UU91" s="444"/>
      <c r="UV91" s="444"/>
      <c r="UW91" s="444"/>
      <c r="UX91" s="444"/>
      <c r="UY91" s="444"/>
      <c r="UZ91" s="444"/>
      <c r="VA91" s="444"/>
      <c r="VB91" s="444"/>
      <c r="VC91" s="444"/>
      <c r="VD91" s="444"/>
      <c r="VE91" s="444"/>
      <c r="VF91" s="444"/>
      <c r="VG91" s="444"/>
      <c r="VH91" s="444"/>
      <c r="VI91" s="444"/>
      <c r="VJ91" s="444"/>
      <c r="VK91" s="444"/>
      <c r="VL91" s="444"/>
      <c r="VM91" s="444"/>
      <c r="VN91" s="444"/>
      <c r="VO91" s="444"/>
      <c r="VP91" s="444"/>
      <c r="VQ91" s="444"/>
      <c r="VR91" s="444"/>
      <c r="VS91" s="444"/>
      <c r="VT91" s="444"/>
      <c r="VU91" s="444"/>
      <c r="VV91" s="444"/>
      <c r="VW91" s="444"/>
      <c r="VX91" s="444"/>
      <c r="VY91" s="444"/>
      <c r="VZ91" s="444"/>
      <c r="WA91" s="444"/>
      <c r="WB91" s="444"/>
      <c r="WC91" s="444"/>
      <c r="WD91" s="444"/>
      <c r="WE91" s="444"/>
      <c r="WF91" s="444"/>
      <c r="WG91" s="444"/>
      <c r="WH91" s="444"/>
      <c r="WI91" s="444"/>
      <c r="WJ91" s="444"/>
      <c r="WK91" s="444"/>
      <c r="WL91" s="444"/>
      <c r="WM91" s="444"/>
      <c r="WN91" s="444"/>
      <c r="WO91" s="444"/>
      <c r="WP91" s="444"/>
      <c r="WQ91" s="444"/>
      <c r="WR91" s="444"/>
      <c r="WS91" s="444"/>
      <c r="WT91" s="444"/>
      <c r="WU91" s="444"/>
      <c r="WV91" s="444"/>
      <c r="WW91" s="444"/>
      <c r="WX91" s="444"/>
      <c r="WY91" s="444"/>
      <c r="WZ91" s="444"/>
      <c r="XA91" s="444"/>
      <c r="XB91" s="444"/>
      <c r="XC91" s="444"/>
      <c r="XD91" s="444"/>
      <c r="XE91" s="444"/>
      <c r="XF91" s="444"/>
      <c r="XG91" s="738"/>
    </row>
    <row r="92" spans="1:631" s="740" customFormat="1" ht="14.4">
      <c r="A92" s="444"/>
      <c r="B92" s="1163" t="s">
        <v>241</v>
      </c>
      <c r="C92" s="1164" t="s">
        <v>855</v>
      </c>
      <c r="D92" s="1172"/>
      <c r="E92" s="374">
        <f t="shared" si="16"/>
        <v>0</v>
      </c>
      <c r="F92" s="1166"/>
      <c r="G92" s="1167">
        <v>1</v>
      </c>
      <c r="H92" s="1168">
        <f t="shared" si="27"/>
        <v>0</v>
      </c>
      <c r="I92" s="1169">
        <f t="shared" si="28"/>
        <v>160.58000000000001</v>
      </c>
      <c r="J92" s="1169">
        <f t="shared" si="29"/>
        <v>160.58000000000001</v>
      </c>
      <c r="K92" s="447">
        <f t="shared" si="22"/>
        <v>0</v>
      </c>
      <c r="L92" s="448">
        <v>0</v>
      </c>
      <c r="M92" s="447"/>
      <c r="N92" s="1170">
        <v>24.09</v>
      </c>
      <c r="O92" s="1170">
        <v>160.58000000000001</v>
      </c>
      <c r="P92" s="449"/>
      <c r="Q92" s="1170">
        <v>160.58000000000001</v>
      </c>
      <c r="R92" s="449"/>
      <c r="S92" s="450"/>
      <c r="T92" s="449"/>
      <c r="U92" s="451"/>
      <c r="V92" s="450"/>
      <c r="W92" s="449"/>
      <c r="X92" s="449"/>
      <c r="Y92" s="452"/>
      <c r="Z92" s="450"/>
      <c r="AA92" s="453"/>
      <c r="AB92" s="1171"/>
      <c r="AC92" s="444"/>
      <c r="AD92" s="444"/>
      <c r="AE92" s="444"/>
      <c r="AF92" s="444"/>
      <c r="AG92" s="444"/>
      <c r="AH92" s="444"/>
      <c r="AI92" s="444"/>
      <c r="AJ92" s="444"/>
      <c r="AK92" s="444"/>
      <c r="AL92" s="444"/>
      <c r="AM92" s="444"/>
      <c r="AN92" s="444"/>
      <c r="AO92" s="444"/>
      <c r="AP92" s="444"/>
      <c r="AQ92" s="444"/>
      <c r="AR92" s="444"/>
      <c r="AS92" s="444"/>
      <c r="AT92" s="444"/>
      <c r="AU92" s="444"/>
      <c r="AV92" s="444"/>
      <c r="AW92" s="444"/>
      <c r="AX92" s="444"/>
      <c r="AY92" s="444"/>
      <c r="AZ92" s="444"/>
      <c r="BA92" s="444"/>
      <c r="BB92" s="444"/>
      <c r="BC92" s="444"/>
      <c r="BD92" s="444"/>
      <c r="BE92" s="444"/>
      <c r="BF92" s="444"/>
      <c r="BG92" s="444"/>
      <c r="BH92" s="444"/>
      <c r="BI92" s="444"/>
      <c r="BJ92" s="444"/>
      <c r="BK92" s="444"/>
      <c r="BL92" s="444"/>
      <c r="BM92" s="444"/>
      <c r="BN92" s="444"/>
      <c r="BO92" s="444"/>
      <c r="BP92" s="444"/>
      <c r="BQ92" s="444"/>
      <c r="BR92" s="444"/>
      <c r="BS92" s="444"/>
      <c r="BT92" s="444"/>
      <c r="BU92" s="444"/>
      <c r="BV92" s="444"/>
      <c r="BW92" s="444"/>
      <c r="BX92" s="444"/>
      <c r="BY92" s="444"/>
      <c r="BZ92" s="444"/>
      <c r="CA92" s="444"/>
      <c r="CB92" s="444"/>
      <c r="CC92" s="444"/>
      <c r="CD92" s="444"/>
      <c r="CE92" s="444"/>
      <c r="CF92" s="444"/>
      <c r="CG92" s="444"/>
      <c r="CH92" s="444"/>
      <c r="CI92" s="444"/>
      <c r="CJ92" s="444"/>
      <c r="CK92" s="444"/>
      <c r="CL92" s="444"/>
      <c r="CM92" s="444"/>
      <c r="CN92" s="444"/>
      <c r="CO92" s="444"/>
      <c r="CP92" s="444"/>
      <c r="CQ92" s="444"/>
      <c r="CR92" s="444"/>
      <c r="CS92" s="444"/>
      <c r="CT92" s="444"/>
      <c r="CU92" s="444"/>
      <c r="CV92" s="444"/>
      <c r="CW92" s="444"/>
      <c r="CX92" s="444"/>
      <c r="CY92" s="444"/>
      <c r="CZ92" s="444"/>
      <c r="DA92" s="444"/>
      <c r="DB92" s="444"/>
      <c r="DC92" s="444"/>
      <c r="DD92" s="444"/>
      <c r="DE92" s="444"/>
      <c r="DF92" s="444"/>
      <c r="DG92" s="444"/>
      <c r="DH92" s="444"/>
      <c r="DI92" s="444"/>
      <c r="DJ92" s="444"/>
      <c r="DK92" s="444"/>
      <c r="DL92" s="444"/>
      <c r="DM92" s="444"/>
      <c r="DN92" s="444"/>
      <c r="DO92" s="444"/>
      <c r="DP92" s="444"/>
      <c r="DQ92" s="444"/>
      <c r="DR92" s="444"/>
      <c r="DS92" s="444"/>
      <c r="DT92" s="444"/>
      <c r="DU92" s="444"/>
      <c r="DV92" s="444"/>
      <c r="DW92" s="444"/>
      <c r="DX92" s="444"/>
      <c r="DY92" s="444"/>
      <c r="DZ92" s="444"/>
      <c r="EA92" s="444"/>
      <c r="EB92" s="444"/>
      <c r="EC92" s="444"/>
      <c r="ED92" s="444"/>
      <c r="EE92" s="444"/>
      <c r="EF92" s="444"/>
      <c r="EG92" s="444"/>
      <c r="EH92" s="444"/>
      <c r="EI92" s="444"/>
      <c r="EJ92" s="444"/>
      <c r="EK92" s="444"/>
      <c r="EL92" s="444"/>
      <c r="EM92" s="444"/>
      <c r="EN92" s="444"/>
      <c r="EO92" s="444"/>
      <c r="EP92" s="444"/>
      <c r="EQ92" s="444"/>
      <c r="ER92" s="444"/>
      <c r="ES92" s="444"/>
      <c r="ET92" s="444"/>
      <c r="EU92" s="444"/>
      <c r="EV92" s="444"/>
      <c r="EW92" s="444"/>
      <c r="EX92" s="444"/>
      <c r="EY92" s="444"/>
      <c r="EZ92" s="444"/>
      <c r="FA92" s="444"/>
      <c r="FB92" s="444"/>
      <c r="FC92" s="444"/>
      <c r="FD92" s="444"/>
      <c r="FE92" s="444"/>
      <c r="FF92" s="444"/>
      <c r="FG92" s="444"/>
      <c r="FH92" s="444"/>
      <c r="FI92" s="444"/>
      <c r="FJ92" s="444"/>
      <c r="FK92" s="444"/>
      <c r="FL92" s="444"/>
      <c r="FM92" s="444"/>
      <c r="FN92" s="444"/>
      <c r="FO92" s="444"/>
      <c r="FP92" s="444"/>
      <c r="FQ92" s="444"/>
      <c r="FR92" s="444"/>
      <c r="FS92" s="444"/>
      <c r="FT92" s="444"/>
      <c r="FU92" s="444"/>
      <c r="FV92" s="444"/>
      <c r="FW92" s="444"/>
      <c r="FX92" s="444"/>
      <c r="FY92" s="444"/>
      <c r="FZ92" s="444"/>
      <c r="GA92" s="444"/>
      <c r="GB92" s="444"/>
      <c r="GC92" s="444"/>
      <c r="GD92" s="444"/>
      <c r="GE92" s="444"/>
      <c r="GF92" s="444"/>
      <c r="GG92" s="444"/>
      <c r="GH92" s="444"/>
      <c r="GI92" s="444"/>
      <c r="GJ92" s="444"/>
      <c r="GK92" s="444"/>
      <c r="GL92" s="444"/>
      <c r="GM92" s="444"/>
      <c r="GN92" s="444"/>
      <c r="GO92" s="444"/>
      <c r="GP92" s="444"/>
      <c r="GQ92" s="444"/>
      <c r="GR92" s="444"/>
      <c r="GS92" s="444"/>
      <c r="GT92" s="444"/>
      <c r="GU92" s="444"/>
      <c r="GV92" s="444"/>
      <c r="GW92" s="444"/>
      <c r="GX92" s="444"/>
      <c r="GY92" s="444"/>
      <c r="GZ92" s="444"/>
      <c r="HA92" s="444"/>
      <c r="HB92" s="444"/>
      <c r="HC92" s="444"/>
      <c r="HD92" s="444"/>
      <c r="HE92" s="444"/>
      <c r="HF92" s="444"/>
      <c r="HG92" s="444"/>
      <c r="HH92" s="444"/>
      <c r="HI92" s="444"/>
      <c r="HJ92" s="444"/>
      <c r="HK92" s="444"/>
      <c r="HL92" s="444"/>
      <c r="HM92" s="444"/>
      <c r="HN92" s="444"/>
      <c r="HO92" s="444"/>
      <c r="HP92" s="444"/>
      <c r="HQ92" s="444"/>
      <c r="HR92" s="444"/>
      <c r="HS92" s="444"/>
      <c r="HT92" s="444"/>
      <c r="HU92" s="444"/>
      <c r="HV92" s="444"/>
      <c r="HW92" s="444"/>
      <c r="HX92" s="444"/>
      <c r="HY92" s="444"/>
      <c r="HZ92" s="444"/>
      <c r="IA92" s="444"/>
      <c r="IB92" s="444"/>
      <c r="IC92" s="444"/>
      <c r="ID92" s="444"/>
      <c r="IE92" s="444"/>
      <c r="IF92" s="444"/>
      <c r="IG92" s="444"/>
      <c r="IH92" s="444"/>
      <c r="II92" s="444"/>
      <c r="IJ92" s="444"/>
      <c r="IK92" s="444"/>
      <c r="IL92" s="444"/>
      <c r="IM92" s="444"/>
      <c r="IN92" s="444"/>
      <c r="IO92" s="444"/>
      <c r="IP92" s="444"/>
      <c r="IQ92" s="444"/>
      <c r="IR92" s="444"/>
      <c r="IS92" s="444"/>
      <c r="IT92" s="444"/>
      <c r="IU92" s="444"/>
      <c r="IV92" s="444"/>
      <c r="IW92" s="444"/>
      <c r="IX92" s="444"/>
      <c r="IY92" s="444"/>
      <c r="IZ92" s="444"/>
      <c r="JA92" s="444"/>
      <c r="JB92" s="444"/>
      <c r="JC92" s="444"/>
      <c r="JD92" s="444"/>
      <c r="JE92" s="444"/>
      <c r="JF92" s="444"/>
      <c r="JG92" s="444"/>
      <c r="JH92" s="444"/>
      <c r="JI92" s="444"/>
      <c r="JJ92" s="444"/>
      <c r="JK92" s="444"/>
      <c r="JL92" s="444"/>
      <c r="JM92" s="444"/>
      <c r="JN92" s="444"/>
      <c r="JO92" s="444"/>
      <c r="JP92" s="444"/>
      <c r="JQ92" s="444"/>
      <c r="JR92" s="444"/>
      <c r="JS92" s="444"/>
      <c r="JT92" s="444"/>
      <c r="JU92" s="444"/>
      <c r="JV92" s="444"/>
      <c r="JW92" s="444"/>
      <c r="JX92" s="444"/>
      <c r="JY92" s="444"/>
      <c r="JZ92" s="444"/>
      <c r="KA92" s="444"/>
      <c r="KB92" s="444"/>
      <c r="KC92" s="444"/>
      <c r="KD92" s="444"/>
      <c r="KE92" s="444"/>
      <c r="KF92" s="444"/>
      <c r="KG92" s="444"/>
      <c r="KH92" s="444"/>
      <c r="KI92" s="444"/>
      <c r="KJ92" s="444"/>
      <c r="KK92" s="444"/>
      <c r="KL92" s="444"/>
      <c r="KM92" s="444"/>
      <c r="KN92" s="444"/>
      <c r="KO92" s="444"/>
      <c r="KP92" s="444"/>
      <c r="KQ92" s="444"/>
      <c r="KR92" s="444"/>
      <c r="KS92" s="444"/>
      <c r="KT92" s="444"/>
      <c r="KU92" s="444"/>
      <c r="KV92" s="444"/>
      <c r="KW92" s="444"/>
      <c r="KX92" s="444"/>
      <c r="KY92" s="444"/>
      <c r="KZ92" s="444"/>
      <c r="LA92" s="444"/>
      <c r="LB92" s="444"/>
      <c r="LC92" s="444"/>
      <c r="LD92" s="444"/>
      <c r="LE92" s="444"/>
      <c r="LF92" s="444"/>
      <c r="LG92" s="444"/>
      <c r="LH92" s="444"/>
      <c r="LI92" s="444"/>
      <c r="LJ92" s="444"/>
      <c r="LK92" s="444"/>
      <c r="LL92" s="444"/>
      <c r="LM92" s="444"/>
      <c r="LN92" s="444"/>
      <c r="LO92" s="444"/>
      <c r="LP92" s="444"/>
      <c r="LQ92" s="444"/>
      <c r="LR92" s="444"/>
      <c r="LS92" s="444"/>
      <c r="LT92" s="444"/>
      <c r="LU92" s="444"/>
      <c r="LV92" s="444"/>
      <c r="LW92" s="444"/>
      <c r="LX92" s="444"/>
      <c r="LY92" s="444"/>
      <c r="LZ92" s="444"/>
      <c r="MA92" s="444"/>
      <c r="MB92" s="444"/>
      <c r="MC92" s="444"/>
      <c r="MD92" s="444"/>
      <c r="ME92" s="444"/>
      <c r="MF92" s="444"/>
      <c r="MG92" s="444"/>
      <c r="MH92" s="444"/>
      <c r="MI92" s="444"/>
      <c r="MJ92" s="444"/>
      <c r="MK92" s="444"/>
      <c r="ML92" s="444"/>
      <c r="MM92" s="444"/>
      <c r="MN92" s="444"/>
      <c r="MO92" s="444"/>
      <c r="MP92" s="444"/>
      <c r="MQ92" s="444"/>
      <c r="MR92" s="444"/>
      <c r="MS92" s="444"/>
      <c r="MT92" s="444"/>
      <c r="MU92" s="444"/>
      <c r="MV92" s="444"/>
      <c r="MW92" s="444"/>
      <c r="MX92" s="444"/>
      <c r="MY92" s="444"/>
      <c r="MZ92" s="444"/>
      <c r="NA92" s="444"/>
      <c r="NB92" s="444"/>
      <c r="NC92" s="444"/>
      <c r="ND92" s="444"/>
      <c r="NE92" s="444"/>
      <c r="NF92" s="444"/>
      <c r="NG92" s="444"/>
      <c r="NH92" s="444"/>
      <c r="NI92" s="444"/>
      <c r="NJ92" s="444"/>
      <c r="NK92" s="444"/>
      <c r="NL92" s="444"/>
      <c r="NM92" s="444"/>
      <c r="NN92" s="444"/>
      <c r="NO92" s="444"/>
      <c r="NP92" s="444"/>
      <c r="NQ92" s="444"/>
      <c r="NR92" s="444"/>
      <c r="NS92" s="444"/>
      <c r="NT92" s="444"/>
      <c r="NU92" s="444"/>
      <c r="NV92" s="444"/>
      <c r="NW92" s="444"/>
      <c r="NX92" s="444"/>
      <c r="NY92" s="444"/>
      <c r="NZ92" s="444"/>
      <c r="OA92" s="444"/>
      <c r="OB92" s="444"/>
      <c r="OC92" s="444"/>
      <c r="OD92" s="444"/>
      <c r="OE92" s="444"/>
      <c r="OF92" s="444"/>
      <c r="OG92" s="444"/>
      <c r="OH92" s="444"/>
      <c r="OI92" s="444"/>
      <c r="OJ92" s="444"/>
      <c r="OK92" s="444"/>
      <c r="OL92" s="444"/>
      <c r="OM92" s="444"/>
      <c r="ON92" s="444"/>
      <c r="OO92" s="444"/>
      <c r="OP92" s="444"/>
      <c r="OQ92" s="444"/>
      <c r="OR92" s="444"/>
      <c r="OS92" s="444"/>
      <c r="OT92" s="444"/>
      <c r="OU92" s="444"/>
      <c r="OV92" s="444"/>
      <c r="OW92" s="444"/>
      <c r="OX92" s="444"/>
      <c r="OY92" s="444"/>
      <c r="OZ92" s="444"/>
      <c r="PA92" s="444"/>
      <c r="PB92" s="444"/>
      <c r="PC92" s="444"/>
      <c r="PD92" s="444"/>
      <c r="PE92" s="444"/>
      <c r="PF92" s="444"/>
      <c r="PG92" s="444"/>
      <c r="PH92" s="444"/>
      <c r="PI92" s="444"/>
      <c r="PJ92" s="444"/>
      <c r="PK92" s="444"/>
      <c r="PL92" s="444"/>
      <c r="PM92" s="444"/>
      <c r="PN92" s="444"/>
      <c r="PO92" s="444"/>
      <c r="PP92" s="444"/>
      <c r="PQ92" s="444"/>
      <c r="PR92" s="444"/>
      <c r="PS92" s="444"/>
      <c r="PT92" s="444"/>
      <c r="PU92" s="444"/>
      <c r="PV92" s="444"/>
      <c r="PW92" s="444"/>
      <c r="PX92" s="444"/>
      <c r="PY92" s="444"/>
      <c r="PZ92" s="444"/>
      <c r="QA92" s="444"/>
      <c r="QB92" s="444"/>
      <c r="QC92" s="444"/>
      <c r="QD92" s="444"/>
      <c r="QE92" s="444"/>
      <c r="QF92" s="444"/>
      <c r="QG92" s="444"/>
      <c r="QH92" s="444"/>
      <c r="QI92" s="444"/>
      <c r="QJ92" s="444"/>
      <c r="QK92" s="444"/>
      <c r="QL92" s="444"/>
      <c r="QM92" s="444"/>
      <c r="QN92" s="444"/>
      <c r="QO92" s="444"/>
      <c r="QP92" s="444"/>
      <c r="QQ92" s="444"/>
      <c r="QR92" s="444"/>
      <c r="QS92" s="444"/>
      <c r="QT92" s="444"/>
      <c r="QU92" s="444"/>
      <c r="QV92" s="444"/>
      <c r="QW92" s="444"/>
      <c r="QX92" s="444"/>
      <c r="QY92" s="444"/>
      <c r="QZ92" s="444"/>
      <c r="RA92" s="444"/>
      <c r="RB92" s="444"/>
      <c r="RC92" s="444"/>
      <c r="RD92" s="444"/>
      <c r="RE92" s="444"/>
      <c r="RF92" s="444"/>
      <c r="RG92" s="444"/>
      <c r="RH92" s="444"/>
      <c r="RI92" s="444"/>
      <c r="RJ92" s="444"/>
      <c r="RK92" s="444"/>
      <c r="RL92" s="444"/>
      <c r="RM92" s="444"/>
      <c r="RN92" s="444"/>
      <c r="RO92" s="444"/>
      <c r="RP92" s="444"/>
      <c r="RQ92" s="444"/>
      <c r="RR92" s="444"/>
      <c r="RS92" s="444"/>
      <c r="RT92" s="444"/>
      <c r="RU92" s="444"/>
      <c r="RV92" s="444"/>
      <c r="RW92" s="444"/>
      <c r="RX92" s="444"/>
      <c r="RY92" s="444"/>
      <c r="RZ92" s="444"/>
      <c r="SA92" s="444"/>
      <c r="SB92" s="444"/>
      <c r="SC92" s="444"/>
      <c r="SD92" s="444"/>
      <c r="SE92" s="444"/>
      <c r="SF92" s="444"/>
      <c r="SG92" s="444"/>
      <c r="SH92" s="444"/>
      <c r="SI92" s="444"/>
      <c r="SJ92" s="444"/>
      <c r="SK92" s="444"/>
      <c r="SL92" s="444"/>
      <c r="SM92" s="444"/>
      <c r="SN92" s="444"/>
      <c r="SO92" s="444"/>
      <c r="SP92" s="444"/>
      <c r="SQ92" s="444"/>
      <c r="SR92" s="444"/>
      <c r="SS92" s="444"/>
      <c r="ST92" s="444"/>
      <c r="SU92" s="444"/>
      <c r="SV92" s="444"/>
      <c r="SW92" s="444"/>
      <c r="SX92" s="444"/>
      <c r="SY92" s="444"/>
      <c r="SZ92" s="444"/>
      <c r="TA92" s="444"/>
      <c r="TB92" s="444"/>
      <c r="TC92" s="444"/>
      <c r="TD92" s="444"/>
      <c r="TE92" s="444"/>
      <c r="TF92" s="444"/>
      <c r="TG92" s="444"/>
      <c r="TH92" s="444"/>
      <c r="TI92" s="444"/>
      <c r="TJ92" s="444"/>
      <c r="TK92" s="444"/>
      <c r="TL92" s="444"/>
      <c r="TM92" s="444"/>
      <c r="TN92" s="444"/>
      <c r="TO92" s="444"/>
      <c r="TP92" s="444"/>
      <c r="TQ92" s="444"/>
      <c r="TR92" s="444"/>
      <c r="TS92" s="444"/>
      <c r="TT92" s="444"/>
      <c r="TU92" s="444"/>
      <c r="TV92" s="444"/>
      <c r="TW92" s="444"/>
      <c r="TX92" s="444"/>
      <c r="TY92" s="444"/>
      <c r="TZ92" s="444"/>
      <c r="UA92" s="444"/>
      <c r="UB92" s="444"/>
      <c r="UC92" s="444"/>
      <c r="UD92" s="444"/>
      <c r="UE92" s="444"/>
      <c r="UF92" s="444"/>
      <c r="UG92" s="444"/>
      <c r="UH92" s="444"/>
      <c r="UI92" s="444"/>
      <c r="UJ92" s="444"/>
      <c r="UK92" s="444"/>
      <c r="UL92" s="444"/>
      <c r="UM92" s="444"/>
      <c r="UN92" s="444"/>
      <c r="UO92" s="444"/>
      <c r="UP92" s="444"/>
      <c r="UQ92" s="444"/>
      <c r="UR92" s="444"/>
      <c r="US92" s="444"/>
      <c r="UT92" s="444"/>
      <c r="UU92" s="444"/>
      <c r="UV92" s="444"/>
      <c r="UW92" s="444"/>
      <c r="UX92" s="444"/>
      <c r="UY92" s="444"/>
      <c r="UZ92" s="444"/>
      <c r="VA92" s="444"/>
      <c r="VB92" s="444"/>
      <c r="VC92" s="444"/>
      <c r="VD92" s="444"/>
      <c r="VE92" s="444"/>
      <c r="VF92" s="444"/>
      <c r="VG92" s="444"/>
      <c r="VH92" s="444"/>
      <c r="VI92" s="444"/>
      <c r="VJ92" s="444"/>
      <c r="VK92" s="444"/>
      <c r="VL92" s="444"/>
      <c r="VM92" s="444"/>
      <c r="VN92" s="444"/>
      <c r="VO92" s="444"/>
      <c r="VP92" s="444"/>
      <c r="VQ92" s="444"/>
      <c r="VR92" s="444"/>
      <c r="VS92" s="444"/>
      <c r="VT92" s="444"/>
      <c r="VU92" s="444"/>
      <c r="VV92" s="444"/>
      <c r="VW92" s="444"/>
      <c r="VX92" s="444"/>
      <c r="VY92" s="444"/>
      <c r="VZ92" s="444"/>
      <c r="WA92" s="444"/>
      <c r="WB92" s="444"/>
      <c r="WC92" s="444"/>
      <c r="WD92" s="444"/>
      <c r="WE92" s="444"/>
      <c r="WF92" s="444"/>
      <c r="WG92" s="444"/>
      <c r="WH92" s="444"/>
      <c r="WI92" s="444"/>
      <c r="WJ92" s="444"/>
      <c r="WK92" s="444"/>
      <c r="WL92" s="444"/>
      <c r="WM92" s="444"/>
      <c r="WN92" s="444"/>
      <c r="WO92" s="444"/>
      <c r="WP92" s="444"/>
      <c r="WQ92" s="444"/>
      <c r="WR92" s="444"/>
      <c r="WS92" s="444"/>
      <c r="WT92" s="444"/>
      <c r="WU92" s="444"/>
      <c r="WV92" s="444"/>
      <c r="WW92" s="444"/>
      <c r="WX92" s="444"/>
      <c r="WY92" s="444"/>
      <c r="WZ92" s="444"/>
      <c r="XA92" s="444"/>
      <c r="XB92" s="444"/>
      <c r="XC92" s="444"/>
      <c r="XD92" s="444"/>
      <c r="XE92" s="444"/>
      <c r="XF92" s="444"/>
      <c r="XG92" s="738"/>
    </row>
    <row r="93" spans="1:631" s="740" customFormat="1" ht="14.4">
      <c r="A93" s="444"/>
      <c r="B93" s="1163" t="s">
        <v>241</v>
      </c>
      <c r="C93" s="1164" t="s">
        <v>1406</v>
      </c>
      <c r="D93" s="1172">
        <v>30</v>
      </c>
      <c r="E93" s="374">
        <f t="shared" si="16"/>
        <v>1.9894765821865373E-3</v>
      </c>
      <c r="F93" s="1166" t="s">
        <v>0</v>
      </c>
      <c r="G93" s="1167">
        <v>1</v>
      </c>
      <c r="H93" s="1168">
        <f t="shared" si="27"/>
        <v>115.33000183105469</v>
      </c>
      <c r="I93" s="1169">
        <f t="shared" si="28"/>
        <v>190</v>
      </c>
      <c r="J93" s="1169">
        <f t="shared" si="29"/>
        <v>190</v>
      </c>
      <c r="K93" s="447">
        <f t="shared" si="22"/>
        <v>0</v>
      </c>
      <c r="L93" s="448">
        <v>115.33000183105469</v>
      </c>
      <c r="M93" s="447"/>
      <c r="N93" s="1170">
        <v>28.5</v>
      </c>
      <c r="O93" s="1170">
        <v>190</v>
      </c>
      <c r="P93" s="449"/>
      <c r="Q93" s="1170">
        <v>190</v>
      </c>
      <c r="R93" s="449"/>
      <c r="S93" s="450"/>
      <c r="T93" s="449"/>
      <c r="U93" s="1115">
        <v>7.0000000000000007E-2</v>
      </c>
      <c r="V93" s="450"/>
      <c r="W93" s="449"/>
      <c r="X93" s="449">
        <f>-PV(Discount_Rate,D93,U93)*G93</f>
        <v>0.80315133024464747</v>
      </c>
      <c r="Y93" s="452">
        <f t="shared" ref="Y93:Y96" si="30">IF(L93=0,0,(HLOOKUP(F93,ACElectric_2014_2015,D93+1,FALSE)))</f>
        <v>2.0307517973838265</v>
      </c>
      <c r="Z93" s="450">
        <f t="shared" ref="Z93:Z96" si="31">Y93*L93</f>
        <v>234.20660851069431</v>
      </c>
      <c r="AA93" s="453"/>
      <c r="AB93" s="1171"/>
      <c r="AC93" s="444"/>
      <c r="AD93" s="444"/>
      <c r="AE93" s="444"/>
      <c r="AF93" s="444"/>
      <c r="AG93" s="444"/>
      <c r="AH93" s="444"/>
      <c r="AI93" s="444"/>
      <c r="AJ93" s="444"/>
      <c r="AK93" s="444"/>
      <c r="AL93" s="444"/>
      <c r="AM93" s="444"/>
      <c r="AN93" s="444"/>
      <c r="AO93" s="444"/>
      <c r="AP93" s="444"/>
      <c r="AQ93" s="444"/>
      <c r="AR93" s="444"/>
      <c r="AS93" s="444"/>
      <c r="AT93" s="444"/>
      <c r="AU93" s="444"/>
      <c r="AV93" s="444"/>
      <c r="AW93" s="444"/>
      <c r="AX93" s="444"/>
      <c r="AY93" s="444"/>
      <c r="AZ93" s="444"/>
      <c r="BA93" s="444"/>
      <c r="BB93" s="444"/>
      <c r="BC93" s="444"/>
      <c r="BD93" s="444"/>
      <c r="BE93" s="444"/>
      <c r="BF93" s="444"/>
      <c r="BG93" s="444"/>
      <c r="BH93" s="444"/>
      <c r="BI93" s="444"/>
      <c r="BJ93" s="444"/>
      <c r="BK93" s="444"/>
      <c r="BL93" s="444"/>
      <c r="BM93" s="444"/>
      <c r="BN93" s="444"/>
      <c r="BO93" s="444"/>
      <c r="BP93" s="444"/>
      <c r="BQ93" s="444"/>
      <c r="BR93" s="444"/>
      <c r="BS93" s="444"/>
      <c r="BT93" s="444"/>
      <c r="BU93" s="444"/>
      <c r="BV93" s="444"/>
      <c r="BW93" s="444"/>
      <c r="BX93" s="444"/>
      <c r="BY93" s="444"/>
      <c r="BZ93" s="444"/>
      <c r="CA93" s="444"/>
      <c r="CB93" s="444"/>
      <c r="CC93" s="444"/>
      <c r="CD93" s="444"/>
      <c r="CE93" s="444"/>
      <c r="CF93" s="444"/>
      <c r="CG93" s="444"/>
      <c r="CH93" s="444"/>
      <c r="CI93" s="444"/>
      <c r="CJ93" s="444"/>
      <c r="CK93" s="444"/>
      <c r="CL93" s="444"/>
      <c r="CM93" s="444"/>
      <c r="CN93" s="444"/>
      <c r="CO93" s="444"/>
      <c r="CP93" s="444"/>
      <c r="CQ93" s="444"/>
      <c r="CR93" s="444"/>
      <c r="CS93" s="444"/>
      <c r="CT93" s="444"/>
      <c r="CU93" s="444"/>
      <c r="CV93" s="444"/>
      <c r="CW93" s="444"/>
      <c r="CX93" s="444"/>
      <c r="CY93" s="444"/>
      <c r="CZ93" s="444"/>
      <c r="DA93" s="444"/>
      <c r="DB93" s="444"/>
      <c r="DC93" s="444"/>
      <c r="DD93" s="444"/>
      <c r="DE93" s="444"/>
      <c r="DF93" s="444"/>
      <c r="DG93" s="444"/>
      <c r="DH93" s="444"/>
      <c r="DI93" s="444"/>
      <c r="DJ93" s="444"/>
      <c r="DK93" s="444"/>
      <c r="DL93" s="444"/>
      <c r="DM93" s="444"/>
      <c r="DN93" s="444"/>
      <c r="DO93" s="444"/>
      <c r="DP93" s="444"/>
      <c r="DQ93" s="444"/>
      <c r="DR93" s="444"/>
      <c r="DS93" s="444"/>
      <c r="DT93" s="444"/>
      <c r="DU93" s="444"/>
      <c r="DV93" s="444"/>
      <c r="DW93" s="444"/>
      <c r="DX93" s="444"/>
      <c r="DY93" s="444"/>
      <c r="DZ93" s="444"/>
      <c r="EA93" s="444"/>
      <c r="EB93" s="444"/>
      <c r="EC93" s="444"/>
      <c r="ED93" s="444"/>
      <c r="EE93" s="444"/>
      <c r="EF93" s="444"/>
      <c r="EG93" s="444"/>
      <c r="EH93" s="444"/>
      <c r="EI93" s="444"/>
      <c r="EJ93" s="444"/>
      <c r="EK93" s="444"/>
      <c r="EL93" s="444"/>
      <c r="EM93" s="444"/>
      <c r="EN93" s="444"/>
      <c r="EO93" s="444"/>
      <c r="EP93" s="444"/>
      <c r="EQ93" s="444"/>
      <c r="ER93" s="444"/>
      <c r="ES93" s="444"/>
      <c r="ET93" s="444"/>
      <c r="EU93" s="444"/>
      <c r="EV93" s="444"/>
      <c r="EW93" s="444"/>
      <c r="EX93" s="444"/>
      <c r="EY93" s="444"/>
      <c r="EZ93" s="444"/>
      <c r="FA93" s="444"/>
      <c r="FB93" s="444"/>
      <c r="FC93" s="444"/>
      <c r="FD93" s="444"/>
      <c r="FE93" s="444"/>
      <c r="FF93" s="444"/>
      <c r="FG93" s="444"/>
      <c r="FH93" s="444"/>
      <c r="FI93" s="444"/>
      <c r="FJ93" s="444"/>
      <c r="FK93" s="444"/>
      <c r="FL93" s="444"/>
      <c r="FM93" s="444"/>
      <c r="FN93" s="444"/>
      <c r="FO93" s="444"/>
      <c r="FP93" s="444"/>
      <c r="FQ93" s="444"/>
      <c r="FR93" s="444"/>
      <c r="FS93" s="444"/>
      <c r="FT93" s="444"/>
      <c r="FU93" s="444"/>
      <c r="FV93" s="444"/>
      <c r="FW93" s="444"/>
      <c r="FX93" s="444"/>
      <c r="FY93" s="444"/>
      <c r="FZ93" s="444"/>
      <c r="GA93" s="444"/>
      <c r="GB93" s="444"/>
      <c r="GC93" s="444"/>
      <c r="GD93" s="444"/>
      <c r="GE93" s="444"/>
      <c r="GF93" s="444"/>
      <c r="GG93" s="444"/>
      <c r="GH93" s="444"/>
      <c r="GI93" s="444"/>
      <c r="GJ93" s="444"/>
      <c r="GK93" s="444"/>
      <c r="GL93" s="444"/>
      <c r="GM93" s="444"/>
      <c r="GN93" s="444"/>
      <c r="GO93" s="444"/>
      <c r="GP93" s="444"/>
      <c r="GQ93" s="444"/>
      <c r="GR93" s="444"/>
      <c r="GS93" s="444"/>
      <c r="GT93" s="444"/>
      <c r="GU93" s="444"/>
      <c r="GV93" s="444"/>
      <c r="GW93" s="444"/>
      <c r="GX93" s="444"/>
      <c r="GY93" s="444"/>
      <c r="GZ93" s="444"/>
      <c r="HA93" s="444"/>
      <c r="HB93" s="444"/>
      <c r="HC93" s="444"/>
      <c r="HD93" s="444"/>
      <c r="HE93" s="444"/>
      <c r="HF93" s="444"/>
      <c r="HG93" s="444"/>
      <c r="HH93" s="444"/>
      <c r="HI93" s="444"/>
      <c r="HJ93" s="444"/>
      <c r="HK93" s="444"/>
      <c r="HL93" s="444"/>
      <c r="HM93" s="444"/>
      <c r="HN93" s="444"/>
      <c r="HO93" s="444"/>
      <c r="HP93" s="444"/>
      <c r="HQ93" s="444"/>
      <c r="HR93" s="444"/>
      <c r="HS93" s="444"/>
      <c r="HT93" s="444"/>
      <c r="HU93" s="444"/>
      <c r="HV93" s="444"/>
      <c r="HW93" s="444"/>
      <c r="HX93" s="444"/>
      <c r="HY93" s="444"/>
      <c r="HZ93" s="444"/>
      <c r="IA93" s="444"/>
      <c r="IB93" s="444"/>
      <c r="IC93" s="444"/>
      <c r="ID93" s="444"/>
      <c r="IE93" s="444"/>
      <c r="IF93" s="444"/>
      <c r="IG93" s="444"/>
      <c r="IH93" s="444"/>
      <c r="II93" s="444"/>
      <c r="IJ93" s="444"/>
      <c r="IK93" s="444"/>
      <c r="IL93" s="444"/>
      <c r="IM93" s="444"/>
      <c r="IN93" s="444"/>
      <c r="IO93" s="444"/>
      <c r="IP93" s="444"/>
      <c r="IQ93" s="444"/>
      <c r="IR93" s="444"/>
      <c r="IS93" s="444"/>
      <c r="IT93" s="444"/>
      <c r="IU93" s="444"/>
      <c r="IV93" s="444"/>
      <c r="IW93" s="444"/>
      <c r="IX93" s="444"/>
      <c r="IY93" s="444"/>
      <c r="IZ93" s="444"/>
      <c r="JA93" s="444"/>
      <c r="JB93" s="444"/>
      <c r="JC93" s="444"/>
      <c r="JD93" s="444"/>
      <c r="JE93" s="444"/>
      <c r="JF93" s="444"/>
      <c r="JG93" s="444"/>
      <c r="JH93" s="444"/>
      <c r="JI93" s="444"/>
      <c r="JJ93" s="444"/>
      <c r="JK93" s="444"/>
      <c r="JL93" s="444"/>
      <c r="JM93" s="444"/>
      <c r="JN93" s="444"/>
      <c r="JO93" s="444"/>
      <c r="JP93" s="444"/>
      <c r="JQ93" s="444"/>
      <c r="JR93" s="444"/>
      <c r="JS93" s="444"/>
      <c r="JT93" s="444"/>
      <c r="JU93" s="444"/>
      <c r="JV93" s="444"/>
      <c r="JW93" s="444"/>
      <c r="JX93" s="444"/>
      <c r="JY93" s="444"/>
      <c r="JZ93" s="444"/>
      <c r="KA93" s="444"/>
      <c r="KB93" s="444"/>
      <c r="KC93" s="444"/>
      <c r="KD93" s="444"/>
      <c r="KE93" s="444"/>
      <c r="KF93" s="444"/>
      <c r="KG93" s="444"/>
      <c r="KH93" s="444"/>
      <c r="KI93" s="444"/>
      <c r="KJ93" s="444"/>
      <c r="KK93" s="444"/>
      <c r="KL93" s="444"/>
      <c r="KM93" s="444"/>
      <c r="KN93" s="444"/>
      <c r="KO93" s="444"/>
      <c r="KP93" s="444"/>
      <c r="KQ93" s="444"/>
      <c r="KR93" s="444"/>
      <c r="KS93" s="444"/>
      <c r="KT93" s="444"/>
      <c r="KU93" s="444"/>
      <c r="KV93" s="444"/>
      <c r="KW93" s="444"/>
      <c r="KX93" s="444"/>
      <c r="KY93" s="444"/>
      <c r="KZ93" s="444"/>
      <c r="LA93" s="444"/>
      <c r="LB93" s="444"/>
      <c r="LC93" s="444"/>
      <c r="LD93" s="444"/>
      <c r="LE93" s="444"/>
      <c r="LF93" s="444"/>
      <c r="LG93" s="444"/>
      <c r="LH93" s="444"/>
      <c r="LI93" s="444"/>
      <c r="LJ93" s="444"/>
      <c r="LK93" s="444"/>
      <c r="LL93" s="444"/>
      <c r="LM93" s="444"/>
      <c r="LN93" s="444"/>
      <c r="LO93" s="444"/>
      <c r="LP93" s="444"/>
      <c r="LQ93" s="444"/>
      <c r="LR93" s="444"/>
      <c r="LS93" s="444"/>
      <c r="LT93" s="444"/>
      <c r="LU93" s="444"/>
      <c r="LV93" s="444"/>
      <c r="LW93" s="444"/>
      <c r="LX93" s="444"/>
      <c r="LY93" s="444"/>
      <c r="LZ93" s="444"/>
      <c r="MA93" s="444"/>
      <c r="MB93" s="444"/>
      <c r="MC93" s="444"/>
      <c r="MD93" s="444"/>
      <c r="ME93" s="444"/>
      <c r="MF93" s="444"/>
      <c r="MG93" s="444"/>
      <c r="MH93" s="444"/>
      <c r="MI93" s="444"/>
      <c r="MJ93" s="444"/>
      <c r="MK93" s="444"/>
      <c r="ML93" s="444"/>
      <c r="MM93" s="444"/>
      <c r="MN93" s="444"/>
      <c r="MO93" s="444"/>
      <c r="MP93" s="444"/>
      <c r="MQ93" s="444"/>
      <c r="MR93" s="444"/>
      <c r="MS93" s="444"/>
      <c r="MT93" s="444"/>
      <c r="MU93" s="444"/>
      <c r="MV93" s="444"/>
      <c r="MW93" s="444"/>
      <c r="MX93" s="444"/>
      <c r="MY93" s="444"/>
      <c r="MZ93" s="444"/>
      <c r="NA93" s="444"/>
      <c r="NB93" s="444"/>
      <c r="NC93" s="444"/>
      <c r="ND93" s="444"/>
      <c r="NE93" s="444"/>
      <c r="NF93" s="444"/>
      <c r="NG93" s="444"/>
      <c r="NH93" s="444"/>
      <c r="NI93" s="444"/>
      <c r="NJ93" s="444"/>
      <c r="NK93" s="444"/>
      <c r="NL93" s="444"/>
      <c r="NM93" s="444"/>
      <c r="NN93" s="444"/>
      <c r="NO93" s="444"/>
      <c r="NP93" s="444"/>
      <c r="NQ93" s="444"/>
      <c r="NR93" s="444"/>
      <c r="NS93" s="444"/>
      <c r="NT93" s="444"/>
      <c r="NU93" s="444"/>
      <c r="NV93" s="444"/>
      <c r="NW93" s="444"/>
      <c r="NX93" s="444"/>
      <c r="NY93" s="444"/>
      <c r="NZ93" s="444"/>
      <c r="OA93" s="444"/>
      <c r="OB93" s="444"/>
      <c r="OC93" s="444"/>
      <c r="OD93" s="444"/>
      <c r="OE93" s="444"/>
      <c r="OF93" s="444"/>
      <c r="OG93" s="444"/>
      <c r="OH93" s="444"/>
      <c r="OI93" s="444"/>
      <c r="OJ93" s="444"/>
      <c r="OK93" s="444"/>
      <c r="OL93" s="444"/>
      <c r="OM93" s="444"/>
      <c r="ON93" s="444"/>
      <c r="OO93" s="444"/>
      <c r="OP93" s="444"/>
      <c r="OQ93" s="444"/>
      <c r="OR93" s="444"/>
      <c r="OS93" s="444"/>
      <c r="OT93" s="444"/>
      <c r="OU93" s="444"/>
      <c r="OV93" s="444"/>
      <c r="OW93" s="444"/>
      <c r="OX93" s="444"/>
      <c r="OY93" s="444"/>
      <c r="OZ93" s="444"/>
      <c r="PA93" s="444"/>
      <c r="PB93" s="444"/>
      <c r="PC93" s="444"/>
      <c r="PD93" s="444"/>
      <c r="PE93" s="444"/>
      <c r="PF93" s="444"/>
      <c r="PG93" s="444"/>
      <c r="PH93" s="444"/>
      <c r="PI93" s="444"/>
      <c r="PJ93" s="444"/>
      <c r="PK93" s="444"/>
      <c r="PL93" s="444"/>
      <c r="PM93" s="444"/>
      <c r="PN93" s="444"/>
      <c r="PO93" s="444"/>
      <c r="PP93" s="444"/>
      <c r="PQ93" s="444"/>
      <c r="PR93" s="444"/>
      <c r="PS93" s="444"/>
      <c r="PT93" s="444"/>
      <c r="PU93" s="444"/>
      <c r="PV93" s="444"/>
      <c r="PW93" s="444"/>
      <c r="PX93" s="444"/>
      <c r="PY93" s="444"/>
      <c r="PZ93" s="444"/>
      <c r="QA93" s="444"/>
      <c r="QB93" s="444"/>
      <c r="QC93" s="444"/>
      <c r="QD93" s="444"/>
      <c r="QE93" s="444"/>
      <c r="QF93" s="444"/>
      <c r="QG93" s="444"/>
      <c r="QH93" s="444"/>
      <c r="QI93" s="444"/>
      <c r="QJ93" s="444"/>
      <c r="QK93" s="444"/>
      <c r="QL93" s="444"/>
      <c r="QM93" s="444"/>
      <c r="QN93" s="444"/>
      <c r="QO93" s="444"/>
      <c r="QP93" s="444"/>
      <c r="QQ93" s="444"/>
      <c r="QR93" s="444"/>
      <c r="QS93" s="444"/>
      <c r="QT93" s="444"/>
      <c r="QU93" s="444"/>
      <c r="QV93" s="444"/>
      <c r="QW93" s="444"/>
      <c r="QX93" s="444"/>
      <c r="QY93" s="444"/>
      <c r="QZ93" s="444"/>
      <c r="RA93" s="444"/>
      <c r="RB93" s="444"/>
      <c r="RC93" s="444"/>
      <c r="RD93" s="444"/>
      <c r="RE93" s="444"/>
      <c r="RF93" s="444"/>
      <c r="RG93" s="444"/>
      <c r="RH93" s="444"/>
      <c r="RI93" s="444"/>
      <c r="RJ93" s="444"/>
      <c r="RK93" s="444"/>
      <c r="RL93" s="444"/>
      <c r="RM93" s="444"/>
      <c r="RN93" s="444"/>
      <c r="RO93" s="444"/>
      <c r="RP93" s="444"/>
      <c r="RQ93" s="444"/>
      <c r="RR93" s="444"/>
      <c r="RS93" s="444"/>
      <c r="RT93" s="444"/>
      <c r="RU93" s="444"/>
      <c r="RV93" s="444"/>
      <c r="RW93" s="444"/>
      <c r="RX93" s="444"/>
      <c r="RY93" s="444"/>
      <c r="RZ93" s="444"/>
      <c r="SA93" s="444"/>
      <c r="SB93" s="444"/>
      <c r="SC93" s="444"/>
      <c r="SD93" s="444"/>
      <c r="SE93" s="444"/>
      <c r="SF93" s="444"/>
      <c r="SG93" s="444"/>
      <c r="SH93" s="444"/>
      <c r="SI93" s="444"/>
      <c r="SJ93" s="444"/>
      <c r="SK93" s="444"/>
      <c r="SL93" s="444"/>
      <c r="SM93" s="444"/>
      <c r="SN93" s="444"/>
      <c r="SO93" s="444"/>
      <c r="SP93" s="444"/>
      <c r="SQ93" s="444"/>
      <c r="SR93" s="444"/>
      <c r="SS93" s="444"/>
      <c r="ST93" s="444"/>
      <c r="SU93" s="444"/>
      <c r="SV93" s="444"/>
      <c r="SW93" s="444"/>
      <c r="SX93" s="444"/>
      <c r="SY93" s="444"/>
      <c r="SZ93" s="444"/>
      <c r="TA93" s="444"/>
      <c r="TB93" s="444"/>
      <c r="TC93" s="444"/>
      <c r="TD93" s="444"/>
      <c r="TE93" s="444"/>
      <c r="TF93" s="444"/>
      <c r="TG93" s="444"/>
      <c r="TH93" s="444"/>
      <c r="TI93" s="444"/>
      <c r="TJ93" s="444"/>
      <c r="TK93" s="444"/>
      <c r="TL93" s="444"/>
      <c r="TM93" s="444"/>
      <c r="TN93" s="444"/>
      <c r="TO93" s="444"/>
      <c r="TP93" s="444"/>
      <c r="TQ93" s="444"/>
      <c r="TR93" s="444"/>
      <c r="TS93" s="444"/>
      <c r="TT93" s="444"/>
      <c r="TU93" s="444"/>
      <c r="TV93" s="444"/>
      <c r="TW93" s="444"/>
      <c r="TX93" s="444"/>
      <c r="TY93" s="444"/>
      <c r="TZ93" s="444"/>
      <c r="UA93" s="444"/>
      <c r="UB93" s="444"/>
      <c r="UC93" s="444"/>
      <c r="UD93" s="444"/>
      <c r="UE93" s="444"/>
      <c r="UF93" s="444"/>
      <c r="UG93" s="444"/>
      <c r="UH93" s="444"/>
      <c r="UI93" s="444"/>
      <c r="UJ93" s="444"/>
      <c r="UK93" s="444"/>
      <c r="UL93" s="444"/>
      <c r="UM93" s="444"/>
      <c r="UN93" s="444"/>
      <c r="UO93" s="444"/>
      <c r="UP93" s="444"/>
      <c r="UQ93" s="444"/>
      <c r="UR93" s="444"/>
      <c r="US93" s="444"/>
      <c r="UT93" s="444"/>
      <c r="UU93" s="444"/>
      <c r="UV93" s="444"/>
      <c r="UW93" s="444"/>
      <c r="UX93" s="444"/>
      <c r="UY93" s="444"/>
      <c r="UZ93" s="444"/>
      <c r="VA93" s="444"/>
      <c r="VB93" s="444"/>
      <c r="VC93" s="444"/>
      <c r="VD93" s="444"/>
      <c r="VE93" s="444"/>
      <c r="VF93" s="444"/>
      <c r="VG93" s="444"/>
      <c r="VH93" s="444"/>
      <c r="VI93" s="444"/>
      <c r="VJ93" s="444"/>
      <c r="VK93" s="444"/>
      <c r="VL93" s="444"/>
      <c r="VM93" s="444"/>
      <c r="VN93" s="444"/>
      <c r="VO93" s="444"/>
      <c r="VP93" s="444"/>
      <c r="VQ93" s="444"/>
      <c r="VR93" s="444"/>
      <c r="VS93" s="444"/>
      <c r="VT93" s="444"/>
      <c r="VU93" s="444"/>
      <c r="VV93" s="444"/>
      <c r="VW93" s="444"/>
      <c r="VX93" s="444"/>
      <c r="VY93" s="444"/>
      <c r="VZ93" s="444"/>
      <c r="WA93" s="444"/>
      <c r="WB93" s="444"/>
      <c r="WC93" s="444"/>
      <c r="WD93" s="444"/>
      <c r="WE93" s="444"/>
      <c r="WF93" s="444"/>
      <c r="WG93" s="444"/>
      <c r="WH93" s="444"/>
      <c r="WI93" s="444"/>
      <c r="WJ93" s="444"/>
      <c r="WK93" s="444"/>
      <c r="WL93" s="444"/>
      <c r="WM93" s="444"/>
      <c r="WN93" s="444"/>
      <c r="WO93" s="444"/>
      <c r="WP93" s="444"/>
      <c r="WQ93" s="444"/>
      <c r="WR93" s="444"/>
      <c r="WS93" s="444"/>
      <c r="WT93" s="444"/>
      <c r="WU93" s="444"/>
      <c r="WV93" s="444"/>
      <c r="WW93" s="444"/>
      <c r="WX93" s="444"/>
      <c r="WY93" s="444"/>
      <c r="WZ93" s="444"/>
      <c r="XA93" s="444"/>
      <c r="XB93" s="444"/>
      <c r="XC93" s="444"/>
      <c r="XD93" s="444"/>
      <c r="XE93" s="444"/>
      <c r="XF93" s="444"/>
      <c r="XG93" s="738"/>
    </row>
    <row r="94" spans="1:631" s="740" customFormat="1" ht="14.4">
      <c r="A94" s="444"/>
      <c r="B94" s="1163" t="s">
        <v>241</v>
      </c>
      <c r="C94" s="1164" t="s">
        <v>1407</v>
      </c>
      <c r="D94" s="1172">
        <v>30</v>
      </c>
      <c r="E94" s="374">
        <f t="shared" si="16"/>
        <v>0.39214233665586917</v>
      </c>
      <c r="F94" s="1166" t="s">
        <v>0</v>
      </c>
      <c r="G94" s="1167">
        <v>3</v>
      </c>
      <c r="H94" s="1168">
        <f t="shared" si="27"/>
        <v>7577.5</v>
      </c>
      <c r="I94" s="1169">
        <f t="shared" si="28"/>
        <v>5670</v>
      </c>
      <c r="J94" s="1169">
        <f t="shared" si="29"/>
        <v>5670</v>
      </c>
      <c r="K94" s="447">
        <f t="shared" si="22"/>
        <v>0</v>
      </c>
      <c r="L94" s="448">
        <v>22732.5</v>
      </c>
      <c r="M94" s="447"/>
      <c r="N94" s="1170">
        <v>2551.5</v>
      </c>
      <c r="O94" s="1170">
        <v>17010</v>
      </c>
      <c r="P94" s="449"/>
      <c r="Q94" s="1170">
        <v>17010</v>
      </c>
      <c r="R94" s="449"/>
      <c r="S94" s="450"/>
      <c r="T94" s="449"/>
      <c r="U94" s="451">
        <v>0</v>
      </c>
      <c r="V94" s="450"/>
      <c r="W94" s="449"/>
      <c r="X94" s="449">
        <f>-PV(Discount_Rate,D94,U94)*G94</f>
        <v>0</v>
      </c>
      <c r="Y94" s="452">
        <f t="shared" si="30"/>
        <v>2.0307517973838265</v>
      </c>
      <c r="Z94" s="450">
        <f t="shared" si="31"/>
        <v>46164.065234027839</v>
      </c>
      <c r="AA94" s="453"/>
      <c r="AB94" s="1171"/>
      <c r="AC94" s="444"/>
      <c r="AD94" s="444"/>
      <c r="AE94" s="444"/>
      <c r="AF94" s="444"/>
      <c r="AG94" s="444"/>
      <c r="AH94" s="444"/>
      <c r="AI94" s="444"/>
      <c r="AJ94" s="444"/>
      <c r="AK94" s="444"/>
      <c r="AL94" s="444"/>
      <c r="AM94" s="444"/>
      <c r="AN94" s="444"/>
      <c r="AO94" s="444"/>
      <c r="AP94" s="444"/>
      <c r="AQ94" s="444"/>
      <c r="AR94" s="444"/>
      <c r="AS94" s="444"/>
      <c r="AT94" s="444"/>
      <c r="AU94" s="444"/>
      <c r="AV94" s="444"/>
      <c r="AW94" s="444"/>
      <c r="AX94" s="444"/>
      <c r="AY94" s="444"/>
      <c r="AZ94" s="444"/>
      <c r="BA94" s="444"/>
      <c r="BB94" s="444"/>
      <c r="BC94" s="444"/>
      <c r="BD94" s="444"/>
      <c r="BE94" s="444"/>
      <c r="BF94" s="444"/>
      <c r="BG94" s="444"/>
      <c r="BH94" s="444"/>
      <c r="BI94" s="444"/>
      <c r="BJ94" s="444"/>
      <c r="BK94" s="444"/>
      <c r="BL94" s="444"/>
      <c r="BM94" s="444"/>
      <c r="BN94" s="444"/>
      <c r="BO94" s="444"/>
      <c r="BP94" s="444"/>
      <c r="BQ94" s="444"/>
      <c r="BR94" s="444"/>
      <c r="BS94" s="444"/>
      <c r="BT94" s="444"/>
      <c r="BU94" s="444"/>
      <c r="BV94" s="444"/>
      <c r="BW94" s="444"/>
      <c r="BX94" s="444"/>
      <c r="BY94" s="444"/>
      <c r="BZ94" s="444"/>
      <c r="CA94" s="444"/>
      <c r="CB94" s="444"/>
      <c r="CC94" s="444"/>
      <c r="CD94" s="444"/>
      <c r="CE94" s="444"/>
      <c r="CF94" s="444"/>
      <c r="CG94" s="444"/>
      <c r="CH94" s="444"/>
      <c r="CI94" s="444"/>
      <c r="CJ94" s="444"/>
      <c r="CK94" s="444"/>
      <c r="CL94" s="444"/>
      <c r="CM94" s="444"/>
      <c r="CN94" s="444"/>
      <c r="CO94" s="444"/>
      <c r="CP94" s="444"/>
      <c r="CQ94" s="444"/>
      <c r="CR94" s="444"/>
      <c r="CS94" s="444"/>
      <c r="CT94" s="444"/>
      <c r="CU94" s="444"/>
      <c r="CV94" s="444"/>
      <c r="CW94" s="444"/>
      <c r="CX94" s="444"/>
      <c r="CY94" s="444"/>
      <c r="CZ94" s="444"/>
      <c r="DA94" s="444"/>
      <c r="DB94" s="444"/>
      <c r="DC94" s="444"/>
      <c r="DD94" s="444"/>
      <c r="DE94" s="444"/>
      <c r="DF94" s="444"/>
      <c r="DG94" s="444"/>
      <c r="DH94" s="444"/>
      <c r="DI94" s="444"/>
      <c r="DJ94" s="444"/>
      <c r="DK94" s="444"/>
      <c r="DL94" s="444"/>
      <c r="DM94" s="444"/>
      <c r="DN94" s="444"/>
      <c r="DO94" s="444"/>
      <c r="DP94" s="444"/>
      <c r="DQ94" s="444"/>
      <c r="DR94" s="444"/>
      <c r="DS94" s="444"/>
      <c r="DT94" s="444"/>
      <c r="DU94" s="444"/>
      <c r="DV94" s="444"/>
      <c r="DW94" s="444"/>
      <c r="DX94" s="444"/>
      <c r="DY94" s="444"/>
      <c r="DZ94" s="444"/>
      <c r="EA94" s="444"/>
      <c r="EB94" s="444"/>
      <c r="EC94" s="444"/>
      <c r="ED94" s="444"/>
      <c r="EE94" s="444"/>
      <c r="EF94" s="444"/>
      <c r="EG94" s="444"/>
      <c r="EH94" s="444"/>
      <c r="EI94" s="444"/>
      <c r="EJ94" s="444"/>
      <c r="EK94" s="444"/>
      <c r="EL94" s="444"/>
      <c r="EM94" s="444"/>
      <c r="EN94" s="444"/>
      <c r="EO94" s="444"/>
      <c r="EP94" s="444"/>
      <c r="EQ94" s="444"/>
      <c r="ER94" s="444"/>
      <c r="ES94" s="444"/>
      <c r="ET94" s="444"/>
      <c r="EU94" s="444"/>
      <c r="EV94" s="444"/>
      <c r="EW94" s="444"/>
      <c r="EX94" s="444"/>
      <c r="EY94" s="444"/>
      <c r="EZ94" s="444"/>
      <c r="FA94" s="444"/>
      <c r="FB94" s="444"/>
      <c r="FC94" s="444"/>
      <c r="FD94" s="444"/>
      <c r="FE94" s="444"/>
      <c r="FF94" s="444"/>
      <c r="FG94" s="444"/>
      <c r="FH94" s="444"/>
      <c r="FI94" s="444"/>
      <c r="FJ94" s="444"/>
      <c r="FK94" s="444"/>
      <c r="FL94" s="444"/>
      <c r="FM94" s="444"/>
      <c r="FN94" s="444"/>
      <c r="FO94" s="444"/>
      <c r="FP94" s="444"/>
      <c r="FQ94" s="444"/>
      <c r="FR94" s="444"/>
      <c r="FS94" s="444"/>
      <c r="FT94" s="444"/>
      <c r="FU94" s="444"/>
      <c r="FV94" s="444"/>
      <c r="FW94" s="444"/>
      <c r="FX94" s="444"/>
      <c r="FY94" s="444"/>
      <c r="FZ94" s="444"/>
      <c r="GA94" s="444"/>
      <c r="GB94" s="444"/>
      <c r="GC94" s="444"/>
      <c r="GD94" s="444"/>
      <c r="GE94" s="444"/>
      <c r="GF94" s="444"/>
      <c r="GG94" s="444"/>
      <c r="GH94" s="444"/>
      <c r="GI94" s="444"/>
      <c r="GJ94" s="444"/>
      <c r="GK94" s="444"/>
      <c r="GL94" s="444"/>
      <c r="GM94" s="444"/>
      <c r="GN94" s="444"/>
      <c r="GO94" s="444"/>
      <c r="GP94" s="444"/>
      <c r="GQ94" s="444"/>
      <c r="GR94" s="444"/>
      <c r="GS94" s="444"/>
      <c r="GT94" s="444"/>
      <c r="GU94" s="444"/>
      <c r="GV94" s="444"/>
      <c r="GW94" s="444"/>
      <c r="GX94" s="444"/>
      <c r="GY94" s="444"/>
      <c r="GZ94" s="444"/>
      <c r="HA94" s="444"/>
      <c r="HB94" s="444"/>
      <c r="HC94" s="444"/>
      <c r="HD94" s="444"/>
      <c r="HE94" s="444"/>
      <c r="HF94" s="444"/>
      <c r="HG94" s="444"/>
      <c r="HH94" s="444"/>
      <c r="HI94" s="444"/>
      <c r="HJ94" s="444"/>
      <c r="HK94" s="444"/>
      <c r="HL94" s="444"/>
      <c r="HM94" s="444"/>
      <c r="HN94" s="444"/>
      <c r="HO94" s="444"/>
      <c r="HP94" s="444"/>
      <c r="HQ94" s="444"/>
      <c r="HR94" s="444"/>
      <c r="HS94" s="444"/>
      <c r="HT94" s="444"/>
      <c r="HU94" s="444"/>
      <c r="HV94" s="444"/>
      <c r="HW94" s="444"/>
      <c r="HX94" s="444"/>
      <c r="HY94" s="444"/>
      <c r="HZ94" s="444"/>
      <c r="IA94" s="444"/>
      <c r="IB94" s="444"/>
      <c r="IC94" s="444"/>
      <c r="ID94" s="444"/>
      <c r="IE94" s="444"/>
      <c r="IF94" s="444"/>
      <c r="IG94" s="444"/>
      <c r="IH94" s="444"/>
      <c r="II94" s="444"/>
      <c r="IJ94" s="444"/>
      <c r="IK94" s="444"/>
      <c r="IL94" s="444"/>
      <c r="IM94" s="444"/>
      <c r="IN94" s="444"/>
      <c r="IO94" s="444"/>
      <c r="IP94" s="444"/>
      <c r="IQ94" s="444"/>
      <c r="IR94" s="444"/>
      <c r="IS94" s="444"/>
      <c r="IT94" s="444"/>
      <c r="IU94" s="444"/>
      <c r="IV94" s="444"/>
      <c r="IW94" s="444"/>
      <c r="IX94" s="444"/>
      <c r="IY94" s="444"/>
      <c r="IZ94" s="444"/>
      <c r="JA94" s="444"/>
      <c r="JB94" s="444"/>
      <c r="JC94" s="444"/>
      <c r="JD94" s="444"/>
      <c r="JE94" s="444"/>
      <c r="JF94" s="444"/>
      <c r="JG94" s="444"/>
      <c r="JH94" s="444"/>
      <c r="JI94" s="444"/>
      <c r="JJ94" s="444"/>
      <c r="JK94" s="444"/>
      <c r="JL94" s="444"/>
      <c r="JM94" s="444"/>
      <c r="JN94" s="444"/>
      <c r="JO94" s="444"/>
      <c r="JP94" s="444"/>
      <c r="JQ94" s="444"/>
      <c r="JR94" s="444"/>
      <c r="JS94" s="444"/>
      <c r="JT94" s="444"/>
      <c r="JU94" s="444"/>
      <c r="JV94" s="444"/>
      <c r="JW94" s="444"/>
      <c r="JX94" s="444"/>
      <c r="JY94" s="444"/>
      <c r="JZ94" s="444"/>
      <c r="KA94" s="444"/>
      <c r="KB94" s="444"/>
      <c r="KC94" s="444"/>
      <c r="KD94" s="444"/>
      <c r="KE94" s="444"/>
      <c r="KF94" s="444"/>
      <c r="KG94" s="444"/>
      <c r="KH94" s="444"/>
      <c r="KI94" s="444"/>
      <c r="KJ94" s="444"/>
      <c r="KK94" s="444"/>
      <c r="KL94" s="444"/>
      <c r="KM94" s="444"/>
      <c r="KN94" s="444"/>
      <c r="KO94" s="444"/>
      <c r="KP94" s="444"/>
      <c r="KQ94" s="444"/>
      <c r="KR94" s="444"/>
      <c r="KS94" s="444"/>
      <c r="KT94" s="444"/>
      <c r="KU94" s="444"/>
      <c r="KV94" s="444"/>
      <c r="KW94" s="444"/>
      <c r="KX94" s="444"/>
      <c r="KY94" s="444"/>
      <c r="KZ94" s="444"/>
      <c r="LA94" s="444"/>
      <c r="LB94" s="444"/>
      <c r="LC94" s="444"/>
      <c r="LD94" s="444"/>
      <c r="LE94" s="444"/>
      <c r="LF94" s="444"/>
      <c r="LG94" s="444"/>
      <c r="LH94" s="444"/>
      <c r="LI94" s="444"/>
      <c r="LJ94" s="444"/>
      <c r="LK94" s="444"/>
      <c r="LL94" s="444"/>
      <c r="LM94" s="444"/>
      <c r="LN94" s="444"/>
      <c r="LO94" s="444"/>
      <c r="LP94" s="444"/>
      <c r="LQ94" s="444"/>
      <c r="LR94" s="444"/>
      <c r="LS94" s="444"/>
      <c r="LT94" s="444"/>
      <c r="LU94" s="444"/>
      <c r="LV94" s="444"/>
      <c r="LW94" s="444"/>
      <c r="LX94" s="444"/>
      <c r="LY94" s="444"/>
      <c r="LZ94" s="444"/>
      <c r="MA94" s="444"/>
      <c r="MB94" s="444"/>
      <c r="MC94" s="444"/>
      <c r="MD94" s="444"/>
      <c r="ME94" s="444"/>
      <c r="MF94" s="444"/>
      <c r="MG94" s="444"/>
      <c r="MH94" s="444"/>
      <c r="MI94" s="444"/>
      <c r="MJ94" s="444"/>
      <c r="MK94" s="444"/>
      <c r="ML94" s="444"/>
      <c r="MM94" s="444"/>
      <c r="MN94" s="444"/>
      <c r="MO94" s="444"/>
      <c r="MP94" s="444"/>
      <c r="MQ94" s="444"/>
      <c r="MR94" s="444"/>
      <c r="MS94" s="444"/>
      <c r="MT94" s="444"/>
      <c r="MU94" s="444"/>
      <c r="MV94" s="444"/>
      <c r="MW94" s="444"/>
      <c r="MX94" s="444"/>
      <c r="MY94" s="444"/>
      <c r="MZ94" s="444"/>
      <c r="NA94" s="444"/>
      <c r="NB94" s="444"/>
      <c r="NC94" s="444"/>
      <c r="ND94" s="444"/>
      <c r="NE94" s="444"/>
      <c r="NF94" s="444"/>
      <c r="NG94" s="444"/>
      <c r="NH94" s="444"/>
      <c r="NI94" s="444"/>
      <c r="NJ94" s="444"/>
      <c r="NK94" s="444"/>
      <c r="NL94" s="444"/>
      <c r="NM94" s="444"/>
      <c r="NN94" s="444"/>
      <c r="NO94" s="444"/>
      <c r="NP94" s="444"/>
      <c r="NQ94" s="444"/>
      <c r="NR94" s="444"/>
      <c r="NS94" s="444"/>
      <c r="NT94" s="444"/>
      <c r="NU94" s="444"/>
      <c r="NV94" s="444"/>
      <c r="NW94" s="444"/>
      <c r="NX94" s="444"/>
      <c r="NY94" s="444"/>
      <c r="NZ94" s="444"/>
      <c r="OA94" s="444"/>
      <c r="OB94" s="444"/>
      <c r="OC94" s="444"/>
      <c r="OD94" s="444"/>
      <c r="OE94" s="444"/>
      <c r="OF94" s="444"/>
      <c r="OG94" s="444"/>
      <c r="OH94" s="444"/>
      <c r="OI94" s="444"/>
      <c r="OJ94" s="444"/>
      <c r="OK94" s="444"/>
      <c r="OL94" s="444"/>
      <c r="OM94" s="444"/>
      <c r="ON94" s="444"/>
      <c r="OO94" s="444"/>
      <c r="OP94" s="444"/>
      <c r="OQ94" s="444"/>
      <c r="OR94" s="444"/>
      <c r="OS94" s="444"/>
      <c r="OT94" s="444"/>
      <c r="OU94" s="444"/>
      <c r="OV94" s="444"/>
      <c r="OW94" s="444"/>
      <c r="OX94" s="444"/>
      <c r="OY94" s="444"/>
      <c r="OZ94" s="444"/>
      <c r="PA94" s="444"/>
      <c r="PB94" s="444"/>
      <c r="PC94" s="444"/>
      <c r="PD94" s="444"/>
      <c r="PE94" s="444"/>
      <c r="PF94" s="444"/>
      <c r="PG94" s="444"/>
      <c r="PH94" s="444"/>
      <c r="PI94" s="444"/>
      <c r="PJ94" s="444"/>
      <c r="PK94" s="444"/>
      <c r="PL94" s="444"/>
      <c r="PM94" s="444"/>
      <c r="PN94" s="444"/>
      <c r="PO94" s="444"/>
      <c r="PP94" s="444"/>
      <c r="PQ94" s="444"/>
      <c r="PR94" s="444"/>
      <c r="PS94" s="444"/>
      <c r="PT94" s="444"/>
      <c r="PU94" s="444"/>
      <c r="PV94" s="444"/>
      <c r="PW94" s="444"/>
      <c r="PX94" s="444"/>
      <c r="PY94" s="444"/>
      <c r="PZ94" s="444"/>
      <c r="QA94" s="444"/>
      <c r="QB94" s="444"/>
      <c r="QC94" s="444"/>
      <c r="QD94" s="444"/>
      <c r="QE94" s="444"/>
      <c r="QF94" s="444"/>
      <c r="QG94" s="444"/>
      <c r="QH94" s="444"/>
      <c r="QI94" s="444"/>
      <c r="QJ94" s="444"/>
      <c r="QK94" s="444"/>
      <c r="QL94" s="444"/>
      <c r="QM94" s="444"/>
      <c r="QN94" s="444"/>
      <c r="QO94" s="444"/>
      <c r="QP94" s="444"/>
      <c r="QQ94" s="444"/>
      <c r="QR94" s="444"/>
      <c r="QS94" s="444"/>
      <c r="QT94" s="444"/>
      <c r="QU94" s="444"/>
      <c r="QV94" s="444"/>
      <c r="QW94" s="444"/>
      <c r="QX94" s="444"/>
      <c r="QY94" s="444"/>
      <c r="QZ94" s="444"/>
      <c r="RA94" s="444"/>
      <c r="RB94" s="444"/>
      <c r="RC94" s="444"/>
      <c r="RD94" s="444"/>
      <c r="RE94" s="444"/>
      <c r="RF94" s="444"/>
      <c r="RG94" s="444"/>
      <c r="RH94" s="444"/>
      <c r="RI94" s="444"/>
      <c r="RJ94" s="444"/>
      <c r="RK94" s="444"/>
      <c r="RL94" s="444"/>
      <c r="RM94" s="444"/>
      <c r="RN94" s="444"/>
      <c r="RO94" s="444"/>
      <c r="RP94" s="444"/>
      <c r="RQ94" s="444"/>
      <c r="RR94" s="444"/>
      <c r="RS94" s="444"/>
      <c r="RT94" s="444"/>
      <c r="RU94" s="444"/>
      <c r="RV94" s="444"/>
      <c r="RW94" s="444"/>
      <c r="RX94" s="444"/>
      <c r="RY94" s="444"/>
      <c r="RZ94" s="444"/>
      <c r="SA94" s="444"/>
      <c r="SB94" s="444"/>
      <c r="SC94" s="444"/>
      <c r="SD94" s="444"/>
      <c r="SE94" s="444"/>
      <c r="SF94" s="444"/>
      <c r="SG94" s="444"/>
      <c r="SH94" s="444"/>
      <c r="SI94" s="444"/>
      <c r="SJ94" s="444"/>
      <c r="SK94" s="444"/>
      <c r="SL94" s="444"/>
      <c r="SM94" s="444"/>
      <c r="SN94" s="444"/>
      <c r="SO94" s="444"/>
      <c r="SP94" s="444"/>
      <c r="SQ94" s="444"/>
      <c r="SR94" s="444"/>
      <c r="SS94" s="444"/>
      <c r="ST94" s="444"/>
      <c r="SU94" s="444"/>
      <c r="SV94" s="444"/>
      <c r="SW94" s="444"/>
      <c r="SX94" s="444"/>
      <c r="SY94" s="444"/>
      <c r="SZ94" s="444"/>
      <c r="TA94" s="444"/>
      <c r="TB94" s="444"/>
      <c r="TC94" s="444"/>
      <c r="TD94" s="444"/>
      <c r="TE94" s="444"/>
      <c r="TF94" s="444"/>
      <c r="TG94" s="444"/>
      <c r="TH94" s="444"/>
      <c r="TI94" s="444"/>
      <c r="TJ94" s="444"/>
      <c r="TK94" s="444"/>
      <c r="TL94" s="444"/>
      <c r="TM94" s="444"/>
      <c r="TN94" s="444"/>
      <c r="TO94" s="444"/>
      <c r="TP94" s="444"/>
      <c r="TQ94" s="444"/>
      <c r="TR94" s="444"/>
      <c r="TS94" s="444"/>
      <c r="TT94" s="444"/>
      <c r="TU94" s="444"/>
      <c r="TV94" s="444"/>
      <c r="TW94" s="444"/>
      <c r="TX94" s="444"/>
      <c r="TY94" s="444"/>
      <c r="TZ94" s="444"/>
      <c r="UA94" s="444"/>
      <c r="UB94" s="444"/>
      <c r="UC94" s="444"/>
      <c r="UD94" s="444"/>
      <c r="UE94" s="444"/>
      <c r="UF94" s="444"/>
      <c r="UG94" s="444"/>
      <c r="UH94" s="444"/>
      <c r="UI94" s="444"/>
      <c r="UJ94" s="444"/>
      <c r="UK94" s="444"/>
      <c r="UL94" s="444"/>
      <c r="UM94" s="444"/>
      <c r="UN94" s="444"/>
      <c r="UO94" s="444"/>
      <c r="UP94" s="444"/>
      <c r="UQ94" s="444"/>
      <c r="UR94" s="444"/>
      <c r="US94" s="444"/>
      <c r="UT94" s="444"/>
      <c r="UU94" s="444"/>
      <c r="UV94" s="444"/>
      <c r="UW94" s="444"/>
      <c r="UX94" s="444"/>
      <c r="UY94" s="444"/>
      <c r="UZ94" s="444"/>
      <c r="VA94" s="444"/>
      <c r="VB94" s="444"/>
      <c r="VC94" s="444"/>
      <c r="VD94" s="444"/>
      <c r="VE94" s="444"/>
      <c r="VF94" s="444"/>
      <c r="VG94" s="444"/>
      <c r="VH94" s="444"/>
      <c r="VI94" s="444"/>
      <c r="VJ94" s="444"/>
      <c r="VK94" s="444"/>
      <c r="VL94" s="444"/>
      <c r="VM94" s="444"/>
      <c r="VN94" s="444"/>
      <c r="VO94" s="444"/>
      <c r="VP94" s="444"/>
      <c r="VQ94" s="444"/>
      <c r="VR94" s="444"/>
      <c r="VS94" s="444"/>
      <c r="VT94" s="444"/>
      <c r="VU94" s="444"/>
      <c r="VV94" s="444"/>
      <c r="VW94" s="444"/>
      <c r="VX94" s="444"/>
      <c r="VY94" s="444"/>
      <c r="VZ94" s="444"/>
      <c r="WA94" s="444"/>
      <c r="WB94" s="444"/>
      <c r="WC94" s="444"/>
      <c r="WD94" s="444"/>
      <c r="WE94" s="444"/>
      <c r="WF94" s="444"/>
      <c r="WG94" s="444"/>
      <c r="WH94" s="444"/>
      <c r="WI94" s="444"/>
      <c r="WJ94" s="444"/>
      <c r="WK94" s="444"/>
      <c r="WL94" s="444"/>
      <c r="WM94" s="444"/>
      <c r="WN94" s="444"/>
      <c r="WO94" s="444"/>
      <c r="WP94" s="444"/>
      <c r="WQ94" s="444"/>
      <c r="WR94" s="444"/>
      <c r="WS94" s="444"/>
      <c r="WT94" s="444"/>
      <c r="WU94" s="444"/>
      <c r="WV94" s="444"/>
      <c r="WW94" s="444"/>
      <c r="WX94" s="444"/>
      <c r="WY94" s="444"/>
      <c r="WZ94" s="444"/>
      <c r="XA94" s="444"/>
      <c r="XB94" s="444"/>
      <c r="XC94" s="444"/>
      <c r="XD94" s="444"/>
      <c r="XE94" s="444"/>
      <c r="XF94" s="444"/>
      <c r="XG94" s="738"/>
    </row>
    <row r="95" spans="1:631" s="740" customFormat="1" ht="14.4">
      <c r="A95" s="444"/>
      <c r="B95" s="1163" t="s">
        <v>241</v>
      </c>
      <c r="C95" s="1164" t="s">
        <v>856</v>
      </c>
      <c r="D95" s="1172">
        <v>25</v>
      </c>
      <c r="E95" s="374">
        <f t="shared" si="16"/>
        <v>0.27174102585678028</v>
      </c>
      <c r="F95" s="1166" t="s">
        <v>0</v>
      </c>
      <c r="G95" s="1167">
        <v>12</v>
      </c>
      <c r="H95" s="1168">
        <f t="shared" si="27"/>
        <v>1575.283332824707</v>
      </c>
      <c r="I95" s="1169">
        <f t="shared" si="28"/>
        <v>940</v>
      </c>
      <c r="J95" s="1169">
        <f t="shared" si="29"/>
        <v>940</v>
      </c>
      <c r="K95" s="447">
        <f t="shared" si="22"/>
        <v>0</v>
      </c>
      <c r="L95" s="448">
        <v>18903.399993896484</v>
      </c>
      <c r="M95" s="447"/>
      <c r="N95" s="1170">
        <v>1692</v>
      </c>
      <c r="O95" s="1170">
        <v>11280</v>
      </c>
      <c r="P95" s="449"/>
      <c r="Q95" s="1170">
        <v>11280</v>
      </c>
      <c r="R95" s="449"/>
      <c r="S95" s="450"/>
      <c r="T95" s="449"/>
      <c r="U95" s="451">
        <v>0</v>
      </c>
      <c r="V95" s="450"/>
      <c r="W95" s="449"/>
      <c r="X95" s="449">
        <f>-PV(Discount_Rate,D95,U95)*G95</f>
        <v>0</v>
      </c>
      <c r="Y95" s="452">
        <f t="shared" si="30"/>
        <v>1.8366031317579932</v>
      </c>
      <c r="Z95" s="450">
        <f t="shared" si="31"/>
        <v>34718.043629664309</v>
      </c>
      <c r="AA95" s="453"/>
      <c r="AB95" s="1171"/>
      <c r="AC95" s="444"/>
      <c r="AD95" s="444"/>
      <c r="AE95" s="444"/>
      <c r="AF95" s="444"/>
      <c r="AG95" s="444"/>
      <c r="AH95" s="444"/>
      <c r="AI95" s="444"/>
      <c r="AJ95" s="444"/>
      <c r="AK95" s="444"/>
      <c r="AL95" s="444"/>
      <c r="AM95" s="444"/>
      <c r="AN95" s="444"/>
      <c r="AO95" s="444"/>
      <c r="AP95" s="444"/>
      <c r="AQ95" s="444"/>
      <c r="AR95" s="444"/>
      <c r="AS95" s="444"/>
      <c r="AT95" s="444"/>
      <c r="AU95" s="444"/>
      <c r="AV95" s="444"/>
      <c r="AW95" s="444"/>
      <c r="AX95" s="444"/>
      <c r="AY95" s="444"/>
      <c r="AZ95" s="444"/>
      <c r="BA95" s="444"/>
      <c r="BB95" s="444"/>
      <c r="BC95" s="444"/>
      <c r="BD95" s="444"/>
      <c r="BE95" s="444"/>
      <c r="BF95" s="444"/>
      <c r="BG95" s="444"/>
      <c r="BH95" s="444"/>
      <c r="BI95" s="444"/>
      <c r="BJ95" s="444"/>
      <c r="BK95" s="444"/>
      <c r="BL95" s="444"/>
      <c r="BM95" s="444"/>
      <c r="BN95" s="444"/>
      <c r="BO95" s="444"/>
      <c r="BP95" s="444"/>
      <c r="BQ95" s="444"/>
      <c r="BR95" s="444"/>
      <c r="BS95" s="444"/>
      <c r="BT95" s="444"/>
      <c r="BU95" s="444"/>
      <c r="BV95" s="444"/>
      <c r="BW95" s="444"/>
      <c r="BX95" s="444"/>
      <c r="BY95" s="444"/>
      <c r="BZ95" s="444"/>
      <c r="CA95" s="444"/>
      <c r="CB95" s="444"/>
      <c r="CC95" s="444"/>
      <c r="CD95" s="444"/>
      <c r="CE95" s="444"/>
      <c r="CF95" s="444"/>
      <c r="CG95" s="444"/>
      <c r="CH95" s="444"/>
      <c r="CI95" s="444"/>
      <c r="CJ95" s="444"/>
      <c r="CK95" s="444"/>
      <c r="CL95" s="444"/>
      <c r="CM95" s="444"/>
      <c r="CN95" s="444"/>
      <c r="CO95" s="444"/>
      <c r="CP95" s="444"/>
      <c r="CQ95" s="444"/>
      <c r="CR95" s="444"/>
      <c r="CS95" s="444"/>
      <c r="CT95" s="444"/>
      <c r="CU95" s="444"/>
      <c r="CV95" s="444"/>
      <c r="CW95" s="444"/>
      <c r="CX95" s="444"/>
      <c r="CY95" s="444"/>
      <c r="CZ95" s="444"/>
      <c r="DA95" s="444"/>
      <c r="DB95" s="444"/>
      <c r="DC95" s="444"/>
      <c r="DD95" s="444"/>
      <c r="DE95" s="444"/>
      <c r="DF95" s="444"/>
      <c r="DG95" s="444"/>
      <c r="DH95" s="444"/>
      <c r="DI95" s="444"/>
      <c r="DJ95" s="444"/>
      <c r="DK95" s="444"/>
      <c r="DL95" s="444"/>
      <c r="DM95" s="444"/>
      <c r="DN95" s="444"/>
      <c r="DO95" s="444"/>
      <c r="DP95" s="444"/>
      <c r="DQ95" s="444"/>
      <c r="DR95" s="444"/>
      <c r="DS95" s="444"/>
      <c r="DT95" s="444"/>
      <c r="DU95" s="444"/>
      <c r="DV95" s="444"/>
      <c r="DW95" s="444"/>
      <c r="DX95" s="444"/>
      <c r="DY95" s="444"/>
      <c r="DZ95" s="444"/>
      <c r="EA95" s="444"/>
      <c r="EB95" s="444"/>
      <c r="EC95" s="444"/>
      <c r="ED95" s="444"/>
      <c r="EE95" s="444"/>
      <c r="EF95" s="444"/>
      <c r="EG95" s="444"/>
      <c r="EH95" s="444"/>
      <c r="EI95" s="444"/>
      <c r="EJ95" s="444"/>
      <c r="EK95" s="444"/>
      <c r="EL95" s="444"/>
      <c r="EM95" s="444"/>
      <c r="EN95" s="444"/>
      <c r="EO95" s="444"/>
      <c r="EP95" s="444"/>
      <c r="EQ95" s="444"/>
      <c r="ER95" s="444"/>
      <c r="ES95" s="444"/>
      <c r="ET95" s="444"/>
      <c r="EU95" s="444"/>
      <c r="EV95" s="444"/>
      <c r="EW95" s="444"/>
      <c r="EX95" s="444"/>
      <c r="EY95" s="444"/>
      <c r="EZ95" s="444"/>
      <c r="FA95" s="444"/>
      <c r="FB95" s="444"/>
      <c r="FC95" s="444"/>
      <c r="FD95" s="444"/>
      <c r="FE95" s="444"/>
      <c r="FF95" s="444"/>
      <c r="FG95" s="444"/>
      <c r="FH95" s="444"/>
      <c r="FI95" s="444"/>
      <c r="FJ95" s="444"/>
      <c r="FK95" s="444"/>
      <c r="FL95" s="444"/>
      <c r="FM95" s="444"/>
      <c r="FN95" s="444"/>
      <c r="FO95" s="444"/>
      <c r="FP95" s="444"/>
      <c r="FQ95" s="444"/>
      <c r="FR95" s="444"/>
      <c r="FS95" s="444"/>
      <c r="FT95" s="444"/>
      <c r="FU95" s="444"/>
      <c r="FV95" s="444"/>
      <c r="FW95" s="444"/>
      <c r="FX95" s="444"/>
      <c r="FY95" s="444"/>
      <c r="FZ95" s="444"/>
      <c r="GA95" s="444"/>
      <c r="GB95" s="444"/>
      <c r="GC95" s="444"/>
      <c r="GD95" s="444"/>
      <c r="GE95" s="444"/>
      <c r="GF95" s="444"/>
      <c r="GG95" s="444"/>
      <c r="GH95" s="444"/>
      <c r="GI95" s="444"/>
      <c r="GJ95" s="444"/>
      <c r="GK95" s="444"/>
      <c r="GL95" s="444"/>
      <c r="GM95" s="444"/>
      <c r="GN95" s="444"/>
      <c r="GO95" s="444"/>
      <c r="GP95" s="444"/>
      <c r="GQ95" s="444"/>
      <c r="GR95" s="444"/>
      <c r="GS95" s="444"/>
      <c r="GT95" s="444"/>
      <c r="GU95" s="444"/>
      <c r="GV95" s="444"/>
      <c r="GW95" s="444"/>
      <c r="GX95" s="444"/>
      <c r="GY95" s="444"/>
      <c r="GZ95" s="444"/>
      <c r="HA95" s="444"/>
      <c r="HB95" s="444"/>
      <c r="HC95" s="444"/>
      <c r="HD95" s="444"/>
      <c r="HE95" s="444"/>
      <c r="HF95" s="444"/>
      <c r="HG95" s="444"/>
      <c r="HH95" s="444"/>
      <c r="HI95" s="444"/>
      <c r="HJ95" s="444"/>
      <c r="HK95" s="444"/>
      <c r="HL95" s="444"/>
      <c r="HM95" s="444"/>
      <c r="HN95" s="444"/>
      <c r="HO95" s="444"/>
      <c r="HP95" s="444"/>
      <c r="HQ95" s="444"/>
      <c r="HR95" s="444"/>
      <c r="HS95" s="444"/>
      <c r="HT95" s="444"/>
      <c r="HU95" s="444"/>
      <c r="HV95" s="444"/>
      <c r="HW95" s="444"/>
      <c r="HX95" s="444"/>
      <c r="HY95" s="444"/>
      <c r="HZ95" s="444"/>
      <c r="IA95" s="444"/>
      <c r="IB95" s="444"/>
      <c r="IC95" s="444"/>
      <c r="ID95" s="444"/>
      <c r="IE95" s="444"/>
      <c r="IF95" s="444"/>
      <c r="IG95" s="444"/>
      <c r="IH95" s="444"/>
      <c r="II95" s="444"/>
      <c r="IJ95" s="444"/>
      <c r="IK95" s="444"/>
      <c r="IL95" s="444"/>
      <c r="IM95" s="444"/>
      <c r="IN95" s="444"/>
      <c r="IO95" s="444"/>
      <c r="IP95" s="444"/>
      <c r="IQ95" s="444"/>
      <c r="IR95" s="444"/>
      <c r="IS95" s="444"/>
      <c r="IT95" s="444"/>
      <c r="IU95" s="444"/>
      <c r="IV95" s="444"/>
      <c r="IW95" s="444"/>
      <c r="IX95" s="444"/>
      <c r="IY95" s="444"/>
      <c r="IZ95" s="444"/>
      <c r="JA95" s="444"/>
      <c r="JB95" s="444"/>
      <c r="JC95" s="444"/>
      <c r="JD95" s="444"/>
      <c r="JE95" s="444"/>
      <c r="JF95" s="444"/>
      <c r="JG95" s="444"/>
      <c r="JH95" s="444"/>
      <c r="JI95" s="444"/>
      <c r="JJ95" s="444"/>
      <c r="JK95" s="444"/>
      <c r="JL95" s="444"/>
      <c r="JM95" s="444"/>
      <c r="JN95" s="444"/>
      <c r="JO95" s="444"/>
      <c r="JP95" s="444"/>
      <c r="JQ95" s="444"/>
      <c r="JR95" s="444"/>
      <c r="JS95" s="444"/>
      <c r="JT95" s="444"/>
      <c r="JU95" s="444"/>
      <c r="JV95" s="444"/>
      <c r="JW95" s="444"/>
      <c r="JX95" s="444"/>
      <c r="JY95" s="444"/>
      <c r="JZ95" s="444"/>
      <c r="KA95" s="444"/>
      <c r="KB95" s="444"/>
      <c r="KC95" s="444"/>
      <c r="KD95" s="444"/>
      <c r="KE95" s="444"/>
      <c r="KF95" s="444"/>
      <c r="KG95" s="444"/>
      <c r="KH95" s="444"/>
      <c r="KI95" s="444"/>
      <c r="KJ95" s="444"/>
      <c r="KK95" s="444"/>
      <c r="KL95" s="444"/>
      <c r="KM95" s="444"/>
      <c r="KN95" s="444"/>
      <c r="KO95" s="444"/>
      <c r="KP95" s="444"/>
      <c r="KQ95" s="444"/>
      <c r="KR95" s="444"/>
      <c r="KS95" s="444"/>
      <c r="KT95" s="444"/>
      <c r="KU95" s="444"/>
      <c r="KV95" s="444"/>
      <c r="KW95" s="444"/>
      <c r="KX95" s="444"/>
      <c r="KY95" s="444"/>
      <c r="KZ95" s="444"/>
      <c r="LA95" s="444"/>
      <c r="LB95" s="444"/>
      <c r="LC95" s="444"/>
      <c r="LD95" s="444"/>
      <c r="LE95" s="444"/>
      <c r="LF95" s="444"/>
      <c r="LG95" s="444"/>
      <c r="LH95" s="444"/>
      <c r="LI95" s="444"/>
      <c r="LJ95" s="444"/>
      <c r="LK95" s="444"/>
      <c r="LL95" s="444"/>
      <c r="LM95" s="444"/>
      <c r="LN95" s="444"/>
      <c r="LO95" s="444"/>
      <c r="LP95" s="444"/>
      <c r="LQ95" s="444"/>
      <c r="LR95" s="444"/>
      <c r="LS95" s="444"/>
      <c r="LT95" s="444"/>
      <c r="LU95" s="444"/>
      <c r="LV95" s="444"/>
      <c r="LW95" s="444"/>
      <c r="LX95" s="444"/>
      <c r="LY95" s="444"/>
      <c r="LZ95" s="444"/>
      <c r="MA95" s="444"/>
      <c r="MB95" s="444"/>
      <c r="MC95" s="444"/>
      <c r="MD95" s="444"/>
      <c r="ME95" s="444"/>
      <c r="MF95" s="444"/>
      <c r="MG95" s="444"/>
      <c r="MH95" s="444"/>
      <c r="MI95" s="444"/>
      <c r="MJ95" s="444"/>
      <c r="MK95" s="444"/>
      <c r="ML95" s="444"/>
      <c r="MM95" s="444"/>
      <c r="MN95" s="444"/>
      <c r="MO95" s="444"/>
      <c r="MP95" s="444"/>
      <c r="MQ95" s="444"/>
      <c r="MR95" s="444"/>
      <c r="MS95" s="444"/>
      <c r="MT95" s="444"/>
      <c r="MU95" s="444"/>
      <c r="MV95" s="444"/>
      <c r="MW95" s="444"/>
      <c r="MX95" s="444"/>
      <c r="MY95" s="444"/>
      <c r="MZ95" s="444"/>
      <c r="NA95" s="444"/>
      <c r="NB95" s="444"/>
      <c r="NC95" s="444"/>
      <c r="ND95" s="444"/>
      <c r="NE95" s="444"/>
      <c r="NF95" s="444"/>
      <c r="NG95" s="444"/>
      <c r="NH95" s="444"/>
      <c r="NI95" s="444"/>
      <c r="NJ95" s="444"/>
      <c r="NK95" s="444"/>
      <c r="NL95" s="444"/>
      <c r="NM95" s="444"/>
      <c r="NN95" s="444"/>
      <c r="NO95" s="444"/>
      <c r="NP95" s="444"/>
      <c r="NQ95" s="444"/>
      <c r="NR95" s="444"/>
      <c r="NS95" s="444"/>
      <c r="NT95" s="444"/>
      <c r="NU95" s="444"/>
      <c r="NV95" s="444"/>
      <c r="NW95" s="444"/>
      <c r="NX95" s="444"/>
      <c r="NY95" s="444"/>
      <c r="NZ95" s="444"/>
      <c r="OA95" s="444"/>
      <c r="OB95" s="444"/>
      <c r="OC95" s="444"/>
      <c r="OD95" s="444"/>
      <c r="OE95" s="444"/>
      <c r="OF95" s="444"/>
      <c r="OG95" s="444"/>
      <c r="OH95" s="444"/>
      <c r="OI95" s="444"/>
      <c r="OJ95" s="444"/>
      <c r="OK95" s="444"/>
      <c r="OL95" s="444"/>
      <c r="OM95" s="444"/>
      <c r="ON95" s="444"/>
      <c r="OO95" s="444"/>
      <c r="OP95" s="444"/>
      <c r="OQ95" s="444"/>
      <c r="OR95" s="444"/>
      <c r="OS95" s="444"/>
      <c r="OT95" s="444"/>
      <c r="OU95" s="444"/>
      <c r="OV95" s="444"/>
      <c r="OW95" s="444"/>
      <c r="OX95" s="444"/>
      <c r="OY95" s="444"/>
      <c r="OZ95" s="444"/>
      <c r="PA95" s="444"/>
      <c r="PB95" s="444"/>
      <c r="PC95" s="444"/>
      <c r="PD95" s="444"/>
      <c r="PE95" s="444"/>
      <c r="PF95" s="444"/>
      <c r="PG95" s="444"/>
      <c r="PH95" s="444"/>
      <c r="PI95" s="444"/>
      <c r="PJ95" s="444"/>
      <c r="PK95" s="444"/>
      <c r="PL95" s="444"/>
      <c r="PM95" s="444"/>
      <c r="PN95" s="444"/>
      <c r="PO95" s="444"/>
      <c r="PP95" s="444"/>
      <c r="PQ95" s="444"/>
      <c r="PR95" s="444"/>
      <c r="PS95" s="444"/>
      <c r="PT95" s="444"/>
      <c r="PU95" s="444"/>
      <c r="PV95" s="444"/>
      <c r="PW95" s="444"/>
      <c r="PX95" s="444"/>
      <c r="PY95" s="444"/>
      <c r="PZ95" s="444"/>
      <c r="QA95" s="444"/>
      <c r="QB95" s="444"/>
      <c r="QC95" s="444"/>
      <c r="QD95" s="444"/>
      <c r="QE95" s="444"/>
      <c r="QF95" s="444"/>
      <c r="QG95" s="444"/>
      <c r="QH95" s="444"/>
      <c r="QI95" s="444"/>
      <c r="QJ95" s="444"/>
      <c r="QK95" s="444"/>
      <c r="QL95" s="444"/>
      <c r="QM95" s="444"/>
      <c r="QN95" s="444"/>
      <c r="QO95" s="444"/>
      <c r="QP95" s="444"/>
      <c r="QQ95" s="444"/>
      <c r="QR95" s="444"/>
      <c r="QS95" s="444"/>
      <c r="QT95" s="444"/>
      <c r="QU95" s="444"/>
      <c r="QV95" s="444"/>
      <c r="QW95" s="444"/>
      <c r="QX95" s="444"/>
      <c r="QY95" s="444"/>
      <c r="QZ95" s="444"/>
      <c r="RA95" s="444"/>
      <c r="RB95" s="444"/>
      <c r="RC95" s="444"/>
      <c r="RD95" s="444"/>
      <c r="RE95" s="444"/>
      <c r="RF95" s="444"/>
      <c r="RG95" s="444"/>
      <c r="RH95" s="444"/>
      <c r="RI95" s="444"/>
      <c r="RJ95" s="444"/>
      <c r="RK95" s="444"/>
      <c r="RL95" s="444"/>
      <c r="RM95" s="444"/>
      <c r="RN95" s="444"/>
      <c r="RO95" s="444"/>
      <c r="RP95" s="444"/>
      <c r="RQ95" s="444"/>
      <c r="RR95" s="444"/>
      <c r="RS95" s="444"/>
      <c r="RT95" s="444"/>
      <c r="RU95" s="444"/>
      <c r="RV95" s="444"/>
      <c r="RW95" s="444"/>
      <c r="RX95" s="444"/>
      <c r="RY95" s="444"/>
      <c r="RZ95" s="444"/>
      <c r="SA95" s="444"/>
      <c r="SB95" s="444"/>
      <c r="SC95" s="444"/>
      <c r="SD95" s="444"/>
      <c r="SE95" s="444"/>
      <c r="SF95" s="444"/>
      <c r="SG95" s="444"/>
      <c r="SH95" s="444"/>
      <c r="SI95" s="444"/>
      <c r="SJ95" s="444"/>
      <c r="SK95" s="444"/>
      <c r="SL95" s="444"/>
      <c r="SM95" s="444"/>
      <c r="SN95" s="444"/>
      <c r="SO95" s="444"/>
      <c r="SP95" s="444"/>
      <c r="SQ95" s="444"/>
      <c r="SR95" s="444"/>
      <c r="SS95" s="444"/>
      <c r="ST95" s="444"/>
      <c r="SU95" s="444"/>
      <c r="SV95" s="444"/>
      <c r="SW95" s="444"/>
      <c r="SX95" s="444"/>
      <c r="SY95" s="444"/>
      <c r="SZ95" s="444"/>
      <c r="TA95" s="444"/>
      <c r="TB95" s="444"/>
      <c r="TC95" s="444"/>
      <c r="TD95" s="444"/>
      <c r="TE95" s="444"/>
      <c r="TF95" s="444"/>
      <c r="TG95" s="444"/>
      <c r="TH95" s="444"/>
      <c r="TI95" s="444"/>
      <c r="TJ95" s="444"/>
      <c r="TK95" s="444"/>
      <c r="TL95" s="444"/>
      <c r="TM95" s="444"/>
      <c r="TN95" s="444"/>
      <c r="TO95" s="444"/>
      <c r="TP95" s="444"/>
      <c r="TQ95" s="444"/>
      <c r="TR95" s="444"/>
      <c r="TS95" s="444"/>
      <c r="TT95" s="444"/>
      <c r="TU95" s="444"/>
      <c r="TV95" s="444"/>
      <c r="TW95" s="444"/>
      <c r="TX95" s="444"/>
      <c r="TY95" s="444"/>
      <c r="TZ95" s="444"/>
      <c r="UA95" s="444"/>
      <c r="UB95" s="444"/>
      <c r="UC95" s="444"/>
      <c r="UD95" s="444"/>
      <c r="UE95" s="444"/>
      <c r="UF95" s="444"/>
      <c r="UG95" s="444"/>
      <c r="UH95" s="444"/>
      <c r="UI95" s="444"/>
      <c r="UJ95" s="444"/>
      <c r="UK95" s="444"/>
      <c r="UL95" s="444"/>
      <c r="UM95" s="444"/>
      <c r="UN95" s="444"/>
      <c r="UO95" s="444"/>
      <c r="UP95" s="444"/>
      <c r="UQ95" s="444"/>
      <c r="UR95" s="444"/>
      <c r="US95" s="444"/>
      <c r="UT95" s="444"/>
      <c r="UU95" s="444"/>
      <c r="UV95" s="444"/>
      <c r="UW95" s="444"/>
      <c r="UX95" s="444"/>
      <c r="UY95" s="444"/>
      <c r="UZ95" s="444"/>
      <c r="VA95" s="444"/>
      <c r="VB95" s="444"/>
      <c r="VC95" s="444"/>
      <c r="VD95" s="444"/>
      <c r="VE95" s="444"/>
      <c r="VF95" s="444"/>
      <c r="VG95" s="444"/>
      <c r="VH95" s="444"/>
      <c r="VI95" s="444"/>
      <c r="VJ95" s="444"/>
      <c r="VK95" s="444"/>
      <c r="VL95" s="444"/>
      <c r="VM95" s="444"/>
      <c r="VN95" s="444"/>
      <c r="VO95" s="444"/>
      <c r="VP95" s="444"/>
      <c r="VQ95" s="444"/>
      <c r="VR95" s="444"/>
      <c r="VS95" s="444"/>
      <c r="VT95" s="444"/>
      <c r="VU95" s="444"/>
      <c r="VV95" s="444"/>
      <c r="VW95" s="444"/>
      <c r="VX95" s="444"/>
      <c r="VY95" s="444"/>
      <c r="VZ95" s="444"/>
      <c r="WA95" s="444"/>
      <c r="WB95" s="444"/>
      <c r="WC95" s="444"/>
      <c r="WD95" s="444"/>
      <c r="WE95" s="444"/>
      <c r="WF95" s="444"/>
      <c r="WG95" s="444"/>
      <c r="WH95" s="444"/>
      <c r="WI95" s="444"/>
      <c r="WJ95" s="444"/>
      <c r="WK95" s="444"/>
      <c r="WL95" s="444"/>
      <c r="WM95" s="444"/>
      <c r="WN95" s="444"/>
      <c r="WO95" s="444"/>
      <c r="WP95" s="444"/>
      <c r="WQ95" s="444"/>
      <c r="WR95" s="444"/>
      <c r="WS95" s="444"/>
      <c r="WT95" s="444"/>
      <c r="WU95" s="444"/>
      <c r="WV95" s="444"/>
      <c r="WW95" s="444"/>
      <c r="WX95" s="444"/>
      <c r="WY95" s="444"/>
      <c r="WZ95" s="444"/>
      <c r="XA95" s="444"/>
      <c r="XB95" s="444"/>
      <c r="XC95" s="444"/>
      <c r="XD95" s="444"/>
      <c r="XE95" s="444"/>
      <c r="XF95" s="444"/>
      <c r="XG95" s="738"/>
    </row>
    <row r="96" spans="1:631" s="740" customFormat="1" ht="14.4">
      <c r="A96" s="444"/>
      <c r="B96" s="1163" t="s">
        <v>241</v>
      </c>
      <c r="C96" s="1164" t="s">
        <v>857</v>
      </c>
      <c r="D96" s="1172">
        <v>30</v>
      </c>
      <c r="E96" s="374">
        <f t="shared" si="16"/>
        <v>3.2727260875734882E-2</v>
      </c>
      <c r="F96" s="1166" t="s">
        <v>0</v>
      </c>
      <c r="G96" s="1167">
        <v>2</v>
      </c>
      <c r="H96" s="1168">
        <f t="shared" si="27"/>
        <v>948.60002136230469</v>
      </c>
      <c r="I96" s="1169">
        <f t="shared" si="28"/>
        <v>994.5</v>
      </c>
      <c r="J96" s="1169">
        <f t="shared" si="29"/>
        <v>994.5</v>
      </c>
      <c r="K96" s="447">
        <f t="shared" si="22"/>
        <v>0</v>
      </c>
      <c r="L96" s="448">
        <v>1897.2000427246094</v>
      </c>
      <c r="M96" s="447"/>
      <c r="N96" s="1170">
        <v>298.35000000000002</v>
      </c>
      <c r="O96" s="1170">
        <v>1989</v>
      </c>
      <c r="P96" s="449"/>
      <c r="Q96" s="1170">
        <v>1989</v>
      </c>
      <c r="R96" s="449"/>
      <c r="S96" s="450"/>
      <c r="T96" s="449"/>
      <c r="U96" s="1115">
        <v>0.17</v>
      </c>
      <c r="V96" s="450"/>
      <c r="W96" s="449"/>
      <c r="X96" s="449">
        <f>-PV(Discount_Rate,D96,U96)*G96</f>
        <v>3.9010207469025739</v>
      </c>
      <c r="Y96" s="452">
        <f t="shared" si="30"/>
        <v>2.0307517973838265</v>
      </c>
      <c r="Z96" s="450">
        <f t="shared" si="31"/>
        <v>3852.7423967596728</v>
      </c>
      <c r="AA96" s="453"/>
      <c r="AB96" s="1171"/>
      <c r="AC96" s="444"/>
      <c r="AD96" s="444"/>
      <c r="AE96" s="444"/>
      <c r="AF96" s="444"/>
      <c r="AG96" s="444"/>
      <c r="AH96" s="444"/>
      <c r="AI96" s="444"/>
      <c r="AJ96" s="444"/>
      <c r="AK96" s="444"/>
      <c r="AL96" s="444"/>
      <c r="AM96" s="444"/>
      <c r="AN96" s="444"/>
      <c r="AO96" s="444"/>
      <c r="AP96" s="444"/>
      <c r="AQ96" s="444"/>
      <c r="AR96" s="444"/>
      <c r="AS96" s="444"/>
      <c r="AT96" s="444"/>
      <c r="AU96" s="444"/>
      <c r="AV96" s="444"/>
      <c r="AW96" s="444"/>
      <c r="AX96" s="444"/>
      <c r="AY96" s="444"/>
      <c r="AZ96" s="444"/>
      <c r="BA96" s="444"/>
      <c r="BB96" s="444"/>
      <c r="BC96" s="444"/>
      <c r="BD96" s="444"/>
      <c r="BE96" s="444"/>
      <c r="BF96" s="444"/>
      <c r="BG96" s="444"/>
      <c r="BH96" s="444"/>
      <c r="BI96" s="444"/>
      <c r="BJ96" s="444"/>
      <c r="BK96" s="444"/>
      <c r="BL96" s="444"/>
      <c r="BM96" s="444"/>
      <c r="BN96" s="444"/>
      <c r="BO96" s="444"/>
      <c r="BP96" s="444"/>
      <c r="BQ96" s="444"/>
      <c r="BR96" s="444"/>
      <c r="BS96" s="444"/>
      <c r="BT96" s="444"/>
      <c r="BU96" s="444"/>
      <c r="BV96" s="444"/>
      <c r="BW96" s="444"/>
      <c r="BX96" s="444"/>
      <c r="BY96" s="444"/>
      <c r="BZ96" s="444"/>
      <c r="CA96" s="444"/>
      <c r="CB96" s="444"/>
      <c r="CC96" s="444"/>
      <c r="CD96" s="444"/>
      <c r="CE96" s="444"/>
      <c r="CF96" s="444"/>
      <c r="CG96" s="444"/>
      <c r="CH96" s="444"/>
      <c r="CI96" s="444"/>
      <c r="CJ96" s="444"/>
      <c r="CK96" s="444"/>
      <c r="CL96" s="444"/>
      <c r="CM96" s="444"/>
      <c r="CN96" s="444"/>
      <c r="CO96" s="444"/>
      <c r="CP96" s="444"/>
      <c r="CQ96" s="444"/>
      <c r="CR96" s="444"/>
      <c r="CS96" s="444"/>
      <c r="CT96" s="444"/>
      <c r="CU96" s="444"/>
      <c r="CV96" s="444"/>
      <c r="CW96" s="444"/>
      <c r="CX96" s="444"/>
      <c r="CY96" s="444"/>
      <c r="CZ96" s="444"/>
      <c r="DA96" s="444"/>
      <c r="DB96" s="444"/>
      <c r="DC96" s="444"/>
      <c r="DD96" s="444"/>
      <c r="DE96" s="444"/>
      <c r="DF96" s="444"/>
      <c r="DG96" s="444"/>
      <c r="DH96" s="444"/>
      <c r="DI96" s="444"/>
      <c r="DJ96" s="444"/>
      <c r="DK96" s="444"/>
      <c r="DL96" s="444"/>
      <c r="DM96" s="444"/>
      <c r="DN96" s="444"/>
      <c r="DO96" s="444"/>
      <c r="DP96" s="444"/>
      <c r="DQ96" s="444"/>
      <c r="DR96" s="444"/>
      <c r="DS96" s="444"/>
      <c r="DT96" s="444"/>
      <c r="DU96" s="444"/>
      <c r="DV96" s="444"/>
      <c r="DW96" s="444"/>
      <c r="DX96" s="444"/>
      <c r="DY96" s="444"/>
      <c r="DZ96" s="444"/>
      <c r="EA96" s="444"/>
      <c r="EB96" s="444"/>
      <c r="EC96" s="444"/>
      <c r="ED96" s="444"/>
      <c r="EE96" s="444"/>
      <c r="EF96" s="444"/>
      <c r="EG96" s="444"/>
      <c r="EH96" s="444"/>
      <c r="EI96" s="444"/>
      <c r="EJ96" s="444"/>
      <c r="EK96" s="444"/>
      <c r="EL96" s="444"/>
      <c r="EM96" s="444"/>
      <c r="EN96" s="444"/>
      <c r="EO96" s="444"/>
      <c r="EP96" s="444"/>
      <c r="EQ96" s="444"/>
      <c r="ER96" s="444"/>
      <c r="ES96" s="444"/>
      <c r="ET96" s="444"/>
      <c r="EU96" s="444"/>
      <c r="EV96" s="444"/>
      <c r="EW96" s="444"/>
      <c r="EX96" s="444"/>
      <c r="EY96" s="444"/>
      <c r="EZ96" s="444"/>
      <c r="FA96" s="444"/>
      <c r="FB96" s="444"/>
      <c r="FC96" s="444"/>
      <c r="FD96" s="444"/>
      <c r="FE96" s="444"/>
      <c r="FF96" s="444"/>
      <c r="FG96" s="444"/>
      <c r="FH96" s="444"/>
      <c r="FI96" s="444"/>
      <c r="FJ96" s="444"/>
      <c r="FK96" s="444"/>
      <c r="FL96" s="444"/>
      <c r="FM96" s="444"/>
      <c r="FN96" s="444"/>
      <c r="FO96" s="444"/>
      <c r="FP96" s="444"/>
      <c r="FQ96" s="444"/>
      <c r="FR96" s="444"/>
      <c r="FS96" s="444"/>
      <c r="FT96" s="444"/>
      <c r="FU96" s="444"/>
      <c r="FV96" s="444"/>
      <c r="FW96" s="444"/>
      <c r="FX96" s="444"/>
      <c r="FY96" s="444"/>
      <c r="FZ96" s="444"/>
      <c r="GA96" s="444"/>
      <c r="GB96" s="444"/>
      <c r="GC96" s="444"/>
      <c r="GD96" s="444"/>
      <c r="GE96" s="444"/>
      <c r="GF96" s="444"/>
      <c r="GG96" s="444"/>
      <c r="GH96" s="444"/>
      <c r="GI96" s="444"/>
      <c r="GJ96" s="444"/>
      <c r="GK96" s="444"/>
      <c r="GL96" s="444"/>
      <c r="GM96" s="444"/>
      <c r="GN96" s="444"/>
      <c r="GO96" s="444"/>
      <c r="GP96" s="444"/>
      <c r="GQ96" s="444"/>
      <c r="GR96" s="444"/>
      <c r="GS96" s="444"/>
      <c r="GT96" s="444"/>
      <c r="GU96" s="444"/>
      <c r="GV96" s="444"/>
      <c r="GW96" s="444"/>
      <c r="GX96" s="444"/>
      <c r="GY96" s="444"/>
      <c r="GZ96" s="444"/>
      <c r="HA96" s="444"/>
      <c r="HB96" s="444"/>
      <c r="HC96" s="444"/>
      <c r="HD96" s="444"/>
      <c r="HE96" s="444"/>
      <c r="HF96" s="444"/>
      <c r="HG96" s="444"/>
      <c r="HH96" s="444"/>
      <c r="HI96" s="444"/>
      <c r="HJ96" s="444"/>
      <c r="HK96" s="444"/>
      <c r="HL96" s="444"/>
      <c r="HM96" s="444"/>
      <c r="HN96" s="444"/>
      <c r="HO96" s="444"/>
      <c r="HP96" s="444"/>
      <c r="HQ96" s="444"/>
      <c r="HR96" s="444"/>
      <c r="HS96" s="444"/>
      <c r="HT96" s="444"/>
      <c r="HU96" s="444"/>
      <c r="HV96" s="444"/>
      <c r="HW96" s="444"/>
      <c r="HX96" s="444"/>
      <c r="HY96" s="444"/>
      <c r="HZ96" s="444"/>
      <c r="IA96" s="444"/>
      <c r="IB96" s="444"/>
      <c r="IC96" s="444"/>
      <c r="ID96" s="444"/>
      <c r="IE96" s="444"/>
      <c r="IF96" s="444"/>
      <c r="IG96" s="444"/>
      <c r="IH96" s="444"/>
      <c r="II96" s="444"/>
      <c r="IJ96" s="444"/>
      <c r="IK96" s="444"/>
      <c r="IL96" s="444"/>
      <c r="IM96" s="444"/>
      <c r="IN96" s="444"/>
      <c r="IO96" s="444"/>
      <c r="IP96" s="444"/>
      <c r="IQ96" s="444"/>
      <c r="IR96" s="444"/>
      <c r="IS96" s="444"/>
      <c r="IT96" s="444"/>
      <c r="IU96" s="444"/>
      <c r="IV96" s="444"/>
      <c r="IW96" s="444"/>
      <c r="IX96" s="444"/>
      <c r="IY96" s="444"/>
      <c r="IZ96" s="444"/>
      <c r="JA96" s="444"/>
      <c r="JB96" s="444"/>
      <c r="JC96" s="444"/>
      <c r="JD96" s="444"/>
      <c r="JE96" s="444"/>
      <c r="JF96" s="444"/>
      <c r="JG96" s="444"/>
      <c r="JH96" s="444"/>
      <c r="JI96" s="444"/>
      <c r="JJ96" s="444"/>
      <c r="JK96" s="444"/>
      <c r="JL96" s="444"/>
      <c r="JM96" s="444"/>
      <c r="JN96" s="444"/>
      <c r="JO96" s="444"/>
      <c r="JP96" s="444"/>
      <c r="JQ96" s="444"/>
      <c r="JR96" s="444"/>
      <c r="JS96" s="444"/>
      <c r="JT96" s="444"/>
      <c r="JU96" s="444"/>
      <c r="JV96" s="444"/>
      <c r="JW96" s="444"/>
      <c r="JX96" s="444"/>
      <c r="JY96" s="444"/>
      <c r="JZ96" s="444"/>
      <c r="KA96" s="444"/>
      <c r="KB96" s="444"/>
      <c r="KC96" s="444"/>
      <c r="KD96" s="444"/>
      <c r="KE96" s="444"/>
      <c r="KF96" s="444"/>
      <c r="KG96" s="444"/>
      <c r="KH96" s="444"/>
      <c r="KI96" s="444"/>
      <c r="KJ96" s="444"/>
      <c r="KK96" s="444"/>
      <c r="KL96" s="444"/>
      <c r="KM96" s="444"/>
      <c r="KN96" s="444"/>
      <c r="KO96" s="444"/>
      <c r="KP96" s="444"/>
      <c r="KQ96" s="444"/>
      <c r="KR96" s="444"/>
      <c r="KS96" s="444"/>
      <c r="KT96" s="444"/>
      <c r="KU96" s="444"/>
      <c r="KV96" s="444"/>
      <c r="KW96" s="444"/>
      <c r="KX96" s="444"/>
      <c r="KY96" s="444"/>
      <c r="KZ96" s="444"/>
      <c r="LA96" s="444"/>
      <c r="LB96" s="444"/>
      <c r="LC96" s="444"/>
      <c r="LD96" s="444"/>
      <c r="LE96" s="444"/>
      <c r="LF96" s="444"/>
      <c r="LG96" s="444"/>
      <c r="LH96" s="444"/>
      <c r="LI96" s="444"/>
      <c r="LJ96" s="444"/>
      <c r="LK96" s="444"/>
      <c r="LL96" s="444"/>
      <c r="LM96" s="444"/>
      <c r="LN96" s="444"/>
      <c r="LO96" s="444"/>
      <c r="LP96" s="444"/>
      <c r="LQ96" s="444"/>
      <c r="LR96" s="444"/>
      <c r="LS96" s="444"/>
      <c r="LT96" s="444"/>
      <c r="LU96" s="444"/>
      <c r="LV96" s="444"/>
      <c r="LW96" s="444"/>
      <c r="LX96" s="444"/>
      <c r="LY96" s="444"/>
      <c r="LZ96" s="444"/>
      <c r="MA96" s="444"/>
      <c r="MB96" s="444"/>
      <c r="MC96" s="444"/>
      <c r="MD96" s="444"/>
      <c r="ME96" s="444"/>
      <c r="MF96" s="444"/>
      <c r="MG96" s="444"/>
      <c r="MH96" s="444"/>
      <c r="MI96" s="444"/>
      <c r="MJ96" s="444"/>
      <c r="MK96" s="444"/>
      <c r="ML96" s="444"/>
      <c r="MM96" s="444"/>
      <c r="MN96" s="444"/>
      <c r="MO96" s="444"/>
      <c r="MP96" s="444"/>
      <c r="MQ96" s="444"/>
      <c r="MR96" s="444"/>
      <c r="MS96" s="444"/>
      <c r="MT96" s="444"/>
      <c r="MU96" s="444"/>
      <c r="MV96" s="444"/>
      <c r="MW96" s="444"/>
      <c r="MX96" s="444"/>
      <c r="MY96" s="444"/>
      <c r="MZ96" s="444"/>
      <c r="NA96" s="444"/>
      <c r="NB96" s="444"/>
      <c r="NC96" s="444"/>
      <c r="ND96" s="444"/>
      <c r="NE96" s="444"/>
      <c r="NF96" s="444"/>
      <c r="NG96" s="444"/>
      <c r="NH96" s="444"/>
      <c r="NI96" s="444"/>
      <c r="NJ96" s="444"/>
      <c r="NK96" s="444"/>
      <c r="NL96" s="444"/>
      <c r="NM96" s="444"/>
      <c r="NN96" s="444"/>
      <c r="NO96" s="444"/>
      <c r="NP96" s="444"/>
      <c r="NQ96" s="444"/>
      <c r="NR96" s="444"/>
      <c r="NS96" s="444"/>
      <c r="NT96" s="444"/>
      <c r="NU96" s="444"/>
      <c r="NV96" s="444"/>
      <c r="NW96" s="444"/>
      <c r="NX96" s="444"/>
      <c r="NY96" s="444"/>
      <c r="NZ96" s="444"/>
      <c r="OA96" s="444"/>
      <c r="OB96" s="444"/>
      <c r="OC96" s="444"/>
      <c r="OD96" s="444"/>
      <c r="OE96" s="444"/>
      <c r="OF96" s="444"/>
      <c r="OG96" s="444"/>
      <c r="OH96" s="444"/>
      <c r="OI96" s="444"/>
      <c r="OJ96" s="444"/>
      <c r="OK96" s="444"/>
      <c r="OL96" s="444"/>
      <c r="OM96" s="444"/>
      <c r="ON96" s="444"/>
      <c r="OO96" s="444"/>
      <c r="OP96" s="444"/>
      <c r="OQ96" s="444"/>
      <c r="OR96" s="444"/>
      <c r="OS96" s="444"/>
      <c r="OT96" s="444"/>
      <c r="OU96" s="444"/>
      <c r="OV96" s="444"/>
      <c r="OW96" s="444"/>
      <c r="OX96" s="444"/>
      <c r="OY96" s="444"/>
      <c r="OZ96" s="444"/>
      <c r="PA96" s="444"/>
      <c r="PB96" s="444"/>
      <c r="PC96" s="444"/>
      <c r="PD96" s="444"/>
      <c r="PE96" s="444"/>
      <c r="PF96" s="444"/>
      <c r="PG96" s="444"/>
      <c r="PH96" s="444"/>
      <c r="PI96" s="444"/>
      <c r="PJ96" s="444"/>
      <c r="PK96" s="444"/>
      <c r="PL96" s="444"/>
      <c r="PM96" s="444"/>
      <c r="PN96" s="444"/>
      <c r="PO96" s="444"/>
      <c r="PP96" s="444"/>
      <c r="PQ96" s="444"/>
      <c r="PR96" s="444"/>
      <c r="PS96" s="444"/>
      <c r="PT96" s="444"/>
      <c r="PU96" s="444"/>
      <c r="PV96" s="444"/>
      <c r="PW96" s="444"/>
      <c r="PX96" s="444"/>
      <c r="PY96" s="444"/>
      <c r="PZ96" s="444"/>
      <c r="QA96" s="444"/>
      <c r="QB96" s="444"/>
      <c r="QC96" s="444"/>
      <c r="QD96" s="444"/>
      <c r="QE96" s="444"/>
      <c r="QF96" s="444"/>
      <c r="QG96" s="444"/>
      <c r="QH96" s="444"/>
      <c r="QI96" s="444"/>
      <c r="QJ96" s="444"/>
      <c r="QK96" s="444"/>
      <c r="QL96" s="444"/>
      <c r="QM96" s="444"/>
      <c r="QN96" s="444"/>
      <c r="QO96" s="444"/>
      <c r="QP96" s="444"/>
      <c r="QQ96" s="444"/>
      <c r="QR96" s="444"/>
      <c r="QS96" s="444"/>
      <c r="QT96" s="444"/>
      <c r="QU96" s="444"/>
      <c r="QV96" s="444"/>
      <c r="QW96" s="444"/>
      <c r="QX96" s="444"/>
      <c r="QY96" s="444"/>
      <c r="QZ96" s="444"/>
      <c r="RA96" s="444"/>
      <c r="RB96" s="444"/>
      <c r="RC96" s="444"/>
      <c r="RD96" s="444"/>
      <c r="RE96" s="444"/>
      <c r="RF96" s="444"/>
      <c r="RG96" s="444"/>
      <c r="RH96" s="444"/>
      <c r="RI96" s="444"/>
      <c r="RJ96" s="444"/>
      <c r="RK96" s="444"/>
      <c r="RL96" s="444"/>
      <c r="RM96" s="444"/>
      <c r="RN96" s="444"/>
      <c r="RO96" s="444"/>
      <c r="RP96" s="444"/>
      <c r="RQ96" s="444"/>
      <c r="RR96" s="444"/>
      <c r="RS96" s="444"/>
      <c r="RT96" s="444"/>
      <c r="RU96" s="444"/>
      <c r="RV96" s="444"/>
      <c r="RW96" s="444"/>
      <c r="RX96" s="444"/>
      <c r="RY96" s="444"/>
      <c r="RZ96" s="444"/>
      <c r="SA96" s="444"/>
      <c r="SB96" s="444"/>
      <c r="SC96" s="444"/>
      <c r="SD96" s="444"/>
      <c r="SE96" s="444"/>
      <c r="SF96" s="444"/>
      <c r="SG96" s="444"/>
      <c r="SH96" s="444"/>
      <c r="SI96" s="444"/>
      <c r="SJ96" s="444"/>
      <c r="SK96" s="444"/>
      <c r="SL96" s="444"/>
      <c r="SM96" s="444"/>
      <c r="SN96" s="444"/>
      <c r="SO96" s="444"/>
      <c r="SP96" s="444"/>
      <c r="SQ96" s="444"/>
      <c r="SR96" s="444"/>
      <c r="SS96" s="444"/>
      <c r="ST96" s="444"/>
      <c r="SU96" s="444"/>
      <c r="SV96" s="444"/>
      <c r="SW96" s="444"/>
      <c r="SX96" s="444"/>
      <c r="SY96" s="444"/>
      <c r="SZ96" s="444"/>
      <c r="TA96" s="444"/>
      <c r="TB96" s="444"/>
      <c r="TC96" s="444"/>
      <c r="TD96" s="444"/>
      <c r="TE96" s="444"/>
      <c r="TF96" s="444"/>
      <c r="TG96" s="444"/>
      <c r="TH96" s="444"/>
      <c r="TI96" s="444"/>
      <c r="TJ96" s="444"/>
      <c r="TK96" s="444"/>
      <c r="TL96" s="444"/>
      <c r="TM96" s="444"/>
      <c r="TN96" s="444"/>
      <c r="TO96" s="444"/>
      <c r="TP96" s="444"/>
      <c r="TQ96" s="444"/>
      <c r="TR96" s="444"/>
      <c r="TS96" s="444"/>
      <c r="TT96" s="444"/>
      <c r="TU96" s="444"/>
      <c r="TV96" s="444"/>
      <c r="TW96" s="444"/>
      <c r="TX96" s="444"/>
      <c r="TY96" s="444"/>
      <c r="TZ96" s="444"/>
      <c r="UA96" s="444"/>
      <c r="UB96" s="444"/>
      <c r="UC96" s="444"/>
      <c r="UD96" s="444"/>
      <c r="UE96" s="444"/>
      <c r="UF96" s="444"/>
      <c r="UG96" s="444"/>
      <c r="UH96" s="444"/>
      <c r="UI96" s="444"/>
      <c r="UJ96" s="444"/>
      <c r="UK96" s="444"/>
      <c r="UL96" s="444"/>
      <c r="UM96" s="444"/>
      <c r="UN96" s="444"/>
      <c r="UO96" s="444"/>
      <c r="UP96" s="444"/>
      <c r="UQ96" s="444"/>
      <c r="UR96" s="444"/>
      <c r="US96" s="444"/>
      <c r="UT96" s="444"/>
      <c r="UU96" s="444"/>
      <c r="UV96" s="444"/>
      <c r="UW96" s="444"/>
      <c r="UX96" s="444"/>
      <c r="UY96" s="444"/>
      <c r="UZ96" s="444"/>
      <c r="VA96" s="444"/>
      <c r="VB96" s="444"/>
      <c r="VC96" s="444"/>
      <c r="VD96" s="444"/>
      <c r="VE96" s="444"/>
      <c r="VF96" s="444"/>
      <c r="VG96" s="444"/>
      <c r="VH96" s="444"/>
      <c r="VI96" s="444"/>
      <c r="VJ96" s="444"/>
      <c r="VK96" s="444"/>
      <c r="VL96" s="444"/>
      <c r="VM96" s="444"/>
      <c r="VN96" s="444"/>
      <c r="VO96" s="444"/>
      <c r="VP96" s="444"/>
      <c r="VQ96" s="444"/>
      <c r="VR96" s="444"/>
      <c r="VS96" s="444"/>
      <c r="VT96" s="444"/>
      <c r="VU96" s="444"/>
      <c r="VV96" s="444"/>
      <c r="VW96" s="444"/>
      <c r="VX96" s="444"/>
      <c r="VY96" s="444"/>
      <c r="VZ96" s="444"/>
      <c r="WA96" s="444"/>
      <c r="WB96" s="444"/>
      <c r="WC96" s="444"/>
      <c r="WD96" s="444"/>
      <c r="WE96" s="444"/>
      <c r="WF96" s="444"/>
      <c r="WG96" s="444"/>
      <c r="WH96" s="444"/>
      <c r="WI96" s="444"/>
      <c r="WJ96" s="444"/>
      <c r="WK96" s="444"/>
      <c r="WL96" s="444"/>
      <c r="WM96" s="444"/>
      <c r="WN96" s="444"/>
      <c r="WO96" s="444"/>
      <c r="WP96" s="444"/>
      <c r="WQ96" s="444"/>
      <c r="WR96" s="444"/>
      <c r="WS96" s="444"/>
      <c r="WT96" s="444"/>
      <c r="WU96" s="444"/>
      <c r="WV96" s="444"/>
      <c r="WW96" s="444"/>
      <c r="WX96" s="444"/>
      <c r="WY96" s="444"/>
      <c r="WZ96" s="444"/>
      <c r="XA96" s="444"/>
      <c r="XB96" s="444"/>
      <c r="XC96" s="444"/>
      <c r="XD96" s="444"/>
      <c r="XE96" s="444"/>
      <c r="XF96" s="444"/>
      <c r="XG96" s="738"/>
    </row>
    <row r="97" spans="1:631" s="740" customFormat="1" ht="14.4">
      <c r="A97" s="444"/>
      <c r="B97" s="1163" t="s">
        <v>779</v>
      </c>
      <c r="C97" s="1164" t="s">
        <v>1408</v>
      </c>
      <c r="D97" s="1172"/>
      <c r="E97" s="374">
        <f t="shared" si="16"/>
        <v>0</v>
      </c>
      <c r="F97" s="1166"/>
      <c r="G97" s="1167">
        <v>1</v>
      </c>
      <c r="H97" s="1168">
        <f t="shared" si="27"/>
        <v>0</v>
      </c>
      <c r="I97" s="1169"/>
      <c r="J97" s="1169"/>
      <c r="K97" s="447">
        <f t="shared" si="22"/>
        <v>0</v>
      </c>
      <c r="L97" s="448">
        <v>0</v>
      </c>
      <c r="M97" s="447"/>
      <c r="N97" s="1170"/>
      <c r="O97" s="1170"/>
      <c r="P97" s="449"/>
      <c r="Q97" s="1170"/>
      <c r="R97" s="449"/>
      <c r="S97" s="450"/>
      <c r="T97" s="449"/>
      <c r="U97" s="451"/>
      <c r="V97" s="450"/>
      <c r="W97" s="449"/>
      <c r="X97" s="449"/>
      <c r="Y97" s="452"/>
      <c r="Z97" s="450"/>
      <c r="AA97" s="453"/>
      <c r="AB97" s="1171"/>
      <c r="AC97" s="444"/>
      <c r="AD97" s="444"/>
      <c r="AE97" s="444"/>
      <c r="AF97" s="444"/>
      <c r="AG97" s="444"/>
      <c r="AH97" s="444"/>
      <c r="AI97" s="444"/>
      <c r="AJ97" s="444"/>
      <c r="AK97" s="444"/>
      <c r="AL97" s="444"/>
      <c r="AM97" s="444"/>
      <c r="AN97" s="444"/>
      <c r="AO97" s="444"/>
      <c r="AP97" s="444"/>
      <c r="AQ97" s="444"/>
      <c r="AR97" s="444"/>
      <c r="AS97" s="444"/>
      <c r="AT97" s="444"/>
      <c r="AU97" s="444"/>
      <c r="AV97" s="444"/>
      <c r="AW97" s="444"/>
      <c r="AX97" s="444"/>
      <c r="AY97" s="444"/>
      <c r="AZ97" s="444"/>
      <c r="BA97" s="444"/>
      <c r="BB97" s="444"/>
      <c r="BC97" s="444"/>
      <c r="BD97" s="444"/>
      <c r="BE97" s="444"/>
      <c r="BF97" s="444"/>
      <c r="BG97" s="444"/>
      <c r="BH97" s="444"/>
      <c r="BI97" s="444"/>
      <c r="BJ97" s="444"/>
      <c r="BK97" s="444"/>
      <c r="BL97" s="444"/>
      <c r="BM97" s="444"/>
      <c r="BN97" s="444"/>
      <c r="BO97" s="444"/>
      <c r="BP97" s="444"/>
      <c r="BQ97" s="444"/>
      <c r="BR97" s="444"/>
      <c r="BS97" s="444"/>
      <c r="BT97" s="444"/>
      <c r="BU97" s="444"/>
      <c r="BV97" s="444"/>
      <c r="BW97" s="444"/>
      <c r="BX97" s="444"/>
      <c r="BY97" s="444"/>
      <c r="BZ97" s="444"/>
      <c r="CA97" s="444"/>
      <c r="CB97" s="444"/>
      <c r="CC97" s="444"/>
      <c r="CD97" s="444"/>
      <c r="CE97" s="444"/>
      <c r="CF97" s="444"/>
      <c r="CG97" s="444"/>
      <c r="CH97" s="444"/>
      <c r="CI97" s="444"/>
      <c r="CJ97" s="444"/>
      <c r="CK97" s="444"/>
      <c r="CL97" s="444"/>
      <c r="CM97" s="444"/>
      <c r="CN97" s="444"/>
      <c r="CO97" s="444"/>
      <c r="CP97" s="444"/>
      <c r="CQ97" s="444"/>
      <c r="CR97" s="444"/>
      <c r="CS97" s="444"/>
      <c r="CT97" s="444"/>
      <c r="CU97" s="444"/>
      <c r="CV97" s="444"/>
      <c r="CW97" s="444"/>
      <c r="CX97" s="444"/>
      <c r="CY97" s="444"/>
      <c r="CZ97" s="444"/>
      <c r="DA97" s="444"/>
      <c r="DB97" s="444"/>
      <c r="DC97" s="444"/>
      <c r="DD97" s="444"/>
      <c r="DE97" s="444"/>
      <c r="DF97" s="444"/>
      <c r="DG97" s="444"/>
      <c r="DH97" s="444"/>
      <c r="DI97" s="444"/>
      <c r="DJ97" s="444"/>
      <c r="DK97" s="444"/>
      <c r="DL97" s="444"/>
      <c r="DM97" s="444"/>
      <c r="DN97" s="444"/>
      <c r="DO97" s="444"/>
      <c r="DP97" s="444"/>
      <c r="DQ97" s="444"/>
      <c r="DR97" s="444"/>
      <c r="DS97" s="444"/>
      <c r="DT97" s="444"/>
      <c r="DU97" s="444"/>
      <c r="DV97" s="444"/>
      <c r="DW97" s="444"/>
      <c r="DX97" s="444"/>
      <c r="DY97" s="444"/>
      <c r="DZ97" s="444"/>
      <c r="EA97" s="444"/>
      <c r="EB97" s="444"/>
      <c r="EC97" s="444"/>
      <c r="ED97" s="444"/>
      <c r="EE97" s="444"/>
      <c r="EF97" s="444"/>
      <c r="EG97" s="444"/>
      <c r="EH97" s="444"/>
      <c r="EI97" s="444"/>
      <c r="EJ97" s="444"/>
      <c r="EK97" s="444"/>
      <c r="EL97" s="444"/>
      <c r="EM97" s="444"/>
      <c r="EN97" s="444"/>
      <c r="EO97" s="444"/>
      <c r="EP97" s="444"/>
      <c r="EQ97" s="444"/>
      <c r="ER97" s="444"/>
      <c r="ES97" s="444"/>
      <c r="ET97" s="444"/>
      <c r="EU97" s="444"/>
      <c r="EV97" s="444"/>
      <c r="EW97" s="444"/>
      <c r="EX97" s="444"/>
      <c r="EY97" s="444"/>
      <c r="EZ97" s="444"/>
      <c r="FA97" s="444"/>
      <c r="FB97" s="444"/>
      <c r="FC97" s="444"/>
      <c r="FD97" s="444"/>
      <c r="FE97" s="444"/>
      <c r="FF97" s="444"/>
      <c r="FG97" s="444"/>
      <c r="FH97" s="444"/>
      <c r="FI97" s="444"/>
      <c r="FJ97" s="444"/>
      <c r="FK97" s="444"/>
      <c r="FL97" s="444"/>
      <c r="FM97" s="444"/>
      <c r="FN97" s="444"/>
      <c r="FO97" s="444"/>
      <c r="FP97" s="444"/>
      <c r="FQ97" s="444"/>
      <c r="FR97" s="444"/>
      <c r="FS97" s="444"/>
      <c r="FT97" s="444"/>
      <c r="FU97" s="444"/>
      <c r="FV97" s="444"/>
      <c r="FW97" s="444"/>
      <c r="FX97" s="444"/>
      <c r="FY97" s="444"/>
      <c r="FZ97" s="444"/>
      <c r="GA97" s="444"/>
      <c r="GB97" s="444"/>
      <c r="GC97" s="444"/>
      <c r="GD97" s="444"/>
      <c r="GE97" s="444"/>
      <c r="GF97" s="444"/>
      <c r="GG97" s="444"/>
      <c r="GH97" s="444"/>
      <c r="GI97" s="444"/>
      <c r="GJ97" s="444"/>
      <c r="GK97" s="444"/>
      <c r="GL97" s="444"/>
      <c r="GM97" s="444"/>
      <c r="GN97" s="444"/>
      <c r="GO97" s="444"/>
      <c r="GP97" s="444"/>
      <c r="GQ97" s="444"/>
      <c r="GR97" s="444"/>
      <c r="GS97" s="444"/>
      <c r="GT97" s="444"/>
      <c r="GU97" s="444"/>
      <c r="GV97" s="444"/>
      <c r="GW97" s="444"/>
      <c r="GX97" s="444"/>
      <c r="GY97" s="444"/>
      <c r="GZ97" s="444"/>
      <c r="HA97" s="444"/>
      <c r="HB97" s="444"/>
      <c r="HC97" s="444"/>
      <c r="HD97" s="444"/>
      <c r="HE97" s="444"/>
      <c r="HF97" s="444"/>
      <c r="HG97" s="444"/>
      <c r="HH97" s="444"/>
      <c r="HI97" s="444"/>
      <c r="HJ97" s="444"/>
      <c r="HK97" s="444"/>
      <c r="HL97" s="444"/>
      <c r="HM97" s="444"/>
      <c r="HN97" s="444"/>
      <c r="HO97" s="444"/>
      <c r="HP97" s="444"/>
      <c r="HQ97" s="444"/>
      <c r="HR97" s="444"/>
      <c r="HS97" s="444"/>
      <c r="HT97" s="444"/>
      <c r="HU97" s="444"/>
      <c r="HV97" s="444"/>
      <c r="HW97" s="444"/>
      <c r="HX97" s="444"/>
      <c r="HY97" s="444"/>
      <c r="HZ97" s="444"/>
      <c r="IA97" s="444"/>
      <c r="IB97" s="444"/>
      <c r="IC97" s="444"/>
      <c r="ID97" s="444"/>
      <c r="IE97" s="444"/>
      <c r="IF97" s="444"/>
      <c r="IG97" s="444"/>
      <c r="IH97" s="444"/>
      <c r="II97" s="444"/>
      <c r="IJ97" s="444"/>
      <c r="IK97" s="444"/>
      <c r="IL97" s="444"/>
      <c r="IM97" s="444"/>
      <c r="IN97" s="444"/>
      <c r="IO97" s="444"/>
      <c r="IP97" s="444"/>
      <c r="IQ97" s="444"/>
      <c r="IR97" s="444"/>
      <c r="IS97" s="444"/>
      <c r="IT97" s="444"/>
      <c r="IU97" s="444"/>
      <c r="IV97" s="444"/>
      <c r="IW97" s="444"/>
      <c r="IX97" s="444"/>
      <c r="IY97" s="444"/>
      <c r="IZ97" s="444"/>
      <c r="JA97" s="444"/>
      <c r="JB97" s="444"/>
      <c r="JC97" s="444"/>
      <c r="JD97" s="444"/>
      <c r="JE97" s="444"/>
      <c r="JF97" s="444"/>
      <c r="JG97" s="444"/>
      <c r="JH97" s="444"/>
      <c r="JI97" s="444"/>
      <c r="JJ97" s="444"/>
      <c r="JK97" s="444"/>
      <c r="JL97" s="444"/>
      <c r="JM97" s="444"/>
      <c r="JN97" s="444"/>
      <c r="JO97" s="444"/>
      <c r="JP97" s="444"/>
      <c r="JQ97" s="444"/>
      <c r="JR97" s="444"/>
      <c r="JS97" s="444"/>
      <c r="JT97" s="444"/>
      <c r="JU97" s="444"/>
      <c r="JV97" s="444"/>
      <c r="JW97" s="444"/>
      <c r="JX97" s="444"/>
      <c r="JY97" s="444"/>
      <c r="JZ97" s="444"/>
      <c r="KA97" s="444"/>
      <c r="KB97" s="444"/>
      <c r="KC97" s="444"/>
      <c r="KD97" s="444"/>
      <c r="KE97" s="444"/>
      <c r="KF97" s="444"/>
      <c r="KG97" s="444"/>
      <c r="KH97" s="444"/>
      <c r="KI97" s="444"/>
      <c r="KJ97" s="444"/>
      <c r="KK97" s="444"/>
      <c r="KL97" s="444"/>
      <c r="KM97" s="444"/>
      <c r="KN97" s="444"/>
      <c r="KO97" s="444"/>
      <c r="KP97" s="444"/>
      <c r="KQ97" s="444"/>
      <c r="KR97" s="444"/>
      <c r="KS97" s="444"/>
      <c r="KT97" s="444"/>
      <c r="KU97" s="444"/>
      <c r="KV97" s="444"/>
      <c r="KW97" s="444"/>
      <c r="KX97" s="444"/>
      <c r="KY97" s="444"/>
      <c r="KZ97" s="444"/>
      <c r="LA97" s="444"/>
      <c r="LB97" s="444"/>
      <c r="LC97" s="444"/>
      <c r="LD97" s="444"/>
      <c r="LE97" s="444"/>
      <c r="LF97" s="444"/>
      <c r="LG97" s="444"/>
      <c r="LH97" s="444"/>
      <c r="LI97" s="444"/>
      <c r="LJ97" s="444"/>
      <c r="LK97" s="444"/>
      <c r="LL97" s="444"/>
      <c r="LM97" s="444"/>
      <c r="LN97" s="444"/>
      <c r="LO97" s="444"/>
      <c r="LP97" s="444"/>
      <c r="LQ97" s="444"/>
      <c r="LR97" s="444"/>
      <c r="LS97" s="444"/>
      <c r="LT97" s="444"/>
      <c r="LU97" s="444"/>
      <c r="LV97" s="444"/>
      <c r="LW97" s="444"/>
      <c r="LX97" s="444"/>
      <c r="LY97" s="444"/>
      <c r="LZ97" s="444"/>
      <c r="MA97" s="444"/>
      <c r="MB97" s="444"/>
      <c r="MC97" s="444"/>
      <c r="MD97" s="444"/>
      <c r="ME97" s="444"/>
      <c r="MF97" s="444"/>
      <c r="MG97" s="444"/>
      <c r="MH97" s="444"/>
      <c r="MI97" s="444"/>
      <c r="MJ97" s="444"/>
      <c r="MK97" s="444"/>
      <c r="ML97" s="444"/>
      <c r="MM97" s="444"/>
      <c r="MN97" s="444"/>
      <c r="MO97" s="444"/>
      <c r="MP97" s="444"/>
      <c r="MQ97" s="444"/>
      <c r="MR97" s="444"/>
      <c r="MS97" s="444"/>
      <c r="MT97" s="444"/>
      <c r="MU97" s="444"/>
      <c r="MV97" s="444"/>
      <c r="MW97" s="444"/>
      <c r="MX97" s="444"/>
      <c r="MY97" s="444"/>
      <c r="MZ97" s="444"/>
      <c r="NA97" s="444"/>
      <c r="NB97" s="444"/>
      <c r="NC97" s="444"/>
      <c r="ND97" s="444"/>
      <c r="NE97" s="444"/>
      <c r="NF97" s="444"/>
      <c r="NG97" s="444"/>
      <c r="NH97" s="444"/>
      <c r="NI97" s="444"/>
      <c r="NJ97" s="444"/>
      <c r="NK97" s="444"/>
      <c r="NL97" s="444"/>
      <c r="NM97" s="444"/>
      <c r="NN97" s="444"/>
      <c r="NO97" s="444"/>
      <c r="NP97" s="444"/>
      <c r="NQ97" s="444"/>
      <c r="NR97" s="444"/>
      <c r="NS97" s="444"/>
      <c r="NT97" s="444"/>
      <c r="NU97" s="444"/>
      <c r="NV97" s="444"/>
      <c r="NW97" s="444"/>
      <c r="NX97" s="444"/>
      <c r="NY97" s="444"/>
      <c r="NZ97" s="444"/>
      <c r="OA97" s="444"/>
      <c r="OB97" s="444"/>
      <c r="OC97" s="444"/>
      <c r="OD97" s="444"/>
      <c r="OE97" s="444"/>
      <c r="OF97" s="444"/>
      <c r="OG97" s="444"/>
      <c r="OH97" s="444"/>
      <c r="OI97" s="444"/>
      <c r="OJ97" s="444"/>
      <c r="OK97" s="444"/>
      <c r="OL97" s="444"/>
      <c r="OM97" s="444"/>
      <c r="ON97" s="444"/>
      <c r="OO97" s="444"/>
      <c r="OP97" s="444"/>
      <c r="OQ97" s="444"/>
      <c r="OR97" s="444"/>
      <c r="OS97" s="444"/>
      <c r="OT97" s="444"/>
      <c r="OU97" s="444"/>
      <c r="OV97" s="444"/>
      <c r="OW97" s="444"/>
      <c r="OX97" s="444"/>
      <c r="OY97" s="444"/>
      <c r="OZ97" s="444"/>
      <c r="PA97" s="444"/>
      <c r="PB97" s="444"/>
      <c r="PC97" s="444"/>
      <c r="PD97" s="444"/>
      <c r="PE97" s="444"/>
      <c r="PF97" s="444"/>
      <c r="PG97" s="444"/>
      <c r="PH97" s="444"/>
      <c r="PI97" s="444"/>
      <c r="PJ97" s="444"/>
      <c r="PK97" s="444"/>
      <c r="PL97" s="444"/>
      <c r="PM97" s="444"/>
      <c r="PN97" s="444"/>
      <c r="PO97" s="444"/>
      <c r="PP97" s="444"/>
      <c r="PQ97" s="444"/>
      <c r="PR97" s="444"/>
      <c r="PS97" s="444"/>
      <c r="PT97" s="444"/>
      <c r="PU97" s="444"/>
      <c r="PV97" s="444"/>
      <c r="PW97" s="444"/>
      <c r="PX97" s="444"/>
      <c r="PY97" s="444"/>
      <c r="PZ97" s="444"/>
      <c r="QA97" s="444"/>
      <c r="QB97" s="444"/>
      <c r="QC97" s="444"/>
      <c r="QD97" s="444"/>
      <c r="QE97" s="444"/>
      <c r="QF97" s="444"/>
      <c r="QG97" s="444"/>
      <c r="QH97" s="444"/>
      <c r="QI97" s="444"/>
      <c r="QJ97" s="444"/>
      <c r="QK97" s="444"/>
      <c r="QL97" s="444"/>
      <c r="QM97" s="444"/>
      <c r="QN97" s="444"/>
      <c r="QO97" s="444"/>
      <c r="QP97" s="444"/>
      <c r="QQ97" s="444"/>
      <c r="QR97" s="444"/>
      <c r="QS97" s="444"/>
      <c r="QT97" s="444"/>
      <c r="QU97" s="444"/>
      <c r="QV97" s="444"/>
      <c r="QW97" s="444"/>
      <c r="QX97" s="444"/>
      <c r="QY97" s="444"/>
      <c r="QZ97" s="444"/>
      <c r="RA97" s="444"/>
      <c r="RB97" s="444"/>
      <c r="RC97" s="444"/>
      <c r="RD97" s="444"/>
      <c r="RE97" s="444"/>
      <c r="RF97" s="444"/>
      <c r="RG97" s="444"/>
      <c r="RH97" s="444"/>
      <c r="RI97" s="444"/>
      <c r="RJ97" s="444"/>
      <c r="RK97" s="444"/>
      <c r="RL97" s="444"/>
      <c r="RM97" s="444"/>
      <c r="RN97" s="444"/>
      <c r="RO97" s="444"/>
      <c r="RP97" s="444"/>
      <c r="RQ97" s="444"/>
      <c r="RR97" s="444"/>
      <c r="RS97" s="444"/>
      <c r="RT97" s="444"/>
      <c r="RU97" s="444"/>
      <c r="RV97" s="444"/>
      <c r="RW97" s="444"/>
      <c r="RX97" s="444"/>
      <c r="RY97" s="444"/>
      <c r="RZ97" s="444"/>
      <c r="SA97" s="444"/>
      <c r="SB97" s="444"/>
      <c r="SC97" s="444"/>
      <c r="SD97" s="444"/>
      <c r="SE97" s="444"/>
      <c r="SF97" s="444"/>
      <c r="SG97" s="444"/>
      <c r="SH97" s="444"/>
      <c r="SI97" s="444"/>
      <c r="SJ97" s="444"/>
      <c r="SK97" s="444"/>
      <c r="SL97" s="444"/>
      <c r="SM97" s="444"/>
      <c r="SN97" s="444"/>
      <c r="SO97" s="444"/>
      <c r="SP97" s="444"/>
      <c r="SQ97" s="444"/>
      <c r="SR97" s="444"/>
      <c r="SS97" s="444"/>
      <c r="ST97" s="444"/>
      <c r="SU97" s="444"/>
      <c r="SV97" s="444"/>
      <c r="SW97" s="444"/>
      <c r="SX97" s="444"/>
      <c r="SY97" s="444"/>
      <c r="SZ97" s="444"/>
      <c r="TA97" s="444"/>
      <c r="TB97" s="444"/>
      <c r="TC97" s="444"/>
      <c r="TD97" s="444"/>
      <c r="TE97" s="444"/>
      <c r="TF97" s="444"/>
      <c r="TG97" s="444"/>
      <c r="TH97" s="444"/>
      <c r="TI97" s="444"/>
      <c r="TJ97" s="444"/>
      <c r="TK97" s="444"/>
      <c r="TL97" s="444"/>
      <c r="TM97" s="444"/>
      <c r="TN97" s="444"/>
      <c r="TO97" s="444"/>
      <c r="TP97" s="444"/>
      <c r="TQ97" s="444"/>
      <c r="TR97" s="444"/>
      <c r="TS97" s="444"/>
      <c r="TT97" s="444"/>
      <c r="TU97" s="444"/>
      <c r="TV97" s="444"/>
      <c r="TW97" s="444"/>
      <c r="TX97" s="444"/>
      <c r="TY97" s="444"/>
      <c r="TZ97" s="444"/>
      <c r="UA97" s="444"/>
      <c r="UB97" s="444"/>
      <c r="UC97" s="444"/>
      <c r="UD97" s="444"/>
      <c r="UE97" s="444"/>
      <c r="UF97" s="444"/>
      <c r="UG97" s="444"/>
      <c r="UH97" s="444"/>
      <c r="UI97" s="444"/>
      <c r="UJ97" s="444"/>
      <c r="UK97" s="444"/>
      <c r="UL97" s="444"/>
      <c r="UM97" s="444"/>
      <c r="UN97" s="444"/>
      <c r="UO97" s="444"/>
      <c r="UP97" s="444"/>
      <c r="UQ97" s="444"/>
      <c r="UR97" s="444"/>
      <c r="US97" s="444"/>
      <c r="UT97" s="444"/>
      <c r="UU97" s="444"/>
      <c r="UV97" s="444"/>
      <c r="UW97" s="444"/>
      <c r="UX97" s="444"/>
      <c r="UY97" s="444"/>
      <c r="UZ97" s="444"/>
      <c r="VA97" s="444"/>
      <c r="VB97" s="444"/>
      <c r="VC97" s="444"/>
      <c r="VD97" s="444"/>
      <c r="VE97" s="444"/>
      <c r="VF97" s="444"/>
      <c r="VG97" s="444"/>
      <c r="VH97" s="444"/>
      <c r="VI97" s="444"/>
      <c r="VJ97" s="444"/>
      <c r="VK97" s="444"/>
      <c r="VL97" s="444"/>
      <c r="VM97" s="444"/>
      <c r="VN97" s="444"/>
      <c r="VO97" s="444"/>
      <c r="VP97" s="444"/>
      <c r="VQ97" s="444"/>
      <c r="VR97" s="444"/>
      <c r="VS97" s="444"/>
      <c r="VT97" s="444"/>
      <c r="VU97" s="444"/>
      <c r="VV97" s="444"/>
      <c r="VW97" s="444"/>
      <c r="VX97" s="444"/>
      <c r="VY97" s="444"/>
      <c r="VZ97" s="444"/>
      <c r="WA97" s="444"/>
      <c r="WB97" s="444"/>
      <c r="WC97" s="444"/>
      <c r="WD97" s="444"/>
      <c r="WE97" s="444"/>
      <c r="WF97" s="444"/>
      <c r="WG97" s="444"/>
      <c r="WH97" s="444"/>
      <c r="WI97" s="444"/>
      <c r="WJ97" s="444"/>
      <c r="WK97" s="444"/>
      <c r="WL97" s="444"/>
      <c r="WM97" s="444"/>
      <c r="WN97" s="444"/>
      <c r="WO97" s="444"/>
      <c r="WP97" s="444"/>
      <c r="WQ97" s="444"/>
      <c r="WR97" s="444"/>
      <c r="WS97" s="444"/>
      <c r="WT97" s="444"/>
      <c r="WU97" s="444"/>
      <c r="WV97" s="444"/>
      <c r="WW97" s="444"/>
      <c r="WX97" s="444"/>
      <c r="WY97" s="444"/>
      <c r="WZ97" s="444"/>
      <c r="XA97" s="444"/>
      <c r="XB97" s="444"/>
      <c r="XC97" s="444"/>
      <c r="XD97" s="444"/>
      <c r="XE97" s="444"/>
      <c r="XF97" s="444"/>
      <c r="XG97" s="738"/>
    </row>
    <row r="98" spans="1:631" s="740" customFormat="1" ht="14.4">
      <c r="A98" s="444"/>
      <c r="B98" s="1163" t="s">
        <v>779</v>
      </c>
      <c r="C98" s="1164" t="s">
        <v>1409</v>
      </c>
      <c r="D98" s="1172"/>
      <c r="E98" s="374">
        <f t="shared" si="16"/>
        <v>0</v>
      </c>
      <c r="F98" s="1166"/>
      <c r="G98" s="1167">
        <v>1</v>
      </c>
      <c r="H98" s="1168">
        <f t="shared" si="27"/>
        <v>0</v>
      </c>
      <c r="I98" s="1169"/>
      <c r="J98" s="1169"/>
      <c r="K98" s="447">
        <f t="shared" si="22"/>
        <v>0</v>
      </c>
      <c r="L98" s="448">
        <v>0</v>
      </c>
      <c r="M98" s="447"/>
      <c r="N98" s="1170"/>
      <c r="O98" s="1170"/>
      <c r="P98" s="449"/>
      <c r="Q98" s="1170"/>
      <c r="R98" s="449"/>
      <c r="S98" s="450"/>
      <c r="T98" s="449"/>
      <c r="U98" s="451"/>
      <c r="V98" s="450"/>
      <c r="W98" s="449"/>
      <c r="X98" s="449"/>
      <c r="Y98" s="452"/>
      <c r="Z98" s="450"/>
      <c r="AA98" s="453"/>
      <c r="AB98" s="1171"/>
      <c r="AC98" s="444"/>
      <c r="AD98" s="444"/>
      <c r="AE98" s="444"/>
      <c r="AF98" s="444"/>
      <c r="AG98" s="444"/>
      <c r="AH98" s="444"/>
      <c r="AI98" s="444"/>
      <c r="AJ98" s="444"/>
      <c r="AK98" s="444"/>
      <c r="AL98" s="444"/>
      <c r="AM98" s="444"/>
      <c r="AN98" s="444"/>
      <c r="AO98" s="444"/>
      <c r="AP98" s="444"/>
      <c r="AQ98" s="444"/>
      <c r="AR98" s="444"/>
      <c r="AS98" s="444"/>
      <c r="AT98" s="444"/>
      <c r="AU98" s="444"/>
      <c r="AV98" s="444"/>
      <c r="AW98" s="444"/>
      <c r="AX98" s="444"/>
      <c r="AY98" s="444"/>
      <c r="AZ98" s="444"/>
      <c r="BA98" s="444"/>
      <c r="BB98" s="444"/>
      <c r="BC98" s="444"/>
      <c r="BD98" s="444"/>
      <c r="BE98" s="444"/>
      <c r="BF98" s="444"/>
      <c r="BG98" s="444"/>
      <c r="BH98" s="444"/>
      <c r="BI98" s="444"/>
      <c r="BJ98" s="444"/>
      <c r="BK98" s="444"/>
      <c r="BL98" s="444"/>
      <c r="BM98" s="444"/>
      <c r="BN98" s="444"/>
      <c r="BO98" s="444"/>
      <c r="BP98" s="444"/>
      <c r="BQ98" s="444"/>
      <c r="BR98" s="444"/>
      <c r="BS98" s="444"/>
      <c r="BT98" s="444"/>
      <c r="BU98" s="444"/>
      <c r="BV98" s="444"/>
      <c r="BW98" s="444"/>
      <c r="BX98" s="444"/>
      <c r="BY98" s="444"/>
      <c r="BZ98" s="444"/>
      <c r="CA98" s="444"/>
      <c r="CB98" s="444"/>
      <c r="CC98" s="444"/>
      <c r="CD98" s="444"/>
      <c r="CE98" s="444"/>
      <c r="CF98" s="444"/>
      <c r="CG98" s="444"/>
      <c r="CH98" s="444"/>
      <c r="CI98" s="444"/>
      <c r="CJ98" s="444"/>
      <c r="CK98" s="444"/>
      <c r="CL98" s="444"/>
      <c r="CM98" s="444"/>
      <c r="CN98" s="444"/>
      <c r="CO98" s="444"/>
      <c r="CP98" s="444"/>
      <c r="CQ98" s="444"/>
      <c r="CR98" s="444"/>
      <c r="CS98" s="444"/>
      <c r="CT98" s="444"/>
      <c r="CU98" s="444"/>
      <c r="CV98" s="444"/>
      <c r="CW98" s="444"/>
      <c r="CX98" s="444"/>
      <c r="CY98" s="444"/>
      <c r="CZ98" s="444"/>
      <c r="DA98" s="444"/>
      <c r="DB98" s="444"/>
      <c r="DC98" s="444"/>
      <c r="DD98" s="444"/>
      <c r="DE98" s="444"/>
      <c r="DF98" s="444"/>
      <c r="DG98" s="444"/>
      <c r="DH98" s="444"/>
      <c r="DI98" s="444"/>
      <c r="DJ98" s="444"/>
      <c r="DK98" s="444"/>
      <c r="DL98" s="444"/>
      <c r="DM98" s="444"/>
      <c r="DN98" s="444"/>
      <c r="DO98" s="444"/>
      <c r="DP98" s="444"/>
      <c r="DQ98" s="444"/>
      <c r="DR98" s="444"/>
      <c r="DS98" s="444"/>
      <c r="DT98" s="444"/>
      <c r="DU98" s="444"/>
      <c r="DV98" s="444"/>
      <c r="DW98" s="444"/>
      <c r="DX98" s="444"/>
      <c r="DY98" s="444"/>
      <c r="DZ98" s="444"/>
      <c r="EA98" s="444"/>
      <c r="EB98" s="444"/>
      <c r="EC98" s="444"/>
      <c r="ED98" s="444"/>
      <c r="EE98" s="444"/>
      <c r="EF98" s="444"/>
      <c r="EG98" s="444"/>
      <c r="EH98" s="444"/>
      <c r="EI98" s="444"/>
      <c r="EJ98" s="444"/>
      <c r="EK98" s="444"/>
      <c r="EL98" s="444"/>
      <c r="EM98" s="444"/>
      <c r="EN98" s="444"/>
      <c r="EO98" s="444"/>
      <c r="EP98" s="444"/>
      <c r="EQ98" s="444"/>
      <c r="ER98" s="444"/>
      <c r="ES98" s="444"/>
      <c r="ET98" s="444"/>
      <c r="EU98" s="444"/>
      <c r="EV98" s="444"/>
      <c r="EW98" s="444"/>
      <c r="EX98" s="444"/>
      <c r="EY98" s="444"/>
      <c r="EZ98" s="444"/>
      <c r="FA98" s="444"/>
      <c r="FB98" s="444"/>
      <c r="FC98" s="444"/>
      <c r="FD98" s="444"/>
      <c r="FE98" s="444"/>
      <c r="FF98" s="444"/>
      <c r="FG98" s="444"/>
      <c r="FH98" s="444"/>
      <c r="FI98" s="444"/>
      <c r="FJ98" s="444"/>
      <c r="FK98" s="444"/>
      <c r="FL98" s="444"/>
      <c r="FM98" s="444"/>
      <c r="FN98" s="444"/>
      <c r="FO98" s="444"/>
      <c r="FP98" s="444"/>
      <c r="FQ98" s="444"/>
      <c r="FR98" s="444"/>
      <c r="FS98" s="444"/>
      <c r="FT98" s="444"/>
      <c r="FU98" s="444"/>
      <c r="FV98" s="444"/>
      <c r="FW98" s="444"/>
      <c r="FX98" s="444"/>
      <c r="FY98" s="444"/>
      <c r="FZ98" s="444"/>
      <c r="GA98" s="444"/>
      <c r="GB98" s="444"/>
      <c r="GC98" s="444"/>
      <c r="GD98" s="444"/>
      <c r="GE98" s="444"/>
      <c r="GF98" s="444"/>
      <c r="GG98" s="444"/>
      <c r="GH98" s="444"/>
      <c r="GI98" s="444"/>
      <c r="GJ98" s="444"/>
      <c r="GK98" s="444"/>
      <c r="GL98" s="444"/>
      <c r="GM98" s="444"/>
      <c r="GN98" s="444"/>
      <c r="GO98" s="444"/>
      <c r="GP98" s="444"/>
      <c r="GQ98" s="444"/>
      <c r="GR98" s="444"/>
      <c r="GS98" s="444"/>
      <c r="GT98" s="444"/>
      <c r="GU98" s="444"/>
      <c r="GV98" s="444"/>
      <c r="GW98" s="444"/>
      <c r="GX98" s="444"/>
      <c r="GY98" s="444"/>
      <c r="GZ98" s="444"/>
      <c r="HA98" s="444"/>
      <c r="HB98" s="444"/>
      <c r="HC98" s="444"/>
      <c r="HD98" s="444"/>
      <c r="HE98" s="444"/>
      <c r="HF98" s="444"/>
      <c r="HG98" s="444"/>
      <c r="HH98" s="444"/>
      <c r="HI98" s="444"/>
      <c r="HJ98" s="444"/>
      <c r="HK98" s="444"/>
      <c r="HL98" s="444"/>
      <c r="HM98" s="444"/>
      <c r="HN98" s="444"/>
      <c r="HO98" s="444"/>
      <c r="HP98" s="444"/>
      <c r="HQ98" s="444"/>
      <c r="HR98" s="444"/>
      <c r="HS98" s="444"/>
      <c r="HT98" s="444"/>
      <c r="HU98" s="444"/>
      <c r="HV98" s="444"/>
      <c r="HW98" s="444"/>
      <c r="HX98" s="444"/>
      <c r="HY98" s="444"/>
      <c r="HZ98" s="444"/>
      <c r="IA98" s="444"/>
      <c r="IB98" s="444"/>
      <c r="IC98" s="444"/>
      <c r="ID98" s="444"/>
      <c r="IE98" s="444"/>
      <c r="IF98" s="444"/>
      <c r="IG98" s="444"/>
      <c r="IH98" s="444"/>
      <c r="II98" s="444"/>
      <c r="IJ98" s="444"/>
      <c r="IK98" s="444"/>
      <c r="IL98" s="444"/>
      <c r="IM98" s="444"/>
      <c r="IN98" s="444"/>
      <c r="IO98" s="444"/>
      <c r="IP98" s="444"/>
      <c r="IQ98" s="444"/>
      <c r="IR98" s="444"/>
      <c r="IS98" s="444"/>
      <c r="IT98" s="444"/>
      <c r="IU98" s="444"/>
      <c r="IV98" s="444"/>
      <c r="IW98" s="444"/>
      <c r="IX98" s="444"/>
      <c r="IY98" s="444"/>
      <c r="IZ98" s="444"/>
      <c r="JA98" s="444"/>
      <c r="JB98" s="444"/>
      <c r="JC98" s="444"/>
      <c r="JD98" s="444"/>
      <c r="JE98" s="444"/>
      <c r="JF98" s="444"/>
      <c r="JG98" s="444"/>
      <c r="JH98" s="444"/>
      <c r="JI98" s="444"/>
      <c r="JJ98" s="444"/>
      <c r="JK98" s="444"/>
      <c r="JL98" s="444"/>
      <c r="JM98" s="444"/>
      <c r="JN98" s="444"/>
      <c r="JO98" s="444"/>
      <c r="JP98" s="444"/>
      <c r="JQ98" s="444"/>
      <c r="JR98" s="444"/>
      <c r="JS98" s="444"/>
      <c r="JT98" s="444"/>
      <c r="JU98" s="444"/>
      <c r="JV98" s="444"/>
      <c r="JW98" s="444"/>
      <c r="JX98" s="444"/>
      <c r="JY98" s="444"/>
      <c r="JZ98" s="444"/>
      <c r="KA98" s="444"/>
      <c r="KB98" s="444"/>
      <c r="KC98" s="444"/>
      <c r="KD98" s="444"/>
      <c r="KE98" s="444"/>
      <c r="KF98" s="444"/>
      <c r="KG98" s="444"/>
      <c r="KH98" s="444"/>
      <c r="KI98" s="444"/>
      <c r="KJ98" s="444"/>
      <c r="KK98" s="444"/>
      <c r="KL98" s="444"/>
      <c r="KM98" s="444"/>
      <c r="KN98" s="444"/>
      <c r="KO98" s="444"/>
      <c r="KP98" s="444"/>
      <c r="KQ98" s="444"/>
      <c r="KR98" s="444"/>
      <c r="KS98" s="444"/>
      <c r="KT98" s="444"/>
      <c r="KU98" s="444"/>
      <c r="KV98" s="444"/>
      <c r="KW98" s="444"/>
      <c r="KX98" s="444"/>
      <c r="KY98" s="444"/>
      <c r="KZ98" s="444"/>
      <c r="LA98" s="444"/>
      <c r="LB98" s="444"/>
      <c r="LC98" s="444"/>
      <c r="LD98" s="444"/>
      <c r="LE98" s="444"/>
      <c r="LF98" s="444"/>
      <c r="LG98" s="444"/>
      <c r="LH98" s="444"/>
      <c r="LI98" s="444"/>
      <c r="LJ98" s="444"/>
      <c r="LK98" s="444"/>
      <c r="LL98" s="444"/>
      <c r="LM98" s="444"/>
      <c r="LN98" s="444"/>
      <c r="LO98" s="444"/>
      <c r="LP98" s="444"/>
      <c r="LQ98" s="444"/>
      <c r="LR98" s="444"/>
      <c r="LS98" s="444"/>
      <c r="LT98" s="444"/>
      <c r="LU98" s="444"/>
      <c r="LV98" s="444"/>
      <c r="LW98" s="444"/>
      <c r="LX98" s="444"/>
      <c r="LY98" s="444"/>
      <c r="LZ98" s="444"/>
      <c r="MA98" s="444"/>
      <c r="MB98" s="444"/>
      <c r="MC98" s="444"/>
      <c r="MD98" s="444"/>
      <c r="ME98" s="444"/>
      <c r="MF98" s="444"/>
      <c r="MG98" s="444"/>
      <c r="MH98" s="444"/>
      <c r="MI98" s="444"/>
      <c r="MJ98" s="444"/>
      <c r="MK98" s="444"/>
      <c r="ML98" s="444"/>
      <c r="MM98" s="444"/>
      <c r="MN98" s="444"/>
      <c r="MO98" s="444"/>
      <c r="MP98" s="444"/>
      <c r="MQ98" s="444"/>
      <c r="MR98" s="444"/>
      <c r="MS98" s="444"/>
      <c r="MT98" s="444"/>
      <c r="MU98" s="444"/>
      <c r="MV98" s="444"/>
      <c r="MW98" s="444"/>
      <c r="MX98" s="444"/>
      <c r="MY98" s="444"/>
      <c r="MZ98" s="444"/>
      <c r="NA98" s="444"/>
      <c r="NB98" s="444"/>
      <c r="NC98" s="444"/>
      <c r="ND98" s="444"/>
      <c r="NE98" s="444"/>
      <c r="NF98" s="444"/>
      <c r="NG98" s="444"/>
      <c r="NH98" s="444"/>
      <c r="NI98" s="444"/>
      <c r="NJ98" s="444"/>
      <c r="NK98" s="444"/>
      <c r="NL98" s="444"/>
      <c r="NM98" s="444"/>
      <c r="NN98" s="444"/>
      <c r="NO98" s="444"/>
      <c r="NP98" s="444"/>
      <c r="NQ98" s="444"/>
      <c r="NR98" s="444"/>
      <c r="NS98" s="444"/>
      <c r="NT98" s="444"/>
      <c r="NU98" s="444"/>
      <c r="NV98" s="444"/>
      <c r="NW98" s="444"/>
      <c r="NX98" s="444"/>
      <c r="NY98" s="444"/>
      <c r="NZ98" s="444"/>
      <c r="OA98" s="444"/>
      <c r="OB98" s="444"/>
      <c r="OC98" s="444"/>
      <c r="OD98" s="444"/>
      <c r="OE98" s="444"/>
      <c r="OF98" s="444"/>
      <c r="OG98" s="444"/>
      <c r="OH98" s="444"/>
      <c r="OI98" s="444"/>
      <c r="OJ98" s="444"/>
      <c r="OK98" s="444"/>
      <c r="OL98" s="444"/>
      <c r="OM98" s="444"/>
      <c r="ON98" s="444"/>
      <c r="OO98" s="444"/>
      <c r="OP98" s="444"/>
      <c r="OQ98" s="444"/>
      <c r="OR98" s="444"/>
      <c r="OS98" s="444"/>
      <c r="OT98" s="444"/>
      <c r="OU98" s="444"/>
      <c r="OV98" s="444"/>
      <c r="OW98" s="444"/>
      <c r="OX98" s="444"/>
      <c r="OY98" s="444"/>
      <c r="OZ98" s="444"/>
      <c r="PA98" s="444"/>
      <c r="PB98" s="444"/>
      <c r="PC98" s="444"/>
      <c r="PD98" s="444"/>
      <c r="PE98" s="444"/>
      <c r="PF98" s="444"/>
      <c r="PG98" s="444"/>
      <c r="PH98" s="444"/>
      <c r="PI98" s="444"/>
      <c r="PJ98" s="444"/>
      <c r="PK98" s="444"/>
      <c r="PL98" s="444"/>
      <c r="PM98" s="444"/>
      <c r="PN98" s="444"/>
      <c r="PO98" s="444"/>
      <c r="PP98" s="444"/>
      <c r="PQ98" s="444"/>
      <c r="PR98" s="444"/>
      <c r="PS98" s="444"/>
      <c r="PT98" s="444"/>
      <c r="PU98" s="444"/>
      <c r="PV98" s="444"/>
      <c r="PW98" s="444"/>
      <c r="PX98" s="444"/>
      <c r="PY98" s="444"/>
      <c r="PZ98" s="444"/>
      <c r="QA98" s="444"/>
      <c r="QB98" s="444"/>
      <c r="QC98" s="444"/>
      <c r="QD98" s="444"/>
      <c r="QE98" s="444"/>
      <c r="QF98" s="444"/>
      <c r="QG98" s="444"/>
      <c r="QH98" s="444"/>
      <c r="QI98" s="444"/>
      <c r="QJ98" s="444"/>
      <c r="QK98" s="444"/>
      <c r="QL98" s="444"/>
      <c r="QM98" s="444"/>
      <c r="QN98" s="444"/>
      <c r="QO98" s="444"/>
      <c r="QP98" s="444"/>
      <c r="QQ98" s="444"/>
      <c r="QR98" s="444"/>
      <c r="QS98" s="444"/>
      <c r="QT98" s="444"/>
      <c r="QU98" s="444"/>
      <c r="QV98" s="444"/>
      <c r="QW98" s="444"/>
      <c r="QX98" s="444"/>
      <c r="QY98" s="444"/>
      <c r="QZ98" s="444"/>
      <c r="RA98" s="444"/>
      <c r="RB98" s="444"/>
      <c r="RC98" s="444"/>
      <c r="RD98" s="444"/>
      <c r="RE98" s="444"/>
      <c r="RF98" s="444"/>
      <c r="RG98" s="444"/>
      <c r="RH98" s="444"/>
      <c r="RI98" s="444"/>
      <c r="RJ98" s="444"/>
      <c r="RK98" s="444"/>
      <c r="RL98" s="444"/>
      <c r="RM98" s="444"/>
      <c r="RN98" s="444"/>
      <c r="RO98" s="444"/>
      <c r="RP98" s="444"/>
      <c r="RQ98" s="444"/>
      <c r="RR98" s="444"/>
      <c r="RS98" s="444"/>
      <c r="RT98" s="444"/>
      <c r="RU98" s="444"/>
      <c r="RV98" s="444"/>
      <c r="RW98" s="444"/>
      <c r="RX98" s="444"/>
      <c r="RY98" s="444"/>
      <c r="RZ98" s="444"/>
      <c r="SA98" s="444"/>
      <c r="SB98" s="444"/>
      <c r="SC98" s="444"/>
      <c r="SD98" s="444"/>
      <c r="SE98" s="444"/>
      <c r="SF98" s="444"/>
      <c r="SG98" s="444"/>
      <c r="SH98" s="444"/>
      <c r="SI98" s="444"/>
      <c r="SJ98" s="444"/>
      <c r="SK98" s="444"/>
      <c r="SL98" s="444"/>
      <c r="SM98" s="444"/>
      <c r="SN98" s="444"/>
      <c r="SO98" s="444"/>
      <c r="SP98" s="444"/>
      <c r="SQ98" s="444"/>
      <c r="SR98" s="444"/>
      <c r="SS98" s="444"/>
      <c r="ST98" s="444"/>
      <c r="SU98" s="444"/>
      <c r="SV98" s="444"/>
      <c r="SW98" s="444"/>
      <c r="SX98" s="444"/>
      <c r="SY98" s="444"/>
      <c r="SZ98" s="444"/>
      <c r="TA98" s="444"/>
      <c r="TB98" s="444"/>
      <c r="TC98" s="444"/>
      <c r="TD98" s="444"/>
      <c r="TE98" s="444"/>
      <c r="TF98" s="444"/>
      <c r="TG98" s="444"/>
      <c r="TH98" s="444"/>
      <c r="TI98" s="444"/>
      <c r="TJ98" s="444"/>
      <c r="TK98" s="444"/>
      <c r="TL98" s="444"/>
      <c r="TM98" s="444"/>
      <c r="TN98" s="444"/>
      <c r="TO98" s="444"/>
      <c r="TP98" s="444"/>
      <c r="TQ98" s="444"/>
      <c r="TR98" s="444"/>
      <c r="TS98" s="444"/>
      <c r="TT98" s="444"/>
      <c r="TU98" s="444"/>
      <c r="TV98" s="444"/>
      <c r="TW98" s="444"/>
      <c r="TX98" s="444"/>
      <c r="TY98" s="444"/>
      <c r="TZ98" s="444"/>
      <c r="UA98" s="444"/>
      <c r="UB98" s="444"/>
      <c r="UC98" s="444"/>
      <c r="UD98" s="444"/>
      <c r="UE98" s="444"/>
      <c r="UF98" s="444"/>
      <c r="UG98" s="444"/>
      <c r="UH98" s="444"/>
      <c r="UI98" s="444"/>
      <c r="UJ98" s="444"/>
      <c r="UK98" s="444"/>
      <c r="UL98" s="444"/>
      <c r="UM98" s="444"/>
      <c r="UN98" s="444"/>
      <c r="UO98" s="444"/>
      <c r="UP98" s="444"/>
      <c r="UQ98" s="444"/>
      <c r="UR98" s="444"/>
      <c r="US98" s="444"/>
      <c r="UT98" s="444"/>
      <c r="UU98" s="444"/>
      <c r="UV98" s="444"/>
      <c r="UW98" s="444"/>
      <c r="UX98" s="444"/>
      <c r="UY98" s="444"/>
      <c r="UZ98" s="444"/>
      <c r="VA98" s="444"/>
      <c r="VB98" s="444"/>
      <c r="VC98" s="444"/>
      <c r="VD98" s="444"/>
      <c r="VE98" s="444"/>
      <c r="VF98" s="444"/>
      <c r="VG98" s="444"/>
      <c r="VH98" s="444"/>
      <c r="VI98" s="444"/>
      <c r="VJ98" s="444"/>
      <c r="VK98" s="444"/>
      <c r="VL98" s="444"/>
      <c r="VM98" s="444"/>
      <c r="VN98" s="444"/>
      <c r="VO98" s="444"/>
      <c r="VP98" s="444"/>
      <c r="VQ98" s="444"/>
      <c r="VR98" s="444"/>
      <c r="VS98" s="444"/>
      <c r="VT98" s="444"/>
      <c r="VU98" s="444"/>
      <c r="VV98" s="444"/>
      <c r="VW98" s="444"/>
      <c r="VX98" s="444"/>
      <c r="VY98" s="444"/>
      <c r="VZ98" s="444"/>
      <c r="WA98" s="444"/>
      <c r="WB98" s="444"/>
      <c r="WC98" s="444"/>
      <c r="WD98" s="444"/>
      <c r="WE98" s="444"/>
      <c r="WF98" s="444"/>
      <c r="WG98" s="444"/>
      <c r="WH98" s="444"/>
      <c r="WI98" s="444"/>
      <c r="WJ98" s="444"/>
      <c r="WK98" s="444"/>
      <c r="WL98" s="444"/>
      <c r="WM98" s="444"/>
      <c r="WN98" s="444"/>
      <c r="WO98" s="444"/>
      <c r="WP98" s="444"/>
      <c r="WQ98" s="444"/>
      <c r="WR98" s="444"/>
      <c r="WS98" s="444"/>
      <c r="WT98" s="444"/>
      <c r="WU98" s="444"/>
      <c r="WV98" s="444"/>
      <c r="WW98" s="444"/>
      <c r="WX98" s="444"/>
      <c r="WY98" s="444"/>
      <c r="WZ98" s="444"/>
      <c r="XA98" s="444"/>
      <c r="XB98" s="444"/>
      <c r="XC98" s="444"/>
      <c r="XD98" s="444"/>
      <c r="XE98" s="444"/>
      <c r="XF98" s="444"/>
      <c r="XG98" s="738"/>
    </row>
    <row r="99" spans="1:631" s="740" customFormat="1" ht="14.4">
      <c r="A99" s="444"/>
      <c r="B99" s="1163" t="s">
        <v>779</v>
      </c>
      <c r="C99" s="1164" t="s">
        <v>1410</v>
      </c>
      <c r="D99" s="1172"/>
      <c r="E99" s="374">
        <f t="shared" si="16"/>
        <v>0</v>
      </c>
      <c r="F99" s="1166"/>
      <c r="G99" s="1167">
        <v>21</v>
      </c>
      <c r="H99" s="1168">
        <f t="shared" si="27"/>
        <v>0</v>
      </c>
      <c r="I99" s="1169"/>
      <c r="J99" s="1169"/>
      <c r="K99" s="447">
        <f t="shared" si="22"/>
        <v>0</v>
      </c>
      <c r="L99" s="448">
        <v>0</v>
      </c>
      <c r="M99" s="447"/>
      <c r="N99" s="1170"/>
      <c r="O99" s="1170"/>
      <c r="P99" s="449"/>
      <c r="Q99" s="1170"/>
      <c r="R99" s="449"/>
      <c r="S99" s="450"/>
      <c r="T99" s="449"/>
      <c r="U99" s="451"/>
      <c r="V99" s="450"/>
      <c r="W99" s="449"/>
      <c r="X99" s="449"/>
      <c r="Y99" s="452"/>
      <c r="Z99" s="450"/>
      <c r="AA99" s="453"/>
      <c r="AB99" s="1171"/>
      <c r="AC99" s="444"/>
      <c r="AD99" s="444"/>
      <c r="AE99" s="444"/>
      <c r="AF99" s="444"/>
      <c r="AG99" s="444"/>
      <c r="AH99" s="444"/>
      <c r="AI99" s="444"/>
      <c r="AJ99" s="444"/>
      <c r="AK99" s="444"/>
      <c r="AL99" s="444"/>
      <c r="AM99" s="444"/>
      <c r="AN99" s="444"/>
      <c r="AO99" s="444"/>
      <c r="AP99" s="444"/>
      <c r="AQ99" s="444"/>
      <c r="AR99" s="444"/>
      <c r="AS99" s="444"/>
      <c r="AT99" s="444"/>
      <c r="AU99" s="444"/>
      <c r="AV99" s="444"/>
      <c r="AW99" s="444"/>
      <c r="AX99" s="444"/>
      <c r="AY99" s="444"/>
      <c r="AZ99" s="444"/>
      <c r="BA99" s="444"/>
      <c r="BB99" s="444"/>
      <c r="BC99" s="444"/>
      <c r="BD99" s="444"/>
      <c r="BE99" s="444"/>
      <c r="BF99" s="444"/>
      <c r="BG99" s="444"/>
      <c r="BH99" s="444"/>
      <c r="BI99" s="444"/>
      <c r="BJ99" s="444"/>
      <c r="BK99" s="444"/>
      <c r="BL99" s="444"/>
      <c r="BM99" s="444"/>
      <c r="BN99" s="444"/>
      <c r="BO99" s="444"/>
      <c r="BP99" s="444"/>
      <c r="BQ99" s="444"/>
      <c r="BR99" s="444"/>
      <c r="BS99" s="444"/>
      <c r="BT99" s="444"/>
      <c r="BU99" s="444"/>
      <c r="BV99" s="444"/>
      <c r="BW99" s="444"/>
      <c r="BX99" s="444"/>
      <c r="BY99" s="444"/>
      <c r="BZ99" s="444"/>
      <c r="CA99" s="444"/>
      <c r="CB99" s="444"/>
      <c r="CC99" s="444"/>
      <c r="CD99" s="444"/>
      <c r="CE99" s="444"/>
      <c r="CF99" s="444"/>
      <c r="CG99" s="444"/>
      <c r="CH99" s="444"/>
      <c r="CI99" s="444"/>
      <c r="CJ99" s="444"/>
      <c r="CK99" s="444"/>
      <c r="CL99" s="444"/>
      <c r="CM99" s="444"/>
      <c r="CN99" s="444"/>
      <c r="CO99" s="444"/>
      <c r="CP99" s="444"/>
      <c r="CQ99" s="444"/>
      <c r="CR99" s="444"/>
      <c r="CS99" s="444"/>
      <c r="CT99" s="444"/>
      <c r="CU99" s="444"/>
      <c r="CV99" s="444"/>
      <c r="CW99" s="444"/>
      <c r="CX99" s="444"/>
      <c r="CY99" s="444"/>
      <c r="CZ99" s="444"/>
      <c r="DA99" s="444"/>
      <c r="DB99" s="444"/>
      <c r="DC99" s="444"/>
      <c r="DD99" s="444"/>
      <c r="DE99" s="444"/>
      <c r="DF99" s="444"/>
      <c r="DG99" s="444"/>
      <c r="DH99" s="444"/>
      <c r="DI99" s="444"/>
      <c r="DJ99" s="444"/>
      <c r="DK99" s="444"/>
      <c r="DL99" s="444"/>
      <c r="DM99" s="444"/>
      <c r="DN99" s="444"/>
      <c r="DO99" s="444"/>
      <c r="DP99" s="444"/>
      <c r="DQ99" s="444"/>
      <c r="DR99" s="444"/>
      <c r="DS99" s="444"/>
      <c r="DT99" s="444"/>
      <c r="DU99" s="444"/>
      <c r="DV99" s="444"/>
      <c r="DW99" s="444"/>
      <c r="DX99" s="444"/>
      <c r="DY99" s="444"/>
      <c r="DZ99" s="444"/>
      <c r="EA99" s="444"/>
      <c r="EB99" s="444"/>
      <c r="EC99" s="444"/>
      <c r="ED99" s="444"/>
      <c r="EE99" s="444"/>
      <c r="EF99" s="444"/>
      <c r="EG99" s="444"/>
      <c r="EH99" s="444"/>
      <c r="EI99" s="444"/>
      <c r="EJ99" s="444"/>
      <c r="EK99" s="444"/>
      <c r="EL99" s="444"/>
      <c r="EM99" s="444"/>
      <c r="EN99" s="444"/>
      <c r="EO99" s="444"/>
      <c r="EP99" s="444"/>
      <c r="EQ99" s="444"/>
      <c r="ER99" s="444"/>
      <c r="ES99" s="444"/>
      <c r="ET99" s="444"/>
      <c r="EU99" s="444"/>
      <c r="EV99" s="444"/>
      <c r="EW99" s="444"/>
      <c r="EX99" s="444"/>
      <c r="EY99" s="444"/>
      <c r="EZ99" s="444"/>
      <c r="FA99" s="444"/>
      <c r="FB99" s="444"/>
      <c r="FC99" s="444"/>
      <c r="FD99" s="444"/>
      <c r="FE99" s="444"/>
      <c r="FF99" s="444"/>
      <c r="FG99" s="444"/>
      <c r="FH99" s="444"/>
      <c r="FI99" s="444"/>
      <c r="FJ99" s="444"/>
      <c r="FK99" s="444"/>
      <c r="FL99" s="444"/>
      <c r="FM99" s="444"/>
      <c r="FN99" s="444"/>
      <c r="FO99" s="444"/>
      <c r="FP99" s="444"/>
      <c r="FQ99" s="444"/>
      <c r="FR99" s="444"/>
      <c r="FS99" s="444"/>
      <c r="FT99" s="444"/>
      <c r="FU99" s="444"/>
      <c r="FV99" s="444"/>
      <c r="FW99" s="444"/>
      <c r="FX99" s="444"/>
      <c r="FY99" s="444"/>
      <c r="FZ99" s="444"/>
      <c r="GA99" s="444"/>
      <c r="GB99" s="444"/>
      <c r="GC99" s="444"/>
      <c r="GD99" s="444"/>
      <c r="GE99" s="444"/>
      <c r="GF99" s="444"/>
      <c r="GG99" s="444"/>
      <c r="GH99" s="444"/>
      <c r="GI99" s="444"/>
      <c r="GJ99" s="444"/>
      <c r="GK99" s="444"/>
      <c r="GL99" s="444"/>
      <c r="GM99" s="444"/>
      <c r="GN99" s="444"/>
      <c r="GO99" s="444"/>
      <c r="GP99" s="444"/>
      <c r="GQ99" s="444"/>
      <c r="GR99" s="444"/>
      <c r="GS99" s="444"/>
      <c r="GT99" s="444"/>
      <c r="GU99" s="444"/>
      <c r="GV99" s="444"/>
      <c r="GW99" s="444"/>
      <c r="GX99" s="444"/>
      <c r="GY99" s="444"/>
      <c r="GZ99" s="444"/>
      <c r="HA99" s="444"/>
      <c r="HB99" s="444"/>
      <c r="HC99" s="444"/>
      <c r="HD99" s="444"/>
      <c r="HE99" s="444"/>
      <c r="HF99" s="444"/>
      <c r="HG99" s="444"/>
      <c r="HH99" s="444"/>
      <c r="HI99" s="444"/>
      <c r="HJ99" s="444"/>
      <c r="HK99" s="444"/>
      <c r="HL99" s="444"/>
      <c r="HM99" s="444"/>
      <c r="HN99" s="444"/>
      <c r="HO99" s="444"/>
      <c r="HP99" s="444"/>
      <c r="HQ99" s="444"/>
      <c r="HR99" s="444"/>
      <c r="HS99" s="444"/>
      <c r="HT99" s="444"/>
      <c r="HU99" s="444"/>
      <c r="HV99" s="444"/>
      <c r="HW99" s="444"/>
      <c r="HX99" s="444"/>
      <c r="HY99" s="444"/>
      <c r="HZ99" s="444"/>
      <c r="IA99" s="444"/>
      <c r="IB99" s="444"/>
      <c r="IC99" s="444"/>
      <c r="ID99" s="444"/>
      <c r="IE99" s="444"/>
      <c r="IF99" s="444"/>
      <c r="IG99" s="444"/>
      <c r="IH99" s="444"/>
      <c r="II99" s="444"/>
      <c r="IJ99" s="444"/>
      <c r="IK99" s="444"/>
      <c r="IL99" s="444"/>
      <c r="IM99" s="444"/>
      <c r="IN99" s="444"/>
      <c r="IO99" s="444"/>
      <c r="IP99" s="444"/>
      <c r="IQ99" s="444"/>
      <c r="IR99" s="444"/>
      <c r="IS99" s="444"/>
      <c r="IT99" s="444"/>
      <c r="IU99" s="444"/>
      <c r="IV99" s="444"/>
      <c r="IW99" s="444"/>
      <c r="IX99" s="444"/>
      <c r="IY99" s="444"/>
      <c r="IZ99" s="444"/>
      <c r="JA99" s="444"/>
      <c r="JB99" s="444"/>
      <c r="JC99" s="444"/>
      <c r="JD99" s="444"/>
      <c r="JE99" s="444"/>
      <c r="JF99" s="444"/>
      <c r="JG99" s="444"/>
      <c r="JH99" s="444"/>
      <c r="JI99" s="444"/>
      <c r="JJ99" s="444"/>
      <c r="JK99" s="444"/>
      <c r="JL99" s="444"/>
      <c r="JM99" s="444"/>
      <c r="JN99" s="444"/>
      <c r="JO99" s="444"/>
      <c r="JP99" s="444"/>
      <c r="JQ99" s="444"/>
      <c r="JR99" s="444"/>
      <c r="JS99" s="444"/>
      <c r="JT99" s="444"/>
      <c r="JU99" s="444"/>
      <c r="JV99" s="444"/>
      <c r="JW99" s="444"/>
      <c r="JX99" s="444"/>
      <c r="JY99" s="444"/>
      <c r="JZ99" s="444"/>
      <c r="KA99" s="444"/>
      <c r="KB99" s="444"/>
      <c r="KC99" s="444"/>
      <c r="KD99" s="444"/>
      <c r="KE99" s="444"/>
      <c r="KF99" s="444"/>
      <c r="KG99" s="444"/>
      <c r="KH99" s="444"/>
      <c r="KI99" s="444"/>
      <c r="KJ99" s="444"/>
      <c r="KK99" s="444"/>
      <c r="KL99" s="444"/>
      <c r="KM99" s="444"/>
      <c r="KN99" s="444"/>
      <c r="KO99" s="444"/>
      <c r="KP99" s="444"/>
      <c r="KQ99" s="444"/>
      <c r="KR99" s="444"/>
      <c r="KS99" s="444"/>
      <c r="KT99" s="444"/>
      <c r="KU99" s="444"/>
      <c r="KV99" s="444"/>
      <c r="KW99" s="444"/>
      <c r="KX99" s="444"/>
      <c r="KY99" s="444"/>
      <c r="KZ99" s="444"/>
      <c r="LA99" s="444"/>
      <c r="LB99" s="444"/>
      <c r="LC99" s="444"/>
      <c r="LD99" s="444"/>
      <c r="LE99" s="444"/>
      <c r="LF99" s="444"/>
      <c r="LG99" s="444"/>
      <c r="LH99" s="444"/>
      <c r="LI99" s="444"/>
      <c r="LJ99" s="444"/>
      <c r="LK99" s="444"/>
      <c r="LL99" s="444"/>
      <c r="LM99" s="444"/>
      <c r="LN99" s="444"/>
      <c r="LO99" s="444"/>
      <c r="LP99" s="444"/>
      <c r="LQ99" s="444"/>
      <c r="LR99" s="444"/>
      <c r="LS99" s="444"/>
      <c r="LT99" s="444"/>
      <c r="LU99" s="444"/>
      <c r="LV99" s="444"/>
      <c r="LW99" s="444"/>
      <c r="LX99" s="444"/>
      <c r="LY99" s="444"/>
      <c r="LZ99" s="444"/>
      <c r="MA99" s="444"/>
      <c r="MB99" s="444"/>
      <c r="MC99" s="444"/>
      <c r="MD99" s="444"/>
      <c r="ME99" s="444"/>
      <c r="MF99" s="444"/>
      <c r="MG99" s="444"/>
      <c r="MH99" s="444"/>
      <c r="MI99" s="444"/>
      <c r="MJ99" s="444"/>
      <c r="MK99" s="444"/>
      <c r="ML99" s="444"/>
      <c r="MM99" s="444"/>
      <c r="MN99" s="444"/>
      <c r="MO99" s="444"/>
      <c r="MP99" s="444"/>
      <c r="MQ99" s="444"/>
      <c r="MR99" s="444"/>
      <c r="MS99" s="444"/>
      <c r="MT99" s="444"/>
      <c r="MU99" s="444"/>
      <c r="MV99" s="444"/>
      <c r="MW99" s="444"/>
      <c r="MX99" s="444"/>
      <c r="MY99" s="444"/>
      <c r="MZ99" s="444"/>
      <c r="NA99" s="444"/>
      <c r="NB99" s="444"/>
      <c r="NC99" s="444"/>
      <c r="ND99" s="444"/>
      <c r="NE99" s="444"/>
      <c r="NF99" s="444"/>
      <c r="NG99" s="444"/>
      <c r="NH99" s="444"/>
      <c r="NI99" s="444"/>
      <c r="NJ99" s="444"/>
      <c r="NK99" s="444"/>
      <c r="NL99" s="444"/>
      <c r="NM99" s="444"/>
      <c r="NN99" s="444"/>
      <c r="NO99" s="444"/>
      <c r="NP99" s="444"/>
      <c r="NQ99" s="444"/>
      <c r="NR99" s="444"/>
      <c r="NS99" s="444"/>
      <c r="NT99" s="444"/>
      <c r="NU99" s="444"/>
      <c r="NV99" s="444"/>
      <c r="NW99" s="444"/>
      <c r="NX99" s="444"/>
      <c r="NY99" s="444"/>
      <c r="NZ99" s="444"/>
      <c r="OA99" s="444"/>
      <c r="OB99" s="444"/>
      <c r="OC99" s="444"/>
      <c r="OD99" s="444"/>
      <c r="OE99" s="444"/>
      <c r="OF99" s="444"/>
      <c r="OG99" s="444"/>
      <c r="OH99" s="444"/>
      <c r="OI99" s="444"/>
      <c r="OJ99" s="444"/>
      <c r="OK99" s="444"/>
      <c r="OL99" s="444"/>
      <c r="OM99" s="444"/>
      <c r="ON99" s="444"/>
      <c r="OO99" s="444"/>
      <c r="OP99" s="444"/>
      <c r="OQ99" s="444"/>
      <c r="OR99" s="444"/>
      <c r="OS99" s="444"/>
      <c r="OT99" s="444"/>
      <c r="OU99" s="444"/>
      <c r="OV99" s="444"/>
      <c r="OW99" s="444"/>
      <c r="OX99" s="444"/>
      <c r="OY99" s="444"/>
      <c r="OZ99" s="444"/>
      <c r="PA99" s="444"/>
      <c r="PB99" s="444"/>
      <c r="PC99" s="444"/>
      <c r="PD99" s="444"/>
      <c r="PE99" s="444"/>
      <c r="PF99" s="444"/>
      <c r="PG99" s="444"/>
      <c r="PH99" s="444"/>
      <c r="PI99" s="444"/>
      <c r="PJ99" s="444"/>
      <c r="PK99" s="444"/>
      <c r="PL99" s="444"/>
      <c r="PM99" s="444"/>
      <c r="PN99" s="444"/>
      <c r="PO99" s="444"/>
      <c r="PP99" s="444"/>
      <c r="PQ99" s="444"/>
      <c r="PR99" s="444"/>
      <c r="PS99" s="444"/>
      <c r="PT99" s="444"/>
      <c r="PU99" s="444"/>
      <c r="PV99" s="444"/>
      <c r="PW99" s="444"/>
      <c r="PX99" s="444"/>
      <c r="PY99" s="444"/>
      <c r="PZ99" s="444"/>
      <c r="QA99" s="444"/>
      <c r="QB99" s="444"/>
      <c r="QC99" s="444"/>
      <c r="QD99" s="444"/>
      <c r="QE99" s="444"/>
      <c r="QF99" s="444"/>
      <c r="QG99" s="444"/>
      <c r="QH99" s="444"/>
      <c r="QI99" s="444"/>
      <c r="QJ99" s="444"/>
      <c r="QK99" s="444"/>
      <c r="QL99" s="444"/>
      <c r="QM99" s="444"/>
      <c r="QN99" s="444"/>
      <c r="QO99" s="444"/>
      <c r="QP99" s="444"/>
      <c r="QQ99" s="444"/>
      <c r="QR99" s="444"/>
      <c r="QS99" s="444"/>
      <c r="QT99" s="444"/>
      <c r="QU99" s="444"/>
      <c r="QV99" s="444"/>
      <c r="QW99" s="444"/>
      <c r="QX99" s="444"/>
      <c r="QY99" s="444"/>
      <c r="QZ99" s="444"/>
      <c r="RA99" s="444"/>
      <c r="RB99" s="444"/>
      <c r="RC99" s="444"/>
      <c r="RD99" s="444"/>
      <c r="RE99" s="444"/>
      <c r="RF99" s="444"/>
      <c r="RG99" s="444"/>
      <c r="RH99" s="444"/>
      <c r="RI99" s="444"/>
      <c r="RJ99" s="444"/>
      <c r="RK99" s="444"/>
      <c r="RL99" s="444"/>
      <c r="RM99" s="444"/>
      <c r="RN99" s="444"/>
      <c r="RO99" s="444"/>
      <c r="RP99" s="444"/>
      <c r="RQ99" s="444"/>
      <c r="RR99" s="444"/>
      <c r="RS99" s="444"/>
      <c r="RT99" s="444"/>
      <c r="RU99" s="444"/>
      <c r="RV99" s="444"/>
      <c r="RW99" s="444"/>
      <c r="RX99" s="444"/>
      <c r="RY99" s="444"/>
      <c r="RZ99" s="444"/>
      <c r="SA99" s="444"/>
      <c r="SB99" s="444"/>
      <c r="SC99" s="444"/>
      <c r="SD99" s="444"/>
      <c r="SE99" s="444"/>
      <c r="SF99" s="444"/>
      <c r="SG99" s="444"/>
      <c r="SH99" s="444"/>
      <c r="SI99" s="444"/>
      <c r="SJ99" s="444"/>
      <c r="SK99" s="444"/>
      <c r="SL99" s="444"/>
      <c r="SM99" s="444"/>
      <c r="SN99" s="444"/>
      <c r="SO99" s="444"/>
      <c r="SP99" s="444"/>
      <c r="SQ99" s="444"/>
      <c r="SR99" s="444"/>
      <c r="SS99" s="444"/>
      <c r="ST99" s="444"/>
      <c r="SU99" s="444"/>
      <c r="SV99" s="444"/>
      <c r="SW99" s="444"/>
      <c r="SX99" s="444"/>
      <c r="SY99" s="444"/>
      <c r="SZ99" s="444"/>
      <c r="TA99" s="444"/>
      <c r="TB99" s="444"/>
      <c r="TC99" s="444"/>
      <c r="TD99" s="444"/>
      <c r="TE99" s="444"/>
      <c r="TF99" s="444"/>
      <c r="TG99" s="444"/>
      <c r="TH99" s="444"/>
      <c r="TI99" s="444"/>
      <c r="TJ99" s="444"/>
      <c r="TK99" s="444"/>
      <c r="TL99" s="444"/>
      <c r="TM99" s="444"/>
      <c r="TN99" s="444"/>
      <c r="TO99" s="444"/>
      <c r="TP99" s="444"/>
      <c r="TQ99" s="444"/>
      <c r="TR99" s="444"/>
      <c r="TS99" s="444"/>
      <c r="TT99" s="444"/>
      <c r="TU99" s="444"/>
      <c r="TV99" s="444"/>
      <c r="TW99" s="444"/>
      <c r="TX99" s="444"/>
      <c r="TY99" s="444"/>
      <c r="TZ99" s="444"/>
      <c r="UA99" s="444"/>
      <c r="UB99" s="444"/>
      <c r="UC99" s="444"/>
      <c r="UD99" s="444"/>
      <c r="UE99" s="444"/>
      <c r="UF99" s="444"/>
      <c r="UG99" s="444"/>
      <c r="UH99" s="444"/>
      <c r="UI99" s="444"/>
      <c r="UJ99" s="444"/>
      <c r="UK99" s="444"/>
      <c r="UL99" s="444"/>
      <c r="UM99" s="444"/>
      <c r="UN99" s="444"/>
      <c r="UO99" s="444"/>
      <c r="UP99" s="444"/>
      <c r="UQ99" s="444"/>
      <c r="UR99" s="444"/>
      <c r="US99" s="444"/>
      <c r="UT99" s="444"/>
      <c r="UU99" s="444"/>
      <c r="UV99" s="444"/>
      <c r="UW99" s="444"/>
      <c r="UX99" s="444"/>
      <c r="UY99" s="444"/>
      <c r="UZ99" s="444"/>
      <c r="VA99" s="444"/>
      <c r="VB99" s="444"/>
      <c r="VC99" s="444"/>
      <c r="VD99" s="444"/>
      <c r="VE99" s="444"/>
      <c r="VF99" s="444"/>
      <c r="VG99" s="444"/>
      <c r="VH99" s="444"/>
      <c r="VI99" s="444"/>
      <c r="VJ99" s="444"/>
      <c r="VK99" s="444"/>
      <c r="VL99" s="444"/>
      <c r="VM99" s="444"/>
      <c r="VN99" s="444"/>
      <c r="VO99" s="444"/>
      <c r="VP99" s="444"/>
      <c r="VQ99" s="444"/>
      <c r="VR99" s="444"/>
      <c r="VS99" s="444"/>
      <c r="VT99" s="444"/>
      <c r="VU99" s="444"/>
      <c r="VV99" s="444"/>
      <c r="VW99" s="444"/>
      <c r="VX99" s="444"/>
      <c r="VY99" s="444"/>
      <c r="VZ99" s="444"/>
      <c r="WA99" s="444"/>
      <c r="WB99" s="444"/>
      <c r="WC99" s="444"/>
      <c r="WD99" s="444"/>
      <c r="WE99" s="444"/>
      <c r="WF99" s="444"/>
      <c r="WG99" s="444"/>
      <c r="WH99" s="444"/>
      <c r="WI99" s="444"/>
      <c r="WJ99" s="444"/>
      <c r="WK99" s="444"/>
      <c r="WL99" s="444"/>
      <c r="WM99" s="444"/>
      <c r="WN99" s="444"/>
      <c r="WO99" s="444"/>
      <c r="WP99" s="444"/>
      <c r="WQ99" s="444"/>
      <c r="WR99" s="444"/>
      <c r="WS99" s="444"/>
      <c r="WT99" s="444"/>
      <c r="WU99" s="444"/>
      <c r="WV99" s="444"/>
      <c r="WW99" s="444"/>
      <c r="WX99" s="444"/>
      <c r="WY99" s="444"/>
      <c r="WZ99" s="444"/>
      <c r="XA99" s="444"/>
      <c r="XB99" s="444"/>
      <c r="XC99" s="444"/>
      <c r="XD99" s="444"/>
      <c r="XE99" s="444"/>
      <c r="XF99" s="444"/>
      <c r="XG99" s="738"/>
    </row>
    <row r="100" spans="1:631" s="740" customFormat="1" ht="14.4">
      <c r="A100" s="444"/>
      <c r="B100" s="1163" t="s">
        <v>779</v>
      </c>
      <c r="C100" s="1164" t="s">
        <v>1411</v>
      </c>
      <c r="D100" s="1172"/>
      <c r="E100" s="374">
        <f t="shared" si="16"/>
        <v>0</v>
      </c>
      <c r="F100" s="1166"/>
      <c r="G100" s="1167">
        <v>1</v>
      </c>
      <c r="H100" s="1168">
        <f t="shared" si="27"/>
        <v>0</v>
      </c>
      <c r="I100" s="1169"/>
      <c r="J100" s="1169"/>
      <c r="K100" s="447">
        <f t="shared" si="22"/>
        <v>0</v>
      </c>
      <c r="L100" s="448">
        <v>0</v>
      </c>
      <c r="M100" s="447"/>
      <c r="N100" s="1170"/>
      <c r="O100" s="1170"/>
      <c r="P100" s="449"/>
      <c r="Q100" s="1170"/>
      <c r="R100" s="449"/>
      <c r="S100" s="450"/>
      <c r="T100" s="449"/>
      <c r="U100" s="451"/>
      <c r="V100" s="450"/>
      <c r="W100" s="449"/>
      <c r="X100" s="449"/>
      <c r="Y100" s="452"/>
      <c r="Z100" s="450"/>
      <c r="AA100" s="453"/>
      <c r="AB100" s="1171"/>
      <c r="AC100" s="444"/>
      <c r="AD100" s="444"/>
      <c r="AE100" s="444"/>
      <c r="AF100" s="444"/>
      <c r="AG100" s="444"/>
      <c r="AH100" s="444"/>
      <c r="AI100" s="444"/>
      <c r="AJ100" s="444"/>
      <c r="AK100" s="444"/>
      <c r="AL100" s="444"/>
      <c r="AM100" s="444"/>
      <c r="AN100" s="444"/>
      <c r="AO100" s="444"/>
      <c r="AP100" s="444"/>
      <c r="AQ100" s="444"/>
      <c r="AR100" s="444"/>
      <c r="AS100" s="444"/>
      <c r="AT100" s="444"/>
      <c r="AU100" s="444"/>
      <c r="AV100" s="444"/>
      <c r="AW100" s="444"/>
      <c r="AX100" s="444"/>
      <c r="AY100" s="444"/>
      <c r="AZ100" s="444"/>
      <c r="BA100" s="444"/>
      <c r="BB100" s="444"/>
      <c r="BC100" s="444"/>
      <c r="BD100" s="444"/>
      <c r="BE100" s="444"/>
      <c r="BF100" s="444"/>
      <c r="BG100" s="444"/>
      <c r="BH100" s="444"/>
      <c r="BI100" s="444"/>
      <c r="BJ100" s="444"/>
      <c r="BK100" s="444"/>
      <c r="BL100" s="444"/>
      <c r="BM100" s="444"/>
      <c r="BN100" s="444"/>
      <c r="BO100" s="444"/>
      <c r="BP100" s="444"/>
      <c r="BQ100" s="444"/>
      <c r="BR100" s="444"/>
      <c r="BS100" s="444"/>
      <c r="BT100" s="444"/>
      <c r="BU100" s="444"/>
      <c r="BV100" s="444"/>
      <c r="BW100" s="444"/>
      <c r="BX100" s="444"/>
      <c r="BY100" s="444"/>
      <c r="BZ100" s="444"/>
      <c r="CA100" s="444"/>
      <c r="CB100" s="444"/>
      <c r="CC100" s="444"/>
      <c r="CD100" s="444"/>
      <c r="CE100" s="444"/>
      <c r="CF100" s="444"/>
      <c r="CG100" s="444"/>
      <c r="CH100" s="444"/>
      <c r="CI100" s="444"/>
      <c r="CJ100" s="444"/>
      <c r="CK100" s="444"/>
      <c r="CL100" s="444"/>
      <c r="CM100" s="444"/>
      <c r="CN100" s="444"/>
      <c r="CO100" s="444"/>
      <c r="CP100" s="444"/>
      <c r="CQ100" s="444"/>
      <c r="CR100" s="444"/>
      <c r="CS100" s="444"/>
      <c r="CT100" s="444"/>
      <c r="CU100" s="444"/>
      <c r="CV100" s="444"/>
      <c r="CW100" s="444"/>
      <c r="CX100" s="444"/>
      <c r="CY100" s="444"/>
      <c r="CZ100" s="444"/>
      <c r="DA100" s="444"/>
      <c r="DB100" s="444"/>
      <c r="DC100" s="444"/>
      <c r="DD100" s="444"/>
      <c r="DE100" s="444"/>
      <c r="DF100" s="444"/>
      <c r="DG100" s="444"/>
      <c r="DH100" s="444"/>
      <c r="DI100" s="444"/>
      <c r="DJ100" s="444"/>
      <c r="DK100" s="444"/>
      <c r="DL100" s="444"/>
      <c r="DM100" s="444"/>
      <c r="DN100" s="444"/>
      <c r="DO100" s="444"/>
      <c r="DP100" s="444"/>
      <c r="DQ100" s="444"/>
      <c r="DR100" s="444"/>
      <c r="DS100" s="444"/>
      <c r="DT100" s="444"/>
      <c r="DU100" s="444"/>
      <c r="DV100" s="444"/>
      <c r="DW100" s="444"/>
      <c r="DX100" s="444"/>
      <c r="DY100" s="444"/>
      <c r="DZ100" s="444"/>
      <c r="EA100" s="444"/>
      <c r="EB100" s="444"/>
      <c r="EC100" s="444"/>
      <c r="ED100" s="444"/>
      <c r="EE100" s="444"/>
      <c r="EF100" s="444"/>
      <c r="EG100" s="444"/>
      <c r="EH100" s="444"/>
      <c r="EI100" s="444"/>
      <c r="EJ100" s="444"/>
      <c r="EK100" s="444"/>
      <c r="EL100" s="444"/>
      <c r="EM100" s="444"/>
      <c r="EN100" s="444"/>
      <c r="EO100" s="444"/>
      <c r="EP100" s="444"/>
      <c r="EQ100" s="444"/>
      <c r="ER100" s="444"/>
      <c r="ES100" s="444"/>
      <c r="ET100" s="444"/>
      <c r="EU100" s="444"/>
      <c r="EV100" s="444"/>
      <c r="EW100" s="444"/>
      <c r="EX100" s="444"/>
      <c r="EY100" s="444"/>
      <c r="EZ100" s="444"/>
      <c r="FA100" s="444"/>
      <c r="FB100" s="444"/>
      <c r="FC100" s="444"/>
      <c r="FD100" s="444"/>
      <c r="FE100" s="444"/>
      <c r="FF100" s="444"/>
      <c r="FG100" s="444"/>
      <c r="FH100" s="444"/>
      <c r="FI100" s="444"/>
      <c r="FJ100" s="444"/>
      <c r="FK100" s="444"/>
      <c r="FL100" s="444"/>
      <c r="FM100" s="444"/>
      <c r="FN100" s="444"/>
      <c r="FO100" s="444"/>
      <c r="FP100" s="444"/>
      <c r="FQ100" s="444"/>
      <c r="FR100" s="444"/>
      <c r="FS100" s="444"/>
      <c r="FT100" s="444"/>
      <c r="FU100" s="444"/>
      <c r="FV100" s="444"/>
      <c r="FW100" s="444"/>
      <c r="FX100" s="444"/>
      <c r="FY100" s="444"/>
      <c r="FZ100" s="444"/>
      <c r="GA100" s="444"/>
      <c r="GB100" s="444"/>
      <c r="GC100" s="444"/>
      <c r="GD100" s="444"/>
      <c r="GE100" s="444"/>
      <c r="GF100" s="444"/>
      <c r="GG100" s="444"/>
      <c r="GH100" s="444"/>
      <c r="GI100" s="444"/>
      <c r="GJ100" s="444"/>
      <c r="GK100" s="444"/>
      <c r="GL100" s="444"/>
      <c r="GM100" s="444"/>
      <c r="GN100" s="444"/>
      <c r="GO100" s="444"/>
      <c r="GP100" s="444"/>
      <c r="GQ100" s="444"/>
      <c r="GR100" s="444"/>
      <c r="GS100" s="444"/>
      <c r="GT100" s="444"/>
      <c r="GU100" s="444"/>
      <c r="GV100" s="444"/>
      <c r="GW100" s="444"/>
      <c r="GX100" s="444"/>
      <c r="GY100" s="444"/>
      <c r="GZ100" s="444"/>
      <c r="HA100" s="444"/>
      <c r="HB100" s="444"/>
      <c r="HC100" s="444"/>
      <c r="HD100" s="444"/>
      <c r="HE100" s="444"/>
      <c r="HF100" s="444"/>
      <c r="HG100" s="444"/>
      <c r="HH100" s="444"/>
      <c r="HI100" s="444"/>
      <c r="HJ100" s="444"/>
      <c r="HK100" s="444"/>
      <c r="HL100" s="444"/>
      <c r="HM100" s="444"/>
      <c r="HN100" s="444"/>
      <c r="HO100" s="444"/>
      <c r="HP100" s="444"/>
      <c r="HQ100" s="444"/>
      <c r="HR100" s="444"/>
      <c r="HS100" s="444"/>
      <c r="HT100" s="444"/>
      <c r="HU100" s="444"/>
      <c r="HV100" s="444"/>
      <c r="HW100" s="444"/>
      <c r="HX100" s="444"/>
      <c r="HY100" s="444"/>
      <c r="HZ100" s="444"/>
      <c r="IA100" s="444"/>
      <c r="IB100" s="444"/>
      <c r="IC100" s="444"/>
      <c r="ID100" s="444"/>
      <c r="IE100" s="444"/>
      <c r="IF100" s="444"/>
      <c r="IG100" s="444"/>
      <c r="IH100" s="444"/>
      <c r="II100" s="444"/>
      <c r="IJ100" s="444"/>
      <c r="IK100" s="444"/>
      <c r="IL100" s="444"/>
      <c r="IM100" s="444"/>
      <c r="IN100" s="444"/>
      <c r="IO100" s="444"/>
      <c r="IP100" s="444"/>
      <c r="IQ100" s="444"/>
      <c r="IR100" s="444"/>
      <c r="IS100" s="444"/>
      <c r="IT100" s="444"/>
      <c r="IU100" s="444"/>
      <c r="IV100" s="444"/>
      <c r="IW100" s="444"/>
      <c r="IX100" s="444"/>
      <c r="IY100" s="444"/>
      <c r="IZ100" s="444"/>
      <c r="JA100" s="444"/>
      <c r="JB100" s="444"/>
      <c r="JC100" s="444"/>
      <c r="JD100" s="444"/>
      <c r="JE100" s="444"/>
      <c r="JF100" s="444"/>
      <c r="JG100" s="444"/>
      <c r="JH100" s="444"/>
      <c r="JI100" s="444"/>
      <c r="JJ100" s="444"/>
      <c r="JK100" s="444"/>
      <c r="JL100" s="444"/>
      <c r="JM100" s="444"/>
      <c r="JN100" s="444"/>
      <c r="JO100" s="444"/>
      <c r="JP100" s="444"/>
      <c r="JQ100" s="444"/>
      <c r="JR100" s="444"/>
      <c r="JS100" s="444"/>
      <c r="JT100" s="444"/>
      <c r="JU100" s="444"/>
      <c r="JV100" s="444"/>
      <c r="JW100" s="444"/>
      <c r="JX100" s="444"/>
      <c r="JY100" s="444"/>
      <c r="JZ100" s="444"/>
      <c r="KA100" s="444"/>
      <c r="KB100" s="444"/>
      <c r="KC100" s="444"/>
      <c r="KD100" s="444"/>
      <c r="KE100" s="444"/>
      <c r="KF100" s="444"/>
      <c r="KG100" s="444"/>
      <c r="KH100" s="444"/>
      <c r="KI100" s="444"/>
      <c r="KJ100" s="444"/>
      <c r="KK100" s="444"/>
      <c r="KL100" s="444"/>
      <c r="KM100" s="444"/>
      <c r="KN100" s="444"/>
      <c r="KO100" s="444"/>
      <c r="KP100" s="444"/>
      <c r="KQ100" s="444"/>
      <c r="KR100" s="444"/>
      <c r="KS100" s="444"/>
      <c r="KT100" s="444"/>
      <c r="KU100" s="444"/>
      <c r="KV100" s="444"/>
      <c r="KW100" s="444"/>
      <c r="KX100" s="444"/>
      <c r="KY100" s="444"/>
      <c r="KZ100" s="444"/>
      <c r="LA100" s="444"/>
      <c r="LB100" s="444"/>
      <c r="LC100" s="444"/>
      <c r="LD100" s="444"/>
      <c r="LE100" s="444"/>
      <c r="LF100" s="444"/>
      <c r="LG100" s="444"/>
      <c r="LH100" s="444"/>
      <c r="LI100" s="444"/>
      <c r="LJ100" s="444"/>
      <c r="LK100" s="444"/>
      <c r="LL100" s="444"/>
      <c r="LM100" s="444"/>
      <c r="LN100" s="444"/>
      <c r="LO100" s="444"/>
      <c r="LP100" s="444"/>
      <c r="LQ100" s="444"/>
      <c r="LR100" s="444"/>
      <c r="LS100" s="444"/>
      <c r="LT100" s="444"/>
      <c r="LU100" s="444"/>
      <c r="LV100" s="444"/>
      <c r="LW100" s="444"/>
      <c r="LX100" s="444"/>
      <c r="LY100" s="444"/>
      <c r="LZ100" s="444"/>
      <c r="MA100" s="444"/>
      <c r="MB100" s="444"/>
      <c r="MC100" s="444"/>
      <c r="MD100" s="444"/>
      <c r="ME100" s="444"/>
      <c r="MF100" s="444"/>
      <c r="MG100" s="444"/>
      <c r="MH100" s="444"/>
      <c r="MI100" s="444"/>
      <c r="MJ100" s="444"/>
      <c r="MK100" s="444"/>
      <c r="ML100" s="444"/>
      <c r="MM100" s="444"/>
      <c r="MN100" s="444"/>
      <c r="MO100" s="444"/>
      <c r="MP100" s="444"/>
      <c r="MQ100" s="444"/>
      <c r="MR100" s="444"/>
      <c r="MS100" s="444"/>
      <c r="MT100" s="444"/>
      <c r="MU100" s="444"/>
      <c r="MV100" s="444"/>
      <c r="MW100" s="444"/>
      <c r="MX100" s="444"/>
      <c r="MY100" s="444"/>
      <c r="MZ100" s="444"/>
      <c r="NA100" s="444"/>
      <c r="NB100" s="444"/>
      <c r="NC100" s="444"/>
      <c r="ND100" s="444"/>
      <c r="NE100" s="444"/>
      <c r="NF100" s="444"/>
      <c r="NG100" s="444"/>
      <c r="NH100" s="444"/>
      <c r="NI100" s="444"/>
      <c r="NJ100" s="444"/>
      <c r="NK100" s="444"/>
      <c r="NL100" s="444"/>
      <c r="NM100" s="444"/>
      <c r="NN100" s="444"/>
      <c r="NO100" s="444"/>
      <c r="NP100" s="444"/>
      <c r="NQ100" s="444"/>
      <c r="NR100" s="444"/>
      <c r="NS100" s="444"/>
      <c r="NT100" s="444"/>
      <c r="NU100" s="444"/>
      <c r="NV100" s="444"/>
      <c r="NW100" s="444"/>
      <c r="NX100" s="444"/>
      <c r="NY100" s="444"/>
      <c r="NZ100" s="444"/>
      <c r="OA100" s="444"/>
      <c r="OB100" s="444"/>
      <c r="OC100" s="444"/>
      <c r="OD100" s="444"/>
      <c r="OE100" s="444"/>
      <c r="OF100" s="444"/>
      <c r="OG100" s="444"/>
      <c r="OH100" s="444"/>
      <c r="OI100" s="444"/>
      <c r="OJ100" s="444"/>
      <c r="OK100" s="444"/>
      <c r="OL100" s="444"/>
      <c r="OM100" s="444"/>
      <c r="ON100" s="444"/>
      <c r="OO100" s="444"/>
      <c r="OP100" s="444"/>
      <c r="OQ100" s="444"/>
      <c r="OR100" s="444"/>
      <c r="OS100" s="444"/>
      <c r="OT100" s="444"/>
      <c r="OU100" s="444"/>
      <c r="OV100" s="444"/>
      <c r="OW100" s="444"/>
      <c r="OX100" s="444"/>
      <c r="OY100" s="444"/>
      <c r="OZ100" s="444"/>
      <c r="PA100" s="444"/>
      <c r="PB100" s="444"/>
      <c r="PC100" s="444"/>
      <c r="PD100" s="444"/>
      <c r="PE100" s="444"/>
      <c r="PF100" s="444"/>
      <c r="PG100" s="444"/>
      <c r="PH100" s="444"/>
      <c r="PI100" s="444"/>
      <c r="PJ100" s="444"/>
      <c r="PK100" s="444"/>
      <c r="PL100" s="444"/>
      <c r="PM100" s="444"/>
      <c r="PN100" s="444"/>
      <c r="PO100" s="444"/>
      <c r="PP100" s="444"/>
      <c r="PQ100" s="444"/>
      <c r="PR100" s="444"/>
      <c r="PS100" s="444"/>
      <c r="PT100" s="444"/>
      <c r="PU100" s="444"/>
      <c r="PV100" s="444"/>
      <c r="PW100" s="444"/>
      <c r="PX100" s="444"/>
      <c r="PY100" s="444"/>
      <c r="PZ100" s="444"/>
      <c r="QA100" s="444"/>
      <c r="QB100" s="444"/>
      <c r="QC100" s="444"/>
      <c r="QD100" s="444"/>
      <c r="QE100" s="444"/>
      <c r="QF100" s="444"/>
      <c r="QG100" s="444"/>
      <c r="QH100" s="444"/>
      <c r="QI100" s="444"/>
      <c r="QJ100" s="444"/>
      <c r="QK100" s="444"/>
      <c r="QL100" s="444"/>
      <c r="QM100" s="444"/>
      <c r="QN100" s="444"/>
      <c r="QO100" s="444"/>
      <c r="QP100" s="444"/>
      <c r="QQ100" s="444"/>
      <c r="QR100" s="444"/>
      <c r="QS100" s="444"/>
      <c r="QT100" s="444"/>
      <c r="QU100" s="444"/>
      <c r="QV100" s="444"/>
      <c r="QW100" s="444"/>
      <c r="QX100" s="444"/>
      <c r="QY100" s="444"/>
      <c r="QZ100" s="444"/>
      <c r="RA100" s="444"/>
      <c r="RB100" s="444"/>
      <c r="RC100" s="444"/>
      <c r="RD100" s="444"/>
      <c r="RE100" s="444"/>
      <c r="RF100" s="444"/>
      <c r="RG100" s="444"/>
      <c r="RH100" s="444"/>
      <c r="RI100" s="444"/>
      <c r="RJ100" s="444"/>
      <c r="RK100" s="444"/>
      <c r="RL100" s="444"/>
      <c r="RM100" s="444"/>
      <c r="RN100" s="444"/>
      <c r="RO100" s="444"/>
      <c r="RP100" s="444"/>
      <c r="RQ100" s="444"/>
      <c r="RR100" s="444"/>
      <c r="RS100" s="444"/>
      <c r="RT100" s="444"/>
      <c r="RU100" s="444"/>
      <c r="RV100" s="444"/>
      <c r="RW100" s="444"/>
      <c r="RX100" s="444"/>
      <c r="RY100" s="444"/>
      <c r="RZ100" s="444"/>
      <c r="SA100" s="444"/>
      <c r="SB100" s="444"/>
      <c r="SC100" s="444"/>
      <c r="SD100" s="444"/>
      <c r="SE100" s="444"/>
      <c r="SF100" s="444"/>
      <c r="SG100" s="444"/>
      <c r="SH100" s="444"/>
      <c r="SI100" s="444"/>
      <c r="SJ100" s="444"/>
      <c r="SK100" s="444"/>
      <c r="SL100" s="444"/>
      <c r="SM100" s="444"/>
      <c r="SN100" s="444"/>
      <c r="SO100" s="444"/>
      <c r="SP100" s="444"/>
      <c r="SQ100" s="444"/>
      <c r="SR100" s="444"/>
      <c r="SS100" s="444"/>
      <c r="ST100" s="444"/>
      <c r="SU100" s="444"/>
      <c r="SV100" s="444"/>
      <c r="SW100" s="444"/>
      <c r="SX100" s="444"/>
      <c r="SY100" s="444"/>
      <c r="SZ100" s="444"/>
      <c r="TA100" s="444"/>
      <c r="TB100" s="444"/>
      <c r="TC100" s="444"/>
      <c r="TD100" s="444"/>
      <c r="TE100" s="444"/>
      <c r="TF100" s="444"/>
      <c r="TG100" s="444"/>
      <c r="TH100" s="444"/>
      <c r="TI100" s="444"/>
      <c r="TJ100" s="444"/>
      <c r="TK100" s="444"/>
      <c r="TL100" s="444"/>
      <c r="TM100" s="444"/>
      <c r="TN100" s="444"/>
      <c r="TO100" s="444"/>
      <c r="TP100" s="444"/>
      <c r="TQ100" s="444"/>
      <c r="TR100" s="444"/>
      <c r="TS100" s="444"/>
      <c r="TT100" s="444"/>
      <c r="TU100" s="444"/>
      <c r="TV100" s="444"/>
      <c r="TW100" s="444"/>
      <c r="TX100" s="444"/>
      <c r="TY100" s="444"/>
      <c r="TZ100" s="444"/>
      <c r="UA100" s="444"/>
      <c r="UB100" s="444"/>
      <c r="UC100" s="444"/>
      <c r="UD100" s="444"/>
      <c r="UE100" s="444"/>
      <c r="UF100" s="444"/>
      <c r="UG100" s="444"/>
      <c r="UH100" s="444"/>
      <c r="UI100" s="444"/>
      <c r="UJ100" s="444"/>
      <c r="UK100" s="444"/>
      <c r="UL100" s="444"/>
      <c r="UM100" s="444"/>
      <c r="UN100" s="444"/>
      <c r="UO100" s="444"/>
      <c r="UP100" s="444"/>
      <c r="UQ100" s="444"/>
      <c r="UR100" s="444"/>
      <c r="US100" s="444"/>
      <c r="UT100" s="444"/>
      <c r="UU100" s="444"/>
      <c r="UV100" s="444"/>
      <c r="UW100" s="444"/>
      <c r="UX100" s="444"/>
      <c r="UY100" s="444"/>
      <c r="UZ100" s="444"/>
      <c r="VA100" s="444"/>
      <c r="VB100" s="444"/>
      <c r="VC100" s="444"/>
      <c r="VD100" s="444"/>
      <c r="VE100" s="444"/>
      <c r="VF100" s="444"/>
      <c r="VG100" s="444"/>
      <c r="VH100" s="444"/>
      <c r="VI100" s="444"/>
      <c r="VJ100" s="444"/>
      <c r="VK100" s="444"/>
      <c r="VL100" s="444"/>
      <c r="VM100" s="444"/>
      <c r="VN100" s="444"/>
      <c r="VO100" s="444"/>
      <c r="VP100" s="444"/>
      <c r="VQ100" s="444"/>
      <c r="VR100" s="444"/>
      <c r="VS100" s="444"/>
      <c r="VT100" s="444"/>
      <c r="VU100" s="444"/>
      <c r="VV100" s="444"/>
      <c r="VW100" s="444"/>
      <c r="VX100" s="444"/>
      <c r="VY100" s="444"/>
      <c r="VZ100" s="444"/>
      <c r="WA100" s="444"/>
      <c r="WB100" s="444"/>
      <c r="WC100" s="444"/>
      <c r="WD100" s="444"/>
      <c r="WE100" s="444"/>
      <c r="WF100" s="444"/>
      <c r="WG100" s="444"/>
      <c r="WH100" s="444"/>
      <c r="WI100" s="444"/>
      <c r="WJ100" s="444"/>
      <c r="WK100" s="444"/>
      <c r="WL100" s="444"/>
      <c r="WM100" s="444"/>
      <c r="WN100" s="444"/>
      <c r="WO100" s="444"/>
      <c r="WP100" s="444"/>
      <c r="WQ100" s="444"/>
      <c r="WR100" s="444"/>
      <c r="WS100" s="444"/>
      <c r="WT100" s="444"/>
      <c r="WU100" s="444"/>
      <c r="WV100" s="444"/>
      <c r="WW100" s="444"/>
      <c r="WX100" s="444"/>
      <c r="WY100" s="444"/>
      <c r="WZ100" s="444"/>
      <c r="XA100" s="444"/>
      <c r="XB100" s="444"/>
      <c r="XC100" s="444"/>
      <c r="XD100" s="444"/>
      <c r="XE100" s="444"/>
      <c r="XF100" s="444"/>
      <c r="XG100" s="738"/>
    </row>
    <row r="101" spans="1:631" s="740" customFormat="1" ht="14.4">
      <c r="A101" s="444"/>
      <c r="B101" s="1163" t="s">
        <v>779</v>
      </c>
      <c r="C101" s="1164" t="s">
        <v>858</v>
      </c>
      <c r="D101" s="1172">
        <v>15</v>
      </c>
      <c r="E101" s="374">
        <f t="shared" ref="E101:E132" si="32">(L101/$L$154)*D101</f>
        <v>8.797650574925471E-2</v>
      </c>
      <c r="F101" s="1166" t="s">
        <v>27</v>
      </c>
      <c r="G101" s="1167">
        <v>7</v>
      </c>
      <c r="H101" s="1168">
        <f t="shared" si="27"/>
        <v>1457.1428571428571</v>
      </c>
      <c r="I101" s="1169"/>
      <c r="J101" s="1169"/>
      <c r="K101" s="447">
        <f t="shared" si="22"/>
        <v>0</v>
      </c>
      <c r="L101" s="448">
        <v>10200</v>
      </c>
      <c r="M101" s="447"/>
      <c r="N101" s="1170"/>
      <c r="O101" s="1170"/>
      <c r="P101" s="449"/>
      <c r="Q101" s="1170"/>
      <c r="R101" s="449"/>
      <c r="S101" s="450"/>
      <c r="T101" s="449"/>
      <c r="U101" s="451">
        <v>67.11</v>
      </c>
      <c r="V101" s="450"/>
      <c r="W101" s="449"/>
      <c r="X101" s="449">
        <f>-PV(Discount_Rate,D101,U101)*G101</f>
        <v>4070.5599356580879</v>
      </c>
      <c r="Y101" s="452">
        <f t="shared" ref="Y101" si="33">IF(L101=0,0,(HLOOKUP(F101,ACElectric_2014_2015,D101+1,FALSE)))</f>
        <v>1.2899265949816721</v>
      </c>
      <c r="Z101" s="450">
        <f t="shared" ref="Z101" si="34">Y101*L101</f>
        <v>13157.251268813056</v>
      </c>
      <c r="AA101" s="453"/>
      <c r="AB101" s="1171"/>
      <c r="AC101" s="444"/>
      <c r="AD101" s="444"/>
      <c r="AE101" s="444"/>
      <c r="AF101" s="444"/>
      <c r="AG101" s="444"/>
      <c r="AH101" s="444"/>
      <c r="AI101" s="444"/>
      <c r="AJ101" s="444"/>
      <c r="AK101" s="444"/>
      <c r="AL101" s="444"/>
      <c r="AM101" s="444"/>
      <c r="AN101" s="444"/>
      <c r="AO101" s="444"/>
      <c r="AP101" s="444"/>
      <c r="AQ101" s="444"/>
      <c r="AR101" s="444"/>
      <c r="AS101" s="444"/>
      <c r="AT101" s="444"/>
      <c r="AU101" s="444"/>
      <c r="AV101" s="444"/>
      <c r="AW101" s="444"/>
      <c r="AX101" s="444"/>
      <c r="AY101" s="444"/>
      <c r="AZ101" s="444"/>
      <c r="BA101" s="444"/>
      <c r="BB101" s="444"/>
      <c r="BC101" s="444"/>
      <c r="BD101" s="444"/>
      <c r="BE101" s="444"/>
      <c r="BF101" s="444"/>
      <c r="BG101" s="444"/>
      <c r="BH101" s="444"/>
      <c r="BI101" s="444"/>
      <c r="BJ101" s="444"/>
      <c r="BK101" s="444"/>
      <c r="BL101" s="444"/>
      <c r="BM101" s="444"/>
      <c r="BN101" s="444"/>
      <c r="BO101" s="444"/>
      <c r="BP101" s="444"/>
      <c r="BQ101" s="444"/>
      <c r="BR101" s="444"/>
      <c r="BS101" s="444"/>
      <c r="BT101" s="444"/>
      <c r="BU101" s="444"/>
      <c r="BV101" s="444"/>
      <c r="BW101" s="444"/>
      <c r="BX101" s="444"/>
      <c r="BY101" s="444"/>
      <c r="BZ101" s="444"/>
      <c r="CA101" s="444"/>
      <c r="CB101" s="444"/>
      <c r="CC101" s="444"/>
      <c r="CD101" s="444"/>
      <c r="CE101" s="444"/>
      <c r="CF101" s="444"/>
      <c r="CG101" s="444"/>
      <c r="CH101" s="444"/>
      <c r="CI101" s="444"/>
      <c r="CJ101" s="444"/>
      <c r="CK101" s="444"/>
      <c r="CL101" s="444"/>
      <c r="CM101" s="444"/>
      <c r="CN101" s="444"/>
      <c r="CO101" s="444"/>
      <c r="CP101" s="444"/>
      <c r="CQ101" s="444"/>
      <c r="CR101" s="444"/>
      <c r="CS101" s="444"/>
      <c r="CT101" s="444"/>
      <c r="CU101" s="444"/>
      <c r="CV101" s="444"/>
      <c r="CW101" s="444"/>
      <c r="CX101" s="444"/>
      <c r="CY101" s="444"/>
      <c r="CZ101" s="444"/>
      <c r="DA101" s="444"/>
      <c r="DB101" s="444"/>
      <c r="DC101" s="444"/>
      <c r="DD101" s="444"/>
      <c r="DE101" s="444"/>
      <c r="DF101" s="444"/>
      <c r="DG101" s="444"/>
      <c r="DH101" s="444"/>
      <c r="DI101" s="444"/>
      <c r="DJ101" s="444"/>
      <c r="DK101" s="444"/>
      <c r="DL101" s="444"/>
      <c r="DM101" s="444"/>
      <c r="DN101" s="444"/>
      <c r="DO101" s="444"/>
      <c r="DP101" s="444"/>
      <c r="DQ101" s="444"/>
      <c r="DR101" s="444"/>
      <c r="DS101" s="444"/>
      <c r="DT101" s="444"/>
      <c r="DU101" s="444"/>
      <c r="DV101" s="444"/>
      <c r="DW101" s="444"/>
      <c r="DX101" s="444"/>
      <c r="DY101" s="444"/>
      <c r="DZ101" s="444"/>
      <c r="EA101" s="444"/>
      <c r="EB101" s="444"/>
      <c r="EC101" s="444"/>
      <c r="ED101" s="444"/>
      <c r="EE101" s="444"/>
      <c r="EF101" s="444"/>
      <c r="EG101" s="444"/>
      <c r="EH101" s="444"/>
      <c r="EI101" s="444"/>
      <c r="EJ101" s="444"/>
      <c r="EK101" s="444"/>
      <c r="EL101" s="444"/>
      <c r="EM101" s="444"/>
      <c r="EN101" s="444"/>
      <c r="EO101" s="444"/>
      <c r="EP101" s="444"/>
      <c r="EQ101" s="444"/>
      <c r="ER101" s="444"/>
      <c r="ES101" s="444"/>
      <c r="ET101" s="444"/>
      <c r="EU101" s="444"/>
      <c r="EV101" s="444"/>
      <c r="EW101" s="444"/>
      <c r="EX101" s="444"/>
      <c r="EY101" s="444"/>
      <c r="EZ101" s="444"/>
      <c r="FA101" s="444"/>
      <c r="FB101" s="444"/>
      <c r="FC101" s="444"/>
      <c r="FD101" s="444"/>
      <c r="FE101" s="444"/>
      <c r="FF101" s="444"/>
      <c r="FG101" s="444"/>
      <c r="FH101" s="444"/>
      <c r="FI101" s="444"/>
      <c r="FJ101" s="444"/>
      <c r="FK101" s="444"/>
      <c r="FL101" s="444"/>
      <c r="FM101" s="444"/>
      <c r="FN101" s="444"/>
      <c r="FO101" s="444"/>
      <c r="FP101" s="444"/>
      <c r="FQ101" s="444"/>
      <c r="FR101" s="444"/>
      <c r="FS101" s="444"/>
      <c r="FT101" s="444"/>
      <c r="FU101" s="444"/>
      <c r="FV101" s="444"/>
      <c r="FW101" s="444"/>
      <c r="FX101" s="444"/>
      <c r="FY101" s="444"/>
      <c r="FZ101" s="444"/>
      <c r="GA101" s="444"/>
      <c r="GB101" s="444"/>
      <c r="GC101" s="444"/>
      <c r="GD101" s="444"/>
      <c r="GE101" s="444"/>
      <c r="GF101" s="444"/>
      <c r="GG101" s="444"/>
      <c r="GH101" s="444"/>
      <c r="GI101" s="444"/>
      <c r="GJ101" s="444"/>
      <c r="GK101" s="444"/>
      <c r="GL101" s="444"/>
      <c r="GM101" s="444"/>
      <c r="GN101" s="444"/>
      <c r="GO101" s="444"/>
      <c r="GP101" s="444"/>
      <c r="GQ101" s="444"/>
      <c r="GR101" s="444"/>
      <c r="GS101" s="444"/>
      <c r="GT101" s="444"/>
      <c r="GU101" s="444"/>
      <c r="GV101" s="444"/>
      <c r="GW101" s="444"/>
      <c r="GX101" s="444"/>
      <c r="GY101" s="444"/>
      <c r="GZ101" s="444"/>
      <c r="HA101" s="444"/>
      <c r="HB101" s="444"/>
      <c r="HC101" s="444"/>
      <c r="HD101" s="444"/>
      <c r="HE101" s="444"/>
      <c r="HF101" s="444"/>
      <c r="HG101" s="444"/>
      <c r="HH101" s="444"/>
      <c r="HI101" s="444"/>
      <c r="HJ101" s="444"/>
      <c r="HK101" s="444"/>
      <c r="HL101" s="444"/>
      <c r="HM101" s="444"/>
      <c r="HN101" s="444"/>
      <c r="HO101" s="444"/>
      <c r="HP101" s="444"/>
      <c r="HQ101" s="444"/>
      <c r="HR101" s="444"/>
      <c r="HS101" s="444"/>
      <c r="HT101" s="444"/>
      <c r="HU101" s="444"/>
      <c r="HV101" s="444"/>
      <c r="HW101" s="444"/>
      <c r="HX101" s="444"/>
      <c r="HY101" s="444"/>
      <c r="HZ101" s="444"/>
      <c r="IA101" s="444"/>
      <c r="IB101" s="444"/>
      <c r="IC101" s="444"/>
      <c r="ID101" s="444"/>
      <c r="IE101" s="444"/>
      <c r="IF101" s="444"/>
      <c r="IG101" s="444"/>
      <c r="IH101" s="444"/>
      <c r="II101" s="444"/>
      <c r="IJ101" s="444"/>
      <c r="IK101" s="444"/>
      <c r="IL101" s="444"/>
      <c r="IM101" s="444"/>
      <c r="IN101" s="444"/>
      <c r="IO101" s="444"/>
      <c r="IP101" s="444"/>
      <c r="IQ101" s="444"/>
      <c r="IR101" s="444"/>
      <c r="IS101" s="444"/>
      <c r="IT101" s="444"/>
      <c r="IU101" s="444"/>
      <c r="IV101" s="444"/>
      <c r="IW101" s="444"/>
      <c r="IX101" s="444"/>
      <c r="IY101" s="444"/>
      <c r="IZ101" s="444"/>
      <c r="JA101" s="444"/>
      <c r="JB101" s="444"/>
      <c r="JC101" s="444"/>
      <c r="JD101" s="444"/>
      <c r="JE101" s="444"/>
      <c r="JF101" s="444"/>
      <c r="JG101" s="444"/>
      <c r="JH101" s="444"/>
      <c r="JI101" s="444"/>
      <c r="JJ101" s="444"/>
      <c r="JK101" s="444"/>
      <c r="JL101" s="444"/>
      <c r="JM101" s="444"/>
      <c r="JN101" s="444"/>
      <c r="JO101" s="444"/>
      <c r="JP101" s="444"/>
      <c r="JQ101" s="444"/>
      <c r="JR101" s="444"/>
      <c r="JS101" s="444"/>
      <c r="JT101" s="444"/>
      <c r="JU101" s="444"/>
      <c r="JV101" s="444"/>
      <c r="JW101" s="444"/>
      <c r="JX101" s="444"/>
      <c r="JY101" s="444"/>
      <c r="JZ101" s="444"/>
      <c r="KA101" s="444"/>
      <c r="KB101" s="444"/>
      <c r="KC101" s="444"/>
      <c r="KD101" s="444"/>
      <c r="KE101" s="444"/>
      <c r="KF101" s="444"/>
      <c r="KG101" s="444"/>
      <c r="KH101" s="444"/>
      <c r="KI101" s="444"/>
      <c r="KJ101" s="444"/>
      <c r="KK101" s="444"/>
      <c r="KL101" s="444"/>
      <c r="KM101" s="444"/>
      <c r="KN101" s="444"/>
      <c r="KO101" s="444"/>
      <c r="KP101" s="444"/>
      <c r="KQ101" s="444"/>
      <c r="KR101" s="444"/>
      <c r="KS101" s="444"/>
      <c r="KT101" s="444"/>
      <c r="KU101" s="444"/>
      <c r="KV101" s="444"/>
      <c r="KW101" s="444"/>
      <c r="KX101" s="444"/>
      <c r="KY101" s="444"/>
      <c r="KZ101" s="444"/>
      <c r="LA101" s="444"/>
      <c r="LB101" s="444"/>
      <c r="LC101" s="444"/>
      <c r="LD101" s="444"/>
      <c r="LE101" s="444"/>
      <c r="LF101" s="444"/>
      <c r="LG101" s="444"/>
      <c r="LH101" s="444"/>
      <c r="LI101" s="444"/>
      <c r="LJ101" s="444"/>
      <c r="LK101" s="444"/>
      <c r="LL101" s="444"/>
      <c r="LM101" s="444"/>
      <c r="LN101" s="444"/>
      <c r="LO101" s="444"/>
      <c r="LP101" s="444"/>
      <c r="LQ101" s="444"/>
      <c r="LR101" s="444"/>
      <c r="LS101" s="444"/>
      <c r="LT101" s="444"/>
      <c r="LU101" s="444"/>
      <c r="LV101" s="444"/>
      <c r="LW101" s="444"/>
      <c r="LX101" s="444"/>
      <c r="LY101" s="444"/>
      <c r="LZ101" s="444"/>
      <c r="MA101" s="444"/>
      <c r="MB101" s="444"/>
      <c r="MC101" s="444"/>
      <c r="MD101" s="444"/>
      <c r="ME101" s="444"/>
      <c r="MF101" s="444"/>
      <c r="MG101" s="444"/>
      <c r="MH101" s="444"/>
      <c r="MI101" s="444"/>
      <c r="MJ101" s="444"/>
      <c r="MK101" s="444"/>
      <c r="ML101" s="444"/>
      <c r="MM101" s="444"/>
      <c r="MN101" s="444"/>
      <c r="MO101" s="444"/>
      <c r="MP101" s="444"/>
      <c r="MQ101" s="444"/>
      <c r="MR101" s="444"/>
      <c r="MS101" s="444"/>
      <c r="MT101" s="444"/>
      <c r="MU101" s="444"/>
      <c r="MV101" s="444"/>
      <c r="MW101" s="444"/>
      <c r="MX101" s="444"/>
      <c r="MY101" s="444"/>
      <c r="MZ101" s="444"/>
      <c r="NA101" s="444"/>
      <c r="NB101" s="444"/>
      <c r="NC101" s="444"/>
      <c r="ND101" s="444"/>
      <c r="NE101" s="444"/>
      <c r="NF101" s="444"/>
      <c r="NG101" s="444"/>
      <c r="NH101" s="444"/>
      <c r="NI101" s="444"/>
      <c r="NJ101" s="444"/>
      <c r="NK101" s="444"/>
      <c r="NL101" s="444"/>
      <c r="NM101" s="444"/>
      <c r="NN101" s="444"/>
      <c r="NO101" s="444"/>
      <c r="NP101" s="444"/>
      <c r="NQ101" s="444"/>
      <c r="NR101" s="444"/>
      <c r="NS101" s="444"/>
      <c r="NT101" s="444"/>
      <c r="NU101" s="444"/>
      <c r="NV101" s="444"/>
      <c r="NW101" s="444"/>
      <c r="NX101" s="444"/>
      <c r="NY101" s="444"/>
      <c r="NZ101" s="444"/>
      <c r="OA101" s="444"/>
      <c r="OB101" s="444"/>
      <c r="OC101" s="444"/>
      <c r="OD101" s="444"/>
      <c r="OE101" s="444"/>
      <c r="OF101" s="444"/>
      <c r="OG101" s="444"/>
      <c r="OH101" s="444"/>
      <c r="OI101" s="444"/>
      <c r="OJ101" s="444"/>
      <c r="OK101" s="444"/>
      <c r="OL101" s="444"/>
      <c r="OM101" s="444"/>
      <c r="ON101" s="444"/>
      <c r="OO101" s="444"/>
      <c r="OP101" s="444"/>
      <c r="OQ101" s="444"/>
      <c r="OR101" s="444"/>
      <c r="OS101" s="444"/>
      <c r="OT101" s="444"/>
      <c r="OU101" s="444"/>
      <c r="OV101" s="444"/>
      <c r="OW101" s="444"/>
      <c r="OX101" s="444"/>
      <c r="OY101" s="444"/>
      <c r="OZ101" s="444"/>
      <c r="PA101" s="444"/>
      <c r="PB101" s="444"/>
      <c r="PC101" s="444"/>
      <c r="PD101" s="444"/>
      <c r="PE101" s="444"/>
      <c r="PF101" s="444"/>
      <c r="PG101" s="444"/>
      <c r="PH101" s="444"/>
      <c r="PI101" s="444"/>
      <c r="PJ101" s="444"/>
      <c r="PK101" s="444"/>
      <c r="PL101" s="444"/>
      <c r="PM101" s="444"/>
      <c r="PN101" s="444"/>
      <c r="PO101" s="444"/>
      <c r="PP101" s="444"/>
      <c r="PQ101" s="444"/>
      <c r="PR101" s="444"/>
      <c r="PS101" s="444"/>
      <c r="PT101" s="444"/>
      <c r="PU101" s="444"/>
      <c r="PV101" s="444"/>
      <c r="PW101" s="444"/>
      <c r="PX101" s="444"/>
      <c r="PY101" s="444"/>
      <c r="PZ101" s="444"/>
      <c r="QA101" s="444"/>
      <c r="QB101" s="444"/>
      <c r="QC101" s="444"/>
      <c r="QD101" s="444"/>
      <c r="QE101" s="444"/>
      <c r="QF101" s="444"/>
      <c r="QG101" s="444"/>
      <c r="QH101" s="444"/>
      <c r="QI101" s="444"/>
      <c r="QJ101" s="444"/>
      <c r="QK101" s="444"/>
      <c r="QL101" s="444"/>
      <c r="QM101" s="444"/>
      <c r="QN101" s="444"/>
      <c r="QO101" s="444"/>
      <c r="QP101" s="444"/>
      <c r="QQ101" s="444"/>
      <c r="QR101" s="444"/>
      <c r="QS101" s="444"/>
      <c r="QT101" s="444"/>
      <c r="QU101" s="444"/>
      <c r="QV101" s="444"/>
      <c r="QW101" s="444"/>
      <c r="QX101" s="444"/>
      <c r="QY101" s="444"/>
      <c r="QZ101" s="444"/>
      <c r="RA101" s="444"/>
      <c r="RB101" s="444"/>
      <c r="RC101" s="444"/>
      <c r="RD101" s="444"/>
      <c r="RE101" s="444"/>
      <c r="RF101" s="444"/>
      <c r="RG101" s="444"/>
      <c r="RH101" s="444"/>
      <c r="RI101" s="444"/>
      <c r="RJ101" s="444"/>
      <c r="RK101" s="444"/>
      <c r="RL101" s="444"/>
      <c r="RM101" s="444"/>
      <c r="RN101" s="444"/>
      <c r="RO101" s="444"/>
      <c r="RP101" s="444"/>
      <c r="RQ101" s="444"/>
      <c r="RR101" s="444"/>
      <c r="RS101" s="444"/>
      <c r="RT101" s="444"/>
      <c r="RU101" s="444"/>
      <c r="RV101" s="444"/>
      <c r="RW101" s="444"/>
      <c r="RX101" s="444"/>
      <c r="RY101" s="444"/>
      <c r="RZ101" s="444"/>
      <c r="SA101" s="444"/>
      <c r="SB101" s="444"/>
      <c r="SC101" s="444"/>
      <c r="SD101" s="444"/>
      <c r="SE101" s="444"/>
      <c r="SF101" s="444"/>
      <c r="SG101" s="444"/>
      <c r="SH101" s="444"/>
      <c r="SI101" s="444"/>
      <c r="SJ101" s="444"/>
      <c r="SK101" s="444"/>
      <c r="SL101" s="444"/>
      <c r="SM101" s="444"/>
      <c r="SN101" s="444"/>
      <c r="SO101" s="444"/>
      <c r="SP101" s="444"/>
      <c r="SQ101" s="444"/>
      <c r="SR101" s="444"/>
      <c r="SS101" s="444"/>
      <c r="ST101" s="444"/>
      <c r="SU101" s="444"/>
      <c r="SV101" s="444"/>
      <c r="SW101" s="444"/>
      <c r="SX101" s="444"/>
      <c r="SY101" s="444"/>
      <c r="SZ101" s="444"/>
      <c r="TA101" s="444"/>
      <c r="TB101" s="444"/>
      <c r="TC101" s="444"/>
      <c r="TD101" s="444"/>
      <c r="TE101" s="444"/>
      <c r="TF101" s="444"/>
      <c r="TG101" s="444"/>
      <c r="TH101" s="444"/>
      <c r="TI101" s="444"/>
      <c r="TJ101" s="444"/>
      <c r="TK101" s="444"/>
      <c r="TL101" s="444"/>
      <c r="TM101" s="444"/>
      <c r="TN101" s="444"/>
      <c r="TO101" s="444"/>
      <c r="TP101" s="444"/>
      <c r="TQ101" s="444"/>
      <c r="TR101" s="444"/>
      <c r="TS101" s="444"/>
      <c r="TT101" s="444"/>
      <c r="TU101" s="444"/>
      <c r="TV101" s="444"/>
      <c r="TW101" s="444"/>
      <c r="TX101" s="444"/>
      <c r="TY101" s="444"/>
      <c r="TZ101" s="444"/>
      <c r="UA101" s="444"/>
      <c r="UB101" s="444"/>
      <c r="UC101" s="444"/>
      <c r="UD101" s="444"/>
      <c r="UE101" s="444"/>
      <c r="UF101" s="444"/>
      <c r="UG101" s="444"/>
      <c r="UH101" s="444"/>
      <c r="UI101" s="444"/>
      <c r="UJ101" s="444"/>
      <c r="UK101" s="444"/>
      <c r="UL101" s="444"/>
      <c r="UM101" s="444"/>
      <c r="UN101" s="444"/>
      <c r="UO101" s="444"/>
      <c r="UP101" s="444"/>
      <c r="UQ101" s="444"/>
      <c r="UR101" s="444"/>
      <c r="US101" s="444"/>
      <c r="UT101" s="444"/>
      <c r="UU101" s="444"/>
      <c r="UV101" s="444"/>
      <c r="UW101" s="444"/>
      <c r="UX101" s="444"/>
      <c r="UY101" s="444"/>
      <c r="UZ101" s="444"/>
      <c r="VA101" s="444"/>
      <c r="VB101" s="444"/>
      <c r="VC101" s="444"/>
      <c r="VD101" s="444"/>
      <c r="VE101" s="444"/>
      <c r="VF101" s="444"/>
      <c r="VG101" s="444"/>
      <c r="VH101" s="444"/>
      <c r="VI101" s="444"/>
      <c r="VJ101" s="444"/>
      <c r="VK101" s="444"/>
      <c r="VL101" s="444"/>
      <c r="VM101" s="444"/>
      <c r="VN101" s="444"/>
      <c r="VO101" s="444"/>
      <c r="VP101" s="444"/>
      <c r="VQ101" s="444"/>
      <c r="VR101" s="444"/>
      <c r="VS101" s="444"/>
      <c r="VT101" s="444"/>
      <c r="VU101" s="444"/>
      <c r="VV101" s="444"/>
      <c r="VW101" s="444"/>
      <c r="VX101" s="444"/>
      <c r="VY101" s="444"/>
      <c r="VZ101" s="444"/>
      <c r="WA101" s="444"/>
      <c r="WB101" s="444"/>
      <c r="WC101" s="444"/>
      <c r="WD101" s="444"/>
      <c r="WE101" s="444"/>
      <c r="WF101" s="444"/>
      <c r="WG101" s="444"/>
      <c r="WH101" s="444"/>
      <c r="WI101" s="444"/>
      <c r="WJ101" s="444"/>
      <c r="WK101" s="444"/>
      <c r="WL101" s="444"/>
      <c r="WM101" s="444"/>
      <c r="WN101" s="444"/>
      <c r="WO101" s="444"/>
      <c r="WP101" s="444"/>
      <c r="WQ101" s="444"/>
      <c r="WR101" s="444"/>
      <c r="WS101" s="444"/>
      <c r="WT101" s="444"/>
      <c r="WU101" s="444"/>
      <c r="WV101" s="444"/>
      <c r="WW101" s="444"/>
      <c r="WX101" s="444"/>
      <c r="WY101" s="444"/>
      <c r="WZ101" s="444"/>
      <c r="XA101" s="444"/>
      <c r="XB101" s="444"/>
      <c r="XC101" s="444"/>
      <c r="XD101" s="444"/>
      <c r="XE101" s="444"/>
      <c r="XF101" s="444"/>
      <c r="XG101" s="738"/>
    </row>
    <row r="102" spans="1:631" s="740" customFormat="1" ht="14.4">
      <c r="A102" s="444"/>
      <c r="B102" s="1163" t="s">
        <v>779</v>
      </c>
      <c r="C102" s="1164" t="s">
        <v>1412</v>
      </c>
      <c r="D102" s="1172"/>
      <c r="E102" s="374">
        <f t="shared" si="32"/>
        <v>0</v>
      </c>
      <c r="F102" s="1166"/>
      <c r="G102" s="1167">
        <v>7</v>
      </c>
      <c r="H102" s="1168">
        <f t="shared" si="27"/>
        <v>0</v>
      </c>
      <c r="I102" s="1169"/>
      <c r="J102" s="1169"/>
      <c r="K102" s="447">
        <f t="shared" si="22"/>
        <v>0</v>
      </c>
      <c r="L102" s="448">
        <v>0</v>
      </c>
      <c r="M102" s="447"/>
      <c r="N102" s="1170"/>
      <c r="O102" s="1170"/>
      <c r="P102" s="449"/>
      <c r="Q102" s="1170"/>
      <c r="R102" s="449"/>
      <c r="S102" s="450"/>
      <c r="T102" s="449"/>
      <c r="U102" s="451"/>
      <c r="V102" s="450"/>
      <c r="W102" s="449"/>
      <c r="X102" s="449"/>
      <c r="Y102" s="452"/>
      <c r="Z102" s="450"/>
      <c r="AA102" s="453"/>
      <c r="AB102" s="1171"/>
      <c r="AC102" s="444"/>
      <c r="AD102" s="444"/>
      <c r="AE102" s="444"/>
      <c r="AF102" s="444"/>
      <c r="AG102" s="444"/>
      <c r="AH102" s="444"/>
      <c r="AI102" s="444"/>
      <c r="AJ102" s="444"/>
      <c r="AK102" s="444"/>
      <c r="AL102" s="444"/>
      <c r="AM102" s="444"/>
      <c r="AN102" s="444"/>
      <c r="AO102" s="444"/>
      <c r="AP102" s="444"/>
      <c r="AQ102" s="444"/>
      <c r="AR102" s="444"/>
      <c r="AS102" s="444"/>
      <c r="AT102" s="444"/>
      <c r="AU102" s="444"/>
      <c r="AV102" s="444"/>
      <c r="AW102" s="444"/>
      <c r="AX102" s="444"/>
      <c r="AY102" s="444"/>
      <c r="AZ102" s="444"/>
      <c r="BA102" s="444"/>
      <c r="BB102" s="444"/>
      <c r="BC102" s="444"/>
      <c r="BD102" s="444"/>
      <c r="BE102" s="444"/>
      <c r="BF102" s="444"/>
      <c r="BG102" s="444"/>
      <c r="BH102" s="444"/>
      <c r="BI102" s="444"/>
      <c r="BJ102" s="444"/>
      <c r="BK102" s="444"/>
      <c r="BL102" s="444"/>
      <c r="BM102" s="444"/>
      <c r="BN102" s="444"/>
      <c r="BO102" s="444"/>
      <c r="BP102" s="444"/>
      <c r="BQ102" s="444"/>
      <c r="BR102" s="444"/>
      <c r="BS102" s="444"/>
      <c r="BT102" s="444"/>
      <c r="BU102" s="444"/>
      <c r="BV102" s="444"/>
      <c r="BW102" s="444"/>
      <c r="BX102" s="444"/>
      <c r="BY102" s="444"/>
      <c r="BZ102" s="444"/>
      <c r="CA102" s="444"/>
      <c r="CB102" s="444"/>
      <c r="CC102" s="444"/>
      <c r="CD102" s="444"/>
      <c r="CE102" s="444"/>
      <c r="CF102" s="444"/>
      <c r="CG102" s="444"/>
      <c r="CH102" s="444"/>
      <c r="CI102" s="444"/>
      <c r="CJ102" s="444"/>
      <c r="CK102" s="444"/>
      <c r="CL102" s="444"/>
      <c r="CM102" s="444"/>
      <c r="CN102" s="444"/>
      <c r="CO102" s="444"/>
      <c r="CP102" s="444"/>
      <c r="CQ102" s="444"/>
      <c r="CR102" s="444"/>
      <c r="CS102" s="444"/>
      <c r="CT102" s="444"/>
      <c r="CU102" s="444"/>
      <c r="CV102" s="444"/>
      <c r="CW102" s="444"/>
      <c r="CX102" s="444"/>
      <c r="CY102" s="444"/>
      <c r="CZ102" s="444"/>
      <c r="DA102" s="444"/>
      <c r="DB102" s="444"/>
      <c r="DC102" s="444"/>
      <c r="DD102" s="444"/>
      <c r="DE102" s="444"/>
      <c r="DF102" s="444"/>
      <c r="DG102" s="444"/>
      <c r="DH102" s="444"/>
      <c r="DI102" s="444"/>
      <c r="DJ102" s="444"/>
      <c r="DK102" s="444"/>
      <c r="DL102" s="444"/>
      <c r="DM102" s="444"/>
      <c r="DN102" s="444"/>
      <c r="DO102" s="444"/>
      <c r="DP102" s="444"/>
      <c r="DQ102" s="444"/>
      <c r="DR102" s="444"/>
      <c r="DS102" s="444"/>
      <c r="DT102" s="444"/>
      <c r="DU102" s="444"/>
      <c r="DV102" s="444"/>
      <c r="DW102" s="444"/>
      <c r="DX102" s="444"/>
      <c r="DY102" s="444"/>
      <c r="DZ102" s="444"/>
      <c r="EA102" s="444"/>
      <c r="EB102" s="444"/>
      <c r="EC102" s="444"/>
      <c r="ED102" s="444"/>
      <c r="EE102" s="444"/>
      <c r="EF102" s="444"/>
      <c r="EG102" s="444"/>
      <c r="EH102" s="444"/>
      <c r="EI102" s="444"/>
      <c r="EJ102" s="444"/>
      <c r="EK102" s="444"/>
      <c r="EL102" s="444"/>
      <c r="EM102" s="444"/>
      <c r="EN102" s="444"/>
      <c r="EO102" s="444"/>
      <c r="EP102" s="444"/>
      <c r="EQ102" s="444"/>
      <c r="ER102" s="444"/>
      <c r="ES102" s="444"/>
      <c r="ET102" s="444"/>
      <c r="EU102" s="444"/>
      <c r="EV102" s="444"/>
      <c r="EW102" s="444"/>
      <c r="EX102" s="444"/>
      <c r="EY102" s="444"/>
      <c r="EZ102" s="444"/>
      <c r="FA102" s="444"/>
      <c r="FB102" s="444"/>
      <c r="FC102" s="444"/>
      <c r="FD102" s="444"/>
      <c r="FE102" s="444"/>
      <c r="FF102" s="444"/>
      <c r="FG102" s="444"/>
      <c r="FH102" s="444"/>
      <c r="FI102" s="444"/>
      <c r="FJ102" s="444"/>
      <c r="FK102" s="444"/>
      <c r="FL102" s="444"/>
      <c r="FM102" s="444"/>
      <c r="FN102" s="444"/>
      <c r="FO102" s="444"/>
      <c r="FP102" s="444"/>
      <c r="FQ102" s="444"/>
      <c r="FR102" s="444"/>
      <c r="FS102" s="444"/>
      <c r="FT102" s="444"/>
      <c r="FU102" s="444"/>
      <c r="FV102" s="444"/>
      <c r="FW102" s="444"/>
      <c r="FX102" s="444"/>
      <c r="FY102" s="444"/>
      <c r="FZ102" s="444"/>
      <c r="GA102" s="444"/>
      <c r="GB102" s="444"/>
      <c r="GC102" s="444"/>
      <c r="GD102" s="444"/>
      <c r="GE102" s="444"/>
      <c r="GF102" s="444"/>
      <c r="GG102" s="444"/>
      <c r="GH102" s="444"/>
      <c r="GI102" s="444"/>
      <c r="GJ102" s="444"/>
      <c r="GK102" s="444"/>
      <c r="GL102" s="444"/>
      <c r="GM102" s="444"/>
      <c r="GN102" s="444"/>
      <c r="GO102" s="444"/>
      <c r="GP102" s="444"/>
      <c r="GQ102" s="444"/>
      <c r="GR102" s="444"/>
      <c r="GS102" s="444"/>
      <c r="GT102" s="444"/>
      <c r="GU102" s="444"/>
      <c r="GV102" s="444"/>
      <c r="GW102" s="444"/>
      <c r="GX102" s="444"/>
      <c r="GY102" s="444"/>
      <c r="GZ102" s="444"/>
      <c r="HA102" s="444"/>
      <c r="HB102" s="444"/>
      <c r="HC102" s="444"/>
      <c r="HD102" s="444"/>
      <c r="HE102" s="444"/>
      <c r="HF102" s="444"/>
      <c r="HG102" s="444"/>
      <c r="HH102" s="444"/>
      <c r="HI102" s="444"/>
      <c r="HJ102" s="444"/>
      <c r="HK102" s="444"/>
      <c r="HL102" s="444"/>
      <c r="HM102" s="444"/>
      <c r="HN102" s="444"/>
      <c r="HO102" s="444"/>
      <c r="HP102" s="444"/>
      <c r="HQ102" s="444"/>
      <c r="HR102" s="444"/>
      <c r="HS102" s="444"/>
      <c r="HT102" s="444"/>
      <c r="HU102" s="444"/>
      <c r="HV102" s="444"/>
      <c r="HW102" s="444"/>
      <c r="HX102" s="444"/>
      <c r="HY102" s="444"/>
      <c r="HZ102" s="444"/>
      <c r="IA102" s="444"/>
      <c r="IB102" s="444"/>
      <c r="IC102" s="444"/>
      <c r="ID102" s="444"/>
      <c r="IE102" s="444"/>
      <c r="IF102" s="444"/>
      <c r="IG102" s="444"/>
      <c r="IH102" s="444"/>
      <c r="II102" s="444"/>
      <c r="IJ102" s="444"/>
      <c r="IK102" s="444"/>
      <c r="IL102" s="444"/>
      <c r="IM102" s="444"/>
      <c r="IN102" s="444"/>
      <c r="IO102" s="444"/>
      <c r="IP102" s="444"/>
      <c r="IQ102" s="444"/>
      <c r="IR102" s="444"/>
      <c r="IS102" s="444"/>
      <c r="IT102" s="444"/>
      <c r="IU102" s="444"/>
      <c r="IV102" s="444"/>
      <c r="IW102" s="444"/>
      <c r="IX102" s="444"/>
      <c r="IY102" s="444"/>
      <c r="IZ102" s="444"/>
      <c r="JA102" s="444"/>
      <c r="JB102" s="444"/>
      <c r="JC102" s="444"/>
      <c r="JD102" s="444"/>
      <c r="JE102" s="444"/>
      <c r="JF102" s="444"/>
      <c r="JG102" s="444"/>
      <c r="JH102" s="444"/>
      <c r="JI102" s="444"/>
      <c r="JJ102" s="444"/>
      <c r="JK102" s="444"/>
      <c r="JL102" s="444"/>
      <c r="JM102" s="444"/>
      <c r="JN102" s="444"/>
      <c r="JO102" s="444"/>
      <c r="JP102" s="444"/>
      <c r="JQ102" s="444"/>
      <c r="JR102" s="444"/>
      <c r="JS102" s="444"/>
      <c r="JT102" s="444"/>
      <c r="JU102" s="444"/>
      <c r="JV102" s="444"/>
      <c r="JW102" s="444"/>
      <c r="JX102" s="444"/>
      <c r="JY102" s="444"/>
      <c r="JZ102" s="444"/>
      <c r="KA102" s="444"/>
      <c r="KB102" s="444"/>
      <c r="KC102" s="444"/>
      <c r="KD102" s="444"/>
      <c r="KE102" s="444"/>
      <c r="KF102" s="444"/>
      <c r="KG102" s="444"/>
      <c r="KH102" s="444"/>
      <c r="KI102" s="444"/>
      <c r="KJ102" s="444"/>
      <c r="KK102" s="444"/>
      <c r="KL102" s="444"/>
      <c r="KM102" s="444"/>
      <c r="KN102" s="444"/>
      <c r="KO102" s="444"/>
      <c r="KP102" s="444"/>
      <c r="KQ102" s="444"/>
      <c r="KR102" s="444"/>
      <c r="KS102" s="444"/>
      <c r="KT102" s="444"/>
      <c r="KU102" s="444"/>
      <c r="KV102" s="444"/>
      <c r="KW102" s="444"/>
      <c r="KX102" s="444"/>
      <c r="KY102" s="444"/>
      <c r="KZ102" s="444"/>
      <c r="LA102" s="444"/>
      <c r="LB102" s="444"/>
      <c r="LC102" s="444"/>
      <c r="LD102" s="444"/>
      <c r="LE102" s="444"/>
      <c r="LF102" s="444"/>
      <c r="LG102" s="444"/>
      <c r="LH102" s="444"/>
      <c r="LI102" s="444"/>
      <c r="LJ102" s="444"/>
      <c r="LK102" s="444"/>
      <c r="LL102" s="444"/>
      <c r="LM102" s="444"/>
      <c r="LN102" s="444"/>
      <c r="LO102" s="444"/>
      <c r="LP102" s="444"/>
      <c r="LQ102" s="444"/>
      <c r="LR102" s="444"/>
      <c r="LS102" s="444"/>
      <c r="LT102" s="444"/>
      <c r="LU102" s="444"/>
      <c r="LV102" s="444"/>
      <c r="LW102" s="444"/>
      <c r="LX102" s="444"/>
      <c r="LY102" s="444"/>
      <c r="LZ102" s="444"/>
      <c r="MA102" s="444"/>
      <c r="MB102" s="444"/>
      <c r="MC102" s="444"/>
      <c r="MD102" s="444"/>
      <c r="ME102" s="444"/>
      <c r="MF102" s="444"/>
      <c r="MG102" s="444"/>
      <c r="MH102" s="444"/>
      <c r="MI102" s="444"/>
      <c r="MJ102" s="444"/>
      <c r="MK102" s="444"/>
      <c r="ML102" s="444"/>
      <c r="MM102" s="444"/>
      <c r="MN102" s="444"/>
      <c r="MO102" s="444"/>
      <c r="MP102" s="444"/>
      <c r="MQ102" s="444"/>
      <c r="MR102" s="444"/>
      <c r="MS102" s="444"/>
      <c r="MT102" s="444"/>
      <c r="MU102" s="444"/>
      <c r="MV102" s="444"/>
      <c r="MW102" s="444"/>
      <c r="MX102" s="444"/>
      <c r="MY102" s="444"/>
      <c r="MZ102" s="444"/>
      <c r="NA102" s="444"/>
      <c r="NB102" s="444"/>
      <c r="NC102" s="444"/>
      <c r="ND102" s="444"/>
      <c r="NE102" s="444"/>
      <c r="NF102" s="444"/>
      <c r="NG102" s="444"/>
      <c r="NH102" s="444"/>
      <c r="NI102" s="444"/>
      <c r="NJ102" s="444"/>
      <c r="NK102" s="444"/>
      <c r="NL102" s="444"/>
      <c r="NM102" s="444"/>
      <c r="NN102" s="444"/>
      <c r="NO102" s="444"/>
      <c r="NP102" s="444"/>
      <c r="NQ102" s="444"/>
      <c r="NR102" s="444"/>
      <c r="NS102" s="444"/>
      <c r="NT102" s="444"/>
      <c r="NU102" s="444"/>
      <c r="NV102" s="444"/>
      <c r="NW102" s="444"/>
      <c r="NX102" s="444"/>
      <c r="NY102" s="444"/>
      <c r="NZ102" s="444"/>
      <c r="OA102" s="444"/>
      <c r="OB102" s="444"/>
      <c r="OC102" s="444"/>
      <c r="OD102" s="444"/>
      <c r="OE102" s="444"/>
      <c r="OF102" s="444"/>
      <c r="OG102" s="444"/>
      <c r="OH102" s="444"/>
      <c r="OI102" s="444"/>
      <c r="OJ102" s="444"/>
      <c r="OK102" s="444"/>
      <c r="OL102" s="444"/>
      <c r="OM102" s="444"/>
      <c r="ON102" s="444"/>
      <c r="OO102" s="444"/>
      <c r="OP102" s="444"/>
      <c r="OQ102" s="444"/>
      <c r="OR102" s="444"/>
      <c r="OS102" s="444"/>
      <c r="OT102" s="444"/>
      <c r="OU102" s="444"/>
      <c r="OV102" s="444"/>
      <c r="OW102" s="444"/>
      <c r="OX102" s="444"/>
      <c r="OY102" s="444"/>
      <c r="OZ102" s="444"/>
      <c r="PA102" s="444"/>
      <c r="PB102" s="444"/>
      <c r="PC102" s="444"/>
      <c r="PD102" s="444"/>
      <c r="PE102" s="444"/>
      <c r="PF102" s="444"/>
      <c r="PG102" s="444"/>
      <c r="PH102" s="444"/>
      <c r="PI102" s="444"/>
      <c r="PJ102" s="444"/>
      <c r="PK102" s="444"/>
      <c r="PL102" s="444"/>
      <c r="PM102" s="444"/>
      <c r="PN102" s="444"/>
      <c r="PO102" s="444"/>
      <c r="PP102" s="444"/>
      <c r="PQ102" s="444"/>
      <c r="PR102" s="444"/>
      <c r="PS102" s="444"/>
      <c r="PT102" s="444"/>
      <c r="PU102" s="444"/>
      <c r="PV102" s="444"/>
      <c r="PW102" s="444"/>
      <c r="PX102" s="444"/>
      <c r="PY102" s="444"/>
      <c r="PZ102" s="444"/>
      <c r="QA102" s="444"/>
      <c r="QB102" s="444"/>
      <c r="QC102" s="444"/>
      <c r="QD102" s="444"/>
      <c r="QE102" s="444"/>
      <c r="QF102" s="444"/>
      <c r="QG102" s="444"/>
      <c r="QH102" s="444"/>
      <c r="QI102" s="444"/>
      <c r="QJ102" s="444"/>
      <c r="QK102" s="444"/>
      <c r="QL102" s="444"/>
      <c r="QM102" s="444"/>
      <c r="QN102" s="444"/>
      <c r="QO102" s="444"/>
      <c r="QP102" s="444"/>
      <c r="QQ102" s="444"/>
      <c r="QR102" s="444"/>
      <c r="QS102" s="444"/>
      <c r="QT102" s="444"/>
      <c r="QU102" s="444"/>
      <c r="QV102" s="444"/>
      <c r="QW102" s="444"/>
      <c r="QX102" s="444"/>
      <c r="QY102" s="444"/>
      <c r="QZ102" s="444"/>
      <c r="RA102" s="444"/>
      <c r="RB102" s="444"/>
      <c r="RC102" s="444"/>
      <c r="RD102" s="444"/>
      <c r="RE102" s="444"/>
      <c r="RF102" s="444"/>
      <c r="RG102" s="444"/>
      <c r="RH102" s="444"/>
      <c r="RI102" s="444"/>
      <c r="RJ102" s="444"/>
      <c r="RK102" s="444"/>
      <c r="RL102" s="444"/>
      <c r="RM102" s="444"/>
      <c r="RN102" s="444"/>
      <c r="RO102" s="444"/>
      <c r="RP102" s="444"/>
      <c r="RQ102" s="444"/>
      <c r="RR102" s="444"/>
      <c r="RS102" s="444"/>
      <c r="RT102" s="444"/>
      <c r="RU102" s="444"/>
      <c r="RV102" s="444"/>
      <c r="RW102" s="444"/>
      <c r="RX102" s="444"/>
      <c r="RY102" s="444"/>
      <c r="RZ102" s="444"/>
      <c r="SA102" s="444"/>
      <c r="SB102" s="444"/>
      <c r="SC102" s="444"/>
      <c r="SD102" s="444"/>
      <c r="SE102" s="444"/>
      <c r="SF102" s="444"/>
      <c r="SG102" s="444"/>
      <c r="SH102" s="444"/>
      <c r="SI102" s="444"/>
      <c r="SJ102" s="444"/>
      <c r="SK102" s="444"/>
      <c r="SL102" s="444"/>
      <c r="SM102" s="444"/>
      <c r="SN102" s="444"/>
      <c r="SO102" s="444"/>
      <c r="SP102" s="444"/>
      <c r="SQ102" s="444"/>
      <c r="SR102" s="444"/>
      <c r="SS102" s="444"/>
      <c r="ST102" s="444"/>
      <c r="SU102" s="444"/>
      <c r="SV102" s="444"/>
      <c r="SW102" s="444"/>
      <c r="SX102" s="444"/>
      <c r="SY102" s="444"/>
      <c r="SZ102" s="444"/>
      <c r="TA102" s="444"/>
      <c r="TB102" s="444"/>
      <c r="TC102" s="444"/>
      <c r="TD102" s="444"/>
      <c r="TE102" s="444"/>
      <c r="TF102" s="444"/>
      <c r="TG102" s="444"/>
      <c r="TH102" s="444"/>
      <c r="TI102" s="444"/>
      <c r="TJ102" s="444"/>
      <c r="TK102" s="444"/>
      <c r="TL102" s="444"/>
      <c r="TM102" s="444"/>
      <c r="TN102" s="444"/>
      <c r="TO102" s="444"/>
      <c r="TP102" s="444"/>
      <c r="TQ102" s="444"/>
      <c r="TR102" s="444"/>
      <c r="TS102" s="444"/>
      <c r="TT102" s="444"/>
      <c r="TU102" s="444"/>
      <c r="TV102" s="444"/>
      <c r="TW102" s="444"/>
      <c r="TX102" s="444"/>
      <c r="TY102" s="444"/>
      <c r="TZ102" s="444"/>
      <c r="UA102" s="444"/>
      <c r="UB102" s="444"/>
      <c r="UC102" s="444"/>
      <c r="UD102" s="444"/>
      <c r="UE102" s="444"/>
      <c r="UF102" s="444"/>
      <c r="UG102" s="444"/>
      <c r="UH102" s="444"/>
      <c r="UI102" s="444"/>
      <c r="UJ102" s="444"/>
      <c r="UK102" s="444"/>
      <c r="UL102" s="444"/>
      <c r="UM102" s="444"/>
      <c r="UN102" s="444"/>
      <c r="UO102" s="444"/>
      <c r="UP102" s="444"/>
      <c r="UQ102" s="444"/>
      <c r="UR102" s="444"/>
      <c r="US102" s="444"/>
      <c r="UT102" s="444"/>
      <c r="UU102" s="444"/>
      <c r="UV102" s="444"/>
      <c r="UW102" s="444"/>
      <c r="UX102" s="444"/>
      <c r="UY102" s="444"/>
      <c r="UZ102" s="444"/>
      <c r="VA102" s="444"/>
      <c r="VB102" s="444"/>
      <c r="VC102" s="444"/>
      <c r="VD102" s="444"/>
      <c r="VE102" s="444"/>
      <c r="VF102" s="444"/>
      <c r="VG102" s="444"/>
      <c r="VH102" s="444"/>
      <c r="VI102" s="444"/>
      <c r="VJ102" s="444"/>
      <c r="VK102" s="444"/>
      <c r="VL102" s="444"/>
      <c r="VM102" s="444"/>
      <c r="VN102" s="444"/>
      <c r="VO102" s="444"/>
      <c r="VP102" s="444"/>
      <c r="VQ102" s="444"/>
      <c r="VR102" s="444"/>
      <c r="VS102" s="444"/>
      <c r="VT102" s="444"/>
      <c r="VU102" s="444"/>
      <c r="VV102" s="444"/>
      <c r="VW102" s="444"/>
      <c r="VX102" s="444"/>
      <c r="VY102" s="444"/>
      <c r="VZ102" s="444"/>
      <c r="WA102" s="444"/>
      <c r="WB102" s="444"/>
      <c r="WC102" s="444"/>
      <c r="WD102" s="444"/>
      <c r="WE102" s="444"/>
      <c r="WF102" s="444"/>
      <c r="WG102" s="444"/>
      <c r="WH102" s="444"/>
      <c r="WI102" s="444"/>
      <c r="WJ102" s="444"/>
      <c r="WK102" s="444"/>
      <c r="WL102" s="444"/>
      <c r="WM102" s="444"/>
      <c r="WN102" s="444"/>
      <c r="WO102" s="444"/>
      <c r="WP102" s="444"/>
      <c r="WQ102" s="444"/>
      <c r="WR102" s="444"/>
      <c r="WS102" s="444"/>
      <c r="WT102" s="444"/>
      <c r="WU102" s="444"/>
      <c r="WV102" s="444"/>
      <c r="WW102" s="444"/>
      <c r="WX102" s="444"/>
      <c r="WY102" s="444"/>
      <c r="WZ102" s="444"/>
      <c r="XA102" s="444"/>
      <c r="XB102" s="444"/>
      <c r="XC102" s="444"/>
      <c r="XD102" s="444"/>
      <c r="XE102" s="444"/>
      <c r="XF102" s="444"/>
      <c r="XG102" s="738"/>
    </row>
    <row r="103" spans="1:631" s="740" customFormat="1" ht="14.4">
      <c r="A103" s="444"/>
      <c r="B103" s="1163" t="s">
        <v>779</v>
      </c>
      <c r="C103" s="1164" t="s">
        <v>1413</v>
      </c>
      <c r="D103" s="1172"/>
      <c r="E103" s="374">
        <f t="shared" si="32"/>
        <v>0</v>
      </c>
      <c r="F103" s="1166"/>
      <c r="G103" s="1167">
        <v>1</v>
      </c>
      <c r="H103" s="1168">
        <f t="shared" si="27"/>
        <v>0</v>
      </c>
      <c r="I103" s="1169"/>
      <c r="J103" s="1169"/>
      <c r="K103" s="447">
        <f t="shared" si="22"/>
        <v>0</v>
      </c>
      <c r="L103" s="448">
        <v>0</v>
      </c>
      <c r="M103" s="447"/>
      <c r="N103" s="1170"/>
      <c r="O103" s="1170"/>
      <c r="P103" s="449"/>
      <c r="Q103" s="1170"/>
      <c r="R103" s="449"/>
      <c r="S103" s="450"/>
      <c r="T103" s="449"/>
      <c r="U103" s="451"/>
      <c r="V103" s="450"/>
      <c r="W103" s="449"/>
      <c r="X103" s="449"/>
      <c r="Y103" s="452"/>
      <c r="Z103" s="450"/>
      <c r="AA103" s="453"/>
      <c r="AB103" s="1171"/>
      <c r="AC103" s="444"/>
      <c r="AD103" s="444"/>
      <c r="AE103" s="444"/>
      <c r="AF103" s="444"/>
      <c r="AG103" s="444"/>
      <c r="AH103" s="444"/>
      <c r="AI103" s="444"/>
      <c r="AJ103" s="444"/>
      <c r="AK103" s="444"/>
      <c r="AL103" s="444"/>
      <c r="AM103" s="444"/>
      <c r="AN103" s="444"/>
      <c r="AO103" s="444"/>
      <c r="AP103" s="444"/>
      <c r="AQ103" s="444"/>
      <c r="AR103" s="444"/>
      <c r="AS103" s="444"/>
      <c r="AT103" s="444"/>
      <c r="AU103" s="444"/>
      <c r="AV103" s="444"/>
      <c r="AW103" s="444"/>
      <c r="AX103" s="444"/>
      <c r="AY103" s="444"/>
      <c r="AZ103" s="444"/>
      <c r="BA103" s="444"/>
      <c r="BB103" s="444"/>
      <c r="BC103" s="444"/>
      <c r="BD103" s="444"/>
      <c r="BE103" s="444"/>
      <c r="BF103" s="444"/>
      <c r="BG103" s="444"/>
      <c r="BH103" s="444"/>
      <c r="BI103" s="444"/>
      <c r="BJ103" s="444"/>
      <c r="BK103" s="444"/>
      <c r="BL103" s="444"/>
      <c r="BM103" s="444"/>
      <c r="BN103" s="444"/>
      <c r="BO103" s="444"/>
      <c r="BP103" s="444"/>
      <c r="BQ103" s="444"/>
      <c r="BR103" s="444"/>
      <c r="BS103" s="444"/>
      <c r="BT103" s="444"/>
      <c r="BU103" s="444"/>
      <c r="BV103" s="444"/>
      <c r="BW103" s="444"/>
      <c r="BX103" s="444"/>
      <c r="BY103" s="444"/>
      <c r="BZ103" s="444"/>
      <c r="CA103" s="444"/>
      <c r="CB103" s="444"/>
      <c r="CC103" s="444"/>
      <c r="CD103" s="444"/>
      <c r="CE103" s="444"/>
      <c r="CF103" s="444"/>
      <c r="CG103" s="444"/>
      <c r="CH103" s="444"/>
      <c r="CI103" s="444"/>
      <c r="CJ103" s="444"/>
      <c r="CK103" s="444"/>
      <c r="CL103" s="444"/>
      <c r="CM103" s="444"/>
      <c r="CN103" s="444"/>
      <c r="CO103" s="444"/>
      <c r="CP103" s="444"/>
      <c r="CQ103" s="444"/>
      <c r="CR103" s="444"/>
      <c r="CS103" s="444"/>
      <c r="CT103" s="444"/>
      <c r="CU103" s="444"/>
      <c r="CV103" s="444"/>
      <c r="CW103" s="444"/>
      <c r="CX103" s="444"/>
      <c r="CY103" s="444"/>
      <c r="CZ103" s="444"/>
      <c r="DA103" s="444"/>
      <c r="DB103" s="444"/>
      <c r="DC103" s="444"/>
      <c r="DD103" s="444"/>
      <c r="DE103" s="444"/>
      <c r="DF103" s="444"/>
      <c r="DG103" s="444"/>
      <c r="DH103" s="444"/>
      <c r="DI103" s="444"/>
      <c r="DJ103" s="444"/>
      <c r="DK103" s="444"/>
      <c r="DL103" s="444"/>
      <c r="DM103" s="444"/>
      <c r="DN103" s="444"/>
      <c r="DO103" s="444"/>
      <c r="DP103" s="444"/>
      <c r="DQ103" s="444"/>
      <c r="DR103" s="444"/>
      <c r="DS103" s="444"/>
      <c r="DT103" s="444"/>
      <c r="DU103" s="444"/>
      <c r="DV103" s="444"/>
      <c r="DW103" s="444"/>
      <c r="DX103" s="444"/>
      <c r="DY103" s="444"/>
      <c r="DZ103" s="444"/>
      <c r="EA103" s="444"/>
      <c r="EB103" s="444"/>
      <c r="EC103" s="444"/>
      <c r="ED103" s="444"/>
      <c r="EE103" s="444"/>
      <c r="EF103" s="444"/>
      <c r="EG103" s="444"/>
      <c r="EH103" s="444"/>
      <c r="EI103" s="444"/>
      <c r="EJ103" s="444"/>
      <c r="EK103" s="444"/>
      <c r="EL103" s="444"/>
      <c r="EM103" s="444"/>
      <c r="EN103" s="444"/>
      <c r="EO103" s="444"/>
      <c r="EP103" s="444"/>
      <c r="EQ103" s="444"/>
      <c r="ER103" s="444"/>
      <c r="ES103" s="444"/>
      <c r="ET103" s="444"/>
      <c r="EU103" s="444"/>
      <c r="EV103" s="444"/>
      <c r="EW103" s="444"/>
      <c r="EX103" s="444"/>
      <c r="EY103" s="444"/>
      <c r="EZ103" s="444"/>
      <c r="FA103" s="444"/>
      <c r="FB103" s="444"/>
      <c r="FC103" s="444"/>
      <c r="FD103" s="444"/>
      <c r="FE103" s="444"/>
      <c r="FF103" s="444"/>
      <c r="FG103" s="444"/>
      <c r="FH103" s="444"/>
      <c r="FI103" s="444"/>
      <c r="FJ103" s="444"/>
      <c r="FK103" s="444"/>
      <c r="FL103" s="444"/>
      <c r="FM103" s="444"/>
      <c r="FN103" s="444"/>
      <c r="FO103" s="444"/>
      <c r="FP103" s="444"/>
      <c r="FQ103" s="444"/>
      <c r="FR103" s="444"/>
      <c r="FS103" s="444"/>
      <c r="FT103" s="444"/>
      <c r="FU103" s="444"/>
      <c r="FV103" s="444"/>
      <c r="FW103" s="444"/>
      <c r="FX103" s="444"/>
      <c r="FY103" s="444"/>
      <c r="FZ103" s="444"/>
      <c r="GA103" s="444"/>
      <c r="GB103" s="444"/>
      <c r="GC103" s="444"/>
      <c r="GD103" s="444"/>
      <c r="GE103" s="444"/>
      <c r="GF103" s="444"/>
      <c r="GG103" s="444"/>
      <c r="GH103" s="444"/>
      <c r="GI103" s="444"/>
      <c r="GJ103" s="444"/>
      <c r="GK103" s="444"/>
      <c r="GL103" s="444"/>
      <c r="GM103" s="444"/>
      <c r="GN103" s="444"/>
      <c r="GO103" s="444"/>
      <c r="GP103" s="444"/>
      <c r="GQ103" s="444"/>
      <c r="GR103" s="444"/>
      <c r="GS103" s="444"/>
      <c r="GT103" s="444"/>
      <c r="GU103" s="444"/>
      <c r="GV103" s="444"/>
      <c r="GW103" s="444"/>
      <c r="GX103" s="444"/>
      <c r="GY103" s="444"/>
      <c r="GZ103" s="444"/>
      <c r="HA103" s="444"/>
      <c r="HB103" s="444"/>
      <c r="HC103" s="444"/>
      <c r="HD103" s="444"/>
      <c r="HE103" s="444"/>
      <c r="HF103" s="444"/>
      <c r="HG103" s="444"/>
      <c r="HH103" s="444"/>
      <c r="HI103" s="444"/>
      <c r="HJ103" s="444"/>
      <c r="HK103" s="444"/>
      <c r="HL103" s="444"/>
      <c r="HM103" s="444"/>
      <c r="HN103" s="444"/>
      <c r="HO103" s="444"/>
      <c r="HP103" s="444"/>
      <c r="HQ103" s="444"/>
      <c r="HR103" s="444"/>
      <c r="HS103" s="444"/>
      <c r="HT103" s="444"/>
      <c r="HU103" s="444"/>
      <c r="HV103" s="444"/>
      <c r="HW103" s="444"/>
      <c r="HX103" s="444"/>
      <c r="HY103" s="444"/>
      <c r="HZ103" s="444"/>
      <c r="IA103" s="444"/>
      <c r="IB103" s="444"/>
      <c r="IC103" s="444"/>
      <c r="ID103" s="444"/>
      <c r="IE103" s="444"/>
      <c r="IF103" s="444"/>
      <c r="IG103" s="444"/>
      <c r="IH103" s="444"/>
      <c r="II103" s="444"/>
      <c r="IJ103" s="444"/>
      <c r="IK103" s="444"/>
      <c r="IL103" s="444"/>
      <c r="IM103" s="444"/>
      <c r="IN103" s="444"/>
      <c r="IO103" s="444"/>
      <c r="IP103" s="444"/>
      <c r="IQ103" s="444"/>
      <c r="IR103" s="444"/>
      <c r="IS103" s="444"/>
      <c r="IT103" s="444"/>
      <c r="IU103" s="444"/>
      <c r="IV103" s="444"/>
      <c r="IW103" s="444"/>
      <c r="IX103" s="444"/>
      <c r="IY103" s="444"/>
      <c r="IZ103" s="444"/>
      <c r="JA103" s="444"/>
      <c r="JB103" s="444"/>
      <c r="JC103" s="444"/>
      <c r="JD103" s="444"/>
      <c r="JE103" s="444"/>
      <c r="JF103" s="444"/>
      <c r="JG103" s="444"/>
      <c r="JH103" s="444"/>
      <c r="JI103" s="444"/>
      <c r="JJ103" s="444"/>
      <c r="JK103" s="444"/>
      <c r="JL103" s="444"/>
      <c r="JM103" s="444"/>
      <c r="JN103" s="444"/>
      <c r="JO103" s="444"/>
      <c r="JP103" s="444"/>
      <c r="JQ103" s="444"/>
      <c r="JR103" s="444"/>
      <c r="JS103" s="444"/>
      <c r="JT103" s="444"/>
      <c r="JU103" s="444"/>
      <c r="JV103" s="444"/>
      <c r="JW103" s="444"/>
      <c r="JX103" s="444"/>
      <c r="JY103" s="444"/>
      <c r="JZ103" s="444"/>
      <c r="KA103" s="444"/>
      <c r="KB103" s="444"/>
      <c r="KC103" s="444"/>
      <c r="KD103" s="444"/>
      <c r="KE103" s="444"/>
      <c r="KF103" s="444"/>
      <c r="KG103" s="444"/>
      <c r="KH103" s="444"/>
      <c r="KI103" s="444"/>
      <c r="KJ103" s="444"/>
      <c r="KK103" s="444"/>
      <c r="KL103" s="444"/>
      <c r="KM103" s="444"/>
      <c r="KN103" s="444"/>
      <c r="KO103" s="444"/>
      <c r="KP103" s="444"/>
      <c r="KQ103" s="444"/>
      <c r="KR103" s="444"/>
      <c r="KS103" s="444"/>
      <c r="KT103" s="444"/>
      <c r="KU103" s="444"/>
      <c r="KV103" s="444"/>
      <c r="KW103" s="444"/>
      <c r="KX103" s="444"/>
      <c r="KY103" s="444"/>
      <c r="KZ103" s="444"/>
      <c r="LA103" s="444"/>
      <c r="LB103" s="444"/>
      <c r="LC103" s="444"/>
      <c r="LD103" s="444"/>
      <c r="LE103" s="444"/>
      <c r="LF103" s="444"/>
      <c r="LG103" s="444"/>
      <c r="LH103" s="444"/>
      <c r="LI103" s="444"/>
      <c r="LJ103" s="444"/>
      <c r="LK103" s="444"/>
      <c r="LL103" s="444"/>
      <c r="LM103" s="444"/>
      <c r="LN103" s="444"/>
      <c r="LO103" s="444"/>
      <c r="LP103" s="444"/>
      <c r="LQ103" s="444"/>
      <c r="LR103" s="444"/>
      <c r="LS103" s="444"/>
      <c r="LT103" s="444"/>
      <c r="LU103" s="444"/>
      <c r="LV103" s="444"/>
      <c r="LW103" s="444"/>
      <c r="LX103" s="444"/>
      <c r="LY103" s="444"/>
      <c r="LZ103" s="444"/>
      <c r="MA103" s="444"/>
      <c r="MB103" s="444"/>
      <c r="MC103" s="444"/>
      <c r="MD103" s="444"/>
      <c r="ME103" s="444"/>
      <c r="MF103" s="444"/>
      <c r="MG103" s="444"/>
      <c r="MH103" s="444"/>
      <c r="MI103" s="444"/>
      <c r="MJ103" s="444"/>
      <c r="MK103" s="444"/>
      <c r="ML103" s="444"/>
      <c r="MM103" s="444"/>
      <c r="MN103" s="444"/>
      <c r="MO103" s="444"/>
      <c r="MP103" s="444"/>
      <c r="MQ103" s="444"/>
      <c r="MR103" s="444"/>
      <c r="MS103" s="444"/>
      <c r="MT103" s="444"/>
      <c r="MU103" s="444"/>
      <c r="MV103" s="444"/>
      <c r="MW103" s="444"/>
      <c r="MX103" s="444"/>
      <c r="MY103" s="444"/>
      <c r="MZ103" s="444"/>
      <c r="NA103" s="444"/>
      <c r="NB103" s="444"/>
      <c r="NC103" s="444"/>
      <c r="ND103" s="444"/>
      <c r="NE103" s="444"/>
      <c r="NF103" s="444"/>
      <c r="NG103" s="444"/>
      <c r="NH103" s="444"/>
      <c r="NI103" s="444"/>
      <c r="NJ103" s="444"/>
      <c r="NK103" s="444"/>
      <c r="NL103" s="444"/>
      <c r="NM103" s="444"/>
      <c r="NN103" s="444"/>
      <c r="NO103" s="444"/>
      <c r="NP103" s="444"/>
      <c r="NQ103" s="444"/>
      <c r="NR103" s="444"/>
      <c r="NS103" s="444"/>
      <c r="NT103" s="444"/>
      <c r="NU103" s="444"/>
      <c r="NV103" s="444"/>
      <c r="NW103" s="444"/>
      <c r="NX103" s="444"/>
      <c r="NY103" s="444"/>
      <c r="NZ103" s="444"/>
      <c r="OA103" s="444"/>
      <c r="OB103" s="444"/>
      <c r="OC103" s="444"/>
      <c r="OD103" s="444"/>
      <c r="OE103" s="444"/>
      <c r="OF103" s="444"/>
      <c r="OG103" s="444"/>
      <c r="OH103" s="444"/>
      <c r="OI103" s="444"/>
      <c r="OJ103" s="444"/>
      <c r="OK103" s="444"/>
      <c r="OL103" s="444"/>
      <c r="OM103" s="444"/>
      <c r="ON103" s="444"/>
      <c r="OO103" s="444"/>
      <c r="OP103" s="444"/>
      <c r="OQ103" s="444"/>
      <c r="OR103" s="444"/>
      <c r="OS103" s="444"/>
      <c r="OT103" s="444"/>
      <c r="OU103" s="444"/>
      <c r="OV103" s="444"/>
      <c r="OW103" s="444"/>
      <c r="OX103" s="444"/>
      <c r="OY103" s="444"/>
      <c r="OZ103" s="444"/>
      <c r="PA103" s="444"/>
      <c r="PB103" s="444"/>
      <c r="PC103" s="444"/>
      <c r="PD103" s="444"/>
      <c r="PE103" s="444"/>
      <c r="PF103" s="444"/>
      <c r="PG103" s="444"/>
      <c r="PH103" s="444"/>
      <c r="PI103" s="444"/>
      <c r="PJ103" s="444"/>
      <c r="PK103" s="444"/>
      <c r="PL103" s="444"/>
      <c r="PM103" s="444"/>
      <c r="PN103" s="444"/>
      <c r="PO103" s="444"/>
      <c r="PP103" s="444"/>
      <c r="PQ103" s="444"/>
      <c r="PR103" s="444"/>
      <c r="PS103" s="444"/>
      <c r="PT103" s="444"/>
      <c r="PU103" s="444"/>
      <c r="PV103" s="444"/>
      <c r="PW103" s="444"/>
      <c r="PX103" s="444"/>
      <c r="PY103" s="444"/>
      <c r="PZ103" s="444"/>
      <c r="QA103" s="444"/>
      <c r="QB103" s="444"/>
      <c r="QC103" s="444"/>
      <c r="QD103" s="444"/>
      <c r="QE103" s="444"/>
      <c r="QF103" s="444"/>
      <c r="QG103" s="444"/>
      <c r="QH103" s="444"/>
      <c r="QI103" s="444"/>
      <c r="QJ103" s="444"/>
      <c r="QK103" s="444"/>
      <c r="QL103" s="444"/>
      <c r="QM103" s="444"/>
      <c r="QN103" s="444"/>
      <c r="QO103" s="444"/>
      <c r="QP103" s="444"/>
      <c r="QQ103" s="444"/>
      <c r="QR103" s="444"/>
      <c r="QS103" s="444"/>
      <c r="QT103" s="444"/>
      <c r="QU103" s="444"/>
      <c r="QV103" s="444"/>
      <c r="QW103" s="444"/>
      <c r="QX103" s="444"/>
      <c r="QY103" s="444"/>
      <c r="QZ103" s="444"/>
      <c r="RA103" s="444"/>
      <c r="RB103" s="444"/>
      <c r="RC103" s="444"/>
      <c r="RD103" s="444"/>
      <c r="RE103" s="444"/>
      <c r="RF103" s="444"/>
      <c r="RG103" s="444"/>
      <c r="RH103" s="444"/>
      <c r="RI103" s="444"/>
      <c r="RJ103" s="444"/>
      <c r="RK103" s="444"/>
      <c r="RL103" s="444"/>
      <c r="RM103" s="444"/>
      <c r="RN103" s="444"/>
      <c r="RO103" s="444"/>
      <c r="RP103" s="444"/>
      <c r="RQ103" s="444"/>
      <c r="RR103" s="444"/>
      <c r="RS103" s="444"/>
      <c r="RT103" s="444"/>
      <c r="RU103" s="444"/>
      <c r="RV103" s="444"/>
      <c r="RW103" s="444"/>
      <c r="RX103" s="444"/>
      <c r="RY103" s="444"/>
      <c r="RZ103" s="444"/>
      <c r="SA103" s="444"/>
      <c r="SB103" s="444"/>
      <c r="SC103" s="444"/>
      <c r="SD103" s="444"/>
      <c r="SE103" s="444"/>
      <c r="SF103" s="444"/>
      <c r="SG103" s="444"/>
      <c r="SH103" s="444"/>
      <c r="SI103" s="444"/>
      <c r="SJ103" s="444"/>
      <c r="SK103" s="444"/>
      <c r="SL103" s="444"/>
      <c r="SM103" s="444"/>
      <c r="SN103" s="444"/>
      <c r="SO103" s="444"/>
      <c r="SP103" s="444"/>
      <c r="SQ103" s="444"/>
      <c r="SR103" s="444"/>
      <c r="SS103" s="444"/>
      <c r="ST103" s="444"/>
      <c r="SU103" s="444"/>
      <c r="SV103" s="444"/>
      <c r="SW103" s="444"/>
      <c r="SX103" s="444"/>
      <c r="SY103" s="444"/>
      <c r="SZ103" s="444"/>
      <c r="TA103" s="444"/>
      <c r="TB103" s="444"/>
      <c r="TC103" s="444"/>
      <c r="TD103" s="444"/>
      <c r="TE103" s="444"/>
      <c r="TF103" s="444"/>
      <c r="TG103" s="444"/>
      <c r="TH103" s="444"/>
      <c r="TI103" s="444"/>
      <c r="TJ103" s="444"/>
      <c r="TK103" s="444"/>
      <c r="TL103" s="444"/>
      <c r="TM103" s="444"/>
      <c r="TN103" s="444"/>
      <c r="TO103" s="444"/>
      <c r="TP103" s="444"/>
      <c r="TQ103" s="444"/>
      <c r="TR103" s="444"/>
      <c r="TS103" s="444"/>
      <c r="TT103" s="444"/>
      <c r="TU103" s="444"/>
      <c r="TV103" s="444"/>
      <c r="TW103" s="444"/>
      <c r="TX103" s="444"/>
      <c r="TY103" s="444"/>
      <c r="TZ103" s="444"/>
      <c r="UA103" s="444"/>
      <c r="UB103" s="444"/>
      <c r="UC103" s="444"/>
      <c r="UD103" s="444"/>
      <c r="UE103" s="444"/>
      <c r="UF103" s="444"/>
      <c r="UG103" s="444"/>
      <c r="UH103" s="444"/>
      <c r="UI103" s="444"/>
      <c r="UJ103" s="444"/>
      <c r="UK103" s="444"/>
      <c r="UL103" s="444"/>
      <c r="UM103" s="444"/>
      <c r="UN103" s="444"/>
      <c r="UO103" s="444"/>
      <c r="UP103" s="444"/>
      <c r="UQ103" s="444"/>
      <c r="UR103" s="444"/>
      <c r="US103" s="444"/>
      <c r="UT103" s="444"/>
      <c r="UU103" s="444"/>
      <c r="UV103" s="444"/>
      <c r="UW103" s="444"/>
      <c r="UX103" s="444"/>
      <c r="UY103" s="444"/>
      <c r="UZ103" s="444"/>
      <c r="VA103" s="444"/>
      <c r="VB103" s="444"/>
      <c r="VC103" s="444"/>
      <c r="VD103" s="444"/>
      <c r="VE103" s="444"/>
      <c r="VF103" s="444"/>
      <c r="VG103" s="444"/>
      <c r="VH103" s="444"/>
      <c r="VI103" s="444"/>
      <c r="VJ103" s="444"/>
      <c r="VK103" s="444"/>
      <c r="VL103" s="444"/>
      <c r="VM103" s="444"/>
      <c r="VN103" s="444"/>
      <c r="VO103" s="444"/>
      <c r="VP103" s="444"/>
      <c r="VQ103" s="444"/>
      <c r="VR103" s="444"/>
      <c r="VS103" s="444"/>
      <c r="VT103" s="444"/>
      <c r="VU103" s="444"/>
      <c r="VV103" s="444"/>
      <c r="VW103" s="444"/>
      <c r="VX103" s="444"/>
      <c r="VY103" s="444"/>
      <c r="VZ103" s="444"/>
      <c r="WA103" s="444"/>
      <c r="WB103" s="444"/>
      <c r="WC103" s="444"/>
      <c r="WD103" s="444"/>
      <c r="WE103" s="444"/>
      <c r="WF103" s="444"/>
      <c r="WG103" s="444"/>
      <c r="WH103" s="444"/>
      <c r="WI103" s="444"/>
      <c r="WJ103" s="444"/>
      <c r="WK103" s="444"/>
      <c r="WL103" s="444"/>
      <c r="WM103" s="444"/>
      <c r="WN103" s="444"/>
      <c r="WO103" s="444"/>
      <c r="WP103" s="444"/>
      <c r="WQ103" s="444"/>
      <c r="WR103" s="444"/>
      <c r="WS103" s="444"/>
      <c r="WT103" s="444"/>
      <c r="WU103" s="444"/>
      <c r="WV103" s="444"/>
      <c r="WW103" s="444"/>
      <c r="WX103" s="444"/>
      <c r="WY103" s="444"/>
      <c r="WZ103" s="444"/>
      <c r="XA103" s="444"/>
      <c r="XB103" s="444"/>
      <c r="XC103" s="444"/>
      <c r="XD103" s="444"/>
      <c r="XE103" s="444"/>
      <c r="XF103" s="444"/>
      <c r="XG103" s="738"/>
    </row>
    <row r="104" spans="1:631" s="740" customFormat="1" ht="14.4">
      <c r="A104" s="444"/>
      <c r="B104" s="1163" t="s">
        <v>779</v>
      </c>
      <c r="C104" s="1164" t="s">
        <v>1414</v>
      </c>
      <c r="D104" s="1172"/>
      <c r="E104" s="374">
        <f t="shared" si="32"/>
        <v>0</v>
      </c>
      <c r="F104" s="1166"/>
      <c r="G104" s="1167">
        <v>3</v>
      </c>
      <c r="H104" s="1168">
        <f t="shared" si="27"/>
        <v>0</v>
      </c>
      <c r="I104" s="1169"/>
      <c r="J104" s="1169"/>
      <c r="K104" s="447">
        <f t="shared" si="22"/>
        <v>0</v>
      </c>
      <c r="L104" s="448">
        <v>0</v>
      </c>
      <c r="M104" s="447"/>
      <c r="N104" s="1170"/>
      <c r="O104" s="1170"/>
      <c r="P104" s="449"/>
      <c r="Q104" s="1170"/>
      <c r="R104" s="449"/>
      <c r="S104" s="450"/>
      <c r="T104" s="449"/>
      <c r="U104" s="451"/>
      <c r="V104" s="450"/>
      <c r="W104" s="449"/>
      <c r="X104" s="449"/>
      <c r="Y104" s="452"/>
      <c r="Z104" s="450"/>
      <c r="AA104" s="453"/>
      <c r="AB104" s="1171"/>
      <c r="AC104" s="444"/>
      <c r="AD104" s="444"/>
      <c r="AE104" s="444"/>
      <c r="AF104" s="444"/>
      <c r="AG104" s="444"/>
      <c r="AH104" s="444"/>
      <c r="AI104" s="444"/>
      <c r="AJ104" s="444"/>
      <c r="AK104" s="444"/>
      <c r="AL104" s="444"/>
      <c r="AM104" s="444"/>
      <c r="AN104" s="444"/>
      <c r="AO104" s="444"/>
      <c r="AP104" s="444"/>
      <c r="AQ104" s="444"/>
      <c r="AR104" s="444"/>
      <c r="AS104" s="444"/>
      <c r="AT104" s="444"/>
      <c r="AU104" s="444"/>
      <c r="AV104" s="444"/>
      <c r="AW104" s="444"/>
      <c r="AX104" s="444"/>
      <c r="AY104" s="444"/>
      <c r="AZ104" s="444"/>
      <c r="BA104" s="444"/>
      <c r="BB104" s="444"/>
      <c r="BC104" s="444"/>
      <c r="BD104" s="444"/>
      <c r="BE104" s="444"/>
      <c r="BF104" s="444"/>
      <c r="BG104" s="444"/>
      <c r="BH104" s="444"/>
      <c r="BI104" s="444"/>
      <c r="BJ104" s="444"/>
      <c r="BK104" s="444"/>
      <c r="BL104" s="444"/>
      <c r="BM104" s="444"/>
      <c r="BN104" s="444"/>
      <c r="BO104" s="444"/>
      <c r="BP104" s="444"/>
      <c r="BQ104" s="444"/>
      <c r="BR104" s="444"/>
      <c r="BS104" s="444"/>
      <c r="BT104" s="444"/>
      <c r="BU104" s="444"/>
      <c r="BV104" s="444"/>
      <c r="BW104" s="444"/>
      <c r="BX104" s="444"/>
      <c r="BY104" s="444"/>
      <c r="BZ104" s="444"/>
      <c r="CA104" s="444"/>
      <c r="CB104" s="444"/>
      <c r="CC104" s="444"/>
      <c r="CD104" s="444"/>
      <c r="CE104" s="444"/>
      <c r="CF104" s="444"/>
      <c r="CG104" s="444"/>
      <c r="CH104" s="444"/>
      <c r="CI104" s="444"/>
      <c r="CJ104" s="444"/>
      <c r="CK104" s="444"/>
      <c r="CL104" s="444"/>
      <c r="CM104" s="444"/>
      <c r="CN104" s="444"/>
      <c r="CO104" s="444"/>
      <c r="CP104" s="444"/>
      <c r="CQ104" s="444"/>
      <c r="CR104" s="444"/>
      <c r="CS104" s="444"/>
      <c r="CT104" s="444"/>
      <c r="CU104" s="444"/>
      <c r="CV104" s="444"/>
      <c r="CW104" s="444"/>
      <c r="CX104" s="444"/>
      <c r="CY104" s="444"/>
      <c r="CZ104" s="444"/>
      <c r="DA104" s="444"/>
      <c r="DB104" s="444"/>
      <c r="DC104" s="444"/>
      <c r="DD104" s="444"/>
      <c r="DE104" s="444"/>
      <c r="DF104" s="444"/>
      <c r="DG104" s="444"/>
      <c r="DH104" s="444"/>
      <c r="DI104" s="444"/>
      <c r="DJ104" s="444"/>
      <c r="DK104" s="444"/>
      <c r="DL104" s="444"/>
      <c r="DM104" s="444"/>
      <c r="DN104" s="444"/>
      <c r="DO104" s="444"/>
      <c r="DP104" s="444"/>
      <c r="DQ104" s="444"/>
      <c r="DR104" s="444"/>
      <c r="DS104" s="444"/>
      <c r="DT104" s="444"/>
      <c r="DU104" s="444"/>
      <c r="DV104" s="444"/>
      <c r="DW104" s="444"/>
      <c r="DX104" s="444"/>
      <c r="DY104" s="444"/>
      <c r="DZ104" s="444"/>
      <c r="EA104" s="444"/>
      <c r="EB104" s="444"/>
      <c r="EC104" s="444"/>
      <c r="ED104" s="444"/>
      <c r="EE104" s="444"/>
      <c r="EF104" s="444"/>
      <c r="EG104" s="444"/>
      <c r="EH104" s="444"/>
      <c r="EI104" s="444"/>
      <c r="EJ104" s="444"/>
      <c r="EK104" s="444"/>
      <c r="EL104" s="444"/>
      <c r="EM104" s="444"/>
      <c r="EN104" s="444"/>
      <c r="EO104" s="444"/>
      <c r="EP104" s="444"/>
      <c r="EQ104" s="444"/>
      <c r="ER104" s="444"/>
      <c r="ES104" s="444"/>
      <c r="ET104" s="444"/>
      <c r="EU104" s="444"/>
      <c r="EV104" s="444"/>
      <c r="EW104" s="444"/>
      <c r="EX104" s="444"/>
      <c r="EY104" s="444"/>
      <c r="EZ104" s="444"/>
      <c r="FA104" s="444"/>
      <c r="FB104" s="444"/>
      <c r="FC104" s="444"/>
      <c r="FD104" s="444"/>
      <c r="FE104" s="444"/>
      <c r="FF104" s="444"/>
      <c r="FG104" s="444"/>
      <c r="FH104" s="444"/>
      <c r="FI104" s="444"/>
      <c r="FJ104" s="444"/>
      <c r="FK104" s="444"/>
      <c r="FL104" s="444"/>
      <c r="FM104" s="444"/>
      <c r="FN104" s="444"/>
      <c r="FO104" s="444"/>
      <c r="FP104" s="444"/>
      <c r="FQ104" s="444"/>
      <c r="FR104" s="444"/>
      <c r="FS104" s="444"/>
      <c r="FT104" s="444"/>
      <c r="FU104" s="444"/>
      <c r="FV104" s="444"/>
      <c r="FW104" s="444"/>
      <c r="FX104" s="444"/>
      <c r="FY104" s="444"/>
      <c r="FZ104" s="444"/>
      <c r="GA104" s="444"/>
      <c r="GB104" s="444"/>
      <c r="GC104" s="444"/>
      <c r="GD104" s="444"/>
      <c r="GE104" s="444"/>
      <c r="GF104" s="444"/>
      <c r="GG104" s="444"/>
      <c r="GH104" s="444"/>
      <c r="GI104" s="444"/>
      <c r="GJ104" s="444"/>
      <c r="GK104" s="444"/>
      <c r="GL104" s="444"/>
      <c r="GM104" s="444"/>
      <c r="GN104" s="444"/>
      <c r="GO104" s="444"/>
      <c r="GP104" s="444"/>
      <c r="GQ104" s="444"/>
      <c r="GR104" s="444"/>
      <c r="GS104" s="444"/>
      <c r="GT104" s="444"/>
      <c r="GU104" s="444"/>
      <c r="GV104" s="444"/>
      <c r="GW104" s="444"/>
      <c r="GX104" s="444"/>
      <c r="GY104" s="444"/>
      <c r="GZ104" s="444"/>
      <c r="HA104" s="444"/>
      <c r="HB104" s="444"/>
      <c r="HC104" s="444"/>
      <c r="HD104" s="444"/>
      <c r="HE104" s="444"/>
      <c r="HF104" s="444"/>
      <c r="HG104" s="444"/>
      <c r="HH104" s="444"/>
      <c r="HI104" s="444"/>
      <c r="HJ104" s="444"/>
      <c r="HK104" s="444"/>
      <c r="HL104" s="444"/>
      <c r="HM104" s="444"/>
      <c r="HN104" s="444"/>
      <c r="HO104" s="444"/>
      <c r="HP104" s="444"/>
      <c r="HQ104" s="444"/>
      <c r="HR104" s="444"/>
      <c r="HS104" s="444"/>
      <c r="HT104" s="444"/>
      <c r="HU104" s="444"/>
      <c r="HV104" s="444"/>
      <c r="HW104" s="444"/>
      <c r="HX104" s="444"/>
      <c r="HY104" s="444"/>
      <c r="HZ104" s="444"/>
      <c r="IA104" s="444"/>
      <c r="IB104" s="444"/>
      <c r="IC104" s="444"/>
      <c r="ID104" s="444"/>
      <c r="IE104" s="444"/>
      <c r="IF104" s="444"/>
      <c r="IG104" s="444"/>
      <c r="IH104" s="444"/>
      <c r="II104" s="444"/>
      <c r="IJ104" s="444"/>
      <c r="IK104" s="444"/>
      <c r="IL104" s="444"/>
      <c r="IM104" s="444"/>
      <c r="IN104" s="444"/>
      <c r="IO104" s="444"/>
      <c r="IP104" s="444"/>
      <c r="IQ104" s="444"/>
      <c r="IR104" s="444"/>
      <c r="IS104" s="444"/>
      <c r="IT104" s="444"/>
      <c r="IU104" s="444"/>
      <c r="IV104" s="444"/>
      <c r="IW104" s="444"/>
      <c r="IX104" s="444"/>
      <c r="IY104" s="444"/>
      <c r="IZ104" s="444"/>
      <c r="JA104" s="444"/>
      <c r="JB104" s="444"/>
      <c r="JC104" s="444"/>
      <c r="JD104" s="444"/>
      <c r="JE104" s="444"/>
      <c r="JF104" s="444"/>
      <c r="JG104" s="444"/>
      <c r="JH104" s="444"/>
      <c r="JI104" s="444"/>
      <c r="JJ104" s="444"/>
      <c r="JK104" s="444"/>
      <c r="JL104" s="444"/>
      <c r="JM104" s="444"/>
      <c r="JN104" s="444"/>
      <c r="JO104" s="444"/>
      <c r="JP104" s="444"/>
      <c r="JQ104" s="444"/>
      <c r="JR104" s="444"/>
      <c r="JS104" s="444"/>
      <c r="JT104" s="444"/>
      <c r="JU104" s="444"/>
      <c r="JV104" s="444"/>
      <c r="JW104" s="444"/>
      <c r="JX104" s="444"/>
      <c r="JY104" s="444"/>
      <c r="JZ104" s="444"/>
      <c r="KA104" s="444"/>
      <c r="KB104" s="444"/>
      <c r="KC104" s="444"/>
      <c r="KD104" s="444"/>
      <c r="KE104" s="444"/>
      <c r="KF104" s="444"/>
      <c r="KG104" s="444"/>
      <c r="KH104" s="444"/>
      <c r="KI104" s="444"/>
      <c r="KJ104" s="444"/>
      <c r="KK104" s="444"/>
      <c r="KL104" s="444"/>
      <c r="KM104" s="444"/>
      <c r="KN104" s="444"/>
      <c r="KO104" s="444"/>
      <c r="KP104" s="444"/>
      <c r="KQ104" s="444"/>
      <c r="KR104" s="444"/>
      <c r="KS104" s="444"/>
      <c r="KT104" s="444"/>
      <c r="KU104" s="444"/>
      <c r="KV104" s="444"/>
      <c r="KW104" s="444"/>
      <c r="KX104" s="444"/>
      <c r="KY104" s="444"/>
      <c r="KZ104" s="444"/>
      <c r="LA104" s="444"/>
      <c r="LB104" s="444"/>
      <c r="LC104" s="444"/>
      <c r="LD104" s="444"/>
      <c r="LE104" s="444"/>
      <c r="LF104" s="444"/>
      <c r="LG104" s="444"/>
      <c r="LH104" s="444"/>
      <c r="LI104" s="444"/>
      <c r="LJ104" s="444"/>
      <c r="LK104" s="444"/>
      <c r="LL104" s="444"/>
      <c r="LM104" s="444"/>
      <c r="LN104" s="444"/>
      <c r="LO104" s="444"/>
      <c r="LP104" s="444"/>
      <c r="LQ104" s="444"/>
      <c r="LR104" s="444"/>
      <c r="LS104" s="444"/>
      <c r="LT104" s="444"/>
      <c r="LU104" s="444"/>
      <c r="LV104" s="444"/>
      <c r="LW104" s="444"/>
      <c r="LX104" s="444"/>
      <c r="LY104" s="444"/>
      <c r="LZ104" s="444"/>
      <c r="MA104" s="444"/>
      <c r="MB104" s="444"/>
      <c r="MC104" s="444"/>
      <c r="MD104" s="444"/>
      <c r="ME104" s="444"/>
      <c r="MF104" s="444"/>
      <c r="MG104" s="444"/>
      <c r="MH104" s="444"/>
      <c r="MI104" s="444"/>
      <c r="MJ104" s="444"/>
      <c r="MK104" s="444"/>
      <c r="ML104" s="444"/>
      <c r="MM104" s="444"/>
      <c r="MN104" s="444"/>
      <c r="MO104" s="444"/>
      <c r="MP104" s="444"/>
      <c r="MQ104" s="444"/>
      <c r="MR104" s="444"/>
      <c r="MS104" s="444"/>
      <c r="MT104" s="444"/>
      <c r="MU104" s="444"/>
      <c r="MV104" s="444"/>
      <c r="MW104" s="444"/>
      <c r="MX104" s="444"/>
      <c r="MY104" s="444"/>
      <c r="MZ104" s="444"/>
      <c r="NA104" s="444"/>
      <c r="NB104" s="444"/>
      <c r="NC104" s="444"/>
      <c r="ND104" s="444"/>
      <c r="NE104" s="444"/>
      <c r="NF104" s="444"/>
      <c r="NG104" s="444"/>
      <c r="NH104" s="444"/>
      <c r="NI104" s="444"/>
      <c r="NJ104" s="444"/>
      <c r="NK104" s="444"/>
      <c r="NL104" s="444"/>
      <c r="NM104" s="444"/>
      <c r="NN104" s="444"/>
      <c r="NO104" s="444"/>
      <c r="NP104" s="444"/>
      <c r="NQ104" s="444"/>
      <c r="NR104" s="444"/>
      <c r="NS104" s="444"/>
      <c r="NT104" s="444"/>
      <c r="NU104" s="444"/>
      <c r="NV104" s="444"/>
      <c r="NW104" s="444"/>
      <c r="NX104" s="444"/>
      <c r="NY104" s="444"/>
      <c r="NZ104" s="444"/>
      <c r="OA104" s="444"/>
      <c r="OB104" s="444"/>
      <c r="OC104" s="444"/>
      <c r="OD104" s="444"/>
      <c r="OE104" s="444"/>
      <c r="OF104" s="444"/>
      <c r="OG104" s="444"/>
      <c r="OH104" s="444"/>
      <c r="OI104" s="444"/>
      <c r="OJ104" s="444"/>
      <c r="OK104" s="444"/>
      <c r="OL104" s="444"/>
      <c r="OM104" s="444"/>
      <c r="ON104" s="444"/>
      <c r="OO104" s="444"/>
      <c r="OP104" s="444"/>
      <c r="OQ104" s="444"/>
      <c r="OR104" s="444"/>
      <c r="OS104" s="444"/>
      <c r="OT104" s="444"/>
      <c r="OU104" s="444"/>
      <c r="OV104" s="444"/>
      <c r="OW104" s="444"/>
      <c r="OX104" s="444"/>
      <c r="OY104" s="444"/>
      <c r="OZ104" s="444"/>
      <c r="PA104" s="444"/>
      <c r="PB104" s="444"/>
      <c r="PC104" s="444"/>
      <c r="PD104" s="444"/>
      <c r="PE104" s="444"/>
      <c r="PF104" s="444"/>
      <c r="PG104" s="444"/>
      <c r="PH104" s="444"/>
      <c r="PI104" s="444"/>
      <c r="PJ104" s="444"/>
      <c r="PK104" s="444"/>
      <c r="PL104" s="444"/>
      <c r="PM104" s="444"/>
      <c r="PN104" s="444"/>
      <c r="PO104" s="444"/>
      <c r="PP104" s="444"/>
      <c r="PQ104" s="444"/>
      <c r="PR104" s="444"/>
      <c r="PS104" s="444"/>
      <c r="PT104" s="444"/>
      <c r="PU104" s="444"/>
      <c r="PV104" s="444"/>
      <c r="PW104" s="444"/>
      <c r="PX104" s="444"/>
      <c r="PY104" s="444"/>
      <c r="PZ104" s="444"/>
      <c r="QA104" s="444"/>
      <c r="QB104" s="444"/>
      <c r="QC104" s="444"/>
      <c r="QD104" s="444"/>
      <c r="QE104" s="444"/>
      <c r="QF104" s="444"/>
      <c r="QG104" s="444"/>
      <c r="QH104" s="444"/>
      <c r="QI104" s="444"/>
      <c r="QJ104" s="444"/>
      <c r="QK104" s="444"/>
      <c r="QL104" s="444"/>
      <c r="QM104" s="444"/>
      <c r="QN104" s="444"/>
      <c r="QO104" s="444"/>
      <c r="QP104" s="444"/>
      <c r="QQ104" s="444"/>
      <c r="QR104" s="444"/>
      <c r="QS104" s="444"/>
      <c r="QT104" s="444"/>
      <c r="QU104" s="444"/>
      <c r="QV104" s="444"/>
      <c r="QW104" s="444"/>
      <c r="QX104" s="444"/>
      <c r="QY104" s="444"/>
      <c r="QZ104" s="444"/>
      <c r="RA104" s="444"/>
      <c r="RB104" s="444"/>
      <c r="RC104" s="444"/>
      <c r="RD104" s="444"/>
      <c r="RE104" s="444"/>
      <c r="RF104" s="444"/>
      <c r="RG104" s="444"/>
      <c r="RH104" s="444"/>
      <c r="RI104" s="444"/>
      <c r="RJ104" s="444"/>
      <c r="RK104" s="444"/>
      <c r="RL104" s="444"/>
      <c r="RM104" s="444"/>
      <c r="RN104" s="444"/>
      <c r="RO104" s="444"/>
      <c r="RP104" s="444"/>
      <c r="RQ104" s="444"/>
      <c r="RR104" s="444"/>
      <c r="RS104" s="444"/>
      <c r="RT104" s="444"/>
      <c r="RU104" s="444"/>
      <c r="RV104" s="444"/>
      <c r="RW104" s="444"/>
      <c r="RX104" s="444"/>
      <c r="RY104" s="444"/>
      <c r="RZ104" s="444"/>
      <c r="SA104" s="444"/>
      <c r="SB104" s="444"/>
      <c r="SC104" s="444"/>
      <c r="SD104" s="444"/>
      <c r="SE104" s="444"/>
      <c r="SF104" s="444"/>
      <c r="SG104" s="444"/>
      <c r="SH104" s="444"/>
      <c r="SI104" s="444"/>
      <c r="SJ104" s="444"/>
      <c r="SK104" s="444"/>
      <c r="SL104" s="444"/>
      <c r="SM104" s="444"/>
      <c r="SN104" s="444"/>
      <c r="SO104" s="444"/>
      <c r="SP104" s="444"/>
      <c r="SQ104" s="444"/>
      <c r="SR104" s="444"/>
      <c r="SS104" s="444"/>
      <c r="ST104" s="444"/>
      <c r="SU104" s="444"/>
      <c r="SV104" s="444"/>
      <c r="SW104" s="444"/>
      <c r="SX104" s="444"/>
      <c r="SY104" s="444"/>
      <c r="SZ104" s="444"/>
      <c r="TA104" s="444"/>
      <c r="TB104" s="444"/>
      <c r="TC104" s="444"/>
      <c r="TD104" s="444"/>
      <c r="TE104" s="444"/>
      <c r="TF104" s="444"/>
      <c r="TG104" s="444"/>
      <c r="TH104" s="444"/>
      <c r="TI104" s="444"/>
      <c r="TJ104" s="444"/>
      <c r="TK104" s="444"/>
      <c r="TL104" s="444"/>
      <c r="TM104" s="444"/>
      <c r="TN104" s="444"/>
      <c r="TO104" s="444"/>
      <c r="TP104" s="444"/>
      <c r="TQ104" s="444"/>
      <c r="TR104" s="444"/>
      <c r="TS104" s="444"/>
      <c r="TT104" s="444"/>
      <c r="TU104" s="444"/>
      <c r="TV104" s="444"/>
      <c r="TW104" s="444"/>
      <c r="TX104" s="444"/>
      <c r="TY104" s="444"/>
      <c r="TZ104" s="444"/>
      <c r="UA104" s="444"/>
      <c r="UB104" s="444"/>
      <c r="UC104" s="444"/>
      <c r="UD104" s="444"/>
      <c r="UE104" s="444"/>
      <c r="UF104" s="444"/>
      <c r="UG104" s="444"/>
      <c r="UH104" s="444"/>
      <c r="UI104" s="444"/>
      <c r="UJ104" s="444"/>
      <c r="UK104" s="444"/>
      <c r="UL104" s="444"/>
      <c r="UM104" s="444"/>
      <c r="UN104" s="444"/>
      <c r="UO104" s="444"/>
      <c r="UP104" s="444"/>
      <c r="UQ104" s="444"/>
      <c r="UR104" s="444"/>
      <c r="US104" s="444"/>
      <c r="UT104" s="444"/>
      <c r="UU104" s="444"/>
      <c r="UV104" s="444"/>
      <c r="UW104" s="444"/>
      <c r="UX104" s="444"/>
      <c r="UY104" s="444"/>
      <c r="UZ104" s="444"/>
      <c r="VA104" s="444"/>
      <c r="VB104" s="444"/>
      <c r="VC104" s="444"/>
      <c r="VD104" s="444"/>
      <c r="VE104" s="444"/>
      <c r="VF104" s="444"/>
      <c r="VG104" s="444"/>
      <c r="VH104" s="444"/>
      <c r="VI104" s="444"/>
      <c r="VJ104" s="444"/>
      <c r="VK104" s="444"/>
      <c r="VL104" s="444"/>
      <c r="VM104" s="444"/>
      <c r="VN104" s="444"/>
      <c r="VO104" s="444"/>
      <c r="VP104" s="444"/>
      <c r="VQ104" s="444"/>
      <c r="VR104" s="444"/>
      <c r="VS104" s="444"/>
      <c r="VT104" s="444"/>
      <c r="VU104" s="444"/>
      <c r="VV104" s="444"/>
      <c r="VW104" s="444"/>
      <c r="VX104" s="444"/>
      <c r="VY104" s="444"/>
      <c r="VZ104" s="444"/>
      <c r="WA104" s="444"/>
      <c r="WB104" s="444"/>
      <c r="WC104" s="444"/>
      <c r="WD104" s="444"/>
      <c r="WE104" s="444"/>
      <c r="WF104" s="444"/>
      <c r="WG104" s="444"/>
      <c r="WH104" s="444"/>
      <c r="WI104" s="444"/>
      <c r="WJ104" s="444"/>
      <c r="WK104" s="444"/>
      <c r="WL104" s="444"/>
      <c r="WM104" s="444"/>
      <c r="WN104" s="444"/>
      <c r="WO104" s="444"/>
      <c r="WP104" s="444"/>
      <c r="WQ104" s="444"/>
      <c r="WR104" s="444"/>
      <c r="WS104" s="444"/>
      <c r="WT104" s="444"/>
      <c r="WU104" s="444"/>
      <c r="WV104" s="444"/>
      <c r="WW104" s="444"/>
      <c r="WX104" s="444"/>
      <c r="WY104" s="444"/>
      <c r="WZ104" s="444"/>
      <c r="XA104" s="444"/>
      <c r="XB104" s="444"/>
      <c r="XC104" s="444"/>
      <c r="XD104" s="444"/>
      <c r="XE104" s="444"/>
      <c r="XF104" s="444"/>
      <c r="XG104" s="738"/>
    </row>
    <row r="105" spans="1:631" s="740" customFormat="1" ht="14.4">
      <c r="A105" s="444"/>
      <c r="B105" s="1163" t="s">
        <v>779</v>
      </c>
      <c r="C105" s="1164" t="s">
        <v>1415</v>
      </c>
      <c r="D105" s="1172"/>
      <c r="E105" s="374">
        <f t="shared" si="32"/>
        <v>0</v>
      </c>
      <c r="F105" s="1166"/>
      <c r="G105" s="1167">
        <v>18</v>
      </c>
      <c r="H105" s="1168">
        <f t="shared" si="27"/>
        <v>0</v>
      </c>
      <c r="I105" s="1169"/>
      <c r="J105" s="1169"/>
      <c r="K105" s="447">
        <f t="shared" si="22"/>
        <v>0</v>
      </c>
      <c r="L105" s="448">
        <v>0</v>
      </c>
      <c r="M105" s="447"/>
      <c r="N105" s="1170"/>
      <c r="O105" s="1170"/>
      <c r="P105" s="449"/>
      <c r="Q105" s="1170"/>
      <c r="R105" s="449"/>
      <c r="S105" s="450"/>
      <c r="T105" s="449"/>
      <c r="U105" s="451"/>
      <c r="V105" s="450"/>
      <c r="W105" s="449"/>
      <c r="X105" s="449"/>
      <c r="Y105" s="452"/>
      <c r="Z105" s="450"/>
      <c r="AA105" s="453"/>
      <c r="AB105" s="1171"/>
      <c r="AC105" s="444"/>
      <c r="AD105" s="444"/>
      <c r="AE105" s="444"/>
      <c r="AF105" s="444"/>
      <c r="AG105" s="444"/>
      <c r="AH105" s="444"/>
      <c r="AI105" s="444"/>
      <c r="AJ105" s="444"/>
      <c r="AK105" s="444"/>
      <c r="AL105" s="444"/>
      <c r="AM105" s="444"/>
      <c r="AN105" s="444"/>
      <c r="AO105" s="444"/>
      <c r="AP105" s="444"/>
      <c r="AQ105" s="444"/>
      <c r="AR105" s="444"/>
      <c r="AS105" s="444"/>
      <c r="AT105" s="444"/>
      <c r="AU105" s="444"/>
      <c r="AV105" s="444"/>
      <c r="AW105" s="444"/>
      <c r="AX105" s="444"/>
      <c r="AY105" s="444"/>
      <c r="AZ105" s="444"/>
      <c r="BA105" s="444"/>
      <c r="BB105" s="444"/>
      <c r="BC105" s="444"/>
      <c r="BD105" s="444"/>
      <c r="BE105" s="444"/>
      <c r="BF105" s="444"/>
      <c r="BG105" s="444"/>
      <c r="BH105" s="444"/>
      <c r="BI105" s="444"/>
      <c r="BJ105" s="444"/>
      <c r="BK105" s="444"/>
      <c r="BL105" s="444"/>
      <c r="BM105" s="444"/>
      <c r="BN105" s="444"/>
      <c r="BO105" s="444"/>
      <c r="BP105" s="444"/>
      <c r="BQ105" s="444"/>
      <c r="BR105" s="444"/>
      <c r="BS105" s="444"/>
      <c r="BT105" s="444"/>
      <c r="BU105" s="444"/>
      <c r="BV105" s="444"/>
      <c r="BW105" s="444"/>
      <c r="BX105" s="444"/>
      <c r="BY105" s="444"/>
      <c r="BZ105" s="444"/>
      <c r="CA105" s="444"/>
      <c r="CB105" s="444"/>
      <c r="CC105" s="444"/>
      <c r="CD105" s="444"/>
      <c r="CE105" s="444"/>
      <c r="CF105" s="444"/>
      <c r="CG105" s="444"/>
      <c r="CH105" s="444"/>
      <c r="CI105" s="444"/>
      <c r="CJ105" s="444"/>
      <c r="CK105" s="444"/>
      <c r="CL105" s="444"/>
      <c r="CM105" s="444"/>
      <c r="CN105" s="444"/>
      <c r="CO105" s="444"/>
      <c r="CP105" s="444"/>
      <c r="CQ105" s="444"/>
      <c r="CR105" s="444"/>
      <c r="CS105" s="444"/>
      <c r="CT105" s="444"/>
      <c r="CU105" s="444"/>
      <c r="CV105" s="444"/>
      <c r="CW105" s="444"/>
      <c r="CX105" s="444"/>
      <c r="CY105" s="444"/>
      <c r="CZ105" s="444"/>
      <c r="DA105" s="444"/>
      <c r="DB105" s="444"/>
      <c r="DC105" s="444"/>
      <c r="DD105" s="444"/>
      <c r="DE105" s="444"/>
      <c r="DF105" s="444"/>
      <c r="DG105" s="444"/>
      <c r="DH105" s="444"/>
      <c r="DI105" s="444"/>
      <c r="DJ105" s="444"/>
      <c r="DK105" s="444"/>
      <c r="DL105" s="444"/>
      <c r="DM105" s="444"/>
      <c r="DN105" s="444"/>
      <c r="DO105" s="444"/>
      <c r="DP105" s="444"/>
      <c r="DQ105" s="444"/>
      <c r="DR105" s="444"/>
      <c r="DS105" s="444"/>
      <c r="DT105" s="444"/>
      <c r="DU105" s="444"/>
      <c r="DV105" s="444"/>
      <c r="DW105" s="444"/>
      <c r="DX105" s="444"/>
      <c r="DY105" s="444"/>
      <c r="DZ105" s="444"/>
      <c r="EA105" s="444"/>
      <c r="EB105" s="444"/>
      <c r="EC105" s="444"/>
      <c r="ED105" s="444"/>
      <c r="EE105" s="444"/>
      <c r="EF105" s="444"/>
      <c r="EG105" s="444"/>
      <c r="EH105" s="444"/>
      <c r="EI105" s="444"/>
      <c r="EJ105" s="444"/>
      <c r="EK105" s="444"/>
      <c r="EL105" s="444"/>
      <c r="EM105" s="444"/>
      <c r="EN105" s="444"/>
      <c r="EO105" s="444"/>
      <c r="EP105" s="444"/>
      <c r="EQ105" s="444"/>
      <c r="ER105" s="444"/>
      <c r="ES105" s="444"/>
      <c r="ET105" s="444"/>
      <c r="EU105" s="444"/>
      <c r="EV105" s="444"/>
      <c r="EW105" s="444"/>
      <c r="EX105" s="444"/>
      <c r="EY105" s="444"/>
      <c r="EZ105" s="444"/>
      <c r="FA105" s="444"/>
      <c r="FB105" s="444"/>
      <c r="FC105" s="444"/>
      <c r="FD105" s="444"/>
      <c r="FE105" s="444"/>
      <c r="FF105" s="444"/>
      <c r="FG105" s="444"/>
      <c r="FH105" s="444"/>
      <c r="FI105" s="444"/>
      <c r="FJ105" s="444"/>
      <c r="FK105" s="444"/>
      <c r="FL105" s="444"/>
      <c r="FM105" s="444"/>
      <c r="FN105" s="444"/>
      <c r="FO105" s="444"/>
      <c r="FP105" s="444"/>
      <c r="FQ105" s="444"/>
      <c r="FR105" s="444"/>
      <c r="FS105" s="444"/>
      <c r="FT105" s="444"/>
      <c r="FU105" s="444"/>
      <c r="FV105" s="444"/>
      <c r="FW105" s="444"/>
      <c r="FX105" s="444"/>
      <c r="FY105" s="444"/>
      <c r="FZ105" s="444"/>
      <c r="GA105" s="444"/>
      <c r="GB105" s="444"/>
      <c r="GC105" s="444"/>
      <c r="GD105" s="444"/>
      <c r="GE105" s="444"/>
      <c r="GF105" s="444"/>
      <c r="GG105" s="444"/>
      <c r="GH105" s="444"/>
      <c r="GI105" s="444"/>
      <c r="GJ105" s="444"/>
      <c r="GK105" s="444"/>
      <c r="GL105" s="444"/>
      <c r="GM105" s="444"/>
      <c r="GN105" s="444"/>
      <c r="GO105" s="444"/>
      <c r="GP105" s="444"/>
      <c r="GQ105" s="444"/>
      <c r="GR105" s="444"/>
      <c r="GS105" s="444"/>
      <c r="GT105" s="444"/>
      <c r="GU105" s="444"/>
      <c r="GV105" s="444"/>
      <c r="GW105" s="444"/>
      <c r="GX105" s="444"/>
      <c r="GY105" s="444"/>
      <c r="GZ105" s="444"/>
      <c r="HA105" s="444"/>
      <c r="HB105" s="444"/>
      <c r="HC105" s="444"/>
      <c r="HD105" s="444"/>
      <c r="HE105" s="444"/>
      <c r="HF105" s="444"/>
      <c r="HG105" s="444"/>
      <c r="HH105" s="444"/>
      <c r="HI105" s="444"/>
      <c r="HJ105" s="444"/>
      <c r="HK105" s="444"/>
      <c r="HL105" s="444"/>
      <c r="HM105" s="444"/>
      <c r="HN105" s="444"/>
      <c r="HO105" s="444"/>
      <c r="HP105" s="444"/>
      <c r="HQ105" s="444"/>
      <c r="HR105" s="444"/>
      <c r="HS105" s="444"/>
      <c r="HT105" s="444"/>
      <c r="HU105" s="444"/>
      <c r="HV105" s="444"/>
      <c r="HW105" s="444"/>
      <c r="HX105" s="444"/>
      <c r="HY105" s="444"/>
      <c r="HZ105" s="444"/>
      <c r="IA105" s="444"/>
      <c r="IB105" s="444"/>
      <c r="IC105" s="444"/>
      <c r="ID105" s="444"/>
      <c r="IE105" s="444"/>
      <c r="IF105" s="444"/>
      <c r="IG105" s="444"/>
      <c r="IH105" s="444"/>
      <c r="II105" s="444"/>
      <c r="IJ105" s="444"/>
      <c r="IK105" s="444"/>
      <c r="IL105" s="444"/>
      <c r="IM105" s="444"/>
      <c r="IN105" s="444"/>
      <c r="IO105" s="444"/>
      <c r="IP105" s="444"/>
      <c r="IQ105" s="444"/>
      <c r="IR105" s="444"/>
      <c r="IS105" s="444"/>
      <c r="IT105" s="444"/>
      <c r="IU105" s="444"/>
      <c r="IV105" s="444"/>
      <c r="IW105" s="444"/>
      <c r="IX105" s="444"/>
      <c r="IY105" s="444"/>
      <c r="IZ105" s="444"/>
      <c r="JA105" s="444"/>
      <c r="JB105" s="444"/>
      <c r="JC105" s="444"/>
      <c r="JD105" s="444"/>
      <c r="JE105" s="444"/>
      <c r="JF105" s="444"/>
      <c r="JG105" s="444"/>
      <c r="JH105" s="444"/>
      <c r="JI105" s="444"/>
      <c r="JJ105" s="444"/>
      <c r="JK105" s="444"/>
      <c r="JL105" s="444"/>
      <c r="JM105" s="444"/>
      <c r="JN105" s="444"/>
      <c r="JO105" s="444"/>
      <c r="JP105" s="444"/>
      <c r="JQ105" s="444"/>
      <c r="JR105" s="444"/>
      <c r="JS105" s="444"/>
      <c r="JT105" s="444"/>
      <c r="JU105" s="444"/>
      <c r="JV105" s="444"/>
      <c r="JW105" s="444"/>
      <c r="JX105" s="444"/>
      <c r="JY105" s="444"/>
      <c r="JZ105" s="444"/>
      <c r="KA105" s="444"/>
      <c r="KB105" s="444"/>
      <c r="KC105" s="444"/>
      <c r="KD105" s="444"/>
      <c r="KE105" s="444"/>
      <c r="KF105" s="444"/>
      <c r="KG105" s="444"/>
      <c r="KH105" s="444"/>
      <c r="KI105" s="444"/>
      <c r="KJ105" s="444"/>
      <c r="KK105" s="444"/>
      <c r="KL105" s="444"/>
      <c r="KM105" s="444"/>
      <c r="KN105" s="444"/>
      <c r="KO105" s="444"/>
      <c r="KP105" s="444"/>
      <c r="KQ105" s="444"/>
      <c r="KR105" s="444"/>
      <c r="KS105" s="444"/>
      <c r="KT105" s="444"/>
      <c r="KU105" s="444"/>
      <c r="KV105" s="444"/>
      <c r="KW105" s="444"/>
      <c r="KX105" s="444"/>
      <c r="KY105" s="444"/>
      <c r="KZ105" s="444"/>
      <c r="LA105" s="444"/>
      <c r="LB105" s="444"/>
      <c r="LC105" s="444"/>
      <c r="LD105" s="444"/>
      <c r="LE105" s="444"/>
      <c r="LF105" s="444"/>
      <c r="LG105" s="444"/>
      <c r="LH105" s="444"/>
      <c r="LI105" s="444"/>
      <c r="LJ105" s="444"/>
      <c r="LK105" s="444"/>
      <c r="LL105" s="444"/>
      <c r="LM105" s="444"/>
      <c r="LN105" s="444"/>
      <c r="LO105" s="444"/>
      <c r="LP105" s="444"/>
      <c r="LQ105" s="444"/>
      <c r="LR105" s="444"/>
      <c r="LS105" s="444"/>
      <c r="LT105" s="444"/>
      <c r="LU105" s="444"/>
      <c r="LV105" s="444"/>
      <c r="LW105" s="444"/>
      <c r="LX105" s="444"/>
      <c r="LY105" s="444"/>
      <c r="LZ105" s="444"/>
      <c r="MA105" s="444"/>
      <c r="MB105" s="444"/>
      <c r="MC105" s="444"/>
      <c r="MD105" s="444"/>
      <c r="ME105" s="444"/>
      <c r="MF105" s="444"/>
      <c r="MG105" s="444"/>
      <c r="MH105" s="444"/>
      <c r="MI105" s="444"/>
      <c r="MJ105" s="444"/>
      <c r="MK105" s="444"/>
      <c r="ML105" s="444"/>
      <c r="MM105" s="444"/>
      <c r="MN105" s="444"/>
      <c r="MO105" s="444"/>
      <c r="MP105" s="444"/>
      <c r="MQ105" s="444"/>
      <c r="MR105" s="444"/>
      <c r="MS105" s="444"/>
      <c r="MT105" s="444"/>
      <c r="MU105" s="444"/>
      <c r="MV105" s="444"/>
      <c r="MW105" s="444"/>
      <c r="MX105" s="444"/>
      <c r="MY105" s="444"/>
      <c r="MZ105" s="444"/>
      <c r="NA105" s="444"/>
      <c r="NB105" s="444"/>
      <c r="NC105" s="444"/>
      <c r="ND105" s="444"/>
      <c r="NE105" s="444"/>
      <c r="NF105" s="444"/>
      <c r="NG105" s="444"/>
      <c r="NH105" s="444"/>
      <c r="NI105" s="444"/>
      <c r="NJ105" s="444"/>
      <c r="NK105" s="444"/>
      <c r="NL105" s="444"/>
      <c r="NM105" s="444"/>
      <c r="NN105" s="444"/>
      <c r="NO105" s="444"/>
      <c r="NP105" s="444"/>
      <c r="NQ105" s="444"/>
      <c r="NR105" s="444"/>
      <c r="NS105" s="444"/>
      <c r="NT105" s="444"/>
      <c r="NU105" s="444"/>
      <c r="NV105" s="444"/>
      <c r="NW105" s="444"/>
      <c r="NX105" s="444"/>
      <c r="NY105" s="444"/>
      <c r="NZ105" s="444"/>
      <c r="OA105" s="444"/>
      <c r="OB105" s="444"/>
      <c r="OC105" s="444"/>
      <c r="OD105" s="444"/>
      <c r="OE105" s="444"/>
      <c r="OF105" s="444"/>
      <c r="OG105" s="444"/>
      <c r="OH105" s="444"/>
      <c r="OI105" s="444"/>
      <c r="OJ105" s="444"/>
      <c r="OK105" s="444"/>
      <c r="OL105" s="444"/>
      <c r="OM105" s="444"/>
      <c r="ON105" s="444"/>
      <c r="OO105" s="444"/>
      <c r="OP105" s="444"/>
      <c r="OQ105" s="444"/>
      <c r="OR105" s="444"/>
      <c r="OS105" s="444"/>
      <c r="OT105" s="444"/>
      <c r="OU105" s="444"/>
      <c r="OV105" s="444"/>
      <c r="OW105" s="444"/>
      <c r="OX105" s="444"/>
      <c r="OY105" s="444"/>
      <c r="OZ105" s="444"/>
      <c r="PA105" s="444"/>
      <c r="PB105" s="444"/>
      <c r="PC105" s="444"/>
      <c r="PD105" s="444"/>
      <c r="PE105" s="444"/>
      <c r="PF105" s="444"/>
      <c r="PG105" s="444"/>
      <c r="PH105" s="444"/>
      <c r="PI105" s="444"/>
      <c r="PJ105" s="444"/>
      <c r="PK105" s="444"/>
      <c r="PL105" s="444"/>
      <c r="PM105" s="444"/>
      <c r="PN105" s="444"/>
      <c r="PO105" s="444"/>
      <c r="PP105" s="444"/>
      <c r="PQ105" s="444"/>
      <c r="PR105" s="444"/>
      <c r="PS105" s="444"/>
      <c r="PT105" s="444"/>
      <c r="PU105" s="444"/>
      <c r="PV105" s="444"/>
      <c r="PW105" s="444"/>
      <c r="PX105" s="444"/>
      <c r="PY105" s="444"/>
      <c r="PZ105" s="444"/>
      <c r="QA105" s="444"/>
      <c r="QB105" s="444"/>
      <c r="QC105" s="444"/>
      <c r="QD105" s="444"/>
      <c r="QE105" s="444"/>
      <c r="QF105" s="444"/>
      <c r="QG105" s="444"/>
      <c r="QH105" s="444"/>
      <c r="QI105" s="444"/>
      <c r="QJ105" s="444"/>
      <c r="QK105" s="444"/>
      <c r="QL105" s="444"/>
      <c r="QM105" s="444"/>
      <c r="QN105" s="444"/>
      <c r="QO105" s="444"/>
      <c r="QP105" s="444"/>
      <c r="QQ105" s="444"/>
      <c r="QR105" s="444"/>
      <c r="QS105" s="444"/>
      <c r="QT105" s="444"/>
      <c r="QU105" s="444"/>
      <c r="QV105" s="444"/>
      <c r="QW105" s="444"/>
      <c r="QX105" s="444"/>
      <c r="QY105" s="444"/>
      <c r="QZ105" s="444"/>
      <c r="RA105" s="444"/>
      <c r="RB105" s="444"/>
      <c r="RC105" s="444"/>
      <c r="RD105" s="444"/>
      <c r="RE105" s="444"/>
      <c r="RF105" s="444"/>
      <c r="RG105" s="444"/>
      <c r="RH105" s="444"/>
      <c r="RI105" s="444"/>
      <c r="RJ105" s="444"/>
      <c r="RK105" s="444"/>
      <c r="RL105" s="444"/>
      <c r="RM105" s="444"/>
      <c r="RN105" s="444"/>
      <c r="RO105" s="444"/>
      <c r="RP105" s="444"/>
      <c r="RQ105" s="444"/>
      <c r="RR105" s="444"/>
      <c r="RS105" s="444"/>
      <c r="RT105" s="444"/>
      <c r="RU105" s="444"/>
      <c r="RV105" s="444"/>
      <c r="RW105" s="444"/>
      <c r="RX105" s="444"/>
      <c r="RY105" s="444"/>
      <c r="RZ105" s="444"/>
      <c r="SA105" s="444"/>
      <c r="SB105" s="444"/>
      <c r="SC105" s="444"/>
      <c r="SD105" s="444"/>
      <c r="SE105" s="444"/>
      <c r="SF105" s="444"/>
      <c r="SG105" s="444"/>
      <c r="SH105" s="444"/>
      <c r="SI105" s="444"/>
      <c r="SJ105" s="444"/>
      <c r="SK105" s="444"/>
      <c r="SL105" s="444"/>
      <c r="SM105" s="444"/>
      <c r="SN105" s="444"/>
      <c r="SO105" s="444"/>
      <c r="SP105" s="444"/>
      <c r="SQ105" s="444"/>
      <c r="SR105" s="444"/>
      <c r="SS105" s="444"/>
      <c r="ST105" s="444"/>
      <c r="SU105" s="444"/>
      <c r="SV105" s="444"/>
      <c r="SW105" s="444"/>
      <c r="SX105" s="444"/>
      <c r="SY105" s="444"/>
      <c r="SZ105" s="444"/>
      <c r="TA105" s="444"/>
      <c r="TB105" s="444"/>
      <c r="TC105" s="444"/>
      <c r="TD105" s="444"/>
      <c r="TE105" s="444"/>
      <c r="TF105" s="444"/>
      <c r="TG105" s="444"/>
      <c r="TH105" s="444"/>
      <c r="TI105" s="444"/>
      <c r="TJ105" s="444"/>
      <c r="TK105" s="444"/>
      <c r="TL105" s="444"/>
      <c r="TM105" s="444"/>
      <c r="TN105" s="444"/>
      <c r="TO105" s="444"/>
      <c r="TP105" s="444"/>
      <c r="TQ105" s="444"/>
      <c r="TR105" s="444"/>
      <c r="TS105" s="444"/>
      <c r="TT105" s="444"/>
      <c r="TU105" s="444"/>
      <c r="TV105" s="444"/>
      <c r="TW105" s="444"/>
      <c r="TX105" s="444"/>
      <c r="TY105" s="444"/>
      <c r="TZ105" s="444"/>
      <c r="UA105" s="444"/>
      <c r="UB105" s="444"/>
      <c r="UC105" s="444"/>
      <c r="UD105" s="444"/>
      <c r="UE105" s="444"/>
      <c r="UF105" s="444"/>
      <c r="UG105" s="444"/>
      <c r="UH105" s="444"/>
      <c r="UI105" s="444"/>
      <c r="UJ105" s="444"/>
      <c r="UK105" s="444"/>
      <c r="UL105" s="444"/>
      <c r="UM105" s="444"/>
      <c r="UN105" s="444"/>
      <c r="UO105" s="444"/>
      <c r="UP105" s="444"/>
      <c r="UQ105" s="444"/>
      <c r="UR105" s="444"/>
      <c r="US105" s="444"/>
      <c r="UT105" s="444"/>
      <c r="UU105" s="444"/>
      <c r="UV105" s="444"/>
      <c r="UW105" s="444"/>
      <c r="UX105" s="444"/>
      <c r="UY105" s="444"/>
      <c r="UZ105" s="444"/>
      <c r="VA105" s="444"/>
      <c r="VB105" s="444"/>
      <c r="VC105" s="444"/>
      <c r="VD105" s="444"/>
      <c r="VE105" s="444"/>
      <c r="VF105" s="444"/>
      <c r="VG105" s="444"/>
      <c r="VH105" s="444"/>
      <c r="VI105" s="444"/>
      <c r="VJ105" s="444"/>
      <c r="VK105" s="444"/>
      <c r="VL105" s="444"/>
      <c r="VM105" s="444"/>
      <c r="VN105" s="444"/>
      <c r="VO105" s="444"/>
      <c r="VP105" s="444"/>
      <c r="VQ105" s="444"/>
      <c r="VR105" s="444"/>
      <c r="VS105" s="444"/>
      <c r="VT105" s="444"/>
      <c r="VU105" s="444"/>
      <c r="VV105" s="444"/>
      <c r="VW105" s="444"/>
      <c r="VX105" s="444"/>
      <c r="VY105" s="444"/>
      <c r="VZ105" s="444"/>
      <c r="WA105" s="444"/>
      <c r="WB105" s="444"/>
      <c r="WC105" s="444"/>
      <c r="WD105" s="444"/>
      <c r="WE105" s="444"/>
      <c r="WF105" s="444"/>
      <c r="WG105" s="444"/>
      <c r="WH105" s="444"/>
      <c r="WI105" s="444"/>
      <c r="WJ105" s="444"/>
      <c r="WK105" s="444"/>
      <c r="WL105" s="444"/>
      <c r="WM105" s="444"/>
      <c r="WN105" s="444"/>
      <c r="WO105" s="444"/>
      <c r="WP105" s="444"/>
      <c r="WQ105" s="444"/>
      <c r="WR105" s="444"/>
      <c r="WS105" s="444"/>
      <c r="WT105" s="444"/>
      <c r="WU105" s="444"/>
      <c r="WV105" s="444"/>
      <c r="WW105" s="444"/>
      <c r="WX105" s="444"/>
      <c r="WY105" s="444"/>
      <c r="WZ105" s="444"/>
      <c r="XA105" s="444"/>
      <c r="XB105" s="444"/>
      <c r="XC105" s="444"/>
      <c r="XD105" s="444"/>
      <c r="XE105" s="444"/>
      <c r="XF105" s="444"/>
      <c r="XG105" s="738"/>
    </row>
    <row r="106" spans="1:631" s="740" customFormat="1" ht="14.4">
      <c r="A106" s="444"/>
      <c r="B106" s="1163" t="s">
        <v>779</v>
      </c>
      <c r="C106" s="1164" t="s">
        <v>1416</v>
      </c>
      <c r="D106" s="1172"/>
      <c r="E106" s="374">
        <f t="shared" si="32"/>
        <v>0</v>
      </c>
      <c r="F106" s="1166"/>
      <c r="G106" s="1167">
        <v>7</v>
      </c>
      <c r="H106" s="1168">
        <f t="shared" si="27"/>
        <v>0</v>
      </c>
      <c r="I106" s="1169"/>
      <c r="J106" s="1169"/>
      <c r="K106" s="447">
        <f t="shared" si="22"/>
        <v>0</v>
      </c>
      <c r="L106" s="448">
        <v>0</v>
      </c>
      <c r="M106" s="447"/>
      <c r="N106" s="1170"/>
      <c r="O106" s="1170"/>
      <c r="P106" s="449"/>
      <c r="Q106" s="1170"/>
      <c r="R106" s="449"/>
      <c r="S106" s="450"/>
      <c r="T106" s="449"/>
      <c r="U106" s="451"/>
      <c r="V106" s="450"/>
      <c r="W106" s="449"/>
      <c r="X106" s="449"/>
      <c r="Y106" s="452"/>
      <c r="Z106" s="450"/>
      <c r="AA106" s="453"/>
      <c r="AB106" s="1171"/>
      <c r="AC106" s="444"/>
      <c r="AD106" s="444"/>
      <c r="AE106" s="444"/>
      <c r="AF106" s="444"/>
      <c r="AG106" s="444"/>
      <c r="AH106" s="444"/>
      <c r="AI106" s="444"/>
      <c r="AJ106" s="444"/>
      <c r="AK106" s="444"/>
      <c r="AL106" s="444"/>
      <c r="AM106" s="444"/>
      <c r="AN106" s="444"/>
      <c r="AO106" s="444"/>
      <c r="AP106" s="444"/>
      <c r="AQ106" s="444"/>
      <c r="AR106" s="444"/>
      <c r="AS106" s="444"/>
      <c r="AT106" s="444"/>
      <c r="AU106" s="444"/>
      <c r="AV106" s="444"/>
      <c r="AW106" s="444"/>
      <c r="AX106" s="444"/>
      <c r="AY106" s="444"/>
      <c r="AZ106" s="444"/>
      <c r="BA106" s="444"/>
      <c r="BB106" s="444"/>
      <c r="BC106" s="444"/>
      <c r="BD106" s="444"/>
      <c r="BE106" s="444"/>
      <c r="BF106" s="444"/>
      <c r="BG106" s="444"/>
      <c r="BH106" s="444"/>
      <c r="BI106" s="444"/>
      <c r="BJ106" s="444"/>
      <c r="BK106" s="444"/>
      <c r="BL106" s="444"/>
      <c r="BM106" s="444"/>
      <c r="BN106" s="444"/>
      <c r="BO106" s="444"/>
      <c r="BP106" s="444"/>
      <c r="BQ106" s="444"/>
      <c r="BR106" s="444"/>
      <c r="BS106" s="444"/>
      <c r="BT106" s="444"/>
      <c r="BU106" s="444"/>
      <c r="BV106" s="444"/>
      <c r="BW106" s="444"/>
      <c r="BX106" s="444"/>
      <c r="BY106" s="444"/>
      <c r="BZ106" s="444"/>
      <c r="CA106" s="444"/>
      <c r="CB106" s="444"/>
      <c r="CC106" s="444"/>
      <c r="CD106" s="444"/>
      <c r="CE106" s="444"/>
      <c r="CF106" s="444"/>
      <c r="CG106" s="444"/>
      <c r="CH106" s="444"/>
      <c r="CI106" s="444"/>
      <c r="CJ106" s="444"/>
      <c r="CK106" s="444"/>
      <c r="CL106" s="444"/>
      <c r="CM106" s="444"/>
      <c r="CN106" s="444"/>
      <c r="CO106" s="444"/>
      <c r="CP106" s="444"/>
      <c r="CQ106" s="444"/>
      <c r="CR106" s="444"/>
      <c r="CS106" s="444"/>
      <c r="CT106" s="444"/>
      <c r="CU106" s="444"/>
      <c r="CV106" s="444"/>
      <c r="CW106" s="444"/>
      <c r="CX106" s="444"/>
      <c r="CY106" s="444"/>
      <c r="CZ106" s="444"/>
      <c r="DA106" s="444"/>
      <c r="DB106" s="444"/>
      <c r="DC106" s="444"/>
      <c r="DD106" s="444"/>
      <c r="DE106" s="444"/>
      <c r="DF106" s="444"/>
      <c r="DG106" s="444"/>
      <c r="DH106" s="444"/>
      <c r="DI106" s="444"/>
      <c r="DJ106" s="444"/>
      <c r="DK106" s="444"/>
      <c r="DL106" s="444"/>
      <c r="DM106" s="444"/>
      <c r="DN106" s="444"/>
      <c r="DO106" s="444"/>
      <c r="DP106" s="444"/>
      <c r="DQ106" s="444"/>
      <c r="DR106" s="444"/>
      <c r="DS106" s="444"/>
      <c r="DT106" s="444"/>
      <c r="DU106" s="444"/>
      <c r="DV106" s="444"/>
      <c r="DW106" s="444"/>
      <c r="DX106" s="444"/>
      <c r="DY106" s="444"/>
      <c r="DZ106" s="444"/>
      <c r="EA106" s="444"/>
      <c r="EB106" s="444"/>
      <c r="EC106" s="444"/>
      <c r="ED106" s="444"/>
      <c r="EE106" s="444"/>
      <c r="EF106" s="444"/>
      <c r="EG106" s="444"/>
      <c r="EH106" s="444"/>
      <c r="EI106" s="444"/>
      <c r="EJ106" s="444"/>
      <c r="EK106" s="444"/>
      <c r="EL106" s="444"/>
      <c r="EM106" s="444"/>
      <c r="EN106" s="444"/>
      <c r="EO106" s="444"/>
      <c r="EP106" s="444"/>
      <c r="EQ106" s="444"/>
      <c r="ER106" s="444"/>
      <c r="ES106" s="444"/>
      <c r="ET106" s="444"/>
      <c r="EU106" s="444"/>
      <c r="EV106" s="444"/>
      <c r="EW106" s="444"/>
      <c r="EX106" s="444"/>
      <c r="EY106" s="444"/>
      <c r="EZ106" s="444"/>
      <c r="FA106" s="444"/>
      <c r="FB106" s="444"/>
      <c r="FC106" s="444"/>
      <c r="FD106" s="444"/>
      <c r="FE106" s="444"/>
      <c r="FF106" s="444"/>
      <c r="FG106" s="444"/>
      <c r="FH106" s="444"/>
      <c r="FI106" s="444"/>
      <c r="FJ106" s="444"/>
      <c r="FK106" s="444"/>
      <c r="FL106" s="444"/>
      <c r="FM106" s="444"/>
      <c r="FN106" s="444"/>
      <c r="FO106" s="444"/>
      <c r="FP106" s="444"/>
      <c r="FQ106" s="444"/>
      <c r="FR106" s="444"/>
      <c r="FS106" s="444"/>
      <c r="FT106" s="444"/>
      <c r="FU106" s="444"/>
      <c r="FV106" s="444"/>
      <c r="FW106" s="444"/>
      <c r="FX106" s="444"/>
      <c r="FY106" s="444"/>
      <c r="FZ106" s="444"/>
      <c r="GA106" s="444"/>
      <c r="GB106" s="444"/>
      <c r="GC106" s="444"/>
      <c r="GD106" s="444"/>
      <c r="GE106" s="444"/>
      <c r="GF106" s="444"/>
      <c r="GG106" s="444"/>
      <c r="GH106" s="444"/>
      <c r="GI106" s="444"/>
      <c r="GJ106" s="444"/>
      <c r="GK106" s="444"/>
      <c r="GL106" s="444"/>
      <c r="GM106" s="444"/>
      <c r="GN106" s="444"/>
      <c r="GO106" s="444"/>
      <c r="GP106" s="444"/>
      <c r="GQ106" s="444"/>
      <c r="GR106" s="444"/>
      <c r="GS106" s="444"/>
      <c r="GT106" s="444"/>
      <c r="GU106" s="444"/>
      <c r="GV106" s="444"/>
      <c r="GW106" s="444"/>
      <c r="GX106" s="444"/>
      <c r="GY106" s="444"/>
      <c r="GZ106" s="444"/>
      <c r="HA106" s="444"/>
      <c r="HB106" s="444"/>
      <c r="HC106" s="444"/>
      <c r="HD106" s="444"/>
      <c r="HE106" s="444"/>
      <c r="HF106" s="444"/>
      <c r="HG106" s="444"/>
      <c r="HH106" s="444"/>
      <c r="HI106" s="444"/>
      <c r="HJ106" s="444"/>
      <c r="HK106" s="444"/>
      <c r="HL106" s="444"/>
      <c r="HM106" s="444"/>
      <c r="HN106" s="444"/>
      <c r="HO106" s="444"/>
      <c r="HP106" s="444"/>
      <c r="HQ106" s="444"/>
      <c r="HR106" s="444"/>
      <c r="HS106" s="444"/>
      <c r="HT106" s="444"/>
      <c r="HU106" s="444"/>
      <c r="HV106" s="444"/>
      <c r="HW106" s="444"/>
      <c r="HX106" s="444"/>
      <c r="HY106" s="444"/>
      <c r="HZ106" s="444"/>
      <c r="IA106" s="444"/>
      <c r="IB106" s="444"/>
      <c r="IC106" s="444"/>
      <c r="ID106" s="444"/>
      <c r="IE106" s="444"/>
      <c r="IF106" s="444"/>
      <c r="IG106" s="444"/>
      <c r="IH106" s="444"/>
      <c r="II106" s="444"/>
      <c r="IJ106" s="444"/>
      <c r="IK106" s="444"/>
      <c r="IL106" s="444"/>
      <c r="IM106" s="444"/>
      <c r="IN106" s="444"/>
      <c r="IO106" s="444"/>
      <c r="IP106" s="444"/>
      <c r="IQ106" s="444"/>
      <c r="IR106" s="444"/>
      <c r="IS106" s="444"/>
      <c r="IT106" s="444"/>
      <c r="IU106" s="444"/>
      <c r="IV106" s="444"/>
      <c r="IW106" s="444"/>
      <c r="IX106" s="444"/>
      <c r="IY106" s="444"/>
      <c r="IZ106" s="444"/>
      <c r="JA106" s="444"/>
      <c r="JB106" s="444"/>
      <c r="JC106" s="444"/>
      <c r="JD106" s="444"/>
      <c r="JE106" s="444"/>
      <c r="JF106" s="444"/>
      <c r="JG106" s="444"/>
      <c r="JH106" s="444"/>
      <c r="JI106" s="444"/>
      <c r="JJ106" s="444"/>
      <c r="JK106" s="444"/>
      <c r="JL106" s="444"/>
      <c r="JM106" s="444"/>
      <c r="JN106" s="444"/>
      <c r="JO106" s="444"/>
      <c r="JP106" s="444"/>
      <c r="JQ106" s="444"/>
      <c r="JR106" s="444"/>
      <c r="JS106" s="444"/>
      <c r="JT106" s="444"/>
      <c r="JU106" s="444"/>
      <c r="JV106" s="444"/>
      <c r="JW106" s="444"/>
      <c r="JX106" s="444"/>
      <c r="JY106" s="444"/>
      <c r="JZ106" s="444"/>
      <c r="KA106" s="444"/>
      <c r="KB106" s="444"/>
      <c r="KC106" s="444"/>
      <c r="KD106" s="444"/>
      <c r="KE106" s="444"/>
      <c r="KF106" s="444"/>
      <c r="KG106" s="444"/>
      <c r="KH106" s="444"/>
      <c r="KI106" s="444"/>
      <c r="KJ106" s="444"/>
      <c r="KK106" s="444"/>
      <c r="KL106" s="444"/>
      <c r="KM106" s="444"/>
      <c r="KN106" s="444"/>
      <c r="KO106" s="444"/>
      <c r="KP106" s="444"/>
      <c r="KQ106" s="444"/>
      <c r="KR106" s="444"/>
      <c r="KS106" s="444"/>
      <c r="KT106" s="444"/>
      <c r="KU106" s="444"/>
      <c r="KV106" s="444"/>
      <c r="KW106" s="444"/>
      <c r="KX106" s="444"/>
      <c r="KY106" s="444"/>
      <c r="KZ106" s="444"/>
      <c r="LA106" s="444"/>
      <c r="LB106" s="444"/>
      <c r="LC106" s="444"/>
      <c r="LD106" s="444"/>
      <c r="LE106" s="444"/>
      <c r="LF106" s="444"/>
      <c r="LG106" s="444"/>
      <c r="LH106" s="444"/>
      <c r="LI106" s="444"/>
      <c r="LJ106" s="444"/>
      <c r="LK106" s="444"/>
      <c r="LL106" s="444"/>
      <c r="LM106" s="444"/>
      <c r="LN106" s="444"/>
      <c r="LO106" s="444"/>
      <c r="LP106" s="444"/>
      <c r="LQ106" s="444"/>
      <c r="LR106" s="444"/>
      <c r="LS106" s="444"/>
      <c r="LT106" s="444"/>
      <c r="LU106" s="444"/>
      <c r="LV106" s="444"/>
      <c r="LW106" s="444"/>
      <c r="LX106" s="444"/>
      <c r="LY106" s="444"/>
      <c r="LZ106" s="444"/>
      <c r="MA106" s="444"/>
      <c r="MB106" s="444"/>
      <c r="MC106" s="444"/>
      <c r="MD106" s="444"/>
      <c r="ME106" s="444"/>
      <c r="MF106" s="444"/>
      <c r="MG106" s="444"/>
      <c r="MH106" s="444"/>
      <c r="MI106" s="444"/>
      <c r="MJ106" s="444"/>
      <c r="MK106" s="444"/>
      <c r="ML106" s="444"/>
      <c r="MM106" s="444"/>
      <c r="MN106" s="444"/>
      <c r="MO106" s="444"/>
      <c r="MP106" s="444"/>
      <c r="MQ106" s="444"/>
      <c r="MR106" s="444"/>
      <c r="MS106" s="444"/>
      <c r="MT106" s="444"/>
      <c r="MU106" s="444"/>
      <c r="MV106" s="444"/>
      <c r="MW106" s="444"/>
      <c r="MX106" s="444"/>
      <c r="MY106" s="444"/>
      <c r="MZ106" s="444"/>
      <c r="NA106" s="444"/>
      <c r="NB106" s="444"/>
      <c r="NC106" s="444"/>
      <c r="ND106" s="444"/>
      <c r="NE106" s="444"/>
      <c r="NF106" s="444"/>
      <c r="NG106" s="444"/>
      <c r="NH106" s="444"/>
      <c r="NI106" s="444"/>
      <c r="NJ106" s="444"/>
      <c r="NK106" s="444"/>
      <c r="NL106" s="444"/>
      <c r="NM106" s="444"/>
      <c r="NN106" s="444"/>
      <c r="NO106" s="444"/>
      <c r="NP106" s="444"/>
      <c r="NQ106" s="444"/>
      <c r="NR106" s="444"/>
      <c r="NS106" s="444"/>
      <c r="NT106" s="444"/>
      <c r="NU106" s="444"/>
      <c r="NV106" s="444"/>
      <c r="NW106" s="444"/>
      <c r="NX106" s="444"/>
      <c r="NY106" s="444"/>
      <c r="NZ106" s="444"/>
      <c r="OA106" s="444"/>
      <c r="OB106" s="444"/>
      <c r="OC106" s="444"/>
      <c r="OD106" s="444"/>
      <c r="OE106" s="444"/>
      <c r="OF106" s="444"/>
      <c r="OG106" s="444"/>
      <c r="OH106" s="444"/>
      <c r="OI106" s="444"/>
      <c r="OJ106" s="444"/>
      <c r="OK106" s="444"/>
      <c r="OL106" s="444"/>
      <c r="OM106" s="444"/>
      <c r="ON106" s="444"/>
      <c r="OO106" s="444"/>
      <c r="OP106" s="444"/>
      <c r="OQ106" s="444"/>
      <c r="OR106" s="444"/>
      <c r="OS106" s="444"/>
      <c r="OT106" s="444"/>
      <c r="OU106" s="444"/>
      <c r="OV106" s="444"/>
      <c r="OW106" s="444"/>
      <c r="OX106" s="444"/>
      <c r="OY106" s="444"/>
      <c r="OZ106" s="444"/>
      <c r="PA106" s="444"/>
      <c r="PB106" s="444"/>
      <c r="PC106" s="444"/>
      <c r="PD106" s="444"/>
      <c r="PE106" s="444"/>
      <c r="PF106" s="444"/>
      <c r="PG106" s="444"/>
      <c r="PH106" s="444"/>
      <c r="PI106" s="444"/>
      <c r="PJ106" s="444"/>
      <c r="PK106" s="444"/>
      <c r="PL106" s="444"/>
      <c r="PM106" s="444"/>
      <c r="PN106" s="444"/>
      <c r="PO106" s="444"/>
      <c r="PP106" s="444"/>
      <c r="PQ106" s="444"/>
      <c r="PR106" s="444"/>
      <c r="PS106" s="444"/>
      <c r="PT106" s="444"/>
      <c r="PU106" s="444"/>
      <c r="PV106" s="444"/>
      <c r="PW106" s="444"/>
      <c r="PX106" s="444"/>
      <c r="PY106" s="444"/>
      <c r="PZ106" s="444"/>
      <c r="QA106" s="444"/>
      <c r="QB106" s="444"/>
      <c r="QC106" s="444"/>
      <c r="QD106" s="444"/>
      <c r="QE106" s="444"/>
      <c r="QF106" s="444"/>
      <c r="QG106" s="444"/>
      <c r="QH106" s="444"/>
      <c r="QI106" s="444"/>
      <c r="QJ106" s="444"/>
      <c r="QK106" s="444"/>
      <c r="QL106" s="444"/>
      <c r="QM106" s="444"/>
      <c r="QN106" s="444"/>
      <c r="QO106" s="444"/>
      <c r="QP106" s="444"/>
      <c r="QQ106" s="444"/>
      <c r="QR106" s="444"/>
      <c r="QS106" s="444"/>
      <c r="QT106" s="444"/>
      <c r="QU106" s="444"/>
      <c r="QV106" s="444"/>
      <c r="QW106" s="444"/>
      <c r="QX106" s="444"/>
      <c r="QY106" s="444"/>
      <c r="QZ106" s="444"/>
      <c r="RA106" s="444"/>
      <c r="RB106" s="444"/>
      <c r="RC106" s="444"/>
      <c r="RD106" s="444"/>
      <c r="RE106" s="444"/>
      <c r="RF106" s="444"/>
      <c r="RG106" s="444"/>
      <c r="RH106" s="444"/>
      <c r="RI106" s="444"/>
      <c r="RJ106" s="444"/>
      <c r="RK106" s="444"/>
      <c r="RL106" s="444"/>
      <c r="RM106" s="444"/>
      <c r="RN106" s="444"/>
      <c r="RO106" s="444"/>
      <c r="RP106" s="444"/>
      <c r="RQ106" s="444"/>
      <c r="RR106" s="444"/>
      <c r="RS106" s="444"/>
      <c r="RT106" s="444"/>
      <c r="RU106" s="444"/>
      <c r="RV106" s="444"/>
      <c r="RW106" s="444"/>
      <c r="RX106" s="444"/>
      <c r="RY106" s="444"/>
      <c r="RZ106" s="444"/>
      <c r="SA106" s="444"/>
      <c r="SB106" s="444"/>
      <c r="SC106" s="444"/>
      <c r="SD106" s="444"/>
      <c r="SE106" s="444"/>
      <c r="SF106" s="444"/>
      <c r="SG106" s="444"/>
      <c r="SH106" s="444"/>
      <c r="SI106" s="444"/>
      <c r="SJ106" s="444"/>
      <c r="SK106" s="444"/>
      <c r="SL106" s="444"/>
      <c r="SM106" s="444"/>
      <c r="SN106" s="444"/>
      <c r="SO106" s="444"/>
      <c r="SP106" s="444"/>
      <c r="SQ106" s="444"/>
      <c r="SR106" s="444"/>
      <c r="SS106" s="444"/>
      <c r="ST106" s="444"/>
      <c r="SU106" s="444"/>
      <c r="SV106" s="444"/>
      <c r="SW106" s="444"/>
      <c r="SX106" s="444"/>
      <c r="SY106" s="444"/>
      <c r="SZ106" s="444"/>
      <c r="TA106" s="444"/>
      <c r="TB106" s="444"/>
      <c r="TC106" s="444"/>
      <c r="TD106" s="444"/>
      <c r="TE106" s="444"/>
      <c r="TF106" s="444"/>
      <c r="TG106" s="444"/>
      <c r="TH106" s="444"/>
      <c r="TI106" s="444"/>
      <c r="TJ106" s="444"/>
      <c r="TK106" s="444"/>
      <c r="TL106" s="444"/>
      <c r="TM106" s="444"/>
      <c r="TN106" s="444"/>
      <c r="TO106" s="444"/>
      <c r="TP106" s="444"/>
      <c r="TQ106" s="444"/>
      <c r="TR106" s="444"/>
      <c r="TS106" s="444"/>
      <c r="TT106" s="444"/>
      <c r="TU106" s="444"/>
      <c r="TV106" s="444"/>
      <c r="TW106" s="444"/>
      <c r="TX106" s="444"/>
      <c r="TY106" s="444"/>
      <c r="TZ106" s="444"/>
      <c r="UA106" s="444"/>
      <c r="UB106" s="444"/>
      <c r="UC106" s="444"/>
      <c r="UD106" s="444"/>
      <c r="UE106" s="444"/>
      <c r="UF106" s="444"/>
      <c r="UG106" s="444"/>
      <c r="UH106" s="444"/>
      <c r="UI106" s="444"/>
      <c r="UJ106" s="444"/>
      <c r="UK106" s="444"/>
      <c r="UL106" s="444"/>
      <c r="UM106" s="444"/>
      <c r="UN106" s="444"/>
      <c r="UO106" s="444"/>
      <c r="UP106" s="444"/>
      <c r="UQ106" s="444"/>
      <c r="UR106" s="444"/>
      <c r="US106" s="444"/>
      <c r="UT106" s="444"/>
      <c r="UU106" s="444"/>
      <c r="UV106" s="444"/>
      <c r="UW106" s="444"/>
      <c r="UX106" s="444"/>
      <c r="UY106" s="444"/>
      <c r="UZ106" s="444"/>
      <c r="VA106" s="444"/>
      <c r="VB106" s="444"/>
      <c r="VC106" s="444"/>
      <c r="VD106" s="444"/>
      <c r="VE106" s="444"/>
      <c r="VF106" s="444"/>
      <c r="VG106" s="444"/>
      <c r="VH106" s="444"/>
      <c r="VI106" s="444"/>
      <c r="VJ106" s="444"/>
      <c r="VK106" s="444"/>
      <c r="VL106" s="444"/>
      <c r="VM106" s="444"/>
      <c r="VN106" s="444"/>
      <c r="VO106" s="444"/>
      <c r="VP106" s="444"/>
      <c r="VQ106" s="444"/>
      <c r="VR106" s="444"/>
      <c r="VS106" s="444"/>
      <c r="VT106" s="444"/>
      <c r="VU106" s="444"/>
      <c r="VV106" s="444"/>
      <c r="VW106" s="444"/>
      <c r="VX106" s="444"/>
      <c r="VY106" s="444"/>
      <c r="VZ106" s="444"/>
      <c r="WA106" s="444"/>
      <c r="WB106" s="444"/>
      <c r="WC106" s="444"/>
      <c r="WD106" s="444"/>
      <c r="WE106" s="444"/>
      <c r="WF106" s="444"/>
      <c r="WG106" s="444"/>
      <c r="WH106" s="444"/>
      <c r="WI106" s="444"/>
      <c r="WJ106" s="444"/>
      <c r="WK106" s="444"/>
      <c r="WL106" s="444"/>
      <c r="WM106" s="444"/>
      <c r="WN106" s="444"/>
      <c r="WO106" s="444"/>
      <c r="WP106" s="444"/>
      <c r="WQ106" s="444"/>
      <c r="WR106" s="444"/>
      <c r="WS106" s="444"/>
      <c r="WT106" s="444"/>
      <c r="WU106" s="444"/>
      <c r="WV106" s="444"/>
      <c r="WW106" s="444"/>
      <c r="WX106" s="444"/>
      <c r="WY106" s="444"/>
      <c r="WZ106" s="444"/>
      <c r="XA106" s="444"/>
      <c r="XB106" s="444"/>
      <c r="XC106" s="444"/>
      <c r="XD106" s="444"/>
      <c r="XE106" s="444"/>
      <c r="XF106" s="444"/>
      <c r="XG106" s="738"/>
    </row>
    <row r="107" spans="1:631" s="740" customFormat="1" ht="14.4">
      <c r="A107" s="444"/>
      <c r="B107" s="1163" t="s">
        <v>779</v>
      </c>
      <c r="C107" s="1164" t="s">
        <v>1417</v>
      </c>
      <c r="D107" s="1172"/>
      <c r="E107" s="374">
        <f t="shared" si="32"/>
        <v>0</v>
      </c>
      <c r="F107" s="1166"/>
      <c r="G107" s="1167">
        <v>1</v>
      </c>
      <c r="H107" s="1168">
        <f t="shared" si="27"/>
        <v>0</v>
      </c>
      <c r="I107" s="1169"/>
      <c r="J107" s="1169"/>
      <c r="K107" s="447">
        <f t="shared" si="22"/>
        <v>0</v>
      </c>
      <c r="L107" s="448">
        <v>0</v>
      </c>
      <c r="M107" s="447"/>
      <c r="N107" s="1170"/>
      <c r="O107" s="1170"/>
      <c r="P107" s="449"/>
      <c r="Q107" s="1170"/>
      <c r="R107" s="449"/>
      <c r="S107" s="450"/>
      <c r="T107" s="449"/>
      <c r="U107" s="451"/>
      <c r="V107" s="450"/>
      <c r="W107" s="449"/>
      <c r="X107" s="449"/>
      <c r="Y107" s="452"/>
      <c r="Z107" s="450"/>
      <c r="AA107" s="453"/>
      <c r="AB107" s="1171"/>
      <c r="AC107" s="444"/>
      <c r="AD107" s="444"/>
      <c r="AE107" s="444"/>
      <c r="AF107" s="444"/>
      <c r="AG107" s="444"/>
      <c r="AH107" s="444"/>
      <c r="AI107" s="444"/>
      <c r="AJ107" s="444"/>
      <c r="AK107" s="444"/>
      <c r="AL107" s="444"/>
      <c r="AM107" s="444"/>
      <c r="AN107" s="444"/>
      <c r="AO107" s="444"/>
      <c r="AP107" s="444"/>
      <c r="AQ107" s="444"/>
      <c r="AR107" s="444"/>
      <c r="AS107" s="444"/>
      <c r="AT107" s="444"/>
      <c r="AU107" s="444"/>
      <c r="AV107" s="444"/>
      <c r="AW107" s="444"/>
      <c r="AX107" s="444"/>
      <c r="AY107" s="444"/>
      <c r="AZ107" s="444"/>
      <c r="BA107" s="444"/>
      <c r="BB107" s="444"/>
      <c r="BC107" s="444"/>
      <c r="BD107" s="444"/>
      <c r="BE107" s="444"/>
      <c r="BF107" s="444"/>
      <c r="BG107" s="444"/>
      <c r="BH107" s="444"/>
      <c r="BI107" s="444"/>
      <c r="BJ107" s="444"/>
      <c r="BK107" s="444"/>
      <c r="BL107" s="444"/>
      <c r="BM107" s="444"/>
      <c r="BN107" s="444"/>
      <c r="BO107" s="444"/>
      <c r="BP107" s="444"/>
      <c r="BQ107" s="444"/>
      <c r="BR107" s="444"/>
      <c r="BS107" s="444"/>
      <c r="BT107" s="444"/>
      <c r="BU107" s="444"/>
      <c r="BV107" s="444"/>
      <c r="BW107" s="444"/>
      <c r="BX107" s="444"/>
      <c r="BY107" s="444"/>
      <c r="BZ107" s="444"/>
      <c r="CA107" s="444"/>
      <c r="CB107" s="444"/>
      <c r="CC107" s="444"/>
      <c r="CD107" s="444"/>
      <c r="CE107" s="444"/>
      <c r="CF107" s="444"/>
      <c r="CG107" s="444"/>
      <c r="CH107" s="444"/>
      <c r="CI107" s="444"/>
      <c r="CJ107" s="444"/>
      <c r="CK107" s="444"/>
      <c r="CL107" s="444"/>
      <c r="CM107" s="444"/>
      <c r="CN107" s="444"/>
      <c r="CO107" s="444"/>
      <c r="CP107" s="444"/>
      <c r="CQ107" s="444"/>
      <c r="CR107" s="444"/>
      <c r="CS107" s="444"/>
      <c r="CT107" s="444"/>
      <c r="CU107" s="444"/>
      <c r="CV107" s="444"/>
      <c r="CW107" s="444"/>
      <c r="CX107" s="444"/>
      <c r="CY107" s="444"/>
      <c r="CZ107" s="444"/>
      <c r="DA107" s="444"/>
      <c r="DB107" s="444"/>
      <c r="DC107" s="444"/>
      <c r="DD107" s="444"/>
      <c r="DE107" s="444"/>
      <c r="DF107" s="444"/>
      <c r="DG107" s="444"/>
      <c r="DH107" s="444"/>
      <c r="DI107" s="444"/>
      <c r="DJ107" s="444"/>
      <c r="DK107" s="444"/>
      <c r="DL107" s="444"/>
      <c r="DM107" s="444"/>
      <c r="DN107" s="444"/>
      <c r="DO107" s="444"/>
      <c r="DP107" s="444"/>
      <c r="DQ107" s="444"/>
      <c r="DR107" s="444"/>
      <c r="DS107" s="444"/>
      <c r="DT107" s="444"/>
      <c r="DU107" s="444"/>
      <c r="DV107" s="444"/>
      <c r="DW107" s="444"/>
      <c r="DX107" s="444"/>
      <c r="DY107" s="444"/>
      <c r="DZ107" s="444"/>
      <c r="EA107" s="444"/>
      <c r="EB107" s="444"/>
      <c r="EC107" s="444"/>
      <c r="ED107" s="444"/>
      <c r="EE107" s="444"/>
      <c r="EF107" s="444"/>
      <c r="EG107" s="444"/>
      <c r="EH107" s="444"/>
      <c r="EI107" s="444"/>
      <c r="EJ107" s="444"/>
      <c r="EK107" s="444"/>
      <c r="EL107" s="444"/>
      <c r="EM107" s="444"/>
      <c r="EN107" s="444"/>
      <c r="EO107" s="444"/>
      <c r="EP107" s="444"/>
      <c r="EQ107" s="444"/>
      <c r="ER107" s="444"/>
      <c r="ES107" s="444"/>
      <c r="ET107" s="444"/>
      <c r="EU107" s="444"/>
      <c r="EV107" s="444"/>
      <c r="EW107" s="444"/>
      <c r="EX107" s="444"/>
      <c r="EY107" s="444"/>
      <c r="EZ107" s="444"/>
      <c r="FA107" s="444"/>
      <c r="FB107" s="444"/>
      <c r="FC107" s="444"/>
      <c r="FD107" s="444"/>
      <c r="FE107" s="444"/>
      <c r="FF107" s="444"/>
      <c r="FG107" s="444"/>
      <c r="FH107" s="444"/>
      <c r="FI107" s="444"/>
      <c r="FJ107" s="444"/>
      <c r="FK107" s="444"/>
      <c r="FL107" s="444"/>
      <c r="FM107" s="444"/>
      <c r="FN107" s="444"/>
      <c r="FO107" s="444"/>
      <c r="FP107" s="444"/>
      <c r="FQ107" s="444"/>
      <c r="FR107" s="444"/>
      <c r="FS107" s="444"/>
      <c r="FT107" s="444"/>
      <c r="FU107" s="444"/>
      <c r="FV107" s="444"/>
      <c r="FW107" s="444"/>
      <c r="FX107" s="444"/>
      <c r="FY107" s="444"/>
      <c r="FZ107" s="444"/>
      <c r="GA107" s="444"/>
      <c r="GB107" s="444"/>
      <c r="GC107" s="444"/>
      <c r="GD107" s="444"/>
      <c r="GE107" s="444"/>
      <c r="GF107" s="444"/>
      <c r="GG107" s="444"/>
      <c r="GH107" s="444"/>
      <c r="GI107" s="444"/>
      <c r="GJ107" s="444"/>
      <c r="GK107" s="444"/>
      <c r="GL107" s="444"/>
      <c r="GM107" s="444"/>
      <c r="GN107" s="444"/>
      <c r="GO107" s="444"/>
      <c r="GP107" s="444"/>
      <c r="GQ107" s="444"/>
      <c r="GR107" s="444"/>
      <c r="GS107" s="444"/>
      <c r="GT107" s="444"/>
      <c r="GU107" s="444"/>
      <c r="GV107" s="444"/>
      <c r="GW107" s="444"/>
      <c r="GX107" s="444"/>
      <c r="GY107" s="444"/>
      <c r="GZ107" s="444"/>
      <c r="HA107" s="444"/>
      <c r="HB107" s="444"/>
      <c r="HC107" s="444"/>
      <c r="HD107" s="444"/>
      <c r="HE107" s="444"/>
      <c r="HF107" s="444"/>
      <c r="HG107" s="444"/>
      <c r="HH107" s="444"/>
      <c r="HI107" s="444"/>
      <c r="HJ107" s="444"/>
      <c r="HK107" s="444"/>
      <c r="HL107" s="444"/>
      <c r="HM107" s="444"/>
      <c r="HN107" s="444"/>
      <c r="HO107" s="444"/>
      <c r="HP107" s="444"/>
      <c r="HQ107" s="444"/>
      <c r="HR107" s="444"/>
      <c r="HS107" s="444"/>
      <c r="HT107" s="444"/>
      <c r="HU107" s="444"/>
      <c r="HV107" s="444"/>
      <c r="HW107" s="444"/>
      <c r="HX107" s="444"/>
      <c r="HY107" s="444"/>
      <c r="HZ107" s="444"/>
      <c r="IA107" s="444"/>
      <c r="IB107" s="444"/>
      <c r="IC107" s="444"/>
      <c r="ID107" s="444"/>
      <c r="IE107" s="444"/>
      <c r="IF107" s="444"/>
      <c r="IG107" s="444"/>
      <c r="IH107" s="444"/>
      <c r="II107" s="444"/>
      <c r="IJ107" s="444"/>
      <c r="IK107" s="444"/>
      <c r="IL107" s="444"/>
      <c r="IM107" s="444"/>
      <c r="IN107" s="444"/>
      <c r="IO107" s="444"/>
      <c r="IP107" s="444"/>
      <c r="IQ107" s="444"/>
      <c r="IR107" s="444"/>
      <c r="IS107" s="444"/>
      <c r="IT107" s="444"/>
      <c r="IU107" s="444"/>
      <c r="IV107" s="444"/>
      <c r="IW107" s="444"/>
      <c r="IX107" s="444"/>
      <c r="IY107" s="444"/>
      <c r="IZ107" s="444"/>
      <c r="JA107" s="444"/>
      <c r="JB107" s="444"/>
      <c r="JC107" s="444"/>
      <c r="JD107" s="444"/>
      <c r="JE107" s="444"/>
      <c r="JF107" s="444"/>
      <c r="JG107" s="444"/>
      <c r="JH107" s="444"/>
      <c r="JI107" s="444"/>
      <c r="JJ107" s="444"/>
      <c r="JK107" s="444"/>
      <c r="JL107" s="444"/>
      <c r="JM107" s="444"/>
      <c r="JN107" s="444"/>
      <c r="JO107" s="444"/>
      <c r="JP107" s="444"/>
      <c r="JQ107" s="444"/>
      <c r="JR107" s="444"/>
      <c r="JS107" s="444"/>
      <c r="JT107" s="444"/>
      <c r="JU107" s="444"/>
      <c r="JV107" s="444"/>
      <c r="JW107" s="444"/>
      <c r="JX107" s="444"/>
      <c r="JY107" s="444"/>
      <c r="JZ107" s="444"/>
      <c r="KA107" s="444"/>
      <c r="KB107" s="444"/>
      <c r="KC107" s="444"/>
      <c r="KD107" s="444"/>
      <c r="KE107" s="444"/>
      <c r="KF107" s="444"/>
      <c r="KG107" s="444"/>
      <c r="KH107" s="444"/>
      <c r="KI107" s="444"/>
      <c r="KJ107" s="444"/>
      <c r="KK107" s="444"/>
      <c r="KL107" s="444"/>
      <c r="KM107" s="444"/>
      <c r="KN107" s="444"/>
      <c r="KO107" s="444"/>
      <c r="KP107" s="444"/>
      <c r="KQ107" s="444"/>
      <c r="KR107" s="444"/>
      <c r="KS107" s="444"/>
      <c r="KT107" s="444"/>
      <c r="KU107" s="444"/>
      <c r="KV107" s="444"/>
      <c r="KW107" s="444"/>
      <c r="KX107" s="444"/>
      <c r="KY107" s="444"/>
      <c r="KZ107" s="444"/>
      <c r="LA107" s="444"/>
      <c r="LB107" s="444"/>
      <c r="LC107" s="444"/>
      <c r="LD107" s="444"/>
      <c r="LE107" s="444"/>
      <c r="LF107" s="444"/>
      <c r="LG107" s="444"/>
      <c r="LH107" s="444"/>
      <c r="LI107" s="444"/>
      <c r="LJ107" s="444"/>
      <c r="LK107" s="444"/>
      <c r="LL107" s="444"/>
      <c r="LM107" s="444"/>
      <c r="LN107" s="444"/>
      <c r="LO107" s="444"/>
      <c r="LP107" s="444"/>
      <c r="LQ107" s="444"/>
      <c r="LR107" s="444"/>
      <c r="LS107" s="444"/>
      <c r="LT107" s="444"/>
      <c r="LU107" s="444"/>
      <c r="LV107" s="444"/>
      <c r="LW107" s="444"/>
      <c r="LX107" s="444"/>
      <c r="LY107" s="444"/>
      <c r="LZ107" s="444"/>
      <c r="MA107" s="444"/>
      <c r="MB107" s="444"/>
      <c r="MC107" s="444"/>
      <c r="MD107" s="444"/>
      <c r="ME107" s="444"/>
      <c r="MF107" s="444"/>
      <c r="MG107" s="444"/>
      <c r="MH107" s="444"/>
      <c r="MI107" s="444"/>
      <c r="MJ107" s="444"/>
      <c r="MK107" s="444"/>
      <c r="ML107" s="444"/>
      <c r="MM107" s="444"/>
      <c r="MN107" s="444"/>
      <c r="MO107" s="444"/>
      <c r="MP107" s="444"/>
      <c r="MQ107" s="444"/>
      <c r="MR107" s="444"/>
      <c r="MS107" s="444"/>
      <c r="MT107" s="444"/>
      <c r="MU107" s="444"/>
      <c r="MV107" s="444"/>
      <c r="MW107" s="444"/>
      <c r="MX107" s="444"/>
      <c r="MY107" s="444"/>
      <c r="MZ107" s="444"/>
      <c r="NA107" s="444"/>
      <c r="NB107" s="444"/>
      <c r="NC107" s="444"/>
      <c r="ND107" s="444"/>
      <c r="NE107" s="444"/>
      <c r="NF107" s="444"/>
      <c r="NG107" s="444"/>
      <c r="NH107" s="444"/>
      <c r="NI107" s="444"/>
      <c r="NJ107" s="444"/>
      <c r="NK107" s="444"/>
      <c r="NL107" s="444"/>
      <c r="NM107" s="444"/>
      <c r="NN107" s="444"/>
      <c r="NO107" s="444"/>
      <c r="NP107" s="444"/>
      <c r="NQ107" s="444"/>
      <c r="NR107" s="444"/>
      <c r="NS107" s="444"/>
      <c r="NT107" s="444"/>
      <c r="NU107" s="444"/>
      <c r="NV107" s="444"/>
      <c r="NW107" s="444"/>
      <c r="NX107" s="444"/>
      <c r="NY107" s="444"/>
      <c r="NZ107" s="444"/>
      <c r="OA107" s="444"/>
      <c r="OB107" s="444"/>
      <c r="OC107" s="444"/>
      <c r="OD107" s="444"/>
      <c r="OE107" s="444"/>
      <c r="OF107" s="444"/>
      <c r="OG107" s="444"/>
      <c r="OH107" s="444"/>
      <c r="OI107" s="444"/>
      <c r="OJ107" s="444"/>
      <c r="OK107" s="444"/>
      <c r="OL107" s="444"/>
      <c r="OM107" s="444"/>
      <c r="ON107" s="444"/>
      <c r="OO107" s="444"/>
      <c r="OP107" s="444"/>
      <c r="OQ107" s="444"/>
      <c r="OR107" s="444"/>
      <c r="OS107" s="444"/>
      <c r="OT107" s="444"/>
      <c r="OU107" s="444"/>
      <c r="OV107" s="444"/>
      <c r="OW107" s="444"/>
      <c r="OX107" s="444"/>
      <c r="OY107" s="444"/>
      <c r="OZ107" s="444"/>
      <c r="PA107" s="444"/>
      <c r="PB107" s="444"/>
      <c r="PC107" s="444"/>
      <c r="PD107" s="444"/>
      <c r="PE107" s="444"/>
      <c r="PF107" s="444"/>
      <c r="PG107" s="444"/>
      <c r="PH107" s="444"/>
      <c r="PI107" s="444"/>
      <c r="PJ107" s="444"/>
      <c r="PK107" s="444"/>
      <c r="PL107" s="444"/>
      <c r="PM107" s="444"/>
      <c r="PN107" s="444"/>
      <c r="PO107" s="444"/>
      <c r="PP107" s="444"/>
      <c r="PQ107" s="444"/>
      <c r="PR107" s="444"/>
      <c r="PS107" s="444"/>
      <c r="PT107" s="444"/>
      <c r="PU107" s="444"/>
      <c r="PV107" s="444"/>
      <c r="PW107" s="444"/>
      <c r="PX107" s="444"/>
      <c r="PY107" s="444"/>
      <c r="PZ107" s="444"/>
      <c r="QA107" s="444"/>
      <c r="QB107" s="444"/>
      <c r="QC107" s="444"/>
      <c r="QD107" s="444"/>
      <c r="QE107" s="444"/>
      <c r="QF107" s="444"/>
      <c r="QG107" s="444"/>
      <c r="QH107" s="444"/>
      <c r="QI107" s="444"/>
      <c r="QJ107" s="444"/>
      <c r="QK107" s="444"/>
      <c r="QL107" s="444"/>
      <c r="QM107" s="444"/>
      <c r="QN107" s="444"/>
      <c r="QO107" s="444"/>
      <c r="QP107" s="444"/>
      <c r="QQ107" s="444"/>
      <c r="QR107" s="444"/>
      <c r="QS107" s="444"/>
      <c r="QT107" s="444"/>
      <c r="QU107" s="444"/>
      <c r="QV107" s="444"/>
      <c r="QW107" s="444"/>
      <c r="QX107" s="444"/>
      <c r="QY107" s="444"/>
      <c r="QZ107" s="444"/>
      <c r="RA107" s="444"/>
      <c r="RB107" s="444"/>
      <c r="RC107" s="444"/>
      <c r="RD107" s="444"/>
      <c r="RE107" s="444"/>
      <c r="RF107" s="444"/>
      <c r="RG107" s="444"/>
      <c r="RH107" s="444"/>
      <c r="RI107" s="444"/>
      <c r="RJ107" s="444"/>
      <c r="RK107" s="444"/>
      <c r="RL107" s="444"/>
      <c r="RM107" s="444"/>
      <c r="RN107" s="444"/>
      <c r="RO107" s="444"/>
      <c r="RP107" s="444"/>
      <c r="RQ107" s="444"/>
      <c r="RR107" s="444"/>
      <c r="RS107" s="444"/>
      <c r="RT107" s="444"/>
      <c r="RU107" s="444"/>
      <c r="RV107" s="444"/>
      <c r="RW107" s="444"/>
      <c r="RX107" s="444"/>
      <c r="RY107" s="444"/>
      <c r="RZ107" s="444"/>
      <c r="SA107" s="444"/>
      <c r="SB107" s="444"/>
      <c r="SC107" s="444"/>
      <c r="SD107" s="444"/>
      <c r="SE107" s="444"/>
      <c r="SF107" s="444"/>
      <c r="SG107" s="444"/>
      <c r="SH107" s="444"/>
      <c r="SI107" s="444"/>
      <c r="SJ107" s="444"/>
      <c r="SK107" s="444"/>
      <c r="SL107" s="444"/>
      <c r="SM107" s="444"/>
      <c r="SN107" s="444"/>
      <c r="SO107" s="444"/>
      <c r="SP107" s="444"/>
      <c r="SQ107" s="444"/>
      <c r="SR107" s="444"/>
      <c r="SS107" s="444"/>
      <c r="ST107" s="444"/>
      <c r="SU107" s="444"/>
      <c r="SV107" s="444"/>
      <c r="SW107" s="444"/>
      <c r="SX107" s="444"/>
      <c r="SY107" s="444"/>
      <c r="SZ107" s="444"/>
      <c r="TA107" s="444"/>
      <c r="TB107" s="444"/>
      <c r="TC107" s="444"/>
      <c r="TD107" s="444"/>
      <c r="TE107" s="444"/>
      <c r="TF107" s="444"/>
      <c r="TG107" s="444"/>
      <c r="TH107" s="444"/>
      <c r="TI107" s="444"/>
      <c r="TJ107" s="444"/>
      <c r="TK107" s="444"/>
      <c r="TL107" s="444"/>
      <c r="TM107" s="444"/>
      <c r="TN107" s="444"/>
      <c r="TO107" s="444"/>
      <c r="TP107" s="444"/>
      <c r="TQ107" s="444"/>
      <c r="TR107" s="444"/>
      <c r="TS107" s="444"/>
      <c r="TT107" s="444"/>
      <c r="TU107" s="444"/>
      <c r="TV107" s="444"/>
      <c r="TW107" s="444"/>
      <c r="TX107" s="444"/>
      <c r="TY107" s="444"/>
      <c r="TZ107" s="444"/>
      <c r="UA107" s="444"/>
      <c r="UB107" s="444"/>
      <c r="UC107" s="444"/>
      <c r="UD107" s="444"/>
      <c r="UE107" s="444"/>
      <c r="UF107" s="444"/>
      <c r="UG107" s="444"/>
      <c r="UH107" s="444"/>
      <c r="UI107" s="444"/>
      <c r="UJ107" s="444"/>
      <c r="UK107" s="444"/>
      <c r="UL107" s="444"/>
      <c r="UM107" s="444"/>
      <c r="UN107" s="444"/>
      <c r="UO107" s="444"/>
      <c r="UP107" s="444"/>
      <c r="UQ107" s="444"/>
      <c r="UR107" s="444"/>
      <c r="US107" s="444"/>
      <c r="UT107" s="444"/>
      <c r="UU107" s="444"/>
      <c r="UV107" s="444"/>
      <c r="UW107" s="444"/>
      <c r="UX107" s="444"/>
      <c r="UY107" s="444"/>
      <c r="UZ107" s="444"/>
      <c r="VA107" s="444"/>
      <c r="VB107" s="444"/>
      <c r="VC107" s="444"/>
      <c r="VD107" s="444"/>
      <c r="VE107" s="444"/>
      <c r="VF107" s="444"/>
      <c r="VG107" s="444"/>
      <c r="VH107" s="444"/>
      <c r="VI107" s="444"/>
      <c r="VJ107" s="444"/>
      <c r="VK107" s="444"/>
      <c r="VL107" s="444"/>
      <c r="VM107" s="444"/>
      <c r="VN107" s="444"/>
      <c r="VO107" s="444"/>
      <c r="VP107" s="444"/>
      <c r="VQ107" s="444"/>
      <c r="VR107" s="444"/>
      <c r="VS107" s="444"/>
      <c r="VT107" s="444"/>
      <c r="VU107" s="444"/>
      <c r="VV107" s="444"/>
      <c r="VW107" s="444"/>
      <c r="VX107" s="444"/>
      <c r="VY107" s="444"/>
      <c r="VZ107" s="444"/>
      <c r="WA107" s="444"/>
      <c r="WB107" s="444"/>
      <c r="WC107" s="444"/>
      <c r="WD107" s="444"/>
      <c r="WE107" s="444"/>
      <c r="WF107" s="444"/>
      <c r="WG107" s="444"/>
      <c r="WH107" s="444"/>
      <c r="WI107" s="444"/>
      <c r="WJ107" s="444"/>
      <c r="WK107" s="444"/>
      <c r="WL107" s="444"/>
      <c r="WM107" s="444"/>
      <c r="WN107" s="444"/>
      <c r="WO107" s="444"/>
      <c r="WP107" s="444"/>
      <c r="WQ107" s="444"/>
      <c r="WR107" s="444"/>
      <c r="WS107" s="444"/>
      <c r="WT107" s="444"/>
      <c r="WU107" s="444"/>
      <c r="WV107" s="444"/>
      <c r="WW107" s="444"/>
      <c r="WX107" s="444"/>
      <c r="WY107" s="444"/>
      <c r="WZ107" s="444"/>
      <c r="XA107" s="444"/>
      <c r="XB107" s="444"/>
      <c r="XC107" s="444"/>
      <c r="XD107" s="444"/>
      <c r="XE107" s="444"/>
      <c r="XF107" s="444"/>
      <c r="XG107" s="738"/>
    </row>
    <row r="108" spans="1:631" s="740" customFormat="1" ht="14.4">
      <c r="A108" s="444"/>
      <c r="B108" s="1163" t="s">
        <v>779</v>
      </c>
      <c r="C108" s="1164" t="s">
        <v>865</v>
      </c>
      <c r="D108" s="1172"/>
      <c r="E108" s="374">
        <f t="shared" si="32"/>
        <v>0</v>
      </c>
      <c r="F108" s="1166"/>
      <c r="G108" s="1167">
        <v>3</v>
      </c>
      <c r="H108" s="1168">
        <f t="shared" si="27"/>
        <v>0</v>
      </c>
      <c r="I108" s="1169"/>
      <c r="J108" s="1169"/>
      <c r="K108" s="447">
        <f t="shared" si="22"/>
        <v>0</v>
      </c>
      <c r="L108" s="448">
        <v>0</v>
      </c>
      <c r="M108" s="447"/>
      <c r="N108" s="1170"/>
      <c r="O108" s="1170"/>
      <c r="P108" s="449"/>
      <c r="Q108" s="1170"/>
      <c r="R108" s="449"/>
      <c r="S108" s="450"/>
      <c r="T108" s="449"/>
      <c r="U108" s="451"/>
      <c r="V108" s="450"/>
      <c r="W108" s="449"/>
      <c r="X108" s="449"/>
      <c r="Y108" s="452"/>
      <c r="Z108" s="450"/>
      <c r="AA108" s="453"/>
      <c r="AB108" s="1171"/>
      <c r="AC108" s="444"/>
      <c r="AD108" s="444"/>
      <c r="AE108" s="444"/>
      <c r="AF108" s="444"/>
      <c r="AG108" s="444"/>
      <c r="AH108" s="444"/>
      <c r="AI108" s="444"/>
      <c r="AJ108" s="444"/>
      <c r="AK108" s="444"/>
      <c r="AL108" s="444"/>
      <c r="AM108" s="444"/>
      <c r="AN108" s="444"/>
      <c r="AO108" s="444"/>
      <c r="AP108" s="444"/>
      <c r="AQ108" s="444"/>
      <c r="AR108" s="444"/>
      <c r="AS108" s="444"/>
      <c r="AT108" s="444"/>
      <c r="AU108" s="444"/>
      <c r="AV108" s="444"/>
      <c r="AW108" s="444"/>
      <c r="AX108" s="444"/>
      <c r="AY108" s="444"/>
      <c r="AZ108" s="444"/>
      <c r="BA108" s="444"/>
      <c r="BB108" s="444"/>
      <c r="BC108" s="444"/>
      <c r="BD108" s="444"/>
      <c r="BE108" s="444"/>
      <c r="BF108" s="444"/>
      <c r="BG108" s="444"/>
      <c r="BH108" s="444"/>
      <c r="BI108" s="444"/>
      <c r="BJ108" s="444"/>
      <c r="BK108" s="444"/>
      <c r="BL108" s="444"/>
      <c r="BM108" s="444"/>
      <c r="BN108" s="444"/>
      <c r="BO108" s="444"/>
      <c r="BP108" s="444"/>
      <c r="BQ108" s="444"/>
      <c r="BR108" s="444"/>
      <c r="BS108" s="444"/>
      <c r="BT108" s="444"/>
      <c r="BU108" s="444"/>
      <c r="BV108" s="444"/>
      <c r="BW108" s="444"/>
      <c r="BX108" s="444"/>
      <c r="BY108" s="444"/>
      <c r="BZ108" s="444"/>
      <c r="CA108" s="444"/>
      <c r="CB108" s="444"/>
      <c r="CC108" s="444"/>
      <c r="CD108" s="444"/>
      <c r="CE108" s="444"/>
      <c r="CF108" s="444"/>
      <c r="CG108" s="444"/>
      <c r="CH108" s="444"/>
      <c r="CI108" s="444"/>
      <c r="CJ108" s="444"/>
      <c r="CK108" s="444"/>
      <c r="CL108" s="444"/>
      <c r="CM108" s="444"/>
      <c r="CN108" s="444"/>
      <c r="CO108" s="444"/>
      <c r="CP108" s="444"/>
      <c r="CQ108" s="444"/>
      <c r="CR108" s="444"/>
      <c r="CS108" s="444"/>
      <c r="CT108" s="444"/>
      <c r="CU108" s="444"/>
      <c r="CV108" s="444"/>
      <c r="CW108" s="444"/>
      <c r="CX108" s="444"/>
      <c r="CY108" s="444"/>
      <c r="CZ108" s="444"/>
      <c r="DA108" s="444"/>
      <c r="DB108" s="444"/>
      <c r="DC108" s="444"/>
      <c r="DD108" s="444"/>
      <c r="DE108" s="444"/>
      <c r="DF108" s="444"/>
      <c r="DG108" s="444"/>
      <c r="DH108" s="444"/>
      <c r="DI108" s="444"/>
      <c r="DJ108" s="444"/>
      <c r="DK108" s="444"/>
      <c r="DL108" s="444"/>
      <c r="DM108" s="444"/>
      <c r="DN108" s="444"/>
      <c r="DO108" s="444"/>
      <c r="DP108" s="444"/>
      <c r="DQ108" s="444"/>
      <c r="DR108" s="444"/>
      <c r="DS108" s="444"/>
      <c r="DT108" s="444"/>
      <c r="DU108" s="444"/>
      <c r="DV108" s="444"/>
      <c r="DW108" s="444"/>
      <c r="DX108" s="444"/>
      <c r="DY108" s="444"/>
      <c r="DZ108" s="444"/>
      <c r="EA108" s="444"/>
      <c r="EB108" s="444"/>
      <c r="EC108" s="444"/>
      <c r="ED108" s="444"/>
      <c r="EE108" s="444"/>
      <c r="EF108" s="444"/>
      <c r="EG108" s="444"/>
      <c r="EH108" s="444"/>
      <c r="EI108" s="444"/>
      <c r="EJ108" s="444"/>
      <c r="EK108" s="444"/>
      <c r="EL108" s="444"/>
      <c r="EM108" s="444"/>
      <c r="EN108" s="444"/>
      <c r="EO108" s="444"/>
      <c r="EP108" s="444"/>
      <c r="EQ108" s="444"/>
      <c r="ER108" s="444"/>
      <c r="ES108" s="444"/>
      <c r="ET108" s="444"/>
      <c r="EU108" s="444"/>
      <c r="EV108" s="444"/>
      <c r="EW108" s="444"/>
      <c r="EX108" s="444"/>
      <c r="EY108" s="444"/>
      <c r="EZ108" s="444"/>
      <c r="FA108" s="444"/>
      <c r="FB108" s="444"/>
      <c r="FC108" s="444"/>
      <c r="FD108" s="444"/>
      <c r="FE108" s="444"/>
      <c r="FF108" s="444"/>
      <c r="FG108" s="444"/>
      <c r="FH108" s="444"/>
      <c r="FI108" s="444"/>
      <c r="FJ108" s="444"/>
      <c r="FK108" s="444"/>
      <c r="FL108" s="444"/>
      <c r="FM108" s="444"/>
      <c r="FN108" s="444"/>
      <c r="FO108" s="444"/>
      <c r="FP108" s="444"/>
      <c r="FQ108" s="444"/>
      <c r="FR108" s="444"/>
      <c r="FS108" s="444"/>
      <c r="FT108" s="444"/>
      <c r="FU108" s="444"/>
      <c r="FV108" s="444"/>
      <c r="FW108" s="444"/>
      <c r="FX108" s="444"/>
      <c r="FY108" s="444"/>
      <c r="FZ108" s="444"/>
      <c r="GA108" s="444"/>
      <c r="GB108" s="444"/>
      <c r="GC108" s="444"/>
      <c r="GD108" s="444"/>
      <c r="GE108" s="444"/>
      <c r="GF108" s="444"/>
      <c r="GG108" s="444"/>
      <c r="GH108" s="444"/>
      <c r="GI108" s="444"/>
      <c r="GJ108" s="444"/>
      <c r="GK108" s="444"/>
      <c r="GL108" s="444"/>
      <c r="GM108" s="444"/>
      <c r="GN108" s="444"/>
      <c r="GO108" s="444"/>
      <c r="GP108" s="444"/>
      <c r="GQ108" s="444"/>
      <c r="GR108" s="444"/>
      <c r="GS108" s="444"/>
      <c r="GT108" s="444"/>
      <c r="GU108" s="444"/>
      <c r="GV108" s="444"/>
      <c r="GW108" s="444"/>
      <c r="GX108" s="444"/>
      <c r="GY108" s="444"/>
      <c r="GZ108" s="444"/>
      <c r="HA108" s="444"/>
      <c r="HB108" s="444"/>
      <c r="HC108" s="444"/>
      <c r="HD108" s="444"/>
      <c r="HE108" s="444"/>
      <c r="HF108" s="444"/>
      <c r="HG108" s="444"/>
      <c r="HH108" s="444"/>
      <c r="HI108" s="444"/>
      <c r="HJ108" s="444"/>
      <c r="HK108" s="444"/>
      <c r="HL108" s="444"/>
      <c r="HM108" s="444"/>
      <c r="HN108" s="444"/>
      <c r="HO108" s="444"/>
      <c r="HP108" s="444"/>
      <c r="HQ108" s="444"/>
      <c r="HR108" s="444"/>
      <c r="HS108" s="444"/>
      <c r="HT108" s="444"/>
      <c r="HU108" s="444"/>
      <c r="HV108" s="444"/>
      <c r="HW108" s="444"/>
      <c r="HX108" s="444"/>
      <c r="HY108" s="444"/>
      <c r="HZ108" s="444"/>
      <c r="IA108" s="444"/>
      <c r="IB108" s="444"/>
      <c r="IC108" s="444"/>
      <c r="ID108" s="444"/>
      <c r="IE108" s="444"/>
      <c r="IF108" s="444"/>
      <c r="IG108" s="444"/>
      <c r="IH108" s="444"/>
      <c r="II108" s="444"/>
      <c r="IJ108" s="444"/>
      <c r="IK108" s="444"/>
      <c r="IL108" s="444"/>
      <c r="IM108" s="444"/>
      <c r="IN108" s="444"/>
      <c r="IO108" s="444"/>
      <c r="IP108" s="444"/>
      <c r="IQ108" s="444"/>
      <c r="IR108" s="444"/>
      <c r="IS108" s="444"/>
      <c r="IT108" s="444"/>
      <c r="IU108" s="444"/>
      <c r="IV108" s="444"/>
      <c r="IW108" s="444"/>
      <c r="IX108" s="444"/>
      <c r="IY108" s="444"/>
      <c r="IZ108" s="444"/>
      <c r="JA108" s="444"/>
      <c r="JB108" s="444"/>
      <c r="JC108" s="444"/>
      <c r="JD108" s="444"/>
      <c r="JE108" s="444"/>
      <c r="JF108" s="444"/>
      <c r="JG108" s="444"/>
      <c r="JH108" s="444"/>
      <c r="JI108" s="444"/>
      <c r="JJ108" s="444"/>
      <c r="JK108" s="444"/>
      <c r="JL108" s="444"/>
      <c r="JM108" s="444"/>
      <c r="JN108" s="444"/>
      <c r="JO108" s="444"/>
      <c r="JP108" s="444"/>
      <c r="JQ108" s="444"/>
      <c r="JR108" s="444"/>
      <c r="JS108" s="444"/>
      <c r="JT108" s="444"/>
      <c r="JU108" s="444"/>
      <c r="JV108" s="444"/>
      <c r="JW108" s="444"/>
      <c r="JX108" s="444"/>
      <c r="JY108" s="444"/>
      <c r="JZ108" s="444"/>
      <c r="KA108" s="444"/>
      <c r="KB108" s="444"/>
      <c r="KC108" s="444"/>
      <c r="KD108" s="444"/>
      <c r="KE108" s="444"/>
      <c r="KF108" s="444"/>
      <c r="KG108" s="444"/>
      <c r="KH108" s="444"/>
      <c r="KI108" s="444"/>
      <c r="KJ108" s="444"/>
      <c r="KK108" s="444"/>
      <c r="KL108" s="444"/>
      <c r="KM108" s="444"/>
      <c r="KN108" s="444"/>
      <c r="KO108" s="444"/>
      <c r="KP108" s="444"/>
      <c r="KQ108" s="444"/>
      <c r="KR108" s="444"/>
      <c r="KS108" s="444"/>
      <c r="KT108" s="444"/>
      <c r="KU108" s="444"/>
      <c r="KV108" s="444"/>
      <c r="KW108" s="444"/>
      <c r="KX108" s="444"/>
      <c r="KY108" s="444"/>
      <c r="KZ108" s="444"/>
      <c r="LA108" s="444"/>
      <c r="LB108" s="444"/>
      <c r="LC108" s="444"/>
      <c r="LD108" s="444"/>
      <c r="LE108" s="444"/>
      <c r="LF108" s="444"/>
      <c r="LG108" s="444"/>
      <c r="LH108" s="444"/>
      <c r="LI108" s="444"/>
      <c r="LJ108" s="444"/>
      <c r="LK108" s="444"/>
      <c r="LL108" s="444"/>
      <c r="LM108" s="444"/>
      <c r="LN108" s="444"/>
      <c r="LO108" s="444"/>
      <c r="LP108" s="444"/>
      <c r="LQ108" s="444"/>
      <c r="LR108" s="444"/>
      <c r="LS108" s="444"/>
      <c r="LT108" s="444"/>
      <c r="LU108" s="444"/>
      <c r="LV108" s="444"/>
      <c r="LW108" s="444"/>
      <c r="LX108" s="444"/>
      <c r="LY108" s="444"/>
      <c r="LZ108" s="444"/>
      <c r="MA108" s="444"/>
      <c r="MB108" s="444"/>
      <c r="MC108" s="444"/>
      <c r="MD108" s="444"/>
      <c r="ME108" s="444"/>
      <c r="MF108" s="444"/>
      <c r="MG108" s="444"/>
      <c r="MH108" s="444"/>
      <c r="MI108" s="444"/>
      <c r="MJ108" s="444"/>
      <c r="MK108" s="444"/>
      <c r="ML108" s="444"/>
      <c r="MM108" s="444"/>
      <c r="MN108" s="444"/>
      <c r="MO108" s="444"/>
      <c r="MP108" s="444"/>
      <c r="MQ108" s="444"/>
      <c r="MR108" s="444"/>
      <c r="MS108" s="444"/>
      <c r="MT108" s="444"/>
      <c r="MU108" s="444"/>
      <c r="MV108" s="444"/>
      <c r="MW108" s="444"/>
      <c r="MX108" s="444"/>
      <c r="MY108" s="444"/>
      <c r="MZ108" s="444"/>
      <c r="NA108" s="444"/>
      <c r="NB108" s="444"/>
      <c r="NC108" s="444"/>
      <c r="ND108" s="444"/>
      <c r="NE108" s="444"/>
      <c r="NF108" s="444"/>
      <c r="NG108" s="444"/>
      <c r="NH108" s="444"/>
      <c r="NI108" s="444"/>
      <c r="NJ108" s="444"/>
      <c r="NK108" s="444"/>
      <c r="NL108" s="444"/>
      <c r="NM108" s="444"/>
      <c r="NN108" s="444"/>
      <c r="NO108" s="444"/>
      <c r="NP108" s="444"/>
      <c r="NQ108" s="444"/>
      <c r="NR108" s="444"/>
      <c r="NS108" s="444"/>
      <c r="NT108" s="444"/>
      <c r="NU108" s="444"/>
      <c r="NV108" s="444"/>
      <c r="NW108" s="444"/>
      <c r="NX108" s="444"/>
      <c r="NY108" s="444"/>
      <c r="NZ108" s="444"/>
      <c r="OA108" s="444"/>
      <c r="OB108" s="444"/>
      <c r="OC108" s="444"/>
      <c r="OD108" s="444"/>
      <c r="OE108" s="444"/>
      <c r="OF108" s="444"/>
      <c r="OG108" s="444"/>
      <c r="OH108" s="444"/>
      <c r="OI108" s="444"/>
      <c r="OJ108" s="444"/>
      <c r="OK108" s="444"/>
      <c r="OL108" s="444"/>
      <c r="OM108" s="444"/>
      <c r="ON108" s="444"/>
      <c r="OO108" s="444"/>
      <c r="OP108" s="444"/>
      <c r="OQ108" s="444"/>
      <c r="OR108" s="444"/>
      <c r="OS108" s="444"/>
      <c r="OT108" s="444"/>
      <c r="OU108" s="444"/>
      <c r="OV108" s="444"/>
      <c r="OW108" s="444"/>
      <c r="OX108" s="444"/>
      <c r="OY108" s="444"/>
      <c r="OZ108" s="444"/>
      <c r="PA108" s="444"/>
      <c r="PB108" s="444"/>
      <c r="PC108" s="444"/>
      <c r="PD108" s="444"/>
      <c r="PE108" s="444"/>
      <c r="PF108" s="444"/>
      <c r="PG108" s="444"/>
      <c r="PH108" s="444"/>
      <c r="PI108" s="444"/>
      <c r="PJ108" s="444"/>
      <c r="PK108" s="444"/>
      <c r="PL108" s="444"/>
      <c r="PM108" s="444"/>
      <c r="PN108" s="444"/>
      <c r="PO108" s="444"/>
      <c r="PP108" s="444"/>
      <c r="PQ108" s="444"/>
      <c r="PR108" s="444"/>
      <c r="PS108" s="444"/>
      <c r="PT108" s="444"/>
      <c r="PU108" s="444"/>
      <c r="PV108" s="444"/>
      <c r="PW108" s="444"/>
      <c r="PX108" s="444"/>
      <c r="PY108" s="444"/>
      <c r="PZ108" s="444"/>
      <c r="QA108" s="444"/>
      <c r="QB108" s="444"/>
      <c r="QC108" s="444"/>
      <c r="QD108" s="444"/>
      <c r="QE108" s="444"/>
      <c r="QF108" s="444"/>
      <c r="QG108" s="444"/>
      <c r="QH108" s="444"/>
      <c r="QI108" s="444"/>
      <c r="QJ108" s="444"/>
      <c r="QK108" s="444"/>
      <c r="QL108" s="444"/>
      <c r="QM108" s="444"/>
      <c r="QN108" s="444"/>
      <c r="QO108" s="444"/>
      <c r="QP108" s="444"/>
      <c r="QQ108" s="444"/>
      <c r="QR108" s="444"/>
      <c r="QS108" s="444"/>
      <c r="QT108" s="444"/>
      <c r="QU108" s="444"/>
      <c r="QV108" s="444"/>
      <c r="QW108" s="444"/>
      <c r="QX108" s="444"/>
      <c r="QY108" s="444"/>
      <c r="QZ108" s="444"/>
      <c r="RA108" s="444"/>
      <c r="RB108" s="444"/>
      <c r="RC108" s="444"/>
      <c r="RD108" s="444"/>
      <c r="RE108" s="444"/>
      <c r="RF108" s="444"/>
      <c r="RG108" s="444"/>
      <c r="RH108" s="444"/>
      <c r="RI108" s="444"/>
      <c r="RJ108" s="444"/>
      <c r="RK108" s="444"/>
      <c r="RL108" s="444"/>
      <c r="RM108" s="444"/>
      <c r="RN108" s="444"/>
      <c r="RO108" s="444"/>
      <c r="RP108" s="444"/>
      <c r="RQ108" s="444"/>
      <c r="RR108" s="444"/>
      <c r="RS108" s="444"/>
      <c r="RT108" s="444"/>
      <c r="RU108" s="444"/>
      <c r="RV108" s="444"/>
      <c r="RW108" s="444"/>
      <c r="RX108" s="444"/>
      <c r="RY108" s="444"/>
      <c r="RZ108" s="444"/>
      <c r="SA108" s="444"/>
      <c r="SB108" s="444"/>
      <c r="SC108" s="444"/>
      <c r="SD108" s="444"/>
      <c r="SE108" s="444"/>
      <c r="SF108" s="444"/>
      <c r="SG108" s="444"/>
      <c r="SH108" s="444"/>
      <c r="SI108" s="444"/>
      <c r="SJ108" s="444"/>
      <c r="SK108" s="444"/>
      <c r="SL108" s="444"/>
      <c r="SM108" s="444"/>
      <c r="SN108" s="444"/>
      <c r="SO108" s="444"/>
      <c r="SP108" s="444"/>
      <c r="SQ108" s="444"/>
      <c r="SR108" s="444"/>
      <c r="SS108" s="444"/>
      <c r="ST108" s="444"/>
      <c r="SU108" s="444"/>
      <c r="SV108" s="444"/>
      <c r="SW108" s="444"/>
      <c r="SX108" s="444"/>
      <c r="SY108" s="444"/>
      <c r="SZ108" s="444"/>
      <c r="TA108" s="444"/>
      <c r="TB108" s="444"/>
      <c r="TC108" s="444"/>
      <c r="TD108" s="444"/>
      <c r="TE108" s="444"/>
      <c r="TF108" s="444"/>
      <c r="TG108" s="444"/>
      <c r="TH108" s="444"/>
      <c r="TI108" s="444"/>
      <c r="TJ108" s="444"/>
      <c r="TK108" s="444"/>
      <c r="TL108" s="444"/>
      <c r="TM108" s="444"/>
      <c r="TN108" s="444"/>
      <c r="TO108" s="444"/>
      <c r="TP108" s="444"/>
      <c r="TQ108" s="444"/>
      <c r="TR108" s="444"/>
      <c r="TS108" s="444"/>
      <c r="TT108" s="444"/>
      <c r="TU108" s="444"/>
      <c r="TV108" s="444"/>
      <c r="TW108" s="444"/>
      <c r="TX108" s="444"/>
      <c r="TY108" s="444"/>
      <c r="TZ108" s="444"/>
      <c r="UA108" s="444"/>
      <c r="UB108" s="444"/>
      <c r="UC108" s="444"/>
      <c r="UD108" s="444"/>
      <c r="UE108" s="444"/>
      <c r="UF108" s="444"/>
      <c r="UG108" s="444"/>
      <c r="UH108" s="444"/>
      <c r="UI108" s="444"/>
      <c r="UJ108" s="444"/>
      <c r="UK108" s="444"/>
      <c r="UL108" s="444"/>
      <c r="UM108" s="444"/>
      <c r="UN108" s="444"/>
      <c r="UO108" s="444"/>
      <c r="UP108" s="444"/>
      <c r="UQ108" s="444"/>
      <c r="UR108" s="444"/>
      <c r="US108" s="444"/>
      <c r="UT108" s="444"/>
      <c r="UU108" s="444"/>
      <c r="UV108" s="444"/>
      <c r="UW108" s="444"/>
      <c r="UX108" s="444"/>
      <c r="UY108" s="444"/>
      <c r="UZ108" s="444"/>
      <c r="VA108" s="444"/>
      <c r="VB108" s="444"/>
      <c r="VC108" s="444"/>
      <c r="VD108" s="444"/>
      <c r="VE108" s="444"/>
      <c r="VF108" s="444"/>
      <c r="VG108" s="444"/>
      <c r="VH108" s="444"/>
      <c r="VI108" s="444"/>
      <c r="VJ108" s="444"/>
      <c r="VK108" s="444"/>
      <c r="VL108" s="444"/>
      <c r="VM108" s="444"/>
      <c r="VN108" s="444"/>
      <c r="VO108" s="444"/>
      <c r="VP108" s="444"/>
      <c r="VQ108" s="444"/>
      <c r="VR108" s="444"/>
      <c r="VS108" s="444"/>
      <c r="VT108" s="444"/>
      <c r="VU108" s="444"/>
      <c r="VV108" s="444"/>
      <c r="VW108" s="444"/>
      <c r="VX108" s="444"/>
      <c r="VY108" s="444"/>
      <c r="VZ108" s="444"/>
      <c r="WA108" s="444"/>
      <c r="WB108" s="444"/>
      <c r="WC108" s="444"/>
      <c r="WD108" s="444"/>
      <c r="WE108" s="444"/>
      <c r="WF108" s="444"/>
      <c r="WG108" s="444"/>
      <c r="WH108" s="444"/>
      <c r="WI108" s="444"/>
      <c r="WJ108" s="444"/>
      <c r="WK108" s="444"/>
      <c r="WL108" s="444"/>
      <c r="WM108" s="444"/>
      <c r="WN108" s="444"/>
      <c r="WO108" s="444"/>
      <c r="WP108" s="444"/>
      <c r="WQ108" s="444"/>
      <c r="WR108" s="444"/>
      <c r="WS108" s="444"/>
      <c r="WT108" s="444"/>
      <c r="WU108" s="444"/>
      <c r="WV108" s="444"/>
      <c r="WW108" s="444"/>
      <c r="WX108" s="444"/>
      <c r="WY108" s="444"/>
      <c r="WZ108" s="444"/>
      <c r="XA108" s="444"/>
      <c r="XB108" s="444"/>
      <c r="XC108" s="444"/>
      <c r="XD108" s="444"/>
      <c r="XE108" s="444"/>
      <c r="XF108" s="444"/>
      <c r="XG108" s="738"/>
    </row>
    <row r="109" spans="1:631" s="740" customFormat="1" ht="14.4">
      <c r="A109" s="444"/>
      <c r="B109" s="1163" t="s">
        <v>779</v>
      </c>
      <c r="C109" s="1164" t="s">
        <v>859</v>
      </c>
      <c r="D109" s="1172">
        <v>25</v>
      </c>
      <c r="E109" s="374">
        <f t="shared" si="32"/>
        <v>8.2801417175769141E-3</v>
      </c>
      <c r="F109" s="1166" t="s">
        <v>0</v>
      </c>
      <c r="G109" s="1167">
        <v>1</v>
      </c>
      <c r="H109" s="1168">
        <f t="shared" si="27"/>
        <v>576</v>
      </c>
      <c r="I109" s="1169"/>
      <c r="J109" s="1169"/>
      <c r="K109" s="447">
        <f t="shared" si="22"/>
        <v>0</v>
      </c>
      <c r="L109" s="448">
        <v>576</v>
      </c>
      <c r="M109" s="447"/>
      <c r="N109" s="1170"/>
      <c r="O109" s="1170"/>
      <c r="P109" s="449"/>
      <c r="Q109" s="1170"/>
      <c r="R109" s="449"/>
      <c r="S109" s="450"/>
      <c r="T109" s="449"/>
      <c r="U109" s="451">
        <v>0</v>
      </c>
      <c r="V109" s="450"/>
      <c r="W109" s="449"/>
      <c r="X109" s="449">
        <f>-PV(Discount_Rate,D109,U109)*G109</f>
        <v>0</v>
      </c>
      <c r="Y109" s="452">
        <f t="shared" ref="Y109" si="35">IF(L109=0,0,(HLOOKUP(F109,ACElectric_2014_2015,D109+1,FALSE)))</f>
        <v>1.8366031317579932</v>
      </c>
      <c r="Z109" s="450">
        <f t="shared" ref="Z109" si="36">Y109*L109</f>
        <v>1057.8834038926041</v>
      </c>
      <c r="AA109" s="453"/>
      <c r="AB109" s="1171"/>
      <c r="AC109" s="444"/>
      <c r="AD109" s="444"/>
      <c r="AE109" s="444"/>
      <c r="AF109" s="444"/>
      <c r="AG109" s="444"/>
      <c r="AH109" s="444"/>
      <c r="AI109" s="444"/>
      <c r="AJ109" s="444"/>
      <c r="AK109" s="444"/>
      <c r="AL109" s="444"/>
      <c r="AM109" s="444"/>
      <c r="AN109" s="444"/>
      <c r="AO109" s="444"/>
      <c r="AP109" s="444"/>
      <c r="AQ109" s="444"/>
      <c r="AR109" s="444"/>
      <c r="AS109" s="444"/>
      <c r="AT109" s="444"/>
      <c r="AU109" s="444"/>
      <c r="AV109" s="444"/>
      <c r="AW109" s="444"/>
      <c r="AX109" s="444"/>
      <c r="AY109" s="444"/>
      <c r="AZ109" s="444"/>
      <c r="BA109" s="444"/>
      <c r="BB109" s="444"/>
      <c r="BC109" s="444"/>
      <c r="BD109" s="444"/>
      <c r="BE109" s="444"/>
      <c r="BF109" s="444"/>
      <c r="BG109" s="444"/>
      <c r="BH109" s="444"/>
      <c r="BI109" s="444"/>
      <c r="BJ109" s="444"/>
      <c r="BK109" s="444"/>
      <c r="BL109" s="444"/>
      <c r="BM109" s="444"/>
      <c r="BN109" s="444"/>
      <c r="BO109" s="444"/>
      <c r="BP109" s="444"/>
      <c r="BQ109" s="444"/>
      <c r="BR109" s="444"/>
      <c r="BS109" s="444"/>
      <c r="BT109" s="444"/>
      <c r="BU109" s="444"/>
      <c r="BV109" s="444"/>
      <c r="BW109" s="444"/>
      <c r="BX109" s="444"/>
      <c r="BY109" s="444"/>
      <c r="BZ109" s="444"/>
      <c r="CA109" s="444"/>
      <c r="CB109" s="444"/>
      <c r="CC109" s="444"/>
      <c r="CD109" s="444"/>
      <c r="CE109" s="444"/>
      <c r="CF109" s="444"/>
      <c r="CG109" s="444"/>
      <c r="CH109" s="444"/>
      <c r="CI109" s="444"/>
      <c r="CJ109" s="444"/>
      <c r="CK109" s="444"/>
      <c r="CL109" s="444"/>
      <c r="CM109" s="444"/>
      <c r="CN109" s="444"/>
      <c r="CO109" s="444"/>
      <c r="CP109" s="444"/>
      <c r="CQ109" s="444"/>
      <c r="CR109" s="444"/>
      <c r="CS109" s="444"/>
      <c r="CT109" s="444"/>
      <c r="CU109" s="444"/>
      <c r="CV109" s="444"/>
      <c r="CW109" s="444"/>
      <c r="CX109" s="444"/>
      <c r="CY109" s="444"/>
      <c r="CZ109" s="444"/>
      <c r="DA109" s="444"/>
      <c r="DB109" s="444"/>
      <c r="DC109" s="444"/>
      <c r="DD109" s="444"/>
      <c r="DE109" s="444"/>
      <c r="DF109" s="444"/>
      <c r="DG109" s="444"/>
      <c r="DH109" s="444"/>
      <c r="DI109" s="444"/>
      <c r="DJ109" s="444"/>
      <c r="DK109" s="444"/>
      <c r="DL109" s="444"/>
      <c r="DM109" s="444"/>
      <c r="DN109" s="444"/>
      <c r="DO109" s="444"/>
      <c r="DP109" s="444"/>
      <c r="DQ109" s="444"/>
      <c r="DR109" s="444"/>
      <c r="DS109" s="444"/>
      <c r="DT109" s="444"/>
      <c r="DU109" s="444"/>
      <c r="DV109" s="444"/>
      <c r="DW109" s="444"/>
      <c r="DX109" s="444"/>
      <c r="DY109" s="444"/>
      <c r="DZ109" s="444"/>
      <c r="EA109" s="444"/>
      <c r="EB109" s="444"/>
      <c r="EC109" s="444"/>
      <c r="ED109" s="444"/>
      <c r="EE109" s="444"/>
      <c r="EF109" s="444"/>
      <c r="EG109" s="444"/>
      <c r="EH109" s="444"/>
      <c r="EI109" s="444"/>
      <c r="EJ109" s="444"/>
      <c r="EK109" s="444"/>
      <c r="EL109" s="444"/>
      <c r="EM109" s="444"/>
      <c r="EN109" s="444"/>
      <c r="EO109" s="444"/>
      <c r="EP109" s="444"/>
      <c r="EQ109" s="444"/>
      <c r="ER109" s="444"/>
      <c r="ES109" s="444"/>
      <c r="ET109" s="444"/>
      <c r="EU109" s="444"/>
      <c r="EV109" s="444"/>
      <c r="EW109" s="444"/>
      <c r="EX109" s="444"/>
      <c r="EY109" s="444"/>
      <c r="EZ109" s="444"/>
      <c r="FA109" s="444"/>
      <c r="FB109" s="444"/>
      <c r="FC109" s="444"/>
      <c r="FD109" s="444"/>
      <c r="FE109" s="444"/>
      <c r="FF109" s="444"/>
      <c r="FG109" s="444"/>
      <c r="FH109" s="444"/>
      <c r="FI109" s="444"/>
      <c r="FJ109" s="444"/>
      <c r="FK109" s="444"/>
      <c r="FL109" s="444"/>
      <c r="FM109" s="444"/>
      <c r="FN109" s="444"/>
      <c r="FO109" s="444"/>
      <c r="FP109" s="444"/>
      <c r="FQ109" s="444"/>
      <c r="FR109" s="444"/>
      <c r="FS109" s="444"/>
      <c r="FT109" s="444"/>
      <c r="FU109" s="444"/>
      <c r="FV109" s="444"/>
      <c r="FW109" s="444"/>
      <c r="FX109" s="444"/>
      <c r="FY109" s="444"/>
      <c r="FZ109" s="444"/>
      <c r="GA109" s="444"/>
      <c r="GB109" s="444"/>
      <c r="GC109" s="444"/>
      <c r="GD109" s="444"/>
      <c r="GE109" s="444"/>
      <c r="GF109" s="444"/>
      <c r="GG109" s="444"/>
      <c r="GH109" s="444"/>
      <c r="GI109" s="444"/>
      <c r="GJ109" s="444"/>
      <c r="GK109" s="444"/>
      <c r="GL109" s="444"/>
      <c r="GM109" s="444"/>
      <c r="GN109" s="444"/>
      <c r="GO109" s="444"/>
      <c r="GP109" s="444"/>
      <c r="GQ109" s="444"/>
      <c r="GR109" s="444"/>
      <c r="GS109" s="444"/>
      <c r="GT109" s="444"/>
      <c r="GU109" s="444"/>
      <c r="GV109" s="444"/>
      <c r="GW109" s="444"/>
      <c r="GX109" s="444"/>
      <c r="GY109" s="444"/>
      <c r="GZ109" s="444"/>
      <c r="HA109" s="444"/>
      <c r="HB109" s="444"/>
      <c r="HC109" s="444"/>
      <c r="HD109" s="444"/>
      <c r="HE109" s="444"/>
      <c r="HF109" s="444"/>
      <c r="HG109" s="444"/>
      <c r="HH109" s="444"/>
      <c r="HI109" s="444"/>
      <c r="HJ109" s="444"/>
      <c r="HK109" s="444"/>
      <c r="HL109" s="444"/>
      <c r="HM109" s="444"/>
      <c r="HN109" s="444"/>
      <c r="HO109" s="444"/>
      <c r="HP109" s="444"/>
      <c r="HQ109" s="444"/>
      <c r="HR109" s="444"/>
      <c r="HS109" s="444"/>
      <c r="HT109" s="444"/>
      <c r="HU109" s="444"/>
      <c r="HV109" s="444"/>
      <c r="HW109" s="444"/>
      <c r="HX109" s="444"/>
      <c r="HY109" s="444"/>
      <c r="HZ109" s="444"/>
      <c r="IA109" s="444"/>
      <c r="IB109" s="444"/>
      <c r="IC109" s="444"/>
      <c r="ID109" s="444"/>
      <c r="IE109" s="444"/>
      <c r="IF109" s="444"/>
      <c r="IG109" s="444"/>
      <c r="IH109" s="444"/>
      <c r="II109" s="444"/>
      <c r="IJ109" s="444"/>
      <c r="IK109" s="444"/>
      <c r="IL109" s="444"/>
      <c r="IM109" s="444"/>
      <c r="IN109" s="444"/>
      <c r="IO109" s="444"/>
      <c r="IP109" s="444"/>
      <c r="IQ109" s="444"/>
      <c r="IR109" s="444"/>
      <c r="IS109" s="444"/>
      <c r="IT109" s="444"/>
      <c r="IU109" s="444"/>
      <c r="IV109" s="444"/>
      <c r="IW109" s="444"/>
      <c r="IX109" s="444"/>
      <c r="IY109" s="444"/>
      <c r="IZ109" s="444"/>
      <c r="JA109" s="444"/>
      <c r="JB109" s="444"/>
      <c r="JC109" s="444"/>
      <c r="JD109" s="444"/>
      <c r="JE109" s="444"/>
      <c r="JF109" s="444"/>
      <c r="JG109" s="444"/>
      <c r="JH109" s="444"/>
      <c r="JI109" s="444"/>
      <c r="JJ109" s="444"/>
      <c r="JK109" s="444"/>
      <c r="JL109" s="444"/>
      <c r="JM109" s="444"/>
      <c r="JN109" s="444"/>
      <c r="JO109" s="444"/>
      <c r="JP109" s="444"/>
      <c r="JQ109" s="444"/>
      <c r="JR109" s="444"/>
      <c r="JS109" s="444"/>
      <c r="JT109" s="444"/>
      <c r="JU109" s="444"/>
      <c r="JV109" s="444"/>
      <c r="JW109" s="444"/>
      <c r="JX109" s="444"/>
      <c r="JY109" s="444"/>
      <c r="JZ109" s="444"/>
      <c r="KA109" s="444"/>
      <c r="KB109" s="444"/>
      <c r="KC109" s="444"/>
      <c r="KD109" s="444"/>
      <c r="KE109" s="444"/>
      <c r="KF109" s="444"/>
      <c r="KG109" s="444"/>
      <c r="KH109" s="444"/>
      <c r="KI109" s="444"/>
      <c r="KJ109" s="444"/>
      <c r="KK109" s="444"/>
      <c r="KL109" s="444"/>
      <c r="KM109" s="444"/>
      <c r="KN109" s="444"/>
      <c r="KO109" s="444"/>
      <c r="KP109" s="444"/>
      <c r="KQ109" s="444"/>
      <c r="KR109" s="444"/>
      <c r="KS109" s="444"/>
      <c r="KT109" s="444"/>
      <c r="KU109" s="444"/>
      <c r="KV109" s="444"/>
      <c r="KW109" s="444"/>
      <c r="KX109" s="444"/>
      <c r="KY109" s="444"/>
      <c r="KZ109" s="444"/>
      <c r="LA109" s="444"/>
      <c r="LB109" s="444"/>
      <c r="LC109" s="444"/>
      <c r="LD109" s="444"/>
      <c r="LE109" s="444"/>
      <c r="LF109" s="444"/>
      <c r="LG109" s="444"/>
      <c r="LH109" s="444"/>
      <c r="LI109" s="444"/>
      <c r="LJ109" s="444"/>
      <c r="LK109" s="444"/>
      <c r="LL109" s="444"/>
      <c r="LM109" s="444"/>
      <c r="LN109" s="444"/>
      <c r="LO109" s="444"/>
      <c r="LP109" s="444"/>
      <c r="LQ109" s="444"/>
      <c r="LR109" s="444"/>
      <c r="LS109" s="444"/>
      <c r="LT109" s="444"/>
      <c r="LU109" s="444"/>
      <c r="LV109" s="444"/>
      <c r="LW109" s="444"/>
      <c r="LX109" s="444"/>
      <c r="LY109" s="444"/>
      <c r="LZ109" s="444"/>
      <c r="MA109" s="444"/>
      <c r="MB109" s="444"/>
      <c r="MC109" s="444"/>
      <c r="MD109" s="444"/>
      <c r="ME109" s="444"/>
      <c r="MF109" s="444"/>
      <c r="MG109" s="444"/>
      <c r="MH109" s="444"/>
      <c r="MI109" s="444"/>
      <c r="MJ109" s="444"/>
      <c r="MK109" s="444"/>
      <c r="ML109" s="444"/>
      <c r="MM109" s="444"/>
      <c r="MN109" s="444"/>
      <c r="MO109" s="444"/>
      <c r="MP109" s="444"/>
      <c r="MQ109" s="444"/>
      <c r="MR109" s="444"/>
      <c r="MS109" s="444"/>
      <c r="MT109" s="444"/>
      <c r="MU109" s="444"/>
      <c r="MV109" s="444"/>
      <c r="MW109" s="444"/>
      <c r="MX109" s="444"/>
      <c r="MY109" s="444"/>
      <c r="MZ109" s="444"/>
      <c r="NA109" s="444"/>
      <c r="NB109" s="444"/>
      <c r="NC109" s="444"/>
      <c r="ND109" s="444"/>
      <c r="NE109" s="444"/>
      <c r="NF109" s="444"/>
      <c r="NG109" s="444"/>
      <c r="NH109" s="444"/>
      <c r="NI109" s="444"/>
      <c r="NJ109" s="444"/>
      <c r="NK109" s="444"/>
      <c r="NL109" s="444"/>
      <c r="NM109" s="444"/>
      <c r="NN109" s="444"/>
      <c r="NO109" s="444"/>
      <c r="NP109" s="444"/>
      <c r="NQ109" s="444"/>
      <c r="NR109" s="444"/>
      <c r="NS109" s="444"/>
      <c r="NT109" s="444"/>
      <c r="NU109" s="444"/>
      <c r="NV109" s="444"/>
      <c r="NW109" s="444"/>
      <c r="NX109" s="444"/>
      <c r="NY109" s="444"/>
      <c r="NZ109" s="444"/>
      <c r="OA109" s="444"/>
      <c r="OB109" s="444"/>
      <c r="OC109" s="444"/>
      <c r="OD109" s="444"/>
      <c r="OE109" s="444"/>
      <c r="OF109" s="444"/>
      <c r="OG109" s="444"/>
      <c r="OH109" s="444"/>
      <c r="OI109" s="444"/>
      <c r="OJ109" s="444"/>
      <c r="OK109" s="444"/>
      <c r="OL109" s="444"/>
      <c r="OM109" s="444"/>
      <c r="ON109" s="444"/>
      <c r="OO109" s="444"/>
      <c r="OP109" s="444"/>
      <c r="OQ109" s="444"/>
      <c r="OR109" s="444"/>
      <c r="OS109" s="444"/>
      <c r="OT109" s="444"/>
      <c r="OU109" s="444"/>
      <c r="OV109" s="444"/>
      <c r="OW109" s="444"/>
      <c r="OX109" s="444"/>
      <c r="OY109" s="444"/>
      <c r="OZ109" s="444"/>
      <c r="PA109" s="444"/>
      <c r="PB109" s="444"/>
      <c r="PC109" s="444"/>
      <c r="PD109" s="444"/>
      <c r="PE109" s="444"/>
      <c r="PF109" s="444"/>
      <c r="PG109" s="444"/>
      <c r="PH109" s="444"/>
      <c r="PI109" s="444"/>
      <c r="PJ109" s="444"/>
      <c r="PK109" s="444"/>
      <c r="PL109" s="444"/>
      <c r="PM109" s="444"/>
      <c r="PN109" s="444"/>
      <c r="PO109" s="444"/>
      <c r="PP109" s="444"/>
      <c r="PQ109" s="444"/>
      <c r="PR109" s="444"/>
      <c r="PS109" s="444"/>
      <c r="PT109" s="444"/>
      <c r="PU109" s="444"/>
      <c r="PV109" s="444"/>
      <c r="PW109" s="444"/>
      <c r="PX109" s="444"/>
      <c r="PY109" s="444"/>
      <c r="PZ109" s="444"/>
      <c r="QA109" s="444"/>
      <c r="QB109" s="444"/>
      <c r="QC109" s="444"/>
      <c r="QD109" s="444"/>
      <c r="QE109" s="444"/>
      <c r="QF109" s="444"/>
      <c r="QG109" s="444"/>
      <c r="QH109" s="444"/>
      <c r="QI109" s="444"/>
      <c r="QJ109" s="444"/>
      <c r="QK109" s="444"/>
      <c r="QL109" s="444"/>
      <c r="QM109" s="444"/>
      <c r="QN109" s="444"/>
      <c r="QO109" s="444"/>
      <c r="QP109" s="444"/>
      <c r="QQ109" s="444"/>
      <c r="QR109" s="444"/>
      <c r="QS109" s="444"/>
      <c r="QT109" s="444"/>
      <c r="QU109" s="444"/>
      <c r="QV109" s="444"/>
      <c r="QW109" s="444"/>
      <c r="QX109" s="444"/>
      <c r="QY109" s="444"/>
      <c r="QZ109" s="444"/>
      <c r="RA109" s="444"/>
      <c r="RB109" s="444"/>
      <c r="RC109" s="444"/>
      <c r="RD109" s="444"/>
      <c r="RE109" s="444"/>
      <c r="RF109" s="444"/>
      <c r="RG109" s="444"/>
      <c r="RH109" s="444"/>
      <c r="RI109" s="444"/>
      <c r="RJ109" s="444"/>
      <c r="RK109" s="444"/>
      <c r="RL109" s="444"/>
      <c r="RM109" s="444"/>
      <c r="RN109" s="444"/>
      <c r="RO109" s="444"/>
      <c r="RP109" s="444"/>
      <c r="RQ109" s="444"/>
      <c r="RR109" s="444"/>
      <c r="RS109" s="444"/>
      <c r="RT109" s="444"/>
      <c r="RU109" s="444"/>
      <c r="RV109" s="444"/>
      <c r="RW109" s="444"/>
      <c r="RX109" s="444"/>
      <c r="RY109" s="444"/>
      <c r="RZ109" s="444"/>
      <c r="SA109" s="444"/>
      <c r="SB109" s="444"/>
      <c r="SC109" s="444"/>
      <c r="SD109" s="444"/>
      <c r="SE109" s="444"/>
      <c r="SF109" s="444"/>
      <c r="SG109" s="444"/>
      <c r="SH109" s="444"/>
      <c r="SI109" s="444"/>
      <c r="SJ109" s="444"/>
      <c r="SK109" s="444"/>
      <c r="SL109" s="444"/>
      <c r="SM109" s="444"/>
      <c r="SN109" s="444"/>
      <c r="SO109" s="444"/>
      <c r="SP109" s="444"/>
      <c r="SQ109" s="444"/>
      <c r="SR109" s="444"/>
      <c r="SS109" s="444"/>
      <c r="ST109" s="444"/>
      <c r="SU109" s="444"/>
      <c r="SV109" s="444"/>
      <c r="SW109" s="444"/>
      <c r="SX109" s="444"/>
      <c r="SY109" s="444"/>
      <c r="SZ109" s="444"/>
      <c r="TA109" s="444"/>
      <c r="TB109" s="444"/>
      <c r="TC109" s="444"/>
      <c r="TD109" s="444"/>
      <c r="TE109" s="444"/>
      <c r="TF109" s="444"/>
      <c r="TG109" s="444"/>
      <c r="TH109" s="444"/>
      <c r="TI109" s="444"/>
      <c r="TJ109" s="444"/>
      <c r="TK109" s="444"/>
      <c r="TL109" s="444"/>
      <c r="TM109" s="444"/>
      <c r="TN109" s="444"/>
      <c r="TO109" s="444"/>
      <c r="TP109" s="444"/>
      <c r="TQ109" s="444"/>
      <c r="TR109" s="444"/>
      <c r="TS109" s="444"/>
      <c r="TT109" s="444"/>
      <c r="TU109" s="444"/>
      <c r="TV109" s="444"/>
      <c r="TW109" s="444"/>
      <c r="TX109" s="444"/>
      <c r="TY109" s="444"/>
      <c r="TZ109" s="444"/>
      <c r="UA109" s="444"/>
      <c r="UB109" s="444"/>
      <c r="UC109" s="444"/>
      <c r="UD109" s="444"/>
      <c r="UE109" s="444"/>
      <c r="UF109" s="444"/>
      <c r="UG109" s="444"/>
      <c r="UH109" s="444"/>
      <c r="UI109" s="444"/>
      <c r="UJ109" s="444"/>
      <c r="UK109" s="444"/>
      <c r="UL109" s="444"/>
      <c r="UM109" s="444"/>
      <c r="UN109" s="444"/>
      <c r="UO109" s="444"/>
      <c r="UP109" s="444"/>
      <c r="UQ109" s="444"/>
      <c r="UR109" s="444"/>
      <c r="US109" s="444"/>
      <c r="UT109" s="444"/>
      <c r="UU109" s="444"/>
      <c r="UV109" s="444"/>
      <c r="UW109" s="444"/>
      <c r="UX109" s="444"/>
      <c r="UY109" s="444"/>
      <c r="UZ109" s="444"/>
      <c r="VA109" s="444"/>
      <c r="VB109" s="444"/>
      <c r="VC109" s="444"/>
      <c r="VD109" s="444"/>
      <c r="VE109" s="444"/>
      <c r="VF109" s="444"/>
      <c r="VG109" s="444"/>
      <c r="VH109" s="444"/>
      <c r="VI109" s="444"/>
      <c r="VJ109" s="444"/>
      <c r="VK109" s="444"/>
      <c r="VL109" s="444"/>
      <c r="VM109" s="444"/>
      <c r="VN109" s="444"/>
      <c r="VO109" s="444"/>
      <c r="VP109" s="444"/>
      <c r="VQ109" s="444"/>
      <c r="VR109" s="444"/>
      <c r="VS109" s="444"/>
      <c r="VT109" s="444"/>
      <c r="VU109" s="444"/>
      <c r="VV109" s="444"/>
      <c r="VW109" s="444"/>
      <c r="VX109" s="444"/>
      <c r="VY109" s="444"/>
      <c r="VZ109" s="444"/>
      <c r="WA109" s="444"/>
      <c r="WB109" s="444"/>
      <c r="WC109" s="444"/>
      <c r="WD109" s="444"/>
      <c r="WE109" s="444"/>
      <c r="WF109" s="444"/>
      <c r="WG109" s="444"/>
      <c r="WH109" s="444"/>
      <c r="WI109" s="444"/>
      <c r="WJ109" s="444"/>
      <c r="WK109" s="444"/>
      <c r="WL109" s="444"/>
      <c r="WM109" s="444"/>
      <c r="WN109" s="444"/>
      <c r="WO109" s="444"/>
      <c r="WP109" s="444"/>
      <c r="WQ109" s="444"/>
      <c r="WR109" s="444"/>
      <c r="WS109" s="444"/>
      <c r="WT109" s="444"/>
      <c r="WU109" s="444"/>
      <c r="WV109" s="444"/>
      <c r="WW109" s="444"/>
      <c r="WX109" s="444"/>
      <c r="WY109" s="444"/>
      <c r="WZ109" s="444"/>
      <c r="XA109" s="444"/>
      <c r="XB109" s="444"/>
      <c r="XC109" s="444"/>
      <c r="XD109" s="444"/>
      <c r="XE109" s="444"/>
      <c r="XF109" s="444"/>
      <c r="XG109" s="738"/>
    </row>
    <row r="110" spans="1:631" s="740" customFormat="1" ht="14.4">
      <c r="A110" s="444"/>
      <c r="B110" s="1163" t="s">
        <v>779</v>
      </c>
      <c r="C110" s="1164" t="s">
        <v>1418</v>
      </c>
      <c r="D110" s="1172"/>
      <c r="E110" s="374">
        <f t="shared" si="32"/>
        <v>0</v>
      </c>
      <c r="F110" s="1166"/>
      <c r="G110" s="1167">
        <v>3</v>
      </c>
      <c r="H110" s="1168">
        <f t="shared" si="27"/>
        <v>0</v>
      </c>
      <c r="I110" s="1169"/>
      <c r="J110" s="1169"/>
      <c r="K110" s="447">
        <f t="shared" si="22"/>
        <v>0</v>
      </c>
      <c r="L110" s="448">
        <v>0</v>
      </c>
      <c r="M110" s="447"/>
      <c r="N110" s="1170"/>
      <c r="O110" s="1170"/>
      <c r="P110" s="449"/>
      <c r="Q110" s="1170"/>
      <c r="R110" s="449"/>
      <c r="S110" s="450"/>
      <c r="T110" s="449"/>
      <c r="U110" s="451"/>
      <c r="V110" s="450"/>
      <c r="W110" s="449"/>
      <c r="X110" s="449"/>
      <c r="Y110" s="452"/>
      <c r="Z110" s="450"/>
      <c r="AA110" s="453"/>
      <c r="AB110" s="1171"/>
      <c r="AC110" s="444"/>
      <c r="AD110" s="444"/>
      <c r="AE110" s="444"/>
      <c r="AF110" s="444"/>
      <c r="AG110" s="444"/>
      <c r="AH110" s="444"/>
      <c r="AI110" s="444"/>
      <c r="AJ110" s="444"/>
      <c r="AK110" s="444"/>
      <c r="AL110" s="444"/>
      <c r="AM110" s="444"/>
      <c r="AN110" s="444"/>
      <c r="AO110" s="444"/>
      <c r="AP110" s="444"/>
      <c r="AQ110" s="444"/>
      <c r="AR110" s="444"/>
      <c r="AS110" s="444"/>
      <c r="AT110" s="444"/>
      <c r="AU110" s="444"/>
      <c r="AV110" s="444"/>
      <c r="AW110" s="444"/>
      <c r="AX110" s="444"/>
      <c r="AY110" s="444"/>
      <c r="AZ110" s="444"/>
      <c r="BA110" s="444"/>
      <c r="BB110" s="444"/>
      <c r="BC110" s="444"/>
      <c r="BD110" s="444"/>
      <c r="BE110" s="444"/>
      <c r="BF110" s="444"/>
      <c r="BG110" s="444"/>
      <c r="BH110" s="444"/>
      <c r="BI110" s="444"/>
      <c r="BJ110" s="444"/>
      <c r="BK110" s="444"/>
      <c r="BL110" s="444"/>
      <c r="BM110" s="444"/>
      <c r="BN110" s="444"/>
      <c r="BO110" s="444"/>
      <c r="BP110" s="444"/>
      <c r="BQ110" s="444"/>
      <c r="BR110" s="444"/>
      <c r="BS110" s="444"/>
      <c r="BT110" s="444"/>
      <c r="BU110" s="444"/>
      <c r="BV110" s="444"/>
      <c r="BW110" s="444"/>
      <c r="BX110" s="444"/>
      <c r="BY110" s="444"/>
      <c r="BZ110" s="444"/>
      <c r="CA110" s="444"/>
      <c r="CB110" s="444"/>
      <c r="CC110" s="444"/>
      <c r="CD110" s="444"/>
      <c r="CE110" s="444"/>
      <c r="CF110" s="444"/>
      <c r="CG110" s="444"/>
      <c r="CH110" s="444"/>
      <c r="CI110" s="444"/>
      <c r="CJ110" s="444"/>
      <c r="CK110" s="444"/>
      <c r="CL110" s="444"/>
      <c r="CM110" s="444"/>
      <c r="CN110" s="444"/>
      <c r="CO110" s="444"/>
      <c r="CP110" s="444"/>
      <c r="CQ110" s="444"/>
      <c r="CR110" s="444"/>
      <c r="CS110" s="444"/>
      <c r="CT110" s="444"/>
      <c r="CU110" s="444"/>
      <c r="CV110" s="444"/>
      <c r="CW110" s="444"/>
      <c r="CX110" s="444"/>
      <c r="CY110" s="444"/>
      <c r="CZ110" s="444"/>
      <c r="DA110" s="444"/>
      <c r="DB110" s="444"/>
      <c r="DC110" s="444"/>
      <c r="DD110" s="444"/>
      <c r="DE110" s="444"/>
      <c r="DF110" s="444"/>
      <c r="DG110" s="444"/>
      <c r="DH110" s="444"/>
      <c r="DI110" s="444"/>
      <c r="DJ110" s="444"/>
      <c r="DK110" s="444"/>
      <c r="DL110" s="444"/>
      <c r="DM110" s="444"/>
      <c r="DN110" s="444"/>
      <c r="DO110" s="444"/>
      <c r="DP110" s="444"/>
      <c r="DQ110" s="444"/>
      <c r="DR110" s="444"/>
      <c r="DS110" s="444"/>
      <c r="DT110" s="444"/>
      <c r="DU110" s="444"/>
      <c r="DV110" s="444"/>
      <c r="DW110" s="444"/>
      <c r="DX110" s="444"/>
      <c r="DY110" s="444"/>
      <c r="DZ110" s="444"/>
      <c r="EA110" s="444"/>
      <c r="EB110" s="444"/>
      <c r="EC110" s="444"/>
      <c r="ED110" s="444"/>
      <c r="EE110" s="444"/>
      <c r="EF110" s="444"/>
      <c r="EG110" s="444"/>
      <c r="EH110" s="444"/>
      <c r="EI110" s="444"/>
      <c r="EJ110" s="444"/>
      <c r="EK110" s="444"/>
      <c r="EL110" s="444"/>
      <c r="EM110" s="444"/>
      <c r="EN110" s="444"/>
      <c r="EO110" s="444"/>
      <c r="EP110" s="444"/>
      <c r="EQ110" s="444"/>
      <c r="ER110" s="444"/>
      <c r="ES110" s="444"/>
      <c r="ET110" s="444"/>
      <c r="EU110" s="444"/>
      <c r="EV110" s="444"/>
      <c r="EW110" s="444"/>
      <c r="EX110" s="444"/>
      <c r="EY110" s="444"/>
      <c r="EZ110" s="444"/>
      <c r="FA110" s="444"/>
      <c r="FB110" s="444"/>
      <c r="FC110" s="444"/>
      <c r="FD110" s="444"/>
      <c r="FE110" s="444"/>
      <c r="FF110" s="444"/>
      <c r="FG110" s="444"/>
      <c r="FH110" s="444"/>
      <c r="FI110" s="444"/>
      <c r="FJ110" s="444"/>
      <c r="FK110" s="444"/>
      <c r="FL110" s="444"/>
      <c r="FM110" s="444"/>
      <c r="FN110" s="444"/>
      <c r="FO110" s="444"/>
      <c r="FP110" s="444"/>
      <c r="FQ110" s="444"/>
      <c r="FR110" s="444"/>
      <c r="FS110" s="444"/>
      <c r="FT110" s="444"/>
      <c r="FU110" s="444"/>
      <c r="FV110" s="444"/>
      <c r="FW110" s="444"/>
      <c r="FX110" s="444"/>
      <c r="FY110" s="444"/>
      <c r="FZ110" s="444"/>
      <c r="GA110" s="444"/>
      <c r="GB110" s="444"/>
      <c r="GC110" s="444"/>
      <c r="GD110" s="444"/>
      <c r="GE110" s="444"/>
      <c r="GF110" s="444"/>
      <c r="GG110" s="444"/>
      <c r="GH110" s="444"/>
      <c r="GI110" s="444"/>
      <c r="GJ110" s="444"/>
      <c r="GK110" s="444"/>
      <c r="GL110" s="444"/>
      <c r="GM110" s="444"/>
      <c r="GN110" s="444"/>
      <c r="GO110" s="444"/>
      <c r="GP110" s="444"/>
      <c r="GQ110" s="444"/>
      <c r="GR110" s="444"/>
      <c r="GS110" s="444"/>
      <c r="GT110" s="444"/>
      <c r="GU110" s="444"/>
      <c r="GV110" s="444"/>
      <c r="GW110" s="444"/>
      <c r="GX110" s="444"/>
      <c r="GY110" s="444"/>
      <c r="GZ110" s="444"/>
      <c r="HA110" s="444"/>
      <c r="HB110" s="444"/>
      <c r="HC110" s="444"/>
      <c r="HD110" s="444"/>
      <c r="HE110" s="444"/>
      <c r="HF110" s="444"/>
      <c r="HG110" s="444"/>
      <c r="HH110" s="444"/>
      <c r="HI110" s="444"/>
      <c r="HJ110" s="444"/>
      <c r="HK110" s="444"/>
      <c r="HL110" s="444"/>
      <c r="HM110" s="444"/>
      <c r="HN110" s="444"/>
      <c r="HO110" s="444"/>
      <c r="HP110" s="444"/>
      <c r="HQ110" s="444"/>
      <c r="HR110" s="444"/>
      <c r="HS110" s="444"/>
      <c r="HT110" s="444"/>
      <c r="HU110" s="444"/>
      <c r="HV110" s="444"/>
      <c r="HW110" s="444"/>
      <c r="HX110" s="444"/>
      <c r="HY110" s="444"/>
      <c r="HZ110" s="444"/>
      <c r="IA110" s="444"/>
      <c r="IB110" s="444"/>
      <c r="IC110" s="444"/>
      <c r="ID110" s="444"/>
      <c r="IE110" s="444"/>
      <c r="IF110" s="444"/>
      <c r="IG110" s="444"/>
      <c r="IH110" s="444"/>
      <c r="II110" s="444"/>
      <c r="IJ110" s="444"/>
      <c r="IK110" s="444"/>
      <c r="IL110" s="444"/>
      <c r="IM110" s="444"/>
      <c r="IN110" s="444"/>
      <c r="IO110" s="444"/>
      <c r="IP110" s="444"/>
      <c r="IQ110" s="444"/>
      <c r="IR110" s="444"/>
      <c r="IS110" s="444"/>
      <c r="IT110" s="444"/>
      <c r="IU110" s="444"/>
      <c r="IV110" s="444"/>
      <c r="IW110" s="444"/>
      <c r="IX110" s="444"/>
      <c r="IY110" s="444"/>
      <c r="IZ110" s="444"/>
      <c r="JA110" s="444"/>
      <c r="JB110" s="444"/>
      <c r="JC110" s="444"/>
      <c r="JD110" s="444"/>
      <c r="JE110" s="444"/>
      <c r="JF110" s="444"/>
      <c r="JG110" s="444"/>
      <c r="JH110" s="444"/>
      <c r="JI110" s="444"/>
      <c r="JJ110" s="444"/>
      <c r="JK110" s="444"/>
      <c r="JL110" s="444"/>
      <c r="JM110" s="444"/>
      <c r="JN110" s="444"/>
      <c r="JO110" s="444"/>
      <c r="JP110" s="444"/>
      <c r="JQ110" s="444"/>
      <c r="JR110" s="444"/>
      <c r="JS110" s="444"/>
      <c r="JT110" s="444"/>
      <c r="JU110" s="444"/>
      <c r="JV110" s="444"/>
      <c r="JW110" s="444"/>
      <c r="JX110" s="444"/>
      <c r="JY110" s="444"/>
      <c r="JZ110" s="444"/>
      <c r="KA110" s="444"/>
      <c r="KB110" s="444"/>
      <c r="KC110" s="444"/>
      <c r="KD110" s="444"/>
      <c r="KE110" s="444"/>
      <c r="KF110" s="444"/>
      <c r="KG110" s="444"/>
      <c r="KH110" s="444"/>
      <c r="KI110" s="444"/>
      <c r="KJ110" s="444"/>
      <c r="KK110" s="444"/>
      <c r="KL110" s="444"/>
      <c r="KM110" s="444"/>
      <c r="KN110" s="444"/>
      <c r="KO110" s="444"/>
      <c r="KP110" s="444"/>
      <c r="KQ110" s="444"/>
      <c r="KR110" s="444"/>
      <c r="KS110" s="444"/>
      <c r="KT110" s="444"/>
      <c r="KU110" s="444"/>
      <c r="KV110" s="444"/>
      <c r="KW110" s="444"/>
      <c r="KX110" s="444"/>
      <c r="KY110" s="444"/>
      <c r="KZ110" s="444"/>
      <c r="LA110" s="444"/>
      <c r="LB110" s="444"/>
      <c r="LC110" s="444"/>
      <c r="LD110" s="444"/>
      <c r="LE110" s="444"/>
      <c r="LF110" s="444"/>
      <c r="LG110" s="444"/>
      <c r="LH110" s="444"/>
      <c r="LI110" s="444"/>
      <c r="LJ110" s="444"/>
      <c r="LK110" s="444"/>
      <c r="LL110" s="444"/>
      <c r="LM110" s="444"/>
      <c r="LN110" s="444"/>
      <c r="LO110" s="444"/>
      <c r="LP110" s="444"/>
      <c r="LQ110" s="444"/>
      <c r="LR110" s="444"/>
      <c r="LS110" s="444"/>
      <c r="LT110" s="444"/>
      <c r="LU110" s="444"/>
      <c r="LV110" s="444"/>
      <c r="LW110" s="444"/>
      <c r="LX110" s="444"/>
      <c r="LY110" s="444"/>
      <c r="LZ110" s="444"/>
      <c r="MA110" s="444"/>
      <c r="MB110" s="444"/>
      <c r="MC110" s="444"/>
      <c r="MD110" s="444"/>
      <c r="ME110" s="444"/>
      <c r="MF110" s="444"/>
      <c r="MG110" s="444"/>
      <c r="MH110" s="444"/>
      <c r="MI110" s="444"/>
      <c r="MJ110" s="444"/>
      <c r="MK110" s="444"/>
      <c r="ML110" s="444"/>
      <c r="MM110" s="444"/>
      <c r="MN110" s="444"/>
      <c r="MO110" s="444"/>
      <c r="MP110" s="444"/>
      <c r="MQ110" s="444"/>
      <c r="MR110" s="444"/>
      <c r="MS110" s="444"/>
      <c r="MT110" s="444"/>
      <c r="MU110" s="444"/>
      <c r="MV110" s="444"/>
      <c r="MW110" s="444"/>
      <c r="MX110" s="444"/>
      <c r="MY110" s="444"/>
      <c r="MZ110" s="444"/>
      <c r="NA110" s="444"/>
      <c r="NB110" s="444"/>
      <c r="NC110" s="444"/>
      <c r="ND110" s="444"/>
      <c r="NE110" s="444"/>
      <c r="NF110" s="444"/>
      <c r="NG110" s="444"/>
      <c r="NH110" s="444"/>
      <c r="NI110" s="444"/>
      <c r="NJ110" s="444"/>
      <c r="NK110" s="444"/>
      <c r="NL110" s="444"/>
      <c r="NM110" s="444"/>
      <c r="NN110" s="444"/>
      <c r="NO110" s="444"/>
      <c r="NP110" s="444"/>
      <c r="NQ110" s="444"/>
      <c r="NR110" s="444"/>
      <c r="NS110" s="444"/>
      <c r="NT110" s="444"/>
      <c r="NU110" s="444"/>
      <c r="NV110" s="444"/>
      <c r="NW110" s="444"/>
      <c r="NX110" s="444"/>
      <c r="NY110" s="444"/>
      <c r="NZ110" s="444"/>
      <c r="OA110" s="444"/>
      <c r="OB110" s="444"/>
      <c r="OC110" s="444"/>
      <c r="OD110" s="444"/>
      <c r="OE110" s="444"/>
      <c r="OF110" s="444"/>
      <c r="OG110" s="444"/>
      <c r="OH110" s="444"/>
      <c r="OI110" s="444"/>
      <c r="OJ110" s="444"/>
      <c r="OK110" s="444"/>
      <c r="OL110" s="444"/>
      <c r="OM110" s="444"/>
      <c r="ON110" s="444"/>
      <c r="OO110" s="444"/>
      <c r="OP110" s="444"/>
      <c r="OQ110" s="444"/>
      <c r="OR110" s="444"/>
      <c r="OS110" s="444"/>
      <c r="OT110" s="444"/>
      <c r="OU110" s="444"/>
      <c r="OV110" s="444"/>
      <c r="OW110" s="444"/>
      <c r="OX110" s="444"/>
      <c r="OY110" s="444"/>
      <c r="OZ110" s="444"/>
      <c r="PA110" s="444"/>
      <c r="PB110" s="444"/>
      <c r="PC110" s="444"/>
      <c r="PD110" s="444"/>
      <c r="PE110" s="444"/>
      <c r="PF110" s="444"/>
      <c r="PG110" s="444"/>
      <c r="PH110" s="444"/>
      <c r="PI110" s="444"/>
      <c r="PJ110" s="444"/>
      <c r="PK110" s="444"/>
      <c r="PL110" s="444"/>
      <c r="PM110" s="444"/>
      <c r="PN110" s="444"/>
      <c r="PO110" s="444"/>
      <c r="PP110" s="444"/>
      <c r="PQ110" s="444"/>
      <c r="PR110" s="444"/>
      <c r="PS110" s="444"/>
      <c r="PT110" s="444"/>
      <c r="PU110" s="444"/>
      <c r="PV110" s="444"/>
      <c r="PW110" s="444"/>
      <c r="PX110" s="444"/>
      <c r="PY110" s="444"/>
      <c r="PZ110" s="444"/>
      <c r="QA110" s="444"/>
      <c r="QB110" s="444"/>
      <c r="QC110" s="444"/>
      <c r="QD110" s="444"/>
      <c r="QE110" s="444"/>
      <c r="QF110" s="444"/>
      <c r="QG110" s="444"/>
      <c r="QH110" s="444"/>
      <c r="QI110" s="444"/>
      <c r="QJ110" s="444"/>
      <c r="QK110" s="444"/>
      <c r="QL110" s="444"/>
      <c r="QM110" s="444"/>
      <c r="QN110" s="444"/>
      <c r="QO110" s="444"/>
      <c r="QP110" s="444"/>
      <c r="QQ110" s="444"/>
      <c r="QR110" s="444"/>
      <c r="QS110" s="444"/>
      <c r="QT110" s="444"/>
      <c r="QU110" s="444"/>
      <c r="QV110" s="444"/>
      <c r="QW110" s="444"/>
      <c r="QX110" s="444"/>
      <c r="QY110" s="444"/>
      <c r="QZ110" s="444"/>
      <c r="RA110" s="444"/>
      <c r="RB110" s="444"/>
      <c r="RC110" s="444"/>
      <c r="RD110" s="444"/>
      <c r="RE110" s="444"/>
      <c r="RF110" s="444"/>
      <c r="RG110" s="444"/>
      <c r="RH110" s="444"/>
      <c r="RI110" s="444"/>
      <c r="RJ110" s="444"/>
      <c r="RK110" s="444"/>
      <c r="RL110" s="444"/>
      <c r="RM110" s="444"/>
      <c r="RN110" s="444"/>
      <c r="RO110" s="444"/>
      <c r="RP110" s="444"/>
      <c r="RQ110" s="444"/>
      <c r="RR110" s="444"/>
      <c r="RS110" s="444"/>
      <c r="RT110" s="444"/>
      <c r="RU110" s="444"/>
      <c r="RV110" s="444"/>
      <c r="RW110" s="444"/>
      <c r="RX110" s="444"/>
      <c r="RY110" s="444"/>
      <c r="RZ110" s="444"/>
      <c r="SA110" s="444"/>
      <c r="SB110" s="444"/>
      <c r="SC110" s="444"/>
      <c r="SD110" s="444"/>
      <c r="SE110" s="444"/>
      <c r="SF110" s="444"/>
      <c r="SG110" s="444"/>
      <c r="SH110" s="444"/>
      <c r="SI110" s="444"/>
      <c r="SJ110" s="444"/>
      <c r="SK110" s="444"/>
      <c r="SL110" s="444"/>
      <c r="SM110" s="444"/>
      <c r="SN110" s="444"/>
      <c r="SO110" s="444"/>
      <c r="SP110" s="444"/>
      <c r="SQ110" s="444"/>
      <c r="SR110" s="444"/>
      <c r="SS110" s="444"/>
      <c r="ST110" s="444"/>
      <c r="SU110" s="444"/>
      <c r="SV110" s="444"/>
      <c r="SW110" s="444"/>
      <c r="SX110" s="444"/>
      <c r="SY110" s="444"/>
      <c r="SZ110" s="444"/>
      <c r="TA110" s="444"/>
      <c r="TB110" s="444"/>
      <c r="TC110" s="444"/>
      <c r="TD110" s="444"/>
      <c r="TE110" s="444"/>
      <c r="TF110" s="444"/>
      <c r="TG110" s="444"/>
      <c r="TH110" s="444"/>
      <c r="TI110" s="444"/>
      <c r="TJ110" s="444"/>
      <c r="TK110" s="444"/>
      <c r="TL110" s="444"/>
      <c r="TM110" s="444"/>
      <c r="TN110" s="444"/>
      <c r="TO110" s="444"/>
      <c r="TP110" s="444"/>
      <c r="TQ110" s="444"/>
      <c r="TR110" s="444"/>
      <c r="TS110" s="444"/>
      <c r="TT110" s="444"/>
      <c r="TU110" s="444"/>
      <c r="TV110" s="444"/>
      <c r="TW110" s="444"/>
      <c r="TX110" s="444"/>
      <c r="TY110" s="444"/>
      <c r="TZ110" s="444"/>
      <c r="UA110" s="444"/>
      <c r="UB110" s="444"/>
      <c r="UC110" s="444"/>
      <c r="UD110" s="444"/>
      <c r="UE110" s="444"/>
      <c r="UF110" s="444"/>
      <c r="UG110" s="444"/>
      <c r="UH110" s="444"/>
      <c r="UI110" s="444"/>
      <c r="UJ110" s="444"/>
      <c r="UK110" s="444"/>
      <c r="UL110" s="444"/>
      <c r="UM110" s="444"/>
      <c r="UN110" s="444"/>
      <c r="UO110" s="444"/>
      <c r="UP110" s="444"/>
      <c r="UQ110" s="444"/>
      <c r="UR110" s="444"/>
      <c r="US110" s="444"/>
      <c r="UT110" s="444"/>
      <c r="UU110" s="444"/>
      <c r="UV110" s="444"/>
      <c r="UW110" s="444"/>
      <c r="UX110" s="444"/>
      <c r="UY110" s="444"/>
      <c r="UZ110" s="444"/>
      <c r="VA110" s="444"/>
      <c r="VB110" s="444"/>
      <c r="VC110" s="444"/>
      <c r="VD110" s="444"/>
      <c r="VE110" s="444"/>
      <c r="VF110" s="444"/>
      <c r="VG110" s="444"/>
      <c r="VH110" s="444"/>
      <c r="VI110" s="444"/>
      <c r="VJ110" s="444"/>
      <c r="VK110" s="444"/>
      <c r="VL110" s="444"/>
      <c r="VM110" s="444"/>
      <c r="VN110" s="444"/>
      <c r="VO110" s="444"/>
      <c r="VP110" s="444"/>
      <c r="VQ110" s="444"/>
      <c r="VR110" s="444"/>
      <c r="VS110" s="444"/>
      <c r="VT110" s="444"/>
      <c r="VU110" s="444"/>
      <c r="VV110" s="444"/>
      <c r="VW110" s="444"/>
      <c r="VX110" s="444"/>
      <c r="VY110" s="444"/>
      <c r="VZ110" s="444"/>
      <c r="WA110" s="444"/>
      <c r="WB110" s="444"/>
      <c r="WC110" s="444"/>
      <c r="WD110" s="444"/>
      <c r="WE110" s="444"/>
      <c r="WF110" s="444"/>
      <c r="WG110" s="444"/>
      <c r="WH110" s="444"/>
      <c r="WI110" s="444"/>
      <c r="WJ110" s="444"/>
      <c r="WK110" s="444"/>
      <c r="WL110" s="444"/>
      <c r="WM110" s="444"/>
      <c r="WN110" s="444"/>
      <c r="WO110" s="444"/>
      <c r="WP110" s="444"/>
      <c r="WQ110" s="444"/>
      <c r="WR110" s="444"/>
      <c r="WS110" s="444"/>
      <c r="WT110" s="444"/>
      <c r="WU110" s="444"/>
      <c r="WV110" s="444"/>
      <c r="WW110" s="444"/>
      <c r="WX110" s="444"/>
      <c r="WY110" s="444"/>
      <c r="WZ110" s="444"/>
      <c r="XA110" s="444"/>
      <c r="XB110" s="444"/>
      <c r="XC110" s="444"/>
      <c r="XD110" s="444"/>
      <c r="XE110" s="444"/>
      <c r="XF110" s="444"/>
      <c r="XG110" s="738"/>
    </row>
    <row r="111" spans="1:631" s="740" customFormat="1" ht="14.4">
      <c r="A111" s="444"/>
      <c r="B111" s="1163" t="s">
        <v>779</v>
      </c>
      <c r="C111" s="1164" t="s">
        <v>1419</v>
      </c>
      <c r="D111" s="1172"/>
      <c r="E111" s="374">
        <f t="shared" si="32"/>
        <v>0</v>
      </c>
      <c r="F111" s="1166"/>
      <c r="G111" s="1167">
        <v>1</v>
      </c>
      <c r="H111" s="1168">
        <f t="shared" si="27"/>
        <v>0</v>
      </c>
      <c r="I111" s="1169"/>
      <c r="J111" s="1169"/>
      <c r="K111" s="447">
        <f t="shared" si="22"/>
        <v>0</v>
      </c>
      <c r="L111" s="448">
        <v>0</v>
      </c>
      <c r="M111" s="447"/>
      <c r="N111" s="1170"/>
      <c r="O111" s="1170"/>
      <c r="P111" s="449"/>
      <c r="Q111" s="1170"/>
      <c r="R111" s="449"/>
      <c r="S111" s="450"/>
      <c r="T111" s="449"/>
      <c r="U111" s="451"/>
      <c r="V111" s="450"/>
      <c r="W111" s="449"/>
      <c r="X111" s="449"/>
      <c r="Y111" s="452"/>
      <c r="Z111" s="450"/>
      <c r="AA111" s="453"/>
      <c r="AB111" s="1171"/>
      <c r="AC111" s="444"/>
      <c r="AD111" s="444"/>
      <c r="AE111" s="444"/>
      <c r="AF111" s="444"/>
      <c r="AG111" s="444"/>
      <c r="AH111" s="444"/>
      <c r="AI111" s="444"/>
      <c r="AJ111" s="444"/>
      <c r="AK111" s="444"/>
      <c r="AL111" s="444"/>
      <c r="AM111" s="444"/>
      <c r="AN111" s="444"/>
      <c r="AO111" s="444"/>
      <c r="AP111" s="444"/>
      <c r="AQ111" s="444"/>
      <c r="AR111" s="444"/>
      <c r="AS111" s="444"/>
      <c r="AT111" s="444"/>
      <c r="AU111" s="444"/>
      <c r="AV111" s="444"/>
      <c r="AW111" s="444"/>
      <c r="AX111" s="444"/>
      <c r="AY111" s="444"/>
      <c r="AZ111" s="444"/>
      <c r="BA111" s="444"/>
      <c r="BB111" s="444"/>
      <c r="BC111" s="444"/>
      <c r="BD111" s="444"/>
      <c r="BE111" s="444"/>
      <c r="BF111" s="444"/>
      <c r="BG111" s="444"/>
      <c r="BH111" s="444"/>
      <c r="BI111" s="444"/>
      <c r="BJ111" s="444"/>
      <c r="BK111" s="444"/>
      <c r="BL111" s="444"/>
      <c r="BM111" s="444"/>
      <c r="BN111" s="444"/>
      <c r="BO111" s="444"/>
      <c r="BP111" s="444"/>
      <c r="BQ111" s="444"/>
      <c r="BR111" s="444"/>
      <c r="BS111" s="444"/>
      <c r="BT111" s="444"/>
      <c r="BU111" s="444"/>
      <c r="BV111" s="444"/>
      <c r="BW111" s="444"/>
      <c r="BX111" s="444"/>
      <c r="BY111" s="444"/>
      <c r="BZ111" s="444"/>
      <c r="CA111" s="444"/>
      <c r="CB111" s="444"/>
      <c r="CC111" s="444"/>
      <c r="CD111" s="444"/>
      <c r="CE111" s="444"/>
      <c r="CF111" s="444"/>
      <c r="CG111" s="444"/>
      <c r="CH111" s="444"/>
      <c r="CI111" s="444"/>
      <c r="CJ111" s="444"/>
      <c r="CK111" s="444"/>
      <c r="CL111" s="444"/>
      <c r="CM111" s="444"/>
      <c r="CN111" s="444"/>
      <c r="CO111" s="444"/>
      <c r="CP111" s="444"/>
      <c r="CQ111" s="444"/>
      <c r="CR111" s="444"/>
      <c r="CS111" s="444"/>
      <c r="CT111" s="444"/>
      <c r="CU111" s="444"/>
      <c r="CV111" s="444"/>
      <c r="CW111" s="444"/>
      <c r="CX111" s="444"/>
      <c r="CY111" s="444"/>
      <c r="CZ111" s="444"/>
      <c r="DA111" s="444"/>
      <c r="DB111" s="444"/>
      <c r="DC111" s="444"/>
      <c r="DD111" s="444"/>
      <c r="DE111" s="444"/>
      <c r="DF111" s="444"/>
      <c r="DG111" s="444"/>
      <c r="DH111" s="444"/>
      <c r="DI111" s="444"/>
      <c r="DJ111" s="444"/>
      <c r="DK111" s="444"/>
      <c r="DL111" s="444"/>
      <c r="DM111" s="444"/>
      <c r="DN111" s="444"/>
      <c r="DO111" s="444"/>
      <c r="DP111" s="444"/>
      <c r="DQ111" s="444"/>
      <c r="DR111" s="444"/>
      <c r="DS111" s="444"/>
      <c r="DT111" s="444"/>
      <c r="DU111" s="444"/>
      <c r="DV111" s="444"/>
      <c r="DW111" s="444"/>
      <c r="DX111" s="444"/>
      <c r="DY111" s="444"/>
      <c r="DZ111" s="444"/>
      <c r="EA111" s="444"/>
      <c r="EB111" s="444"/>
      <c r="EC111" s="444"/>
      <c r="ED111" s="444"/>
      <c r="EE111" s="444"/>
      <c r="EF111" s="444"/>
      <c r="EG111" s="444"/>
      <c r="EH111" s="444"/>
      <c r="EI111" s="444"/>
      <c r="EJ111" s="444"/>
      <c r="EK111" s="444"/>
      <c r="EL111" s="444"/>
      <c r="EM111" s="444"/>
      <c r="EN111" s="444"/>
      <c r="EO111" s="444"/>
      <c r="EP111" s="444"/>
      <c r="EQ111" s="444"/>
      <c r="ER111" s="444"/>
      <c r="ES111" s="444"/>
      <c r="ET111" s="444"/>
      <c r="EU111" s="444"/>
      <c r="EV111" s="444"/>
      <c r="EW111" s="444"/>
      <c r="EX111" s="444"/>
      <c r="EY111" s="444"/>
      <c r="EZ111" s="444"/>
      <c r="FA111" s="444"/>
      <c r="FB111" s="444"/>
      <c r="FC111" s="444"/>
      <c r="FD111" s="444"/>
      <c r="FE111" s="444"/>
      <c r="FF111" s="444"/>
      <c r="FG111" s="444"/>
      <c r="FH111" s="444"/>
      <c r="FI111" s="444"/>
      <c r="FJ111" s="444"/>
      <c r="FK111" s="444"/>
      <c r="FL111" s="444"/>
      <c r="FM111" s="444"/>
      <c r="FN111" s="444"/>
      <c r="FO111" s="444"/>
      <c r="FP111" s="444"/>
      <c r="FQ111" s="444"/>
      <c r="FR111" s="444"/>
      <c r="FS111" s="444"/>
      <c r="FT111" s="444"/>
      <c r="FU111" s="444"/>
      <c r="FV111" s="444"/>
      <c r="FW111" s="444"/>
      <c r="FX111" s="444"/>
      <c r="FY111" s="444"/>
      <c r="FZ111" s="444"/>
      <c r="GA111" s="444"/>
      <c r="GB111" s="444"/>
      <c r="GC111" s="444"/>
      <c r="GD111" s="444"/>
      <c r="GE111" s="444"/>
      <c r="GF111" s="444"/>
      <c r="GG111" s="444"/>
      <c r="GH111" s="444"/>
      <c r="GI111" s="444"/>
      <c r="GJ111" s="444"/>
      <c r="GK111" s="444"/>
      <c r="GL111" s="444"/>
      <c r="GM111" s="444"/>
      <c r="GN111" s="444"/>
      <c r="GO111" s="444"/>
      <c r="GP111" s="444"/>
      <c r="GQ111" s="444"/>
      <c r="GR111" s="444"/>
      <c r="GS111" s="444"/>
      <c r="GT111" s="444"/>
      <c r="GU111" s="444"/>
      <c r="GV111" s="444"/>
      <c r="GW111" s="444"/>
      <c r="GX111" s="444"/>
      <c r="GY111" s="444"/>
      <c r="GZ111" s="444"/>
      <c r="HA111" s="444"/>
      <c r="HB111" s="444"/>
      <c r="HC111" s="444"/>
      <c r="HD111" s="444"/>
      <c r="HE111" s="444"/>
      <c r="HF111" s="444"/>
      <c r="HG111" s="444"/>
      <c r="HH111" s="444"/>
      <c r="HI111" s="444"/>
      <c r="HJ111" s="444"/>
      <c r="HK111" s="444"/>
      <c r="HL111" s="444"/>
      <c r="HM111" s="444"/>
      <c r="HN111" s="444"/>
      <c r="HO111" s="444"/>
      <c r="HP111" s="444"/>
      <c r="HQ111" s="444"/>
      <c r="HR111" s="444"/>
      <c r="HS111" s="444"/>
      <c r="HT111" s="444"/>
      <c r="HU111" s="444"/>
      <c r="HV111" s="444"/>
      <c r="HW111" s="444"/>
      <c r="HX111" s="444"/>
      <c r="HY111" s="444"/>
      <c r="HZ111" s="444"/>
      <c r="IA111" s="444"/>
      <c r="IB111" s="444"/>
      <c r="IC111" s="444"/>
      <c r="ID111" s="444"/>
      <c r="IE111" s="444"/>
      <c r="IF111" s="444"/>
      <c r="IG111" s="444"/>
      <c r="IH111" s="444"/>
      <c r="II111" s="444"/>
      <c r="IJ111" s="444"/>
      <c r="IK111" s="444"/>
      <c r="IL111" s="444"/>
      <c r="IM111" s="444"/>
      <c r="IN111" s="444"/>
      <c r="IO111" s="444"/>
      <c r="IP111" s="444"/>
      <c r="IQ111" s="444"/>
      <c r="IR111" s="444"/>
      <c r="IS111" s="444"/>
      <c r="IT111" s="444"/>
      <c r="IU111" s="444"/>
      <c r="IV111" s="444"/>
      <c r="IW111" s="444"/>
      <c r="IX111" s="444"/>
      <c r="IY111" s="444"/>
      <c r="IZ111" s="444"/>
      <c r="JA111" s="444"/>
      <c r="JB111" s="444"/>
      <c r="JC111" s="444"/>
      <c r="JD111" s="444"/>
      <c r="JE111" s="444"/>
      <c r="JF111" s="444"/>
      <c r="JG111" s="444"/>
      <c r="JH111" s="444"/>
      <c r="JI111" s="444"/>
      <c r="JJ111" s="444"/>
      <c r="JK111" s="444"/>
      <c r="JL111" s="444"/>
      <c r="JM111" s="444"/>
      <c r="JN111" s="444"/>
      <c r="JO111" s="444"/>
      <c r="JP111" s="444"/>
      <c r="JQ111" s="444"/>
      <c r="JR111" s="444"/>
      <c r="JS111" s="444"/>
      <c r="JT111" s="444"/>
      <c r="JU111" s="444"/>
      <c r="JV111" s="444"/>
      <c r="JW111" s="444"/>
      <c r="JX111" s="444"/>
      <c r="JY111" s="444"/>
      <c r="JZ111" s="444"/>
      <c r="KA111" s="444"/>
      <c r="KB111" s="444"/>
      <c r="KC111" s="444"/>
      <c r="KD111" s="444"/>
      <c r="KE111" s="444"/>
      <c r="KF111" s="444"/>
      <c r="KG111" s="444"/>
      <c r="KH111" s="444"/>
      <c r="KI111" s="444"/>
      <c r="KJ111" s="444"/>
      <c r="KK111" s="444"/>
      <c r="KL111" s="444"/>
      <c r="KM111" s="444"/>
      <c r="KN111" s="444"/>
      <c r="KO111" s="444"/>
      <c r="KP111" s="444"/>
      <c r="KQ111" s="444"/>
      <c r="KR111" s="444"/>
      <c r="KS111" s="444"/>
      <c r="KT111" s="444"/>
      <c r="KU111" s="444"/>
      <c r="KV111" s="444"/>
      <c r="KW111" s="444"/>
      <c r="KX111" s="444"/>
      <c r="KY111" s="444"/>
      <c r="KZ111" s="444"/>
      <c r="LA111" s="444"/>
      <c r="LB111" s="444"/>
      <c r="LC111" s="444"/>
      <c r="LD111" s="444"/>
      <c r="LE111" s="444"/>
      <c r="LF111" s="444"/>
      <c r="LG111" s="444"/>
      <c r="LH111" s="444"/>
      <c r="LI111" s="444"/>
      <c r="LJ111" s="444"/>
      <c r="LK111" s="444"/>
      <c r="LL111" s="444"/>
      <c r="LM111" s="444"/>
      <c r="LN111" s="444"/>
      <c r="LO111" s="444"/>
      <c r="LP111" s="444"/>
      <c r="LQ111" s="444"/>
      <c r="LR111" s="444"/>
      <c r="LS111" s="444"/>
      <c r="LT111" s="444"/>
      <c r="LU111" s="444"/>
      <c r="LV111" s="444"/>
      <c r="LW111" s="444"/>
      <c r="LX111" s="444"/>
      <c r="LY111" s="444"/>
      <c r="LZ111" s="444"/>
      <c r="MA111" s="444"/>
      <c r="MB111" s="444"/>
      <c r="MC111" s="444"/>
      <c r="MD111" s="444"/>
      <c r="ME111" s="444"/>
      <c r="MF111" s="444"/>
      <c r="MG111" s="444"/>
      <c r="MH111" s="444"/>
      <c r="MI111" s="444"/>
      <c r="MJ111" s="444"/>
      <c r="MK111" s="444"/>
      <c r="ML111" s="444"/>
      <c r="MM111" s="444"/>
      <c r="MN111" s="444"/>
      <c r="MO111" s="444"/>
      <c r="MP111" s="444"/>
      <c r="MQ111" s="444"/>
      <c r="MR111" s="444"/>
      <c r="MS111" s="444"/>
      <c r="MT111" s="444"/>
      <c r="MU111" s="444"/>
      <c r="MV111" s="444"/>
      <c r="MW111" s="444"/>
      <c r="MX111" s="444"/>
      <c r="MY111" s="444"/>
      <c r="MZ111" s="444"/>
      <c r="NA111" s="444"/>
      <c r="NB111" s="444"/>
      <c r="NC111" s="444"/>
      <c r="ND111" s="444"/>
      <c r="NE111" s="444"/>
      <c r="NF111" s="444"/>
      <c r="NG111" s="444"/>
      <c r="NH111" s="444"/>
      <c r="NI111" s="444"/>
      <c r="NJ111" s="444"/>
      <c r="NK111" s="444"/>
      <c r="NL111" s="444"/>
      <c r="NM111" s="444"/>
      <c r="NN111" s="444"/>
      <c r="NO111" s="444"/>
      <c r="NP111" s="444"/>
      <c r="NQ111" s="444"/>
      <c r="NR111" s="444"/>
      <c r="NS111" s="444"/>
      <c r="NT111" s="444"/>
      <c r="NU111" s="444"/>
      <c r="NV111" s="444"/>
      <c r="NW111" s="444"/>
      <c r="NX111" s="444"/>
      <c r="NY111" s="444"/>
      <c r="NZ111" s="444"/>
      <c r="OA111" s="444"/>
      <c r="OB111" s="444"/>
      <c r="OC111" s="444"/>
      <c r="OD111" s="444"/>
      <c r="OE111" s="444"/>
      <c r="OF111" s="444"/>
      <c r="OG111" s="444"/>
      <c r="OH111" s="444"/>
      <c r="OI111" s="444"/>
      <c r="OJ111" s="444"/>
      <c r="OK111" s="444"/>
      <c r="OL111" s="444"/>
      <c r="OM111" s="444"/>
      <c r="ON111" s="444"/>
      <c r="OO111" s="444"/>
      <c r="OP111" s="444"/>
      <c r="OQ111" s="444"/>
      <c r="OR111" s="444"/>
      <c r="OS111" s="444"/>
      <c r="OT111" s="444"/>
      <c r="OU111" s="444"/>
      <c r="OV111" s="444"/>
      <c r="OW111" s="444"/>
      <c r="OX111" s="444"/>
      <c r="OY111" s="444"/>
      <c r="OZ111" s="444"/>
      <c r="PA111" s="444"/>
      <c r="PB111" s="444"/>
      <c r="PC111" s="444"/>
      <c r="PD111" s="444"/>
      <c r="PE111" s="444"/>
      <c r="PF111" s="444"/>
      <c r="PG111" s="444"/>
      <c r="PH111" s="444"/>
      <c r="PI111" s="444"/>
      <c r="PJ111" s="444"/>
      <c r="PK111" s="444"/>
      <c r="PL111" s="444"/>
      <c r="PM111" s="444"/>
      <c r="PN111" s="444"/>
      <c r="PO111" s="444"/>
      <c r="PP111" s="444"/>
      <c r="PQ111" s="444"/>
      <c r="PR111" s="444"/>
      <c r="PS111" s="444"/>
      <c r="PT111" s="444"/>
      <c r="PU111" s="444"/>
      <c r="PV111" s="444"/>
      <c r="PW111" s="444"/>
      <c r="PX111" s="444"/>
      <c r="PY111" s="444"/>
      <c r="PZ111" s="444"/>
      <c r="QA111" s="444"/>
      <c r="QB111" s="444"/>
      <c r="QC111" s="444"/>
      <c r="QD111" s="444"/>
      <c r="QE111" s="444"/>
      <c r="QF111" s="444"/>
      <c r="QG111" s="444"/>
      <c r="QH111" s="444"/>
      <c r="QI111" s="444"/>
      <c r="QJ111" s="444"/>
      <c r="QK111" s="444"/>
      <c r="QL111" s="444"/>
      <c r="QM111" s="444"/>
      <c r="QN111" s="444"/>
      <c r="QO111" s="444"/>
      <c r="QP111" s="444"/>
      <c r="QQ111" s="444"/>
      <c r="QR111" s="444"/>
      <c r="QS111" s="444"/>
      <c r="QT111" s="444"/>
      <c r="QU111" s="444"/>
      <c r="QV111" s="444"/>
      <c r="QW111" s="444"/>
      <c r="QX111" s="444"/>
      <c r="QY111" s="444"/>
      <c r="QZ111" s="444"/>
      <c r="RA111" s="444"/>
      <c r="RB111" s="444"/>
      <c r="RC111" s="444"/>
      <c r="RD111" s="444"/>
      <c r="RE111" s="444"/>
      <c r="RF111" s="444"/>
      <c r="RG111" s="444"/>
      <c r="RH111" s="444"/>
      <c r="RI111" s="444"/>
      <c r="RJ111" s="444"/>
      <c r="RK111" s="444"/>
      <c r="RL111" s="444"/>
      <c r="RM111" s="444"/>
      <c r="RN111" s="444"/>
      <c r="RO111" s="444"/>
      <c r="RP111" s="444"/>
      <c r="RQ111" s="444"/>
      <c r="RR111" s="444"/>
      <c r="RS111" s="444"/>
      <c r="RT111" s="444"/>
      <c r="RU111" s="444"/>
      <c r="RV111" s="444"/>
      <c r="RW111" s="444"/>
      <c r="RX111" s="444"/>
      <c r="RY111" s="444"/>
      <c r="RZ111" s="444"/>
      <c r="SA111" s="444"/>
      <c r="SB111" s="444"/>
      <c r="SC111" s="444"/>
      <c r="SD111" s="444"/>
      <c r="SE111" s="444"/>
      <c r="SF111" s="444"/>
      <c r="SG111" s="444"/>
      <c r="SH111" s="444"/>
      <c r="SI111" s="444"/>
      <c r="SJ111" s="444"/>
      <c r="SK111" s="444"/>
      <c r="SL111" s="444"/>
      <c r="SM111" s="444"/>
      <c r="SN111" s="444"/>
      <c r="SO111" s="444"/>
      <c r="SP111" s="444"/>
      <c r="SQ111" s="444"/>
      <c r="SR111" s="444"/>
      <c r="SS111" s="444"/>
      <c r="ST111" s="444"/>
      <c r="SU111" s="444"/>
      <c r="SV111" s="444"/>
      <c r="SW111" s="444"/>
      <c r="SX111" s="444"/>
      <c r="SY111" s="444"/>
      <c r="SZ111" s="444"/>
      <c r="TA111" s="444"/>
      <c r="TB111" s="444"/>
      <c r="TC111" s="444"/>
      <c r="TD111" s="444"/>
      <c r="TE111" s="444"/>
      <c r="TF111" s="444"/>
      <c r="TG111" s="444"/>
      <c r="TH111" s="444"/>
      <c r="TI111" s="444"/>
      <c r="TJ111" s="444"/>
      <c r="TK111" s="444"/>
      <c r="TL111" s="444"/>
      <c r="TM111" s="444"/>
      <c r="TN111" s="444"/>
      <c r="TO111" s="444"/>
      <c r="TP111" s="444"/>
      <c r="TQ111" s="444"/>
      <c r="TR111" s="444"/>
      <c r="TS111" s="444"/>
      <c r="TT111" s="444"/>
      <c r="TU111" s="444"/>
      <c r="TV111" s="444"/>
      <c r="TW111" s="444"/>
      <c r="TX111" s="444"/>
      <c r="TY111" s="444"/>
      <c r="TZ111" s="444"/>
      <c r="UA111" s="444"/>
      <c r="UB111" s="444"/>
      <c r="UC111" s="444"/>
      <c r="UD111" s="444"/>
      <c r="UE111" s="444"/>
      <c r="UF111" s="444"/>
      <c r="UG111" s="444"/>
      <c r="UH111" s="444"/>
      <c r="UI111" s="444"/>
      <c r="UJ111" s="444"/>
      <c r="UK111" s="444"/>
      <c r="UL111" s="444"/>
      <c r="UM111" s="444"/>
      <c r="UN111" s="444"/>
      <c r="UO111" s="444"/>
      <c r="UP111" s="444"/>
      <c r="UQ111" s="444"/>
      <c r="UR111" s="444"/>
      <c r="US111" s="444"/>
      <c r="UT111" s="444"/>
      <c r="UU111" s="444"/>
      <c r="UV111" s="444"/>
      <c r="UW111" s="444"/>
      <c r="UX111" s="444"/>
      <c r="UY111" s="444"/>
      <c r="UZ111" s="444"/>
      <c r="VA111" s="444"/>
      <c r="VB111" s="444"/>
      <c r="VC111" s="444"/>
      <c r="VD111" s="444"/>
      <c r="VE111" s="444"/>
      <c r="VF111" s="444"/>
      <c r="VG111" s="444"/>
      <c r="VH111" s="444"/>
      <c r="VI111" s="444"/>
      <c r="VJ111" s="444"/>
      <c r="VK111" s="444"/>
      <c r="VL111" s="444"/>
      <c r="VM111" s="444"/>
      <c r="VN111" s="444"/>
      <c r="VO111" s="444"/>
      <c r="VP111" s="444"/>
      <c r="VQ111" s="444"/>
      <c r="VR111" s="444"/>
      <c r="VS111" s="444"/>
      <c r="VT111" s="444"/>
      <c r="VU111" s="444"/>
      <c r="VV111" s="444"/>
      <c r="VW111" s="444"/>
      <c r="VX111" s="444"/>
      <c r="VY111" s="444"/>
      <c r="VZ111" s="444"/>
      <c r="WA111" s="444"/>
      <c r="WB111" s="444"/>
      <c r="WC111" s="444"/>
      <c r="WD111" s="444"/>
      <c r="WE111" s="444"/>
      <c r="WF111" s="444"/>
      <c r="WG111" s="444"/>
      <c r="WH111" s="444"/>
      <c r="WI111" s="444"/>
      <c r="WJ111" s="444"/>
      <c r="WK111" s="444"/>
      <c r="WL111" s="444"/>
      <c r="WM111" s="444"/>
      <c r="WN111" s="444"/>
      <c r="WO111" s="444"/>
      <c r="WP111" s="444"/>
      <c r="WQ111" s="444"/>
      <c r="WR111" s="444"/>
      <c r="WS111" s="444"/>
      <c r="WT111" s="444"/>
      <c r="WU111" s="444"/>
      <c r="WV111" s="444"/>
      <c r="WW111" s="444"/>
      <c r="WX111" s="444"/>
      <c r="WY111" s="444"/>
      <c r="WZ111" s="444"/>
      <c r="XA111" s="444"/>
      <c r="XB111" s="444"/>
      <c r="XC111" s="444"/>
      <c r="XD111" s="444"/>
      <c r="XE111" s="444"/>
      <c r="XF111" s="444"/>
      <c r="XG111" s="738"/>
    </row>
    <row r="112" spans="1:631" s="740" customFormat="1" ht="14.4">
      <c r="A112" s="444"/>
      <c r="B112" s="1163" t="s">
        <v>779</v>
      </c>
      <c r="C112" s="1164" t="s">
        <v>860</v>
      </c>
      <c r="D112" s="1172">
        <v>30</v>
      </c>
      <c r="E112" s="374">
        <f t="shared" si="32"/>
        <v>6.1535253408367321E-3</v>
      </c>
      <c r="F112" s="1166" t="s">
        <v>0</v>
      </c>
      <c r="G112" s="1167">
        <v>6</v>
      </c>
      <c r="H112" s="1168">
        <f t="shared" si="27"/>
        <v>59.453333536783852</v>
      </c>
      <c r="I112" s="1169"/>
      <c r="J112" s="1169"/>
      <c r="K112" s="447">
        <f t="shared" si="22"/>
        <v>0</v>
      </c>
      <c r="L112" s="448">
        <v>356.72000122070312</v>
      </c>
      <c r="M112" s="447"/>
      <c r="N112" s="1170"/>
      <c r="O112" s="1170"/>
      <c r="P112" s="449"/>
      <c r="Q112" s="1170"/>
      <c r="R112" s="449"/>
      <c r="S112" s="450"/>
      <c r="T112" s="449"/>
      <c r="U112" s="1115">
        <v>0.01</v>
      </c>
      <c r="V112" s="450"/>
      <c r="W112" s="449"/>
      <c r="X112" s="449">
        <f>-PV(Discount_Rate,D112,U112)*G112</f>
        <v>0.68841542592398353</v>
      </c>
      <c r="Y112" s="452">
        <f t="shared" ref="Y112" si="37">IF(L112=0,0,(HLOOKUP(F112,ACElectric_2014_2015,D112+1,FALSE)))</f>
        <v>2.0307517973838265</v>
      </c>
      <c r="Z112" s="450">
        <f t="shared" ref="Z112" si="38">Y112*L112</f>
        <v>724.4097836417036</v>
      </c>
      <c r="AA112" s="453"/>
      <c r="AB112" s="1171"/>
      <c r="AC112" s="444"/>
      <c r="AD112" s="444"/>
      <c r="AE112" s="444"/>
      <c r="AF112" s="444"/>
      <c r="AG112" s="444"/>
      <c r="AH112" s="444"/>
      <c r="AI112" s="444"/>
      <c r="AJ112" s="444"/>
      <c r="AK112" s="444"/>
      <c r="AL112" s="444"/>
      <c r="AM112" s="444"/>
      <c r="AN112" s="444"/>
      <c r="AO112" s="444"/>
      <c r="AP112" s="444"/>
      <c r="AQ112" s="444"/>
      <c r="AR112" s="444"/>
      <c r="AS112" s="444"/>
      <c r="AT112" s="444"/>
      <c r="AU112" s="444"/>
      <c r="AV112" s="444"/>
      <c r="AW112" s="444"/>
      <c r="AX112" s="444"/>
      <c r="AY112" s="444"/>
      <c r="AZ112" s="444"/>
      <c r="BA112" s="444"/>
      <c r="BB112" s="444"/>
      <c r="BC112" s="444"/>
      <c r="BD112" s="444"/>
      <c r="BE112" s="444"/>
      <c r="BF112" s="444"/>
      <c r="BG112" s="444"/>
      <c r="BH112" s="444"/>
      <c r="BI112" s="444"/>
      <c r="BJ112" s="444"/>
      <c r="BK112" s="444"/>
      <c r="BL112" s="444"/>
      <c r="BM112" s="444"/>
      <c r="BN112" s="444"/>
      <c r="BO112" s="444"/>
      <c r="BP112" s="444"/>
      <c r="BQ112" s="444"/>
      <c r="BR112" s="444"/>
      <c r="BS112" s="444"/>
      <c r="BT112" s="444"/>
      <c r="BU112" s="444"/>
      <c r="BV112" s="444"/>
      <c r="BW112" s="444"/>
      <c r="BX112" s="444"/>
      <c r="BY112" s="444"/>
      <c r="BZ112" s="444"/>
      <c r="CA112" s="444"/>
      <c r="CB112" s="444"/>
      <c r="CC112" s="444"/>
      <c r="CD112" s="444"/>
      <c r="CE112" s="444"/>
      <c r="CF112" s="444"/>
      <c r="CG112" s="444"/>
      <c r="CH112" s="444"/>
      <c r="CI112" s="444"/>
      <c r="CJ112" s="444"/>
      <c r="CK112" s="444"/>
      <c r="CL112" s="444"/>
      <c r="CM112" s="444"/>
      <c r="CN112" s="444"/>
      <c r="CO112" s="444"/>
      <c r="CP112" s="444"/>
      <c r="CQ112" s="444"/>
      <c r="CR112" s="444"/>
      <c r="CS112" s="444"/>
      <c r="CT112" s="444"/>
      <c r="CU112" s="444"/>
      <c r="CV112" s="444"/>
      <c r="CW112" s="444"/>
      <c r="CX112" s="444"/>
      <c r="CY112" s="444"/>
      <c r="CZ112" s="444"/>
      <c r="DA112" s="444"/>
      <c r="DB112" s="444"/>
      <c r="DC112" s="444"/>
      <c r="DD112" s="444"/>
      <c r="DE112" s="444"/>
      <c r="DF112" s="444"/>
      <c r="DG112" s="444"/>
      <c r="DH112" s="444"/>
      <c r="DI112" s="444"/>
      <c r="DJ112" s="444"/>
      <c r="DK112" s="444"/>
      <c r="DL112" s="444"/>
      <c r="DM112" s="444"/>
      <c r="DN112" s="444"/>
      <c r="DO112" s="444"/>
      <c r="DP112" s="444"/>
      <c r="DQ112" s="444"/>
      <c r="DR112" s="444"/>
      <c r="DS112" s="444"/>
      <c r="DT112" s="444"/>
      <c r="DU112" s="444"/>
      <c r="DV112" s="444"/>
      <c r="DW112" s="444"/>
      <c r="DX112" s="444"/>
      <c r="DY112" s="444"/>
      <c r="DZ112" s="444"/>
      <c r="EA112" s="444"/>
      <c r="EB112" s="444"/>
      <c r="EC112" s="444"/>
      <c r="ED112" s="444"/>
      <c r="EE112" s="444"/>
      <c r="EF112" s="444"/>
      <c r="EG112" s="444"/>
      <c r="EH112" s="444"/>
      <c r="EI112" s="444"/>
      <c r="EJ112" s="444"/>
      <c r="EK112" s="444"/>
      <c r="EL112" s="444"/>
      <c r="EM112" s="444"/>
      <c r="EN112" s="444"/>
      <c r="EO112" s="444"/>
      <c r="EP112" s="444"/>
      <c r="EQ112" s="444"/>
      <c r="ER112" s="444"/>
      <c r="ES112" s="444"/>
      <c r="ET112" s="444"/>
      <c r="EU112" s="444"/>
      <c r="EV112" s="444"/>
      <c r="EW112" s="444"/>
      <c r="EX112" s="444"/>
      <c r="EY112" s="444"/>
      <c r="EZ112" s="444"/>
      <c r="FA112" s="444"/>
      <c r="FB112" s="444"/>
      <c r="FC112" s="444"/>
      <c r="FD112" s="444"/>
      <c r="FE112" s="444"/>
      <c r="FF112" s="444"/>
      <c r="FG112" s="444"/>
      <c r="FH112" s="444"/>
      <c r="FI112" s="444"/>
      <c r="FJ112" s="444"/>
      <c r="FK112" s="444"/>
      <c r="FL112" s="444"/>
      <c r="FM112" s="444"/>
      <c r="FN112" s="444"/>
      <c r="FO112" s="444"/>
      <c r="FP112" s="444"/>
      <c r="FQ112" s="444"/>
      <c r="FR112" s="444"/>
      <c r="FS112" s="444"/>
      <c r="FT112" s="444"/>
      <c r="FU112" s="444"/>
      <c r="FV112" s="444"/>
      <c r="FW112" s="444"/>
      <c r="FX112" s="444"/>
      <c r="FY112" s="444"/>
      <c r="FZ112" s="444"/>
      <c r="GA112" s="444"/>
      <c r="GB112" s="444"/>
      <c r="GC112" s="444"/>
      <c r="GD112" s="444"/>
      <c r="GE112" s="444"/>
      <c r="GF112" s="444"/>
      <c r="GG112" s="444"/>
      <c r="GH112" s="444"/>
      <c r="GI112" s="444"/>
      <c r="GJ112" s="444"/>
      <c r="GK112" s="444"/>
      <c r="GL112" s="444"/>
      <c r="GM112" s="444"/>
      <c r="GN112" s="444"/>
      <c r="GO112" s="444"/>
      <c r="GP112" s="444"/>
      <c r="GQ112" s="444"/>
      <c r="GR112" s="444"/>
      <c r="GS112" s="444"/>
      <c r="GT112" s="444"/>
      <c r="GU112" s="444"/>
      <c r="GV112" s="444"/>
      <c r="GW112" s="444"/>
      <c r="GX112" s="444"/>
      <c r="GY112" s="444"/>
      <c r="GZ112" s="444"/>
      <c r="HA112" s="444"/>
      <c r="HB112" s="444"/>
      <c r="HC112" s="444"/>
      <c r="HD112" s="444"/>
      <c r="HE112" s="444"/>
      <c r="HF112" s="444"/>
      <c r="HG112" s="444"/>
      <c r="HH112" s="444"/>
      <c r="HI112" s="444"/>
      <c r="HJ112" s="444"/>
      <c r="HK112" s="444"/>
      <c r="HL112" s="444"/>
      <c r="HM112" s="444"/>
      <c r="HN112" s="444"/>
      <c r="HO112" s="444"/>
      <c r="HP112" s="444"/>
      <c r="HQ112" s="444"/>
      <c r="HR112" s="444"/>
      <c r="HS112" s="444"/>
      <c r="HT112" s="444"/>
      <c r="HU112" s="444"/>
      <c r="HV112" s="444"/>
      <c r="HW112" s="444"/>
      <c r="HX112" s="444"/>
      <c r="HY112" s="444"/>
      <c r="HZ112" s="444"/>
      <c r="IA112" s="444"/>
      <c r="IB112" s="444"/>
      <c r="IC112" s="444"/>
      <c r="ID112" s="444"/>
      <c r="IE112" s="444"/>
      <c r="IF112" s="444"/>
      <c r="IG112" s="444"/>
      <c r="IH112" s="444"/>
      <c r="II112" s="444"/>
      <c r="IJ112" s="444"/>
      <c r="IK112" s="444"/>
      <c r="IL112" s="444"/>
      <c r="IM112" s="444"/>
      <c r="IN112" s="444"/>
      <c r="IO112" s="444"/>
      <c r="IP112" s="444"/>
      <c r="IQ112" s="444"/>
      <c r="IR112" s="444"/>
      <c r="IS112" s="444"/>
      <c r="IT112" s="444"/>
      <c r="IU112" s="444"/>
      <c r="IV112" s="444"/>
      <c r="IW112" s="444"/>
      <c r="IX112" s="444"/>
      <c r="IY112" s="444"/>
      <c r="IZ112" s="444"/>
      <c r="JA112" s="444"/>
      <c r="JB112" s="444"/>
      <c r="JC112" s="444"/>
      <c r="JD112" s="444"/>
      <c r="JE112" s="444"/>
      <c r="JF112" s="444"/>
      <c r="JG112" s="444"/>
      <c r="JH112" s="444"/>
      <c r="JI112" s="444"/>
      <c r="JJ112" s="444"/>
      <c r="JK112" s="444"/>
      <c r="JL112" s="444"/>
      <c r="JM112" s="444"/>
      <c r="JN112" s="444"/>
      <c r="JO112" s="444"/>
      <c r="JP112" s="444"/>
      <c r="JQ112" s="444"/>
      <c r="JR112" s="444"/>
      <c r="JS112" s="444"/>
      <c r="JT112" s="444"/>
      <c r="JU112" s="444"/>
      <c r="JV112" s="444"/>
      <c r="JW112" s="444"/>
      <c r="JX112" s="444"/>
      <c r="JY112" s="444"/>
      <c r="JZ112" s="444"/>
      <c r="KA112" s="444"/>
      <c r="KB112" s="444"/>
      <c r="KC112" s="444"/>
      <c r="KD112" s="444"/>
      <c r="KE112" s="444"/>
      <c r="KF112" s="444"/>
      <c r="KG112" s="444"/>
      <c r="KH112" s="444"/>
      <c r="KI112" s="444"/>
      <c r="KJ112" s="444"/>
      <c r="KK112" s="444"/>
      <c r="KL112" s="444"/>
      <c r="KM112" s="444"/>
      <c r="KN112" s="444"/>
      <c r="KO112" s="444"/>
      <c r="KP112" s="444"/>
      <c r="KQ112" s="444"/>
      <c r="KR112" s="444"/>
      <c r="KS112" s="444"/>
      <c r="KT112" s="444"/>
      <c r="KU112" s="444"/>
      <c r="KV112" s="444"/>
      <c r="KW112" s="444"/>
      <c r="KX112" s="444"/>
      <c r="KY112" s="444"/>
      <c r="KZ112" s="444"/>
      <c r="LA112" s="444"/>
      <c r="LB112" s="444"/>
      <c r="LC112" s="444"/>
      <c r="LD112" s="444"/>
      <c r="LE112" s="444"/>
      <c r="LF112" s="444"/>
      <c r="LG112" s="444"/>
      <c r="LH112" s="444"/>
      <c r="LI112" s="444"/>
      <c r="LJ112" s="444"/>
      <c r="LK112" s="444"/>
      <c r="LL112" s="444"/>
      <c r="LM112" s="444"/>
      <c r="LN112" s="444"/>
      <c r="LO112" s="444"/>
      <c r="LP112" s="444"/>
      <c r="LQ112" s="444"/>
      <c r="LR112" s="444"/>
      <c r="LS112" s="444"/>
      <c r="LT112" s="444"/>
      <c r="LU112" s="444"/>
      <c r="LV112" s="444"/>
      <c r="LW112" s="444"/>
      <c r="LX112" s="444"/>
      <c r="LY112" s="444"/>
      <c r="LZ112" s="444"/>
      <c r="MA112" s="444"/>
      <c r="MB112" s="444"/>
      <c r="MC112" s="444"/>
      <c r="MD112" s="444"/>
      <c r="ME112" s="444"/>
      <c r="MF112" s="444"/>
      <c r="MG112" s="444"/>
      <c r="MH112" s="444"/>
      <c r="MI112" s="444"/>
      <c r="MJ112" s="444"/>
      <c r="MK112" s="444"/>
      <c r="ML112" s="444"/>
      <c r="MM112" s="444"/>
      <c r="MN112" s="444"/>
      <c r="MO112" s="444"/>
      <c r="MP112" s="444"/>
      <c r="MQ112" s="444"/>
      <c r="MR112" s="444"/>
      <c r="MS112" s="444"/>
      <c r="MT112" s="444"/>
      <c r="MU112" s="444"/>
      <c r="MV112" s="444"/>
      <c r="MW112" s="444"/>
      <c r="MX112" s="444"/>
      <c r="MY112" s="444"/>
      <c r="MZ112" s="444"/>
      <c r="NA112" s="444"/>
      <c r="NB112" s="444"/>
      <c r="NC112" s="444"/>
      <c r="ND112" s="444"/>
      <c r="NE112" s="444"/>
      <c r="NF112" s="444"/>
      <c r="NG112" s="444"/>
      <c r="NH112" s="444"/>
      <c r="NI112" s="444"/>
      <c r="NJ112" s="444"/>
      <c r="NK112" s="444"/>
      <c r="NL112" s="444"/>
      <c r="NM112" s="444"/>
      <c r="NN112" s="444"/>
      <c r="NO112" s="444"/>
      <c r="NP112" s="444"/>
      <c r="NQ112" s="444"/>
      <c r="NR112" s="444"/>
      <c r="NS112" s="444"/>
      <c r="NT112" s="444"/>
      <c r="NU112" s="444"/>
      <c r="NV112" s="444"/>
      <c r="NW112" s="444"/>
      <c r="NX112" s="444"/>
      <c r="NY112" s="444"/>
      <c r="NZ112" s="444"/>
      <c r="OA112" s="444"/>
      <c r="OB112" s="444"/>
      <c r="OC112" s="444"/>
      <c r="OD112" s="444"/>
      <c r="OE112" s="444"/>
      <c r="OF112" s="444"/>
      <c r="OG112" s="444"/>
      <c r="OH112" s="444"/>
      <c r="OI112" s="444"/>
      <c r="OJ112" s="444"/>
      <c r="OK112" s="444"/>
      <c r="OL112" s="444"/>
      <c r="OM112" s="444"/>
      <c r="ON112" s="444"/>
      <c r="OO112" s="444"/>
      <c r="OP112" s="444"/>
      <c r="OQ112" s="444"/>
      <c r="OR112" s="444"/>
      <c r="OS112" s="444"/>
      <c r="OT112" s="444"/>
      <c r="OU112" s="444"/>
      <c r="OV112" s="444"/>
      <c r="OW112" s="444"/>
      <c r="OX112" s="444"/>
      <c r="OY112" s="444"/>
      <c r="OZ112" s="444"/>
      <c r="PA112" s="444"/>
      <c r="PB112" s="444"/>
      <c r="PC112" s="444"/>
      <c r="PD112" s="444"/>
      <c r="PE112" s="444"/>
      <c r="PF112" s="444"/>
      <c r="PG112" s="444"/>
      <c r="PH112" s="444"/>
      <c r="PI112" s="444"/>
      <c r="PJ112" s="444"/>
      <c r="PK112" s="444"/>
      <c r="PL112" s="444"/>
      <c r="PM112" s="444"/>
      <c r="PN112" s="444"/>
      <c r="PO112" s="444"/>
      <c r="PP112" s="444"/>
      <c r="PQ112" s="444"/>
      <c r="PR112" s="444"/>
      <c r="PS112" s="444"/>
      <c r="PT112" s="444"/>
      <c r="PU112" s="444"/>
      <c r="PV112" s="444"/>
      <c r="PW112" s="444"/>
      <c r="PX112" s="444"/>
      <c r="PY112" s="444"/>
      <c r="PZ112" s="444"/>
      <c r="QA112" s="444"/>
      <c r="QB112" s="444"/>
      <c r="QC112" s="444"/>
      <c r="QD112" s="444"/>
      <c r="QE112" s="444"/>
      <c r="QF112" s="444"/>
      <c r="QG112" s="444"/>
      <c r="QH112" s="444"/>
      <c r="QI112" s="444"/>
      <c r="QJ112" s="444"/>
      <c r="QK112" s="444"/>
      <c r="QL112" s="444"/>
      <c r="QM112" s="444"/>
      <c r="QN112" s="444"/>
      <c r="QO112" s="444"/>
      <c r="QP112" s="444"/>
      <c r="QQ112" s="444"/>
      <c r="QR112" s="444"/>
      <c r="QS112" s="444"/>
      <c r="QT112" s="444"/>
      <c r="QU112" s="444"/>
      <c r="QV112" s="444"/>
      <c r="QW112" s="444"/>
      <c r="QX112" s="444"/>
      <c r="QY112" s="444"/>
      <c r="QZ112" s="444"/>
      <c r="RA112" s="444"/>
      <c r="RB112" s="444"/>
      <c r="RC112" s="444"/>
      <c r="RD112" s="444"/>
      <c r="RE112" s="444"/>
      <c r="RF112" s="444"/>
      <c r="RG112" s="444"/>
      <c r="RH112" s="444"/>
      <c r="RI112" s="444"/>
      <c r="RJ112" s="444"/>
      <c r="RK112" s="444"/>
      <c r="RL112" s="444"/>
      <c r="RM112" s="444"/>
      <c r="RN112" s="444"/>
      <c r="RO112" s="444"/>
      <c r="RP112" s="444"/>
      <c r="RQ112" s="444"/>
      <c r="RR112" s="444"/>
      <c r="RS112" s="444"/>
      <c r="RT112" s="444"/>
      <c r="RU112" s="444"/>
      <c r="RV112" s="444"/>
      <c r="RW112" s="444"/>
      <c r="RX112" s="444"/>
      <c r="RY112" s="444"/>
      <c r="RZ112" s="444"/>
      <c r="SA112" s="444"/>
      <c r="SB112" s="444"/>
      <c r="SC112" s="444"/>
      <c r="SD112" s="444"/>
      <c r="SE112" s="444"/>
      <c r="SF112" s="444"/>
      <c r="SG112" s="444"/>
      <c r="SH112" s="444"/>
      <c r="SI112" s="444"/>
      <c r="SJ112" s="444"/>
      <c r="SK112" s="444"/>
      <c r="SL112" s="444"/>
      <c r="SM112" s="444"/>
      <c r="SN112" s="444"/>
      <c r="SO112" s="444"/>
      <c r="SP112" s="444"/>
      <c r="SQ112" s="444"/>
      <c r="SR112" s="444"/>
      <c r="SS112" s="444"/>
      <c r="ST112" s="444"/>
      <c r="SU112" s="444"/>
      <c r="SV112" s="444"/>
      <c r="SW112" s="444"/>
      <c r="SX112" s="444"/>
      <c r="SY112" s="444"/>
      <c r="SZ112" s="444"/>
      <c r="TA112" s="444"/>
      <c r="TB112" s="444"/>
      <c r="TC112" s="444"/>
      <c r="TD112" s="444"/>
      <c r="TE112" s="444"/>
      <c r="TF112" s="444"/>
      <c r="TG112" s="444"/>
      <c r="TH112" s="444"/>
      <c r="TI112" s="444"/>
      <c r="TJ112" s="444"/>
      <c r="TK112" s="444"/>
      <c r="TL112" s="444"/>
      <c r="TM112" s="444"/>
      <c r="TN112" s="444"/>
      <c r="TO112" s="444"/>
      <c r="TP112" s="444"/>
      <c r="TQ112" s="444"/>
      <c r="TR112" s="444"/>
      <c r="TS112" s="444"/>
      <c r="TT112" s="444"/>
      <c r="TU112" s="444"/>
      <c r="TV112" s="444"/>
      <c r="TW112" s="444"/>
      <c r="TX112" s="444"/>
      <c r="TY112" s="444"/>
      <c r="TZ112" s="444"/>
      <c r="UA112" s="444"/>
      <c r="UB112" s="444"/>
      <c r="UC112" s="444"/>
      <c r="UD112" s="444"/>
      <c r="UE112" s="444"/>
      <c r="UF112" s="444"/>
      <c r="UG112" s="444"/>
      <c r="UH112" s="444"/>
      <c r="UI112" s="444"/>
      <c r="UJ112" s="444"/>
      <c r="UK112" s="444"/>
      <c r="UL112" s="444"/>
      <c r="UM112" s="444"/>
      <c r="UN112" s="444"/>
      <c r="UO112" s="444"/>
      <c r="UP112" s="444"/>
      <c r="UQ112" s="444"/>
      <c r="UR112" s="444"/>
      <c r="US112" s="444"/>
      <c r="UT112" s="444"/>
      <c r="UU112" s="444"/>
      <c r="UV112" s="444"/>
      <c r="UW112" s="444"/>
      <c r="UX112" s="444"/>
      <c r="UY112" s="444"/>
      <c r="UZ112" s="444"/>
      <c r="VA112" s="444"/>
      <c r="VB112" s="444"/>
      <c r="VC112" s="444"/>
      <c r="VD112" s="444"/>
      <c r="VE112" s="444"/>
      <c r="VF112" s="444"/>
      <c r="VG112" s="444"/>
      <c r="VH112" s="444"/>
      <c r="VI112" s="444"/>
      <c r="VJ112" s="444"/>
      <c r="VK112" s="444"/>
      <c r="VL112" s="444"/>
      <c r="VM112" s="444"/>
      <c r="VN112" s="444"/>
      <c r="VO112" s="444"/>
      <c r="VP112" s="444"/>
      <c r="VQ112" s="444"/>
      <c r="VR112" s="444"/>
      <c r="VS112" s="444"/>
      <c r="VT112" s="444"/>
      <c r="VU112" s="444"/>
      <c r="VV112" s="444"/>
      <c r="VW112" s="444"/>
      <c r="VX112" s="444"/>
      <c r="VY112" s="444"/>
      <c r="VZ112" s="444"/>
      <c r="WA112" s="444"/>
      <c r="WB112" s="444"/>
      <c r="WC112" s="444"/>
      <c r="WD112" s="444"/>
      <c r="WE112" s="444"/>
      <c r="WF112" s="444"/>
      <c r="WG112" s="444"/>
      <c r="WH112" s="444"/>
      <c r="WI112" s="444"/>
      <c r="WJ112" s="444"/>
      <c r="WK112" s="444"/>
      <c r="WL112" s="444"/>
      <c r="WM112" s="444"/>
      <c r="WN112" s="444"/>
      <c r="WO112" s="444"/>
      <c r="WP112" s="444"/>
      <c r="WQ112" s="444"/>
      <c r="WR112" s="444"/>
      <c r="WS112" s="444"/>
      <c r="WT112" s="444"/>
      <c r="WU112" s="444"/>
      <c r="WV112" s="444"/>
      <c r="WW112" s="444"/>
      <c r="WX112" s="444"/>
      <c r="WY112" s="444"/>
      <c r="WZ112" s="444"/>
      <c r="XA112" s="444"/>
      <c r="XB112" s="444"/>
      <c r="XC112" s="444"/>
      <c r="XD112" s="444"/>
      <c r="XE112" s="444"/>
      <c r="XF112" s="444"/>
      <c r="XG112" s="738"/>
    </row>
    <row r="113" spans="1:631" s="740" customFormat="1" ht="14.4">
      <c r="A113" s="444"/>
      <c r="B113" s="1163" t="s">
        <v>779</v>
      </c>
      <c r="C113" s="1164" t="s">
        <v>1420</v>
      </c>
      <c r="D113" s="1172"/>
      <c r="E113" s="374">
        <f t="shared" si="32"/>
        <v>0</v>
      </c>
      <c r="F113" s="1166"/>
      <c r="G113" s="1167">
        <v>1</v>
      </c>
      <c r="H113" s="1168">
        <f t="shared" si="27"/>
        <v>0</v>
      </c>
      <c r="I113" s="1169"/>
      <c r="J113" s="1169"/>
      <c r="K113" s="447">
        <f t="shared" si="22"/>
        <v>0</v>
      </c>
      <c r="L113" s="448">
        <v>0</v>
      </c>
      <c r="M113" s="447"/>
      <c r="N113" s="1170"/>
      <c r="O113" s="1170"/>
      <c r="P113" s="449"/>
      <c r="Q113" s="1170"/>
      <c r="R113" s="449"/>
      <c r="S113" s="450"/>
      <c r="T113" s="449"/>
      <c r="U113" s="451"/>
      <c r="V113" s="450"/>
      <c r="W113" s="449"/>
      <c r="X113" s="449"/>
      <c r="Y113" s="452"/>
      <c r="Z113" s="450"/>
      <c r="AA113" s="453"/>
      <c r="AB113" s="1171"/>
      <c r="AC113" s="444"/>
      <c r="AD113" s="444"/>
      <c r="AE113" s="444"/>
      <c r="AF113" s="444"/>
      <c r="AG113" s="444"/>
      <c r="AH113" s="444"/>
      <c r="AI113" s="444"/>
      <c r="AJ113" s="444"/>
      <c r="AK113" s="444"/>
      <c r="AL113" s="444"/>
      <c r="AM113" s="444"/>
      <c r="AN113" s="444"/>
      <c r="AO113" s="444"/>
      <c r="AP113" s="444"/>
      <c r="AQ113" s="444"/>
      <c r="AR113" s="444"/>
      <c r="AS113" s="444"/>
      <c r="AT113" s="444"/>
      <c r="AU113" s="444"/>
      <c r="AV113" s="444"/>
      <c r="AW113" s="444"/>
      <c r="AX113" s="444"/>
      <c r="AY113" s="444"/>
      <c r="AZ113" s="444"/>
      <c r="BA113" s="444"/>
      <c r="BB113" s="444"/>
      <c r="BC113" s="444"/>
      <c r="BD113" s="444"/>
      <c r="BE113" s="444"/>
      <c r="BF113" s="444"/>
      <c r="BG113" s="444"/>
      <c r="BH113" s="444"/>
      <c r="BI113" s="444"/>
      <c r="BJ113" s="444"/>
      <c r="BK113" s="444"/>
      <c r="BL113" s="444"/>
      <c r="BM113" s="444"/>
      <c r="BN113" s="444"/>
      <c r="BO113" s="444"/>
      <c r="BP113" s="444"/>
      <c r="BQ113" s="444"/>
      <c r="BR113" s="444"/>
      <c r="BS113" s="444"/>
      <c r="BT113" s="444"/>
      <c r="BU113" s="444"/>
      <c r="BV113" s="444"/>
      <c r="BW113" s="444"/>
      <c r="BX113" s="444"/>
      <c r="BY113" s="444"/>
      <c r="BZ113" s="444"/>
      <c r="CA113" s="444"/>
      <c r="CB113" s="444"/>
      <c r="CC113" s="444"/>
      <c r="CD113" s="444"/>
      <c r="CE113" s="444"/>
      <c r="CF113" s="444"/>
      <c r="CG113" s="444"/>
      <c r="CH113" s="444"/>
      <c r="CI113" s="444"/>
      <c r="CJ113" s="444"/>
      <c r="CK113" s="444"/>
      <c r="CL113" s="444"/>
      <c r="CM113" s="444"/>
      <c r="CN113" s="444"/>
      <c r="CO113" s="444"/>
      <c r="CP113" s="444"/>
      <c r="CQ113" s="444"/>
      <c r="CR113" s="444"/>
      <c r="CS113" s="444"/>
      <c r="CT113" s="444"/>
      <c r="CU113" s="444"/>
      <c r="CV113" s="444"/>
      <c r="CW113" s="444"/>
      <c r="CX113" s="444"/>
      <c r="CY113" s="444"/>
      <c r="CZ113" s="444"/>
      <c r="DA113" s="444"/>
      <c r="DB113" s="444"/>
      <c r="DC113" s="444"/>
      <c r="DD113" s="444"/>
      <c r="DE113" s="444"/>
      <c r="DF113" s="444"/>
      <c r="DG113" s="444"/>
      <c r="DH113" s="444"/>
      <c r="DI113" s="444"/>
      <c r="DJ113" s="444"/>
      <c r="DK113" s="444"/>
      <c r="DL113" s="444"/>
      <c r="DM113" s="444"/>
      <c r="DN113" s="444"/>
      <c r="DO113" s="444"/>
      <c r="DP113" s="444"/>
      <c r="DQ113" s="444"/>
      <c r="DR113" s="444"/>
      <c r="DS113" s="444"/>
      <c r="DT113" s="444"/>
      <c r="DU113" s="444"/>
      <c r="DV113" s="444"/>
      <c r="DW113" s="444"/>
      <c r="DX113" s="444"/>
      <c r="DY113" s="444"/>
      <c r="DZ113" s="444"/>
      <c r="EA113" s="444"/>
      <c r="EB113" s="444"/>
      <c r="EC113" s="444"/>
      <c r="ED113" s="444"/>
      <c r="EE113" s="444"/>
      <c r="EF113" s="444"/>
      <c r="EG113" s="444"/>
      <c r="EH113" s="444"/>
      <c r="EI113" s="444"/>
      <c r="EJ113" s="444"/>
      <c r="EK113" s="444"/>
      <c r="EL113" s="444"/>
      <c r="EM113" s="444"/>
      <c r="EN113" s="444"/>
      <c r="EO113" s="444"/>
      <c r="EP113" s="444"/>
      <c r="EQ113" s="444"/>
      <c r="ER113" s="444"/>
      <c r="ES113" s="444"/>
      <c r="ET113" s="444"/>
      <c r="EU113" s="444"/>
      <c r="EV113" s="444"/>
      <c r="EW113" s="444"/>
      <c r="EX113" s="444"/>
      <c r="EY113" s="444"/>
      <c r="EZ113" s="444"/>
      <c r="FA113" s="444"/>
      <c r="FB113" s="444"/>
      <c r="FC113" s="444"/>
      <c r="FD113" s="444"/>
      <c r="FE113" s="444"/>
      <c r="FF113" s="444"/>
      <c r="FG113" s="444"/>
      <c r="FH113" s="444"/>
      <c r="FI113" s="444"/>
      <c r="FJ113" s="444"/>
      <c r="FK113" s="444"/>
      <c r="FL113" s="444"/>
      <c r="FM113" s="444"/>
      <c r="FN113" s="444"/>
      <c r="FO113" s="444"/>
      <c r="FP113" s="444"/>
      <c r="FQ113" s="444"/>
      <c r="FR113" s="444"/>
      <c r="FS113" s="444"/>
      <c r="FT113" s="444"/>
      <c r="FU113" s="444"/>
      <c r="FV113" s="444"/>
      <c r="FW113" s="444"/>
      <c r="FX113" s="444"/>
      <c r="FY113" s="444"/>
      <c r="FZ113" s="444"/>
      <c r="GA113" s="444"/>
      <c r="GB113" s="444"/>
      <c r="GC113" s="444"/>
      <c r="GD113" s="444"/>
      <c r="GE113" s="444"/>
      <c r="GF113" s="444"/>
      <c r="GG113" s="444"/>
      <c r="GH113" s="444"/>
      <c r="GI113" s="444"/>
      <c r="GJ113" s="444"/>
      <c r="GK113" s="444"/>
      <c r="GL113" s="444"/>
      <c r="GM113" s="444"/>
      <c r="GN113" s="444"/>
      <c r="GO113" s="444"/>
      <c r="GP113" s="444"/>
      <c r="GQ113" s="444"/>
      <c r="GR113" s="444"/>
      <c r="GS113" s="444"/>
      <c r="GT113" s="444"/>
      <c r="GU113" s="444"/>
      <c r="GV113" s="444"/>
      <c r="GW113" s="444"/>
      <c r="GX113" s="444"/>
      <c r="GY113" s="444"/>
      <c r="GZ113" s="444"/>
      <c r="HA113" s="444"/>
      <c r="HB113" s="444"/>
      <c r="HC113" s="444"/>
      <c r="HD113" s="444"/>
      <c r="HE113" s="444"/>
      <c r="HF113" s="444"/>
      <c r="HG113" s="444"/>
      <c r="HH113" s="444"/>
      <c r="HI113" s="444"/>
      <c r="HJ113" s="444"/>
      <c r="HK113" s="444"/>
      <c r="HL113" s="444"/>
      <c r="HM113" s="444"/>
      <c r="HN113" s="444"/>
      <c r="HO113" s="444"/>
      <c r="HP113" s="444"/>
      <c r="HQ113" s="444"/>
      <c r="HR113" s="444"/>
      <c r="HS113" s="444"/>
      <c r="HT113" s="444"/>
      <c r="HU113" s="444"/>
      <c r="HV113" s="444"/>
      <c r="HW113" s="444"/>
      <c r="HX113" s="444"/>
      <c r="HY113" s="444"/>
      <c r="HZ113" s="444"/>
      <c r="IA113" s="444"/>
      <c r="IB113" s="444"/>
      <c r="IC113" s="444"/>
      <c r="ID113" s="444"/>
      <c r="IE113" s="444"/>
      <c r="IF113" s="444"/>
      <c r="IG113" s="444"/>
      <c r="IH113" s="444"/>
      <c r="II113" s="444"/>
      <c r="IJ113" s="444"/>
      <c r="IK113" s="444"/>
      <c r="IL113" s="444"/>
      <c r="IM113" s="444"/>
      <c r="IN113" s="444"/>
      <c r="IO113" s="444"/>
      <c r="IP113" s="444"/>
      <c r="IQ113" s="444"/>
      <c r="IR113" s="444"/>
      <c r="IS113" s="444"/>
      <c r="IT113" s="444"/>
      <c r="IU113" s="444"/>
      <c r="IV113" s="444"/>
      <c r="IW113" s="444"/>
      <c r="IX113" s="444"/>
      <c r="IY113" s="444"/>
      <c r="IZ113" s="444"/>
      <c r="JA113" s="444"/>
      <c r="JB113" s="444"/>
      <c r="JC113" s="444"/>
      <c r="JD113" s="444"/>
      <c r="JE113" s="444"/>
      <c r="JF113" s="444"/>
      <c r="JG113" s="444"/>
      <c r="JH113" s="444"/>
      <c r="JI113" s="444"/>
      <c r="JJ113" s="444"/>
      <c r="JK113" s="444"/>
      <c r="JL113" s="444"/>
      <c r="JM113" s="444"/>
      <c r="JN113" s="444"/>
      <c r="JO113" s="444"/>
      <c r="JP113" s="444"/>
      <c r="JQ113" s="444"/>
      <c r="JR113" s="444"/>
      <c r="JS113" s="444"/>
      <c r="JT113" s="444"/>
      <c r="JU113" s="444"/>
      <c r="JV113" s="444"/>
      <c r="JW113" s="444"/>
      <c r="JX113" s="444"/>
      <c r="JY113" s="444"/>
      <c r="JZ113" s="444"/>
      <c r="KA113" s="444"/>
      <c r="KB113" s="444"/>
      <c r="KC113" s="444"/>
      <c r="KD113" s="444"/>
      <c r="KE113" s="444"/>
      <c r="KF113" s="444"/>
      <c r="KG113" s="444"/>
      <c r="KH113" s="444"/>
      <c r="KI113" s="444"/>
      <c r="KJ113" s="444"/>
      <c r="KK113" s="444"/>
      <c r="KL113" s="444"/>
      <c r="KM113" s="444"/>
      <c r="KN113" s="444"/>
      <c r="KO113" s="444"/>
      <c r="KP113" s="444"/>
      <c r="KQ113" s="444"/>
      <c r="KR113" s="444"/>
      <c r="KS113" s="444"/>
      <c r="KT113" s="444"/>
      <c r="KU113" s="444"/>
      <c r="KV113" s="444"/>
      <c r="KW113" s="444"/>
      <c r="KX113" s="444"/>
      <c r="KY113" s="444"/>
      <c r="KZ113" s="444"/>
      <c r="LA113" s="444"/>
      <c r="LB113" s="444"/>
      <c r="LC113" s="444"/>
      <c r="LD113" s="444"/>
      <c r="LE113" s="444"/>
      <c r="LF113" s="444"/>
      <c r="LG113" s="444"/>
      <c r="LH113" s="444"/>
      <c r="LI113" s="444"/>
      <c r="LJ113" s="444"/>
      <c r="LK113" s="444"/>
      <c r="LL113" s="444"/>
      <c r="LM113" s="444"/>
      <c r="LN113" s="444"/>
      <c r="LO113" s="444"/>
      <c r="LP113" s="444"/>
      <c r="LQ113" s="444"/>
      <c r="LR113" s="444"/>
      <c r="LS113" s="444"/>
      <c r="LT113" s="444"/>
      <c r="LU113" s="444"/>
      <c r="LV113" s="444"/>
      <c r="LW113" s="444"/>
      <c r="LX113" s="444"/>
      <c r="LY113" s="444"/>
      <c r="LZ113" s="444"/>
      <c r="MA113" s="444"/>
      <c r="MB113" s="444"/>
      <c r="MC113" s="444"/>
      <c r="MD113" s="444"/>
      <c r="ME113" s="444"/>
      <c r="MF113" s="444"/>
      <c r="MG113" s="444"/>
      <c r="MH113" s="444"/>
      <c r="MI113" s="444"/>
      <c r="MJ113" s="444"/>
      <c r="MK113" s="444"/>
      <c r="ML113" s="444"/>
      <c r="MM113" s="444"/>
      <c r="MN113" s="444"/>
      <c r="MO113" s="444"/>
      <c r="MP113" s="444"/>
      <c r="MQ113" s="444"/>
      <c r="MR113" s="444"/>
      <c r="MS113" s="444"/>
      <c r="MT113" s="444"/>
      <c r="MU113" s="444"/>
      <c r="MV113" s="444"/>
      <c r="MW113" s="444"/>
      <c r="MX113" s="444"/>
      <c r="MY113" s="444"/>
      <c r="MZ113" s="444"/>
      <c r="NA113" s="444"/>
      <c r="NB113" s="444"/>
      <c r="NC113" s="444"/>
      <c r="ND113" s="444"/>
      <c r="NE113" s="444"/>
      <c r="NF113" s="444"/>
      <c r="NG113" s="444"/>
      <c r="NH113" s="444"/>
      <c r="NI113" s="444"/>
      <c r="NJ113" s="444"/>
      <c r="NK113" s="444"/>
      <c r="NL113" s="444"/>
      <c r="NM113" s="444"/>
      <c r="NN113" s="444"/>
      <c r="NO113" s="444"/>
      <c r="NP113" s="444"/>
      <c r="NQ113" s="444"/>
      <c r="NR113" s="444"/>
      <c r="NS113" s="444"/>
      <c r="NT113" s="444"/>
      <c r="NU113" s="444"/>
      <c r="NV113" s="444"/>
      <c r="NW113" s="444"/>
      <c r="NX113" s="444"/>
      <c r="NY113" s="444"/>
      <c r="NZ113" s="444"/>
      <c r="OA113" s="444"/>
      <c r="OB113" s="444"/>
      <c r="OC113" s="444"/>
      <c r="OD113" s="444"/>
      <c r="OE113" s="444"/>
      <c r="OF113" s="444"/>
      <c r="OG113" s="444"/>
      <c r="OH113" s="444"/>
      <c r="OI113" s="444"/>
      <c r="OJ113" s="444"/>
      <c r="OK113" s="444"/>
      <c r="OL113" s="444"/>
      <c r="OM113" s="444"/>
      <c r="ON113" s="444"/>
      <c r="OO113" s="444"/>
      <c r="OP113" s="444"/>
      <c r="OQ113" s="444"/>
      <c r="OR113" s="444"/>
      <c r="OS113" s="444"/>
      <c r="OT113" s="444"/>
      <c r="OU113" s="444"/>
      <c r="OV113" s="444"/>
      <c r="OW113" s="444"/>
      <c r="OX113" s="444"/>
      <c r="OY113" s="444"/>
      <c r="OZ113" s="444"/>
      <c r="PA113" s="444"/>
      <c r="PB113" s="444"/>
      <c r="PC113" s="444"/>
      <c r="PD113" s="444"/>
      <c r="PE113" s="444"/>
      <c r="PF113" s="444"/>
      <c r="PG113" s="444"/>
      <c r="PH113" s="444"/>
      <c r="PI113" s="444"/>
      <c r="PJ113" s="444"/>
      <c r="PK113" s="444"/>
      <c r="PL113" s="444"/>
      <c r="PM113" s="444"/>
      <c r="PN113" s="444"/>
      <c r="PO113" s="444"/>
      <c r="PP113" s="444"/>
      <c r="PQ113" s="444"/>
      <c r="PR113" s="444"/>
      <c r="PS113" s="444"/>
      <c r="PT113" s="444"/>
      <c r="PU113" s="444"/>
      <c r="PV113" s="444"/>
      <c r="PW113" s="444"/>
      <c r="PX113" s="444"/>
      <c r="PY113" s="444"/>
      <c r="PZ113" s="444"/>
      <c r="QA113" s="444"/>
      <c r="QB113" s="444"/>
      <c r="QC113" s="444"/>
      <c r="QD113" s="444"/>
      <c r="QE113" s="444"/>
      <c r="QF113" s="444"/>
      <c r="QG113" s="444"/>
      <c r="QH113" s="444"/>
      <c r="QI113" s="444"/>
      <c r="QJ113" s="444"/>
      <c r="QK113" s="444"/>
      <c r="QL113" s="444"/>
      <c r="QM113" s="444"/>
      <c r="QN113" s="444"/>
      <c r="QO113" s="444"/>
      <c r="QP113" s="444"/>
      <c r="QQ113" s="444"/>
      <c r="QR113" s="444"/>
      <c r="QS113" s="444"/>
      <c r="QT113" s="444"/>
      <c r="QU113" s="444"/>
      <c r="QV113" s="444"/>
      <c r="QW113" s="444"/>
      <c r="QX113" s="444"/>
      <c r="QY113" s="444"/>
      <c r="QZ113" s="444"/>
      <c r="RA113" s="444"/>
      <c r="RB113" s="444"/>
      <c r="RC113" s="444"/>
      <c r="RD113" s="444"/>
      <c r="RE113" s="444"/>
      <c r="RF113" s="444"/>
      <c r="RG113" s="444"/>
      <c r="RH113" s="444"/>
      <c r="RI113" s="444"/>
      <c r="RJ113" s="444"/>
      <c r="RK113" s="444"/>
      <c r="RL113" s="444"/>
      <c r="RM113" s="444"/>
      <c r="RN113" s="444"/>
      <c r="RO113" s="444"/>
      <c r="RP113" s="444"/>
      <c r="RQ113" s="444"/>
      <c r="RR113" s="444"/>
      <c r="RS113" s="444"/>
      <c r="RT113" s="444"/>
      <c r="RU113" s="444"/>
      <c r="RV113" s="444"/>
      <c r="RW113" s="444"/>
      <c r="RX113" s="444"/>
      <c r="RY113" s="444"/>
      <c r="RZ113" s="444"/>
      <c r="SA113" s="444"/>
      <c r="SB113" s="444"/>
      <c r="SC113" s="444"/>
      <c r="SD113" s="444"/>
      <c r="SE113" s="444"/>
      <c r="SF113" s="444"/>
      <c r="SG113" s="444"/>
      <c r="SH113" s="444"/>
      <c r="SI113" s="444"/>
      <c r="SJ113" s="444"/>
      <c r="SK113" s="444"/>
      <c r="SL113" s="444"/>
      <c r="SM113" s="444"/>
      <c r="SN113" s="444"/>
      <c r="SO113" s="444"/>
      <c r="SP113" s="444"/>
      <c r="SQ113" s="444"/>
      <c r="SR113" s="444"/>
      <c r="SS113" s="444"/>
      <c r="ST113" s="444"/>
      <c r="SU113" s="444"/>
      <c r="SV113" s="444"/>
      <c r="SW113" s="444"/>
      <c r="SX113" s="444"/>
      <c r="SY113" s="444"/>
      <c r="SZ113" s="444"/>
      <c r="TA113" s="444"/>
      <c r="TB113" s="444"/>
      <c r="TC113" s="444"/>
      <c r="TD113" s="444"/>
      <c r="TE113" s="444"/>
      <c r="TF113" s="444"/>
      <c r="TG113" s="444"/>
      <c r="TH113" s="444"/>
      <c r="TI113" s="444"/>
      <c r="TJ113" s="444"/>
      <c r="TK113" s="444"/>
      <c r="TL113" s="444"/>
      <c r="TM113" s="444"/>
      <c r="TN113" s="444"/>
      <c r="TO113" s="444"/>
      <c r="TP113" s="444"/>
      <c r="TQ113" s="444"/>
      <c r="TR113" s="444"/>
      <c r="TS113" s="444"/>
      <c r="TT113" s="444"/>
      <c r="TU113" s="444"/>
      <c r="TV113" s="444"/>
      <c r="TW113" s="444"/>
      <c r="TX113" s="444"/>
      <c r="TY113" s="444"/>
      <c r="TZ113" s="444"/>
      <c r="UA113" s="444"/>
      <c r="UB113" s="444"/>
      <c r="UC113" s="444"/>
      <c r="UD113" s="444"/>
      <c r="UE113" s="444"/>
      <c r="UF113" s="444"/>
      <c r="UG113" s="444"/>
      <c r="UH113" s="444"/>
      <c r="UI113" s="444"/>
      <c r="UJ113" s="444"/>
      <c r="UK113" s="444"/>
      <c r="UL113" s="444"/>
      <c r="UM113" s="444"/>
      <c r="UN113" s="444"/>
      <c r="UO113" s="444"/>
      <c r="UP113" s="444"/>
      <c r="UQ113" s="444"/>
      <c r="UR113" s="444"/>
      <c r="US113" s="444"/>
      <c r="UT113" s="444"/>
      <c r="UU113" s="444"/>
      <c r="UV113" s="444"/>
      <c r="UW113" s="444"/>
      <c r="UX113" s="444"/>
      <c r="UY113" s="444"/>
      <c r="UZ113" s="444"/>
      <c r="VA113" s="444"/>
      <c r="VB113" s="444"/>
      <c r="VC113" s="444"/>
      <c r="VD113" s="444"/>
      <c r="VE113" s="444"/>
      <c r="VF113" s="444"/>
      <c r="VG113" s="444"/>
      <c r="VH113" s="444"/>
      <c r="VI113" s="444"/>
      <c r="VJ113" s="444"/>
      <c r="VK113" s="444"/>
      <c r="VL113" s="444"/>
      <c r="VM113" s="444"/>
      <c r="VN113" s="444"/>
      <c r="VO113" s="444"/>
      <c r="VP113" s="444"/>
      <c r="VQ113" s="444"/>
      <c r="VR113" s="444"/>
      <c r="VS113" s="444"/>
      <c r="VT113" s="444"/>
      <c r="VU113" s="444"/>
      <c r="VV113" s="444"/>
      <c r="VW113" s="444"/>
      <c r="VX113" s="444"/>
      <c r="VY113" s="444"/>
      <c r="VZ113" s="444"/>
      <c r="WA113" s="444"/>
      <c r="WB113" s="444"/>
      <c r="WC113" s="444"/>
      <c r="WD113" s="444"/>
      <c r="WE113" s="444"/>
      <c r="WF113" s="444"/>
      <c r="WG113" s="444"/>
      <c r="WH113" s="444"/>
      <c r="WI113" s="444"/>
      <c r="WJ113" s="444"/>
      <c r="WK113" s="444"/>
      <c r="WL113" s="444"/>
      <c r="WM113" s="444"/>
      <c r="WN113" s="444"/>
      <c r="WO113" s="444"/>
      <c r="WP113" s="444"/>
      <c r="WQ113" s="444"/>
      <c r="WR113" s="444"/>
      <c r="WS113" s="444"/>
      <c r="WT113" s="444"/>
      <c r="WU113" s="444"/>
      <c r="WV113" s="444"/>
      <c r="WW113" s="444"/>
      <c r="WX113" s="444"/>
      <c r="WY113" s="444"/>
      <c r="WZ113" s="444"/>
      <c r="XA113" s="444"/>
      <c r="XB113" s="444"/>
      <c r="XC113" s="444"/>
      <c r="XD113" s="444"/>
      <c r="XE113" s="444"/>
      <c r="XF113" s="444"/>
      <c r="XG113" s="738"/>
    </row>
    <row r="114" spans="1:631" s="740" customFormat="1" ht="14.4">
      <c r="A114" s="444"/>
      <c r="B114" s="1163" t="s">
        <v>779</v>
      </c>
      <c r="C114" s="1164" t="s">
        <v>1421</v>
      </c>
      <c r="D114" s="1172">
        <v>30</v>
      </c>
      <c r="E114" s="374">
        <f t="shared" si="32"/>
        <v>1.4441947389648628E-2</v>
      </c>
      <c r="F114" s="1166" t="s">
        <v>0</v>
      </c>
      <c r="G114" s="1167">
        <v>6</v>
      </c>
      <c r="H114" s="1168">
        <f t="shared" si="27"/>
        <v>139.53333536783853</v>
      </c>
      <c r="I114" s="1169"/>
      <c r="J114" s="1169"/>
      <c r="K114" s="447">
        <f t="shared" si="22"/>
        <v>0</v>
      </c>
      <c r="L114" s="448">
        <v>837.20001220703125</v>
      </c>
      <c r="M114" s="447"/>
      <c r="N114" s="1170"/>
      <c r="O114" s="1170"/>
      <c r="P114" s="449"/>
      <c r="Q114" s="1170"/>
      <c r="R114" s="449"/>
      <c r="S114" s="450"/>
      <c r="T114" s="449"/>
      <c r="U114" s="451">
        <v>0</v>
      </c>
      <c r="V114" s="450"/>
      <c r="W114" s="449"/>
      <c r="X114" s="449">
        <f>-PV(Discount_Rate,D114,U114)*G114</f>
        <v>0</v>
      </c>
      <c r="Y114" s="452">
        <f t="shared" ref="Y114" si="39">IF(L114=0,0,(HLOOKUP(F114,ACElectric_2014_2015,D114+1,FALSE)))</f>
        <v>2.0307517973838265</v>
      </c>
      <c r="Z114" s="450">
        <f t="shared" ref="Z114" si="40">Y114*L114</f>
        <v>1700.1454295591902</v>
      </c>
      <c r="AA114" s="453"/>
      <c r="AB114" s="1171"/>
      <c r="AC114" s="444"/>
      <c r="AD114" s="444"/>
      <c r="AE114" s="444"/>
      <c r="AF114" s="444"/>
      <c r="AG114" s="444"/>
      <c r="AH114" s="444"/>
      <c r="AI114" s="444"/>
      <c r="AJ114" s="444"/>
      <c r="AK114" s="444"/>
      <c r="AL114" s="444"/>
      <c r="AM114" s="444"/>
      <c r="AN114" s="444"/>
      <c r="AO114" s="444"/>
      <c r="AP114" s="444"/>
      <c r="AQ114" s="444"/>
      <c r="AR114" s="444"/>
      <c r="AS114" s="444"/>
      <c r="AT114" s="444"/>
      <c r="AU114" s="444"/>
      <c r="AV114" s="444"/>
      <c r="AW114" s="444"/>
      <c r="AX114" s="444"/>
      <c r="AY114" s="444"/>
      <c r="AZ114" s="444"/>
      <c r="BA114" s="444"/>
      <c r="BB114" s="444"/>
      <c r="BC114" s="444"/>
      <c r="BD114" s="444"/>
      <c r="BE114" s="444"/>
      <c r="BF114" s="444"/>
      <c r="BG114" s="444"/>
      <c r="BH114" s="444"/>
      <c r="BI114" s="444"/>
      <c r="BJ114" s="444"/>
      <c r="BK114" s="444"/>
      <c r="BL114" s="444"/>
      <c r="BM114" s="444"/>
      <c r="BN114" s="444"/>
      <c r="BO114" s="444"/>
      <c r="BP114" s="444"/>
      <c r="BQ114" s="444"/>
      <c r="BR114" s="444"/>
      <c r="BS114" s="444"/>
      <c r="BT114" s="444"/>
      <c r="BU114" s="444"/>
      <c r="BV114" s="444"/>
      <c r="BW114" s="444"/>
      <c r="BX114" s="444"/>
      <c r="BY114" s="444"/>
      <c r="BZ114" s="444"/>
      <c r="CA114" s="444"/>
      <c r="CB114" s="444"/>
      <c r="CC114" s="444"/>
      <c r="CD114" s="444"/>
      <c r="CE114" s="444"/>
      <c r="CF114" s="444"/>
      <c r="CG114" s="444"/>
      <c r="CH114" s="444"/>
      <c r="CI114" s="444"/>
      <c r="CJ114" s="444"/>
      <c r="CK114" s="444"/>
      <c r="CL114" s="444"/>
      <c r="CM114" s="444"/>
      <c r="CN114" s="444"/>
      <c r="CO114" s="444"/>
      <c r="CP114" s="444"/>
      <c r="CQ114" s="444"/>
      <c r="CR114" s="444"/>
      <c r="CS114" s="444"/>
      <c r="CT114" s="444"/>
      <c r="CU114" s="444"/>
      <c r="CV114" s="444"/>
      <c r="CW114" s="444"/>
      <c r="CX114" s="444"/>
      <c r="CY114" s="444"/>
      <c r="CZ114" s="444"/>
      <c r="DA114" s="444"/>
      <c r="DB114" s="444"/>
      <c r="DC114" s="444"/>
      <c r="DD114" s="444"/>
      <c r="DE114" s="444"/>
      <c r="DF114" s="444"/>
      <c r="DG114" s="444"/>
      <c r="DH114" s="444"/>
      <c r="DI114" s="444"/>
      <c r="DJ114" s="444"/>
      <c r="DK114" s="444"/>
      <c r="DL114" s="444"/>
      <c r="DM114" s="444"/>
      <c r="DN114" s="444"/>
      <c r="DO114" s="444"/>
      <c r="DP114" s="444"/>
      <c r="DQ114" s="444"/>
      <c r="DR114" s="444"/>
      <c r="DS114" s="444"/>
      <c r="DT114" s="444"/>
      <c r="DU114" s="444"/>
      <c r="DV114" s="444"/>
      <c r="DW114" s="444"/>
      <c r="DX114" s="444"/>
      <c r="DY114" s="444"/>
      <c r="DZ114" s="444"/>
      <c r="EA114" s="444"/>
      <c r="EB114" s="444"/>
      <c r="EC114" s="444"/>
      <c r="ED114" s="444"/>
      <c r="EE114" s="444"/>
      <c r="EF114" s="444"/>
      <c r="EG114" s="444"/>
      <c r="EH114" s="444"/>
      <c r="EI114" s="444"/>
      <c r="EJ114" s="444"/>
      <c r="EK114" s="444"/>
      <c r="EL114" s="444"/>
      <c r="EM114" s="444"/>
      <c r="EN114" s="444"/>
      <c r="EO114" s="444"/>
      <c r="EP114" s="444"/>
      <c r="EQ114" s="444"/>
      <c r="ER114" s="444"/>
      <c r="ES114" s="444"/>
      <c r="ET114" s="444"/>
      <c r="EU114" s="444"/>
      <c r="EV114" s="444"/>
      <c r="EW114" s="444"/>
      <c r="EX114" s="444"/>
      <c r="EY114" s="444"/>
      <c r="EZ114" s="444"/>
      <c r="FA114" s="444"/>
      <c r="FB114" s="444"/>
      <c r="FC114" s="444"/>
      <c r="FD114" s="444"/>
      <c r="FE114" s="444"/>
      <c r="FF114" s="444"/>
      <c r="FG114" s="444"/>
      <c r="FH114" s="444"/>
      <c r="FI114" s="444"/>
      <c r="FJ114" s="444"/>
      <c r="FK114" s="444"/>
      <c r="FL114" s="444"/>
      <c r="FM114" s="444"/>
      <c r="FN114" s="444"/>
      <c r="FO114" s="444"/>
      <c r="FP114" s="444"/>
      <c r="FQ114" s="444"/>
      <c r="FR114" s="444"/>
      <c r="FS114" s="444"/>
      <c r="FT114" s="444"/>
      <c r="FU114" s="444"/>
      <c r="FV114" s="444"/>
      <c r="FW114" s="444"/>
      <c r="FX114" s="444"/>
      <c r="FY114" s="444"/>
      <c r="FZ114" s="444"/>
      <c r="GA114" s="444"/>
      <c r="GB114" s="444"/>
      <c r="GC114" s="444"/>
      <c r="GD114" s="444"/>
      <c r="GE114" s="444"/>
      <c r="GF114" s="444"/>
      <c r="GG114" s="444"/>
      <c r="GH114" s="444"/>
      <c r="GI114" s="444"/>
      <c r="GJ114" s="444"/>
      <c r="GK114" s="444"/>
      <c r="GL114" s="444"/>
      <c r="GM114" s="444"/>
      <c r="GN114" s="444"/>
      <c r="GO114" s="444"/>
      <c r="GP114" s="444"/>
      <c r="GQ114" s="444"/>
      <c r="GR114" s="444"/>
      <c r="GS114" s="444"/>
      <c r="GT114" s="444"/>
      <c r="GU114" s="444"/>
      <c r="GV114" s="444"/>
      <c r="GW114" s="444"/>
      <c r="GX114" s="444"/>
      <c r="GY114" s="444"/>
      <c r="GZ114" s="444"/>
      <c r="HA114" s="444"/>
      <c r="HB114" s="444"/>
      <c r="HC114" s="444"/>
      <c r="HD114" s="444"/>
      <c r="HE114" s="444"/>
      <c r="HF114" s="444"/>
      <c r="HG114" s="444"/>
      <c r="HH114" s="444"/>
      <c r="HI114" s="444"/>
      <c r="HJ114" s="444"/>
      <c r="HK114" s="444"/>
      <c r="HL114" s="444"/>
      <c r="HM114" s="444"/>
      <c r="HN114" s="444"/>
      <c r="HO114" s="444"/>
      <c r="HP114" s="444"/>
      <c r="HQ114" s="444"/>
      <c r="HR114" s="444"/>
      <c r="HS114" s="444"/>
      <c r="HT114" s="444"/>
      <c r="HU114" s="444"/>
      <c r="HV114" s="444"/>
      <c r="HW114" s="444"/>
      <c r="HX114" s="444"/>
      <c r="HY114" s="444"/>
      <c r="HZ114" s="444"/>
      <c r="IA114" s="444"/>
      <c r="IB114" s="444"/>
      <c r="IC114" s="444"/>
      <c r="ID114" s="444"/>
      <c r="IE114" s="444"/>
      <c r="IF114" s="444"/>
      <c r="IG114" s="444"/>
      <c r="IH114" s="444"/>
      <c r="II114" s="444"/>
      <c r="IJ114" s="444"/>
      <c r="IK114" s="444"/>
      <c r="IL114" s="444"/>
      <c r="IM114" s="444"/>
      <c r="IN114" s="444"/>
      <c r="IO114" s="444"/>
      <c r="IP114" s="444"/>
      <c r="IQ114" s="444"/>
      <c r="IR114" s="444"/>
      <c r="IS114" s="444"/>
      <c r="IT114" s="444"/>
      <c r="IU114" s="444"/>
      <c r="IV114" s="444"/>
      <c r="IW114" s="444"/>
      <c r="IX114" s="444"/>
      <c r="IY114" s="444"/>
      <c r="IZ114" s="444"/>
      <c r="JA114" s="444"/>
      <c r="JB114" s="444"/>
      <c r="JC114" s="444"/>
      <c r="JD114" s="444"/>
      <c r="JE114" s="444"/>
      <c r="JF114" s="444"/>
      <c r="JG114" s="444"/>
      <c r="JH114" s="444"/>
      <c r="JI114" s="444"/>
      <c r="JJ114" s="444"/>
      <c r="JK114" s="444"/>
      <c r="JL114" s="444"/>
      <c r="JM114" s="444"/>
      <c r="JN114" s="444"/>
      <c r="JO114" s="444"/>
      <c r="JP114" s="444"/>
      <c r="JQ114" s="444"/>
      <c r="JR114" s="444"/>
      <c r="JS114" s="444"/>
      <c r="JT114" s="444"/>
      <c r="JU114" s="444"/>
      <c r="JV114" s="444"/>
      <c r="JW114" s="444"/>
      <c r="JX114" s="444"/>
      <c r="JY114" s="444"/>
      <c r="JZ114" s="444"/>
      <c r="KA114" s="444"/>
      <c r="KB114" s="444"/>
      <c r="KC114" s="444"/>
      <c r="KD114" s="444"/>
      <c r="KE114" s="444"/>
      <c r="KF114" s="444"/>
      <c r="KG114" s="444"/>
      <c r="KH114" s="444"/>
      <c r="KI114" s="444"/>
      <c r="KJ114" s="444"/>
      <c r="KK114" s="444"/>
      <c r="KL114" s="444"/>
      <c r="KM114" s="444"/>
      <c r="KN114" s="444"/>
      <c r="KO114" s="444"/>
      <c r="KP114" s="444"/>
      <c r="KQ114" s="444"/>
      <c r="KR114" s="444"/>
      <c r="KS114" s="444"/>
      <c r="KT114" s="444"/>
      <c r="KU114" s="444"/>
      <c r="KV114" s="444"/>
      <c r="KW114" s="444"/>
      <c r="KX114" s="444"/>
      <c r="KY114" s="444"/>
      <c r="KZ114" s="444"/>
      <c r="LA114" s="444"/>
      <c r="LB114" s="444"/>
      <c r="LC114" s="444"/>
      <c r="LD114" s="444"/>
      <c r="LE114" s="444"/>
      <c r="LF114" s="444"/>
      <c r="LG114" s="444"/>
      <c r="LH114" s="444"/>
      <c r="LI114" s="444"/>
      <c r="LJ114" s="444"/>
      <c r="LK114" s="444"/>
      <c r="LL114" s="444"/>
      <c r="LM114" s="444"/>
      <c r="LN114" s="444"/>
      <c r="LO114" s="444"/>
      <c r="LP114" s="444"/>
      <c r="LQ114" s="444"/>
      <c r="LR114" s="444"/>
      <c r="LS114" s="444"/>
      <c r="LT114" s="444"/>
      <c r="LU114" s="444"/>
      <c r="LV114" s="444"/>
      <c r="LW114" s="444"/>
      <c r="LX114" s="444"/>
      <c r="LY114" s="444"/>
      <c r="LZ114" s="444"/>
      <c r="MA114" s="444"/>
      <c r="MB114" s="444"/>
      <c r="MC114" s="444"/>
      <c r="MD114" s="444"/>
      <c r="ME114" s="444"/>
      <c r="MF114" s="444"/>
      <c r="MG114" s="444"/>
      <c r="MH114" s="444"/>
      <c r="MI114" s="444"/>
      <c r="MJ114" s="444"/>
      <c r="MK114" s="444"/>
      <c r="ML114" s="444"/>
      <c r="MM114" s="444"/>
      <c r="MN114" s="444"/>
      <c r="MO114" s="444"/>
      <c r="MP114" s="444"/>
      <c r="MQ114" s="444"/>
      <c r="MR114" s="444"/>
      <c r="MS114" s="444"/>
      <c r="MT114" s="444"/>
      <c r="MU114" s="444"/>
      <c r="MV114" s="444"/>
      <c r="MW114" s="444"/>
      <c r="MX114" s="444"/>
      <c r="MY114" s="444"/>
      <c r="MZ114" s="444"/>
      <c r="NA114" s="444"/>
      <c r="NB114" s="444"/>
      <c r="NC114" s="444"/>
      <c r="ND114" s="444"/>
      <c r="NE114" s="444"/>
      <c r="NF114" s="444"/>
      <c r="NG114" s="444"/>
      <c r="NH114" s="444"/>
      <c r="NI114" s="444"/>
      <c r="NJ114" s="444"/>
      <c r="NK114" s="444"/>
      <c r="NL114" s="444"/>
      <c r="NM114" s="444"/>
      <c r="NN114" s="444"/>
      <c r="NO114" s="444"/>
      <c r="NP114" s="444"/>
      <c r="NQ114" s="444"/>
      <c r="NR114" s="444"/>
      <c r="NS114" s="444"/>
      <c r="NT114" s="444"/>
      <c r="NU114" s="444"/>
      <c r="NV114" s="444"/>
      <c r="NW114" s="444"/>
      <c r="NX114" s="444"/>
      <c r="NY114" s="444"/>
      <c r="NZ114" s="444"/>
      <c r="OA114" s="444"/>
      <c r="OB114" s="444"/>
      <c r="OC114" s="444"/>
      <c r="OD114" s="444"/>
      <c r="OE114" s="444"/>
      <c r="OF114" s="444"/>
      <c r="OG114" s="444"/>
      <c r="OH114" s="444"/>
      <c r="OI114" s="444"/>
      <c r="OJ114" s="444"/>
      <c r="OK114" s="444"/>
      <c r="OL114" s="444"/>
      <c r="OM114" s="444"/>
      <c r="ON114" s="444"/>
      <c r="OO114" s="444"/>
      <c r="OP114" s="444"/>
      <c r="OQ114" s="444"/>
      <c r="OR114" s="444"/>
      <c r="OS114" s="444"/>
      <c r="OT114" s="444"/>
      <c r="OU114" s="444"/>
      <c r="OV114" s="444"/>
      <c r="OW114" s="444"/>
      <c r="OX114" s="444"/>
      <c r="OY114" s="444"/>
      <c r="OZ114" s="444"/>
      <c r="PA114" s="444"/>
      <c r="PB114" s="444"/>
      <c r="PC114" s="444"/>
      <c r="PD114" s="444"/>
      <c r="PE114" s="444"/>
      <c r="PF114" s="444"/>
      <c r="PG114" s="444"/>
      <c r="PH114" s="444"/>
      <c r="PI114" s="444"/>
      <c r="PJ114" s="444"/>
      <c r="PK114" s="444"/>
      <c r="PL114" s="444"/>
      <c r="PM114" s="444"/>
      <c r="PN114" s="444"/>
      <c r="PO114" s="444"/>
      <c r="PP114" s="444"/>
      <c r="PQ114" s="444"/>
      <c r="PR114" s="444"/>
      <c r="PS114" s="444"/>
      <c r="PT114" s="444"/>
      <c r="PU114" s="444"/>
      <c r="PV114" s="444"/>
      <c r="PW114" s="444"/>
      <c r="PX114" s="444"/>
      <c r="PY114" s="444"/>
      <c r="PZ114" s="444"/>
      <c r="QA114" s="444"/>
      <c r="QB114" s="444"/>
      <c r="QC114" s="444"/>
      <c r="QD114" s="444"/>
      <c r="QE114" s="444"/>
      <c r="QF114" s="444"/>
      <c r="QG114" s="444"/>
      <c r="QH114" s="444"/>
      <c r="QI114" s="444"/>
      <c r="QJ114" s="444"/>
      <c r="QK114" s="444"/>
      <c r="QL114" s="444"/>
      <c r="QM114" s="444"/>
      <c r="QN114" s="444"/>
      <c r="QO114" s="444"/>
      <c r="QP114" s="444"/>
      <c r="QQ114" s="444"/>
      <c r="QR114" s="444"/>
      <c r="QS114" s="444"/>
      <c r="QT114" s="444"/>
      <c r="QU114" s="444"/>
      <c r="QV114" s="444"/>
      <c r="QW114" s="444"/>
      <c r="QX114" s="444"/>
      <c r="QY114" s="444"/>
      <c r="QZ114" s="444"/>
      <c r="RA114" s="444"/>
      <c r="RB114" s="444"/>
      <c r="RC114" s="444"/>
      <c r="RD114" s="444"/>
      <c r="RE114" s="444"/>
      <c r="RF114" s="444"/>
      <c r="RG114" s="444"/>
      <c r="RH114" s="444"/>
      <c r="RI114" s="444"/>
      <c r="RJ114" s="444"/>
      <c r="RK114" s="444"/>
      <c r="RL114" s="444"/>
      <c r="RM114" s="444"/>
      <c r="RN114" s="444"/>
      <c r="RO114" s="444"/>
      <c r="RP114" s="444"/>
      <c r="RQ114" s="444"/>
      <c r="RR114" s="444"/>
      <c r="RS114" s="444"/>
      <c r="RT114" s="444"/>
      <c r="RU114" s="444"/>
      <c r="RV114" s="444"/>
      <c r="RW114" s="444"/>
      <c r="RX114" s="444"/>
      <c r="RY114" s="444"/>
      <c r="RZ114" s="444"/>
      <c r="SA114" s="444"/>
      <c r="SB114" s="444"/>
      <c r="SC114" s="444"/>
      <c r="SD114" s="444"/>
      <c r="SE114" s="444"/>
      <c r="SF114" s="444"/>
      <c r="SG114" s="444"/>
      <c r="SH114" s="444"/>
      <c r="SI114" s="444"/>
      <c r="SJ114" s="444"/>
      <c r="SK114" s="444"/>
      <c r="SL114" s="444"/>
      <c r="SM114" s="444"/>
      <c r="SN114" s="444"/>
      <c r="SO114" s="444"/>
      <c r="SP114" s="444"/>
      <c r="SQ114" s="444"/>
      <c r="SR114" s="444"/>
      <c r="SS114" s="444"/>
      <c r="ST114" s="444"/>
      <c r="SU114" s="444"/>
      <c r="SV114" s="444"/>
      <c r="SW114" s="444"/>
      <c r="SX114" s="444"/>
      <c r="SY114" s="444"/>
      <c r="SZ114" s="444"/>
      <c r="TA114" s="444"/>
      <c r="TB114" s="444"/>
      <c r="TC114" s="444"/>
      <c r="TD114" s="444"/>
      <c r="TE114" s="444"/>
      <c r="TF114" s="444"/>
      <c r="TG114" s="444"/>
      <c r="TH114" s="444"/>
      <c r="TI114" s="444"/>
      <c r="TJ114" s="444"/>
      <c r="TK114" s="444"/>
      <c r="TL114" s="444"/>
      <c r="TM114" s="444"/>
      <c r="TN114" s="444"/>
      <c r="TO114" s="444"/>
      <c r="TP114" s="444"/>
      <c r="TQ114" s="444"/>
      <c r="TR114" s="444"/>
      <c r="TS114" s="444"/>
      <c r="TT114" s="444"/>
      <c r="TU114" s="444"/>
      <c r="TV114" s="444"/>
      <c r="TW114" s="444"/>
      <c r="TX114" s="444"/>
      <c r="TY114" s="444"/>
      <c r="TZ114" s="444"/>
      <c r="UA114" s="444"/>
      <c r="UB114" s="444"/>
      <c r="UC114" s="444"/>
      <c r="UD114" s="444"/>
      <c r="UE114" s="444"/>
      <c r="UF114" s="444"/>
      <c r="UG114" s="444"/>
      <c r="UH114" s="444"/>
      <c r="UI114" s="444"/>
      <c r="UJ114" s="444"/>
      <c r="UK114" s="444"/>
      <c r="UL114" s="444"/>
      <c r="UM114" s="444"/>
      <c r="UN114" s="444"/>
      <c r="UO114" s="444"/>
      <c r="UP114" s="444"/>
      <c r="UQ114" s="444"/>
      <c r="UR114" s="444"/>
      <c r="US114" s="444"/>
      <c r="UT114" s="444"/>
      <c r="UU114" s="444"/>
      <c r="UV114" s="444"/>
      <c r="UW114" s="444"/>
      <c r="UX114" s="444"/>
      <c r="UY114" s="444"/>
      <c r="UZ114" s="444"/>
      <c r="VA114" s="444"/>
      <c r="VB114" s="444"/>
      <c r="VC114" s="444"/>
      <c r="VD114" s="444"/>
      <c r="VE114" s="444"/>
      <c r="VF114" s="444"/>
      <c r="VG114" s="444"/>
      <c r="VH114" s="444"/>
      <c r="VI114" s="444"/>
      <c r="VJ114" s="444"/>
      <c r="VK114" s="444"/>
      <c r="VL114" s="444"/>
      <c r="VM114" s="444"/>
      <c r="VN114" s="444"/>
      <c r="VO114" s="444"/>
      <c r="VP114" s="444"/>
      <c r="VQ114" s="444"/>
      <c r="VR114" s="444"/>
      <c r="VS114" s="444"/>
      <c r="VT114" s="444"/>
      <c r="VU114" s="444"/>
      <c r="VV114" s="444"/>
      <c r="VW114" s="444"/>
      <c r="VX114" s="444"/>
      <c r="VY114" s="444"/>
      <c r="VZ114" s="444"/>
      <c r="WA114" s="444"/>
      <c r="WB114" s="444"/>
      <c r="WC114" s="444"/>
      <c r="WD114" s="444"/>
      <c r="WE114" s="444"/>
      <c r="WF114" s="444"/>
      <c r="WG114" s="444"/>
      <c r="WH114" s="444"/>
      <c r="WI114" s="444"/>
      <c r="WJ114" s="444"/>
      <c r="WK114" s="444"/>
      <c r="WL114" s="444"/>
      <c r="WM114" s="444"/>
      <c r="WN114" s="444"/>
      <c r="WO114" s="444"/>
      <c r="WP114" s="444"/>
      <c r="WQ114" s="444"/>
      <c r="WR114" s="444"/>
      <c r="WS114" s="444"/>
      <c r="WT114" s="444"/>
      <c r="WU114" s="444"/>
      <c r="WV114" s="444"/>
      <c r="WW114" s="444"/>
      <c r="WX114" s="444"/>
      <c r="WY114" s="444"/>
      <c r="WZ114" s="444"/>
      <c r="XA114" s="444"/>
      <c r="XB114" s="444"/>
      <c r="XC114" s="444"/>
      <c r="XD114" s="444"/>
      <c r="XE114" s="444"/>
      <c r="XF114" s="444"/>
      <c r="XG114" s="738"/>
    </row>
    <row r="115" spans="1:631" s="740" customFormat="1" ht="14.4">
      <c r="A115" s="444"/>
      <c r="B115" s="1163" t="s">
        <v>779</v>
      </c>
      <c r="C115" s="1164" t="s">
        <v>870</v>
      </c>
      <c r="D115" s="1172"/>
      <c r="E115" s="374">
        <f t="shared" si="32"/>
        <v>0</v>
      </c>
      <c r="F115" s="1166"/>
      <c r="G115" s="1167">
        <v>1</v>
      </c>
      <c r="H115" s="1168">
        <f t="shared" si="27"/>
        <v>0</v>
      </c>
      <c r="I115" s="1169"/>
      <c r="J115" s="1169"/>
      <c r="K115" s="447">
        <f t="shared" si="22"/>
        <v>0</v>
      </c>
      <c r="L115" s="448">
        <v>0</v>
      </c>
      <c r="M115" s="447"/>
      <c r="N115" s="1170"/>
      <c r="O115" s="1170"/>
      <c r="P115" s="449"/>
      <c r="Q115" s="1170"/>
      <c r="R115" s="449"/>
      <c r="S115" s="450"/>
      <c r="T115" s="449"/>
      <c r="U115" s="451"/>
      <c r="V115" s="450"/>
      <c r="W115" s="449"/>
      <c r="X115" s="449"/>
      <c r="Y115" s="452"/>
      <c r="Z115" s="450"/>
      <c r="AA115" s="453"/>
      <c r="AB115" s="1171"/>
      <c r="AC115" s="444"/>
      <c r="AD115" s="444"/>
      <c r="AE115" s="444"/>
      <c r="AF115" s="444"/>
      <c r="AG115" s="444"/>
      <c r="AH115" s="444"/>
      <c r="AI115" s="444"/>
      <c r="AJ115" s="444"/>
      <c r="AK115" s="444"/>
      <c r="AL115" s="444"/>
      <c r="AM115" s="444"/>
      <c r="AN115" s="444"/>
      <c r="AO115" s="444"/>
      <c r="AP115" s="444"/>
      <c r="AQ115" s="444"/>
      <c r="AR115" s="444"/>
      <c r="AS115" s="444"/>
      <c r="AT115" s="444"/>
      <c r="AU115" s="444"/>
      <c r="AV115" s="444"/>
      <c r="AW115" s="444"/>
      <c r="AX115" s="444"/>
      <c r="AY115" s="444"/>
      <c r="AZ115" s="444"/>
      <c r="BA115" s="444"/>
      <c r="BB115" s="444"/>
      <c r="BC115" s="444"/>
      <c r="BD115" s="444"/>
      <c r="BE115" s="444"/>
      <c r="BF115" s="444"/>
      <c r="BG115" s="444"/>
      <c r="BH115" s="444"/>
      <c r="BI115" s="444"/>
      <c r="BJ115" s="444"/>
      <c r="BK115" s="444"/>
      <c r="BL115" s="444"/>
      <c r="BM115" s="444"/>
      <c r="BN115" s="444"/>
      <c r="BO115" s="444"/>
      <c r="BP115" s="444"/>
      <c r="BQ115" s="444"/>
      <c r="BR115" s="444"/>
      <c r="BS115" s="444"/>
      <c r="BT115" s="444"/>
      <c r="BU115" s="444"/>
      <c r="BV115" s="444"/>
      <c r="BW115" s="444"/>
      <c r="BX115" s="444"/>
      <c r="BY115" s="444"/>
      <c r="BZ115" s="444"/>
      <c r="CA115" s="444"/>
      <c r="CB115" s="444"/>
      <c r="CC115" s="444"/>
      <c r="CD115" s="444"/>
      <c r="CE115" s="444"/>
      <c r="CF115" s="444"/>
      <c r="CG115" s="444"/>
      <c r="CH115" s="444"/>
      <c r="CI115" s="444"/>
      <c r="CJ115" s="444"/>
      <c r="CK115" s="444"/>
      <c r="CL115" s="444"/>
      <c r="CM115" s="444"/>
      <c r="CN115" s="444"/>
      <c r="CO115" s="444"/>
      <c r="CP115" s="444"/>
      <c r="CQ115" s="444"/>
      <c r="CR115" s="444"/>
      <c r="CS115" s="444"/>
      <c r="CT115" s="444"/>
      <c r="CU115" s="444"/>
      <c r="CV115" s="444"/>
      <c r="CW115" s="444"/>
      <c r="CX115" s="444"/>
      <c r="CY115" s="444"/>
      <c r="CZ115" s="444"/>
      <c r="DA115" s="444"/>
      <c r="DB115" s="444"/>
      <c r="DC115" s="444"/>
      <c r="DD115" s="444"/>
      <c r="DE115" s="444"/>
      <c r="DF115" s="444"/>
      <c r="DG115" s="444"/>
      <c r="DH115" s="444"/>
      <c r="DI115" s="444"/>
      <c r="DJ115" s="444"/>
      <c r="DK115" s="444"/>
      <c r="DL115" s="444"/>
      <c r="DM115" s="444"/>
      <c r="DN115" s="444"/>
      <c r="DO115" s="444"/>
      <c r="DP115" s="444"/>
      <c r="DQ115" s="444"/>
      <c r="DR115" s="444"/>
      <c r="DS115" s="444"/>
      <c r="DT115" s="444"/>
      <c r="DU115" s="444"/>
      <c r="DV115" s="444"/>
      <c r="DW115" s="444"/>
      <c r="DX115" s="444"/>
      <c r="DY115" s="444"/>
      <c r="DZ115" s="444"/>
      <c r="EA115" s="444"/>
      <c r="EB115" s="444"/>
      <c r="EC115" s="444"/>
      <c r="ED115" s="444"/>
      <c r="EE115" s="444"/>
      <c r="EF115" s="444"/>
      <c r="EG115" s="444"/>
      <c r="EH115" s="444"/>
      <c r="EI115" s="444"/>
      <c r="EJ115" s="444"/>
      <c r="EK115" s="444"/>
      <c r="EL115" s="444"/>
      <c r="EM115" s="444"/>
      <c r="EN115" s="444"/>
      <c r="EO115" s="444"/>
      <c r="EP115" s="444"/>
      <c r="EQ115" s="444"/>
      <c r="ER115" s="444"/>
      <c r="ES115" s="444"/>
      <c r="ET115" s="444"/>
      <c r="EU115" s="444"/>
      <c r="EV115" s="444"/>
      <c r="EW115" s="444"/>
      <c r="EX115" s="444"/>
      <c r="EY115" s="444"/>
      <c r="EZ115" s="444"/>
      <c r="FA115" s="444"/>
      <c r="FB115" s="444"/>
      <c r="FC115" s="444"/>
      <c r="FD115" s="444"/>
      <c r="FE115" s="444"/>
      <c r="FF115" s="444"/>
      <c r="FG115" s="444"/>
      <c r="FH115" s="444"/>
      <c r="FI115" s="444"/>
      <c r="FJ115" s="444"/>
      <c r="FK115" s="444"/>
      <c r="FL115" s="444"/>
      <c r="FM115" s="444"/>
      <c r="FN115" s="444"/>
      <c r="FO115" s="444"/>
      <c r="FP115" s="444"/>
      <c r="FQ115" s="444"/>
      <c r="FR115" s="444"/>
      <c r="FS115" s="444"/>
      <c r="FT115" s="444"/>
      <c r="FU115" s="444"/>
      <c r="FV115" s="444"/>
      <c r="FW115" s="444"/>
      <c r="FX115" s="444"/>
      <c r="FY115" s="444"/>
      <c r="FZ115" s="444"/>
      <c r="GA115" s="444"/>
      <c r="GB115" s="444"/>
      <c r="GC115" s="444"/>
      <c r="GD115" s="444"/>
      <c r="GE115" s="444"/>
      <c r="GF115" s="444"/>
      <c r="GG115" s="444"/>
      <c r="GH115" s="444"/>
      <c r="GI115" s="444"/>
      <c r="GJ115" s="444"/>
      <c r="GK115" s="444"/>
      <c r="GL115" s="444"/>
      <c r="GM115" s="444"/>
      <c r="GN115" s="444"/>
      <c r="GO115" s="444"/>
      <c r="GP115" s="444"/>
      <c r="GQ115" s="444"/>
      <c r="GR115" s="444"/>
      <c r="GS115" s="444"/>
      <c r="GT115" s="444"/>
      <c r="GU115" s="444"/>
      <c r="GV115" s="444"/>
      <c r="GW115" s="444"/>
      <c r="GX115" s="444"/>
      <c r="GY115" s="444"/>
      <c r="GZ115" s="444"/>
      <c r="HA115" s="444"/>
      <c r="HB115" s="444"/>
      <c r="HC115" s="444"/>
      <c r="HD115" s="444"/>
      <c r="HE115" s="444"/>
      <c r="HF115" s="444"/>
      <c r="HG115" s="444"/>
      <c r="HH115" s="444"/>
      <c r="HI115" s="444"/>
      <c r="HJ115" s="444"/>
      <c r="HK115" s="444"/>
      <c r="HL115" s="444"/>
      <c r="HM115" s="444"/>
      <c r="HN115" s="444"/>
      <c r="HO115" s="444"/>
      <c r="HP115" s="444"/>
      <c r="HQ115" s="444"/>
      <c r="HR115" s="444"/>
      <c r="HS115" s="444"/>
      <c r="HT115" s="444"/>
      <c r="HU115" s="444"/>
      <c r="HV115" s="444"/>
      <c r="HW115" s="444"/>
      <c r="HX115" s="444"/>
      <c r="HY115" s="444"/>
      <c r="HZ115" s="444"/>
      <c r="IA115" s="444"/>
      <c r="IB115" s="444"/>
      <c r="IC115" s="444"/>
      <c r="ID115" s="444"/>
      <c r="IE115" s="444"/>
      <c r="IF115" s="444"/>
      <c r="IG115" s="444"/>
      <c r="IH115" s="444"/>
      <c r="II115" s="444"/>
      <c r="IJ115" s="444"/>
      <c r="IK115" s="444"/>
      <c r="IL115" s="444"/>
      <c r="IM115" s="444"/>
      <c r="IN115" s="444"/>
      <c r="IO115" s="444"/>
      <c r="IP115" s="444"/>
      <c r="IQ115" s="444"/>
      <c r="IR115" s="444"/>
      <c r="IS115" s="444"/>
      <c r="IT115" s="444"/>
      <c r="IU115" s="444"/>
      <c r="IV115" s="444"/>
      <c r="IW115" s="444"/>
      <c r="IX115" s="444"/>
      <c r="IY115" s="444"/>
      <c r="IZ115" s="444"/>
      <c r="JA115" s="444"/>
      <c r="JB115" s="444"/>
      <c r="JC115" s="444"/>
      <c r="JD115" s="444"/>
      <c r="JE115" s="444"/>
      <c r="JF115" s="444"/>
      <c r="JG115" s="444"/>
      <c r="JH115" s="444"/>
      <c r="JI115" s="444"/>
      <c r="JJ115" s="444"/>
      <c r="JK115" s="444"/>
      <c r="JL115" s="444"/>
      <c r="JM115" s="444"/>
      <c r="JN115" s="444"/>
      <c r="JO115" s="444"/>
      <c r="JP115" s="444"/>
      <c r="JQ115" s="444"/>
      <c r="JR115" s="444"/>
      <c r="JS115" s="444"/>
      <c r="JT115" s="444"/>
      <c r="JU115" s="444"/>
      <c r="JV115" s="444"/>
      <c r="JW115" s="444"/>
      <c r="JX115" s="444"/>
      <c r="JY115" s="444"/>
      <c r="JZ115" s="444"/>
      <c r="KA115" s="444"/>
      <c r="KB115" s="444"/>
      <c r="KC115" s="444"/>
      <c r="KD115" s="444"/>
      <c r="KE115" s="444"/>
      <c r="KF115" s="444"/>
      <c r="KG115" s="444"/>
      <c r="KH115" s="444"/>
      <c r="KI115" s="444"/>
      <c r="KJ115" s="444"/>
      <c r="KK115" s="444"/>
      <c r="KL115" s="444"/>
      <c r="KM115" s="444"/>
      <c r="KN115" s="444"/>
      <c r="KO115" s="444"/>
      <c r="KP115" s="444"/>
      <c r="KQ115" s="444"/>
      <c r="KR115" s="444"/>
      <c r="KS115" s="444"/>
      <c r="KT115" s="444"/>
      <c r="KU115" s="444"/>
      <c r="KV115" s="444"/>
      <c r="KW115" s="444"/>
      <c r="KX115" s="444"/>
      <c r="KY115" s="444"/>
      <c r="KZ115" s="444"/>
      <c r="LA115" s="444"/>
      <c r="LB115" s="444"/>
      <c r="LC115" s="444"/>
      <c r="LD115" s="444"/>
      <c r="LE115" s="444"/>
      <c r="LF115" s="444"/>
      <c r="LG115" s="444"/>
      <c r="LH115" s="444"/>
      <c r="LI115" s="444"/>
      <c r="LJ115" s="444"/>
      <c r="LK115" s="444"/>
      <c r="LL115" s="444"/>
      <c r="LM115" s="444"/>
      <c r="LN115" s="444"/>
      <c r="LO115" s="444"/>
      <c r="LP115" s="444"/>
      <c r="LQ115" s="444"/>
      <c r="LR115" s="444"/>
      <c r="LS115" s="444"/>
      <c r="LT115" s="444"/>
      <c r="LU115" s="444"/>
      <c r="LV115" s="444"/>
      <c r="LW115" s="444"/>
      <c r="LX115" s="444"/>
      <c r="LY115" s="444"/>
      <c r="LZ115" s="444"/>
      <c r="MA115" s="444"/>
      <c r="MB115" s="444"/>
      <c r="MC115" s="444"/>
      <c r="MD115" s="444"/>
      <c r="ME115" s="444"/>
      <c r="MF115" s="444"/>
      <c r="MG115" s="444"/>
      <c r="MH115" s="444"/>
      <c r="MI115" s="444"/>
      <c r="MJ115" s="444"/>
      <c r="MK115" s="444"/>
      <c r="ML115" s="444"/>
      <c r="MM115" s="444"/>
      <c r="MN115" s="444"/>
      <c r="MO115" s="444"/>
      <c r="MP115" s="444"/>
      <c r="MQ115" s="444"/>
      <c r="MR115" s="444"/>
      <c r="MS115" s="444"/>
      <c r="MT115" s="444"/>
      <c r="MU115" s="444"/>
      <c r="MV115" s="444"/>
      <c r="MW115" s="444"/>
      <c r="MX115" s="444"/>
      <c r="MY115" s="444"/>
      <c r="MZ115" s="444"/>
      <c r="NA115" s="444"/>
      <c r="NB115" s="444"/>
      <c r="NC115" s="444"/>
      <c r="ND115" s="444"/>
      <c r="NE115" s="444"/>
      <c r="NF115" s="444"/>
      <c r="NG115" s="444"/>
      <c r="NH115" s="444"/>
      <c r="NI115" s="444"/>
      <c r="NJ115" s="444"/>
      <c r="NK115" s="444"/>
      <c r="NL115" s="444"/>
      <c r="NM115" s="444"/>
      <c r="NN115" s="444"/>
      <c r="NO115" s="444"/>
      <c r="NP115" s="444"/>
      <c r="NQ115" s="444"/>
      <c r="NR115" s="444"/>
      <c r="NS115" s="444"/>
      <c r="NT115" s="444"/>
      <c r="NU115" s="444"/>
      <c r="NV115" s="444"/>
      <c r="NW115" s="444"/>
      <c r="NX115" s="444"/>
      <c r="NY115" s="444"/>
      <c r="NZ115" s="444"/>
      <c r="OA115" s="444"/>
      <c r="OB115" s="444"/>
      <c r="OC115" s="444"/>
      <c r="OD115" s="444"/>
      <c r="OE115" s="444"/>
      <c r="OF115" s="444"/>
      <c r="OG115" s="444"/>
      <c r="OH115" s="444"/>
      <c r="OI115" s="444"/>
      <c r="OJ115" s="444"/>
      <c r="OK115" s="444"/>
      <c r="OL115" s="444"/>
      <c r="OM115" s="444"/>
      <c r="ON115" s="444"/>
      <c r="OO115" s="444"/>
      <c r="OP115" s="444"/>
      <c r="OQ115" s="444"/>
      <c r="OR115" s="444"/>
      <c r="OS115" s="444"/>
      <c r="OT115" s="444"/>
      <c r="OU115" s="444"/>
      <c r="OV115" s="444"/>
      <c r="OW115" s="444"/>
      <c r="OX115" s="444"/>
      <c r="OY115" s="444"/>
      <c r="OZ115" s="444"/>
      <c r="PA115" s="444"/>
      <c r="PB115" s="444"/>
      <c r="PC115" s="444"/>
      <c r="PD115" s="444"/>
      <c r="PE115" s="444"/>
      <c r="PF115" s="444"/>
      <c r="PG115" s="444"/>
      <c r="PH115" s="444"/>
      <c r="PI115" s="444"/>
      <c r="PJ115" s="444"/>
      <c r="PK115" s="444"/>
      <c r="PL115" s="444"/>
      <c r="PM115" s="444"/>
      <c r="PN115" s="444"/>
      <c r="PO115" s="444"/>
      <c r="PP115" s="444"/>
      <c r="PQ115" s="444"/>
      <c r="PR115" s="444"/>
      <c r="PS115" s="444"/>
      <c r="PT115" s="444"/>
      <c r="PU115" s="444"/>
      <c r="PV115" s="444"/>
      <c r="PW115" s="444"/>
      <c r="PX115" s="444"/>
      <c r="PY115" s="444"/>
      <c r="PZ115" s="444"/>
      <c r="QA115" s="444"/>
      <c r="QB115" s="444"/>
      <c r="QC115" s="444"/>
      <c r="QD115" s="444"/>
      <c r="QE115" s="444"/>
      <c r="QF115" s="444"/>
      <c r="QG115" s="444"/>
      <c r="QH115" s="444"/>
      <c r="QI115" s="444"/>
      <c r="QJ115" s="444"/>
      <c r="QK115" s="444"/>
      <c r="QL115" s="444"/>
      <c r="QM115" s="444"/>
      <c r="QN115" s="444"/>
      <c r="QO115" s="444"/>
      <c r="QP115" s="444"/>
      <c r="QQ115" s="444"/>
      <c r="QR115" s="444"/>
      <c r="QS115" s="444"/>
      <c r="QT115" s="444"/>
      <c r="QU115" s="444"/>
      <c r="QV115" s="444"/>
      <c r="QW115" s="444"/>
      <c r="QX115" s="444"/>
      <c r="QY115" s="444"/>
      <c r="QZ115" s="444"/>
      <c r="RA115" s="444"/>
      <c r="RB115" s="444"/>
      <c r="RC115" s="444"/>
      <c r="RD115" s="444"/>
      <c r="RE115" s="444"/>
      <c r="RF115" s="444"/>
      <c r="RG115" s="444"/>
      <c r="RH115" s="444"/>
      <c r="RI115" s="444"/>
      <c r="RJ115" s="444"/>
      <c r="RK115" s="444"/>
      <c r="RL115" s="444"/>
      <c r="RM115" s="444"/>
      <c r="RN115" s="444"/>
      <c r="RO115" s="444"/>
      <c r="RP115" s="444"/>
      <c r="RQ115" s="444"/>
      <c r="RR115" s="444"/>
      <c r="RS115" s="444"/>
      <c r="RT115" s="444"/>
      <c r="RU115" s="444"/>
      <c r="RV115" s="444"/>
      <c r="RW115" s="444"/>
      <c r="RX115" s="444"/>
      <c r="RY115" s="444"/>
      <c r="RZ115" s="444"/>
      <c r="SA115" s="444"/>
      <c r="SB115" s="444"/>
      <c r="SC115" s="444"/>
      <c r="SD115" s="444"/>
      <c r="SE115" s="444"/>
      <c r="SF115" s="444"/>
      <c r="SG115" s="444"/>
      <c r="SH115" s="444"/>
      <c r="SI115" s="444"/>
      <c r="SJ115" s="444"/>
      <c r="SK115" s="444"/>
      <c r="SL115" s="444"/>
      <c r="SM115" s="444"/>
      <c r="SN115" s="444"/>
      <c r="SO115" s="444"/>
      <c r="SP115" s="444"/>
      <c r="SQ115" s="444"/>
      <c r="SR115" s="444"/>
      <c r="SS115" s="444"/>
      <c r="ST115" s="444"/>
      <c r="SU115" s="444"/>
      <c r="SV115" s="444"/>
      <c r="SW115" s="444"/>
      <c r="SX115" s="444"/>
      <c r="SY115" s="444"/>
      <c r="SZ115" s="444"/>
      <c r="TA115" s="444"/>
      <c r="TB115" s="444"/>
      <c r="TC115" s="444"/>
      <c r="TD115" s="444"/>
      <c r="TE115" s="444"/>
      <c r="TF115" s="444"/>
      <c r="TG115" s="444"/>
      <c r="TH115" s="444"/>
      <c r="TI115" s="444"/>
      <c r="TJ115" s="444"/>
      <c r="TK115" s="444"/>
      <c r="TL115" s="444"/>
      <c r="TM115" s="444"/>
      <c r="TN115" s="444"/>
      <c r="TO115" s="444"/>
      <c r="TP115" s="444"/>
      <c r="TQ115" s="444"/>
      <c r="TR115" s="444"/>
      <c r="TS115" s="444"/>
      <c r="TT115" s="444"/>
      <c r="TU115" s="444"/>
      <c r="TV115" s="444"/>
      <c r="TW115" s="444"/>
      <c r="TX115" s="444"/>
      <c r="TY115" s="444"/>
      <c r="TZ115" s="444"/>
      <c r="UA115" s="444"/>
      <c r="UB115" s="444"/>
      <c r="UC115" s="444"/>
      <c r="UD115" s="444"/>
      <c r="UE115" s="444"/>
      <c r="UF115" s="444"/>
      <c r="UG115" s="444"/>
      <c r="UH115" s="444"/>
      <c r="UI115" s="444"/>
      <c r="UJ115" s="444"/>
      <c r="UK115" s="444"/>
      <c r="UL115" s="444"/>
      <c r="UM115" s="444"/>
      <c r="UN115" s="444"/>
      <c r="UO115" s="444"/>
      <c r="UP115" s="444"/>
      <c r="UQ115" s="444"/>
      <c r="UR115" s="444"/>
      <c r="US115" s="444"/>
      <c r="UT115" s="444"/>
      <c r="UU115" s="444"/>
      <c r="UV115" s="444"/>
      <c r="UW115" s="444"/>
      <c r="UX115" s="444"/>
      <c r="UY115" s="444"/>
      <c r="UZ115" s="444"/>
      <c r="VA115" s="444"/>
      <c r="VB115" s="444"/>
      <c r="VC115" s="444"/>
      <c r="VD115" s="444"/>
      <c r="VE115" s="444"/>
      <c r="VF115" s="444"/>
      <c r="VG115" s="444"/>
      <c r="VH115" s="444"/>
      <c r="VI115" s="444"/>
      <c r="VJ115" s="444"/>
      <c r="VK115" s="444"/>
      <c r="VL115" s="444"/>
      <c r="VM115" s="444"/>
      <c r="VN115" s="444"/>
      <c r="VO115" s="444"/>
      <c r="VP115" s="444"/>
      <c r="VQ115" s="444"/>
      <c r="VR115" s="444"/>
      <c r="VS115" s="444"/>
      <c r="VT115" s="444"/>
      <c r="VU115" s="444"/>
      <c r="VV115" s="444"/>
      <c r="VW115" s="444"/>
      <c r="VX115" s="444"/>
      <c r="VY115" s="444"/>
      <c r="VZ115" s="444"/>
      <c r="WA115" s="444"/>
      <c r="WB115" s="444"/>
      <c r="WC115" s="444"/>
      <c r="WD115" s="444"/>
      <c r="WE115" s="444"/>
      <c r="WF115" s="444"/>
      <c r="WG115" s="444"/>
      <c r="WH115" s="444"/>
      <c r="WI115" s="444"/>
      <c r="WJ115" s="444"/>
      <c r="WK115" s="444"/>
      <c r="WL115" s="444"/>
      <c r="WM115" s="444"/>
      <c r="WN115" s="444"/>
      <c r="WO115" s="444"/>
      <c r="WP115" s="444"/>
      <c r="WQ115" s="444"/>
      <c r="WR115" s="444"/>
      <c r="WS115" s="444"/>
      <c r="WT115" s="444"/>
      <c r="WU115" s="444"/>
      <c r="WV115" s="444"/>
      <c r="WW115" s="444"/>
      <c r="WX115" s="444"/>
      <c r="WY115" s="444"/>
      <c r="WZ115" s="444"/>
      <c r="XA115" s="444"/>
      <c r="XB115" s="444"/>
      <c r="XC115" s="444"/>
      <c r="XD115" s="444"/>
      <c r="XE115" s="444"/>
      <c r="XF115" s="444"/>
      <c r="XG115" s="738"/>
    </row>
    <row r="116" spans="1:631" s="740" customFormat="1" ht="14.4">
      <c r="A116" s="444"/>
      <c r="B116" s="1163" t="s">
        <v>779</v>
      </c>
      <c r="C116" s="1164" t="s">
        <v>1422</v>
      </c>
      <c r="D116" s="1172">
        <v>30</v>
      </c>
      <c r="E116" s="374">
        <f t="shared" si="32"/>
        <v>5.1488683142306479E-2</v>
      </c>
      <c r="F116" s="1166" t="s">
        <v>0</v>
      </c>
      <c r="G116" s="1167">
        <v>5</v>
      </c>
      <c r="H116" s="1168">
        <f t="shared" si="27"/>
        <v>596.96002197265625</v>
      </c>
      <c r="I116" s="1169"/>
      <c r="J116" s="1169"/>
      <c r="K116" s="447">
        <f t="shared" si="22"/>
        <v>0</v>
      </c>
      <c r="L116" s="448">
        <v>2984.8001098632812</v>
      </c>
      <c r="M116" s="447"/>
      <c r="N116" s="1170"/>
      <c r="O116" s="1170"/>
      <c r="P116" s="449"/>
      <c r="Q116" s="1170"/>
      <c r="R116" s="449"/>
      <c r="S116" s="450"/>
      <c r="T116" s="449"/>
      <c r="U116" s="451">
        <v>0</v>
      </c>
      <c r="V116" s="450"/>
      <c r="W116" s="449"/>
      <c r="X116" s="449">
        <f>-PV(Discount_Rate,D116,U116)*G116</f>
        <v>0</v>
      </c>
      <c r="Y116" s="452">
        <f t="shared" ref="Y116" si="41">IF(L116=0,0,(HLOOKUP(F116,ACElectric_2014_2015,D116+1,FALSE)))</f>
        <v>2.0307517973838265</v>
      </c>
      <c r="Z116" s="450">
        <f t="shared" ref="Z116" si="42">Y116*L116</f>
        <v>6061.3881879363016</v>
      </c>
      <c r="AA116" s="453"/>
      <c r="AB116" s="1171"/>
      <c r="AC116" s="444"/>
      <c r="AD116" s="444"/>
      <c r="AE116" s="444"/>
      <c r="AF116" s="444"/>
      <c r="AG116" s="444"/>
      <c r="AH116" s="444"/>
      <c r="AI116" s="444"/>
      <c r="AJ116" s="444"/>
      <c r="AK116" s="444"/>
      <c r="AL116" s="444"/>
      <c r="AM116" s="444"/>
      <c r="AN116" s="444"/>
      <c r="AO116" s="444"/>
      <c r="AP116" s="444"/>
      <c r="AQ116" s="444"/>
      <c r="AR116" s="444"/>
      <c r="AS116" s="444"/>
      <c r="AT116" s="444"/>
      <c r="AU116" s="444"/>
      <c r="AV116" s="444"/>
      <c r="AW116" s="444"/>
      <c r="AX116" s="444"/>
      <c r="AY116" s="444"/>
      <c r="AZ116" s="444"/>
      <c r="BA116" s="444"/>
      <c r="BB116" s="444"/>
      <c r="BC116" s="444"/>
      <c r="BD116" s="444"/>
      <c r="BE116" s="444"/>
      <c r="BF116" s="444"/>
      <c r="BG116" s="444"/>
      <c r="BH116" s="444"/>
      <c r="BI116" s="444"/>
      <c r="BJ116" s="444"/>
      <c r="BK116" s="444"/>
      <c r="BL116" s="444"/>
      <c r="BM116" s="444"/>
      <c r="BN116" s="444"/>
      <c r="BO116" s="444"/>
      <c r="BP116" s="444"/>
      <c r="BQ116" s="444"/>
      <c r="BR116" s="444"/>
      <c r="BS116" s="444"/>
      <c r="BT116" s="444"/>
      <c r="BU116" s="444"/>
      <c r="BV116" s="444"/>
      <c r="BW116" s="444"/>
      <c r="BX116" s="444"/>
      <c r="BY116" s="444"/>
      <c r="BZ116" s="444"/>
      <c r="CA116" s="444"/>
      <c r="CB116" s="444"/>
      <c r="CC116" s="444"/>
      <c r="CD116" s="444"/>
      <c r="CE116" s="444"/>
      <c r="CF116" s="444"/>
      <c r="CG116" s="444"/>
      <c r="CH116" s="444"/>
      <c r="CI116" s="444"/>
      <c r="CJ116" s="444"/>
      <c r="CK116" s="444"/>
      <c r="CL116" s="444"/>
      <c r="CM116" s="444"/>
      <c r="CN116" s="444"/>
      <c r="CO116" s="444"/>
      <c r="CP116" s="444"/>
      <c r="CQ116" s="444"/>
      <c r="CR116" s="444"/>
      <c r="CS116" s="444"/>
      <c r="CT116" s="444"/>
      <c r="CU116" s="444"/>
      <c r="CV116" s="444"/>
      <c r="CW116" s="444"/>
      <c r="CX116" s="444"/>
      <c r="CY116" s="444"/>
      <c r="CZ116" s="444"/>
      <c r="DA116" s="444"/>
      <c r="DB116" s="444"/>
      <c r="DC116" s="444"/>
      <c r="DD116" s="444"/>
      <c r="DE116" s="444"/>
      <c r="DF116" s="444"/>
      <c r="DG116" s="444"/>
      <c r="DH116" s="444"/>
      <c r="DI116" s="444"/>
      <c r="DJ116" s="444"/>
      <c r="DK116" s="444"/>
      <c r="DL116" s="444"/>
      <c r="DM116" s="444"/>
      <c r="DN116" s="444"/>
      <c r="DO116" s="444"/>
      <c r="DP116" s="444"/>
      <c r="DQ116" s="444"/>
      <c r="DR116" s="444"/>
      <c r="DS116" s="444"/>
      <c r="DT116" s="444"/>
      <c r="DU116" s="444"/>
      <c r="DV116" s="444"/>
      <c r="DW116" s="444"/>
      <c r="DX116" s="444"/>
      <c r="DY116" s="444"/>
      <c r="DZ116" s="444"/>
      <c r="EA116" s="444"/>
      <c r="EB116" s="444"/>
      <c r="EC116" s="444"/>
      <c r="ED116" s="444"/>
      <c r="EE116" s="444"/>
      <c r="EF116" s="444"/>
      <c r="EG116" s="444"/>
      <c r="EH116" s="444"/>
      <c r="EI116" s="444"/>
      <c r="EJ116" s="444"/>
      <c r="EK116" s="444"/>
      <c r="EL116" s="444"/>
      <c r="EM116" s="444"/>
      <c r="EN116" s="444"/>
      <c r="EO116" s="444"/>
      <c r="EP116" s="444"/>
      <c r="EQ116" s="444"/>
      <c r="ER116" s="444"/>
      <c r="ES116" s="444"/>
      <c r="ET116" s="444"/>
      <c r="EU116" s="444"/>
      <c r="EV116" s="444"/>
      <c r="EW116" s="444"/>
      <c r="EX116" s="444"/>
      <c r="EY116" s="444"/>
      <c r="EZ116" s="444"/>
      <c r="FA116" s="444"/>
      <c r="FB116" s="444"/>
      <c r="FC116" s="444"/>
      <c r="FD116" s="444"/>
      <c r="FE116" s="444"/>
      <c r="FF116" s="444"/>
      <c r="FG116" s="444"/>
      <c r="FH116" s="444"/>
      <c r="FI116" s="444"/>
      <c r="FJ116" s="444"/>
      <c r="FK116" s="444"/>
      <c r="FL116" s="444"/>
      <c r="FM116" s="444"/>
      <c r="FN116" s="444"/>
      <c r="FO116" s="444"/>
      <c r="FP116" s="444"/>
      <c r="FQ116" s="444"/>
      <c r="FR116" s="444"/>
      <c r="FS116" s="444"/>
      <c r="FT116" s="444"/>
      <c r="FU116" s="444"/>
      <c r="FV116" s="444"/>
      <c r="FW116" s="444"/>
      <c r="FX116" s="444"/>
      <c r="FY116" s="444"/>
      <c r="FZ116" s="444"/>
      <c r="GA116" s="444"/>
      <c r="GB116" s="444"/>
      <c r="GC116" s="444"/>
      <c r="GD116" s="444"/>
      <c r="GE116" s="444"/>
      <c r="GF116" s="444"/>
      <c r="GG116" s="444"/>
      <c r="GH116" s="444"/>
      <c r="GI116" s="444"/>
      <c r="GJ116" s="444"/>
      <c r="GK116" s="444"/>
      <c r="GL116" s="444"/>
      <c r="GM116" s="444"/>
      <c r="GN116" s="444"/>
      <c r="GO116" s="444"/>
      <c r="GP116" s="444"/>
      <c r="GQ116" s="444"/>
      <c r="GR116" s="444"/>
      <c r="GS116" s="444"/>
      <c r="GT116" s="444"/>
      <c r="GU116" s="444"/>
      <c r="GV116" s="444"/>
      <c r="GW116" s="444"/>
      <c r="GX116" s="444"/>
      <c r="GY116" s="444"/>
      <c r="GZ116" s="444"/>
      <c r="HA116" s="444"/>
      <c r="HB116" s="444"/>
      <c r="HC116" s="444"/>
      <c r="HD116" s="444"/>
      <c r="HE116" s="444"/>
      <c r="HF116" s="444"/>
      <c r="HG116" s="444"/>
      <c r="HH116" s="444"/>
      <c r="HI116" s="444"/>
      <c r="HJ116" s="444"/>
      <c r="HK116" s="444"/>
      <c r="HL116" s="444"/>
      <c r="HM116" s="444"/>
      <c r="HN116" s="444"/>
      <c r="HO116" s="444"/>
      <c r="HP116" s="444"/>
      <c r="HQ116" s="444"/>
      <c r="HR116" s="444"/>
      <c r="HS116" s="444"/>
      <c r="HT116" s="444"/>
      <c r="HU116" s="444"/>
      <c r="HV116" s="444"/>
      <c r="HW116" s="444"/>
      <c r="HX116" s="444"/>
      <c r="HY116" s="444"/>
      <c r="HZ116" s="444"/>
      <c r="IA116" s="444"/>
      <c r="IB116" s="444"/>
      <c r="IC116" s="444"/>
      <c r="ID116" s="444"/>
      <c r="IE116" s="444"/>
      <c r="IF116" s="444"/>
      <c r="IG116" s="444"/>
      <c r="IH116" s="444"/>
      <c r="II116" s="444"/>
      <c r="IJ116" s="444"/>
      <c r="IK116" s="444"/>
      <c r="IL116" s="444"/>
      <c r="IM116" s="444"/>
      <c r="IN116" s="444"/>
      <c r="IO116" s="444"/>
      <c r="IP116" s="444"/>
      <c r="IQ116" s="444"/>
      <c r="IR116" s="444"/>
      <c r="IS116" s="444"/>
      <c r="IT116" s="444"/>
      <c r="IU116" s="444"/>
      <c r="IV116" s="444"/>
      <c r="IW116" s="444"/>
      <c r="IX116" s="444"/>
      <c r="IY116" s="444"/>
      <c r="IZ116" s="444"/>
      <c r="JA116" s="444"/>
      <c r="JB116" s="444"/>
      <c r="JC116" s="444"/>
      <c r="JD116" s="444"/>
      <c r="JE116" s="444"/>
      <c r="JF116" s="444"/>
      <c r="JG116" s="444"/>
      <c r="JH116" s="444"/>
      <c r="JI116" s="444"/>
      <c r="JJ116" s="444"/>
      <c r="JK116" s="444"/>
      <c r="JL116" s="444"/>
      <c r="JM116" s="444"/>
      <c r="JN116" s="444"/>
      <c r="JO116" s="444"/>
      <c r="JP116" s="444"/>
      <c r="JQ116" s="444"/>
      <c r="JR116" s="444"/>
      <c r="JS116" s="444"/>
      <c r="JT116" s="444"/>
      <c r="JU116" s="444"/>
      <c r="JV116" s="444"/>
      <c r="JW116" s="444"/>
      <c r="JX116" s="444"/>
      <c r="JY116" s="444"/>
      <c r="JZ116" s="444"/>
      <c r="KA116" s="444"/>
      <c r="KB116" s="444"/>
      <c r="KC116" s="444"/>
      <c r="KD116" s="444"/>
      <c r="KE116" s="444"/>
      <c r="KF116" s="444"/>
      <c r="KG116" s="444"/>
      <c r="KH116" s="444"/>
      <c r="KI116" s="444"/>
      <c r="KJ116" s="444"/>
      <c r="KK116" s="444"/>
      <c r="KL116" s="444"/>
      <c r="KM116" s="444"/>
      <c r="KN116" s="444"/>
      <c r="KO116" s="444"/>
      <c r="KP116" s="444"/>
      <c r="KQ116" s="444"/>
      <c r="KR116" s="444"/>
      <c r="KS116" s="444"/>
      <c r="KT116" s="444"/>
      <c r="KU116" s="444"/>
      <c r="KV116" s="444"/>
      <c r="KW116" s="444"/>
      <c r="KX116" s="444"/>
      <c r="KY116" s="444"/>
      <c r="KZ116" s="444"/>
      <c r="LA116" s="444"/>
      <c r="LB116" s="444"/>
      <c r="LC116" s="444"/>
      <c r="LD116" s="444"/>
      <c r="LE116" s="444"/>
      <c r="LF116" s="444"/>
      <c r="LG116" s="444"/>
      <c r="LH116" s="444"/>
      <c r="LI116" s="444"/>
      <c r="LJ116" s="444"/>
      <c r="LK116" s="444"/>
      <c r="LL116" s="444"/>
      <c r="LM116" s="444"/>
      <c r="LN116" s="444"/>
      <c r="LO116" s="444"/>
      <c r="LP116" s="444"/>
      <c r="LQ116" s="444"/>
      <c r="LR116" s="444"/>
      <c r="LS116" s="444"/>
      <c r="LT116" s="444"/>
      <c r="LU116" s="444"/>
      <c r="LV116" s="444"/>
      <c r="LW116" s="444"/>
      <c r="LX116" s="444"/>
      <c r="LY116" s="444"/>
      <c r="LZ116" s="444"/>
      <c r="MA116" s="444"/>
      <c r="MB116" s="444"/>
      <c r="MC116" s="444"/>
      <c r="MD116" s="444"/>
      <c r="ME116" s="444"/>
      <c r="MF116" s="444"/>
      <c r="MG116" s="444"/>
      <c r="MH116" s="444"/>
      <c r="MI116" s="444"/>
      <c r="MJ116" s="444"/>
      <c r="MK116" s="444"/>
      <c r="ML116" s="444"/>
      <c r="MM116" s="444"/>
      <c r="MN116" s="444"/>
      <c r="MO116" s="444"/>
      <c r="MP116" s="444"/>
      <c r="MQ116" s="444"/>
      <c r="MR116" s="444"/>
      <c r="MS116" s="444"/>
      <c r="MT116" s="444"/>
      <c r="MU116" s="444"/>
      <c r="MV116" s="444"/>
      <c r="MW116" s="444"/>
      <c r="MX116" s="444"/>
      <c r="MY116" s="444"/>
      <c r="MZ116" s="444"/>
      <c r="NA116" s="444"/>
      <c r="NB116" s="444"/>
      <c r="NC116" s="444"/>
      <c r="ND116" s="444"/>
      <c r="NE116" s="444"/>
      <c r="NF116" s="444"/>
      <c r="NG116" s="444"/>
      <c r="NH116" s="444"/>
      <c r="NI116" s="444"/>
      <c r="NJ116" s="444"/>
      <c r="NK116" s="444"/>
      <c r="NL116" s="444"/>
      <c r="NM116" s="444"/>
      <c r="NN116" s="444"/>
      <c r="NO116" s="444"/>
      <c r="NP116" s="444"/>
      <c r="NQ116" s="444"/>
      <c r="NR116" s="444"/>
      <c r="NS116" s="444"/>
      <c r="NT116" s="444"/>
      <c r="NU116" s="444"/>
      <c r="NV116" s="444"/>
      <c r="NW116" s="444"/>
      <c r="NX116" s="444"/>
      <c r="NY116" s="444"/>
      <c r="NZ116" s="444"/>
      <c r="OA116" s="444"/>
      <c r="OB116" s="444"/>
      <c r="OC116" s="444"/>
      <c r="OD116" s="444"/>
      <c r="OE116" s="444"/>
      <c r="OF116" s="444"/>
      <c r="OG116" s="444"/>
      <c r="OH116" s="444"/>
      <c r="OI116" s="444"/>
      <c r="OJ116" s="444"/>
      <c r="OK116" s="444"/>
      <c r="OL116" s="444"/>
      <c r="OM116" s="444"/>
      <c r="ON116" s="444"/>
      <c r="OO116" s="444"/>
      <c r="OP116" s="444"/>
      <c r="OQ116" s="444"/>
      <c r="OR116" s="444"/>
      <c r="OS116" s="444"/>
      <c r="OT116" s="444"/>
      <c r="OU116" s="444"/>
      <c r="OV116" s="444"/>
      <c r="OW116" s="444"/>
      <c r="OX116" s="444"/>
      <c r="OY116" s="444"/>
      <c r="OZ116" s="444"/>
      <c r="PA116" s="444"/>
      <c r="PB116" s="444"/>
      <c r="PC116" s="444"/>
      <c r="PD116" s="444"/>
      <c r="PE116" s="444"/>
      <c r="PF116" s="444"/>
      <c r="PG116" s="444"/>
      <c r="PH116" s="444"/>
      <c r="PI116" s="444"/>
      <c r="PJ116" s="444"/>
      <c r="PK116" s="444"/>
      <c r="PL116" s="444"/>
      <c r="PM116" s="444"/>
      <c r="PN116" s="444"/>
      <c r="PO116" s="444"/>
      <c r="PP116" s="444"/>
      <c r="PQ116" s="444"/>
      <c r="PR116" s="444"/>
      <c r="PS116" s="444"/>
      <c r="PT116" s="444"/>
      <c r="PU116" s="444"/>
      <c r="PV116" s="444"/>
      <c r="PW116" s="444"/>
      <c r="PX116" s="444"/>
      <c r="PY116" s="444"/>
      <c r="PZ116" s="444"/>
      <c r="QA116" s="444"/>
      <c r="QB116" s="444"/>
      <c r="QC116" s="444"/>
      <c r="QD116" s="444"/>
      <c r="QE116" s="444"/>
      <c r="QF116" s="444"/>
      <c r="QG116" s="444"/>
      <c r="QH116" s="444"/>
      <c r="QI116" s="444"/>
      <c r="QJ116" s="444"/>
      <c r="QK116" s="444"/>
      <c r="QL116" s="444"/>
      <c r="QM116" s="444"/>
      <c r="QN116" s="444"/>
      <c r="QO116" s="444"/>
      <c r="QP116" s="444"/>
      <c r="QQ116" s="444"/>
      <c r="QR116" s="444"/>
      <c r="QS116" s="444"/>
      <c r="QT116" s="444"/>
      <c r="QU116" s="444"/>
      <c r="QV116" s="444"/>
      <c r="QW116" s="444"/>
      <c r="QX116" s="444"/>
      <c r="QY116" s="444"/>
      <c r="QZ116" s="444"/>
      <c r="RA116" s="444"/>
      <c r="RB116" s="444"/>
      <c r="RC116" s="444"/>
      <c r="RD116" s="444"/>
      <c r="RE116" s="444"/>
      <c r="RF116" s="444"/>
      <c r="RG116" s="444"/>
      <c r="RH116" s="444"/>
      <c r="RI116" s="444"/>
      <c r="RJ116" s="444"/>
      <c r="RK116" s="444"/>
      <c r="RL116" s="444"/>
      <c r="RM116" s="444"/>
      <c r="RN116" s="444"/>
      <c r="RO116" s="444"/>
      <c r="RP116" s="444"/>
      <c r="RQ116" s="444"/>
      <c r="RR116" s="444"/>
      <c r="RS116" s="444"/>
      <c r="RT116" s="444"/>
      <c r="RU116" s="444"/>
      <c r="RV116" s="444"/>
      <c r="RW116" s="444"/>
      <c r="RX116" s="444"/>
      <c r="RY116" s="444"/>
      <c r="RZ116" s="444"/>
      <c r="SA116" s="444"/>
      <c r="SB116" s="444"/>
      <c r="SC116" s="444"/>
      <c r="SD116" s="444"/>
      <c r="SE116" s="444"/>
      <c r="SF116" s="444"/>
      <c r="SG116" s="444"/>
      <c r="SH116" s="444"/>
      <c r="SI116" s="444"/>
      <c r="SJ116" s="444"/>
      <c r="SK116" s="444"/>
      <c r="SL116" s="444"/>
      <c r="SM116" s="444"/>
      <c r="SN116" s="444"/>
      <c r="SO116" s="444"/>
      <c r="SP116" s="444"/>
      <c r="SQ116" s="444"/>
      <c r="SR116" s="444"/>
      <c r="SS116" s="444"/>
      <c r="ST116" s="444"/>
      <c r="SU116" s="444"/>
      <c r="SV116" s="444"/>
      <c r="SW116" s="444"/>
      <c r="SX116" s="444"/>
      <c r="SY116" s="444"/>
      <c r="SZ116" s="444"/>
      <c r="TA116" s="444"/>
      <c r="TB116" s="444"/>
      <c r="TC116" s="444"/>
      <c r="TD116" s="444"/>
      <c r="TE116" s="444"/>
      <c r="TF116" s="444"/>
      <c r="TG116" s="444"/>
      <c r="TH116" s="444"/>
      <c r="TI116" s="444"/>
      <c r="TJ116" s="444"/>
      <c r="TK116" s="444"/>
      <c r="TL116" s="444"/>
      <c r="TM116" s="444"/>
      <c r="TN116" s="444"/>
      <c r="TO116" s="444"/>
      <c r="TP116" s="444"/>
      <c r="TQ116" s="444"/>
      <c r="TR116" s="444"/>
      <c r="TS116" s="444"/>
      <c r="TT116" s="444"/>
      <c r="TU116" s="444"/>
      <c r="TV116" s="444"/>
      <c r="TW116" s="444"/>
      <c r="TX116" s="444"/>
      <c r="TY116" s="444"/>
      <c r="TZ116" s="444"/>
      <c r="UA116" s="444"/>
      <c r="UB116" s="444"/>
      <c r="UC116" s="444"/>
      <c r="UD116" s="444"/>
      <c r="UE116" s="444"/>
      <c r="UF116" s="444"/>
      <c r="UG116" s="444"/>
      <c r="UH116" s="444"/>
      <c r="UI116" s="444"/>
      <c r="UJ116" s="444"/>
      <c r="UK116" s="444"/>
      <c r="UL116" s="444"/>
      <c r="UM116" s="444"/>
      <c r="UN116" s="444"/>
      <c r="UO116" s="444"/>
      <c r="UP116" s="444"/>
      <c r="UQ116" s="444"/>
      <c r="UR116" s="444"/>
      <c r="US116" s="444"/>
      <c r="UT116" s="444"/>
      <c r="UU116" s="444"/>
      <c r="UV116" s="444"/>
      <c r="UW116" s="444"/>
      <c r="UX116" s="444"/>
      <c r="UY116" s="444"/>
      <c r="UZ116" s="444"/>
      <c r="VA116" s="444"/>
      <c r="VB116" s="444"/>
      <c r="VC116" s="444"/>
      <c r="VD116" s="444"/>
      <c r="VE116" s="444"/>
      <c r="VF116" s="444"/>
      <c r="VG116" s="444"/>
      <c r="VH116" s="444"/>
      <c r="VI116" s="444"/>
      <c r="VJ116" s="444"/>
      <c r="VK116" s="444"/>
      <c r="VL116" s="444"/>
      <c r="VM116" s="444"/>
      <c r="VN116" s="444"/>
      <c r="VO116" s="444"/>
      <c r="VP116" s="444"/>
      <c r="VQ116" s="444"/>
      <c r="VR116" s="444"/>
      <c r="VS116" s="444"/>
      <c r="VT116" s="444"/>
      <c r="VU116" s="444"/>
      <c r="VV116" s="444"/>
      <c r="VW116" s="444"/>
      <c r="VX116" s="444"/>
      <c r="VY116" s="444"/>
      <c r="VZ116" s="444"/>
      <c r="WA116" s="444"/>
      <c r="WB116" s="444"/>
      <c r="WC116" s="444"/>
      <c r="WD116" s="444"/>
      <c r="WE116" s="444"/>
      <c r="WF116" s="444"/>
      <c r="WG116" s="444"/>
      <c r="WH116" s="444"/>
      <c r="WI116" s="444"/>
      <c r="WJ116" s="444"/>
      <c r="WK116" s="444"/>
      <c r="WL116" s="444"/>
      <c r="WM116" s="444"/>
      <c r="WN116" s="444"/>
      <c r="WO116" s="444"/>
      <c r="WP116" s="444"/>
      <c r="WQ116" s="444"/>
      <c r="WR116" s="444"/>
      <c r="WS116" s="444"/>
      <c r="WT116" s="444"/>
      <c r="WU116" s="444"/>
      <c r="WV116" s="444"/>
      <c r="WW116" s="444"/>
      <c r="WX116" s="444"/>
      <c r="WY116" s="444"/>
      <c r="WZ116" s="444"/>
      <c r="XA116" s="444"/>
      <c r="XB116" s="444"/>
      <c r="XC116" s="444"/>
      <c r="XD116" s="444"/>
      <c r="XE116" s="444"/>
      <c r="XF116" s="444"/>
      <c r="XG116" s="738"/>
    </row>
    <row r="117" spans="1:631" s="740" customFormat="1" ht="14.4">
      <c r="A117" s="444"/>
      <c r="B117" s="1163" t="s">
        <v>779</v>
      </c>
      <c r="C117" s="1164" t="s">
        <v>861</v>
      </c>
      <c r="D117" s="1172"/>
      <c r="E117" s="374">
        <f t="shared" si="32"/>
        <v>0</v>
      </c>
      <c r="F117" s="1166"/>
      <c r="G117" s="1167">
        <v>1</v>
      </c>
      <c r="H117" s="1168">
        <f t="shared" si="27"/>
        <v>0</v>
      </c>
      <c r="I117" s="1169"/>
      <c r="J117" s="1169"/>
      <c r="K117" s="447">
        <f t="shared" si="22"/>
        <v>0</v>
      </c>
      <c r="L117" s="448">
        <v>0</v>
      </c>
      <c r="M117" s="447"/>
      <c r="N117" s="1170"/>
      <c r="O117" s="1170"/>
      <c r="P117" s="449"/>
      <c r="Q117" s="1170"/>
      <c r="R117" s="449"/>
      <c r="S117" s="450"/>
      <c r="T117" s="449"/>
      <c r="U117" s="451"/>
      <c r="V117" s="450"/>
      <c r="W117" s="449"/>
      <c r="X117" s="449"/>
      <c r="Y117" s="452"/>
      <c r="Z117" s="450"/>
      <c r="AA117" s="453"/>
      <c r="AB117" s="1171"/>
      <c r="AC117" s="444"/>
      <c r="AD117" s="444"/>
      <c r="AE117" s="444"/>
      <c r="AF117" s="444"/>
      <c r="AG117" s="444"/>
      <c r="AH117" s="444"/>
      <c r="AI117" s="444"/>
      <c r="AJ117" s="444"/>
      <c r="AK117" s="444"/>
      <c r="AL117" s="444"/>
      <c r="AM117" s="444"/>
      <c r="AN117" s="444"/>
      <c r="AO117" s="444"/>
      <c r="AP117" s="444"/>
      <c r="AQ117" s="444"/>
      <c r="AR117" s="444"/>
      <c r="AS117" s="444"/>
      <c r="AT117" s="444"/>
      <c r="AU117" s="444"/>
      <c r="AV117" s="444"/>
      <c r="AW117" s="444"/>
      <c r="AX117" s="444"/>
      <c r="AY117" s="444"/>
      <c r="AZ117" s="444"/>
      <c r="BA117" s="444"/>
      <c r="BB117" s="444"/>
      <c r="BC117" s="444"/>
      <c r="BD117" s="444"/>
      <c r="BE117" s="444"/>
      <c r="BF117" s="444"/>
      <c r="BG117" s="444"/>
      <c r="BH117" s="444"/>
      <c r="BI117" s="444"/>
      <c r="BJ117" s="444"/>
      <c r="BK117" s="444"/>
      <c r="BL117" s="444"/>
      <c r="BM117" s="444"/>
      <c r="BN117" s="444"/>
      <c r="BO117" s="444"/>
      <c r="BP117" s="444"/>
      <c r="BQ117" s="444"/>
      <c r="BR117" s="444"/>
      <c r="BS117" s="444"/>
      <c r="BT117" s="444"/>
      <c r="BU117" s="444"/>
      <c r="BV117" s="444"/>
      <c r="BW117" s="444"/>
      <c r="BX117" s="444"/>
      <c r="BY117" s="444"/>
      <c r="BZ117" s="444"/>
      <c r="CA117" s="444"/>
      <c r="CB117" s="444"/>
      <c r="CC117" s="444"/>
      <c r="CD117" s="444"/>
      <c r="CE117" s="444"/>
      <c r="CF117" s="444"/>
      <c r="CG117" s="444"/>
      <c r="CH117" s="444"/>
      <c r="CI117" s="444"/>
      <c r="CJ117" s="444"/>
      <c r="CK117" s="444"/>
      <c r="CL117" s="444"/>
      <c r="CM117" s="444"/>
      <c r="CN117" s="444"/>
      <c r="CO117" s="444"/>
      <c r="CP117" s="444"/>
      <c r="CQ117" s="444"/>
      <c r="CR117" s="444"/>
      <c r="CS117" s="444"/>
      <c r="CT117" s="444"/>
      <c r="CU117" s="444"/>
      <c r="CV117" s="444"/>
      <c r="CW117" s="444"/>
      <c r="CX117" s="444"/>
      <c r="CY117" s="444"/>
      <c r="CZ117" s="444"/>
      <c r="DA117" s="444"/>
      <c r="DB117" s="444"/>
      <c r="DC117" s="444"/>
      <c r="DD117" s="444"/>
      <c r="DE117" s="444"/>
      <c r="DF117" s="444"/>
      <c r="DG117" s="444"/>
      <c r="DH117" s="444"/>
      <c r="DI117" s="444"/>
      <c r="DJ117" s="444"/>
      <c r="DK117" s="444"/>
      <c r="DL117" s="444"/>
      <c r="DM117" s="444"/>
      <c r="DN117" s="444"/>
      <c r="DO117" s="444"/>
      <c r="DP117" s="444"/>
      <c r="DQ117" s="444"/>
      <c r="DR117" s="444"/>
      <c r="DS117" s="444"/>
      <c r="DT117" s="444"/>
      <c r="DU117" s="444"/>
      <c r="DV117" s="444"/>
      <c r="DW117" s="444"/>
      <c r="DX117" s="444"/>
      <c r="DY117" s="444"/>
      <c r="DZ117" s="444"/>
      <c r="EA117" s="444"/>
      <c r="EB117" s="444"/>
      <c r="EC117" s="444"/>
      <c r="ED117" s="444"/>
      <c r="EE117" s="444"/>
      <c r="EF117" s="444"/>
      <c r="EG117" s="444"/>
      <c r="EH117" s="444"/>
      <c r="EI117" s="444"/>
      <c r="EJ117" s="444"/>
      <c r="EK117" s="444"/>
      <c r="EL117" s="444"/>
      <c r="EM117" s="444"/>
      <c r="EN117" s="444"/>
      <c r="EO117" s="444"/>
      <c r="EP117" s="444"/>
      <c r="EQ117" s="444"/>
      <c r="ER117" s="444"/>
      <c r="ES117" s="444"/>
      <c r="ET117" s="444"/>
      <c r="EU117" s="444"/>
      <c r="EV117" s="444"/>
      <c r="EW117" s="444"/>
      <c r="EX117" s="444"/>
      <c r="EY117" s="444"/>
      <c r="EZ117" s="444"/>
      <c r="FA117" s="444"/>
      <c r="FB117" s="444"/>
      <c r="FC117" s="444"/>
      <c r="FD117" s="444"/>
      <c r="FE117" s="444"/>
      <c r="FF117" s="444"/>
      <c r="FG117" s="444"/>
      <c r="FH117" s="444"/>
      <c r="FI117" s="444"/>
      <c r="FJ117" s="444"/>
      <c r="FK117" s="444"/>
      <c r="FL117" s="444"/>
      <c r="FM117" s="444"/>
      <c r="FN117" s="444"/>
      <c r="FO117" s="444"/>
      <c r="FP117" s="444"/>
      <c r="FQ117" s="444"/>
      <c r="FR117" s="444"/>
      <c r="FS117" s="444"/>
      <c r="FT117" s="444"/>
      <c r="FU117" s="444"/>
      <c r="FV117" s="444"/>
      <c r="FW117" s="444"/>
      <c r="FX117" s="444"/>
      <c r="FY117" s="444"/>
      <c r="FZ117" s="444"/>
      <c r="GA117" s="444"/>
      <c r="GB117" s="444"/>
      <c r="GC117" s="444"/>
      <c r="GD117" s="444"/>
      <c r="GE117" s="444"/>
      <c r="GF117" s="444"/>
      <c r="GG117" s="444"/>
      <c r="GH117" s="444"/>
      <c r="GI117" s="444"/>
      <c r="GJ117" s="444"/>
      <c r="GK117" s="444"/>
      <c r="GL117" s="444"/>
      <c r="GM117" s="444"/>
      <c r="GN117" s="444"/>
      <c r="GO117" s="444"/>
      <c r="GP117" s="444"/>
      <c r="GQ117" s="444"/>
      <c r="GR117" s="444"/>
      <c r="GS117" s="444"/>
      <c r="GT117" s="444"/>
      <c r="GU117" s="444"/>
      <c r="GV117" s="444"/>
      <c r="GW117" s="444"/>
      <c r="GX117" s="444"/>
      <c r="GY117" s="444"/>
      <c r="GZ117" s="444"/>
      <c r="HA117" s="444"/>
      <c r="HB117" s="444"/>
      <c r="HC117" s="444"/>
      <c r="HD117" s="444"/>
      <c r="HE117" s="444"/>
      <c r="HF117" s="444"/>
      <c r="HG117" s="444"/>
      <c r="HH117" s="444"/>
      <c r="HI117" s="444"/>
      <c r="HJ117" s="444"/>
      <c r="HK117" s="444"/>
      <c r="HL117" s="444"/>
      <c r="HM117" s="444"/>
      <c r="HN117" s="444"/>
      <c r="HO117" s="444"/>
      <c r="HP117" s="444"/>
      <c r="HQ117" s="444"/>
      <c r="HR117" s="444"/>
      <c r="HS117" s="444"/>
      <c r="HT117" s="444"/>
      <c r="HU117" s="444"/>
      <c r="HV117" s="444"/>
      <c r="HW117" s="444"/>
      <c r="HX117" s="444"/>
      <c r="HY117" s="444"/>
      <c r="HZ117" s="444"/>
      <c r="IA117" s="444"/>
      <c r="IB117" s="444"/>
      <c r="IC117" s="444"/>
      <c r="ID117" s="444"/>
      <c r="IE117" s="444"/>
      <c r="IF117" s="444"/>
      <c r="IG117" s="444"/>
      <c r="IH117" s="444"/>
      <c r="II117" s="444"/>
      <c r="IJ117" s="444"/>
      <c r="IK117" s="444"/>
      <c r="IL117" s="444"/>
      <c r="IM117" s="444"/>
      <c r="IN117" s="444"/>
      <c r="IO117" s="444"/>
      <c r="IP117" s="444"/>
      <c r="IQ117" s="444"/>
      <c r="IR117" s="444"/>
      <c r="IS117" s="444"/>
      <c r="IT117" s="444"/>
      <c r="IU117" s="444"/>
      <c r="IV117" s="444"/>
      <c r="IW117" s="444"/>
      <c r="IX117" s="444"/>
      <c r="IY117" s="444"/>
      <c r="IZ117" s="444"/>
      <c r="JA117" s="444"/>
      <c r="JB117" s="444"/>
      <c r="JC117" s="444"/>
      <c r="JD117" s="444"/>
      <c r="JE117" s="444"/>
      <c r="JF117" s="444"/>
      <c r="JG117" s="444"/>
      <c r="JH117" s="444"/>
      <c r="JI117" s="444"/>
      <c r="JJ117" s="444"/>
      <c r="JK117" s="444"/>
      <c r="JL117" s="444"/>
      <c r="JM117" s="444"/>
      <c r="JN117" s="444"/>
      <c r="JO117" s="444"/>
      <c r="JP117" s="444"/>
      <c r="JQ117" s="444"/>
      <c r="JR117" s="444"/>
      <c r="JS117" s="444"/>
      <c r="JT117" s="444"/>
      <c r="JU117" s="444"/>
      <c r="JV117" s="444"/>
      <c r="JW117" s="444"/>
      <c r="JX117" s="444"/>
      <c r="JY117" s="444"/>
      <c r="JZ117" s="444"/>
      <c r="KA117" s="444"/>
      <c r="KB117" s="444"/>
      <c r="KC117" s="444"/>
      <c r="KD117" s="444"/>
      <c r="KE117" s="444"/>
      <c r="KF117" s="444"/>
      <c r="KG117" s="444"/>
      <c r="KH117" s="444"/>
      <c r="KI117" s="444"/>
      <c r="KJ117" s="444"/>
      <c r="KK117" s="444"/>
      <c r="KL117" s="444"/>
      <c r="KM117" s="444"/>
      <c r="KN117" s="444"/>
      <c r="KO117" s="444"/>
      <c r="KP117" s="444"/>
      <c r="KQ117" s="444"/>
      <c r="KR117" s="444"/>
      <c r="KS117" s="444"/>
      <c r="KT117" s="444"/>
      <c r="KU117" s="444"/>
      <c r="KV117" s="444"/>
      <c r="KW117" s="444"/>
      <c r="KX117" s="444"/>
      <c r="KY117" s="444"/>
      <c r="KZ117" s="444"/>
      <c r="LA117" s="444"/>
      <c r="LB117" s="444"/>
      <c r="LC117" s="444"/>
      <c r="LD117" s="444"/>
      <c r="LE117" s="444"/>
      <c r="LF117" s="444"/>
      <c r="LG117" s="444"/>
      <c r="LH117" s="444"/>
      <c r="LI117" s="444"/>
      <c r="LJ117" s="444"/>
      <c r="LK117" s="444"/>
      <c r="LL117" s="444"/>
      <c r="LM117" s="444"/>
      <c r="LN117" s="444"/>
      <c r="LO117" s="444"/>
      <c r="LP117" s="444"/>
      <c r="LQ117" s="444"/>
      <c r="LR117" s="444"/>
      <c r="LS117" s="444"/>
      <c r="LT117" s="444"/>
      <c r="LU117" s="444"/>
      <c r="LV117" s="444"/>
      <c r="LW117" s="444"/>
      <c r="LX117" s="444"/>
      <c r="LY117" s="444"/>
      <c r="LZ117" s="444"/>
      <c r="MA117" s="444"/>
      <c r="MB117" s="444"/>
      <c r="MC117" s="444"/>
      <c r="MD117" s="444"/>
      <c r="ME117" s="444"/>
      <c r="MF117" s="444"/>
      <c r="MG117" s="444"/>
      <c r="MH117" s="444"/>
      <c r="MI117" s="444"/>
      <c r="MJ117" s="444"/>
      <c r="MK117" s="444"/>
      <c r="ML117" s="444"/>
      <c r="MM117" s="444"/>
      <c r="MN117" s="444"/>
      <c r="MO117" s="444"/>
      <c r="MP117" s="444"/>
      <c r="MQ117" s="444"/>
      <c r="MR117" s="444"/>
      <c r="MS117" s="444"/>
      <c r="MT117" s="444"/>
      <c r="MU117" s="444"/>
      <c r="MV117" s="444"/>
      <c r="MW117" s="444"/>
      <c r="MX117" s="444"/>
      <c r="MY117" s="444"/>
      <c r="MZ117" s="444"/>
      <c r="NA117" s="444"/>
      <c r="NB117" s="444"/>
      <c r="NC117" s="444"/>
      <c r="ND117" s="444"/>
      <c r="NE117" s="444"/>
      <c r="NF117" s="444"/>
      <c r="NG117" s="444"/>
      <c r="NH117" s="444"/>
      <c r="NI117" s="444"/>
      <c r="NJ117" s="444"/>
      <c r="NK117" s="444"/>
      <c r="NL117" s="444"/>
      <c r="NM117" s="444"/>
      <c r="NN117" s="444"/>
      <c r="NO117" s="444"/>
      <c r="NP117" s="444"/>
      <c r="NQ117" s="444"/>
      <c r="NR117" s="444"/>
      <c r="NS117" s="444"/>
      <c r="NT117" s="444"/>
      <c r="NU117" s="444"/>
      <c r="NV117" s="444"/>
      <c r="NW117" s="444"/>
      <c r="NX117" s="444"/>
      <c r="NY117" s="444"/>
      <c r="NZ117" s="444"/>
      <c r="OA117" s="444"/>
      <c r="OB117" s="444"/>
      <c r="OC117" s="444"/>
      <c r="OD117" s="444"/>
      <c r="OE117" s="444"/>
      <c r="OF117" s="444"/>
      <c r="OG117" s="444"/>
      <c r="OH117" s="444"/>
      <c r="OI117" s="444"/>
      <c r="OJ117" s="444"/>
      <c r="OK117" s="444"/>
      <c r="OL117" s="444"/>
      <c r="OM117" s="444"/>
      <c r="ON117" s="444"/>
      <c r="OO117" s="444"/>
      <c r="OP117" s="444"/>
      <c r="OQ117" s="444"/>
      <c r="OR117" s="444"/>
      <c r="OS117" s="444"/>
      <c r="OT117" s="444"/>
      <c r="OU117" s="444"/>
      <c r="OV117" s="444"/>
      <c r="OW117" s="444"/>
      <c r="OX117" s="444"/>
      <c r="OY117" s="444"/>
      <c r="OZ117" s="444"/>
      <c r="PA117" s="444"/>
      <c r="PB117" s="444"/>
      <c r="PC117" s="444"/>
      <c r="PD117" s="444"/>
      <c r="PE117" s="444"/>
      <c r="PF117" s="444"/>
      <c r="PG117" s="444"/>
      <c r="PH117" s="444"/>
      <c r="PI117" s="444"/>
      <c r="PJ117" s="444"/>
      <c r="PK117" s="444"/>
      <c r="PL117" s="444"/>
      <c r="PM117" s="444"/>
      <c r="PN117" s="444"/>
      <c r="PO117" s="444"/>
      <c r="PP117" s="444"/>
      <c r="PQ117" s="444"/>
      <c r="PR117" s="444"/>
      <c r="PS117" s="444"/>
      <c r="PT117" s="444"/>
      <c r="PU117" s="444"/>
      <c r="PV117" s="444"/>
      <c r="PW117" s="444"/>
      <c r="PX117" s="444"/>
      <c r="PY117" s="444"/>
      <c r="PZ117" s="444"/>
      <c r="QA117" s="444"/>
      <c r="QB117" s="444"/>
      <c r="QC117" s="444"/>
      <c r="QD117" s="444"/>
      <c r="QE117" s="444"/>
      <c r="QF117" s="444"/>
      <c r="QG117" s="444"/>
      <c r="QH117" s="444"/>
      <c r="QI117" s="444"/>
      <c r="QJ117" s="444"/>
      <c r="QK117" s="444"/>
      <c r="QL117" s="444"/>
      <c r="QM117" s="444"/>
      <c r="QN117" s="444"/>
      <c r="QO117" s="444"/>
      <c r="QP117" s="444"/>
      <c r="QQ117" s="444"/>
      <c r="QR117" s="444"/>
      <c r="QS117" s="444"/>
      <c r="QT117" s="444"/>
      <c r="QU117" s="444"/>
      <c r="QV117" s="444"/>
      <c r="QW117" s="444"/>
      <c r="QX117" s="444"/>
      <c r="QY117" s="444"/>
      <c r="QZ117" s="444"/>
      <c r="RA117" s="444"/>
      <c r="RB117" s="444"/>
      <c r="RC117" s="444"/>
      <c r="RD117" s="444"/>
      <c r="RE117" s="444"/>
      <c r="RF117" s="444"/>
      <c r="RG117" s="444"/>
      <c r="RH117" s="444"/>
      <c r="RI117" s="444"/>
      <c r="RJ117" s="444"/>
      <c r="RK117" s="444"/>
      <c r="RL117" s="444"/>
      <c r="RM117" s="444"/>
      <c r="RN117" s="444"/>
      <c r="RO117" s="444"/>
      <c r="RP117" s="444"/>
      <c r="RQ117" s="444"/>
      <c r="RR117" s="444"/>
      <c r="RS117" s="444"/>
      <c r="RT117" s="444"/>
      <c r="RU117" s="444"/>
      <c r="RV117" s="444"/>
      <c r="RW117" s="444"/>
      <c r="RX117" s="444"/>
      <c r="RY117" s="444"/>
      <c r="RZ117" s="444"/>
      <c r="SA117" s="444"/>
      <c r="SB117" s="444"/>
      <c r="SC117" s="444"/>
      <c r="SD117" s="444"/>
      <c r="SE117" s="444"/>
      <c r="SF117" s="444"/>
      <c r="SG117" s="444"/>
      <c r="SH117" s="444"/>
      <c r="SI117" s="444"/>
      <c r="SJ117" s="444"/>
      <c r="SK117" s="444"/>
      <c r="SL117" s="444"/>
      <c r="SM117" s="444"/>
      <c r="SN117" s="444"/>
      <c r="SO117" s="444"/>
      <c r="SP117" s="444"/>
      <c r="SQ117" s="444"/>
      <c r="SR117" s="444"/>
      <c r="SS117" s="444"/>
      <c r="ST117" s="444"/>
      <c r="SU117" s="444"/>
      <c r="SV117" s="444"/>
      <c r="SW117" s="444"/>
      <c r="SX117" s="444"/>
      <c r="SY117" s="444"/>
      <c r="SZ117" s="444"/>
      <c r="TA117" s="444"/>
      <c r="TB117" s="444"/>
      <c r="TC117" s="444"/>
      <c r="TD117" s="444"/>
      <c r="TE117" s="444"/>
      <c r="TF117" s="444"/>
      <c r="TG117" s="444"/>
      <c r="TH117" s="444"/>
      <c r="TI117" s="444"/>
      <c r="TJ117" s="444"/>
      <c r="TK117" s="444"/>
      <c r="TL117" s="444"/>
      <c r="TM117" s="444"/>
      <c r="TN117" s="444"/>
      <c r="TO117" s="444"/>
      <c r="TP117" s="444"/>
      <c r="TQ117" s="444"/>
      <c r="TR117" s="444"/>
      <c r="TS117" s="444"/>
      <c r="TT117" s="444"/>
      <c r="TU117" s="444"/>
      <c r="TV117" s="444"/>
      <c r="TW117" s="444"/>
      <c r="TX117" s="444"/>
      <c r="TY117" s="444"/>
      <c r="TZ117" s="444"/>
      <c r="UA117" s="444"/>
      <c r="UB117" s="444"/>
      <c r="UC117" s="444"/>
      <c r="UD117" s="444"/>
      <c r="UE117" s="444"/>
      <c r="UF117" s="444"/>
      <c r="UG117" s="444"/>
      <c r="UH117" s="444"/>
      <c r="UI117" s="444"/>
      <c r="UJ117" s="444"/>
      <c r="UK117" s="444"/>
      <c r="UL117" s="444"/>
      <c r="UM117" s="444"/>
      <c r="UN117" s="444"/>
      <c r="UO117" s="444"/>
      <c r="UP117" s="444"/>
      <c r="UQ117" s="444"/>
      <c r="UR117" s="444"/>
      <c r="US117" s="444"/>
      <c r="UT117" s="444"/>
      <c r="UU117" s="444"/>
      <c r="UV117" s="444"/>
      <c r="UW117" s="444"/>
      <c r="UX117" s="444"/>
      <c r="UY117" s="444"/>
      <c r="UZ117" s="444"/>
      <c r="VA117" s="444"/>
      <c r="VB117" s="444"/>
      <c r="VC117" s="444"/>
      <c r="VD117" s="444"/>
      <c r="VE117" s="444"/>
      <c r="VF117" s="444"/>
      <c r="VG117" s="444"/>
      <c r="VH117" s="444"/>
      <c r="VI117" s="444"/>
      <c r="VJ117" s="444"/>
      <c r="VK117" s="444"/>
      <c r="VL117" s="444"/>
      <c r="VM117" s="444"/>
      <c r="VN117" s="444"/>
      <c r="VO117" s="444"/>
      <c r="VP117" s="444"/>
      <c r="VQ117" s="444"/>
      <c r="VR117" s="444"/>
      <c r="VS117" s="444"/>
      <c r="VT117" s="444"/>
      <c r="VU117" s="444"/>
      <c r="VV117" s="444"/>
      <c r="VW117" s="444"/>
      <c r="VX117" s="444"/>
      <c r="VY117" s="444"/>
      <c r="VZ117" s="444"/>
      <c r="WA117" s="444"/>
      <c r="WB117" s="444"/>
      <c r="WC117" s="444"/>
      <c r="WD117" s="444"/>
      <c r="WE117" s="444"/>
      <c r="WF117" s="444"/>
      <c r="WG117" s="444"/>
      <c r="WH117" s="444"/>
      <c r="WI117" s="444"/>
      <c r="WJ117" s="444"/>
      <c r="WK117" s="444"/>
      <c r="WL117" s="444"/>
      <c r="WM117" s="444"/>
      <c r="WN117" s="444"/>
      <c r="WO117" s="444"/>
      <c r="WP117" s="444"/>
      <c r="WQ117" s="444"/>
      <c r="WR117" s="444"/>
      <c r="WS117" s="444"/>
      <c r="WT117" s="444"/>
      <c r="WU117" s="444"/>
      <c r="WV117" s="444"/>
      <c r="WW117" s="444"/>
      <c r="WX117" s="444"/>
      <c r="WY117" s="444"/>
      <c r="WZ117" s="444"/>
      <c r="XA117" s="444"/>
      <c r="XB117" s="444"/>
      <c r="XC117" s="444"/>
      <c r="XD117" s="444"/>
      <c r="XE117" s="444"/>
      <c r="XF117" s="444"/>
      <c r="XG117" s="738"/>
    </row>
    <row r="118" spans="1:631" s="740" customFormat="1" ht="14.4">
      <c r="A118" s="444"/>
      <c r="B118" s="1163" t="s">
        <v>779</v>
      </c>
      <c r="C118" s="1164" t="s">
        <v>1423</v>
      </c>
      <c r="D118" s="1172"/>
      <c r="E118" s="374">
        <f t="shared" si="32"/>
        <v>0</v>
      </c>
      <c r="F118" s="1166"/>
      <c r="G118" s="1167">
        <v>5</v>
      </c>
      <c r="H118" s="1168">
        <f t="shared" si="27"/>
        <v>0</v>
      </c>
      <c r="I118" s="1169"/>
      <c r="J118" s="1169"/>
      <c r="K118" s="447">
        <f t="shared" si="22"/>
        <v>0</v>
      </c>
      <c r="L118" s="448">
        <v>0</v>
      </c>
      <c r="M118" s="447"/>
      <c r="N118" s="1170"/>
      <c r="O118" s="1170"/>
      <c r="P118" s="449"/>
      <c r="Q118" s="1170"/>
      <c r="R118" s="449"/>
      <c r="S118" s="450"/>
      <c r="T118" s="449"/>
      <c r="U118" s="451"/>
      <c r="V118" s="450"/>
      <c r="W118" s="449"/>
      <c r="X118" s="449"/>
      <c r="Y118" s="452"/>
      <c r="Z118" s="450"/>
      <c r="AA118" s="453"/>
      <c r="AB118" s="1171"/>
      <c r="AC118" s="444"/>
      <c r="AD118" s="444"/>
      <c r="AE118" s="444"/>
      <c r="AF118" s="444"/>
      <c r="AG118" s="444"/>
      <c r="AH118" s="444"/>
      <c r="AI118" s="444"/>
      <c r="AJ118" s="444"/>
      <c r="AK118" s="444"/>
      <c r="AL118" s="444"/>
      <c r="AM118" s="444"/>
      <c r="AN118" s="444"/>
      <c r="AO118" s="444"/>
      <c r="AP118" s="444"/>
      <c r="AQ118" s="444"/>
      <c r="AR118" s="444"/>
      <c r="AS118" s="444"/>
      <c r="AT118" s="444"/>
      <c r="AU118" s="444"/>
      <c r="AV118" s="444"/>
      <c r="AW118" s="444"/>
      <c r="AX118" s="444"/>
      <c r="AY118" s="444"/>
      <c r="AZ118" s="444"/>
      <c r="BA118" s="444"/>
      <c r="BB118" s="444"/>
      <c r="BC118" s="444"/>
      <c r="BD118" s="444"/>
      <c r="BE118" s="444"/>
      <c r="BF118" s="444"/>
      <c r="BG118" s="444"/>
      <c r="BH118" s="444"/>
      <c r="BI118" s="444"/>
      <c r="BJ118" s="444"/>
      <c r="BK118" s="444"/>
      <c r="BL118" s="444"/>
      <c r="BM118" s="444"/>
      <c r="BN118" s="444"/>
      <c r="BO118" s="444"/>
      <c r="BP118" s="444"/>
      <c r="BQ118" s="444"/>
      <c r="BR118" s="444"/>
      <c r="BS118" s="444"/>
      <c r="BT118" s="444"/>
      <c r="BU118" s="444"/>
      <c r="BV118" s="444"/>
      <c r="BW118" s="444"/>
      <c r="BX118" s="444"/>
      <c r="BY118" s="444"/>
      <c r="BZ118" s="444"/>
      <c r="CA118" s="444"/>
      <c r="CB118" s="444"/>
      <c r="CC118" s="444"/>
      <c r="CD118" s="444"/>
      <c r="CE118" s="444"/>
      <c r="CF118" s="444"/>
      <c r="CG118" s="444"/>
      <c r="CH118" s="444"/>
      <c r="CI118" s="444"/>
      <c r="CJ118" s="444"/>
      <c r="CK118" s="444"/>
      <c r="CL118" s="444"/>
      <c r="CM118" s="444"/>
      <c r="CN118" s="444"/>
      <c r="CO118" s="444"/>
      <c r="CP118" s="444"/>
      <c r="CQ118" s="444"/>
      <c r="CR118" s="444"/>
      <c r="CS118" s="444"/>
      <c r="CT118" s="444"/>
      <c r="CU118" s="444"/>
      <c r="CV118" s="444"/>
      <c r="CW118" s="444"/>
      <c r="CX118" s="444"/>
      <c r="CY118" s="444"/>
      <c r="CZ118" s="444"/>
      <c r="DA118" s="444"/>
      <c r="DB118" s="444"/>
      <c r="DC118" s="444"/>
      <c r="DD118" s="444"/>
      <c r="DE118" s="444"/>
      <c r="DF118" s="444"/>
      <c r="DG118" s="444"/>
      <c r="DH118" s="444"/>
      <c r="DI118" s="444"/>
      <c r="DJ118" s="444"/>
      <c r="DK118" s="444"/>
      <c r="DL118" s="444"/>
      <c r="DM118" s="444"/>
      <c r="DN118" s="444"/>
      <c r="DO118" s="444"/>
      <c r="DP118" s="444"/>
      <c r="DQ118" s="444"/>
      <c r="DR118" s="444"/>
      <c r="DS118" s="444"/>
      <c r="DT118" s="444"/>
      <c r="DU118" s="444"/>
      <c r="DV118" s="444"/>
      <c r="DW118" s="444"/>
      <c r="DX118" s="444"/>
      <c r="DY118" s="444"/>
      <c r="DZ118" s="444"/>
      <c r="EA118" s="444"/>
      <c r="EB118" s="444"/>
      <c r="EC118" s="444"/>
      <c r="ED118" s="444"/>
      <c r="EE118" s="444"/>
      <c r="EF118" s="444"/>
      <c r="EG118" s="444"/>
      <c r="EH118" s="444"/>
      <c r="EI118" s="444"/>
      <c r="EJ118" s="444"/>
      <c r="EK118" s="444"/>
      <c r="EL118" s="444"/>
      <c r="EM118" s="444"/>
      <c r="EN118" s="444"/>
      <c r="EO118" s="444"/>
      <c r="EP118" s="444"/>
      <c r="EQ118" s="444"/>
      <c r="ER118" s="444"/>
      <c r="ES118" s="444"/>
      <c r="ET118" s="444"/>
      <c r="EU118" s="444"/>
      <c r="EV118" s="444"/>
      <c r="EW118" s="444"/>
      <c r="EX118" s="444"/>
      <c r="EY118" s="444"/>
      <c r="EZ118" s="444"/>
      <c r="FA118" s="444"/>
      <c r="FB118" s="444"/>
      <c r="FC118" s="444"/>
      <c r="FD118" s="444"/>
      <c r="FE118" s="444"/>
      <c r="FF118" s="444"/>
      <c r="FG118" s="444"/>
      <c r="FH118" s="444"/>
      <c r="FI118" s="444"/>
      <c r="FJ118" s="444"/>
      <c r="FK118" s="444"/>
      <c r="FL118" s="444"/>
      <c r="FM118" s="444"/>
      <c r="FN118" s="444"/>
      <c r="FO118" s="444"/>
      <c r="FP118" s="444"/>
      <c r="FQ118" s="444"/>
      <c r="FR118" s="444"/>
      <c r="FS118" s="444"/>
      <c r="FT118" s="444"/>
      <c r="FU118" s="444"/>
      <c r="FV118" s="444"/>
      <c r="FW118" s="444"/>
      <c r="FX118" s="444"/>
      <c r="FY118" s="444"/>
      <c r="FZ118" s="444"/>
      <c r="GA118" s="444"/>
      <c r="GB118" s="444"/>
      <c r="GC118" s="444"/>
      <c r="GD118" s="444"/>
      <c r="GE118" s="444"/>
      <c r="GF118" s="444"/>
      <c r="GG118" s="444"/>
      <c r="GH118" s="444"/>
      <c r="GI118" s="444"/>
      <c r="GJ118" s="444"/>
      <c r="GK118" s="444"/>
      <c r="GL118" s="444"/>
      <c r="GM118" s="444"/>
      <c r="GN118" s="444"/>
      <c r="GO118" s="444"/>
      <c r="GP118" s="444"/>
      <c r="GQ118" s="444"/>
      <c r="GR118" s="444"/>
      <c r="GS118" s="444"/>
      <c r="GT118" s="444"/>
      <c r="GU118" s="444"/>
      <c r="GV118" s="444"/>
      <c r="GW118" s="444"/>
      <c r="GX118" s="444"/>
      <c r="GY118" s="444"/>
      <c r="GZ118" s="444"/>
      <c r="HA118" s="444"/>
      <c r="HB118" s="444"/>
      <c r="HC118" s="444"/>
      <c r="HD118" s="444"/>
      <c r="HE118" s="444"/>
      <c r="HF118" s="444"/>
      <c r="HG118" s="444"/>
      <c r="HH118" s="444"/>
      <c r="HI118" s="444"/>
      <c r="HJ118" s="444"/>
      <c r="HK118" s="444"/>
      <c r="HL118" s="444"/>
      <c r="HM118" s="444"/>
      <c r="HN118" s="444"/>
      <c r="HO118" s="444"/>
      <c r="HP118" s="444"/>
      <c r="HQ118" s="444"/>
      <c r="HR118" s="444"/>
      <c r="HS118" s="444"/>
      <c r="HT118" s="444"/>
      <c r="HU118" s="444"/>
      <c r="HV118" s="444"/>
      <c r="HW118" s="444"/>
      <c r="HX118" s="444"/>
      <c r="HY118" s="444"/>
      <c r="HZ118" s="444"/>
      <c r="IA118" s="444"/>
      <c r="IB118" s="444"/>
      <c r="IC118" s="444"/>
      <c r="ID118" s="444"/>
      <c r="IE118" s="444"/>
      <c r="IF118" s="444"/>
      <c r="IG118" s="444"/>
      <c r="IH118" s="444"/>
      <c r="II118" s="444"/>
      <c r="IJ118" s="444"/>
      <c r="IK118" s="444"/>
      <c r="IL118" s="444"/>
      <c r="IM118" s="444"/>
      <c r="IN118" s="444"/>
      <c r="IO118" s="444"/>
      <c r="IP118" s="444"/>
      <c r="IQ118" s="444"/>
      <c r="IR118" s="444"/>
      <c r="IS118" s="444"/>
      <c r="IT118" s="444"/>
      <c r="IU118" s="444"/>
      <c r="IV118" s="444"/>
      <c r="IW118" s="444"/>
      <c r="IX118" s="444"/>
      <c r="IY118" s="444"/>
      <c r="IZ118" s="444"/>
      <c r="JA118" s="444"/>
      <c r="JB118" s="444"/>
      <c r="JC118" s="444"/>
      <c r="JD118" s="444"/>
      <c r="JE118" s="444"/>
      <c r="JF118" s="444"/>
      <c r="JG118" s="444"/>
      <c r="JH118" s="444"/>
      <c r="JI118" s="444"/>
      <c r="JJ118" s="444"/>
      <c r="JK118" s="444"/>
      <c r="JL118" s="444"/>
      <c r="JM118" s="444"/>
      <c r="JN118" s="444"/>
      <c r="JO118" s="444"/>
      <c r="JP118" s="444"/>
      <c r="JQ118" s="444"/>
      <c r="JR118" s="444"/>
      <c r="JS118" s="444"/>
      <c r="JT118" s="444"/>
      <c r="JU118" s="444"/>
      <c r="JV118" s="444"/>
      <c r="JW118" s="444"/>
      <c r="JX118" s="444"/>
      <c r="JY118" s="444"/>
      <c r="JZ118" s="444"/>
      <c r="KA118" s="444"/>
      <c r="KB118" s="444"/>
      <c r="KC118" s="444"/>
      <c r="KD118" s="444"/>
      <c r="KE118" s="444"/>
      <c r="KF118" s="444"/>
      <c r="KG118" s="444"/>
      <c r="KH118" s="444"/>
      <c r="KI118" s="444"/>
      <c r="KJ118" s="444"/>
      <c r="KK118" s="444"/>
      <c r="KL118" s="444"/>
      <c r="KM118" s="444"/>
      <c r="KN118" s="444"/>
      <c r="KO118" s="444"/>
      <c r="KP118" s="444"/>
      <c r="KQ118" s="444"/>
      <c r="KR118" s="444"/>
      <c r="KS118" s="444"/>
      <c r="KT118" s="444"/>
      <c r="KU118" s="444"/>
      <c r="KV118" s="444"/>
      <c r="KW118" s="444"/>
      <c r="KX118" s="444"/>
      <c r="KY118" s="444"/>
      <c r="KZ118" s="444"/>
      <c r="LA118" s="444"/>
      <c r="LB118" s="444"/>
      <c r="LC118" s="444"/>
      <c r="LD118" s="444"/>
      <c r="LE118" s="444"/>
      <c r="LF118" s="444"/>
      <c r="LG118" s="444"/>
      <c r="LH118" s="444"/>
      <c r="LI118" s="444"/>
      <c r="LJ118" s="444"/>
      <c r="LK118" s="444"/>
      <c r="LL118" s="444"/>
      <c r="LM118" s="444"/>
      <c r="LN118" s="444"/>
      <c r="LO118" s="444"/>
      <c r="LP118" s="444"/>
      <c r="LQ118" s="444"/>
      <c r="LR118" s="444"/>
      <c r="LS118" s="444"/>
      <c r="LT118" s="444"/>
      <c r="LU118" s="444"/>
      <c r="LV118" s="444"/>
      <c r="LW118" s="444"/>
      <c r="LX118" s="444"/>
      <c r="LY118" s="444"/>
      <c r="LZ118" s="444"/>
      <c r="MA118" s="444"/>
      <c r="MB118" s="444"/>
      <c r="MC118" s="444"/>
      <c r="MD118" s="444"/>
      <c r="ME118" s="444"/>
      <c r="MF118" s="444"/>
      <c r="MG118" s="444"/>
      <c r="MH118" s="444"/>
      <c r="MI118" s="444"/>
      <c r="MJ118" s="444"/>
      <c r="MK118" s="444"/>
      <c r="ML118" s="444"/>
      <c r="MM118" s="444"/>
      <c r="MN118" s="444"/>
      <c r="MO118" s="444"/>
      <c r="MP118" s="444"/>
      <c r="MQ118" s="444"/>
      <c r="MR118" s="444"/>
      <c r="MS118" s="444"/>
      <c r="MT118" s="444"/>
      <c r="MU118" s="444"/>
      <c r="MV118" s="444"/>
      <c r="MW118" s="444"/>
      <c r="MX118" s="444"/>
      <c r="MY118" s="444"/>
      <c r="MZ118" s="444"/>
      <c r="NA118" s="444"/>
      <c r="NB118" s="444"/>
      <c r="NC118" s="444"/>
      <c r="ND118" s="444"/>
      <c r="NE118" s="444"/>
      <c r="NF118" s="444"/>
      <c r="NG118" s="444"/>
      <c r="NH118" s="444"/>
      <c r="NI118" s="444"/>
      <c r="NJ118" s="444"/>
      <c r="NK118" s="444"/>
      <c r="NL118" s="444"/>
      <c r="NM118" s="444"/>
      <c r="NN118" s="444"/>
      <c r="NO118" s="444"/>
      <c r="NP118" s="444"/>
      <c r="NQ118" s="444"/>
      <c r="NR118" s="444"/>
      <c r="NS118" s="444"/>
      <c r="NT118" s="444"/>
      <c r="NU118" s="444"/>
      <c r="NV118" s="444"/>
      <c r="NW118" s="444"/>
      <c r="NX118" s="444"/>
      <c r="NY118" s="444"/>
      <c r="NZ118" s="444"/>
      <c r="OA118" s="444"/>
      <c r="OB118" s="444"/>
      <c r="OC118" s="444"/>
      <c r="OD118" s="444"/>
      <c r="OE118" s="444"/>
      <c r="OF118" s="444"/>
      <c r="OG118" s="444"/>
      <c r="OH118" s="444"/>
      <c r="OI118" s="444"/>
      <c r="OJ118" s="444"/>
      <c r="OK118" s="444"/>
      <c r="OL118" s="444"/>
      <c r="OM118" s="444"/>
      <c r="ON118" s="444"/>
      <c r="OO118" s="444"/>
      <c r="OP118" s="444"/>
      <c r="OQ118" s="444"/>
      <c r="OR118" s="444"/>
      <c r="OS118" s="444"/>
      <c r="OT118" s="444"/>
      <c r="OU118" s="444"/>
      <c r="OV118" s="444"/>
      <c r="OW118" s="444"/>
      <c r="OX118" s="444"/>
      <c r="OY118" s="444"/>
      <c r="OZ118" s="444"/>
      <c r="PA118" s="444"/>
      <c r="PB118" s="444"/>
      <c r="PC118" s="444"/>
      <c r="PD118" s="444"/>
      <c r="PE118" s="444"/>
      <c r="PF118" s="444"/>
      <c r="PG118" s="444"/>
      <c r="PH118" s="444"/>
      <c r="PI118" s="444"/>
      <c r="PJ118" s="444"/>
      <c r="PK118" s="444"/>
      <c r="PL118" s="444"/>
      <c r="PM118" s="444"/>
      <c r="PN118" s="444"/>
      <c r="PO118" s="444"/>
      <c r="PP118" s="444"/>
      <c r="PQ118" s="444"/>
      <c r="PR118" s="444"/>
      <c r="PS118" s="444"/>
      <c r="PT118" s="444"/>
      <c r="PU118" s="444"/>
      <c r="PV118" s="444"/>
      <c r="PW118" s="444"/>
      <c r="PX118" s="444"/>
      <c r="PY118" s="444"/>
      <c r="PZ118" s="444"/>
      <c r="QA118" s="444"/>
      <c r="QB118" s="444"/>
      <c r="QC118" s="444"/>
      <c r="QD118" s="444"/>
      <c r="QE118" s="444"/>
      <c r="QF118" s="444"/>
      <c r="QG118" s="444"/>
      <c r="QH118" s="444"/>
      <c r="QI118" s="444"/>
      <c r="QJ118" s="444"/>
      <c r="QK118" s="444"/>
      <c r="QL118" s="444"/>
      <c r="QM118" s="444"/>
      <c r="QN118" s="444"/>
      <c r="QO118" s="444"/>
      <c r="QP118" s="444"/>
      <c r="QQ118" s="444"/>
      <c r="QR118" s="444"/>
      <c r="QS118" s="444"/>
      <c r="QT118" s="444"/>
      <c r="QU118" s="444"/>
      <c r="QV118" s="444"/>
      <c r="QW118" s="444"/>
      <c r="QX118" s="444"/>
      <c r="QY118" s="444"/>
      <c r="QZ118" s="444"/>
      <c r="RA118" s="444"/>
      <c r="RB118" s="444"/>
      <c r="RC118" s="444"/>
      <c r="RD118" s="444"/>
      <c r="RE118" s="444"/>
      <c r="RF118" s="444"/>
      <c r="RG118" s="444"/>
      <c r="RH118" s="444"/>
      <c r="RI118" s="444"/>
      <c r="RJ118" s="444"/>
      <c r="RK118" s="444"/>
      <c r="RL118" s="444"/>
      <c r="RM118" s="444"/>
      <c r="RN118" s="444"/>
      <c r="RO118" s="444"/>
      <c r="RP118" s="444"/>
      <c r="RQ118" s="444"/>
      <c r="RR118" s="444"/>
      <c r="RS118" s="444"/>
      <c r="RT118" s="444"/>
      <c r="RU118" s="444"/>
      <c r="RV118" s="444"/>
      <c r="RW118" s="444"/>
      <c r="RX118" s="444"/>
      <c r="RY118" s="444"/>
      <c r="RZ118" s="444"/>
      <c r="SA118" s="444"/>
      <c r="SB118" s="444"/>
      <c r="SC118" s="444"/>
      <c r="SD118" s="444"/>
      <c r="SE118" s="444"/>
      <c r="SF118" s="444"/>
      <c r="SG118" s="444"/>
      <c r="SH118" s="444"/>
      <c r="SI118" s="444"/>
      <c r="SJ118" s="444"/>
      <c r="SK118" s="444"/>
      <c r="SL118" s="444"/>
      <c r="SM118" s="444"/>
      <c r="SN118" s="444"/>
      <c r="SO118" s="444"/>
      <c r="SP118" s="444"/>
      <c r="SQ118" s="444"/>
      <c r="SR118" s="444"/>
      <c r="SS118" s="444"/>
      <c r="ST118" s="444"/>
      <c r="SU118" s="444"/>
      <c r="SV118" s="444"/>
      <c r="SW118" s="444"/>
      <c r="SX118" s="444"/>
      <c r="SY118" s="444"/>
      <c r="SZ118" s="444"/>
      <c r="TA118" s="444"/>
      <c r="TB118" s="444"/>
      <c r="TC118" s="444"/>
      <c r="TD118" s="444"/>
      <c r="TE118" s="444"/>
      <c r="TF118" s="444"/>
      <c r="TG118" s="444"/>
      <c r="TH118" s="444"/>
      <c r="TI118" s="444"/>
      <c r="TJ118" s="444"/>
      <c r="TK118" s="444"/>
      <c r="TL118" s="444"/>
      <c r="TM118" s="444"/>
      <c r="TN118" s="444"/>
      <c r="TO118" s="444"/>
      <c r="TP118" s="444"/>
      <c r="TQ118" s="444"/>
      <c r="TR118" s="444"/>
      <c r="TS118" s="444"/>
      <c r="TT118" s="444"/>
      <c r="TU118" s="444"/>
      <c r="TV118" s="444"/>
      <c r="TW118" s="444"/>
      <c r="TX118" s="444"/>
      <c r="TY118" s="444"/>
      <c r="TZ118" s="444"/>
      <c r="UA118" s="444"/>
      <c r="UB118" s="444"/>
      <c r="UC118" s="444"/>
      <c r="UD118" s="444"/>
      <c r="UE118" s="444"/>
      <c r="UF118" s="444"/>
      <c r="UG118" s="444"/>
      <c r="UH118" s="444"/>
      <c r="UI118" s="444"/>
      <c r="UJ118" s="444"/>
      <c r="UK118" s="444"/>
      <c r="UL118" s="444"/>
      <c r="UM118" s="444"/>
      <c r="UN118" s="444"/>
      <c r="UO118" s="444"/>
      <c r="UP118" s="444"/>
      <c r="UQ118" s="444"/>
      <c r="UR118" s="444"/>
      <c r="US118" s="444"/>
      <c r="UT118" s="444"/>
      <c r="UU118" s="444"/>
      <c r="UV118" s="444"/>
      <c r="UW118" s="444"/>
      <c r="UX118" s="444"/>
      <c r="UY118" s="444"/>
      <c r="UZ118" s="444"/>
      <c r="VA118" s="444"/>
      <c r="VB118" s="444"/>
      <c r="VC118" s="444"/>
      <c r="VD118" s="444"/>
      <c r="VE118" s="444"/>
      <c r="VF118" s="444"/>
      <c r="VG118" s="444"/>
      <c r="VH118" s="444"/>
      <c r="VI118" s="444"/>
      <c r="VJ118" s="444"/>
      <c r="VK118" s="444"/>
      <c r="VL118" s="444"/>
      <c r="VM118" s="444"/>
      <c r="VN118" s="444"/>
      <c r="VO118" s="444"/>
      <c r="VP118" s="444"/>
      <c r="VQ118" s="444"/>
      <c r="VR118" s="444"/>
      <c r="VS118" s="444"/>
      <c r="VT118" s="444"/>
      <c r="VU118" s="444"/>
      <c r="VV118" s="444"/>
      <c r="VW118" s="444"/>
      <c r="VX118" s="444"/>
      <c r="VY118" s="444"/>
      <c r="VZ118" s="444"/>
      <c r="WA118" s="444"/>
      <c r="WB118" s="444"/>
      <c r="WC118" s="444"/>
      <c r="WD118" s="444"/>
      <c r="WE118" s="444"/>
      <c r="WF118" s="444"/>
      <c r="WG118" s="444"/>
      <c r="WH118" s="444"/>
      <c r="WI118" s="444"/>
      <c r="WJ118" s="444"/>
      <c r="WK118" s="444"/>
      <c r="WL118" s="444"/>
      <c r="WM118" s="444"/>
      <c r="WN118" s="444"/>
      <c r="WO118" s="444"/>
      <c r="WP118" s="444"/>
      <c r="WQ118" s="444"/>
      <c r="WR118" s="444"/>
      <c r="WS118" s="444"/>
      <c r="WT118" s="444"/>
      <c r="WU118" s="444"/>
      <c r="WV118" s="444"/>
      <c r="WW118" s="444"/>
      <c r="WX118" s="444"/>
      <c r="WY118" s="444"/>
      <c r="WZ118" s="444"/>
      <c r="XA118" s="444"/>
      <c r="XB118" s="444"/>
      <c r="XC118" s="444"/>
      <c r="XD118" s="444"/>
      <c r="XE118" s="444"/>
      <c r="XF118" s="444"/>
      <c r="XG118" s="738"/>
    </row>
    <row r="119" spans="1:631" s="740" customFormat="1" ht="14.4">
      <c r="A119" s="444"/>
      <c r="B119" s="1163" t="s">
        <v>779</v>
      </c>
      <c r="C119" s="1164" t="s">
        <v>1424</v>
      </c>
      <c r="D119" s="1172">
        <v>30</v>
      </c>
      <c r="E119" s="374">
        <f t="shared" si="32"/>
        <v>7.6605108807458596E-3</v>
      </c>
      <c r="F119" s="1166" t="s">
        <v>0</v>
      </c>
      <c r="G119" s="1167">
        <v>1</v>
      </c>
      <c r="H119" s="1168">
        <f t="shared" si="27"/>
        <v>444.07998657226562</v>
      </c>
      <c r="I119" s="1169"/>
      <c r="J119" s="1169"/>
      <c r="K119" s="447">
        <f t="shared" si="22"/>
        <v>0</v>
      </c>
      <c r="L119" s="448">
        <v>444.07998657226562</v>
      </c>
      <c r="M119" s="447"/>
      <c r="N119" s="1170"/>
      <c r="O119" s="1170"/>
      <c r="P119" s="449"/>
      <c r="Q119" s="1170"/>
      <c r="R119" s="449"/>
      <c r="S119" s="450"/>
      <c r="T119" s="449"/>
      <c r="U119" s="451">
        <v>0</v>
      </c>
      <c r="V119" s="450"/>
      <c r="W119" s="449"/>
      <c r="X119" s="449">
        <f>-PV(Discount_Rate,D119,U119)*G119</f>
        <v>0</v>
      </c>
      <c r="Y119" s="452">
        <f t="shared" ref="Y119" si="43">IF(L119=0,0,(HLOOKUP(F119,ACElectric_2014_2015,D119+1,FALSE)))</f>
        <v>2.0307517973838265</v>
      </c>
      <c r="Z119" s="450">
        <f t="shared" ref="Z119" si="44">Y119*L119</f>
        <v>901.81623091381391</v>
      </c>
      <c r="AA119" s="453"/>
      <c r="AB119" s="1171"/>
      <c r="AC119" s="444"/>
      <c r="AD119" s="444"/>
      <c r="AE119" s="444"/>
      <c r="AF119" s="444"/>
      <c r="AG119" s="444"/>
      <c r="AH119" s="444"/>
      <c r="AI119" s="444"/>
      <c r="AJ119" s="444"/>
      <c r="AK119" s="444"/>
      <c r="AL119" s="444"/>
      <c r="AM119" s="444"/>
      <c r="AN119" s="444"/>
      <c r="AO119" s="444"/>
      <c r="AP119" s="444"/>
      <c r="AQ119" s="444"/>
      <c r="AR119" s="444"/>
      <c r="AS119" s="444"/>
      <c r="AT119" s="444"/>
      <c r="AU119" s="444"/>
      <c r="AV119" s="444"/>
      <c r="AW119" s="444"/>
      <c r="AX119" s="444"/>
      <c r="AY119" s="444"/>
      <c r="AZ119" s="444"/>
      <c r="BA119" s="444"/>
      <c r="BB119" s="444"/>
      <c r="BC119" s="444"/>
      <c r="BD119" s="444"/>
      <c r="BE119" s="444"/>
      <c r="BF119" s="444"/>
      <c r="BG119" s="444"/>
      <c r="BH119" s="444"/>
      <c r="BI119" s="444"/>
      <c r="BJ119" s="444"/>
      <c r="BK119" s="444"/>
      <c r="BL119" s="444"/>
      <c r="BM119" s="444"/>
      <c r="BN119" s="444"/>
      <c r="BO119" s="444"/>
      <c r="BP119" s="444"/>
      <c r="BQ119" s="444"/>
      <c r="BR119" s="444"/>
      <c r="BS119" s="444"/>
      <c r="BT119" s="444"/>
      <c r="BU119" s="444"/>
      <c r="BV119" s="444"/>
      <c r="BW119" s="444"/>
      <c r="BX119" s="444"/>
      <c r="BY119" s="444"/>
      <c r="BZ119" s="444"/>
      <c r="CA119" s="444"/>
      <c r="CB119" s="444"/>
      <c r="CC119" s="444"/>
      <c r="CD119" s="444"/>
      <c r="CE119" s="444"/>
      <c r="CF119" s="444"/>
      <c r="CG119" s="444"/>
      <c r="CH119" s="444"/>
      <c r="CI119" s="444"/>
      <c r="CJ119" s="444"/>
      <c r="CK119" s="444"/>
      <c r="CL119" s="444"/>
      <c r="CM119" s="444"/>
      <c r="CN119" s="444"/>
      <c r="CO119" s="444"/>
      <c r="CP119" s="444"/>
      <c r="CQ119" s="444"/>
      <c r="CR119" s="444"/>
      <c r="CS119" s="444"/>
      <c r="CT119" s="444"/>
      <c r="CU119" s="444"/>
      <c r="CV119" s="444"/>
      <c r="CW119" s="444"/>
      <c r="CX119" s="444"/>
      <c r="CY119" s="444"/>
      <c r="CZ119" s="444"/>
      <c r="DA119" s="444"/>
      <c r="DB119" s="444"/>
      <c r="DC119" s="444"/>
      <c r="DD119" s="444"/>
      <c r="DE119" s="444"/>
      <c r="DF119" s="444"/>
      <c r="DG119" s="444"/>
      <c r="DH119" s="444"/>
      <c r="DI119" s="444"/>
      <c r="DJ119" s="444"/>
      <c r="DK119" s="444"/>
      <c r="DL119" s="444"/>
      <c r="DM119" s="444"/>
      <c r="DN119" s="444"/>
      <c r="DO119" s="444"/>
      <c r="DP119" s="444"/>
      <c r="DQ119" s="444"/>
      <c r="DR119" s="444"/>
      <c r="DS119" s="444"/>
      <c r="DT119" s="444"/>
      <c r="DU119" s="444"/>
      <c r="DV119" s="444"/>
      <c r="DW119" s="444"/>
      <c r="DX119" s="444"/>
      <c r="DY119" s="444"/>
      <c r="DZ119" s="444"/>
      <c r="EA119" s="444"/>
      <c r="EB119" s="444"/>
      <c r="EC119" s="444"/>
      <c r="ED119" s="444"/>
      <c r="EE119" s="444"/>
      <c r="EF119" s="444"/>
      <c r="EG119" s="444"/>
      <c r="EH119" s="444"/>
      <c r="EI119" s="444"/>
      <c r="EJ119" s="444"/>
      <c r="EK119" s="444"/>
      <c r="EL119" s="444"/>
      <c r="EM119" s="444"/>
      <c r="EN119" s="444"/>
      <c r="EO119" s="444"/>
      <c r="EP119" s="444"/>
      <c r="EQ119" s="444"/>
      <c r="ER119" s="444"/>
      <c r="ES119" s="444"/>
      <c r="ET119" s="444"/>
      <c r="EU119" s="444"/>
      <c r="EV119" s="444"/>
      <c r="EW119" s="444"/>
      <c r="EX119" s="444"/>
      <c r="EY119" s="444"/>
      <c r="EZ119" s="444"/>
      <c r="FA119" s="444"/>
      <c r="FB119" s="444"/>
      <c r="FC119" s="444"/>
      <c r="FD119" s="444"/>
      <c r="FE119" s="444"/>
      <c r="FF119" s="444"/>
      <c r="FG119" s="444"/>
      <c r="FH119" s="444"/>
      <c r="FI119" s="444"/>
      <c r="FJ119" s="444"/>
      <c r="FK119" s="444"/>
      <c r="FL119" s="444"/>
      <c r="FM119" s="444"/>
      <c r="FN119" s="444"/>
      <c r="FO119" s="444"/>
      <c r="FP119" s="444"/>
      <c r="FQ119" s="444"/>
      <c r="FR119" s="444"/>
      <c r="FS119" s="444"/>
      <c r="FT119" s="444"/>
      <c r="FU119" s="444"/>
      <c r="FV119" s="444"/>
      <c r="FW119" s="444"/>
      <c r="FX119" s="444"/>
      <c r="FY119" s="444"/>
      <c r="FZ119" s="444"/>
      <c r="GA119" s="444"/>
      <c r="GB119" s="444"/>
      <c r="GC119" s="444"/>
      <c r="GD119" s="444"/>
      <c r="GE119" s="444"/>
      <c r="GF119" s="444"/>
      <c r="GG119" s="444"/>
      <c r="GH119" s="444"/>
      <c r="GI119" s="444"/>
      <c r="GJ119" s="444"/>
      <c r="GK119" s="444"/>
      <c r="GL119" s="444"/>
      <c r="GM119" s="444"/>
      <c r="GN119" s="444"/>
      <c r="GO119" s="444"/>
      <c r="GP119" s="444"/>
      <c r="GQ119" s="444"/>
      <c r="GR119" s="444"/>
      <c r="GS119" s="444"/>
      <c r="GT119" s="444"/>
      <c r="GU119" s="444"/>
      <c r="GV119" s="444"/>
      <c r="GW119" s="444"/>
      <c r="GX119" s="444"/>
      <c r="GY119" s="444"/>
      <c r="GZ119" s="444"/>
      <c r="HA119" s="444"/>
      <c r="HB119" s="444"/>
      <c r="HC119" s="444"/>
      <c r="HD119" s="444"/>
      <c r="HE119" s="444"/>
      <c r="HF119" s="444"/>
      <c r="HG119" s="444"/>
      <c r="HH119" s="444"/>
      <c r="HI119" s="444"/>
      <c r="HJ119" s="444"/>
      <c r="HK119" s="444"/>
      <c r="HL119" s="444"/>
      <c r="HM119" s="444"/>
      <c r="HN119" s="444"/>
      <c r="HO119" s="444"/>
      <c r="HP119" s="444"/>
      <c r="HQ119" s="444"/>
      <c r="HR119" s="444"/>
      <c r="HS119" s="444"/>
      <c r="HT119" s="444"/>
      <c r="HU119" s="444"/>
      <c r="HV119" s="444"/>
      <c r="HW119" s="444"/>
      <c r="HX119" s="444"/>
      <c r="HY119" s="444"/>
      <c r="HZ119" s="444"/>
      <c r="IA119" s="444"/>
      <c r="IB119" s="444"/>
      <c r="IC119" s="444"/>
      <c r="ID119" s="444"/>
      <c r="IE119" s="444"/>
      <c r="IF119" s="444"/>
      <c r="IG119" s="444"/>
      <c r="IH119" s="444"/>
      <c r="II119" s="444"/>
      <c r="IJ119" s="444"/>
      <c r="IK119" s="444"/>
      <c r="IL119" s="444"/>
      <c r="IM119" s="444"/>
      <c r="IN119" s="444"/>
      <c r="IO119" s="444"/>
      <c r="IP119" s="444"/>
      <c r="IQ119" s="444"/>
      <c r="IR119" s="444"/>
      <c r="IS119" s="444"/>
      <c r="IT119" s="444"/>
      <c r="IU119" s="444"/>
      <c r="IV119" s="444"/>
      <c r="IW119" s="444"/>
      <c r="IX119" s="444"/>
      <c r="IY119" s="444"/>
      <c r="IZ119" s="444"/>
      <c r="JA119" s="444"/>
      <c r="JB119" s="444"/>
      <c r="JC119" s="444"/>
      <c r="JD119" s="444"/>
      <c r="JE119" s="444"/>
      <c r="JF119" s="444"/>
      <c r="JG119" s="444"/>
      <c r="JH119" s="444"/>
      <c r="JI119" s="444"/>
      <c r="JJ119" s="444"/>
      <c r="JK119" s="444"/>
      <c r="JL119" s="444"/>
      <c r="JM119" s="444"/>
      <c r="JN119" s="444"/>
      <c r="JO119" s="444"/>
      <c r="JP119" s="444"/>
      <c r="JQ119" s="444"/>
      <c r="JR119" s="444"/>
      <c r="JS119" s="444"/>
      <c r="JT119" s="444"/>
      <c r="JU119" s="444"/>
      <c r="JV119" s="444"/>
      <c r="JW119" s="444"/>
      <c r="JX119" s="444"/>
      <c r="JY119" s="444"/>
      <c r="JZ119" s="444"/>
      <c r="KA119" s="444"/>
      <c r="KB119" s="444"/>
      <c r="KC119" s="444"/>
      <c r="KD119" s="444"/>
      <c r="KE119" s="444"/>
      <c r="KF119" s="444"/>
      <c r="KG119" s="444"/>
      <c r="KH119" s="444"/>
      <c r="KI119" s="444"/>
      <c r="KJ119" s="444"/>
      <c r="KK119" s="444"/>
      <c r="KL119" s="444"/>
      <c r="KM119" s="444"/>
      <c r="KN119" s="444"/>
      <c r="KO119" s="444"/>
      <c r="KP119" s="444"/>
      <c r="KQ119" s="444"/>
      <c r="KR119" s="444"/>
      <c r="KS119" s="444"/>
      <c r="KT119" s="444"/>
      <c r="KU119" s="444"/>
      <c r="KV119" s="444"/>
      <c r="KW119" s="444"/>
      <c r="KX119" s="444"/>
      <c r="KY119" s="444"/>
      <c r="KZ119" s="444"/>
      <c r="LA119" s="444"/>
      <c r="LB119" s="444"/>
      <c r="LC119" s="444"/>
      <c r="LD119" s="444"/>
      <c r="LE119" s="444"/>
      <c r="LF119" s="444"/>
      <c r="LG119" s="444"/>
      <c r="LH119" s="444"/>
      <c r="LI119" s="444"/>
      <c r="LJ119" s="444"/>
      <c r="LK119" s="444"/>
      <c r="LL119" s="444"/>
      <c r="LM119" s="444"/>
      <c r="LN119" s="444"/>
      <c r="LO119" s="444"/>
      <c r="LP119" s="444"/>
      <c r="LQ119" s="444"/>
      <c r="LR119" s="444"/>
      <c r="LS119" s="444"/>
      <c r="LT119" s="444"/>
      <c r="LU119" s="444"/>
      <c r="LV119" s="444"/>
      <c r="LW119" s="444"/>
      <c r="LX119" s="444"/>
      <c r="LY119" s="444"/>
      <c r="LZ119" s="444"/>
      <c r="MA119" s="444"/>
      <c r="MB119" s="444"/>
      <c r="MC119" s="444"/>
      <c r="MD119" s="444"/>
      <c r="ME119" s="444"/>
      <c r="MF119" s="444"/>
      <c r="MG119" s="444"/>
      <c r="MH119" s="444"/>
      <c r="MI119" s="444"/>
      <c r="MJ119" s="444"/>
      <c r="MK119" s="444"/>
      <c r="ML119" s="444"/>
      <c r="MM119" s="444"/>
      <c r="MN119" s="444"/>
      <c r="MO119" s="444"/>
      <c r="MP119" s="444"/>
      <c r="MQ119" s="444"/>
      <c r="MR119" s="444"/>
      <c r="MS119" s="444"/>
      <c r="MT119" s="444"/>
      <c r="MU119" s="444"/>
      <c r="MV119" s="444"/>
      <c r="MW119" s="444"/>
      <c r="MX119" s="444"/>
      <c r="MY119" s="444"/>
      <c r="MZ119" s="444"/>
      <c r="NA119" s="444"/>
      <c r="NB119" s="444"/>
      <c r="NC119" s="444"/>
      <c r="ND119" s="444"/>
      <c r="NE119" s="444"/>
      <c r="NF119" s="444"/>
      <c r="NG119" s="444"/>
      <c r="NH119" s="444"/>
      <c r="NI119" s="444"/>
      <c r="NJ119" s="444"/>
      <c r="NK119" s="444"/>
      <c r="NL119" s="444"/>
      <c r="NM119" s="444"/>
      <c r="NN119" s="444"/>
      <c r="NO119" s="444"/>
      <c r="NP119" s="444"/>
      <c r="NQ119" s="444"/>
      <c r="NR119" s="444"/>
      <c r="NS119" s="444"/>
      <c r="NT119" s="444"/>
      <c r="NU119" s="444"/>
      <c r="NV119" s="444"/>
      <c r="NW119" s="444"/>
      <c r="NX119" s="444"/>
      <c r="NY119" s="444"/>
      <c r="NZ119" s="444"/>
      <c r="OA119" s="444"/>
      <c r="OB119" s="444"/>
      <c r="OC119" s="444"/>
      <c r="OD119" s="444"/>
      <c r="OE119" s="444"/>
      <c r="OF119" s="444"/>
      <c r="OG119" s="444"/>
      <c r="OH119" s="444"/>
      <c r="OI119" s="444"/>
      <c r="OJ119" s="444"/>
      <c r="OK119" s="444"/>
      <c r="OL119" s="444"/>
      <c r="OM119" s="444"/>
      <c r="ON119" s="444"/>
      <c r="OO119" s="444"/>
      <c r="OP119" s="444"/>
      <c r="OQ119" s="444"/>
      <c r="OR119" s="444"/>
      <c r="OS119" s="444"/>
      <c r="OT119" s="444"/>
      <c r="OU119" s="444"/>
      <c r="OV119" s="444"/>
      <c r="OW119" s="444"/>
      <c r="OX119" s="444"/>
      <c r="OY119" s="444"/>
      <c r="OZ119" s="444"/>
      <c r="PA119" s="444"/>
      <c r="PB119" s="444"/>
      <c r="PC119" s="444"/>
      <c r="PD119" s="444"/>
      <c r="PE119" s="444"/>
      <c r="PF119" s="444"/>
      <c r="PG119" s="444"/>
      <c r="PH119" s="444"/>
      <c r="PI119" s="444"/>
      <c r="PJ119" s="444"/>
      <c r="PK119" s="444"/>
      <c r="PL119" s="444"/>
      <c r="PM119" s="444"/>
      <c r="PN119" s="444"/>
      <c r="PO119" s="444"/>
      <c r="PP119" s="444"/>
      <c r="PQ119" s="444"/>
      <c r="PR119" s="444"/>
      <c r="PS119" s="444"/>
      <c r="PT119" s="444"/>
      <c r="PU119" s="444"/>
      <c r="PV119" s="444"/>
      <c r="PW119" s="444"/>
      <c r="PX119" s="444"/>
      <c r="PY119" s="444"/>
      <c r="PZ119" s="444"/>
      <c r="QA119" s="444"/>
      <c r="QB119" s="444"/>
      <c r="QC119" s="444"/>
      <c r="QD119" s="444"/>
      <c r="QE119" s="444"/>
      <c r="QF119" s="444"/>
      <c r="QG119" s="444"/>
      <c r="QH119" s="444"/>
      <c r="QI119" s="444"/>
      <c r="QJ119" s="444"/>
      <c r="QK119" s="444"/>
      <c r="QL119" s="444"/>
      <c r="QM119" s="444"/>
      <c r="QN119" s="444"/>
      <c r="QO119" s="444"/>
      <c r="QP119" s="444"/>
      <c r="QQ119" s="444"/>
      <c r="QR119" s="444"/>
      <c r="QS119" s="444"/>
      <c r="QT119" s="444"/>
      <c r="QU119" s="444"/>
      <c r="QV119" s="444"/>
      <c r="QW119" s="444"/>
      <c r="QX119" s="444"/>
      <c r="QY119" s="444"/>
      <c r="QZ119" s="444"/>
      <c r="RA119" s="444"/>
      <c r="RB119" s="444"/>
      <c r="RC119" s="444"/>
      <c r="RD119" s="444"/>
      <c r="RE119" s="444"/>
      <c r="RF119" s="444"/>
      <c r="RG119" s="444"/>
      <c r="RH119" s="444"/>
      <c r="RI119" s="444"/>
      <c r="RJ119" s="444"/>
      <c r="RK119" s="444"/>
      <c r="RL119" s="444"/>
      <c r="RM119" s="444"/>
      <c r="RN119" s="444"/>
      <c r="RO119" s="444"/>
      <c r="RP119" s="444"/>
      <c r="RQ119" s="444"/>
      <c r="RR119" s="444"/>
      <c r="RS119" s="444"/>
      <c r="RT119" s="444"/>
      <c r="RU119" s="444"/>
      <c r="RV119" s="444"/>
      <c r="RW119" s="444"/>
      <c r="RX119" s="444"/>
      <c r="RY119" s="444"/>
      <c r="RZ119" s="444"/>
      <c r="SA119" s="444"/>
      <c r="SB119" s="444"/>
      <c r="SC119" s="444"/>
      <c r="SD119" s="444"/>
      <c r="SE119" s="444"/>
      <c r="SF119" s="444"/>
      <c r="SG119" s="444"/>
      <c r="SH119" s="444"/>
      <c r="SI119" s="444"/>
      <c r="SJ119" s="444"/>
      <c r="SK119" s="444"/>
      <c r="SL119" s="444"/>
      <c r="SM119" s="444"/>
      <c r="SN119" s="444"/>
      <c r="SO119" s="444"/>
      <c r="SP119" s="444"/>
      <c r="SQ119" s="444"/>
      <c r="SR119" s="444"/>
      <c r="SS119" s="444"/>
      <c r="ST119" s="444"/>
      <c r="SU119" s="444"/>
      <c r="SV119" s="444"/>
      <c r="SW119" s="444"/>
      <c r="SX119" s="444"/>
      <c r="SY119" s="444"/>
      <c r="SZ119" s="444"/>
      <c r="TA119" s="444"/>
      <c r="TB119" s="444"/>
      <c r="TC119" s="444"/>
      <c r="TD119" s="444"/>
      <c r="TE119" s="444"/>
      <c r="TF119" s="444"/>
      <c r="TG119" s="444"/>
      <c r="TH119" s="444"/>
      <c r="TI119" s="444"/>
      <c r="TJ119" s="444"/>
      <c r="TK119" s="444"/>
      <c r="TL119" s="444"/>
      <c r="TM119" s="444"/>
      <c r="TN119" s="444"/>
      <c r="TO119" s="444"/>
      <c r="TP119" s="444"/>
      <c r="TQ119" s="444"/>
      <c r="TR119" s="444"/>
      <c r="TS119" s="444"/>
      <c r="TT119" s="444"/>
      <c r="TU119" s="444"/>
      <c r="TV119" s="444"/>
      <c r="TW119" s="444"/>
      <c r="TX119" s="444"/>
      <c r="TY119" s="444"/>
      <c r="TZ119" s="444"/>
      <c r="UA119" s="444"/>
      <c r="UB119" s="444"/>
      <c r="UC119" s="444"/>
      <c r="UD119" s="444"/>
      <c r="UE119" s="444"/>
      <c r="UF119" s="444"/>
      <c r="UG119" s="444"/>
      <c r="UH119" s="444"/>
      <c r="UI119" s="444"/>
      <c r="UJ119" s="444"/>
      <c r="UK119" s="444"/>
      <c r="UL119" s="444"/>
      <c r="UM119" s="444"/>
      <c r="UN119" s="444"/>
      <c r="UO119" s="444"/>
      <c r="UP119" s="444"/>
      <c r="UQ119" s="444"/>
      <c r="UR119" s="444"/>
      <c r="US119" s="444"/>
      <c r="UT119" s="444"/>
      <c r="UU119" s="444"/>
      <c r="UV119" s="444"/>
      <c r="UW119" s="444"/>
      <c r="UX119" s="444"/>
      <c r="UY119" s="444"/>
      <c r="UZ119" s="444"/>
      <c r="VA119" s="444"/>
      <c r="VB119" s="444"/>
      <c r="VC119" s="444"/>
      <c r="VD119" s="444"/>
      <c r="VE119" s="444"/>
      <c r="VF119" s="444"/>
      <c r="VG119" s="444"/>
      <c r="VH119" s="444"/>
      <c r="VI119" s="444"/>
      <c r="VJ119" s="444"/>
      <c r="VK119" s="444"/>
      <c r="VL119" s="444"/>
      <c r="VM119" s="444"/>
      <c r="VN119" s="444"/>
      <c r="VO119" s="444"/>
      <c r="VP119" s="444"/>
      <c r="VQ119" s="444"/>
      <c r="VR119" s="444"/>
      <c r="VS119" s="444"/>
      <c r="VT119" s="444"/>
      <c r="VU119" s="444"/>
      <c r="VV119" s="444"/>
      <c r="VW119" s="444"/>
      <c r="VX119" s="444"/>
      <c r="VY119" s="444"/>
      <c r="VZ119" s="444"/>
      <c r="WA119" s="444"/>
      <c r="WB119" s="444"/>
      <c r="WC119" s="444"/>
      <c r="WD119" s="444"/>
      <c r="WE119" s="444"/>
      <c r="WF119" s="444"/>
      <c r="WG119" s="444"/>
      <c r="WH119" s="444"/>
      <c r="WI119" s="444"/>
      <c r="WJ119" s="444"/>
      <c r="WK119" s="444"/>
      <c r="WL119" s="444"/>
      <c r="WM119" s="444"/>
      <c r="WN119" s="444"/>
      <c r="WO119" s="444"/>
      <c r="WP119" s="444"/>
      <c r="WQ119" s="444"/>
      <c r="WR119" s="444"/>
      <c r="WS119" s="444"/>
      <c r="WT119" s="444"/>
      <c r="WU119" s="444"/>
      <c r="WV119" s="444"/>
      <c r="WW119" s="444"/>
      <c r="WX119" s="444"/>
      <c r="WY119" s="444"/>
      <c r="WZ119" s="444"/>
      <c r="XA119" s="444"/>
      <c r="XB119" s="444"/>
      <c r="XC119" s="444"/>
      <c r="XD119" s="444"/>
      <c r="XE119" s="444"/>
      <c r="XF119" s="444"/>
      <c r="XG119" s="738"/>
    </row>
    <row r="120" spans="1:631" s="740" customFormat="1" ht="14.4">
      <c r="A120" s="444"/>
      <c r="B120" s="1163" t="s">
        <v>779</v>
      </c>
      <c r="C120" s="1164" t="s">
        <v>873</v>
      </c>
      <c r="D120" s="1172"/>
      <c r="E120" s="374">
        <f t="shared" si="32"/>
        <v>0</v>
      </c>
      <c r="F120" s="1166"/>
      <c r="G120" s="1167">
        <v>4</v>
      </c>
      <c r="H120" s="1168">
        <f t="shared" si="27"/>
        <v>0</v>
      </c>
      <c r="I120" s="1169"/>
      <c r="J120" s="1169"/>
      <c r="K120" s="447">
        <f t="shared" si="22"/>
        <v>0</v>
      </c>
      <c r="L120" s="448">
        <v>0</v>
      </c>
      <c r="M120" s="447"/>
      <c r="N120" s="1170"/>
      <c r="O120" s="1170"/>
      <c r="P120" s="449"/>
      <c r="Q120" s="1170"/>
      <c r="R120" s="449"/>
      <c r="S120" s="450"/>
      <c r="T120" s="449"/>
      <c r="U120" s="451"/>
      <c r="V120" s="450"/>
      <c r="W120" s="449"/>
      <c r="X120" s="449"/>
      <c r="Y120" s="452"/>
      <c r="Z120" s="450"/>
      <c r="AA120" s="453"/>
      <c r="AB120" s="1171"/>
      <c r="AC120" s="444"/>
      <c r="AD120" s="444"/>
      <c r="AE120" s="444"/>
      <c r="AF120" s="444"/>
      <c r="AG120" s="444"/>
      <c r="AH120" s="444"/>
      <c r="AI120" s="444"/>
      <c r="AJ120" s="444"/>
      <c r="AK120" s="444"/>
      <c r="AL120" s="444"/>
      <c r="AM120" s="444"/>
      <c r="AN120" s="444"/>
      <c r="AO120" s="444"/>
      <c r="AP120" s="444"/>
      <c r="AQ120" s="444"/>
      <c r="AR120" s="444"/>
      <c r="AS120" s="444"/>
      <c r="AT120" s="444"/>
      <c r="AU120" s="444"/>
      <c r="AV120" s="444"/>
      <c r="AW120" s="444"/>
      <c r="AX120" s="444"/>
      <c r="AY120" s="444"/>
      <c r="AZ120" s="444"/>
      <c r="BA120" s="444"/>
      <c r="BB120" s="444"/>
      <c r="BC120" s="444"/>
      <c r="BD120" s="444"/>
      <c r="BE120" s="444"/>
      <c r="BF120" s="444"/>
      <c r="BG120" s="444"/>
      <c r="BH120" s="444"/>
      <c r="BI120" s="444"/>
      <c r="BJ120" s="444"/>
      <c r="BK120" s="444"/>
      <c r="BL120" s="444"/>
      <c r="BM120" s="444"/>
      <c r="BN120" s="444"/>
      <c r="BO120" s="444"/>
      <c r="BP120" s="444"/>
      <c r="BQ120" s="444"/>
      <c r="BR120" s="444"/>
      <c r="BS120" s="444"/>
      <c r="BT120" s="444"/>
      <c r="BU120" s="444"/>
      <c r="BV120" s="444"/>
      <c r="BW120" s="444"/>
      <c r="BX120" s="444"/>
      <c r="BY120" s="444"/>
      <c r="BZ120" s="444"/>
      <c r="CA120" s="444"/>
      <c r="CB120" s="444"/>
      <c r="CC120" s="444"/>
      <c r="CD120" s="444"/>
      <c r="CE120" s="444"/>
      <c r="CF120" s="444"/>
      <c r="CG120" s="444"/>
      <c r="CH120" s="444"/>
      <c r="CI120" s="444"/>
      <c r="CJ120" s="444"/>
      <c r="CK120" s="444"/>
      <c r="CL120" s="444"/>
      <c r="CM120" s="444"/>
      <c r="CN120" s="444"/>
      <c r="CO120" s="444"/>
      <c r="CP120" s="444"/>
      <c r="CQ120" s="444"/>
      <c r="CR120" s="444"/>
      <c r="CS120" s="444"/>
      <c r="CT120" s="444"/>
      <c r="CU120" s="444"/>
      <c r="CV120" s="444"/>
      <c r="CW120" s="444"/>
      <c r="CX120" s="444"/>
      <c r="CY120" s="444"/>
      <c r="CZ120" s="444"/>
      <c r="DA120" s="444"/>
      <c r="DB120" s="444"/>
      <c r="DC120" s="444"/>
      <c r="DD120" s="444"/>
      <c r="DE120" s="444"/>
      <c r="DF120" s="444"/>
      <c r="DG120" s="444"/>
      <c r="DH120" s="444"/>
      <c r="DI120" s="444"/>
      <c r="DJ120" s="444"/>
      <c r="DK120" s="444"/>
      <c r="DL120" s="444"/>
      <c r="DM120" s="444"/>
      <c r="DN120" s="444"/>
      <c r="DO120" s="444"/>
      <c r="DP120" s="444"/>
      <c r="DQ120" s="444"/>
      <c r="DR120" s="444"/>
      <c r="DS120" s="444"/>
      <c r="DT120" s="444"/>
      <c r="DU120" s="444"/>
      <c r="DV120" s="444"/>
      <c r="DW120" s="444"/>
      <c r="DX120" s="444"/>
      <c r="DY120" s="444"/>
      <c r="DZ120" s="444"/>
      <c r="EA120" s="444"/>
      <c r="EB120" s="444"/>
      <c r="EC120" s="444"/>
      <c r="ED120" s="444"/>
      <c r="EE120" s="444"/>
      <c r="EF120" s="444"/>
      <c r="EG120" s="444"/>
      <c r="EH120" s="444"/>
      <c r="EI120" s="444"/>
      <c r="EJ120" s="444"/>
      <c r="EK120" s="444"/>
      <c r="EL120" s="444"/>
      <c r="EM120" s="444"/>
      <c r="EN120" s="444"/>
      <c r="EO120" s="444"/>
      <c r="EP120" s="444"/>
      <c r="EQ120" s="444"/>
      <c r="ER120" s="444"/>
      <c r="ES120" s="444"/>
      <c r="ET120" s="444"/>
      <c r="EU120" s="444"/>
      <c r="EV120" s="444"/>
      <c r="EW120" s="444"/>
      <c r="EX120" s="444"/>
      <c r="EY120" s="444"/>
      <c r="EZ120" s="444"/>
      <c r="FA120" s="444"/>
      <c r="FB120" s="444"/>
      <c r="FC120" s="444"/>
      <c r="FD120" s="444"/>
      <c r="FE120" s="444"/>
      <c r="FF120" s="444"/>
      <c r="FG120" s="444"/>
      <c r="FH120" s="444"/>
      <c r="FI120" s="444"/>
      <c r="FJ120" s="444"/>
      <c r="FK120" s="444"/>
      <c r="FL120" s="444"/>
      <c r="FM120" s="444"/>
      <c r="FN120" s="444"/>
      <c r="FO120" s="444"/>
      <c r="FP120" s="444"/>
      <c r="FQ120" s="444"/>
      <c r="FR120" s="444"/>
      <c r="FS120" s="444"/>
      <c r="FT120" s="444"/>
      <c r="FU120" s="444"/>
      <c r="FV120" s="444"/>
      <c r="FW120" s="444"/>
      <c r="FX120" s="444"/>
      <c r="FY120" s="444"/>
      <c r="FZ120" s="444"/>
      <c r="GA120" s="444"/>
      <c r="GB120" s="444"/>
      <c r="GC120" s="444"/>
      <c r="GD120" s="444"/>
      <c r="GE120" s="444"/>
      <c r="GF120" s="444"/>
      <c r="GG120" s="444"/>
      <c r="GH120" s="444"/>
      <c r="GI120" s="444"/>
      <c r="GJ120" s="444"/>
      <c r="GK120" s="444"/>
      <c r="GL120" s="444"/>
      <c r="GM120" s="444"/>
      <c r="GN120" s="444"/>
      <c r="GO120" s="444"/>
      <c r="GP120" s="444"/>
      <c r="GQ120" s="444"/>
      <c r="GR120" s="444"/>
      <c r="GS120" s="444"/>
      <c r="GT120" s="444"/>
      <c r="GU120" s="444"/>
      <c r="GV120" s="444"/>
      <c r="GW120" s="444"/>
      <c r="GX120" s="444"/>
      <c r="GY120" s="444"/>
      <c r="GZ120" s="444"/>
      <c r="HA120" s="444"/>
      <c r="HB120" s="444"/>
      <c r="HC120" s="444"/>
      <c r="HD120" s="444"/>
      <c r="HE120" s="444"/>
      <c r="HF120" s="444"/>
      <c r="HG120" s="444"/>
      <c r="HH120" s="444"/>
      <c r="HI120" s="444"/>
      <c r="HJ120" s="444"/>
      <c r="HK120" s="444"/>
      <c r="HL120" s="444"/>
      <c r="HM120" s="444"/>
      <c r="HN120" s="444"/>
      <c r="HO120" s="444"/>
      <c r="HP120" s="444"/>
      <c r="HQ120" s="444"/>
      <c r="HR120" s="444"/>
      <c r="HS120" s="444"/>
      <c r="HT120" s="444"/>
      <c r="HU120" s="444"/>
      <c r="HV120" s="444"/>
      <c r="HW120" s="444"/>
      <c r="HX120" s="444"/>
      <c r="HY120" s="444"/>
      <c r="HZ120" s="444"/>
      <c r="IA120" s="444"/>
      <c r="IB120" s="444"/>
      <c r="IC120" s="444"/>
      <c r="ID120" s="444"/>
      <c r="IE120" s="444"/>
      <c r="IF120" s="444"/>
      <c r="IG120" s="444"/>
      <c r="IH120" s="444"/>
      <c r="II120" s="444"/>
      <c r="IJ120" s="444"/>
      <c r="IK120" s="444"/>
      <c r="IL120" s="444"/>
      <c r="IM120" s="444"/>
      <c r="IN120" s="444"/>
      <c r="IO120" s="444"/>
      <c r="IP120" s="444"/>
      <c r="IQ120" s="444"/>
      <c r="IR120" s="444"/>
      <c r="IS120" s="444"/>
      <c r="IT120" s="444"/>
      <c r="IU120" s="444"/>
      <c r="IV120" s="444"/>
      <c r="IW120" s="444"/>
      <c r="IX120" s="444"/>
      <c r="IY120" s="444"/>
      <c r="IZ120" s="444"/>
      <c r="JA120" s="444"/>
      <c r="JB120" s="444"/>
      <c r="JC120" s="444"/>
      <c r="JD120" s="444"/>
      <c r="JE120" s="444"/>
      <c r="JF120" s="444"/>
      <c r="JG120" s="444"/>
      <c r="JH120" s="444"/>
      <c r="JI120" s="444"/>
      <c r="JJ120" s="444"/>
      <c r="JK120" s="444"/>
      <c r="JL120" s="444"/>
      <c r="JM120" s="444"/>
      <c r="JN120" s="444"/>
      <c r="JO120" s="444"/>
      <c r="JP120" s="444"/>
      <c r="JQ120" s="444"/>
      <c r="JR120" s="444"/>
      <c r="JS120" s="444"/>
      <c r="JT120" s="444"/>
      <c r="JU120" s="444"/>
      <c r="JV120" s="444"/>
      <c r="JW120" s="444"/>
      <c r="JX120" s="444"/>
      <c r="JY120" s="444"/>
      <c r="JZ120" s="444"/>
      <c r="KA120" s="444"/>
      <c r="KB120" s="444"/>
      <c r="KC120" s="444"/>
      <c r="KD120" s="444"/>
      <c r="KE120" s="444"/>
      <c r="KF120" s="444"/>
      <c r="KG120" s="444"/>
      <c r="KH120" s="444"/>
      <c r="KI120" s="444"/>
      <c r="KJ120" s="444"/>
      <c r="KK120" s="444"/>
      <c r="KL120" s="444"/>
      <c r="KM120" s="444"/>
      <c r="KN120" s="444"/>
      <c r="KO120" s="444"/>
      <c r="KP120" s="444"/>
      <c r="KQ120" s="444"/>
      <c r="KR120" s="444"/>
      <c r="KS120" s="444"/>
      <c r="KT120" s="444"/>
      <c r="KU120" s="444"/>
      <c r="KV120" s="444"/>
      <c r="KW120" s="444"/>
      <c r="KX120" s="444"/>
      <c r="KY120" s="444"/>
      <c r="KZ120" s="444"/>
      <c r="LA120" s="444"/>
      <c r="LB120" s="444"/>
      <c r="LC120" s="444"/>
      <c r="LD120" s="444"/>
      <c r="LE120" s="444"/>
      <c r="LF120" s="444"/>
      <c r="LG120" s="444"/>
      <c r="LH120" s="444"/>
      <c r="LI120" s="444"/>
      <c r="LJ120" s="444"/>
      <c r="LK120" s="444"/>
      <c r="LL120" s="444"/>
      <c r="LM120" s="444"/>
      <c r="LN120" s="444"/>
      <c r="LO120" s="444"/>
      <c r="LP120" s="444"/>
      <c r="LQ120" s="444"/>
      <c r="LR120" s="444"/>
      <c r="LS120" s="444"/>
      <c r="LT120" s="444"/>
      <c r="LU120" s="444"/>
      <c r="LV120" s="444"/>
      <c r="LW120" s="444"/>
      <c r="LX120" s="444"/>
      <c r="LY120" s="444"/>
      <c r="LZ120" s="444"/>
      <c r="MA120" s="444"/>
      <c r="MB120" s="444"/>
      <c r="MC120" s="444"/>
      <c r="MD120" s="444"/>
      <c r="ME120" s="444"/>
      <c r="MF120" s="444"/>
      <c r="MG120" s="444"/>
      <c r="MH120" s="444"/>
      <c r="MI120" s="444"/>
      <c r="MJ120" s="444"/>
      <c r="MK120" s="444"/>
      <c r="ML120" s="444"/>
      <c r="MM120" s="444"/>
      <c r="MN120" s="444"/>
      <c r="MO120" s="444"/>
      <c r="MP120" s="444"/>
      <c r="MQ120" s="444"/>
      <c r="MR120" s="444"/>
      <c r="MS120" s="444"/>
      <c r="MT120" s="444"/>
      <c r="MU120" s="444"/>
      <c r="MV120" s="444"/>
      <c r="MW120" s="444"/>
      <c r="MX120" s="444"/>
      <c r="MY120" s="444"/>
      <c r="MZ120" s="444"/>
      <c r="NA120" s="444"/>
      <c r="NB120" s="444"/>
      <c r="NC120" s="444"/>
      <c r="ND120" s="444"/>
      <c r="NE120" s="444"/>
      <c r="NF120" s="444"/>
      <c r="NG120" s="444"/>
      <c r="NH120" s="444"/>
      <c r="NI120" s="444"/>
      <c r="NJ120" s="444"/>
      <c r="NK120" s="444"/>
      <c r="NL120" s="444"/>
      <c r="NM120" s="444"/>
      <c r="NN120" s="444"/>
      <c r="NO120" s="444"/>
      <c r="NP120" s="444"/>
      <c r="NQ120" s="444"/>
      <c r="NR120" s="444"/>
      <c r="NS120" s="444"/>
      <c r="NT120" s="444"/>
      <c r="NU120" s="444"/>
      <c r="NV120" s="444"/>
      <c r="NW120" s="444"/>
      <c r="NX120" s="444"/>
      <c r="NY120" s="444"/>
      <c r="NZ120" s="444"/>
      <c r="OA120" s="444"/>
      <c r="OB120" s="444"/>
      <c r="OC120" s="444"/>
      <c r="OD120" s="444"/>
      <c r="OE120" s="444"/>
      <c r="OF120" s="444"/>
      <c r="OG120" s="444"/>
      <c r="OH120" s="444"/>
      <c r="OI120" s="444"/>
      <c r="OJ120" s="444"/>
      <c r="OK120" s="444"/>
      <c r="OL120" s="444"/>
      <c r="OM120" s="444"/>
      <c r="ON120" s="444"/>
      <c r="OO120" s="444"/>
      <c r="OP120" s="444"/>
      <c r="OQ120" s="444"/>
      <c r="OR120" s="444"/>
      <c r="OS120" s="444"/>
      <c r="OT120" s="444"/>
      <c r="OU120" s="444"/>
      <c r="OV120" s="444"/>
      <c r="OW120" s="444"/>
      <c r="OX120" s="444"/>
      <c r="OY120" s="444"/>
      <c r="OZ120" s="444"/>
      <c r="PA120" s="444"/>
      <c r="PB120" s="444"/>
      <c r="PC120" s="444"/>
      <c r="PD120" s="444"/>
      <c r="PE120" s="444"/>
      <c r="PF120" s="444"/>
      <c r="PG120" s="444"/>
      <c r="PH120" s="444"/>
      <c r="PI120" s="444"/>
      <c r="PJ120" s="444"/>
      <c r="PK120" s="444"/>
      <c r="PL120" s="444"/>
      <c r="PM120" s="444"/>
      <c r="PN120" s="444"/>
      <c r="PO120" s="444"/>
      <c r="PP120" s="444"/>
      <c r="PQ120" s="444"/>
      <c r="PR120" s="444"/>
      <c r="PS120" s="444"/>
      <c r="PT120" s="444"/>
      <c r="PU120" s="444"/>
      <c r="PV120" s="444"/>
      <c r="PW120" s="444"/>
      <c r="PX120" s="444"/>
      <c r="PY120" s="444"/>
      <c r="PZ120" s="444"/>
      <c r="QA120" s="444"/>
      <c r="QB120" s="444"/>
      <c r="QC120" s="444"/>
      <c r="QD120" s="444"/>
      <c r="QE120" s="444"/>
      <c r="QF120" s="444"/>
      <c r="QG120" s="444"/>
      <c r="QH120" s="444"/>
      <c r="QI120" s="444"/>
      <c r="QJ120" s="444"/>
      <c r="QK120" s="444"/>
      <c r="QL120" s="444"/>
      <c r="QM120" s="444"/>
      <c r="QN120" s="444"/>
      <c r="QO120" s="444"/>
      <c r="QP120" s="444"/>
      <c r="QQ120" s="444"/>
      <c r="QR120" s="444"/>
      <c r="QS120" s="444"/>
      <c r="QT120" s="444"/>
      <c r="QU120" s="444"/>
      <c r="QV120" s="444"/>
      <c r="QW120" s="444"/>
      <c r="QX120" s="444"/>
      <c r="QY120" s="444"/>
      <c r="QZ120" s="444"/>
      <c r="RA120" s="444"/>
      <c r="RB120" s="444"/>
      <c r="RC120" s="444"/>
      <c r="RD120" s="444"/>
      <c r="RE120" s="444"/>
      <c r="RF120" s="444"/>
      <c r="RG120" s="444"/>
      <c r="RH120" s="444"/>
      <c r="RI120" s="444"/>
      <c r="RJ120" s="444"/>
      <c r="RK120" s="444"/>
      <c r="RL120" s="444"/>
      <c r="RM120" s="444"/>
      <c r="RN120" s="444"/>
      <c r="RO120" s="444"/>
      <c r="RP120" s="444"/>
      <c r="RQ120" s="444"/>
      <c r="RR120" s="444"/>
      <c r="RS120" s="444"/>
      <c r="RT120" s="444"/>
      <c r="RU120" s="444"/>
      <c r="RV120" s="444"/>
      <c r="RW120" s="444"/>
      <c r="RX120" s="444"/>
      <c r="RY120" s="444"/>
      <c r="RZ120" s="444"/>
      <c r="SA120" s="444"/>
      <c r="SB120" s="444"/>
      <c r="SC120" s="444"/>
      <c r="SD120" s="444"/>
      <c r="SE120" s="444"/>
      <c r="SF120" s="444"/>
      <c r="SG120" s="444"/>
      <c r="SH120" s="444"/>
      <c r="SI120" s="444"/>
      <c r="SJ120" s="444"/>
      <c r="SK120" s="444"/>
      <c r="SL120" s="444"/>
      <c r="SM120" s="444"/>
      <c r="SN120" s="444"/>
      <c r="SO120" s="444"/>
      <c r="SP120" s="444"/>
      <c r="SQ120" s="444"/>
      <c r="SR120" s="444"/>
      <c r="SS120" s="444"/>
      <c r="ST120" s="444"/>
      <c r="SU120" s="444"/>
      <c r="SV120" s="444"/>
      <c r="SW120" s="444"/>
      <c r="SX120" s="444"/>
      <c r="SY120" s="444"/>
      <c r="SZ120" s="444"/>
      <c r="TA120" s="444"/>
      <c r="TB120" s="444"/>
      <c r="TC120" s="444"/>
      <c r="TD120" s="444"/>
      <c r="TE120" s="444"/>
      <c r="TF120" s="444"/>
      <c r="TG120" s="444"/>
      <c r="TH120" s="444"/>
      <c r="TI120" s="444"/>
      <c r="TJ120" s="444"/>
      <c r="TK120" s="444"/>
      <c r="TL120" s="444"/>
      <c r="TM120" s="444"/>
      <c r="TN120" s="444"/>
      <c r="TO120" s="444"/>
      <c r="TP120" s="444"/>
      <c r="TQ120" s="444"/>
      <c r="TR120" s="444"/>
      <c r="TS120" s="444"/>
      <c r="TT120" s="444"/>
      <c r="TU120" s="444"/>
      <c r="TV120" s="444"/>
      <c r="TW120" s="444"/>
      <c r="TX120" s="444"/>
      <c r="TY120" s="444"/>
      <c r="TZ120" s="444"/>
      <c r="UA120" s="444"/>
      <c r="UB120" s="444"/>
      <c r="UC120" s="444"/>
      <c r="UD120" s="444"/>
      <c r="UE120" s="444"/>
      <c r="UF120" s="444"/>
      <c r="UG120" s="444"/>
      <c r="UH120" s="444"/>
      <c r="UI120" s="444"/>
      <c r="UJ120" s="444"/>
      <c r="UK120" s="444"/>
      <c r="UL120" s="444"/>
      <c r="UM120" s="444"/>
      <c r="UN120" s="444"/>
      <c r="UO120" s="444"/>
      <c r="UP120" s="444"/>
      <c r="UQ120" s="444"/>
      <c r="UR120" s="444"/>
      <c r="US120" s="444"/>
      <c r="UT120" s="444"/>
      <c r="UU120" s="444"/>
      <c r="UV120" s="444"/>
      <c r="UW120" s="444"/>
      <c r="UX120" s="444"/>
      <c r="UY120" s="444"/>
      <c r="UZ120" s="444"/>
      <c r="VA120" s="444"/>
      <c r="VB120" s="444"/>
      <c r="VC120" s="444"/>
      <c r="VD120" s="444"/>
      <c r="VE120" s="444"/>
      <c r="VF120" s="444"/>
      <c r="VG120" s="444"/>
      <c r="VH120" s="444"/>
      <c r="VI120" s="444"/>
      <c r="VJ120" s="444"/>
      <c r="VK120" s="444"/>
      <c r="VL120" s="444"/>
      <c r="VM120" s="444"/>
      <c r="VN120" s="444"/>
      <c r="VO120" s="444"/>
      <c r="VP120" s="444"/>
      <c r="VQ120" s="444"/>
      <c r="VR120" s="444"/>
      <c r="VS120" s="444"/>
      <c r="VT120" s="444"/>
      <c r="VU120" s="444"/>
      <c r="VV120" s="444"/>
      <c r="VW120" s="444"/>
      <c r="VX120" s="444"/>
      <c r="VY120" s="444"/>
      <c r="VZ120" s="444"/>
      <c r="WA120" s="444"/>
      <c r="WB120" s="444"/>
      <c r="WC120" s="444"/>
      <c r="WD120" s="444"/>
      <c r="WE120" s="444"/>
      <c r="WF120" s="444"/>
      <c r="WG120" s="444"/>
      <c r="WH120" s="444"/>
      <c r="WI120" s="444"/>
      <c r="WJ120" s="444"/>
      <c r="WK120" s="444"/>
      <c r="WL120" s="444"/>
      <c r="WM120" s="444"/>
      <c r="WN120" s="444"/>
      <c r="WO120" s="444"/>
      <c r="WP120" s="444"/>
      <c r="WQ120" s="444"/>
      <c r="WR120" s="444"/>
      <c r="WS120" s="444"/>
      <c r="WT120" s="444"/>
      <c r="WU120" s="444"/>
      <c r="WV120" s="444"/>
      <c r="WW120" s="444"/>
      <c r="WX120" s="444"/>
      <c r="WY120" s="444"/>
      <c r="WZ120" s="444"/>
      <c r="XA120" s="444"/>
      <c r="XB120" s="444"/>
      <c r="XC120" s="444"/>
      <c r="XD120" s="444"/>
      <c r="XE120" s="444"/>
      <c r="XF120" s="444"/>
      <c r="XG120" s="738"/>
    </row>
    <row r="121" spans="1:631" s="740" customFormat="1" ht="14.4">
      <c r="A121" s="444"/>
      <c r="B121" s="1163" t="s">
        <v>779</v>
      </c>
      <c r="C121" s="1164" t="s">
        <v>1425</v>
      </c>
      <c r="D121" s="1172"/>
      <c r="E121" s="374">
        <f t="shared" si="32"/>
        <v>0</v>
      </c>
      <c r="F121" s="1166"/>
      <c r="G121" s="1167">
        <v>1</v>
      </c>
      <c r="H121" s="1168">
        <f t="shared" si="27"/>
        <v>0</v>
      </c>
      <c r="I121" s="1169"/>
      <c r="J121" s="1169"/>
      <c r="K121" s="447">
        <f t="shared" si="22"/>
        <v>0</v>
      </c>
      <c r="L121" s="448">
        <v>0</v>
      </c>
      <c r="M121" s="447"/>
      <c r="N121" s="1170"/>
      <c r="O121" s="1170"/>
      <c r="P121" s="449"/>
      <c r="Q121" s="1170"/>
      <c r="R121" s="449"/>
      <c r="S121" s="450"/>
      <c r="T121" s="449"/>
      <c r="U121" s="451"/>
      <c r="V121" s="450"/>
      <c r="W121" s="449"/>
      <c r="X121" s="449"/>
      <c r="Y121" s="452"/>
      <c r="Z121" s="450"/>
      <c r="AA121" s="453"/>
      <c r="AB121" s="1171"/>
      <c r="AC121" s="444"/>
      <c r="AD121" s="444"/>
      <c r="AE121" s="444"/>
      <c r="AF121" s="444"/>
      <c r="AG121" s="444"/>
      <c r="AH121" s="444"/>
      <c r="AI121" s="444"/>
      <c r="AJ121" s="444"/>
      <c r="AK121" s="444"/>
      <c r="AL121" s="444"/>
      <c r="AM121" s="444"/>
      <c r="AN121" s="444"/>
      <c r="AO121" s="444"/>
      <c r="AP121" s="444"/>
      <c r="AQ121" s="444"/>
      <c r="AR121" s="444"/>
      <c r="AS121" s="444"/>
      <c r="AT121" s="444"/>
      <c r="AU121" s="444"/>
      <c r="AV121" s="444"/>
      <c r="AW121" s="444"/>
      <c r="AX121" s="444"/>
      <c r="AY121" s="444"/>
      <c r="AZ121" s="444"/>
      <c r="BA121" s="444"/>
      <c r="BB121" s="444"/>
      <c r="BC121" s="444"/>
      <c r="BD121" s="444"/>
      <c r="BE121" s="444"/>
      <c r="BF121" s="444"/>
      <c r="BG121" s="444"/>
      <c r="BH121" s="444"/>
      <c r="BI121" s="444"/>
      <c r="BJ121" s="444"/>
      <c r="BK121" s="444"/>
      <c r="BL121" s="444"/>
      <c r="BM121" s="444"/>
      <c r="BN121" s="444"/>
      <c r="BO121" s="444"/>
      <c r="BP121" s="444"/>
      <c r="BQ121" s="444"/>
      <c r="BR121" s="444"/>
      <c r="BS121" s="444"/>
      <c r="BT121" s="444"/>
      <c r="BU121" s="444"/>
      <c r="BV121" s="444"/>
      <c r="BW121" s="444"/>
      <c r="BX121" s="444"/>
      <c r="BY121" s="444"/>
      <c r="BZ121" s="444"/>
      <c r="CA121" s="444"/>
      <c r="CB121" s="444"/>
      <c r="CC121" s="444"/>
      <c r="CD121" s="444"/>
      <c r="CE121" s="444"/>
      <c r="CF121" s="444"/>
      <c r="CG121" s="444"/>
      <c r="CH121" s="444"/>
      <c r="CI121" s="444"/>
      <c r="CJ121" s="444"/>
      <c r="CK121" s="444"/>
      <c r="CL121" s="444"/>
      <c r="CM121" s="444"/>
      <c r="CN121" s="444"/>
      <c r="CO121" s="444"/>
      <c r="CP121" s="444"/>
      <c r="CQ121" s="444"/>
      <c r="CR121" s="444"/>
      <c r="CS121" s="444"/>
      <c r="CT121" s="444"/>
      <c r="CU121" s="444"/>
      <c r="CV121" s="444"/>
      <c r="CW121" s="444"/>
      <c r="CX121" s="444"/>
      <c r="CY121" s="444"/>
      <c r="CZ121" s="444"/>
      <c r="DA121" s="444"/>
      <c r="DB121" s="444"/>
      <c r="DC121" s="444"/>
      <c r="DD121" s="444"/>
      <c r="DE121" s="444"/>
      <c r="DF121" s="444"/>
      <c r="DG121" s="444"/>
      <c r="DH121" s="444"/>
      <c r="DI121" s="444"/>
      <c r="DJ121" s="444"/>
      <c r="DK121" s="444"/>
      <c r="DL121" s="444"/>
      <c r="DM121" s="444"/>
      <c r="DN121" s="444"/>
      <c r="DO121" s="444"/>
      <c r="DP121" s="444"/>
      <c r="DQ121" s="444"/>
      <c r="DR121" s="444"/>
      <c r="DS121" s="444"/>
      <c r="DT121" s="444"/>
      <c r="DU121" s="444"/>
      <c r="DV121" s="444"/>
      <c r="DW121" s="444"/>
      <c r="DX121" s="444"/>
      <c r="DY121" s="444"/>
      <c r="DZ121" s="444"/>
      <c r="EA121" s="444"/>
      <c r="EB121" s="444"/>
      <c r="EC121" s="444"/>
      <c r="ED121" s="444"/>
      <c r="EE121" s="444"/>
      <c r="EF121" s="444"/>
      <c r="EG121" s="444"/>
      <c r="EH121" s="444"/>
      <c r="EI121" s="444"/>
      <c r="EJ121" s="444"/>
      <c r="EK121" s="444"/>
      <c r="EL121" s="444"/>
      <c r="EM121" s="444"/>
      <c r="EN121" s="444"/>
      <c r="EO121" s="444"/>
      <c r="EP121" s="444"/>
      <c r="EQ121" s="444"/>
      <c r="ER121" s="444"/>
      <c r="ES121" s="444"/>
      <c r="ET121" s="444"/>
      <c r="EU121" s="444"/>
      <c r="EV121" s="444"/>
      <c r="EW121" s="444"/>
      <c r="EX121" s="444"/>
      <c r="EY121" s="444"/>
      <c r="EZ121" s="444"/>
      <c r="FA121" s="444"/>
      <c r="FB121" s="444"/>
      <c r="FC121" s="444"/>
      <c r="FD121" s="444"/>
      <c r="FE121" s="444"/>
      <c r="FF121" s="444"/>
      <c r="FG121" s="444"/>
      <c r="FH121" s="444"/>
      <c r="FI121" s="444"/>
      <c r="FJ121" s="444"/>
      <c r="FK121" s="444"/>
      <c r="FL121" s="444"/>
      <c r="FM121" s="444"/>
      <c r="FN121" s="444"/>
      <c r="FO121" s="444"/>
      <c r="FP121" s="444"/>
      <c r="FQ121" s="444"/>
      <c r="FR121" s="444"/>
      <c r="FS121" s="444"/>
      <c r="FT121" s="444"/>
      <c r="FU121" s="444"/>
      <c r="FV121" s="444"/>
      <c r="FW121" s="444"/>
      <c r="FX121" s="444"/>
      <c r="FY121" s="444"/>
      <c r="FZ121" s="444"/>
      <c r="GA121" s="444"/>
      <c r="GB121" s="444"/>
      <c r="GC121" s="444"/>
      <c r="GD121" s="444"/>
      <c r="GE121" s="444"/>
      <c r="GF121" s="444"/>
      <c r="GG121" s="444"/>
      <c r="GH121" s="444"/>
      <c r="GI121" s="444"/>
      <c r="GJ121" s="444"/>
      <c r="GK121" s="444"/>
      <c r="GL121" s="444"/>
      <c r="GM121" s="444"/>
      <c r="GN121" s="444"/>
      <c r="GO121" s="444"/>
      <c r="GP121" s="444"/>
      <c r="GQ121" s="444"/>
      <c r="GR121" s="444"/>
      <c r="GS121" s="444"/>
      <c r="GT121" s="444"/>
      <c r="GU121" s="444"/>
      <c r="GV121" s="444"/>
      <c r="GW121" s="444"/>
      <c r="GX121" s="444"/>
      <c r="GY121" s="444"/>
      <c r="GZ121" s="444"/>
      <c r="HA121" s="444"/>
      <c r="HB121" s="444"/>
      <c r="HC121" s="444"/>
      <c r="HD121" s="444"/>
      <c r="HE121" s="444"/>
      <c r="HF121" s="444"/>
      <c r="HG121" s="444"/>
      <c r="HH121" s="444"/>
      <c r="HI121" s="444"/>
      <c r="HJ121" s="444"/>
      <c r="HK121" s="444"/>
      <c r="HL121" s="444"/>
      <c r="HM121" s="444"/>
      <c r="HN121" s="444"/>
      <c r="HO121" s="444"/>
      <c r="HP121" s="444"/>
      <c r="HQ121" s="444"/>
      <c r="HR121" s="444"/>
      <c r="HS121" s="444"/>
      <c r="HT121" s="444"/>
      <c r="HU121" s="444"/>
      <c r="HV121" s="444"/>
      <c r="HW121" s="444"/>
      <c r="HX121" s="444"/>
      <c r="HY121" s="444"/>
      <c r="HZ121" s="444"/>
      <c r="IA121" s="444"/>
      <c r="IB121" s="444"/>
      <c r="IC121" s="444"/>
      <c r="ID121" s="444"/>
      <c r="IE121" s="444"/>
      <c r="IF121" s="444"/>
      <c r="IG121" s="444"/>
      <c r="IH121" s="444"/>
      <c r="II121" s="444"/>
      <c r="IJ121" s="444"/>
      <c r="IK121" s="444"/>
      <c r="IL121" s="444"/>
      <c r="IM121" s="444"/>
      <c r="IN121" s="444"/>
      <c r="IO121" s="444"/>
      <c r="IP121" s="444"/>
      <c r="IQ121" s="444"/>
      <c r="IR121" s="444"/>
      <c r="IS121" s="444"/>
      <c r="IT121" s="444"/>
      <c r="IU121" s="444"/>
      <c r="IV121" s="444"/>
      <c r="IW121" s="444"/>
      <c r="IX121" s="444"/>
      <c r="IY121" s="444"/>
      <c r="IZ121" s="444"/>
      <c r="JA121" s="444"/>
      <c r="JB121" s="444"/>
      <c r="JC121" s="444"/>
      <c r="JD121" s="444"/>
      <c r="JE121" s="444"/>
      <c r="JF121" s="444"/>
      <c r="JG121" s="444"/>
      <c r="JH121" s="444"/>
      <c r="JI121" s="444"/>
      <c r="JJ121" s="444"/>
      <c r="JK121" s="444"/>
      <c r="JL121" s="444"/>
      <c r="JM121" s="444"/>
      <c r="JN121" s="444"/>
      <c r="JO121" s="444"/>
      <c r="JP121" s="444"/>
      <c r="JQ121" s="444"/>
      <c r="JR121" s="444"/>
      <c r="JS121" s="444"/>
      <c r="JT121" s="444"/>
      <c r="JU121" s="444"/>
      <c r="JV121" s="444"/>
      <c r="JW121" s="444"/>
      <c r="JX121" s="444"/>
      <c r="JY121" s="444"/>
      <c r="JZ121" s="444"/>
      <c r="KA121" s="444"/>
      <c r="KB121" s="444"/>
      <c r="KC121" s="444"/>
      <c r="KD121" s="444"/>
      <c r="KE121" s="444"/>
      <c r="KF121" s="444"/>
      <c r="KG121" s="444"/>
      <c r="KH121" s="444"/>
      <c r="KI121" s="444"/>
      <c r="KJ121" s="444"/>
      <c r="KK121" s="444"/>
      <c r="KL121" s="444"/>
      <c r="KM121" s="444"/>
      <c r="KN121" s="444"/>
      <c r="KO121" s="444"/>
      <c r="KP121" s="444"/>
      <c r="KQ121" s="444"/>
      <c r="KR121" s="444"/>
      <c r="KS121" s="444"/>
      <c r="KT121" s="444"/>
      <c r="KU121" s="444"/>
      <c r="KV121" s="444"/>
      <c r="KW121" s="444"/>
      <c r="KX121" s="444"/>
      <c r="KY121" s="444"/>
      <c r="KZ121" s="444"/>
      <c r="LA121" s="444"/>
      <c r="LB121" s="444"/>
      <c r="LC121" s="444"/>
      <c r="LD121" s="444"/>
      <c r="LE121" s="444"/>
      <c r="LF121" s="444"/>
      <c r="LG121" s="444"/>
      <c r="LH121" s="444"/>
      <c r="LI121" s="444"/>
      <c r="LJ121" s="444"/>
      <c r="LK121" s="444"/>
      <c r="LL121" s="444"/>
      <c r="LM121" s="444"/>
      <c r="LN121" s="444"/>
      <c r="LO121" s="444"/>
      <c r="LP121" s="444"/>
      <c r="LQ121" s="444"/>
      <c r="LR121" s="444"/>
      <c r="LS121" s="444"/>
      <c r="LT121" s="444"/>
      <c r="LU121" s="444"/>
      <c r="LV121" s="444"/>
      <c r="LW121" s="444"/>
      <c r="LX121" s="444"/>
      <c r="LY121" s="444"/>
      <c r="LZ121" s="444"/>
      <c r="MA121" s="444"/>
      <c r="MB121" s="444"/>
      <c r="MC121" s="444"/>
      <c r="MD121" s="444"/>
      <c r="ME121" s="444"/>
      <c r="MF121" s="444"/>
      <c r="MG121" s="444"/>
      <c r="MH121" s="444"/>
      <c r="MI121" s="444"/>
      <c r="MJ121" s="444"/>
      <c r="MK121" s="444"/>
      <c r="ML121" s="444"/>
      <c r="MM121" s="444"/>
      <c r="MN121" s="444"/>
      <c r="MO121" s="444"/>
      <c r="MP121" s="444"/>
      <c r="MQ121" s="444"/>
      <c r="MR121" s="444"/>
      <c r="MS121" s="444"/>
      <c r="MT121" s="444"/>
      <c r="MU121" s="444"/>
      <c r="MV121" s="444"/>
      <c r="MW121" s="444"/>
      <c r="MX121" s="444"/>
      <c r="MY121" s="444"/>
      <c r="MZ121" s="444"/>
      <c r="NA121" s="444"/>
      <c r="NB121" s="444"/>
      <c r="NC121" s="444"/>
      <c r="ND121" s="444"/>
      <c r="NE121" s="444"/>
      <c r="NF121" s="444"/>
      <c r="NG121" s="444"/>
      <c r="NH121" s="444"/>
      <c r="NI121" s="444"/>
      <c r="NJ121" s="444"/>
      <c r="NK121" s="444"/>
      <c r="NL121" s="444"/>
      <c r="NM121" s="444"/>
      <c r="NN121" s="444"/>
      <c r="NO121" s="444"/>
      <c r="NP121" s="444"/>
      <c r="NQ121" s="444"/>
      <c r="NR121" s="444"/>
      <c r="NS121" s="444"/>
      <c r="NT121" s="444"/>
      <c r="NU121" s="444"/>
      <c r="NV121" s="444"/>
      <c r="NW121" s="444"/>
      <c r="NX121" s="444"/>
      <c r="NY121" s="444"/>
      <c r="NZ121" s="444"/>
      <c r="OA121" s="444"/>
      <c r="OB121" s="444"/>
      <c r="OC121" s="444"/>
      <c r="OD121" s="444"/>
      <c r="OE121" s="444"/>
      <c r="OF121" s="444"/>
      <c r="OG121" s="444"/>
      <c r="OH121" s="444"/>
      <c r="OI121" s="444"/>
      <c r="OJ121" s="444"/>
      <c r="OK121" s="444"/>
      <c r="OL121" s="444"/>
      <c r="OM121" s="444"/>
      <c r="ON121" s="444"/>
      <c r="OO121" s="444"/>
      <c r="OP121" s="444"/>
      <c r="OQ121" s="444"/>
      <c r="OR121" s="444"/>
      <c r="OS121" s="444"/>
      <c r="OT121" s="444"/>
      <c r="OU121" s="444"/>
      <c r="OV121" s="444"/>
      <c r="OW121" s="444"/>
      <c r="OX121" s="444"/>
      <c r="OY121" s="444"/>
      <c r="OZ121" s="444"/>
      <c r="PA121" s="444"/>
      <c r="PB121" s="444"/>
      <c r="PC121" s="444"/>
      <c r="PD121" s="444"/>
      <c r="PE121" s="444"/>
      <c r="PF121" s="444"/>
      <c r="PG121" s="444"/>
      <c r="PH121" s="444"/>
      <c r="PI121" s="444"/>
      <c r="PJ121" s="444"/>
      <c r="PK121" s="444"/>
      <c r="PL121" s="444"/>
      <c r="PM121" s="444"/>
      <c r="PN121" s="444"/>
      <c r="PO121" s="444"/>
      <c r="PP121" s="444"/>
      <c r="PQ121" s="444"/>
      <c r="PR121" s="444"/>
      <c r="PS121" s="444"/>
      <c r="PT121" s="444"/>
      <c r="PU121" s="444"/>
      <c r="PV121" s="444"/>
      <c r="PW121" s="444"/>
      <c r="PX121" s="444"/>
      <c r="PY121" s="444"/>
      <c r="PZ121" s="444"/>
      <c r="QA121" s="444"/>
      <c r="QB121" s="444"/>
      <c r="QC121" s="444"/>
      <c r="QD121" s="444"/>
      <c r="QE121" s="444"/>
      <c r="QF121" s="444"/>
      <c r="QG121" s="444"/>
      <c r="QH121" s="444"/>
      <c r="QI121" s="444"/>
      <c r="QJ121" s="444"/>
      <c r="QK121" s="444"/>
      <c r="QL121" s="444"/>
      <c r="QM121" s="444"/>
      <c r="QN121" s="444"/>
      <c r="QO121" s="444"/>
      <c r="QP121" s="444"/>
      <c r="QQ121" s="444"/>
      <c r="QR121" s="444"/>
      <c r="QS121" s="444"/>
      <c r="QT121" s="444"/>
      <c r="QU121" s="444"/>
      <c r="QV121" s="444"/>
      <c r="QW121" s="444"/>
      <c r="QX121" s="444"/>
      <c r="QY121" s="444"/>
      <c r="QZ121" s="444"/>
      <c r="RA121" s="444"/>
      <c r="RB121" s="444"/>
      <c r="RC121" s="444"/>
      <c r="RD121" s="444"/>
      <c r="RE121" s="444"/>
      <c r="RF121" s="444"/>
      <c r="RG121" s="444"/>
      <c r="RH121" s="444"/>
      <c r="RI121" s="444"/>
      <c r="RJ121" s="444"/>
      <c r="RK121" s="444"/>
      <c r="RL121" s="444"/>
      <c r="RM121" s="444"/>
      <c r="RN121" s="444"/>
      <c r="RO121" s="444"/>
      <c r="RP121" s="444"/>
      <c r="RQ121" s="444"/>
      <c r="RR121" s="444"/>
      <c r="RS121" s="444"/>
      <c r="RT121" s="444"/>
      <c r="RU121" s="444"/>
      <c r="RV121" s="444"/>
      <c r="RW121" s="444"/>
      <c r="RX121" s="444"/>
      <c r="RY121" s="444"/>
      <c r="RZ121" s="444"/>
      <c r="SA121" s="444"/>
      <c r="SB121" s="444"/>
      <c r="SC121" s="444"/>
      <c r="SD121" s="444"/>
      <c r="SE121" s="444"/>
      <c r="SF121" s="444"/>
      <c r="SG121" s="444"/>
      <c r="SH121" s="444"/>
      <c r="SI121" s="444"/>
      <c r="SJ121" s="444"/>
      <c r="SK121" s="444"/>
      <c r="SL121" s="444"/>
      <c r="SM121" s="444"/>
      <c r="SN121" s="444"/>
      <c r="SO121" s="444"/>
      <c r="SP121" s="444"/>
      <c r="SQ121" s="444"/>
      <c r="SR121" s="444"/>
      <c r="SS121" s="444"/>
      <c r="ST121" s="444"/>
      <c r="SU121" s="444"/>
      <c r="SV121" s="444"/>
      <c r="SW121" s="444"/>
      <c r="SX121" s="444"/>
      <c r="SY121" s="444"/>
      <c r="SZ121" s="444"/>
      <c r="TA121" s="444"/>
      <c r="TB121" s="444"/>
      <c r="TC121" s="444"/>
      <c r="TD121" s="444"/>
      <c r="TE121" s="444"/>
      <c r="TF121" s="444"/>
      <c r="TG121" s="444"/>
      <c r="TH121" s="444"/>
      <c r="TI121" s="444"/>
      <c r="TJ121" s="444"/>
      <c r="TK121" s="444"/>
      <c r="TL121" s="444"/>
      <c r="TM121" s="444"/>
      <c r="TN121" s="444"/>
      <c r="TO121" s="444"/>
      <c r="TP121" s="444"/>
      <c r="TQ121" s="444"/>
      <c r="TR121" s="444"/>
      <c r="TS121" s="444"/>
      <c r="TT121" s="444"/>
      <c r="TU121" s="444"/>
      <c r="TV121" s="444"/>
      <c r="TW121" s="444"/>
      <c r="TX121" s="444"/>
      <c r="TY121" s="444"/>
      <c r="TZ121" s="444"/>
      <c r="UA121" s="444"/>
      <c r="UB121" s="444"/>
      <c r="UC121" s="444"/>
      <c r="UD121" s="444"/>
      <c r="UE121" s="444"/>
      <c r="UF121" s="444"/>
      <c r="UG121" s="444"/>
      <c r="UH121" s="444"/>
      <c r="UI121" s="444"/>
      <c r="UJ121" s="444"/>
      <c r="UK121" s="444"/>
      <c r="UL121" s="444"/>
      <c r="UM121" s="444"/>
      <c r="UN121" s="444"/>
      <c r="UO121" s="444"/>
      <c r="UP121" s="444"/>
      <c r="UQ121" s="444"/>
      <c r="UR121" s="444"/>
      <c r="US121" s="444"/>
      <c r="UT121" s="444"/>
      <c r="UU121" s="444"/>
      <c r="UV121" s="444"/>
      <c r="UW121" s="444"/>
      <c r="UX121" s="444"/>
      <c r="UY121" s="444"/>
      <c r="UZ121" s="444"/>
      <c r="VA121" s="444"/>
      <c r="VB121" s="444"/>
      <c r="VC121" s="444"/>
      <c r="VD121" s="444"/>
      <c r="VE121" s="444"/>
      <c r="VF121" s="444"/>
      <c r="VG121" s="444"/>
      <c r="VH121" s="444"/>
      <c r="VI121" s="444"/>
      <c r="VJ121" s="444"/>
      <c r="VK121" s="444"/>
      <c r="VL121" s="444"/>
      <c r="VM121" s="444"/>
      <c r="VN121" s="444"/>
      <c r="VO121" s="444"/>
      <c r="VP121" s="444"/>
      <c r="VQ121" s="444"/>
      <c r="VR121" s="444"/>
      <c r="VS121" s="444"/>
      <c r="VT121" s="444"/>
      <c r="VU121" s="444"/>
      <c r="VV121" s="444"/>
      <c r="VW121" s="444"/>
      <c r="VX121" s="444"/>
      <c r="VY121" s="444"/>
      <c r="VZ121" s="444"/>
      <c r="WA121" s="444"/>
      <c r="WB121" s="444"/>
      <c r="WC121" s="444"/>
      <c r="WD121" s="444"/>
      <c r="WE121" s="444"/>
      <c r="WF121" s="444"/>
      <c r="WG121" s="444"/>
      <c r="WH121" s="444"/>
      <c r="WI121" s="444"/>
      <c r="WJ121" s="444"/>
      <c r="WK121" s="444"/>
      <c r="WL121" s="444"/>
      <c r="WM121" s="444"/>
      <c r="WN121" s="444"/>
      <c r="WO121" s="444"/>
      <c r="WP121" s="444"/>
      <c r="WQ121" s="444"/>
      <c r="WR121" s="444"/>
      <c r="WS121" s="444"/>
      <c r="WT121" s="444"/>
      <c r="WU121" s="444"/>
      <c r="WV121" s="444"/>
      <c r="WW121" s="444"/>
      <c r="WX121" s="444"/>
      <c r="WY121" s="444"/>
      <c r="WZ121" s="444"/>
      <c r="XA121" s="444"/>
      <c r="XB121" s="444"/>
      <c r="XC121" s="444"/>
      <c r="XD121" s="444"/>
      <c r="XE121" s="444"/>
      <c r="XF121" s="444"/>
      <c r="XG121" s="738"/>
    </row>
    <row r="122" spans="1:631" s="740" customFormat="1" ht="14.4">
      <c r="A122" s="444"/>
      <c r="B122" s="1163" t="s">
        <v>779</v>
      </c>
      <c r="C122" s="1164" t="s">
        <v>1426</v>
      </c>
      <c r="D122" s="1172"/>
      <c r="E122" s="374">
        <f t="shared" si="32"/>
        <v>0</v>
      </c>
      <c r="F122" s="1166"/>
      <c r="G122" s="1167">
        <v>2</v>
      </c>
      <c r="H122" s="1168">
        <f t="shared" si="27"/>
        <v>0</v>
      </c>
      <c r="I122" s="1169"/>
      <c r="J122" s="1169"/>
      <c r="K122" s="447">
        <f t="shared" si="22"/>
        <v>0</v>
      </c>
      <c r="L122" s="448">
        <v>0</v>
      </c>
      <c r="M122" s="447"/>
      <c r="N122" s="1170"/>
      <c r="O122" s="1170"/>
      <c r="P122" s="449"/>
      <c r="Q122" s="1170"/>
      <c r="R122" s="449"/>
      <c r="S122" s="450"/>
      <c r="T122" s="449"/>
      <c r="U122" s="451"/>
      <c r="V122" s="450"/>
      <c r="W122" s="449"/>
      <c r="X122" s="449"/>
      <c r="Y122" s="452"/>
      <c r="Z122" s="450"/>
      <c r="AA122" s="453"/>
      <c r="AB122" s="1171"/>
      <c r="AC122" s="444"/>
      <c r="AD122" s="444"/>
      <c r="AE122" s="444"/>
      <c r="AF122" s="444"/>
      <c r="AG122" s="444"/>
      <c r="AH122" s="444"/>
      <c r="AI122" s="444"/>
      <c r="AJ122" s="444"/>
      <c r="AK122" s="444"/>
      <c r="AL122" s="444"/>
      <c r="AM122" s="444"/>
      <c r="AN122" s="444"/>
      <c r="AO122" s="444"/>
      <c r="AP122" s="444"/>
      <c r="AQ122" s="444"/>
      <c r="AR122" s="444"/>
      <c r="AS122" s="444"/>
      <c r="AT122" s="444"/>
      <c r="AU122" s="444"/>
      <c r="AV122" s="444"/>
      <c r="AW122" s="444"/>
      <c r="AX122" s="444"/>
      <c r="AY122" s="444"/>
      <c r="AZ122" s="444"/>
      <c r="BA122" s="444"/>
      <c r="BB122" s="444"/>
      <c r="BC122" s="444"/>
      <c r="BD122" s="444"/>
      <c r="BE122" s="444"/>
      <c r="BF122" s="444"/>
      <c r="BG122" s="444"/>
      <c r="BH122" s="444"/>
      <c r="BI122" s="444"/>
      <c r="BJ122" s="444"/>
      <c r="BK122" s="444"/>
      <c r="BL122" s="444"/>
      <c r="BM122" s="444"/>
      <c r="BN122" s="444"/>
      <c r="BO122" s="444"/>
      <c r="BP122" s="444"/>
      <c r="BQ122" s="444"/>
      <c r="BR122" s="444"/>
      <c r="BS122" s="444"/>
      <c r="BT122" s="444"/>
      <c r="BU122" s="444"/>
      <c r="BV122" s="444"/>
      <c r="BW122" s="444"/>
      <c r="BX122" s="444"/>
      <c r="BY122" s="444"/>
      <c r="BZ122" s="444"/>
      <c r="CA122" s="444"/>
      <c r="CB122" s="444"/>
      <c r="CC122" s="444"/>
      <c r="CD122" s="444"/>
      <c r="CE122" s="444"/>
      <c r="CF122" s="444"/>
      <c r="CG122" s="444"/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44"/>
      <c r="CU122" s="444"/>
      <c r="CV122" s="444"/>
      <c r="CW122" s="444"/>
      <c r="CX122" s="444"/>
      <c r="CY122" s="444"/>
      <c r="CZ122" s="444"/>
      <c r="DA122" s="444"/>
      <c r="DB122" s="444"/>
      <c r="DC122" s="444"/>
      <c r="DD122" s="444"/>
      <c r="DE122" s="444"/>
      <c r="DF122" s="444"/>
      <c r="DG122" s="444"/>
      <c r="DH122" s="444"/>
      <c r="DI122" s="444"/>
      <c r="DJ122" s="444"/>
      <c r="DK122" s="444"/>
      <c r="DL122" s="444"/>
      <c r="DM122" s="444"/>
      <c r="DN122" s="444"/>
      <c r="DO122" s="444"/>
      <c r="DP122" s="444"/>
      <c r="DQ122" s="444"/>
      <c r="DR122" s="444"/>
      <c r="DS122" s="444"/>
      <c r="DT122" s="444"/>
      <c r="DU122" s="444"/>
      <c r="DV122" s="444"/>
      <c r="DW122" s="444"/>
      <c r="DX122" s="444"/>
      <c r="DY122" s="444"/>
      <c r="DZ122" s="444"/>
      <c r="EA122" s="444"/>
      <c r="EB122" s="444"/>
      <c r="EC122" s="444"/>
      <c r="ED122" s="444"/>
      <c r="EE122" s="444"/>
      <c r="EF122" s="444"/>
      <c r="EG122" s="444"/>
      <c r="EH122" s="444"/>
      <c r="EI122" s="444"/>
      <c r="EJ122" s="444"/>
      <c r="EK122" s="444"/>
      <c r="EL122" s="444"/>
      <c r="EM122" s="444"/>
      <c r="EN122" s="444"/>
      <c r="EO122" s="444"/>
      <c r="EP122" s="444"/>
      <c r="EQ122" s="444"/>
      <c r="ER122" s="444"/>
      <c r="ES122" s="444"/>
      <c r="ET122" s="444"/>
      <c r="EU122" s="444"/>
      <c r="EV122" s="444"/>
      <c r="EW122" s="444"/>
      <c r="EX122" s="444"/>
      <c r="EY122" s="444"/>
      <c r="EZ122" s="444"/>
      <c r="FA122" s="444"/>
      <c r="FB122" s="444"/>
      <c r="FC122" s="444"/>
      <c r="FD122" s="444"/>
      <c r="FE122" s="444"/>
      <c r="FF122" s="444"/>
      <c r="FG122" s="444"/>
      <c r="FH122" s="444"/>
      <c r="FI122" s="444"/>
      <c r="FJ122" s="444"/>
      <c r="FK122" s="444"/>
      <c r="FL122" s="444"/>
      <c r="FM122" s="444"/>
      <c r="FN122" s="444"/>
      <c r="FO122" s="444"/>
      <c r="FP122" s="444"/>
      <c r="FQ122" s="444"/>
      <c r="FR122" s="444"/>
      <c r="FS122" s="444"/>
      <c r="FT122" s="444"/>
      <c r="FU122" s="444"/>
      <c r="FV122" s="444"/>
      <c r="FW122" s="444"/>
      <c r="FX122" s="444"/>
      <c r="FY122" s="444"/>
      <c r="FZ122" s="444"/>
      <c r="GA122" s="444"/>
      <c r="GB122" s="444"/>
      <c r="GC122" s="444"/>
      <c r="GD122" s="444"/>
      <c r="GE122" s="444"/>
      <c r="GF122" s="444"/>
      <c r="GG122" s="444"/>
      <c r="GH122" s="444"/>
      <c r="GI122" s="444"/>
      <c r="GJ122" s="444"/>
      <c r="GK122" s="444"/>
      <c r="GL122" s="444"/>
      <c r="GM122" s="444"/>
      <c r="GN122" s="444"/>
      <c r="GO122" s="444"/>
      <c r="GP122" s="444"/>
      <c r="GQ122" s="444"/>
      <c r="GR122" s="444"/>
      <c r="GS122" s="444"/>
      <c r="GT122" s="444"/>
      <c r="GU122" s="444"/>
      <c r="GV122" s="444"/>
      <c r="GW122" s="444"/>
      <c r="GX122" s="444"/>
      <c r="GY122" s="444"/>
      <c r="GZ122" s="444"/>
      <c r="HA122" s="444"/>
      <c r="HB122" s="444"/>
      <c r="HC122" s="444"/>
      <c r="HD122" s="444"/>
      <c r="HE122" s="444"/>
      <c r="HF122" s="444"/>
      <c r="HG122" s="444"/>
      <c r="HH122" s="444"/>
      <c r="HI122" s="444"/>
      <c r="HJ122" s="444"/>
      <c r="HK122" s="444"/>
      <c r="HL122" s="444"/>
      <c r="HM122" s="444"/>
      <c r="HN122" s="444"/>
      <c r="HO122" s="444"/>
      <c r="HP122" s="444"/>
      <c r="HQ122" s="444"/>
      <c r="HR122" s="444"/>
      <c r="HS122" s="444"/>
      <c r="HT122" s="444"/>
      <c r="HU122" s="444"/>
      <c r="HV122" s="444"/>
      <c r="HW122" s="444"/>
      <c r="HX122" s="444"/>
      <c r="HY122" s="444"/>
      <c r="HZ122" s="444"/>
      <c r="IA122" s="444"/>
      <c r="IB122" s="444"/>
      <c r="IC122" s="444"/>
      <c r="ID122" s="444"/>
      <c r="IE122" s="444"/>
      <c r="IF122" s="444"/>
      <c r="IG122" s="444"/>
      <c r="IH122" s="444"/>
      <c r="II122" s="444"/>
      <c r="IJ122" s="444"/>
      <c r="IK122" s="444"/>
      <c r="IL122" s="444"/>
      <c r="IM122" s="444"/>
      <c r="IN122" s="444"/>
      <c r="IO122" s="444"/>
      <c r="IP122" s="444"/>
      <c r="IQ122" s="444"/>
      <c r="IR122" s="444"/>
      <c r="IS122" s="444"/>
      <c r="IT122" s="444"/>
      <c r="IU122" s="444"/>
      <c r="IV122" s="444"/>
      <c r="IW122" s="444"/>
      <c r="IX122" s="444"/>
      <c r="IY122" s="444"/>
      <c r="IZ122" s="444"/>
      <c r="JA122" s="444"/>
      <c r="JB122" s="444"/>
      <c r="JC122" s="444"/>
      <c r="JD122" s="444"/>
      <c r="JE122" s="444"/>
      <c r="JF122" s="444"/>
      <c r="JG122" s="444"/>
      <c r="JH122" s="444"/>
      <c r="JI122" s="444"/>
      <c r="JJ122" s="444"/>
      <c r="JK122" s="444"/>
      <c r="JL122" s="444"/>
      <c r="JM122" s="444"/>
      <c r="JN122" s="444"/>
      <c r="JO122" s="444"/>
      <c r="JP122" s="444"/>
      <c r="JQ122" s="444"/>
      <c r="JR122" s="444"/>
      <c r="JS122" s="444"/>
      <c r="JT122" s="444"/>
      <c r="JU122" s="444"/>
      <c r="JV122" s="444"/>
      <c r="JW122" s="444"/>
      <c r="JX122" s="444"/>
      <c r="JY122" s="444"/>
      <c r="JZ122" s="444"/>
      <c r="KA122" s="444"/>
      <c r="KB122" s="444"/>
      <c r="KC122" s="444"/>
      <c r="KD122" s="444"/>
      <c r="KE122" s="444"/>
      <c r="KF122" s="444"/>
      <c r="KG122" s="444"/>
      <c r="KH122" s="444"/>
      <c r="KI122" s="444"/>
      <c r="KJ122" s="444"/>
      <c r="KK122" s="444"/>
      <c r="KL122" s="444"/>
      <c r="KM122" s="444"/>
      <c r="KN122" s="444"/>
      <c r="KO122" s="444"/>
      <c r="KP122" s="444"/>
      <c r="KQ122" s="444"/>
      <c r="KR122" s="444"/>
      <c r="KS122" s="444"/>
      <c r="KT122" s="444"/>
      <c r="KU122" s="444"/>
      <c r="KV122" s="444"/>
      <c r="KW122" s="444"/>
      <c r="KX122" s="444"/>
      <c r="KY122" s="444"/>
      <c r="KZ122" s="444"/>
      <c r="LA122" s="444"/>
      <c r="LB122" s="444"/>
      <c r="LC122" s="444"/>
      <c r="LD122" s="444"/>
      <c r="LE122" s="444"/>
      <c r="LF122" s="444"/>
      <c r="LG122" s="444"/>
      <c r="LH122" s="444"/>
      <c r="LI122" s="444"/>
      <c r="LJ122" s="444"/>
      <c r="LK122" s="444"/>
      <c r="LL122" s="444"/>
      <c r="LM122" s="444"/>
      <c r="LN122" s="444"/>
      <c r="LO122" s="444"/>
      <c r="LP122" s="444"/>
      <c r="LQ122" s="444"/>
      <c r="LR122" s="444"/>
      <c r="LS122" s="444"/>
      <c r="LT122" s="444"/>
      <c r="LU122" s="444"/>
      <c r="LV122" s="444"/>
      <c r="LW122" s="444"/>
      <c r="LX122" s="444"/>
      <c r="LY122" s="444"/>
      <c r="LZ122" s="444"/>
      <c r="MA122" s="444"/>
      <c r="MB122" s="444"/>
      <c r="MC122" s="444"/>
      <c r="MD122" s="444"/>
      <c r="ME122" s="444"/>
      <c r="MF122" s="444"/>
      <c r="MG122" s="444"/>
      <c r="MH122" s="444"/>
      <c r="MI122" s="444"/>
      <c r="MJ122" s="444"/>
      <c r="MK122" s="444"/>
      <c r="ML122" s="444"/>
      <c r="MM122" s="444"/>
      <c r="MN122" s="444"/>
      <c r="MO122" s="444"/>
      <c r="MP122" s="444"/>
      <c r="MQ122" s="444"/>
      <c r="MR122" s="444"/>
      <c r="MS122" s="444"/>
      <c r="MT122" s="444"/>
      <c r="MU122" s="444"/>
      <c r="MV122" s="444"/>
      <c r="MW122" s="444"/>
      <c r="MX122" s="444"/>
      <c r="MY122" s="444"/>
      <c r="MZ122" s="444"/>
      <c r="NA122" s="444"/>
      <c r="NB122" s="444"/>
      <c r="NC122" s="444"/>
      <c r="ND122" s="444"/>
      <c r="NE122" s="444"/>
      <c r="NF122" s="444"/>
      <c r="NG122" s="444"/>
      <c r="NH122" s="444"/>
      <c r="NI122" s="444"/>
      <c r="NJ122" s="444"/>
      <c r="NK122" s="444"/>
      <c r="NL122" s="444"/>
      <c r="NM122" s="444"/>
      <c r="NN122" s="444"/>
      <c r="NO122" s="444"/>
      <c r="NP122" s="444"/>
      <c r="NQ122" s="444"/>
      <c r="NR122" s="444"/>
      <c r="NS122" s="444"/>
      <c r="NT122" s="444"/>
      <c r="NU122" s="444"/>
      <c r="NV122" s="444"/>
      <c r="NW122" s="444"/>
      <c r="NX122" s="444"/>
      <c r="NY122" s="444"/>
      <c r="NZ122" s="444"/>
      <c r="OA122" s="444"/>
      <c r="OB122" s="444"/>
      <c r="OC122" s="444"/>
      <c r="OD122" s="444"/>
      <c r="OE122" s="444"/>
      <c r="OF122" s="444"/>
      <c r="OG122" s="444"/>
      <c r="OH122" s="444"/>
      <c r="OI122" s="444"/>
      <c r="OJ122" s="444"/>
      <c r="OK122" s="444"/>
      <c r="OL122" s="444"/>
      <c r="OM122" s="444"/>
      <c r="ON122" s="444"/>
      <c r="OO122" s="444"/>
      <c r="OP122" s="444"/>
      <c r="OQ122" s="444"/>
      <c r="OR122" s="444"/>
      <c r="OS122" s="444"/>
      <c r="OT122" s="444"/>
      <c r="OU122" s="444"/>
      <c r="OV122" s="444"/>
      <c r="OW122" s="444"/>
      <c r="OX122" s="444"/>
      <c r="OY122" s="444"/>
      <c r="OZ122" s="444"/>
      <c r="PA122" s="444"/>
      <c r="PB122" s="444"/>
      <c r="PC122" s="444"/>
      <c r="PD122" s="444"/>
      <c r="PE122" s="444"/>
      <c r="PF122" s="444"/>
      <c r="PG122" s="444"/>
      <c r="PH122" s="444"/>
      <c r="PI122" s="444"/>
      <c r="PJ122" s="444"/>
      <c r="PK122" s="444"/>
      <c r="PL122" s="444"/>
      <c r="PM122" s="444"/>
      <c r="PN122" s="444"/>
      <c r="PO122" s="444"/>
      <c r="PP122" s="444"/>
      <c r="PQ122" s="444"/>
      <c r="PR122" s="444"/>
      <c r="PS122" s="444"/>
      <c r="PT122" s="444"/>
      <c r="PU122" s="444"/>
      <c r="PV122" s="444"/>
      <c r="PW122" s="444"/>
      <c r="PX122" s="444"/>
      <c r="PY122" s="444"/>
      <c r="PZ122" s="444"/>
      <c r="QA122" s="444"/>
      <c r="QB122" s="444"/>
      <c r="QC122" s="444"/>
      <c r="QD122" s="444"/>
      <c r="QE122" s="444"/>
      <c r="QF122" s="444"/>
      <c r="QG122" s="444"/>
      <c r="QH122" s="444"/>
      <c r="QI122" s="444"/>
      <c r="QJ122" s="444"/>
      <c r="QK122" s="444"/>
      <c r="QL122" s="444"/>
      <c r="QM122" s="444"/>
      <c r="QN122" s="444"/>
      <c r="QO122" s="444"/>
      <c r="QP122" s="444"/>
      <c r="QQ122" s="444"/>
      <c r="QR122" s="444"/>
      <c r="QS122" s="444"/>
      <c r="QT122" s="444"/>
      <c r="QU122" s="444"/>
      <c r="QV122" s="444"/>
      <c r="QW122" s="444"/>
      <c r="QX122" s="444"/>
      <c r="QY122" s="444"/>
      <c r="QZ122" s="444"/>
      <c r="RA122" s="444"/>
      <c r="RB122" s="444"/>
      <c r="RC122" s="444"/>
      <c r="RD122" s="444"/>
      <c r="RE122" s="444"/>
      <c r="RF122" s="444"/>
      <c r="RG122" s="444"/>
      <c r="RH122" s="444"/>
      <c r="RI122" s="444"/>
      <c r="RJ122" s="444"/>
      <c r="RK122" s="444"/>
      <c r="RL122" s="444"/>
      <c r="RM122" s="444"/>
      <c r="RN122" s="444"/>
      <c r="RO122" s="444"/>
      <c r="RP122" s="444"/>
      <c r="RQ122" s="444"/>
      <c r="RR122" s="444"/>
      <c r="RS122" s="444"/>
      <c r="RT122" s="444"/>
      <c r="RU122" s="444"/>
      <c r="RV122" s="444"/>
      <c r="RW122" s="444"/>
      <c r="RX122" s="444"/>
      <c r="RY122" s="444"/>
      <c r="RZ122" s="444"/>
      <c r="SA122" s="444"/>
      <c r="SB122" s="444"/>
      <c r="SC122" s="444"/>
      <c r="SD122" s="444"/>
      <c r="SE122" s="444"/>
      <c r="SF122" s="444"/>
      <c r="SG122" s="444"/>
      <c r="SH122" s="444"/>
      <c r="SI122" s="444"/>
      <c r="SJ122" s="444"/>
      <c r="SK122" s="444"/>
      <c r="SL122" s="444"/>
      <c r="SM122" s="444"/>
      <c r="SN122" s="444"/>
      <c r="SO122" s="444"/>
      <c r="SP122" s="444"/>
      <c r="SQ122" s="444"/>
      <c r="SR122" s="444"/>
      <c r="SS122" s="444"/>
      <c r="ST122" s="444"/>
      <c r="SU122" s="444"/>
      <c r="SV122" s="444"/>
      <c r="SW122" s="444"/>
      <c r="SX122" s="444"/>
      <c r="SY122" s="444"/>
      <c r="SZ122" s="444"/>
      <c r="TA122" s="444"/>
      <c r="TB122" s="444"/>
      <c r="TC122" s="444"/>
      <c r="TD122" s="444"/>
      <c r="TE122" s="444"/>
      <c r="TF122" s="444"/>
      <c r="TG122" s="444"/>
      <c r="TH122" s="444"/>
      <c r="TI122" s="444"/>
      <c r="TJ122" s="444"/>
      <c r="TK122" s="444"/>
      <c r="TL122" s="444"/>
      <c r="TM122" s="444"/>
      <c r="TN122" s="444"/>
      <c r="TO122" s="444"/>
      <c r="TP122" s="444"/>
      <c r="TQ122" s="444"/>
      <c r="TR122" s="444"/>
      <c r="TS122" s="444"/>
      <c r="TT122" s="444"/>
      <c r="TU122" s="444"/>
      <c r="TV122" s="444"/>
      <c r="TW122" s="444"/>
      <c r="TX122" s="444"/>
      <c r="TY122" s="444"/>
      <c r="TZ122" s="444"/>
      <c r="UA122" s="444"/>
      <c r="UB122" s="444"/>
      <c r="UC122" s="444"/>
      <c r="UD122" s="444"/>
      <c r="UE122" s="444"/>
      <c r="UF122" s="444"/>
      <c r="UG122" s="444"/>
      <c r="UH122" s="444"/>
      <c r="UI122" s="444"/>
      <c r="UJ122" s="444"/>
      <c r="UK122" s="444"/>
      <c r="UL122" s="444"/>
      <c r="UM122" s="444"/>
      <c r="UN122" s="444"/>
      <c r="UO122" s="444"/>
      <c r="UP122" s="444"/>
      <c r="UQ122" s="444"/>
      <c r="UR122" s="444"/>
      <c r="US122" s="444"/>
      <c r="UT122" s="444"/>
      <c r="UU122" s="444"/>
      <c r="UV122" s="444"/>
      <c r="UW122" s="444"/>
      <c r="UX122" s="444"/>
      <c r="UY122" s="444"/>
      <c r="UZ122" s="444"/>
      <c r="VA122" s="444"/>
      <c r="VB122" s="444"/>
      <c r="VC122" s="444"/>
      <c r="VD122" s="444"/>
      <c r="VE122" s="444"/>
      <c r="VF122" s="444"/>
      <c r="VG122" s="444"/>
      <c r="VH122" s="444"/>
      <c r="VI122" s="444"/>
      <c r="VJ122" s="444"/>
      <c r="VK122" s="444"/>
      <c r="VL122" s="444"/>
      <c r="VM122" s="444"/>
      <c r="VN122" s="444"/>
      <c r="VO122" s="444"/>
      <c r="VP122" s="444"/>
      <c r="VQ122" s="444"/>
      <c r="VR122" s="444"/>
      <c r="VS122" s="444"/>
      <c r="VT122" s="444"/>
      <c r="VU122" s="444"/>
      <c r="VV122" s="444"/>
      <c r="VW122" s="444"/>
      <c r="VX122" s="444"/>
      <c r="VY122" s="444"/>
      <c r="VZ122" s="444"/>
      <c r="WA122" s="444"/>
      <c r="WB122" s="444"/>
      <c r="WC122" s="444"/>
      <c r="WD122" s="444"/>
      <c r="WE122" s="444"/>
      <c r="WF122" s="444"/>
      <c r="WG122" s="444"/>
      <c r="WH122" s="444"/>
      <c r="WI122" s="444"/>
      <c r="WJ122" s="444"/>
      <c r="WK122" s="444"/>
      <c r="WL122" s="444"/>
      <c r="WM122" s="444"/>
      <c r="WN122" s="444"/>
      <c r="WO122" s="444"/>
      <c r="WP122" s="444"/>
      <c r="WQ122" s="444"/>
      <c r="WR122" s="444"/>
      <c r="WS122" s="444"/>
      <c r="WT122" s="444"/>
      <c r="WU122" s="444"/>
      <c r="WV122" s="444"/>
      <c r="WW122" s="444"/>
      <c r="WX122" s="444"/>
      <c r="WY122" s="444"/>
      <c r="WZ122" s="444"/>
      <c r="XA122" s="444"/>
      <c r="XB122" s="444"/>
      <c r="XC122" s="444"/>
      <c r="XD122" s="444"/>
      <c r="XE122" s="444"/>
      <c r="XF122" s="444"/>
      <c r="XG122" s="738"/>
    </row>
    <row r="123" spans="1:631" s="740" customFormat="1" ht="14.4">
      <c r="A123" s="444"/>
      <c r="B123" s="1163" t="s">
        <v>779</v>
      </c>
      <c r="C123" s="1164" t="s">
        <v>1427</v>
      </c>
      <c r="D123" s="1172">
        <v>15</v>
      </c>
      <c r="E123" s="374">
        <f t="shared" si="32"/>
        <v>2.2727263985224136E-2</v>
      </c>
      <c r="F123" s="1166" t="s">
        <v>32</v>
      </c>
      <c r="G123" s="1167">
        <v>155</v>
      </c>
      <c r="H123" s="1168">
        <f t="shared" si="27"/>
        <v>17</v>
      </c>
      <c r="I123" s="1169"/>
      <c r="J123" s="1169"/>
      <c r="K123" s="447">
        <f t="shared" si="22"/>
        <v>0</v>
      </c>
      <c r="L123" s="448">
        <v>2635</v>
      </c>
      <c r="M123" s="447"/>
      <c r="N123" s="1170"/>
      <c r="O123" s="1170"/>
      <c r="P123" s="449"/>
      <c r="Q123" s="1170"/>
      <c r="R123" s="449"/>
      <c r="S123" s="450"/>
      <c r="T123" s="449"/>
      <c r="U123" s="451">
        <v>0</v>
      </c>
      <c r="V123" s="450"/>
      <c r="W123" s="449"/>
      <c r="X123" s="449">
        <f>-PV(Discount_Rate,D123,U123)*G123</f>
        <v>0</v>
      </c>
      <c r="Y123" s="452">
        <f t="shared" ref="Y123" si="45">IF(L123=0,0,(HLOOKUP(F123,ACElectric_2014_2015,D123+1,FALSE)))</f>
        <v>0.80126065856156259</v>
      </c>
      <c r="Z123" s="450">
        <f t="shared" ref="Z123" si="46">Y123*L123</f>
        <v>2111.3218353097172</v>
      </c>
      <c r="AA123" s="453"/>
      <c r="AB123" s="1171"/>
      <c r="AC123" s="444"/>
      <c r="AD123" s="444"/>
      <c r="AE123" s="444"/>
      <c r="AF123" s="444"/>
      <c r="AG123" s="444"/>
      <c r="AH123" s="444"/>
      <c r="AI123" s="444"/>
      <c r="AJ123" s="444"/>
      <c r="AK123" s="444"/>
      <c r="AL123" s="444"/>
      <c r="AM123" s="444"/>
      <c r="AN123" s="444"/>
      <c r="AO123" s="444"/>
      <c r="AP123" s="444"/>
      <c r="AQ123" s="444"/>
      <c r="AR123" s="444"/>
      <c r="AS123" s="444"/>
      <c r="AT123" s="444"/>
      <c r="AU123" s="444"/>
      <c r="AV123" s="444"/>
      <c r="AW123" s="444"/>
      <c r="AX123" s="444"/>
      <c r="AY123" s="444"/>
      <c r="AZ123" s="444"/>
      <c r="BA123" s="444"/>
      <c r="BB123" s="444"/>
      <c r="BC123" s="444"/>
      <c r="BD123" s="444"/>
      <c r="BE123" s="444"/>
      <c r="BF123" s="444"/>
      <c r="BG123" s="444"/>
      <c r="BH123" s="444"/>
      <c r="BI123" s="444"/>
      <c r="BJ123" s="444"/>
      <c r="BK123" s="444"/>
      <c r="BL123" s="444"/>
      <c r="BM123" s="444"/>
      <c r="BN123" s="444"/>
      <c r="BO123" s="444"/>
      <c r="BP123" s="444"/>
      <c r="BQ123" s="444"/>
      <c r="BR123" s="444"/>
      <c r="BS123" s="444"/>
      <c r="BT123" s="444"/>
      <c r="BU123" s="444"/>
      <c r="BV123" s="444"/>
      <c r="BW123" s="444"/>
      <c r="BX123" s="444"/>
      <c r="BY123" s="444"/>
      <c r="BZ123" s="444"/>
      <c r="CA123" s="444"/>
      <c r="CB123" s="444"/>
      <c r="CC123" s="444"/>
      <c r="CD123" s="444"/>
      <c r="CE123" s="444"/>
      <c r="CF123" s="444"/>
      <c r="CG123" s="444"/>
      <c r="CH123" s="444"/>
      <c r="CI123" s="444"/>
      <c r="CJ123" s="444"/>
      <c r="CK123" s="444"/>
      <c r="CL123" s="444"/>
      <c r="CM123" s="444"/>
      <c r="CN123" s="444"/>
      <c r="CO123" s="444"/>
      <c r="CP123" s="444"/>
      <c r="CQ123" s="444"/>
      <c r="CR123" s="444"/>
      <c r="CS123" s="444"/>
      <c r="CT123" s="444"/>
      <c r="CU123" s="444"/>
      <c r="CV123" s="444"/>
      <c r="CW123" s="444"/>
      <c r="CX123" s="444"/>
      <c r="CY123" s="444"/>
      <c r="CZ123" s="444"/>
      <c r="DA123" s="444"/>
      <c r="DB123" s="444"/>
      <c r="DC123" s="444"/>
      <c r="DD123" s="444"/>
      <c r="DE123" s="444"/>
      <c r="DF123" s="444"/>
      <c r="DG123" s="444"/>
      <c r="DH123" s="444"/>
      <c r="DI123" s="444"/>
      <c r="DJ123" s="444"/>
      <c r="DK123" s="444"/>
      <c r="DL123" s="444"/>
      <c r="DM123" s="444"/>
      <c r="DN123" s="444"/>
      <c r="DO123" s="444"/>
      <c r="DP123" s="444"/>
      <c r="DQ123" s="444"/>
      <c r="DR123" s="444"/>
      <c r="DS123" s="444"/>
      <c r="DT123" s="444"/>
      <c r="DU123" s="444"/>
      <c r="DV123" s="444"/>
      <c r="DW123" s="444"/>
      <c r="DX123" s="444"/>
      <c r="DY123" s="444"/>
      <c r="DZ123" s="444"/>
      <c r="EA123" s="444"/>
      <c r="EB123" s="444"/>
      <c r="EC123" s="444"/>
      <c r="ED123" s="444"/>
      <c r="EE123" s="444"/>
      <c r="EF123" s="444"/>
      <c r="EG123" s="444"/>
      <c r="EH123" s="444"/>
      <c r="EI123" s="444"/>
      <c r="EJ123" s="444"/>
      <c r="EK123" s="444"/>
      <c r="EL123" s="444"/>
      <c r="EM123" s="444"/>
      <c r="EN123" s="444"/>
      <c r="EO123" s="444"/>
      <c r="EP123" s="444"/>
      <c r="EQ123" s="444"/>
      <c r="ER123" s="444"/>
      <c r="ES123" s="444"/>
      <c r="ET123" s="444"/>
      <c r="EU123" s="444"/>
      <c r="EV123" s="444"/>
      <c r="EW123" s="444"/>
      <c r="EX123" s="444"/>
      <c r="EY123" s="444"/>
      <c r="EZ123" s="444"/>
      <c r="FA123" s="444"/>
      <c r="FB123" s="444"/>
      <c r="FC123" s="444"/>
      <c r="FD123" s="444"/>
      <c r="FE123" s="444"/>
      <c r="FF123" s="444"/>
      <c r="FG123" s="444"/>
      <c r="FH123" s="444"/>
      <c r="FI123" s="444"/>
      <c r="FJ123" s="444"/>
      <c r="FK123" s="444"/>
      <c r="FL123" s="444"/>
      <c r="FM123" s="444"/>
      <c r="FN123" s="444"/>
      <c r="FO123" s="444"/>
      <c r="FP123" s="444"/>
      <c r="FQ123" s="444"/>
      <c r="FR123" s="444"/>
      <c r="FS123" s="444"/>
      <c r="FT123" s="444"/>
      <c r="FU123" s="444"/>
      <c r="FV123" s="444"/>
      <c r="FW123" s="444"/>
      <c r="FX123" s="444"/>
      <c r="FY123" s="444"/>
      <c r="FZ123" s="444"/>
      <c r="GA123" s="444"/>
      <c r="GB123" s="444"/>
      <c r="GC123" s="444"/>
      <c r="GD123" s="444"/>
      <c r="GE123" s="444"/>
      <c r="GF123" s="444"/>
      <c r="GG123" s="444"/>
      <c r="GH123" s="444"/>
      <c r="GI123" s="444"/>
      <c r="GJ123" s="444"/>
      <c r="GK123" s="444"/>
      <c r="GL123" s="444"/>
      <c r="GM123" s="444"/>
      <c r="GN123" s="444"/>
      <c r="GO123" s="444"/>
      <c r="GP123" s="444"/>
      <c r="GQ123" s="444"/>
      <c r="GR123" s="444"/>
      <c r="GS123" s="444"/>
      <c r="GT123" s="444"/>
      <c r="GU123" s="444"/>
      <c r="GV123" s="444"/>
      <c r="GW123" s="444"/>
      <c r="GX123" s="444"/>
      <c r="GY123" s="444"/>
      <c r="GZ123" s="444"/>
      <c r="HA123" s="444"/>
      <c r="HB123" s="444"/>
      <c r="HC123" s="444"/>
      <c r="HD123" s="444"/>
      <c r="HE123" s="444"/>
      <c r="HF123" s="444"/>
      <c r="HG123" s="444"/>
      <c r="HH123" s="444"/>
      <c r="HI123" s="444"/>
      <c r="HJ123" s="444"/>
      <c r="HK123" s="444"/>
      <c r="HL123" s="444"/>
      <c r="HM123" s="444"/>
      <c r="HN123" s="444"/>
      <c r="HO123" s="444"/>
      <c r="HP123" s="444"/>
      <c r="HQ123" s="444"/>
      <c r="HR123" s="444"/>
      <c r="HS123" s="444"/>
      <c r="HT123" s="444"/>
      <c r="HU123" s="444"/>
      <c r="HV123" s="444"/>
      <c r="HW123" s="444"/>
      <c r="HX123" s="444"/>
      <c r="HY123" s="444"/>
      <c r="HZ123" s="444"/>
      <c r="IA123" s="444"/>
      <c r="IB123" s="444"/>
      <c r="IC123" s="444"/>
      <c r="ID123" s="444"/>
      <c r="IE123" s="444"/>
      <c r="IF123" s="444"/>
      <c r="IG123" s="444"/>
      <c r="IH123" s="444"/>
      <c r="II123" s="444"/>
      <c r="IJ123" s="444"/>
      <c r="IK123" s="444"/>
      <c r="IL123" s="444"/>
      <c r="IM123" s="444"/>
      <c r="IN123" s="444"/>
      <c r="IO123" s="444"/>
      <c r="IP123" s="444"/>
      <c r="IQ123" s="444"/>
      <c r="IR123" s="444"/>
      <c r="IS123" s="444"/>
      <c r="IT123" s="444"/>
      <c r="IU123" s="444"/>
      <c r="IV123" s="444"/>
      <c r="IW123" s="444"/>
      <c r="IX123" s="444"/>
      <c r="IY123" s="444"/>
      <c r="IZ123" s="444"/>
      <c r="JA123" s="444"/>
      <c r="JB123" s="444"/>
      <c r="JC123" s="444"/>
      <c r="JD123" s="444"/>
      <c r="JE123" s="444"/>
      <c r="JF123" s="444"/>
      <c r="JG123" s="444"/>
      <c r="JH123" s="444"/>
      <c r="JI123" s="444"/>
      <c r="JJ123" s="444"/>
      <c r="JK123" s="444"/>
      <c r="JL123" s="444"/>
      <c r="JM123" s="444"/>
      <c r="JN123" s="444"/>
      <c r="JO123" s="444"/>
      <c r="JP123" s="444"/>
      <c r="JQ123" s="444"/>
      <c r="JR123" s="444"/>
      <c r="JS123" s="444"/>
      <c r="JT123" s="444"/>
      <c r="JU123" s="444"/>
      <c r="JV123" s="444"/>
      <c r="JW123" s="444"/>
      <c r="JX123" s="444"/>
      <c r="JY123" s="444"/>
      <c r="JZ123" s="444"/>
      <c r="KA123" s="444"/>
      <c r="KB123" s="444"/>
      <c r="KC123" s="444"/>
      <c r="KD123" s="444"/>
      <c r="KE123" s="444"/>
      <c r="KF123" s="444"/>
      <c r="KG123" s="444"/>
      <c r="KH123" s="444"/>
      <c r="KI123" s="444"/>
      <c r="KJ123" s="444"/>
      <c r="KK123" s="444"/>
      <c r="KL123" s="444"/>
      <c r="KM123" s="444"/>
      <c r="KN123" s="444"/>
      <c r="KO123" s="444"/>
      <c r="KP123" s="444"/>
      <c r="KQ123" s="444"/>
      <c r="KR123" s="444"/>
      <c r="KS123" s="444"/>
      <c r="KT123" s="444"/>
      <c r="KU123" s="444"/>
      <c r="KV123" s="444"/>
      <c r="KW123" s="444"/>
      <c r="KX123" s="444"/>
      <c r="KY123" s="444"/>
      <c r="KZ123" s="444"/>
      <c r="LA123" s="444"/>
      <c r="LB123" s="444"/>
      <c r="LC123" s="444"/>
      <c r="LD123" s="444"/>
      <c r="LE123" s="444"/>
      <c r="LF123" s="444"/>
      <c r="LG123" s="444"/>
      <c r="LH123" s="444"/>
      <c r="LI123" s="444"/>
      <c r="LJ123" s="444"/>
      <c r="LK123" s="444"/>
      <c r="LL123" s="444"/>
      <c r="LM123" s="444"/>
      <c r="LN123" s="444"/>
      <c r="LO123" s="444"/>
      <c r="LP123" s="444"/>
      <c r="LQ123" s="444"/>
      <c r="LR123" s="444"/>
      <c r="LS123" s="444"/>
      <c r="LT123" s="444"/>
      <c r="LU123" s="444"/>
      <c r="LV123" s="444"/>
      <c r="LW123" s="444"/>
      <c r="LX123" s="444"/>
      <c r="LY123" s="444"/>
      <c r="LZ123" s="444"/>
      <c r="MA123" s="444"/>
      <c r="MB123" s="444"/>
      <c r="MC123" s="444"/>
      <c r="MD123" s="444"/>
      <c r="ME123" s="444"/>
      <c r="MF123" s="444"/>
      <c r="MG123" s="444"/>
      <c r="MH123" s="444"/>
      <c r="MI123" s="444"/>
      <c r="MJ123" s="444"/>
      <c r="MK123" s="444"/>
      <c r="ML123" s="444"/>
      <c r="MM123" s="444"/>
      <c r="MN123" s="444"/>
      <c r="MO123" s="444"/>
      <c r="MP123" s="444"/>
      <c r="MQ123" s="444"/>
      <c r="MR123" s="444"/>
      <c r="MS123" s="444"/>
      <c r="MT123" s="444"/>
      <c r="MU123" s="444"/>
      <c r="MV123" s="444"/>
      <c r="MW123" s="444"/>
      <c r="MX123" s="444"/>
      <c r="MY123" s="444"/>
      <c r="MZ123" s="444"/>
      <c r="NA123" s="444"/>
      <c r="NB123" s="444"/>
      <c r="NC123" s="444"/>
      <c r="ND123" s="444"/>
      <c r="NE123" s="444"/>
      <c r="NF123" s="444"/>
      <c r="NG123" s="444"/>
      <c r="NH123" s="444"/>
      <c r="NI123" s="444"/>
      <c r="NJ123" s="444"/>
      <c r="NK123" s="444"/>
      <c r="NL123" s="444"/>
      <c r="NM123" s="444"/>
      <c r="NN123" s="444"/>
      <c r="NO123" s="444"/>
      <c r="NP123" s="444"/>
      <c r="NQ123" s="444"/>
      <c r="NR123" s="444"/>
      <c r="NS123" s="444"/>
      <c r="NT123" s="444"/>
      <c r="NU123" s="444"/>
      <c r="NV123" s="444"/>
      <c r="NW123" s="444"/>
      <c r="NX123" s="444"/>
      <c r="NY123" s="444"/>
      <c r="NZ123" s="444"/>
      <c r="OA123" s="444"/>
      <c r="OB123" s="444"/>
      <c r="OC123" s="444"/>
      <c r="OD123" s="444"/>
      <c r="OE123" s="444"/>
      <c r="OF123" s="444"/>
      <c r="OG123" s="444"/>
      <c r="OH123" s="444"/>
      <c r="OI123" s="444"/>
      <c r="OJ123" s="444"/>
      <c r="OK123" s="444"/>
      <c r="OL123" s="444"/>
      <c r="OM123" s="444"/>
      <c r="ON123" s="444"/>
      <c r="OO123" s="444"/>
      <c r="OP123" s="444"/>
      <c r="OQ123" s="444"/>
      <c r="OR123" s="444"/>
      <c r="OS123" s="444"/>
      <c r="OT123" s="444"/>
      <c r="OU123" s="444"/>
      <c r="OV123" s="444"/>
      <c r="OW123" s="444"/>
      <c r="OX123" s="444"/>
      <c r="OY123" s="444"/>
      <c r="OZ123" s="444"/>
      <c r="PA123" s="444"/>
      <c r="PB123" s="444"/>
      <c r="PC123" s="444"/>
      <c r="PD123" s="444"/>
      <c r="PE123" s="444"/>
      <c r="PF123" s="444"/>
      <c r="PG123" s="444"/>
      <c r="PH123" s="444"/>
      <c r="PI123" s="444"/>
      <c r="PJ123" s="444"/>
      <c r="PK123" s="444"/>
      <c r="PL123" s="444"/>
      <c r="PM123" s="444"/>
      <c r="PN123" s="444"/>
      <c r="PO123" s="444"/>
      <c r="PP123" s="444"/>
      <c r="PQ123" s="444"/>
      <c r="PR123" s="444"/>
      <c r="PS123" s="444"/>
      <c r="PT123" s="444"/>
      <c r="PU123" s="444"/>
      <c r="PV123" s="444"/>
      <c r="PW123" s="444"/>
      <c r="PX123" s="444"/>
      <c r="PY123" s="444"/>
      <c r="PZ123" s="444"/>
      <c r="QA123" s="444"/>
      <c r="QB123" s="444"/>
      <c r="QC123" s="444"/>
      <c r="QD123" s="444"/>
      <c r="QE123" s="444"/>
      <c r="QF123" s="444"/>
      <c r="QG123" s="444"/>
      <c r="QH123" s="444"/>
      <c r="QI123" s="444"/>
      <c r="QJ123" s="444"/>
      <c r="QK123" s="444"/>
      <c r="QL123" s="444"/>
      <c r="QM123" s="444"/>
      <c r="QN123" s="444"/>
      <c r="QO123" s="444"/>
      <c r="QP123" s="444"/>
      <c r="QQ123" s="444"/>
      <c r="QR123" s="444"/>
      <c r="QS123" s="444"/>
      <c r="QT123" s="444"/>
      <c r="QU123" s="444"/>
      <c r="QV123" s="444"/>
      <c r="QW123" s="444"/>
      <c r="QX123" s="444"/>
      <c r="QY123" s="444"/>
      <c r="QZ123" s="444"/>
      <c r="RA123" s="444"/>
      <c r="RB123" s="444"/>
      <c r="RC123" s="444"/>
      <c r="RD123" s="444"/>
      <c r="RE123" s="444"/>
      <c r="RF123" s="444"/>
      <c r="RG123" s="444"/>
      <c r="RH123" s="444"/>
      <c r="RI123" s="444"/>
      <c r="RJ123" s="444"/>
      <c r="RK123" s="444"/>
      <c r="RL123" s="444"/>
      <c r="RM123" s="444"/>
      <c r="RN123" s="444"/>
      <c r="RO123" s="444"/>
      <c r="RP123" s="444"/>
      <c r="RQ123" s="444"/>
      <c r="RR123" s="444"/>
      <c r="RS123" s="444"/>
      <c r="RT123" s="444"/>
      <c r="RU123" s="444"/>
      <c r="RV123" s="444"/>
      <c r="RW123" s="444"/>
      <c r="RX123" s="444"/>
      <c r="RY123" s="444"/>
      <c r="RZ123" s="444"/>
      <c r="SA123" s="444"/>
      <c r="SB123" s="444"/>
      <c r="SC123" s="444"/>
      <c r="SD123" s="444"/>
      <c r="SE123" s="444"/>
      <c r="SF123" s="444"/>
      <c r="SG123" s="444"/>
      <c r="SH123" s="444"/>
      <c r="SI123" s="444"/>
      <c r="SJ123" s="444"/>
      <c r="SK123" s="444"/>
      <c r="SL123" s="444"/>
      <c r="SM123" s="444"/>
      <c r="SN123" s="444"/>
      <c r="SO123" s="444"/>
      <c r="SP123" s="444"/>
      <c r="SQ123" s="444"/>
      <c r="SR123" s="444"/>
      <c r="SS123" s="444"/>
      <c r="ST123" s="444"/>
      <c r="SU123" s="444"/>
      <c r="SV123" s="444"/>
      <c r="SW123" s="444"/>
      <c r="SX123" s="444"/>
      <c r="SY123" s="444"/>
      <c r="SZ123" s="444"/>
      <c r="TA123" s="444"/>
      <c r="TB123" s="444"/>
      <c r="TC123" s="444"/>
      <c r="TD123" s="444"/>
      <c r="TE123" s="444"/>
      <c r="TF123" s="444"/>
      <c r="TG123" s="444"/>
      <c r="TH123" s="444"/>
      <c r="TI123" s="444"/>
      <c r="TJ123" s="444"/>
      <c r="TK123" s="444"/>
      <c r="TL123" s="444"/>
      <c r="TM123" s="444"/>
      <c r="TN123" s="444"/>
      <c r="TO123" s="444"/>
      <c r="TP123" s="444"/>
      <c r="TQ123" s="444"/>
      <c r="TR123" s="444"/>
      <c r="TS123" s="444"/>
      <c r="TT123" s="444"/>
      <c r="TU123" s="444"/>
      <c r="TV123" s="444"/>
      <c r="TW123" s="444"/>
      <c r="TX123" s="444"/>
      <c r="TY123" s="444"/>
      <c r="TZ123" s="444"/>
      <c r="UA123" s="444"/>
      <c r="UB123" s="444"/>
      <c r="UC123" s="444"/>
      <c r="UD123" s="444"/>
      <c r="UE123" s="444"/>
      <c r="UF123" s="444"/>
      <c r="UG123" s="444"/>
      <c r="UH123" s="444"/>
      <c r="UI123" s="444"/>
      <c r="UJ123" s="444"/>
      <c r="UK123" s="444"/>
      <c r="UL123" s="444"/>
      <c r="UM123" s="444"/>
      <c r="UN123" s="444"/>
      <c r="UO123" s="444"/>
      <c r="UP123" s="444"/>
      <c r="UQ123" s="444"/>
      <c r="UR123" s="444"/>
      <c r="US123" s="444"/>
      <c r="UT123" s="444"/>
      <c r="UU123" s="444"/>
      <c r="UV123" s="444"/>
      <c r="UW123" s="444"/>
      <c r="UX123" s="444"/>
      <c r="UY123" s="444"/>
      <c r="UZ123" s="444"/>
      <c r="VA123" s="444"/>
      <c r="VB123" s="444"/>
      <c r="VC123" s="444"/>
      <c r="VD123" s="444"/>
      <c r="VE123" s="444"/>
      <c r="VF123" s="444"/>
      <c r="VG123" s="444"/>
      <c r="VH123" s="444"/>
      <c r="VI123" s="444"/>
      <c r="VJ123" s="444"/>
      <c r="VK123" s="444"/>
      <c r="VL123" s="444"/>
      <c r="VM123" s="444"/>
      <c r="VN123" s="444"/>
      <c r="VO123" s="444"/>
      <c r="VP123" s="444"/>
      <c r="VQ123" s="444"/>
      <c r="VR123" s="444"/>
      <c r="VS123" s="444"/>
      <c r="VT123" s="444"/>
      <c r="VU123" s="444"/>
      <c r="VV123" s="444"/>
      <c r="VW123" s="444"/>
      <c r="VX123" s="444"/>
      <c r="VY123" s="444"/>
      <c r="VZ123" s="444"/>
      <c r="WA123" s="444"/>
      <c r="WB123" s="444"/>
      <c r="WC123" s="444"/>
      <c r="WD123" s="444"/>
      <c r="WE123" s="444"/>
      <c r="WF123" s="444"/>
      <c r="WG123" s="444"/>
      <c r="WH123" s="444"/>
      <c r="WI123" s="444"/>
      <c r="WJ123" s="444"/>
      <c r="WK123" s="444"/>
      <c r="WL123" s="444"/>
      <c r="WM123" s="444"/>
      <c r="WN123" s="444"/>
      <c r="WO123" s="444"/>
      <c r="WP123" s="444"/>
      <c r="WQ123" s="444"/>
      <c r="WR123" s="444"/>
      <c r="WS123" s="444"/>
      <c r="WT123" s="444"/>
      <c r="WU123" s="444"/>
      <c r="WV123" s="444"/>
      <c r="WW123" s="444"/>
      <c r="WX123" s="444"/>
      <c r="WY123" s="444"/>
      <c r="WZ123" s="444"/>
      <c r="XA123" s="444"/>
      <c r="XB123" s="444"/>
      <c r="XC123" s="444"/>
      <c r="XD123" s="444"/>
      <c r="XE123" s="444"/>
      <c r="XF123" s="444"/>
      <c r="XG123" s="738"/>
    </row>
    <row r="124" spans="1:631" s="740" customFormat="1" ht="14.4">
      <c r="A124" s="444"/>
      <c r="B124" s="1163" t="s">
        <v>779</v>
      </c>
      <c r="C124" s="1164" t="s">
        <v>1428</v>
      </c>
      <c r="D124" s="1172"/>
      <c r="E124" s="374">
        <f t="shared" si="32"/>
        <v>0</v>
      </c>
      <c r="F124" s="1166"/>
      <c r="G124" s="1167">
        <v>2</v>
      </c>
      <c r="H124" s="1168">
        <f t="shared" si="27"/>
        <v>0</v>
      </c>
      <c r="I124" s="1169"/>
      <c r="J124" s="1169"/>
      <c r="K124" s="447">
        <f t="shared" si="22"/>
        <v>0</v>
      </c>
      <c r="L124" s="448">
        <v>0</v>
      </c>
      <c r="M124" s="447"/>
      <c r="N124" s="1170"/>
      <c r="O124" s="1170"/>
      <c r="P124" s="449"/>
      <c r="Q124" s="1170"/>
      <c r="R124" s="449"/>
      <c r="S124" s="450"/>
      <c r="T124" s="449"/>
      <c r="U124" s="451"/>
      <c r="V124" s="450"/>
      <c r="W124" s="449"/>
      <c r="X124" s="449"/>
      <c r="Y124" s="452"/>
      <c r="Z124" s="450"/>
      <c r="AA124" s="453"/>
      <c r="AB124" s="1171"/>
      <c r="AC124" s="444"/>
      <c r="AD124" s="444"/>
      <c r="AE124" s="444"/>
      <c r="AF124" s="444"/>
      <c r="AG124" s="444"/>
      <c r="AH124" s="444"/>
      <c r="AI124" s="444"/>
      <c r="AJ124" s="444"/>
      <c r="AK124" s="444"/>
      <c r="AL124" s="444"/>
      <c r="AM124" s="444"/>
      <c r="AN124" s="444"/>
      <c r="AO124" s="444"/>
      <c r="AP124" s="444"/>
      <c r="AQ124" s="444"/>
      <c r="AR124" s="444"/>
      <c r="AS124" s="444"/>
      <c r="AT124" s="444"/>
      <c r="AU124" s="444"/>
      <c r="AV124" s="444"/>
      <c r="AW124" s="444"/>
      <c r="AX124" s="444"/>
      <c r="AY124" s="444"/>
      <c r="AZ124" s="444"/>
      <c r="BA124" s="444"/>
      <c r="BB124" s="444"/>
      <c r="BC124" s="444"/>
      <c r="BD124" s="444"/>
      <c r="BE124" s="444"/>
      <c r="BF124" s="444"/>
      <c r="BG124" s="444"/>
      <c r="BH124" s="444"/>
      <c r="BI124" s="444"/>
      <c r="BJ124" s="444"/>
      <c r="BK124" s="444"/>
      <c r="BL124" s="444"/>
      <c r="BM124" s="444"/>
      <c r="BN124" s="444"/>
      <c r="BO124" s="444"/>
      <c r="BP124" s="444"/>
      <c r="BQ124" s="444"/>
      <c r="BR124" s="444"/>
      <c r="BS124" s="444"/>
      <c r="BT124" s="444"/>
      <c r="BU124" s="444"/>
      <c r="BV124" s="444"/>
      <c r="BW124" s="444"/>
      <c r="BX124" s="444"/>
      <c r="BY124" s="444"/>
      <c r="BZ124" s="444"/>
      <c r="CA124" s="444"/>
      <c r="CB124" s="444"/>
      <c r="CC124" s="444"/>
      <c r="CD124" s="444"/>
      <c r="CE124" s="444"/>
      <c r="CF124" s="444"/>
      <c r="CG124" s="444"/>
      <c r="CH124" s="444"/>
      <c r="CI124" s="444"/>
      <c r="CJ124" s="444"/>
      <c r="CK124" s="444"/>
      <c r="CL124" s="444"/>
      <c r="CM124" s="444"/>
      <c r="CN124" s="444"/>
      <c r="CO124" s="444"/>
      <c r="CP124" s="444"/>
      <c r="CQ124" s="444"/>
      <c r="CR124" s="444"/>
      <c r="CS124" s="444"/>
      <c r="CT124" s="444"/>
      <c r="CU124" s="444"/>
      <c r="CV124" s="444"/>
      <c r="CW124" s="444"/>
      <c r="CX124" s="444"/>
      <c r="CY124" s="444"/>
      <c r="CZ124" s="444"/>
      <c r="DA124" s="444"/>
      <c r="DB124" s="444"/>
      <c r="DC124" s="444"/>
      <c r="DD124" s="444"/>
      <c r="DE124" s="444"/>
      <c r="DF124" s="444"/>
      <c r="DG124" s="444"/>
      <c r="DH124" s="444"/>
      <c r="DI124" s="444"/>
      <c r="DJ124" s="444"/>
      <c r="DK124" s="444"/>
      <c r="DL124" s="444"/>
      <c r="DM124" s="444"/>
      <c r="DN124" s="444"/>
      <c r="DO124" s="444"/>
      <c r="DP124" s="444"/>
      <c r="DQ124" s="444"/>
      <c r="DR124" s="444"/>
      <c r="DS124" s="444"/>
      <c r="DT124" s="444"/>
      <c r="DU124" s="444"/>
      <c r="DV124" s="444"/>
      <c r="DW124" s="444"/>
      <c r="DX124" s="444"/>
      <c r="DY124" s="444"/>
      <c r="DZ124" s="444"/>
      <c r="EA124" s="444"/>
      <c r="EB124" s="444"/>
      <c r="EC124" s="444"/>
      <c r="ED124" s="444"/>
      <c r="EE124" s="444"/>
      <c r="EF124" s="444"/>
      <c r="EG124" s="444"/>
      <c r="EH124" s="444"/>
      <c r="EI124" s="444"/>
      <c r="EJ124" s="444"/>
      <c r="EK124" s="444"/>
      <c r="EL124" s="444"/>
      <c r="EM124" s="444"/>
      <c r="EN124" s="444"/>
      <c r="EO124" s="444"/>
      <c r="EP124" s="444"/>
      <c r="EQ124" s="444"/>
      <c r="ER124" s="444"/>
      <c r="ES124" s="444"/>
      <c r="ET124" s="444"/>
      <c r="EU124" s="444"/>
      <c r="EV124" s="444"/>
      <c r="EW124" s="444"/>
      <c r="EX124" s="444"/>
      <c r="EY124" s="444"/>
      <c r="EZ124" s="444"/>
      <c r="FA124" s="444"/>
      <c r="FB124" s="444"/>
      <c r="FC124" s="444"/>
      <c r="FD124" s="444"/>
      <c r="FE124" s="444"/>
      <c r="FF124" s="444"/>
      <c r="FG124" s="444"/>
      <c r="FH124" s="444"/>
      <c r="FI124" s="444"/>
      <c r="FJ124" s="444"/>
      <c r="FK124" s="444"/>
      <c r="FL124" s="444"/>
      <c r="FM124" s="444"/>
      <c r="FN124" s="444"/>
      <c r="FO124" s="444"/>
      <c r="FP124" s="444"/>
      <c r="FQ124" s="444"/>
      <c r="FR124" s="444"/>
      <c r="FS124" s="444"/>
      <c r="FT124" s="444"/>
      <c r="FU124" s="444"/>
      <c r="FV124" s="444"/>
      <c r="FW124" s="444"/>
      <c r="FX124" s="444"/>
      <c r="FY124" s="444"/>
      <c r="FZ124" s="444"/>
      <c r="GA124" s="444"/>
      <c r="GB124" s="444"/>
      <c r="GC124" s="444"/>
      <c r="GD124" s="444"/>
      <c r="GE124" s="444"/>
      <c r="GF124" s="444"/>
      <c r="GG124" s="444"/>
      <c r="GH124" s="444"/>
      <c r="GI124" s="444"/>
      <c r="GJ124" s="444"/>
      <c r="GK124" s="444"/>
      <c r="GL124" s="444"/>
      <c r="GM124" s="444"/>
      <c r="GN124" s="444"/>
      <c r="GO124" s="444"/>
      <c r="GP124" s="444"/>
      <c r="GQ124" s="444"/>
      <c r="GR124" s="444"/>
      <c r="GS124" s="444"/>
      <c r="GT124" s="444"/>
      <c r="GU124" s="444"/>
      <c r="GV124" s="444"/>
      <c r="GW124" s="444"/>
      <c r="GX124" s="444"/>
      <c r="GY124" s="444"/>
      <c r="GZ124" s="444"/>
      <c r="HA124" s="444"/>
      <c r="HB124" s="444"/>
      <c r="HC124" s="444"/>
      <c r="HD124" s="444"/>
      <c r="HE124" s="444"/>
      <c r="HF124" s="444"/>
      <c r="HG124" s="444"/>
      <c r="HH124" s="444"/>
      <c r="HI124" s="444"/>
      <c r="HJ124" s="444"/>
      <c r="HK124" s="444"/>
      <c r="HL124" s="444"/>
      <c r="HM124" s="444"/>
      <c r="HN124" s="444"/>
      <c r="HO124" s="444"/>
      <c r="HP124" s="444"/>
      <c r="HQ124" s="444"/>
      <c r="HR124" s="444"/>
      <c r="HS124" s="444"/>
      <c r="HT124" s="444"/>
      <c r="HU124" s="444"/>
      <c r="HV124" s="444"/>
      <c r="HW124" s="444"/>
      <c r="HX124" s="444"/>
      <c r="HY124" s="444"/>
      <c r="HZ124" s="444"/>
      <c r="IA124" s="444"/>
      <c r="IB124" s="444"/>
      <c r="IC124" s="444"/>
      <c r="ID124" s="444"/>
      <c r="IE124" s="444"/>
      <c r="IF124" s="444"/>
      <c r="IG124" s="444"/>
      <c r="IH124" s="444"/>
      <c r="II124" s="444"/>
      <c r="IJ124" s="444"/>
      <c r="IK124" s="444"/>
      <c r="IL124" s="444"/>
      <c r="IM124" s="444"/>
      <c r="IN124" s="444"/>
      <c r="IO124" s="444"/>
      <c r="IP124" s="444"/>
      <c r="IQ124" s="444"/>
      <c r="IR124" s="444"/>
      <c r="IS124" s="444"/>
      <c r="IT124" s="444"/>
      <c r="IU124" s="444"/>
      <c r="IV124" s="444"/>
      <c r="IW124" s="444"/>
      <c r="IX124" s="444"/>
      <c r="IY124" s="444"/>
      <c r="IZ124" s="444"/>
      <c r="JA124" s="444"/>
      <c r="JB124" s="444"/>
      <c r="JC124" s="444"/>
      <c r="JD124" s="444"/>
      <c r="JE124" s="444"/>
      <c r="JF124" s="444"/>
      <c r="JG124" s="444"/>
      <c r="JH124" s="444"/>
      <c r="JI124" s="444"/>
      <c r="JJ124" s="444"/>
      <c r="JK124" s="444"/>
      <c r="JL124" s="444"/>
      <c r="JM124" s="444"/>
      <c r="JN124" s="444"/>
      <c r="JO124" s="444"/>
      <c r="JP124" s="444"/>
      <c r="JQ124" s="444"/>
      <c r="JR124" s="444"/>
      <c r="JS124" s="444"/>
      <c r="JT124" s="444"/>
      <c r="JU124" s="444"/>
      <c r="JV124" s="444"/>
      <c r="JW124" s="444"/>
      <c r="JX124" s="444"/>
      <c r="JY124" s="444"/>
      <c r="JZ124" s="444"/>
      <c r="KA124" s="444"/>
      <c r="KB124" s="444"/>
      <c r="KC124" s="444"/>
      <c r="KD124" s="444"/>
      <c r="KE124" s="444"/>
      <c r="KF124" s="444"/>
      <c r="KG124" s="444"/>
      <c r="KH124" s="444"/>
      <c r="KI124" s="444"/>
      <c r="KJ124" s="444"/>
      <c r="KK124" s="444"/>
      <c r="KL124" s="444"/>
      <c r="KM124" s="444"/>
      <c r="KN124" s="444"/>
      <c r="KO124" s="444"/>
      <c r="KP124" s="444"/>
      <c r="KQ124" s="444"/>
      <c r="KR124" s="444"/>
      <c r="KS124" s="444"/>
      <c r="KT124" s="444"/>
      <c r="KU124" s="444"/>
      <c r="KV124" s="444"/>
      <c r="KW124" s="444"/>
      <c r="KX124" s="444"/>
      <c r="KY124" s="444"/>
      <c r="KZ124" s="444"/>
      <c r="LA124" s="444"/>
      <c r="LB124" s="444"/>
      <c r="LC124" s="444"/>
      <c r="LD124" s="444"/>
      <c r="LE124" s="444"/>
      <c r="LF124" s="444"/>
      <c r="LG124" s="444"/>
      <c r="LH124" s="444"/>
      <c r="LI124" s="444"/>
      <c r="LJ124" s="444"/>
      <c r="LK124" s="444"/>
      <c r="LL124" s="444"/>
      <c r="LM124" s="444"/>
      <c r="LN124" s="444"/>
      <c r="LO124" s="444"/>
      <c r="LP124" s="444"/>
      <c r="LQ124" s="444"/>
      <c r="LR124" s="444"/>
      <c r="LS124" s="444"/>
      <c r="LT124" s="444"/>
      <c r="LU124" s="444"/>
      <c r="LV124" s="444"/>
      <c r="LW124" s="444"/>
      <c r="LX124" s="444"/>
      <c r="LY124" s="444"/>
      <c r="LZ124" s="444"/>
      <c r="MA124" s="444"/>
      <c r="MB124" s="444"/>
      <c r="MC124" s="444"/>
      <c r="MD124" s="444"/>
      <c r="ME124" s="444"/>
      <c r="MF124" s="444"/>
      <c r="MG124" s="444"/>
      <c r="MH124" s="444"/>
      <c r="MI124" s="444"/>
      <c r="MJ124" s="444"/>
      <c r="MK124" s="444"/>
      <c r="ML124" s="444"/>
      <c r="MM124" s="444"/>
      <c r="MN124" s="444"/>
      <c r="MO124" s="444"/>
      <c r="MP124" s="444"/>
      <c r="MQ124" s="444"/>
      <c r="MR124" s="444"/>
      <c r="MS124" s="444"/>
      <c r="MT124" s="444"/>
      <c r="MU124" s="444"/>
      <c r="MV124" s="444"/>
      <c r="MW124" s="444"/>
      <c r="MX124" s="444"/>
      <c r="MY124" s="444"/>
      <c r="MZ124" s="444"/>
      <c r="NA124" s="444"/>
      <c r="NB124" s="444"/>
      <c r="NC124" s="444"/>
      <c r="ND124" s="444"/>
      <c r="NE124" s="444"/>
      <c r="NF124" s="444"/>
      <c r="NG124" s="444"/>
      <c r="NH124" s="444"/>
      <c r="NI124" s="444"/>
      <c r="NJ124" s="444"/>
      <c r="NK124" s="444"/>
      <c r="NL124" s="444"/>
      <c r="NM124" s="444"/>
      <c r="NN124" s="444"/>
      <c r="NO124" s="444"/>
      <c r="NP124" s="444"/>
      <c r="NQ124" s="444"/>
      <c r="NR124" s="444"/>
      <c r="NS124" s="444"/>
      <c r="NT124" s="444"/>
      <c r="NU124" s="444"/>
      <c r="NV124" s="444"/>
      <c r="NW124" s="444"/>
      <c r="NX124" s="444"/>
      <c r="NY124" s="444"/>
      <c r="NZ124" s="444"/>
      <c r="OA124" s="444"/>
      <c r="OB124" s="444"/>
      <c r="OC124" s="444"/>
      <c r="OD124" s="444"/>
      <c r="OE124" s="444"/>
      <c r="OF124" s="444"/>
      <c r="OG124" s="444"/>
      <c r="OH124" s="444"/>
      <c r="OI124" s="444"/>
      <c r="OJ124" s="444"/>
      <c r="OK124" s="444"/>
      <c r="OL124" s="444"/>
      <c r="OM124" s="444"/>
      <c r="ON124" s="444"/>
      <c r="OO124" s="444"/>
      <c r="OP124" s="444"/>
      <c r="OQ124" s="444"/>
      <c r="OR124" s="444"/>
      <c r="OS124" s="444"/>
      <c r="OT124" s="444"/>
      <c r="OU124" s="444"/>
      <c r="OV124" s="444"/>
      <c r="OW124" s="444"/>
      <c r="OX124" s="444"/>
      <c r="OY124" s="444"/>
      <c r="OZ124" s="444"/>
      <c r="PA124" s="444"/>
      <c r="PB124" s="444"/>
      <c r="PC124" s="444"/>
      <c r="PD124" s="444"/>
      <c r="PE124" s="444"/>
      <c r="PF124" s="444"/>
      <c r="PG124" s="444"/>
      <c r="PH124" s="444"/>
      <c r="PI124" s="444"/>
      <c r="PJ124" s="444"/>
      <c r="PK124" s="444"/>
      <c r="PL124" s="444"/>
      <c r="PM124" s="444"/>
      <c r="PN124" s="444"/>
      <c r="PO124" s="444"/>
      <c r="PP124" s="444"/>
      <c r="PQ124" s="444"/>
      <c r="PR124" s="444"/>
      <c r="PS124" s="444"/>
      <c r="PT124" s="444"/>
      <c r="PU124" s="444"/>
      <c r="PV124" s="444"/>
      <c r="PW124" s="444"/>
      <c r="PX124" s="444"/>
      <c r="PY124" s="444"/>
      <c r="PZ124" s="444"/>
      <c r="QA124" s="444"/>
      <c r="QB124" s="444"/>
      <c r="QC124" s="444"/>
      <c r="QD124" s="444"/>
      <c r="QE124" s="444"/>
      <c r="QF124" s="444"/>
      <c r="QG124" s="444"/>
      <c r="QH124" s="444"/>
      <c r="QI124" s="444"/>
      <c r="QJ124" s="444"/>
      <c r="QK124" s="444"/>
      <c r="QL124" s="444"/>
      <c r="QM124" s="444"/>
      <c r="QN124" s="444"/>
      <c r="QO124" s="444"/>
      <c r="QP124" s="444"/>
      <c r="QQ124" s="444"/>
      <c r="QR124" s="444"/>
      <c r="QS124" s="444"/>
      <c r="QT124" s="444"/>
      <c r="QU124" s="444"/>
      <c r="QV124" s="444"/>
      <c r="QW124" s="444"/>
      <c r="QX124" s="444"/>
      <c r="QY124" s="444"/>
      <c r="QZ124" s="444"/>
      <c r="RA124" s="444"/>
      <c r="RB124" s="444"/>
      <c r="RC124" s="444"/>
      <c r="RD124" s="444"/>
      <c r="RE124" s="444"/>
      <c r="RF124" s="444"/>
      <c r="RG124" s="444"/>
      <c r="RH124" s="444"/>
      <c r="RI124" s="444"/>
      <c r="RJ124" s="444"/>
      <c r="RK124" s="444"/>
      <c r="RL124" s="444"/>
      <c r="RM124" s="444"/>
      <c r="RN124" s="444"/>
      <c r="RO124" s="444"/>
      <c r="RP124" s="444"/>
      <c r="RQ124" s="444"/>
      <c r="RR124" s="444"/>
      <c r="RS124" s="444"/>
      <c r="RT124" s="444"/>
      <c r="RU124" s="444"/>
      <c r="RV124" s="444"/>
      <c r="RW124" s="444"/>
      <c r="RX124" s="444"/>
      <c r="RY124" s="444"/>
      <c r="RZ124" s="444"/>
      <c r="SA124" s="444"/>
      <c r="SB124" s="444"/>
      <c r="SC124" s="444"/>
      <c r="SD124" s="444"/>
      <c r="SE124" s="444"/>
      <c r="SF124" s="444"/>
      <c r="SG124" s="444"/>
      <c r="SH124" s="444"/>
      <c r="SI124" s="444"/>
      <c r="SJ124" s="444"/>
      <c r="SK124" s="444"/>
      <c r="SL124" s="444"/>
      <c r="SM124" s="444"/>
      <c r="SN124" s="444"/>
      <c r="SO124" s="444"/>
      <c r="SP124" s="444"/>
      <c r="SQ124" s="444"/>
      <c r="SR124" s="444"/>
      <c r="SS124" s="444"/>
      <c r="ST124" s="444"/>
      <c r="SU124" s="444"/>
      <c r="SV124" s="444"/>
      <c r="SW124" s="444"/>
      <c r="SX124" s="444"/>
      <c r="SY124" s="444"/>
      <c r="SZ124" s="444"/>
      <c r="TA124" s="444"/>
      <c r="TB124" s="444"/>
      <c r="TC124" s="444"/>
      <c r="TD124" s="444"/>
      <c r="TE124" s="444"/>
      <c r="TF124" s="444"/>
      <c r="TG124" s="444"/>
      <c r="TH124" s="444"/>
      <c r="TI124" s="444"/>
      <c r="TJ124" s="444"/>
      <c r="TK124" s="444"/>
      <c r="TL124" s="444"/>
      <c r="TM124" s="444"/>
      <c r="TN124" s="444"/>
      <c r="TO124" s="444"/>
      <c r="TP124" s="444"/>
      <c r="TQ124" s="444"/>
      <c r="TR124" s="444"/>
      <c r="TS124" s="444"/>
      <c r="TT124" s="444"/>
      <c r="TU124" s="444"/>
      <c r="TV124" s="444"/>
      <c r="TW124" s="444"/>
      <c r="TX124" s="444"/>
      <c r="TY124" s="444"/>
      <c r="TZ124" s="444"/>
      <c r="UA124" s="444"/>
      <c r="UB124" s="444"/>
      <c r="UC124" s="444"/>
      <c r="UD124" s="444"/>
      <c r="UE124" s="444"/>
      <c r="UF124" s="444"/>
      <c r="UG124" s="444"/>
      <c r="UH124" s="444"/>
      <c r="UI124" s="444"/>
      <c r="UJ124" s="444"/>
      <c r="UK124" s="444"/>
      <c r="UL124" s="444"/>
      <c r="UM124" s="444"/>
      <c r="UN124" s="444"/>
      <c r="UO124" s="444"/>
      <c r="UP124" s="444"/>
      <c r="UQ124" s="444"/>
      <c r="UR124" s="444"/>
      <c r="US124" s="444"/>
      <c r="UT124" s="444"/>
      <c r="UU124" s="444"/>
      <c r="UV124" s="444"/>
      <c r="UW124" s="444"/>
      <c r="UX124" s="444"/>
      <c r="UY124" s="444"/>
      <c r="UZ124" s="444"/>
      <c r="VA124" s="444"/>
      <c r="VB124" s="444"/>
      <c r="VC124" s="444"/>
      <c r="VD124" s="444"/>
      <c r="VE124" s="444"/>
      <c r="VF124" s="444"/>
      <c r="VG124" s="444"/>
      <c r="VH124" s="444"/>
      <c r="VI124" s="444"/>
      <c r="VJ124" s="444"/>
      <c r="VK124" s="444"/>
      <c r="VL124" s="444"/>
      <c r="VM124" s="444"/>
      <c r="VN124" s="444"/>
      <c r="VO124" s="444"/>
      <c r="VP124" s="444"/>
      <c r="VQ124" s="444"/>
      <c r="VR124" s="444"/>
      <c r="VS124" s="444"/>
      <c r="VT124" s="444"/>
      <c r="VU124" s="444"/>
      <c r="VV124" s="444"/>
      <c r="VW124" s="444"/>
      <c r="VX124" s="444"/>
      <c r="VY124" s="444"/>
      <c r="VZ124" s="444"/>
      <c r="WA124" s="444"/>
      <c r="WB124" s="444"/>
      <c r="WC124" s="444"/>
      <c r="WD124" s="444"/>
      <c r="WE124" s="444"/>
      <c r="WF124" s="444"/>
      <c r="WG124" s="444"/>
      <c r="WH124" s="444"/>
      <c r="WI124" s="444"/>
      <c r="WJ124" s="444"/>
      <c r="WK124" s="444"/>
      <c r="WL124" s="444"/>
      <c r="WM124" s="444"/>
      <c r="WN124" s="444"/>
      <c r="WO124" s="444"/>
      <c r="WP124" s="444"/>
      <c r="WQ124" s="444"/>
      <c r="WR124" s="444"/>
      <c r="WS124" s="444"/>
      <c r="WT124" s="444"/>
      <c r="WU124" s="444"/>
      <c r="WV124" s="444"/>
      <c r="WW124" s="444"/>
      <c r="WX124" s="444"/>
      <c r="WY124" s="444"/>
      <c r="WZ124" s="444"/>
      <c r="XA124" s="444"/>
      <c r="XB124" s="444"/>
      <c r="XC124" s="444"/>
      <c r="XD124" s="444"/>
      <c r="XE124" s="444"/>
      <c r="XF124" s="444"/>
      <c r="XG124" s="738"/>
    </row>
    <row r="125" spans="1:631" s="740" customFormat="1" ht="14.4">
      <c r="A125" s="444"/>
      <c r="B125" s="1163" t="s">
        <v>779</v>
      </c>
      <c r="C125" s="1164" t="s">
        <v>1429</v>
      </c>
      <c r="D125" s="1172"/>
      <c r="E125" s="374">
        <f t="shared" si="32"/>
        <v>0</v>
      </c>
      <c r="F125" s="1166"/>
      <c r="G125" s="1167">
        <v>6</v>
      </c>
      <c r="H125" s="1168">
        <f t="shared" si="27"/>
        <v>0</v>
      </c>
      <c r="I125" s="1169"/>
      <c r="J125" s="1169"/>
      <c r="K125" s="447">
        <f t="shared" si="22"/>
        <v>0</v>
      </c>
      <c r="L125" s="448">
        <v>0</v>
      </c>
      <c r="M125" s="447"/>
      <c r="N125" s="1170"/>
      <c r="O125" s="1170"/>
      <c r="P125" s="449"/>
      <c r="Q125" s="1170"/>
      <c r="R125" s="449"/>
      <c r="S125" s="450"/>
      <c r="T125" s="449"/>
      <c r="U125" s="451"/>
      <c r="V125" s="450"/>
      <c r="W125" s="449"/>
      <c r="X125" s="449"/>
      <c r="Y125" s="452"/>
      <c r="Z125" s="450"/>
      <c r="AA125" s="453"/>
      <c r="AB125" s="1171"/>
      <c r="AC125" s="444"/>
      <c r="AD125" s="444"/>
      <c r="AE125" s="444"/>
      <c r="AF125" s="444"/>
      <c r="AG125" s="444"/>
      <c r="AH125" s="444"/>
      <c r="AI125" s="444"/>
      <c r="AJ125" s="444"/>
      <c r="AK125" s="444"/>
      <c r="AL125" s="444"/>
      <c r="AM125" s="444"/>
      <c r="AN125" s="444"/>
      <c r="AO125" s="444"/>
      <c r="AP125" s="444"/>
      <c r="AQ125" s="444"/>
      <c r="AR125" s="444"/>
      <c r="AS125" s="444"/>
      <c r="AT125" s="444"/>
      <c r="AU125" s="444"/>
      <c r="AV125" s="444"/>
      <c r="AW125" s="444"/>
      <c r="AX125" s="444"/>
      <c r="AY125" s="444"/>
      <c r="AZ125" s="444"/>
      <c r="BA125" s="444"/>
      <c r="BB125" s="444"/>
      <c r="BC125" s="444"/>
      <c r="BD125" s="444"/>
      <c r="BE125" s="444"/>
      <c r="BF125" s="444"/>
      <c r="BG125" s="444"/>
      <c r="BH125" s="444"/>
      <c r="BI125" s="444"/>
      <c r="BJ125" s="444"/>
      <c r="BK125" s="444"/>
      <c r="BL125" s="444"/>
      <c r="BM125" s="444"/>
      <c r="BN125" s="444"/>
      <c r="BO125" s="444"/>
      <c r="BP125" s="444"/>
      <c r="BQ125" s="444"/>
      <c r="BR125" s="444"/>
      <c r="BS125" s="444"/>
      <c r="BT125" s="444"/>
      <c r="BU125" s="444"/>
      <c r="BV125" s="444"/>
      <c r="BW125" s="444"/>
      <c r="BX125" s="444"/>
      <c r="BY125" s="444"/>
      <c r="BZ125" s="444"/>
      <c r="CA125" s="444"/>
      <c r="CB125" s="444"/>
      <c r="CC125" s="444"/>
      <c r="CD125" s="444"/>
      <c r="CE125" s="444"/>
      <c r="CF125" s="444"/>
      <c r="CG125" s="444"/>
      <c r="CH125" s="444"/>
      <c r="CI125" s="444"/>
      <c r="CJ125" s="444"/>
      <c r="CK125" s="444"/>
      <c r="CL125" s="444"/>
      <c r="CM125" s="444"/>
      <c r="CN125" s="444"/>
      <c r="CO125" s="444"/>
      <c r="CP125" s="444"/>
      <c r="CQ125" s="444"/>
      <c r="CR125" s="444"/>
      <c r="CS125" s="444"/>
      <c r="CT125" s="444"/>
      <c r="CU125" s="444"/>
      <c r="CV125" s="444"/>
      <c r="CW125" s="444"/>
      <c r="CX125" s="444"/>
      <c r="CY125" s="444"/>
      <c r="CZ125" s="444"/>
      <c r="DA125" s="444"/>
      <c r="DB125" s="444"/>
      <c r="DC125" s="444"/>
      <c r="DD125" s="444"/>
      <c r="DE125" s="444"/>
      <c r="DF125" s="444"/>
      <c r="DG125" s="444"/>
      <c r="DH125" s="444"/>
      <c r="DI125" s="444"/>
      <c r="DJ125" s="444"/>
      <c r="DK125" s="444"/>
      <c r="DL125" s="444"/>
      <c r="DM125" s="444"/>
      <c r="DN125" s="444"/>
      <c r="DO125" s="444"/>
      <c r="DP125" s="444"/>
      <c r="DQ125" s="444"/>
      <c r="DR125" s="444"/>
      <c r="DS125" s="444"/>
      <c r="DT125" s="444"/>
      <c r="DU125" s="444"/>
      <c r="DV125" s="444"/>
      <c r="DW125" s="444"/>
      <c r="DX125" s="444"/>
      <c r="DY125" s="444"/>
      <c r="DZ125" s="444"/>
      <c r="EA125" s="444"/>
      <c r="EB125" s="444"/>
      <c r="EC125" s="444"/>
      <c r="ED125" s="444"/>
      <c r="EE125" s="444"/>
      <c r="EF125" s="444"/>
      <c r="EG125" s="444"/>
      <c r="EH125" s="444"/>
      <c r="EI125" s="444"/>
      <c r="EJ125" s="444"/>
      <c r="EK125" s="444"/>
      <c r="EL125" s="444"/>
      <c r="EM125" s="444"/>
      <c r="EN125" s="444"/>
      <c r="EO125" s="444"/>
      <c r="EP125" s="444"/>
      <c r="EQ125" s="444"/>
      <c r="ER125" s="444"/>
      <c r="ES125" s="444"/>
      <c r="ET125" s="444"/>
      <c r="EU125" s="444"/>
      <c r="EV125" s="444"/>
      <c r="EW125" s="444"/>
      <c r="EX125" s="444"/>
      <c r="EY125" s="444"/>
      <c r="EZ125" s="444"/>
      <c r="FA125" s="444"/>
      <c r="FB125" s="444"/>
      <c r="FC125" s="444"/>
      <c r="FD125" s="444"/>
      <c r="FE125" s="444"/>
      <c r="FF125" s="444"/>
      <c r="FG125" s="444"/>
      <c r="FH125" s="444"/>
      <c r="FI125" s="444"/>
      <c r="FJ125" s="444"/>
      <c r="FK125" s="444"/>
      <c r="FL125" s="444"/>
      <c r="FM125" s="444"/>
      <c r="FN125" s="444"/>
      <c r="FO125" s="444"/>
      <c r="FP125" s="444"/>
      <c r="FQ125" s="444"/>
      <c r="FR125" s="444"/>
      <c r="FS125" s="444"/>
      <c r="FT125" s="444"/>
      <c r="FU125" s="444"/>
      <c r="FV125" s="444"/>
      <c r="FW125" s="444"/>
      <c r="FX125" s="444"/>
      <c r="FY125" s="444"/>
      <c r="FZ125" s="444"/>
      <c r="GA125" s="444"/>
      <c r="GB125" s="444"/>
      <c r="GC125" s="444"/>
      <c r="GD125" s="444"/>
      <c r="GE125" s="444"/>
      <c r="GF125" s="444"/>
      <c r="GG125" s="444"/>
      <c r="GH125" s="444"/>
      <c r="GI125" s="444"/>
      <c r="GJ125" s="444"/>
      <c r="GK125" s="444"/>
      <c r="GL125" s="444"/>
      <c r="GM125" s="444"/>
      <c r="GN125" s="444"/>
      <c r="GO125" s="444"/>
      <c r="GP125" s="444"/>
      <c r="GQ125" s="444"/>
      <c r="GR125" s="444"/>
      <c r="GS125" s="444"/>
      <c r="GT125" s="444"/>
      <c r="GU125" s="444"/>
      <c r="GV125" s="444"/>
      <c r="GW125" s="444"/>
      <c r="GX125" s="444"/>
      <c r="GY125" s="444"/>
      <c r="GZ125" s="444"/>
      <c r="HA125" s="444"/>
      <c r="HB125" s="444"/>
      <c r="HC125" s="444"/>
      <c r="HD125" s="444"/>
      <c r="HE125" s="444"/>
      <c r="HF125" s="444"/>
      <c r="HG125" s="444"/>
      <c r="HH125" s="444"/>
      <c r="HI125" s="444"/>
      <c r="HJ125" s="444"/>
      <c r="HK125" s="444"/>
      <c r="HL125" s="444"/>
      <c r="HM125" s="444"/>
      <c r="HN125" s="444"/>
      <c r="HO125" s="444"/>
      <c r="HP125" s="444"/>
      <c r="HQ125" s="444"/>
      <c r="HR125" s="444"/>
      <c r="HS125" s="444"/>
      <c r="HT125" s="444"/>
      <c r="HU125" s="444"/>
      <c r="HV125" s="444"/>
      <c r="HW125" s="444"/>
      <c r="HX125" s="444"/>
      <c r="HY125" s="444"/>
      <c r="HZ125" s="444"/>
      <c r="IA125" s="444"/>
      <c r="IB125" s="444"/>
      <c r="IC125" s="444"/>
      <c r="ID125" s="444"/>
      <c r="IE125" s="444"/>
      <c r="IF125" s="444"/>
      <c r="IG125" s="444"/>
      <c r="IH125" s="444"/>
      <c r="II125" s="444"/>
      <c r="IJ125" s="444"/>
      <c r="IK125" s="444"/>
      <c r="IL125" s="444"/>
      <c r="IM125" s="444"/>
      <c r="IN125" s="444"/>
      <c r="IO125" s="444"/>
      <c r="IP125" s="444"/>
      <c r="IQ125" s="444"/>
      <c r="IR125" s="444"/>
      <c r="IS125" s="444"/>
      <c r="IT125" s="444"/>
      <c r="IU125" s="444"/>
      <c r="IV125" s="444"/>
      <c r="IW125" s="444"/>
      <c r="IX125" s="444"/>
      <c r="IY125" s="444"/>
      <c r="IZ125" s="444"/>
      <c r="JA125" s="444"/>
      <c r="JB125" s="444"/>
      <c r="JC125" s="444"/>
      <c r="JD125" s="444"/>
      <c r="JE125" s="444"/>
      <c r="JF125" s="444"/>
      <c r="JG125" s="444"/>
      <c r="JH125" s="444"/>
      <c r="JI125" s="444"/>
      <c r="JJ125" s="444"/>
      <c r="JK125" s="444"/>
      <c r="JL125" s="444"/>
      <c r="JM125" s="444"/>
      <c r="JN125" s="444"/>
      <c r="JO125" s="444"/>
      <c r="JP125" s="444"/>
      <c r="JQ125" s="444"/>
      <c r="JR125" s="444"/>
      <c r="JS125" s="444"/>
      <c r="JT125" s="444"/>
      <c r="JU125" s="444"/>
      <c r="JV125" s="444"/>
      <c r="JW125" s="444"/>
      <c r="JX125" s="444"/>
      <c r="JY125" s="444"/>
      <c r="JZ125" s="444"/>
      <c r="KA125" s="444"/>
      <c r="KB125" s="444"/>
      <c r="KC125" s="444"/>
      <c r="KD125" s="444"/>
      <c r="KE125" s="444"/>
      <c r="KF125" s="444"/>
      <c r="KG125" s="444"/>
      <c r="KH125" s="444"/>
      <c r="KI125" s="444"/>
      <c r="KJ125" s="444"/>
      <c r="KK125" s="444"/>
      <c r="KL125" s="444"/>
      <c r="KM125" s="444"/>
      <c r="KN125" s="444"/>
      <c r="KO125" s="444"/>
      <c r="KP125" s="444"/>
      <c r="KQ125" s="444"/>
      <c r="KR125" s="444"/>
      <c r="KS125" s="444"/>
      <c r="KT125" s="444"/>
      <c r="KU125" s="444"/>
      <c r="KV125" s="444"/>
      <c r="KW125" s="444"/>
      <c r="KX125" s="444"/>
      <c r="KY125" s="444"/>
      <c r="KZ125" s="444"/>
      <c r="LA125" s="444"/>
      <c r="LB125" s="444"/>
      <c r="LC125" s="444"/>
      <c r="LD125" s="444"/>
      <c r="LE125" s="444"/>
      <c r="LF125" s="444"/>
      <c r="LG125" s="444"/>
      <c r="LH125" s="444"/>
      <c r="LI125" s="444"/>
      <c r="LJ125" s="444"/>
      <c r="LK125" s="444"/>
      <c r="LL125" s="444"/>
      <c r="LM125" s="444"/>
      <c r="LN125" s="444"/>
      <c r="LO125" s="444"/>
      <c r="LP125" s="444"/>
      <c r="LQ125" s="444"/>
      <c r="LR125" s="444"/>
      <c r="LS125" s="444"/>
      <c r="LT125" s="444"/>
      <c r="LU125" s="444"/>
      <c r="LV125" s="444"/>
      <c r="LW125" s="444"/>
      <c r="LX125" s="444"/>
      <c r="LY125" s="444"/>
      <c r="LZ125" s="444"/>
      <c r="MA125" s="444"/>
      <c r="MB125" s="444"/>
      <c r="MC125" s="444"/>
      <c r="MD125" s="444"/>
      <c r="ME125" s="444"/>
      <c r="MF125" s="444"/>
      <c r="MG125" s="444"/>
      <c r="MH125" s="444"/>
      <c r="MI125" s="444"/>
      <c r="MJ125" s="444"/>
      <c r="MK125" s="444"/>
      <c r="ML125" s="444"/>
      <c r="MM125" s="444"/>
      <c r="MN125" s="444"/>
      <c r="MO125" s="444"/>
      <c r="MP125" s="444"/>
      <c r="MQ125" s="444"/>
      <c r="MR125" s="444"/>
      <c r="MS125" s="444"/>
      <c r="MT125" s="444"/>
      <c r="MU125" s="444"/>
      <c r="MV125" s="444"/>
      <c r="MW125" s="444"/>
      <c r="MX125" s="444"/>
      <c r="MY125" s="444"/>
      <c r="MZ125" s="444"/>
      <c r="NA125" s="444"/>
      <c r="NB125" s="444"/>
      <c r="NC125" s="444"/>
      <c r="ND125" s="444"/>
      <c r="NE125" s="444"/>
      <c r="NF125" s="444"/>
      <c r="NG125" s="444"/>
      <c r="NH125" s="444"/>
      <c r="NI125" s="444"/>
      <c r="NJ125" s="444"/>
      <c r="NK125" s="444"/>
      <c r="NL125" s="444"/>
      <c r="NM125" s="444"/>
      <c r="NN125" s="444"/>
      <c r="NO125" s="444"/>
      <c r="NP125" s="444"/>
      <c r="NQ125" s="444"/>
      <c r="NR125" s="444"/>
      <c r="NS125" s="444"/>
      <c r="NT125" s="444"/>
      <c r="NU125" s="444"/>
      <c r="NV125" s="444"/>
      <c r="NW125" s="444"/>
      <c r="NX125" s="444"/>
      <c r="NY125" s="444"/>
      <c r="NZ125" s="444"/>
      <c r="OA125" s="444"/>
      <c r="OB125" s="444"/>
      <c r="OC125" s="444"/>
      <c r="OD125" s="444"/>
      <c r="OE125" s="444"/>
      <c r="OF125" s="444"/>
      <c r="OG125" s="444"/>
      <c r="OH125" s="444"/>
      <c r="OI125" s="444"/>
      <c r="OJ125" s="444"/>
      <c r="OK125" s="444"/>
      <c r="OL125" s="444"/>
      <c r="OM125" s="444"/>
      <c r="ON125" s="444"/>
      <c r="OO125" s="444"/>
      <c r="OP125" s="444"/>
      <c r="OQ125" s="444"/>
      <c r="OR125" s="444"/>
      <c r="OS125" s="444"/>
      <c r="OT125" s="444"/>
      <c r="OU125" s="444"/>
      <c r="OV125" s="444"/>
      <c r="OW125" s="444"/>
      <c r="OX125" s="444"/>
      <c r="OY125" s="444"/>
      <c r="OZ125" s="444"/>
      <c r="PA125" s="444"/>
      <c r="PB125" s="444"/>
      <c r="PC125" s="444"/>
      <c r="PD125" s="444"/>
      <c r="PE125" s="444"/>
      <c r="PF125" s="444"/>
      <c r="PG125" s="444"/>
      <c r="PH125" s="444"/>
      <c r="PI125" s="444"/>
      <c r="PJ125" s="444"/>
      <c r="PK125" s="444"/>
      <c r="PL125" s="444"/>
      <c r="PM125" s="444"/>
      <c r="PN125" s="444"/>
      <c r="PO125" s="444"/>
      <c r="PP125" s="444"/>
      <c r="PQ125" s="444"/>
      <c r="PR125" s="444"/>
      <c r="PS125" s="444"/>
      <c r="PT125" s="444"/>
      <c r="PU125" s="444"/>
      <c r="PV125" s="444"/>
      <c r="PW125" s="444"/>
      <c r="PX125" s="444"/>
      <c r="PY125" s="444"/>
      <c r="PZ125" s="444"/>
      <c r="QA125" s="444"/>
      <c r="QB125" s="444"/>
      <c r="QC125" s="444"/>
      <c r="QD125" s="444"/>
      <c r="QE125" s="444"/>
      <c r="QF125" s="444"/>
      <c r="QG125" s="444"/>
      <c r="QH125" s="444"/>
      <c r="QI125" s="444"/>
      <c r="QJ125" s="444"/>
      <c r="QK125" s="444"/>
      <c r="QL125" s="444"/>
      <c r="QM125" s="444"/>
      <c r="QN125" s="444"/>
      <c r="QO125" s="444"/>
      <c r="QP125" s="444"/>
      <c r="QQ125" s="444"/>
      <c r="QR125" s="444"/>
      <c r="QS125" s="444"/>
      <c r="QT125" s="444"/>
      <c r="QU125" s="444"/>
      <c r="QV125" s="444"/>
      <c r="QW125" s="444"/>
      <c r="QX125" s="444"/>
      <c r="QY125" s="444"/>
      <c r="QZ125" s="444"/>
      <c r="RA125" s="444"/>
      <c r="RB125" s="444"/>
      <c r="RC125" s="444"/>
      <c r="RD125" s="444"/>
      <c r="RE125" s="444"/>
      <c r="RF125" s="444"/>
      <c r="RG125" s="444"/>
      <c r="RH125" s="444"/>
      <c r="RI125" s="444"/>
      <c r="RJ125" s="444"/>
      <c r="RK125" s="444"/>
      <c r="RL125" s="444"/>
      <c r="RM125" s="444"/>
      <c r="RN125" s="444"/>
      <c r="RO125" s="444"/>
      <c r="RP125" s="444"/>
      <c r="RQ125" s="444"/>
      <c r="RR125" s="444"/>
      <c r="RS125" s="444"/>
      <c r="RT125" s="444"/>
      <c r="RU125" s="444"/>
      <c r="RV125" s="444"/>
      <c r="RW125" s="444"/>
      <c r="RX125" s="444"/>
      <c r="RY125" s="444"/>
      <c r="RZ125" s="444"/>
      <c r="SA125" s="444"/>
      <c r="SB125" s="444"/>
      <c r="SC125" s="444"/>
      <c r="SD125" s="444"/>
      <c r="SE125" s="444"/>
      <c r="SF125" s="444"/>
      <c r="SG125" s="444"/>
      <c r="SH125" s="444"/>
      <c r="SI125" s="444"/>
      <c r="SJ125" s="444"/>
      <c r="SK125" s="444"/>
      <c r="SL125" s="444"/>
      <c r="SM125" s="444"/>
      <c r="SN125" s="444"/>
      <c r="SO125" s="444"/>
      <c r="SP125" s="444"/>
      <c r="SQ125" s="444"/>
      <c r="SR125" s="444"/>
      <c r="SS125" s="444"/>
      <c r="ST125" s="444"/>
      <c r="SU125" s="444"/>
      <c r="SV125" s="444"/>
      <c r="SW125" s="444"/>
      <c r="SX125" s="444"/>
      <c r="SY125" s="444"/>
      <c r="SZ125" s="444"/>
      <c r="TA125" s="444"/>
      <c r="TB125" s="444"/>
      <c r="TC125" s="444"/>
      <c r="TD125" s="444"/>
      <c r="TE125" s="444"/>
      <c r="TF125" s="444"/>
      <c r="TG125" s="444"/>
      <c r="TH125" s="444"/>
      <c r="TI125" s="444"/>
      <c r="TJ125" s="444"/>
      <c r="TK125" s="444"/>
      <c r="TL125" s="444"/>
      <c r="TM125" s="444"/>
      <c r="TN125" s="444"/>
      <c r="TO125" s="444"/>
      <c r="TP125" s="444"/>
      <c r="TQ125" s="444"/>
      <c r="TR125" s="444"/>
      <c r="TS125" s="444"/>
      <c r="TT125" s="444"/>
      <c r="TU125" s="444"/>
      <c r="TV125" s="444"/>
      <c r="TW125" s="444"/>
      <c r="TX125" s="444"/>
      <c r="TY125" s="444"/>
      <c r="TZ125" s="444"/>
      <c r="UA125" s="444"/>
      <c r="UB125" s="444"/>
      <c r="UC125" s="444"/>
      <c r="UD125" s="444"/>
      <c r="UE125" s="444"/>
      <c r="UF125" s="444"/>
      <c r="UG125" s="444"/>
      <c r="UH125" s="444"/>
      <c r="UI125" s="444"/>
      <c r="UJ125" s="444"/>
      <c r="UK125" s="444"/>
      <c r="UL125" s="444"/>
      <c r="UM125" s="444"/>
      <c r="UN125" s="444"/>
      <c r="UO125" s="444"/>
      <c r="UP125" s="444"/>
      <c r="UQ125" s="444"/>
      <c r="UR125" s="444"/>
      <c r="US125" s="444"/>
      <c r="UT125" s="444"/>
      <c r="UU125" s="444"/>
      <c r="UV125" s="444"/>
      <c r="UW125" s="444"/>
      <c r="UX125" s="444"/>
      <c r="UY125" s="444"/>
      <c r="UZ125" s="444"/>
      <c r="VA125" s="444"/>
      <c r="VB125" s="444"/>
      <c r="VC125" s="444"/>
      <c r="VD125" s="444"/>
      <c r="VE125" s="444"/>
      <c r="VF125" s="444"/>
      <c r="VG125" s="444"/>
      <c r="VH125" s="444"/>
      <c r="VI125" s="444"/>
      <c r="VJ125" s="444"/>
      <c r="VK125" s="444"/>
      <c r="VL125" s="444"/>
      <c r="VM125" s="444"/>
      <c r="VN125" s="444"/>
      <c r="VO125" s="444"/>
      <c r="VP125" s="444"/>
      <c r="VQ125" s="444"/>
      <c r="VR125" s="444"/>
      <c r="VS125" s="444"/>
      <c r="VT125" s="444"/>
      <c r="VU125" s="444"/>
      <c r="VV125" s="444"/>
      <c r="VW125" s="444"/>
      <c r="VX125" s="444"/>
      <c r="VY125" s="444"/>
      <c r="VZ125" s="444"/>
      <c r="WA125" s="444"/>
      <c r="WB125" s="444"/>
      <c r="WC125" s="444"/>
      <c r="WD125" s="444"/>
      <c r="WE125" s="444"/>
      <c r="WF125" s="444"/>
      <c r="WG125" s="444"/>
      <c r="WH125" s="444"/>
      <c r="WI125" s="444"/>
      <c r="WJ125" s="444"/>
      <c r="WK125" s="444"/>
      <c r="WL125" s="444"/>
      <c r="WM125" s="444"/>
      <c r="WN125" s="444"/>
      <c r="WO125" s="444"/>
      <c r="WP125" s="444"/>
      <c r="WQ125" s="444"/>
      <c r="WR125" s="444"/>
      <c r="WS125" s="444"/>
      <c r="WT125" s="444"/>
      <c r="WU125" s="444"/>
      <c r="WV125" s="444"/>
      <c r="WW125" s="444"/>
      <c r="WX125" s="444"/>
      <c r="WY125" s="444"/>
      <c r="WZ125" s="444"/>
      <c r="XA125" s="444"/>
      <c r="XB125" s="444"/>
      <c r="XC125" s="444"/>
      <c r="XD125" s="444"/>
      <c r="XE125" s="444"/>
      <c r="XF125" s="444"/>
      <c r="XG125" s="738"/>
    </row>
    <row r="126" spans="1:631" s="740" customFormat="1" ht="14.4">
      <c r="A126" s="444"/>
      <c r="B126" s="1163" t="s">
        <v>779</v>
      </c>
      <c r="C126" s="1164" t="s">
        <v>1430</v>
      </c>
      <c r="D126" s="1172"/>
      <c r="E126" s="374">
        <f t="shared" si="32"/>
        <v>0</v>
      </c>
      <c r="F126" s="1166"/>
      <c r="G126" s="1167">
        <v>4</v>
      </c>
      <c r="H126" s="1168">
        <f t="shared" si="27"/>
        <v>0</v>
      </c>
      <c r="I126" s="1169"/>
      <c r="J126" s="1169"/>
      <c r="K126" s="447">
        <f t="shared" si="22"/>
        <v>0</v>
      </c>
      <c r="L126" s="448">
        <v>0</v>
      </c>
      <c r="M126" s="447"/>
      <c r="N126" s="1170"/>
      <c r="O126" s="1170"/>
      <c r="P126" s="449"/>
      <c r="Q126" s="1170"/>
      <c r="R126" s="449"/>
      <c r="S126" s="450"/>
      <c r="T126" s="449"/>
      <c r="U126" s="451"/>
      <c r="V126" s="450"/>
      <c r="W126" s="449"/>
      <c r="X126" s="449"/>
      <c r="Y126" s="452"/>
      <c r="Z126" s="450"/>
      <c r="AA126" s="453"/>
      <c r="AB126" s="1171"/>
      <c r="AC126" s="444"/>
      <c r="AD126" s="444"/>
      <c r="AE126" s="444"/>
      <c r="AF126" s="444"/>
      <c r="AG126" s="444"/>
      <c r="AH126" s="444"/>
      <c r="AI126" s="444"/>
      <c r="AJ126" s="444"/>
      <c r="AK126" s="444"/>
      <c r="AL126" s="444"/>
      <c r="AM126" s="444"/>
      <c r="AN126" s="444"/>
      <c r="AO126" s="444"/>
      <c r="AP126" s="444"/>
      <c r="AQ126" s="444"/>
      <c r="AR126" s="444"/>
      <c r="AS126" s="444"/>
      <c r="AT126" s="444"/>
      <c r="AU126" s="444"/>
      <c r="AV126" s="444"/>
      <c r="AW126" s="444"/>
      <c r="AX126" s="444"/>
      <c r="AY126" s="444"/>
      <c r="AZ126" s="444"/>
      <c r="BA126" s="444"/>
      <c r="BB126" s="444"/>
      <c r="BC126" s="444"/>
      <c r="BD126" s="444"/>
      <c r="BE126" s="444"/>
      <c r="BF126" s="444"/>
      <c r="BG126" s="444"/>
      <c r="BH126" s="444"/>
      <c r="BI126" s="444"/>
      <c r="BJ126" s="444"/>
      <c r="BK126" s="444"/>
      <c r="BL126" s="444"/>
      <c r="BM126" s="444"/>
      <c r="BN126" s="444"/>
      <c r="BO126" s="444"/>
      <c r="BP126" s="444"/>
      <c r="BQ126" s="444"/>
      <c r="BR126" s="444"/>
      <c r="BS126" s="444"/>
      <c r="BT126" s="444"/>
      <c r="BU126" s="444"/>
      <c r="BV126" s="444"/>
      <c r="BW126" s="444"/>
      <c r="BX126" s="444"/>
      <c r="BY126" s="444"/>
      <c r="BZ126" s="444"/>
      <c r="CA126" s="444"/>
      <c r="CB126" s="444"/>
      <c r="CC126" s="444"/>
      <c r="CD126" s="444"/>
      <c r="CE126" s="444"/>
      <c r="CF126" s="444"/>
      <c r="CG126" s="444"/>
      <c r="CH126" s="444"/>
      <c r="CI126" s="444"/>
      <c r="CJ126" s="444"/>
      <c r="CK126" s="444"/>
      <c r="CL126" s="444"/>
      <c r="CM126" s="444"/>
      <c r="CN126" s="444"/>
      <c r="CO126" s="444"/>
      <c r="CP126" s="444"/>
      <c r="CQ126" s="444"/>
      <c r="CR126" s="444"/>
      <c r="CS126" s="444"/>
      <c r="CT126" s="444"/>
      <c r="CU126" s="444"/>
      <c r="CV126" s="444"/>
      <c r="CW126" s="444"/>
      <c r="CX126" s="444"/>
      <c r="CY126" s="444"/>
      <c r="CZ126" s="444"/>
      <c r="DA126" s="444"/>
      <c r="DB126" s="444"/>
      <c r="DC126" s="444"/>
      <c r="DD126" s="444"/>
      <c r="DE126" s="444"/>
      <c r="DF126" s="444"/>
      <c r="DG126" s="444"/>
      <c r="DH126" s="444"/>
      <c r="DI126" s="444"/>
      <c r="DJ126" s="444"/>
      <c r="DK126" s="444"/>
      <c r="DL126" s="444"/>
      <c r="DM126" s="444"/>
      <c r="DN126" s="444"/>
      <c r="DO126" s="444"/>
      <c r="DP126" s="444"/>
      <c r="DQ126" s="444"/>
      <c r="DR126" s="444"/>
      <c r="DS126" s="444"/>
      <c r="DT126" s="444"/>
      <c r="DU126" s="444"/>
      <c r="DV126" s="444"/>
      <c r="DW126" s="444"/>
      <c r="DX126" s="444"/>
      <c r="DY126" s="444"/>
      <c r="DZ126" s="444"/>
      <c r="EA126" s="444"/>
      <c r="EB126" s="444"/>
      <c r="EC126" s="444"/>
      <c r="ED126" s="444"/>
      <c r="EE126" s="444"/>
      <c r="EF126" s="444"/>
      <c r="EG126" s="444"/>
      <c r="EH126" s="444"/>
      <c r="EI126" s="444"/>
      <c r="EJ126" s="444"/>
      <c r="EK126" s="444"/>
      <c r="EL126" s="444"/>
      <c r="EM126" s="444"/>
      <c r="EN126" s="444"/>
      <c r="EO126" s="444"/>
      <c r="EP126" s="444"/>
      <c r="EQ126" s="444"/>
      <c r="ER126" s="444"/>
      <c r="ES126" s="444"/>
      <c r="ET126" s="444"/>
      <c r="EU126" s="444"/>
      <c r="EV126" s="444"/>
      <c r="EW126" s="444"/>
      <c r="EX126" s="444"/>
      <c r="EY126" s="444"/>
      <c r="EZ126" s="444"/>
      <c r="FA126" s="444"/>
      <c r="FB126" s="444"/>
      <c r="FC126" s="444"/>
      <c r="FD126" s="444"/>
      <c r="FE126" s="444"/>
      <c r="FF126" s="444"/>
      <c r="FG126" s="444"/>
      <c r="FH126" s="444"/>
      <c r="FI126" s="444"/>
      <c r="FJ126" s="444"/>
      <c r="FK126" s="444"/>
      <c r="FL126" s="444"/>
      <c r="FM126" s="444"/>
      <c r="FN126" s="444"/>
      <c r="FO126" s="444"/>
      <c r="FP126" s="444"/>
      <c r="FQ126" s="444"/>
      <c r="FR126" s="444"/>
      <c r="FS126" s="444"/>
      <c r="FT126" s="444"/>
      <c r="FU126" s="444"/>
      <c r="FV126" s="444"/>
      <c r="FW126" s="444"/>
      <c r="FX126" s="444"/>
      <c r="FY126" s="444"/>
      <c r="FZ126" s="444"/>
      <c r="GA126" s="444"/>
      <c r="GB126" s="444"/>
      <c r="GC126" s="444"/>
      <c r="GD126" s="444"/>
      <c r="GE126" s="444"/>
      <c r="GF126" s="444"/>
      <c r="GG126" s="444"/>
      <c r="GH126" s="444"/>
      <c r="GI126" s="444"/>
      <c r="GJ126" s="444"/>
      <c r="GK126" s="444"/>
      <c r="GL126" s="444"/>
      <c r="GM126" s="444"/>
      <c r="GN126" s="444"/>
      <c r="GO126" s="444"/>
      <c r="GP126" s="444"/>
      <c r="GQ126" s="444"/>
      <c r="GR126" s="444"/>
      <c r="GS126" s="444"/>
      <c r="GT126" s="444"/>
      <c r="GU126" s="444"/>
      <c r="GV126" s="444"/>
      <c r="GW126" s="444"/>
      <c r="GX126" s="444"/>
      <c r="GY126" s="444"/>
      <c r="GZ126" s="444"/>
      <c r="HA126" s="444"/>
      <c r="HB126" s="444"/>
      <c r="HC126" s="444"/>
      <c r="HD126" s="444"/>
      <c r="HE126" s="444"/>
      <c r="HF126" s="444"/>
      <c r="HG126" s="444"/>
      <c r="HH126" s="444"/>
      <c r="HI126" s="444"/>
      <c r="HJ126" s="444"/>
      <c r="HK126" s="444"/>
      <c r="HL126" s="444"/>
      <c r="HM126" s="444"/>
      <c r="HN126" s="444"/>
      <c r="HO126" s="444"/>
      <c r="HP126" s="444"/>
      <c r="HQ126" s="444"/>
      <c r="HR126" s="444"/>
      <c r="HS126" s="444"/>
      <c r="HT126" s="444"/>
      <c r="HU126" s="444"/>
      <c r="HV126" s="444"/>
      <c r="HW126" s="444"/>
      <c r="HX126" s="444"/>
      <c r="HY126" s="444"/>
      <c r="HZ126" s="444"/>
      <c r="IA126" s="444"/>
      <c r="IB126" s="444"/>
      <c r="IC126" s="444"/>
      <c r="ID126" s="444"/>
      <c r="IE126" s="444"/>
      <c r="IF126" s="444"/>
      <c r="IG126" s="444"/>
      <c r="IH126" s="444"/>
      <c r="II126" s="444"/>
      <c r="IJ126" s="444"/>
      <c r="IK126" s="444"/>
      <c r="IL126" s="444"/>
      <c r="IM126" s="444"/>
      <c r="IN126" s="444"/>
      <c r="IO126" s="444"/>
      <c r="IP126" s="444"/>
      <c r="IQ126" s="444"/>
      <c r="IR126" s="444"/>
      <c r="IS126" s="444"/>
      <c r="IT126" s="444"/>
      <c r="IU126" s="444"/>
      <c r="IV126" s="444"/>
      <c r="IW126" s="444"/>
      <c r="IX126" s="444"/>
      <c r="IY126" s="444"/>
      <c r="IZ126" s="444"/>
      <c r="JA126" s="444"/>
      <c r="JB126" s="444"/>
      <c r="JC126" s="444"/>
      <c r="JD126" s="444"/>
      <c r="JE126" s="444"/>
      <c r="JF126" s="444"/>
      <c r="JG126" s="444"/>
      <c r="JH126" s="444"/>
      <c r="JI126" s="444"/>
      <c r="JJ126" s="444"/>
      <c r="JK126" s="444"/>
      <c r="JL126" s="444"/>
      <c r="JM126" s="444"/>
      <c r="JN126" s="444"/>
      <c r="JO126" s="444"/>
      <c r="JP126" s="444"/>
      <c r="JQ126" s="444"/>
      <c r="JR126" s="444"/>
      <c r="JS126" s="444"/>
      <c r="JT126" s="444"/>
      <c r="JU126" s="444"/>
      <c r="JV126" s="444"/>
      <c r="JW126" s="444"/>
      <c r="JX126" s="444"/>
      <c r="JY126" s="444"/>
      <c r="JZ126" s="444"/>
      <c r="KA126" s="444"/>
      <c r="KB126" s="444"/>
      <c r="KC126" s="444"/>
      <c r="KD126" s="444"/>
      <c r="KE126" s="444"/>
      <c r="KF126" s="444"/>
      <c r="KG126" s="444"/>
      <c r="KH126" s="444"/>
      <c r="KI126" s="444"/>
      <c r="KJ126" s="444"/>
      <c r="KK126" s="444"/>
      <c r="KL126" s="444"/>
      <c r="KM126" s="444"/>
      <c r="KN126" s="444"/>
      <c r="KO126" s="444"/>
      <c r="KP126" s="444"/>
      <c r="KQ126" s="444"/>
      <c r="KR126" s="444"/>
      <c r="KS126" s="444"/>
      <c r="KT126" s="444"/>
      <c r="KU126" s="444"/>
      <c r="KV126" s="444"/>
      <c r="KW126" s="444"/>
      <c r="KX126" s="444"/>
      <c r="KY126" s="444"/>
      <c r="KZ126" s="444"/>
      <c r="LA126" s="444"/>
      <c r="LB126" s="444"/>
      <c r="LC126" s="444"/>
      <c r="LD126" s="444"/>
      <c r="LE126" s="444"/>
      <c r="LF126" s="444"/>
      <c r="LG126" s="444"/>
      <c r="LH126" s="444"/>
      <c r="LI126" s="444"/>
      <c r="LJ126" s="444"/>
      <c r="LK126" s="444"/>
      <c r="LL126" s="444"/>
      <c r="LM126" s="444"/>
      <c r="LN126" s="444"/>
      <c r="LO126" s="444"/>
      <c r="LP126" s="444"/>
      <c r="LQ126" s="444"/>
      <c r="LR126" s="444"/>
      <c r="LS126" s="444"/>
      <c r="LT126" s="444"/>
      <c r="LU126" s="444"/>
      <c r="LV126" s="444"/>
      <c r="LW126" s="444"/>
      <c r="LX126" s="444"/>
      <c r="LY126" s="444"/>
      <c r="LZ126" s="444"/>
      <c r="MA126" s="444"/>
      <c r="MB126" s="444"/>
      <c r="MC126" s="444"/>
      <c r="MD126" s="444"/>
      <c r="ME126" s="444"/>
      <c r="MF126" s="444"/>
      <c r="MG126" s="444"/>
      <c r="MH126" s="444"/>
      <c r="MI126" s="444"/>
      <c r="MJ126" s="444"/>
      <c r="MK126" s="444"/>
      <c r="ML126" s="444"/>
      <c r="MM126" s="444"/>
      <c r="MN126" s="444"/>
      <c r="MO126" s="444"/>
      <c r="MP126" s="444"/>
      <c r="MQ126" s="444"/>
      <c r="MR126" s="444"/>
      <c r="MS126" s="444"/>
      <c r="MT126" s="444"/>
      <c r="MU126" s="444"/>
      <c r="MV126" s="444"/>
      <c r="MW126" s="444"/>
      <c r="MX126" s="444"/>
      <c r="MY126" s="444"/>
      <c r="MZ126" s="444"/>
      <c r="NA126" s="444"/>
      <c r="NB126" s="444"/>
      <c r="NC126" s="444"/>
      <c r="ND126" s="444"/>
      <c r="NE126" s="444"/>
      <c r="NF126" s="444"/>
      <c r="NG126" s="444"/>
      <c r="NH126" s="444"/>
      <c r="NI126" s="444"/>
      <c r="NJ126" s="444"/>
      <c r="NK126" s="444"/>
      <c r="NL126" s="444"/>
      <c r="NM126" s="444"/>
      <c r="NN126" s="444"/>
      <c r="NO126" s="444"/>
      <c r="NP126" s="444"/>
      <c r="NQ126" s="444"/>
      <c r="NR126" s="444"/>
      <c r="NS126" s="444"/>
      <c r="NT126" s="444"/>
      <c r="NU126" s="444"/>
      <c r="NV126" s="444"/>
      <c r="NW126" s="444"/>
      <c r="NX126" s="444"/>
      <c r="NY126" s="444"/>
      <c r="NZ126" s="444"/>
      <c r="OA126" s="444"/>
      <c r="OB126" s="444"/>
      <c r="OC126" s="444"/>
      <c r="OD126" s="444"/>
      <c r="OE126" s="444"/>
      <c r="OF126" s="444"/>
      <c r="OG126" s="444"/>
      <c r="OH126" s="444"/>
      <c r="OI126" s="444"/>
      <c r="OJ126" s="444"/>
      <c r="OK126" s="444"/>
      <c r="OL126" s="444"/>
      <c r="OM126" s="444"/>
      <c r="ON126" s="444"/>
      <c r="OO126" s="444"/>
      <c r="OP126" s="444"/>
      <c r="OQ126" s="444"/>
      <c r="OR126" s="444"/>
      <c r="OS126" s="444"/>
      <c r="OT126" s="444"/>
      <c r="OU126" s="444"/>
      <c r="OV126" s="444"/>
      <c r="OW126" s="444"/>
      <c r="OX126" s="444"/>
      <c r="OY126" s="444"/>
      <c r="OZ126" s="444"/>
      <c r="PA126" s="444"/>
      <c r="PB126" s="444"/>
      <c r="PC126" s="444"/>
      <c r="PD126" s="444"/>
      <c r="PE126" s="444"/>
      <c r="PF126" s="444"/>
      <c r="PG126" s="444"/>
      <c r="PH126" s="444"/>
      <c r="PI126" s="444"/>
      <c r="PJ126" s="444"/>
      <c r="PK126" s="444"/>
      <c r="PL126" s="444"/>
      <c r="PM126" s="444"/>
      <c r="PN126" s="444"/>
      <c r="PO126" s="444"/>
      <c r="PP126" s="444"/>
      <c r="PQ126" s="444"/>
      <c r="PR126" s="444"/>
      <c r="PS126" s="444"/>
      <c r="PT126" s="444"/>
      <c r="PU126" s="444"/>
      <c r="PV126" s="444"/>
      <c r="PW126" s="444"/>
      <c r="PX126" s="444"/>
      <c r="PY126" s="444"/>
      <c r="PZ126" s="444"/>
      <c r="QA126" s="444"/>
      <c r="QB126" s="444"/>
      <c r="QC126" s="444"/>
      <c r="QD126" s="444"/>
      <c r="QE126" s="444"/>
      <c r="QF126" s="444"/>
      <c r="QG126" s="444"/>
      <c r="QH126" s="444"/>
      <c r="QI126" s="444"/>
      <c r="QJ126" s="444"/>
      <c r="QK126" s="444"/>
      <c r="QL126" s="444"/>
      <c r="QM126" s="444"/>
      <c r="QN126" s="444"/>
      <c r="QO126" s="444"/>
      <c r="QP126" s="444"/>
      <c r="QQ126" s="444"/>
      <c r="QR126" s="444"/>
      <c r="QS126" s="444"/>
      <c r="QT126" s="444"/>
      <c r="QU126" s="444"/>
      <c r="QV126" s="444"/>
      <c r="QW126" s="444"/>
      <c r="QX126" s="444"/>
      <c r="QY126" s="444"/>
      <c r="QZ126" s="444"/>
      <c r="RA126" s="444"/>
      <c r="RB126" s="444"/>
      <c r="RC126" s="444"/>
      <c r="RD126" s="444"/>
      <c r="RE126" s="444"/>
      <c r="RF126" s="444"/>
      <c r="RG126" s="444"/>
      <c r="RH126" s="444"/>
      <c r="RI126" s="444"/>
      <c r="RJ126" s="444"/>
      <c r="RK126" s="444"/>
      <c r="RL126" s="444"/>
      <c r="RM126" s="444"/>
      <c r="RN126" s="444"/>
      <c r="RO126" s="444"/>
      <c r="RP126" s="444"/>
      <c r="RQ126" s="444"/>
      <c r="RR126" s="444"/>
      <c r="RS126" s="444"/>
      <c r="RT126" s="444"/>
      <c r="RU126" s="444"/>
      <c r="RV126" s="444"/>
      <c r="RW126" s="444"/>
      <c r="RX126" s="444"/>
      <c r="RY126" s="444"/>
      <c r="RZ126" s="444"/>
      <c r="SA126" s="444"/>
      <c r="SB126" s="444"/>
      <c r="SC126" s="444"/>
      <c r="SD126" s="444"/>
      <c r="SE126" s="444"/>
      <c r="SF126" s="444"/>
      <c r="SG126" s="444"/>
      <c r="SH126" s="444"/>
      <c r="SI126" s="444"/>
      <c r="SJ126" s="444"/>
      <c r="SK126" s="444"/>
      <c r="SL126" s="444"/>
      <c r="SM126" s="444"/>
      <c r="SN126" s="444"/>
      <c r="SO126" s="444"/>
      <c r="SP126" s="444"/>
      <c r="SQ126" s="444"/>
      <c r="SR126" s="444"/>
      <c r="SS126" s="444"/>
      <c r="ST126" s="444"/>
      <c r="SU126" s="444"/>
      <c r="SV126" s="444"/>
      <c r="SW126" s="444"/>
      <c r="SX126" s="444"/>
      <c r="SY126" s="444"/>
      <c r="SZ126" s="444"/>
      <c r="TA126" s="444"/>
      <c r="TB126" s="444"/>
      <c r="TC126" s="444"/>
      <c r="TD126" s="444"/>
      <c r="TE126" s="444"/>
      <c r="TF126" s="444"/>
      <c r="TG126" s="444"/>
      <c r="TH126" s="444"/>
      <c r="TI126" s="444"/>
      <c r="TJ126" s="444"/>
      <c r="TK126" s="444"/>
      <c r="TL126" s="444"/>
      <c r="TM126" s="444"/>
      <c r="TN126" s="444"/>
      <c r="TO126" s="444"/>
      <c r="TP126" s="444"/>
      <c r="TQ126" s="444"/>
      <c r="TR126" s="444"/>
      <c r="TS126" s="444"/>
      <c r="TT126" s="444"/>
      <c r="TU126" s="444"/>
      <c r="TV126" s="444"/>
      <c r="TW126" s="444"/>
      <c r="TX126" s="444"/>
      <c r="TY126" s="444"/>
      <c r="TZ126" s="444"/>
      <c r="UA126" s="444"/>
      <c r="UB126" s="444"/>
      <c r="UC126" s="444"/>
      <c r="UD126" s="444"/>
      <c r="UE126" s="444"/>
      <c r="UF126" s="444"/>
      <c r="UG126" s="444"/>
      <c r="UH126" s="444"/>
      <c r="UI126" s="444"/>
      <c r="UJ126" s="444"/>
      <c r="UK126" s="444"/>
      <c r="UL126" s="444"/>
      <c r="UM126" s="444"/>
      <c r="UN126" s="444"/>
      <c r="UO126" s="444"/>
      <c r="UP126" s="444"/>
      <c r="UQ126" s="444"/>
      <c r="UR126" s="444"/>
      <c r="US126" s="444"/>
      <c r="UT126" s="444"/>
      <c r="UU126" s="444"/>
      <c r="UV126" s="444"/>
      <c r="UW126" s="444"/>
      <c r="UX126" s="444"/>
      <c r="UY126" s="444"/>
      <c r="UZ126" s="444"/>
      <c r="VA126" s="444"/>
      <c r="VB126" s="444"/>
      <c r="VC126" s="444"/>
      <c r="VD126" s="444"/>
      <c r="VE126" s="444"/>
      <c r="VF126" s="444"/>
      <c r="VG126" s="444"/>
      <c r="VH126" s="444"/>
      <c r="VI126" s="444"/>
      <c r="VJ126" s="444"/>
      <c r="VK126" s="444"/>
      <c r="VL126" s="444"/>
      <c r="VM126" s="444"/>
      <c r="VN126" s="444"/>
      <c r="VO126" s="444"/>
      <c r="VP126" s="444"/>
      <c r="VQ126" s="444"/>
      <c r="VR126" s="444"/>
      <c r="VS126" s="444"/>
      <c r="VT126" s="444"/>
      <c r="VU126" s="444"/>
      <c r="VV126" s="444"/>
      <c r="VW126" s="444"/>
      <c r="VX126" s="444"/>
      <c r="VY126" s="444"/>
      <c r="VZ126" s="444"/>
      <c r="WA126" s="444"/>
      <c r="WB126" s="444"/>
      <c r="WC126" s="444"/>
      <c r="WD126" s="444"/>
      <c r="WE126" s="444"/>
      <c r="WF126" s="444"/>
      <c r="WG126" s="444"/>
      <c r="WH126" s="444"/>
      <c r="WI126" s="444"/>
      <c r="WJ126" s="444"/>
      <c r="WK126" s="444"/>
      <c r="WL126" s="444"/>
      <c r="WM126" s="444"/>
      <c r="WN126" s="444"/>
      <c r="WO126" s="444"/>
      <c r="WP126" s="444"/>
      <c r="WQ126" s="444"/>
      <c r="WR126" s="444"/>
      <c r="WS126" s="444"/>
      <c r="WT126" s="444"/>
      <c r="WU126" s="444"/>
      <c r="WV126" s="444"/>
      <c r="WW126" s="444"/>
      <c r="WX126" s="444"/>
      <c r="WY126" s="444"/>
      <c r="WZ126" s="444"/>
      <c r="XA126" s="444"/>
      <c r="XB126" s="444"/>
      <c r="XC126" s="444"/>
      <c r="XD126" s="444"/>
      <c r="XE126" s="444"/>
      <c r="XF126" s="444"/>
      <c r="XG126" s="738"/>
    </row>
    <row r="127" spans="1:631" s="740" customFormat="1" ht="14.4">
      <c r="A127" s="444"/>
      <c r="B127" s="1163" t="s">
        <v>779</v>
      </c>
      <c r="C127" s="1164" t="s">
        <v>1431</v>
      </c>
      <c r="D127" s="1172"/>
      <c r="E127" s="374">
        <f t="shared" si="32"/>
        <v>0</v>
      </c>
      <c r="F127" s="1166"/>
      <c r="G127" s="1167">
        <v>1</v>
      </c>
      <c r="H127" s="1168">
        <f t="shared" si="27"/>
        <v>0</v>
      </c>
      <c r="I127" s="1169"/>
      <c r="J127" s="1169"/>
      <c r="K127" s="447">
        <f t="shared" si="22"/>
        <v>0</v>
      </c>
      <c r="L127" s="448">
        <v>0</v>
      </c>
      <c r="M127" s="447"/>
      <c r="N127" s="1170"/>
      <c r="O127" s="1170"/>
      <c r="P127" s="449"/>
      <c r="Q127" s="1170"/>
      <c r="R127" s="449"/>
      <c r="S127" s="450"/>
      <c r="T127" s="449"/>
      <c r="U127" s="451"/>
      <c r="V127" s="450"/>
      <c r="W127" s="449"/>
      <c r="X127" s="449"/>
      <c r="Y127" s="452"/>
      <c r="Z127" s="450"/>
      <c r="AA127" s="453"/>
      <c r="AB127" s="1171"/>
      <c r="AC127" s="444"/>
      <c r="AD127" s="444"/>
      <c r="AE127" s="444"/>
      <c r="AF127" s="444"/>
      <c r="AG127" s="444"/>
      <c r="AH127" s="444"/>
      <c r="AI127" s="444"/>
      <c r="AJ127" s="444"/>
      <c r="AK127" s="444"/>
      <c r="AL127" s="444"/>
      <c r="AM127" s="444"/>
      <c r="AN127" s="444"/>
      <c r="AO127" s="444"/>
      <c r="AP127" s="444"/>
      <c r="AQ127" s="444"/>
      <c r="AR127" s="444"/>
      <c r="AS127" s="444"/>
      <c r="AT127" s="444"/>
      <c r="AU127" s="444"/>
      <c r="AV127" s="444"/>
      <c r="AW127" s="444"/>
      <c r="AX127" s="444"/>
      <c r="AY127" s="444"/>
      <c r="AZ127" s="444"/>
      <c r="BA127" s="444"/>
      <c r="BB127" s="444"/>
      <c r="BC127" s="444"/>
      <c r="BD127" s="444"/>
      <c r="BE127" s="444"/>
      <c r="BF127" s="444"/>
      <c r="BG127" s="444"/>
      <c r="BH127" s="444"/>
      <c r="BI127" s="444"/>
      <c r="BJ127" s="444"/>
      <c r="BK127" s="444"/>
      <c r="BL127" s="444"/>
      <c r="BM127" s="444"/>
      <c r="BN127" s="444"/>
      <c r="BO127" s="444"/>
      <c r="BP127" s="444"/>
      <c r="BQ127" s="444"/>
      <c r="BR127" s="444"/>
      <c r="BS127" s="444"/>
      <c r="BT127" s="444"/>
      <c r="BU127" s="444"/>
      <c r="BV127" s="444"/>
      <c r="BW127" s="444"/>
      <c r="BX127" s="444"/>
      <c r="BY127" s="444"/>
      <c r="BZ127" s="444"/>
      <c r="CA127" s="444"/>
      <c r="CB127" s="444"/>
      <c r="CC127" s="444"/>
      <c r="CD127" s="444"/>
      <c r="CE127" s="444"/>
      <c r="CF127" s="444"/>
      <c r="CG127" s="444"/>
      <c r="CH127" s="444"/>
      <c r="CI127" s="444"/>
      <c r="CJ127" s="444"/>
      <c r="CK127" s="444"/>
      <c r="CL127" s="444"/>
      <c r="CM127" s="444"/>
      <c r="CN127" s="444"/>
      <c r="CO127" s="444"/>
      <c r="CP127" s="444"/>
      <c r="CQ127" s="444"/>
      <c r="CR127" s="444"/>
      <c r="CS127" s="444"/>
      <c r="CT127" s="444"/>
      <c r="CU127" s="444"/>
      <c r="CV127" s="444"/>
      <c r="CW127" s="444"/>
      <c r="CX127" s="444"/>
      <c r="CY127" s="444"/>
      <c r="CZ127" s="444"/>
      <c r="DA127" s="444"/>
      <c r="DB127" s="444"/>
      <c r="DC127" s="444"/>
      <c r="DD127" s="444"/>
      <c r="DE127" s="444"/>
      <c r="DF127" s="444"/>
      <c r="DG127" s="444"/>
      <c r="DH127" s="444"/>
      <c r="DI127" s="444"/>
      <c r="DJ127" s="444"/>
      <c r="DK127" s="444"/>
      <c r="DL127" s="444"/>
      <c r="DM127" s="444"/>
      <c r="DN127" s="444"/>
      <c r="DO127" s="444"/>
      <c r="DP127" s="444"/>
      <c r="DQ127" s="444"/>
      <c r="DR127" s="444"/>
      <c r="DS127" s="444"/>
      <c r="DT127" s="444"/>
      <c r="DU127" s="444"/>
      <c r="DV127" s="444"/>
      <c r="DW127" s="444"/>
      <c r="DX127" s="444"/>
      <c r="DY127" s="444"/>
      <c r="DZ127" s="444"/>
      <c r="EA127" s="444"/>
      <c r="EB127" s="444"/>
      <c r="EC127" s="444"/>
      <c r="ED127" s="444"/>
      <c r="EE127" s="444"/>
      <c r="EF127" s="444"/>
      <c r="EG127" s="444"/>
      <c r="EH127" s="444"/>
      <c r="EI127" s="444"/>
      <c r="EJ127" s="444"/>
      <c r="EK127" s="444"/>
      <c r="EL127" s="444"/>
      <c r="EM127" s="444"/>
      <c r="EN127" s="444"/>
      <c r="EO127" s="444"/>
      <c r="EP127" s="444"/>
      <c r="EQ127" s="444"/>
      <c r="ER127" s="444"/>
      <c r="ES127" s="444"/>
      <c r="ET127" s="444"/>
      <c r="EU127" s="444"/>
      <c r="EV127" s="444"/>
      <c r="EW127" s="444"/>
      <c r="EX127" s="444"/>
      <c r="EY127" s="444"/>
      <c r="EZ127" s="444"/>
      <c r="FA127" s="444"/>
      <c r="FB127" s="444"/>
      <c r="FC127" s="444"/>
      <c r="FD127" s="444"/>
      <c r="FE127" s="444"/>
      <c r="FF127" s="444"/>
      <c r="FG127" s="444"/>
      <c r="FH127" s="444"/>
      <c r="FI127" s="444"/>
      <c r="FJ127" s="444"/>
      <c r="FK127" s="444"/>
      <c r="FL127" s="444"/>
      <c r="FM127" s="444"/>
      <c r="FN127" s="444"/>
      <c r="FO127" s="444"/>
      <c r="FP127" s="444"/>
      <c r="FQ127" s="444"/>
      <c r="FR127" s="444"/>
      <c r="FS127" s="444"/>
      <c r="FT127" s="444"/>
      <c r="FU127" s="444"/>
      <c r="FV127" s="444"/>
      <c r="FW127" s="444"/>
      <c r="FX127" s="444"/>
      <c r="FY127" s="444"/>
      <c r="FZ127" s="444"/>
      <c r="GA127" s="444"/>
      <c r="GB127" s="444"/>
      <c r="GC127" s="444"/>
      <c r="GD127" s="444"/>
      <c r="GE127" s="444"/>
      <c r="GF127" s="444"/>
      <c r="GG127" s="444"/>
      <c r="GH127" s="444"/>
      <c r="GI127" s="444"/>
      <c r="GJ127" s="444"/>
      <c r="GK127" s="444"/>
      <c r="GL127" s="444"/>
      <c r="GM127" s="444"/>
      <c r="GN127" s="444"/>
      <c r="GO127" s="444"/>
      <c r="GP127" s="444"/>
      <c r="GQ127" s="444"/>
      <c r="GR127" s="444"/>
      <c r="GS127" s="444"/>
      <c r="GT127" s="444"/>
      <c r="GU127" s="444"/>
      <c r="GV127" s="444"/>
      <c r="GW127" s="444"/>
      <c r="GX127" s="444"/>
      <c r="GY127" s="444"/>
      <c r="GZ127" s="444"/>
      <c r="HA127" s="444"/>
      <c r="HB127" s="444"/>
      <c r="HC127" s="444"/>
      <c r="HD127" s="444"/>
      <c r="HE127" s="444"/>
      <c r="HF127" s="444"/>
      <c r="HG127" s="444"/>
      <c r="HH127" s="444"/>
      <c r="HI127" s="444"/>
      <c r="HJ127" s="444"/>
      <c r="HK127" s="444"/>
      <c r="HL127" s="444"/>
      <c r="HM127" s="444"/>
      <c r="HN127" s="444"/>
      <c r="HO127" s="444"/>
      <c r="HP127" s="444"/>
      <c r="HQ127" s="444"/>
      <c r="HR127" s="444"/>
      <c r="HS127" s="444"/>
      <c r="HT127" s="444"/>
      <c r="HU127" s="444"/>
      <c r="HV127" s="444"/>
      <c r="HW127" s="444"/>
      <c r="HX127" s="444"/>
      <c r="HY127" s="444"/>
      <c r="HZ127" s="444"/>
      <c r="IA127" s="444"/>
      <c r="IB127" s="444"/>
      <c r="IC127" s="444"/>
      <c r="ID127" s="444"/>
      <c r="IE127" s="444"/>
      <c r="IF127" s="444"/>
      <c r="IG127" s="444"/>
      <c r="IH127" s="444"/>
      <c r="II127" s="444"/>
      <c r="IJ127" s="444"/>
      <c r="IK127" s="444"/>
      <c r="IL127" s="444"/>
      <c r="IM127" s="444"/>
      <c r="IN127" s="444"/>
      <c r="IO127" s="444"/>
      <c r="IP127" s="444"/>
      <c r="IQ127" s="444"/>
      <c r="IR127" s="444"/>
      <c r="IS127" s="444"/>
      <c r="IT127" s="444"/>
      <c r="IU127" s="444"/>
      <c r="IV127" s="444"/>
      <c r="IW127" s="444"/>
      <c r="IX127" s="444"/>
      <c r="IY127" s="444"/>
      <c r="IZ127" s="444"/>
      <c r="JA127" s="444"/>
      <c r="JB127" s="444"/>
      <c r="JC127" s="444"/>
      <c r="JD127" s="444"/>
      <c r="JE127" s="444"/>
      <c r="JF127" s="444"/>
      <c r="JG127" s="444"/>
      <c r="JH127" s="444"/>
      <c r="JI127" s="444"/>
      <c r="JJ127" s="444"/>
      <c r="JK127" s="444"/>
      <c r="JL127" s="444"/>
      <c r="JM127" s="444"/>
      <c r="JN127" s="444"/>
      <c r="JO127" s="444"/>
      <c r="JP127" s="444"/>
      <c r="JQ127" s="444"/>
      <c r="JR127" s="444"/>
      <c r="JS127" s="444"/>
      <c r="JT127" s="444"/>
      <c r="JU127" s="444"/>
      <c r="JV127" s="444"/>
      <c r="JW127" s="444"/>
      <c r="JX127" s="444"/>
      <c r="JY127" s="444"/>
      <c r="JZ127" s="444"/>
      <c r="KA127" s="444"/>
      <c r="KB127" s="444"/>
      <c r="KC127" s="444"/>
      <c r="KD127" s="444"/>
      <c r="KE127" s="444"/>
      <c r="KF127" s="444"/>
      <c r="KG127" s="444"/>
      <c r="KH127" s="444"/>
      <c r="KI127" s="444"/>
      <c r="KJ127" s="444"/>
      <c r="KK127" s="444"/>
      <c r="KL127" s="444"/>
      <c r="KM127" s="444"/>
      <c r="KN127" s="444"/>
      <c r="KO127" s="444"/>
      <c r="KP127" s="444"/>
      <c r="KQ127" s="444"/>
      <c r="KR127" s="444"/>
      <c r="KS127" s="444"/>
      <c r="KT127" s="444"/>
      <c r="KU127" s="444"/>
      <c r="KV127" s="444"/>
      <c r="KW127" s="444"/>
      <c r="KX127" s="444"/>
      <c r="KY127" s="444"/>
      <c r="KZ127" s="444"/>
      <c r="LA127" s="444"/>
      <c r="LB127" s="444"/>
      <c r="LC127" s="444"/>
      <c r="LD127" s="444"/>
      <c r="LE127" s="444"/>
      <c r="LF127" s="444"/>
      <c r="LG127" s="444"/>
      <c r="LH127" s="444"/>
      <c r="LI127" s="444"/>
      <c r="LJ127" s="444"/>
      <c r="LK127" s="444"/>
      <c r="LL127" s="444"/>
      <c r="LM127" s="444"/>
      <c r="LN127" s="444"/>
      <c r="LO127" s="444"/>
      <c r="LP127" s="444"/>
      <c r="LQ127" s="444"/>
      <c r="LR127" s="444"/>
      <c r="LS127" s="444"/>
      <c r="LT127" s="444"/>
      <c r="LU127" s="444"/>
      <c r="LV127" s="444"/>
      <c r="LW127" s="444"/>
      <c r="LX127" s="444"/>
      <c r="LY127" s="444"/>
      <c r="LZ127" s="444"/>
      <c r="MA127" s="444"/>
      <c r="MB127" s="444"/>
      <c r="MC127" s="444"/>
      <c r="MD127" s="444"/>
      <c r="ME127" s="444"/>
      <c r="MF127" s="444"/>
      <c r="MG127" s="444"/>
      <c r="MH127" s="444"/>
      <c r="MI127" s="444"/>
      <c r="MJ127" s="444"/>
      <c r="MK127" s="444"/>
      <c r="ML127" s="444"/>
      <c r="MM127" s="444"/>
      <c r="MN127" s="444"/>
      <c r="MO127" s="444"/>
      <c r="MP127" s="444"/>
      <c r="MQ127" s="444"/>
      <c r="MR127" s="444"/>
      <c r="MS127" s="444"/>
      <c r="MT127" s="444"/>
      <c r="MU127" s="444"/>
      <c r="MV127" s="444"/>
      <c r="MW127" s="444"/>
      <c r="MX127" s="444"/>
      <c r="MY127" s="444"/>
      <c r="MZ127" s="444"/>
      <c r="NA127" s="444"/>
      <c r="NB127" s="444"/>
      <c r="NC127" s="444"/>
      <c r="ND127" s="444"/>
      <c r="NE127" s="444"/>
      <c r="NF127" s="444"/>
      <c r="NG127" s="444"/>
      <c r="NH127" s="444"/>
      <c r="NI127" s="444"/>
      <c r="NJ127" s="444"/>
      <c r="NK127" s="444"/>
      <c r="NL127" s="444"/>
      <c r="NM127" s="444"/>
      <c r="NN127" s="444"/>
      <c r="NO127" s="444"/>
      <c r="NP127" s="444"/>
      <c r="NQ127" s="444"/>
      <c r="NR127" s="444"/>
      <c r="NS127" s="444"/>
      <c r="NT127" s="444"/>
      <c r="NU127" s="444"/>
      <c r="NV127" s="444"/>
      <c r="NW127" s="444"/>
      <c r="NX127" s="444"/>
      <c r="NY127" s="444"/>
      <c r="NZ127" s="444"/>
      <c r="OA127" s="444"/>
      <c r="OB127" s="444"/>
      <c r="OC127" s="444"/>
      <c r="OD127" s="444"/>
      <c r="OE127" s="444"/>
      <c r="OF127" s="444"/>
      <c r="OG127" s="444"/>
      <c r="OH127" s="444"/>
      <c r="OI127" s="444"/>
      <c r="OJ127" s="444"/>
      <c r="OK127" s="444"/>
      <c r="OL127" s="444"/>
      <c r="OM127" s="444"/>
      <c r="ON127" s="444"/>
      <c r="OO127" s="444"/>
      <c r="OP127" s="444"/>
      <c r="OQ127" s="444"/>
      <c r="OR127" s="444"/>
      <c r="OS127" s="444"/>
      <c r="OT127" s="444"/>
      <c r="OU127" s="444"/>
      <c r="OV127" s="444"/>
      <c r="OW127" s="444"/>
      <c r="OX127" s="444"/>
      <c r="OY127" s="444"/>
      <c r="OZ127" s="444"/>
      <c r="PA127" s="444"/>
      <c r="PB127" s="444"/>
      <c r="PC127" s="444"/>
      <c r="PD127" s="444"/>
      <c r="PE127" s="444"/>
      <c r="PF127" s="444"/>
      <c r="PG127" s="444"/>
      <c r="PH127" s="444"/>
      <c r="PI127" s="444"/>
      <c r="PJ127" s="444"/>
      <c r="PK127" s="444"/>
      <c r="PL127" s="444"/>
      <c r="PM127" s="444"/>
      <c r="PN127" s="444"/>
      <c r="PO127" s="444"/>
      <c r="PP127" s="444"/>
      <c r="PQ127" s="444"/>
      <c r="PR127" s="444"/>
      <c r="PS127" s="444"/>
      <c r="PT127" s="444"/>
      <c r="PU127" s="444"/>
      <c r="PV127" s="444"/>
      <c r="PW127" s="444"/>
      <c r="PX127" s="444"/>
      <c r="PY127" s="444"/>
      <c r="PZ127" s="444"/>
      <c r="QA127" s="444"/>
      <c r="QB127" s="444"/>
      <c r="QC127" s="444"/>
      <c r="QD127" s="444"/>
      <c r="QE127" s="444"/>
      <c r="QF127" s="444"/>
      <c r="QG127" s="444"/>
      <c r="QH127" s="444"/>
      <c r="QI127" s="444"/>
      <c r="QJ127" s="444"/>
      <c r="QK127" s="444"/>
      <c r="QL127" s="444"/>
      <c r="QM127" s="444"/>
      <c r="QN127" s="444"/>
      <c r="QO127" s="444"/>
      <c r="QP127" s="444"/>
      <c r="QQ127" s="444"/>
      <c r="QR127" s="444"/>
      <c r="QS127" s="444"/>
      <c r="QT127" s="444"/>
      <c r="QU127" s="444"/>
      <c r="QV127" s="444"/>
      <c r="QW127" s="444"/>
      <c r="QX127" s="444"/>
      <c r="QY127" s="444"/>
      <c r="QZ127" s="444"/>
      <c r="RA127" s="444"/>
      <c r="RB127" s="444"/>
      <c r="RC127" s="444"/>
      <c r="RD127" s="444"/>
      <c r="RE127" s="444"/>
      <c r="RF127" s="444"/>
      <c r="RG127" s="444"/>
      <c r="RH127" s="444"/>
      <c r="RI127" s="444"/>
      <c r="RJ127" s="444"/>
      <c r="RK127" s="444"/>
      <c r="RL127" s="444"/>
      <c r="RM127" s="444"/>
      <c r="RN127" s="444"/>
      <c r="RO127" s="444"/>
      <c r="RP127" s="444"/>
      <c r="RQ127" s="444"/>
      <c r="RR127" s="444"/>
      <c r="RS127" s="444"/>
      <c r="RT127" s="444"/>
      <c r="RU127" s="444"/>
      <c r="RV127" s="444"/>
      <c r="RW127" s="444"/>
      <c r="RX127" s="444"/>
      <c r="RY127" s="444"/>
      <c r="RZ127" s="444"/>
      <c r="SA127" s="444"/>
      <c r="SB127" s="444"/>
      <c r="SC127" s="444"/>
      <c r="SD127" s="444"/>
      <c r="SE127" s="444"/>
      <c r="SF127" s="444"/>
      <c r="SG127" s="444"/>
      <c r="SH127" s="444"/>
      <c r="SI127" s="444"/>
      <c r="SJ127" s="444"/>
      <c r="SK127" s="444"/>
      <c r="SL127" s="444"/>
      <c r="SM127" s="444"/>
      <c r="SN127" s="444"/>
      <c r="SO127" s="444"/>
      <c r="SP127" s="444"/>
      <c r="SQ127" s="444"/>
      <c r="SR127" s="444"/>
      <c r="SS127" s="444"/>
      <c r="ST127" s="444"/>
      <c r="SU127" s="444"/>
      <c r="SV127" s="444"/>
      <c r="SW127" s="444"/>
      <c r="SX127" s="444"/>
      <c r="SY127" s="444"/>
      <c r="SZ127" s="444"/>
      <c r="TA127" s="444"/>
      <c r="TB127" s="444"/>
      <c r="TC127" s="444"/>
      <c r="TD127" s="444"/>
      <c r="TE127" s="444"/>
      <c r="TF127" s="444"/>
      <c r="TG127" s="444"/>
      <c r="TH127" s="444"/>
      <c r="TI127" s="444"/>
      <c r="TJ127" s="444"/>
      <c r="TK127" s="444"/>
      <c r="TL127" s="444"/>
      <c r="TM127" s="444"/>
      <c r="TN127" s="444"/>
      <c r="TO127" s="444"/>
      <c r="TP127" s="444"/>
      <c r="TQ127" s="444"/>
      <c r="TR127" s="444"/>
      <c r="TS127" s="444"/>
      <c r="TT127" s="444"/>
      <c r="TU127" s="444"/>
      <c r="TV127" s="444"/>
      <c r="TW127" s="444"/>
      <c r="TX127" s="444"/>
      <c r="TY127" s="444"/>
      <c r="TZ127" s="444"/>
      <c r="UA127" s="444"/>
      <c r="UB127" s="444"/>
      <c r="UC127" s="444"/>
      <c r="UD127" s="444"/>
      <c r="UE127" s="444"/>
      <c r="UF127" s="444"/>
      <c r="UG127" s="444"/>
      <c r="UH127" s="444"/>
      <c r="UI127" s="444"/>
      <c r="UJ127" s="444"/>
      <c r="UK127" s="444"/>
      <c r="UL127" s="444"/>
      <c r="UM127" s="444"/>
      <c r="UN127" s="444"/>
      <c r="UO127" s="444"/>
      <c r="UP127" s="444"/>
      <c r="UQ127" s="444"/>
      <c r="UR127" s="444"/>
      <c r="US127" s="444"/>
      <c r="UT127" s="444"/>
      <c r="UU127" s="444"/>
      <c r="UV127" s="444"/>
      <c r="UW127" s="444"/>
      <c r="UX127" s="444"/>
      <c r="UY127" s="444"/>
      <c r="UZ127" s="444"/>
      <c r="VA127" s="444"/>
      <c r="VB127" s="444"/>
      <c r="VC127" s="444"/>
      <c r="VD127" s="444"/>
      <c r="VE127" s="444"/>
      <c r="VF127" s="444"/>
      <c r="VG127" s="444"/>
      <c r="VH127" s="444"/>
      <c r="VI127" s="444"/>
      <c r="VJ127" s="444"/>
      <c r="VK127" s="444"/>
      <c r="VL127" s="444"/>
      <c r="VM127" s="444"/>
      <c r="VN127" s="444"/>
      <c r="VO127" s="444"/>
      <c r="VP127" s="444"/>
      <c r="VQ127" s="444"/>
      <c r="VR127" s="444"/>
      <c r="VS127" s="444"/>
      <c r="VT127" s="444"/>
      <c r="VU127" s="444"/>
      <c r="VV127" s="444"/>
      <c r="VW127" s="444"/>
      <c r="VX127" s="444"/>
      <c r="VY127" s="444"/>
      <c r="VZ127" s="444"/>
      <c r="WA127" s="444"/>
      <c r="WB127" s="444"/>
      <c r="WC127" s="444"/>
      <c r="WD127" s="444"/>
      <c r="WE127" s="444"/>
      <c r="WF127" s="444"/>
      <c r="WG127" s="444"/>
      <c r="WH127" s="444"/>
      <c r="WI127" s="444"/>
      <c r="WJ127" s="444"/>
      <c r="WK127" s="444"/>
      <c r="WL127" s="444"/>
      <c r="WM127" s="444"/>
      <c r="WN127" s="444"/>
      <c r="WO127" s="444"/>
      <c r="WP127" s="444"/>
      <c r="WQ127" s="444"/>
      <c r="WR127" s="444"/>
      <c r="WS127" s="444"/>
      <c r="WT127" s="444"/>
      <c r="WU127" s="444"/>
      <c r="WV127" s="444"/>
      <c r="WW127" s="444"/>
      <c r="WX127" s="444"/>
      <c r="WY127" s="444"/>
      <c r="WZ127" s="444"/>
      <c r="XA127" s="444"/>
      <c r="XB127" s="444"/>
      <c r="XC127" s="444"/>
      <c r="XD127" s="444"/>
      <c r="XE127" s="444"/>
      <c r="XF127" s="444"/>
      <c r="XG127" s="738"/>
    </row>
    <row r="128" spans="1:631" s="740" customFormat="1" ht="14.4">
      <c r="A128" s="444"/>
      <c r="B128" s="1163" t="s">
        <v>779</v>
      </c>
      <c r="C128" s="1164" t="s">
        <v>1432</v>
      </c>
      <c r="D128" s="1172"/>
      <c r="E128" s="374">
        <f t="shared" si="32"/>
        <v>0</v>
      </c>
      <c r="F128" s="1166"/>
      <c r="G128" s="1167">
        <v>1</v>
      </c>
      <c r="H128" s="1168">
        <f t="shared" si="27"/>
        <v>0</v>
      </c>
      <c r="I128" s="1169"/>
      <c r="J128" s="1169"/>
      <c r="K128" s="447">
        <f t="shared" si="22"/>
        <v>0</v>
      </c>
      <c r="L128" s="448">
        <v>0</v>
      </c>
      <c r="M128" s="447"/>
      <c r="N128" s="1170"/>
      <c r="O128" s="1170"/>
      <c r="P128" s="449"/>
      <c r="Q128" s="1170"/>
      <c r="R128" s="449"/>
      <c r="S128" s="450"/>
      <c r="T128" s="449"/>
      <c r="U128" s="451"/>
      <c r="V128" s="450"/>
      <c r="W128" s="449"/>
      <c r="X128" s="449"/>
      <c r="Y128" s="452"/>
      <c r="Z128" s="450"/>
      <c r="AA128" s="453"/>
      <c r="AB128" s="1171"/>
      <c r="AC128" s="444"/>
      <c r="AD128" s="444"/>
      <c r="AE128" s="444"/>
      <c r="AF128" s="444"/>
      <c r="AG128" s="444"/>
      <c r="AH128" s="444"/>
      <c r="AI128" s="444"/>
      <c r="AJ128" s="444"/>
      <c r="AK128" s="444"/>
      <c r="AL128" s="444"/>
      <c r="AM128" s="444"/>
      <c r="AN128" s="444"/>
      <c r="AO128" s="444"/>
      <c r="AP128" s="444"/>
      <c r="AQ128" s="444"/>
      <c r="AR128" s="444"/>
      <c r="AS128" s="444"/>
      <c r="AT128" s="444"/>
      <c r="AU128" s="444"/>
      <c r="AV128" s="444"/>
      <c r="AW128" s="444"/>
      <c r="AX128" s="444"/>
      <c r="AY128" s="444"/>
      <c r="AZ128" s="444"/>
      <c r="BA128" s="444"/>
      <c r="BB128" s="444"/>
      <c r="BC128" s="444"/>
      <c r="BD128" s="444"/>
      <c r="BE128" s="444"/>
      <c r="BF128" s="444"/>
      <c r="BG128" s="444"/>
      <c r="BH128" s="444"/>
      <c r="BI128" s="444"/>
      <c r="BJ128" s="444"/>
      <c r="BK128" s="444"/>
      <c r="BL128" s="444"/>
      <c r="BM128" s="444"/>
      <c r="BN128" s="444"/>
      <c r="BO128" s="444"/>
      <c r="BP128" s="444"/>
      <c r="BQ128" s="444"/>
      <c r="BR128" s="444"/>
      <c r="BS128" s="444"/>
      <c r="BT128" s="444"/>
      <c r="BU128" s="444"/>
      <c r="BV128" s="444"/>
      <c r="BW128" s="444"/>
      <c r="BX128" s="444"/>
      <c r="BY128" s="444"/>
      <c r="BZ128" s="444"/>
      <c r="CA128" s="444"/>
      <c r="CB128" s="444"/>
      <c r="CC128" s="444"/>
      <c r="CD128" s="444"/>
      <c r="CE128" s="444"/>
      <c r="CF128" s="444"/>
      <c r="CG128" s="444"/>
      <c r="CH128" s="444"/>
      <c r="CI128" s="444"/>
      <c r="CJ128" s="444"/>
      <c r="CK128" s="444"/>
      <c r="CL128" s="444"/>
      <c r="CM128" s="444"/>
      <c r="CN128" s="444"/>
      <c r="CO128" s="444"/>
      <c r="CP128" s="444"/>
      <c r="CQ128" s="444"/>
      <c r="CR128" s="444"/>
      <c r="CS128" s="444"/>
      <c r="CT128" s="444"/>
      <c r="CU128" s="444"/>
      <c r="CV128" s="444"/>
      <c r="CW128" s="444"/>
      <c r="CX128" s="444"/>
      <c r="CY128" s="444"/>
      <c r="CZ128" s="444"/>
      <c r="DA128" s="444"/>
      <c r="DB128" s="444"/>
      <c r="DC128" s="444"/>
      <c r="DD128" s="444"/>
      <c r="DE128" s="444"/>
      <c r="DF128" s="444"/>
      <c r="DG128" s="444"/>
      <c r="DH128" s="444"/>
      <c r="DI128" s="444"/>
      <c r="DJ128" s="444"/>
      <c r="DK128" s="444"/>
      <c r="DL128" s="444"/>
      <c r="DM128" s="444"/>
      <c r="DN128" s="444"/>
      <c r="DO128" s="444"/>
      <c r="DP128" s="444"/>
      <c r="DQ128" s="444"/>
      <c r="DR128" s="444"/>
      <c r="DS128" s="444"/>
      <c r="DT128" s="444"/>
      <c r="DU128" s="444"/>
      <c r="DV128" s="444"/>
      <c r="DW128" s="444"/>
      <c r="DX128" s="444"/>
      <c r="DY128" s="444"/>
      <c r="DZ128" s="444"/>
      <c r="EA128" s="444"/>
      <c r="EB128" s="444"/>
      <c r="EC128" s="444"/>
      <c r="ED128" s="444"/>
      <c r="EE128" s="444"/>
      <c r="EF128" s="444"/>
      <c r="EG128" s="444"/>
      <c r="EH128" s="444"/>
      <c r="EI128" s="444"/>
      <c r="EJ128" s="444"/>
      <c r="EK128" s="444"/>
      <c r="EL128" s="444"/>
      <c r="EM128" s="444"/>
      <c r="EN128" s="444"/>
      <c r="EO128" s="444"/>
      <c r="EP128" s="444"/>
      <c r="EQ128" s="444"/>
      <c r="ER128" s="444"/>
      <c r="ES128" s="444"/>
      <c r="ET128" s="444"/>
      <c r="EU128" s="444"/>
      <c r="EV128" s="444"/>
      <c r="EW128" s="444"/>
      <c r="EX128" s="444"/>
      <c r="EY128" s="444"/>
      <c r="EZ128" s="444"/>
      <c r="FA128" s="444"/>
      <c r="FB128" s="444"/>
      <c r="FC128" s="444"/>
      <c r="FD128" s="444"/>
      <c r="FE128" s="444"/>
      <c r="FF128" s="444"/>
      <c r="FG128" s="444"/>
      <c r="FH128" s="444"/>
      <c r="FI128" s="444"/>
      <c r="FJ128" s="444"/>
      <c r="FK128" s="444"/>
      <c r="FL128" s="444"/>
      <c r="FM128" s="444"/>
      <c r="FN128" s="444"/>
      <c r="FO128" s="444"/>
      <c r="FP128" s="444"/>
      <c r="FQ128" s="444"/>
      <c r="FR128" s="444"/>
      <c r="FS128" s="444"/>
      <c r="FT128" s="444"/>
      <c r="FU128" s="444"/>
      <c r="FV128" s="444"/>
      <c r="FW128" s="444"/>
      <c r="FX128" s="444"/>
      <c r="FY128" s="444"/>
      <c r="FZ128" s="444"/>
      <c r="GA128" s="444"/>
      <c r="GB128" s="444"/>
      <c r="GC128" s="444"/>
      <c r="GD128" s="444"/>
      <c r="GE128" s="444"/>
      <c r="GF128" s="444"/>
      <c r="GG128" s="444"/>
      <c r="GH128" s="444"/>
      <c r="GI128" s="444"/>
      <c r="GJ128" s="444"/>
      <c r="GK128" s="444"/>
      <c r="GL128" s="444"/>
      <c r="GM128" s="444"/>
      <c r="GN128" s="444"/>
      <c r="GO128" s="444"/>
      <c r="GP128" s="444"/>
      <c r="GQ128" s="444"/>
      <c r="GR128" s="444"/>
      <c r="GS128" s="444"/>
      <c r="GT128" s="444"/>
      <c r="GU128" s="444"/>
      <c r="GV128" s="444"/>
      <c r="GW128" s="444"/>
      <c r="GX128" s="444"/>
      <c r="GY128" s="444"/>
      <c r="GZ128" s="444"/>
      <c r="HA128" s="444"/>
      <c r="HB128" s="444"/>
      <c r="HC128" s="444"/>
      <c r="HD128" s="444"/>
      <c r="HE128" s="444"/>
      <c r="HF128" s="444"/>
      <c r="HG128" s="444"/>
      <c r="HH128" s="444"/>
      <c r="HI128" s="444"/>
      <c r="HJ128" s="444"/>
      <c r="HK128" s="444"/>
      <c r="HL128" s="444"/>
      <c r="HM128" s="444"/>
      <c r="HN128" s="444"/>
      <c r="HO128" s="444"/>
      <c r="HP128" s="444"/>
      <c r="HQ128" s="444"/>
      <c r="HR128" s="444"/>
      <c r="HS128" s="444"/>
      <c r="HT128" s="444"/>
      <c r="HU128" s="444"/>
      <c r="HV128" s="444"/>
      <c r="HW128" s="444"/>
      <c r="HX128" s="444"/>
      <c r="HY128" s="444"/>
      <c r="HZ128" s="444"/>
      <c r="IA128" s="444"/>
      <c r="IB128" s="444"/>
      <c r="IC128" s="444"/>
      <c r="ID128" s="444"/>
      <c r="IE128" s="444"/>
      <c r="IF128" s="444"/>
      <c r="IG128" s="444"/>
      <c r="IH128" s="444"/>
      <c r="II128" s="444"/>
      <c r="IJ128" s="444"/>
      <c r="IK128" s="444"/>
      <c r="IL128" s="444"/>
      <c r="IM128" s="444"/>
      <c r="IN128" s="444"/>
      <c r="IO128" s="444"/>
      <c r="IP128" s="444"/>
      <c r="IQ128" s="444"/>
      <c r="IR128" s="444"/>
      <c r="IS128" s="444"/>
      <c r="IT128" s="444"/>
      <c r="IU128" s="444"/>
      <c r="IV128" s="444"/>
      <c r="IW128" s="444"/>
      <c r="IX128" s="444"/>
      <c r="IY128" s="444"/>
      <c r="IZ128" s="444"/>
      <c r="JA128" s="444"/>
      <c r="JB128" s="444"/>
      <c r="JC128" s="444"/>
      <c r="JD128" s="444"/>
      <c r="JE128" s="444"/>
      <c r="JF128" s="444"/>
      <c r="JG128" s="444"/>
      <c r="JH128" s="444"/>
      <c r="JI128" s="444"/>
      <c r="JJ128" s="444"/>
      <c r="JK128" s="444"/>
      <c r="JL128" s="444"/>
      <c r="JM128" s="444"/>
      <c r="JN128" s="444"/>
      <c r="JO128" s="444"/>
      <c r="JP128" s="444"/>
      <c r="JQ128" s="444"/>
      <c r="JR128" s="444"/>
      <c r="JS128" s="444"/>
      <c r="JT128" s="444"/>
      <c r="JU128" s="444"/>
      <c r="JV128" s="444"/>
      <c r="JW128" s="444"/>
      <c r="JX128" s="444"/>
      <c r="JY128" s="444"/>
      <c r="JZ128" s="444"/>
      <c r="KA128" s="444"/>
      <c r="KB128" s="444"/>
      <c r="KC128" s="444"/>
      <c r="KD128" s="444"/>
      <c r="KE128" s="444"/>
      <c r="KF128" s="444"/>
      <c r="KG128" s="444"/>
      <c r="KH128" s="444"/>
      <c r="KI128" s="444"/>
      <c r="KJ128" s="444"/>
      <c r="KK128" s="444"/>
      <c r="KL128" s="444"/>
      <c r="KM128" s="444"/>
      <c r="KN128" s="444"/>
      <c r="KO128" s="444"/>
      <c r="KP128" s="444"/>
      <c r="KQ128" s="444"/>
      <c r="KR128" s="444"/>
      <c r="KS128" s="444"/>
      <c r="KT128" s="444"/>
      <c r="KU128" s="444"/>
      <c r="KV128" s="444"/>
      <c r="KW128" s="444"/>
      <c r="KX128" s="444"/>
      <c r="KY128" s="444"/>
      <c r="KZ128" s="444"/>
      <c r="LA128" s="444"/>
      <c r="LB128" s="444"/>
      <c r="LC128" s="444"/>
      <c r="LD128" s="444"/>
      <c r="LE128" s="444"/>
      <c r="LF128" s="444"/>
      <c r="LG128" s="444"/>
      <c r="LH128" s="444"/>
      <c r="LI128" s="444"/>
      <c r="LJ128" s="444"/>
      <c r="LK128" s="444"/>
      <c r="LL128" s="444"/>
      <c r="LM128" s="444"/>
      <c r="LN128" s="444"/>
      <c r="LO128" s="444"/>
      <c r="LP128" s="444"/>
      <c r="LQ128" s="444"/>
      <c r="LR128" s="444"/>
      <c r="LS128" s="444"/>
      <c r="LT128" s="444"/>
      <c r="LU128" s="444"/>
      <c r="LV128" s="444"/>
      <c r="LW128" s="444"/>
      <c r="LX128" s="444"/>
      <c r="LY128" s="444"/>
      <c r="LZ128" s="444"/>
      <c r="MA128" s="444"/>
      <c r="MB128" s="444"/>
      <c r="MC128" s="444"/>
      <c r="MD128" s="444"/>
      <c r="ME128" s="444"/>
      <c r="MF128" s="444"/>
      <c r="MG128" s="444"/>
      <c r="MH128" s="444"/>
      <c r="MI128" s="444"/>
      <c r="MJ128" s="444"/>
      <c r="MK128" s="444"/>
      <c r="ML128" s="444"/>
      <c r="MM128" s="444"/>
      <c r="MN128" s="444"/>
      <c r="MO128" s="444"/>
      <c r="MP128" s="444"/>
      <c r="MQ128" s="444"/>
      <c r="MR128" s="444"/>
      <c r="MS128" s="444"/>
      <c r="MT128" s="444"/>
      <c r="MU128" s="444"/>
      <c r="MV128" s="444"/>
      <c r="MW128" s="444"/>
      <c r="MX128" s="444"/>
      <c r="MY128" s="444"/>
      <c r="MZ128" s="444"/>
      <c r="NA128" s="444"/>
      <c r="NB128" s="444"/>
      <c r="NC128" s="444"/>
      <c r="ND128" s="444"/>
      <c r="NE128" s="444"/>
      <c r="NF128" s="444"/>
      <c r="NG128" s="444"/>
      <c r="NH128" s="444"/>
      <c r="NI128" s="444"/>
      <c r="NJ128" s="444"/>
      <c r="NK128" s="444"/>
      <c r="NL128" s="444"/>
      <c r="NM128" s="444"/>
      <c r="NN128" s="444"/>
      <c r="NO128" s="444"/>
      <c r="NP128" s="444"/>
      <c r="NQ128" s="444"/>
      <c r="NR128" s="444"/>
      <c r="NS128" s="444"/>
      <c r="NT128" s="444"/>
      <c r="NU128" s="444"/>
      <c r="NV128" s="444"/>
      <c r="NW128" s="444"/>
      <c r="NX128" s="444"/>
      <c r="NY128" s="444"/>
      <c r="NZ128" s="444"/>
      <c r="OA128" s="444"/>
      <c r="OB128" s="444"/>
      <c r="OC128" s="444"/>
      <c r="OD128" s="444"/>
      <c r="OE128" s="444"/>
      <c r="OF128" s="444"/>
      <c r="OG128" s="444"/>
      <c r="OH128" s="444"/>
      <c r="OI128" s="444"/>
      <c r="OJ128" s="444"/>
      <c r="OK128" s="444"/>
      <c r="OL128" s="444"/>
      <c r="OM128" s="444"/>
      <c r="ON128" s="444"/>
      <c r="OO128" s="444"/>
      <c r="OP128" s="444"/>
      <c r="OQ128" s="444"/>
      <c r="OR128" s="444"/>
      <c r="OS128" s="444"/>
      <c r="OT128" s="444"/>
      <c r="OU128" s="444"/>
      <c r="OV128" s="444"/>
      <c r="OW128" s="444"/>
      <c r="OX128" s="444"/>
      <c r="OY128" s="444"/>
      <c r="OZ128" s="444"/>
      <c r="PA128" s="444"/>
      <c r="PB128" s="444"/>
      <c r="PC128" s="444"/>
      <c r="PD128" s="444"/>
      <c r="PE128" s="444"/>
      <c r="PF128" s="444"/>
      <c r="PG128" s="444"/>
      <c r="PH128" s="444"/>
      <c r="PI128" s="444"/>
      <c r="PJ128" s="444"/>
      <c r="PK128" s="444"/>
      <c r="PL128" s="444"/>
      <c r="PM128" s="444"/>
      <c r="PN128" s="444"/>
      <c r="PO128" s="444"/>
      <c r="PP128" s="444"/>
      <c r="PQ128" s="444"/>
      <c r="PR128" s="444"/>
      <c r="PS128" s="444"/>
      <c r="PT128" s="444"/>
      <c r="PU128" s="444"/>
      <c r="PV128" s="444"/>
      <c r="PW128" s="444"/>
      <c r="PX128" s="444"/>
      <c r="PY128" s="444"/>
      <c r="PZ128" s="444"/>
      <c r="QA128" s="444"/>
      <c r="QB128" s="444"/>
      <c r="QC128" s="444"/>
      <c r="QD128" s="444"/>
      <c r="QE128" s="444"/>
      <c r="QF128" s="444"/>
      <c r="QG128" s="444"/>
      <c r="QH128" s="444"/>
      <c r="QI128" s="444"/>
      <c r="QJ128" s="444"/>
      <c r="QK128" s="444"/>
      <c r="QL128" s="444"/>
      <c r="QM128" s="444"/>
      <c r="QN128" s="444"/>
      <c r="QO128" s="444"/>
      <c r="QP128" s="444"/>
      <c r="QQ128" s="444"/>
      <c r="QR128" s="444"/>
      <c r="QS128" s="444"/>
      <c r="QT128" s="444"/>
      <c r="QU128" s="444"/>
      <c r="QV128" s="444"/>
      <c r="QW128" s="444"/>
      <c r="QX128" s="444"/>
      <c r="QY128" s="444"/>
      <c r="QZ128" s="444"/>
      <c r="RA128" s="444"/>
      <c r="RB128" s="444"/>
      <c r="RC128" s="444"/>
      <c r="RD128" s="444"/>
      <c r="RE128" s="444"/>
      <c r="RF128" s="444"/>
      <c r="RG128" s="444"/>
      <c r="RH128" s="444"/>
      <c r="RI128" s="444"/>
      <c r="RJ128" s="444"/>
      <c r="RK128" s="444"/>
      <c r="RL128" s="444"/>
      <c r="RM128" s="444"/>
      <c r="RN128" s="444"/>
      <c r="RO128" s="444"/>
      <c r="RP128" s="444"/>
      <c r="RQ128" s="444"/>
      <c r="RR128" s="444"/>
      <c r="RS128" s="444"/>
      <c r="RT128" s="444"/>
      <c r="RU128" s="444"/>
      <c r="RV128" s="444"/>
      <c r="RW128" s="444"/>
      <c r="RX128" s="444"/>
      <c r="RY128" s="444"/>
      <c r="RZ128" s="444"/>
      <c r="SA128" s="444"/>
      <c r="SB128" s="444"/>
      <c r="SC128" s="444"/>
      <c r="SD128" s="444"/>
      <c r="SE128" s="444"/>
      <c r="SF128" s="444"/>
      <c r="SG128" s="444"/>
      <c r="SH128" s="444"/>
      <c r="SI128" s="444"/>
      <c r="SJ128" s="444"/>
      <c r="SK128" s="444"/>
      <c r="SL128" s="444"/>
      <c r="SM128" s="444"/>
      <c r="SN128" s="444"/>
      <c r="SO128" s="444"/>
      <c r="SP128" s="444"/>
      <c r="SQ128" s="444"/>
      <c r="SR128" s="444"/>
      <c r="SS128" s="444"/>
      <c r="ST128" s="444"/>
      <c r="SU128" s="444"/>
      <c r="SV128" s="444"/>
      <c r="SW128" s="444"/>
      <c r="SX128" s="444"/>
      <c r="SY128" s="444"/>
      <c r="SZ128" s="444"/>
      <c r="TA128" s="444"/>
      <c r="TB128" s="444"/>
      <c r="TC128" s="444"/>
      <c r="TD128" s="444"/>
      <c r="TE128" s="444"/>
      <c r="TF128" s="444"/>
      <c r="TG128" s="444"/>
      <c r="TH128" s="444"/>
      <c r="TI128" s="444"/>
      <c r="TJ128" s="444"/>
      <c r="TK128" s="444"/>
      <c r="TL128" s="444"/>
      <c r="TM128" s="444"/>
      <c r="TN128" s="444"/>
      <c r="TO128" s="444"/>
      <c r="TP128" s="444"/>
      <c r="TQ128" s="444"/>
      <c r="TR128" s="444"/>
      <c r="TS128" s="444"/>
      <c r="TT128" s="444"/>
      <c r="TU128" s="444"/>
      <c r="TV128" s="444"/>
      <c r="TW128" s="444"/>
      <c r="TX128" s="444"/>
      <c r="TY128" s="444"/>
      <c r="TZ128" s="444"/>
      <c r="UA128" s="444"/>
      <c r="UB128" s="444"/>
      <c r="UC128" s="444"/>
      <c r="UD128" s="444"/>
      <c r="UE128" s="444"/>
      <c r="UF128" s="444"/>
      <c r="UG128" s="444"/>
      <c r="UH128" s="444"/>
      <c r="UI128" s="444"/>
      <c r="UJ128" s="444"/>
      <c r="UK128" s="444"/>
      <c r="UL128" s="444"/>
      <c r="UM128" s="444"/>
      <c r="UN128" s="444"/>
      <c r="UO128" s="444"/>
      <c r="UP128" s="444"/>
      <c r="UQ128" s="444"/>
      <c r="UR128" s="444"/>
      <c r="US128" s="444"/>
      <c r="UT128" s="444"/>
      <c r="UU128" s="444"/>
      <c r="UV128" s="444"/>
      <c r="UW128" s="444"/>
      <c r="UX128" s="444"/>
      <c r="UY128" s="444"/>
      <c r="UZ128" s="444"/>
      <c r="VA128" s="444"/>
      <c r="VB128" s="444"/>
      <c r="VC128" s="444"/>
      <c r="VD128" s="444"/>
      <c r="VE128" s="444"/>
      <c r="VF128" s="444"/>
      <c r="VG128" s="444"/>
      <c r="VH128" s="444"/>
      <c r="VI128" s="444"/>
      <c r="VJ128" s="444"/>
      <c r="VK128" s="444"/>
      <c r="VL128" s="444"/>
      <c r="VM128" s="444"/>
      <c r="VN128" s="444"/>
      <c r="VO128" s="444"/>
      <c r="VP128" s="444"/>
      <c r="VQ128" s="444"/>
      <c r="VR128" s="444"/>
      <c r="VS128" s="444"/>
      <c r="VT128" s="444"/>
      <c r="VU128" s="444"/>
      <c r="VV128" s="444"/>
      <c r="VW128" s="444"/>
      <c r="VX128" s="444"/>
      <c r="VY128" s="444"/>
      <c r="VZ128" s="444"/>
      <c r="WA128" s="444"/>
      <c r="WB128" s="444"/>
      <c r="WC128" s="444"/>
      <c r="WD128" s="444"/>
      <c r="WE128" s="444"/>
      <c r="WF128" s="444"/>
      <c r="WG128" s="444"/>
      <c r="WH128" s="444"/>
      <c r="WI128" s="444"/>
      <c r="WJ128" s="444"/>
      <c r="WK128" s="444"/>
      <c r="WL128" s="444"/>
      <c r="WM128" s="444"/>
      <c r="WN128" s="444"/>
      <c r="WO128" s="444"/>
      <c r="WP128" s="444"/>
      <c r="WQ128" s="444"/>
      <c r="WR128" s="444"/>
      <c r="WS128" s="444"/>
      <c r="WT128" s="444"/>
      <c r="WU128" s="444"/>
      <c r="WV128" s="444"/>
      <c r="WW128" s="444"/>
      <c r="WX128" s="444"/>
      <c r="WY128" s="444"/>
      <c r="WZ128" s="444"/>
      <c r="XA128" s="444"/>
      <c r="XB128" s="444"/>
      <c r="XC128" s="444"/>
      <c r="XD128" s="444"/>
      <c r="XE128" s="444"/>
      <c r="XF128" s="444"/>
      <c r="XG128" s="738"/>
    </row>
    <row r="129" spans="1:631" s="740" customFormat="1" ht="14.4">
      <c r="A129" s="444"/>
      <c r="B129" s="1163" t="s">
        <v>779</v>
      </c>
      <c r="C129" s="1164" t="s">
        <v>1433</v>
      </c>
      <c r="D129" s="1172"/>
      <c r="E129" s="374">
        <f t="shared" si="32"/>
        <v>0</v>
      </c>
      <c r="F129" s="1166"/>
      <c r="G129" s="1167">
        <v>7</v>
      </c>
      <c r="H129" s="1168">
        <f t="shared" si="27"/>
        <v>0</v>
      </c>
      <c r="I129" s="1169"/>
      <c r="J129" s="1169"/>
      <c r="K129" s="447">
        <f t="shared" si="22"/>
        <v>0</v>
      </c>
      <c r="L129" s="448">
        <v>0</v>
      </c>
      <c r="M129" s="447"/>
      <c r="N129" s="1170"/>
      <c r="O129" s="1170"/>
      <c r="P129" s="449"/>
      <c r="Q129" s="1170"/>
      <c r="R129" s="449"/>
      <c r="S129" s="450"/>
      <c r="T129" s="449"/>
      <c r="U129" s="451"/>
      <c r="V129" s="450"/>
      <c r="W129" s="449"/>
      <c r="X129" s="449"/>
      <c r="Y129" s="452"/>
      <c r="Z129" s="450"/>
      <c r="AA129" s="453"/>
      <c r="AB129" s="1171"/>
      <c r="AC129" s="444"/>
      <c r="AD129" s="444"/>
      <c r="AE129" s="444"/>
      <c r="AF129" s="444"/>
      <c r="AG129" s="444"/>
      <c r="AH129" s="444"/>
      <c r="AI129" s="444"/>
      <c r="AJ129" s="444"/>
      <c r="AK129" s="444"/>
      <c r="AL129" s="444"/>
      <c r="AM129" s="444"/>
      <c r="AN129" s="444"/>
      <c r="AO129" s="444"/>
      <c r="AP129" s="444"/>
      <c r="AQ129" s="444"/>
      <c r="AR129" s="444"/>
      <c r="AS129" s="444"/>
      <c r="AT129" s="444"/>
      <c r="AU129" s="444"/>
      <c r="AV129" s="444"/>
      <c r="AW129" s="444"/>
      <c r="AX129" s="444"/>
      <c r="AY129" s="444"/>
      <c r="AZ129" s="444"/>
      <c r="BA129" s="444"/>
      <c r="BB129" s="444"/>
      <c r="BC129" s="444"/>
      <c r="BD129" s="444"/>
      <c r="BE129" s="444"/>
      <c r="BF129" s="444"/>
      <c r="BG129" s="444"/>
      <c r="BH129" s="444"/>
      <c r="BI129" s="444"/>
      <c r="BJ129" s="444"/>
      <c r="BK129" s="444"/>
      <c r="BL129" s="444"/>
      <c r="BM129" s="444"/>
      <c r="BN129" s="444"/>
      <c r="BO129" s="444"/>
      <c r="BP129" s="444"/>
      <c r="BQ129" s="444"/>
      <c r="BR129" s="444"/>
      <c r="BS129" s="444"/>
      <c r="BT129" s="444"/>
      <c r="BU129" s="444"/>
      <c r="BV129" s="444"/>
      <c r="BW129" s="444"/>
      <c r="BX129" s="444"/>
      <c r="BY129" s="444"/>
      <c r="BZ129" s="444"/>
      <c r="CA129" s="444"/>
      <c r="CB129" s="444"/>
      <c r="CC129" s="444"/>
      <c r="CD129" s="444"/>
      <c r="CE129" s="444"/>
      <c r="CF129" s="444"/>
      <c r="CG129" s="444"/>
      <c r="CH129" s="444"/>
      <c r="CI129" s="444"/>
      <c r="CJ129" s="444"/>
      <c r="CK129" s="444"/>
      <c r="CL129" s="444"/>
      <c r="CM129" s="444"/>
      <c r="CN129" s="444"/>
      <c r="CO129" s="444"/>
      <c r="CP129" s="444"/>
      <c r="CQ129" s="444"/>
      <c r="CR129" s="444"/>
      <c r="CS129" s="444"/>
      <c r="CT129" s="444"/>
      <c r="CU129" s="444"/>
      <c r="CV129" s="444"/>
      <c r="CW129" s="444"/>
      <c r="CX129" s="444"/>
      <c r="CY129" s="444"/>
      <c r="CZ129" s="444"/>
      <c r="DA129" s="444"/>
      <c r="DB129" s="444"/>
      <c r="DC129" s="444"/>
      <c r="DD129" s="444"/>
      <c r="DE129" s="444"/>
      <c r="DF129" s="444"/>
      <c r="DG129" s="444"/>
      <c r="DH129" s="444"/>
      <c r="DI129" s="444"/>
      <c r="DJ129" s="444"/>
      <c r="DK129" s="444"/>
      <c r="DL129" s="444"/>
      <c r="DM129" s="444"/>
      <c r="DN129" s="444"/>
      <c r="DO129" s="444"/>
      <c r="DP129" s="444"/>
      <c r="DQ129" s="444"/>
      <c r="DR129" s="444"/>
      <c r="DS129" s="444"/>
      <c r="DT129" s="444"/>
      <c r="DU129" s="444"/>
      <c r="DV129" s="444"/>
      <c r="DW129" s="444"/>
      <c r="DX129" s="444"/>
      <c r="DY129" s="444"/>
      <c r="DZ129" s="444"/>
      <c r="EA129" s="444"/>
      <c r="EB129" s="444"/>
      <c r="EC129" s="444"/>
      <c r="ED129" s="444"/>
      <c r="EE129" s="444"/>
      <c r="EF129" s="444"/>
      <c r="EG129" s="444"/>
      <c r="EH129" s="444"/>
      <c r="EI129" s="444"/>
      <c r="EJ129" s="444"/>
      <c r="EK129" s="444"/>
      <c r="EL129" s="444"/>
      <c r="EM129" s="444"/>
      <c r="EN129" s="444"/>
      <c r="EO129" s="444"/>
      <c r="EP129" s="444"/>
      <c r="EQ129" s="444"/>
      <c r="ER129" s="444"/>
      <c r="ES129" s="444"/>
      <c r="ET129" s="444"/>
      <c r="EU129" s="444"/>
      <c r="EV129" s="444"/>
      <c r="EW129" s="444"/>
      <c r="EX129" s="444"/>
      <c r="EY129" s="444"/>
      <c r="EZ129" s="444"/>
      <c r="FA129" s="444"/>
      <c r="FB129" s="444"/>
      <c r="FC129" s="444"/>
      <c r="FD129" s="444"/>
      <c r="FE129" s="444"/>
      <c r="FF129" s="444"/>
      <c r="FG129" s="444"/>
      <c r="FH129" s="444"/>
      <c r="FI129" s="444"/>
      <c r="FJ129" s="444"/>
      <c r="FK129" s="444"/>
      <c r="FL129" s="444"/>
      <c r="FM129" s="444"/>
      <c r="FN129" s="444"/>
      <c r="FO129" s="444"/>
      <c r="FP129" s="444"/>
      <c r="FQ129" s="444"/>
      <c r="FR129" s="444"/>
      <c r="FS129" s="444"/>
      <c r="FT129" s="444"/>
      <c r="FU129" s="444"/>
      <c r="FV129" s="444"/>
      <c r="FW129" s="444"/>
      <c r="FX129" s="444"/>
      <c r="FY129" s="444"/>
      <c r="FZ129" s="444"/>
      <c r="GA129" s="444"/>
      <c r="GB129" s="444"/>
      <c r="GC129" s="444"/>
      <c r="GD129" s="444"/>
      <c r="GE129" s="444"/>
      <c r="GF129" s="444"/>
      <c r="GG129" s="444"/>
      <c r="GH129" s="444"/>
      <c r="GI129" s="444"/>
      <c r="GJ129" s="444"/>
      <c r="GK129" s="444"/>
      <c r="GL129" s="444"/>
      <c r="GM129" s="444"/>
      <c r="GN129" s="444"/>
      <c r="GO129" s="444"/>
      <c r="GP129" s="444"/>
      <c r="GQ129" s="444"/>
      <c r="GR129" s="444"/>
      <c r="GS129" s="444"/>
      <c r="GT129" s="444"/>
      <c r="GU129" s="444"/>
      <c r="GV129" s="444"/>
      <c r="GW129" s="444"/>
      <c r="GX129" s="444"/>
      <c r="GY129" s="444"/>
      <c r="GZ129" s="444"/>
      <c r="HA129" s="444"/>
      <c r="HB129" s="444"/>
      <c r="HC129" s="444"/>
      <c r="HD129" s="444"/>
      <c r="HE129" s="444"/>
      <c r="HF129" s="444"/>
      <c r="HG129" s="444"/>
      <c r="HH129" s="444"/>
      <c r="HI129" s="444"/>
      <c r="HJ129" s="444"/>
      <c r="HK129" s="444"/>
      <c r="HL129" s="444"/>
      <c r="HM129" s="444"/>
      <c r="HN129" s="444"/>
      <c r="HO129" s="444"/>
      <c r="HP129" s="444"/>
      <c r="HQ129" s="444"/>
      <c r="HR129" s="444"/>
      <c r="HS129" s="444"/>
      <c r="HT129" s="444"/>
      <c r="HU129" s="444"/>
      <c r="HV129" s="444"/>
      <c r="HW129" s="444"/>
      <c r="HX129" s="444"/>
      <c r="HY129" s="444"/>
      <c r="HZ129" s="444"/>
      <c r="IA129" s="444"/>
      <c r="IB129" s="444"/>
      <c r="IC129" s="444"/>
      <c r="ID129" s="444"/>
      <c r="IE129" s="444"/>
      <c r="IF129" s="444"/>
      <c r="IG129" s="444"/>
      <c r="IH129" s="444"/>
      <c r="II129" s="444"/>
      <c r="IJ129" s="444"/>
      <c r="IK129" s="444"/>
      <c r="IL129" s="444"/>
      <c r="IM129" s="444"/>
      <c r="IN129" s="444"/>
      <c r="IO129" s="444"/>
      <c r="IP129" s="444"/>
      <c r="IQ129" s="444"/>
      <c r="IR129" s="444"/>
      <c r="IS129" s="444"/>
      <c r="IT129" s="444"/>
      <c r="IU129" s="444"/>
      <c r="IV129" s="444"/>
      <c r="IW129" s="444"/>
      <c r="IX129" s="444"/>
      <c r="IY129" s="444"/>
      <c r="IZ129" s="444"/>
      <c r="JA129" s="444"/>
      <c r="JB129" s="444"/>
      <c r="JC129" s="444"/>
      <c r="JD129" s="444"/>
      <c r="JE129" s="444"/>
      <c r="JF129" s="444"/>
      <c r="JG129" s="444"/>
      <c r="JH129" s="444"/>
      <c r="JI129" s="444"/>
      <c r="JJ129" s="444"/>
      <c r="JK129" s="444"/>
      <c r="JL129" s="444"/>
      <c r="JM129" s="444"/>
      <c r="JN129" s="444"/>
      <c r="JO129" s="444"/>
      <c r="JP129" s="444"/>
      <c r="JQ129" s="444"/>
      <c r="JR129" s="444"/>
      <c r="JS129" s="444"/>
      <c r="JT129" s="444"/>
      <c r="JU129" s="444"/>
      <c r="JV129" s="444"/>
      <c r="JW129" s="444"/>
      <c r="JX129" s="444"/>
      <c r="JY129" s="444"/>
      <c r="JZ129" s="444"/>
      <c r="KA129" s="444"/>
      <c r="KB129" s="444"/>
      <c r="KC129" s="444"/>
      <c r="KD129" s="444"/>
      <c r="KE129" s="444"/>
      <c r="KF129" s="444"/>
      <c r="KG129" s="444"/>
      <c r="KH129" s="444"/>
      <c r="KI129" s="444"/>
      <c r="KJ129" s="444"/>
      <c r="KK129" s="444"/>
      <c r="KL129" s="444"/>
      <c r="KM129" s="444"/>
      <c r="KN129" s="444"/>
      <c r="KO129" s="444"/>
      <c r="KP129" s="444"/>
      <c r="KQ129" s="444"/>
      <c r="KR129" s="444"/>
      <c r="KS129" s="444"/>
      <c r="KT129" s="444"/>
      <c r="KU129" s="444"/>
      <c r="KV129" s="444"/>
      <c r="KW129" s="444"/>
      <c r="KX129" s="444"/>
      <c r="KY129" s="444"/>
      <c r="KZ129" s="444"/>
      <c r="LA129" s="444"/>
      <c r="LB129" s="444"/>
      <c r="LC129" s="444"/>
      <c r="LD129" s="444"/>
      <c r="LE129" s="444"/>
      <c r="LF129" s="444"/>
      <c r="LG129" s="444"/>
      <c r="LH129" s="444"/>
      <c r="LI129" s="444"/>
      <c r="LJ129" s="444"/>
      <c r="LK129" s="444"/>
      <c r="LL129" s="444"/>
      <c r="LM129" s="444"/>
      <c r="LN129" s="444"/>
      <c r="LO129" s="444"/>
      <c r="LP129" s="444"/>
      <c r="LQ129" s="444"/>
      <c r="LR129" s="444"/>
      <c r="LS129" s="444"/>
      <c r="LT129" s="444"/>
      <c r="LU129" s="444"/>
      <c r="LV129" s="444"/>
      <c r="LW129" s="444"/>
      <c r="LX129" s="444"/>
      <c r="LY129" s="444"/>
      <c r="LZ129" s="444"/>
      <c r="MA129" s="444"/>
      <c r="MB129" s="444"/>
      <c r="MC129" s="444"/>
      <c r="MD129" s="444"/>
      <c r="ME129" s="444"/>
      <c r="MF129" s="444"/>
      <c r="MG129" s="444"/>
      <c r="MH129" s="444"/>
      <c r="MI129" s="444"/>
      <c r="MJ129" s="444"/>
      <c r="MK129" s="444"/>
      <c r="ML129" s="444"/>
      <c r="MM129" s="444"/>
      <c r="MN129" s="444"/>
      <c r="MO129" s="444"/>
      <c r="MP129" s="444"/>
      <c r="MQ129" s="444"/>
      <c r="MR129" s="444"/>
      <c r="MS129" s="444"/>
      <c r="MT129" s="444"/>
      <c r="MU129" s="444"/>
      <c r="MV129" s="444"/>
      <c r="MW129" s="444"/>
      <c r="MX129" s="444"/>
      <c r="MY129" s="444"/>
      <c r="MZ129" s="444"/>
      <c r="NA129" s="444"/>
      <c r="NB129" s="444"/>
      <c r="NC129" s="444"/>
      <c r="ND129" s="444"/>
      <c r="NE129" s="444"/>
      <c r="NF129" s="444"/>
      <c r="NG129" s="444"/>
      <c r="NH129" s="444"/>
      <c r="NI129" s="444"/>
      <c r="NJ129" s="444"/>
      <c r="NK129" s="444"/>
      <c r="NL129" s="444"/>
      <c r="NM129" s="444"/>
      <c r="NN129" s="444"/>
      <c r="NO129" s="444"/>
      <c r="NP129" s="444"/>
      <c r="NQ129" s="444"/>
      <c r="NR129" s="444"/>
      <c r="NS129" s="444"/>
      <c r="NT129" s="444"/>
      <c r="NU129" s="444"/>
      <c r="NV129" s="444"/>
      <c r="NW129" s="444"/>
      <c r="NX129" s="444"/>
      <c r="NY129" s="444"/>
      <c r="NZ129" s="444"/>
      <c r="OA129" s="444"/>
      <c r="OB129" s="444"/>
      <c r="OC129" s="444"/>
      <c r="OD129" s="444"/>
      <c r="OE129" s="444"/>
      <c r="OF129" s="444"/>
      <c r="OG129" s="444"/>
      <c r="OH129" s="444"/>
      <c r="OI129" s="444"/>
      <c r="OJ129" s="444"/>
      <c r="OK129" s="444"/>
      <c r="OL129" s="444"/>
      <c r="OM129" s="444"/>
      <c r="ON129" s="444"/>
      <c r="OO129" s="444"/>
      <c r="OP129" s="444"/>
      <c r="OQ129" s="444"/>
      <c r="OR129" s="444"/>
      <c r="OS129" s="444"/>
      <c r="OT129" s="444"/>
      <c r="OU129" s="444"/>
      <c r="OV129" s="444"/>
      <c r="OW129" s="444"/>
      <c r="OX129" s="444"/>
      <c r="OY129" s="444"/>
      <c r="OZ129" s="444"/>
      <c r="PA129" s="444"/>
      <c r="PB129" s="444"/>
      <c r="PC129" s="444"/>
      <c r="PD129" s="444"/>
      <c r="PE129" s="444"/>
      <c r="PF129" s="444"/>
      <c r="PG129" s="444"/>
      <c r="PH129" s="444"/>
      <c r="PI129" s="444"/>
      <c r="PJ129" s="444"/>
      <c r="PK129" s="444"/>
      <c r="PL129" s="444"/>
      <c r="PM129" s="444"/>
      <c r="PN129" s="444"/>
      <c r="PO129" s="444"/>
      <c r="PP129" s="444"/>
      <c r="PQ129" s="444"/>
      <c r="PR129" s="444"/>
      <c r="PS129" s="444"/>
      <c r="PT129" s="444"/>
      <c r="PU129" s="444"/>
      <c r="PV129" s="444"/>
      <c r="PW129" s="444"/>
      <c r="PX129" s="444"/>
      <c r="PY129" s="444"/>
      <c r="PZ129" s="444"/>
      <c r="QA129" s="444"/>
      <c r="QB129" s="444"/>
      <c r="QC129" s="444"/>
      <c r="QD129" s="444"/>
      <c r="QE129" s="444"/>
      <c r="QF129" s="444"/>
      <c r="QG129" s="444"/>
      <c r="QH129" s="444"/>
      <c r="QI129" s="444"/>
      <c r="QJ129" s="444"/>
      <c r="QK129" s="444"/>
      <c r="QL129" s="444"/>
      <c r="QM129" s="444"/>
      <c r="QN129" s="444"/>
      <c r="QO129" s="444"/>
      <c r="QP129" s="444"/>
      <c r="QQ129" s="444"/>
      <c r="QR129" s="444"/>
      <c r="QS129" s="444"/>
      <c r="QT129" s="444"/>
      <c r="QU129" s="444"/>
      <c r="QV129" s="444"/>
      <c r="QW129" s="444"/>
      <c r="QX129" s="444"/>
      <c r="QY129" s="444"/>
      <c r="QZ129" s="444"/>
      <c r="RA129" s="444"/>
      <c r="RB129" s="444"/>
      <c r="RC129" s="444"/>
      <c r="RD129" s="444"/>
      <c r="RE129" s="444"/>
      <c r="RF129" s="444"/>
      <c r="RG129" s="444"/>
      <c r="RH129" s="444"/>
      <c r="RI129" s="444"/>
      <c r="RJ129" s="444"/>
      <c r="RK129" s="444"/>
      <c r="RL129" s="444"/>
      <c r="RM129" s="444"/>
      <c r="RN129" s="444"/>
      <c r="RO129" s="444"/>
      <c r="RP129" s="444"/>
      <c r="RQ129" s="444"/>
      <c r="RR129" s="444"/>
      <c r="RS129" s="444"/>
      <c r="RT129" s="444"/>
      <c r="RU129" s="444"/>
      <c r="RV129" s="444"/>
      <c r="RW129" s="444"/>
      <c r="RX129" s="444"/>
      <c r="RY129" s="444"/>
      <c r="RZ129" s="444"/>
      <c r="SA129" s="444"/>
      <c r="SB129" s="444"/>
      <c r="SC129" s="444"/>
      <c r="SD129" s="444"/>
      <c r="SE129" s="444"/>
      <c r="SF129" s="444"/>
      <c r="SG129" s="444"/>
      <c r="SH129" s="444"/>
      <c r="SI129" s="444"/>
      <c r="SJ129" s="444"/>
      <c r="SK129" s="444"/>
      <c r="SL129" s="444"/>
      <c r="SM129" s="444"/>
      <c r="SN129" s="444"/>
      <c r="SO129" s="444"/>
      <c r="SP129" s="444"/>
      <c r="SQ129" s="444"/>
      <c r="SR129" s="444"/>
      <c r="SS129" s="444"/>
      <c r="ST129" s="444"/>
      <c r="SU129" s="444"/>
      <c r="SV129" s="444"/>
      <c r="SW129" s="444"/>
      <c r="SX129" s="444"/>
      <c r="SY129" s="444"/>
      <c r="SZ129" s="444"/>
      <c r="TA129" s="444"/>
      <c r="TB129" s="444"/>
      <c r="TC129" s="444"/>
      <c r="TD129" s="444"/>
      <c r="TE129" s="444"/>
      <c r="TF129" s="444"/>
      <c r="TG129" s="444"/>
      <c r="TH129" s="444"/>
      <c r="TI129" s="444"/>
      <c r="TJ129" s="444"/>
      <c r="TK129" s="444"/>
      <c r="TL129" s="444"/>
      <c r="TM129" s="444"/>
      <c r="TN129" s="444"/>
      <c r="TO129" s="444"/>
      <c r="TP129" s="444"/>
      <c r="TQ129" s="444"/>
      <c r="TR129" s="444"/>
      <c r="TS129" s="444"/>
      <c r="TT129" s="444"/>
      <c r="TU129" s="444"/>
      <c r="TV129" s="444"/>
      <c r="TW129" s="444"/>
      <c r="TX129" s="444"/>
      <c r="TY129" s="444"/>
      <c r="TZ129" s="444"/>
      <c r="UA129" s="444"/>
      <c r="UB129" s="444"/>
      <c r="UC129" s="444"/>
      <c r="UD129" s="444"/>
      <c r="UE129" s="444"/>
      <c r="UF129" s="444"/>
      <c r="UG129" s="444"/>
      <c r="UH129" s="444"/>
      <c r="UI129" s="444"/>
      <c r="UJ129" s="444"/>
      <c r="UK129" s="444"/>
      <c r="UL129" s="444"/>
      <c r="UM129" s="444"/>
      <c r="UN129" s="444"/>
      <c r="UO129" s="444"/>
      <c r="UP129" s="444"/>
      <c r="UQ129" s="444"/>
      <c r="UR129" s="444"/>
      <c r="US129" s="444"/>
      <c r="UT129" s="444"/>
      <c r="UU129" s="444"/>
      <c r="UV129" s="444"/>
      <c r="UW129" s="444"/>
      <c r="UX129" s="444"/>
      <c r="UY129" s="444"/>
      <c r="UZ129" s="444"/>
      <c r="VA129" s="444"/>
      <c r="VB129" s="444"/>
      <c r="VC129" s="444"/>
      <c r="VD129" s="444"/>
      <c r="VE129" s="444"/>
      <c r="VF129" s="444"/>
      <c r="VG129" s="444"/>
      <c r="VH129" s="444"/>
      <c r="VI129" s="444"/>
      <c r="VJ129" s="444"/>
      <c r="VK129" s="444"/>
      <c r="VL129" s="444"/>
      <c r="VM129" s="444"/>
      <c r="VN129" s="444"/>
      <c r="VO129" s="444"/>
      <c r="VP129" s="444"/>
      <c r="VQ129" s="444"/>
      <c r="VR129" s="444"/>
      <c r="VS129" s="444"/>
      <c r="VT129" s="444"/>
      <c r="VU129" s="444"/>
      <c r="VV129" s="444"/>
      <c r="VW129" s="444"/>
      <c r="VX129" s="444"/>
      <c r="VY129" s="444"/>
      <c r="VZ129" s="444"/>
      <c r="WA129" s="444"/>
      <c r="WB129" s="444"/>
      <c r="WC129" s="444"/>
      <c r="WD129" s="444"/>
      <c r="WE129" s="444"/>
      <c r="WF129" s="444"/>
      <c r="WG129" s="444"/>
      <c r="WH129" s="444"/>
      <c r="WI129" s="444"/>
      <c r="WJ129" s="444"/>
      <c r="WK129" s="444"/>
      <c r="WL129" s="444"/>
      <c r="WM129" s="444"/>
      <c r="WN129" s="444"/>
      <c r="WO129" s="444"/>
      <c r="WP129" s="444"/>
      <c r="WQ129" s="444"/>
      <c r="WR129" s="444"/>
      <c r="WS129" s="444"/>
      <c r="WT129" s="444"/>
      <c r="WU129" s="444"/>
      <c r="WV129" s="444"/>
      <c r="WW129" s="444"/>
      <c r="WX129" s="444"/>
      <c r="WY129" s="444"/>
      <c r="WZ129" s="444"/>
      <c r="XA129" s="444"/>
      <c r="XB129" s="444"/>
      <c r="XC129" s="444"/>
      <c r="XD129" s="444"/>
      <c r="XE129" s="444"/>
      <c r="XF129" s="444"/>
      <c r="XG129" s="738"/>
    </row>
    <row r="130" spans="1:631" s="740" customFormat="1" ht="14.4">
      <c r="A130" s="444"/>
      <c r="B130" s="1163" t="s">
        <v>779</v>
      </c>
      <c r="C130" s="1164" t="s">
        <v>1434</v>
      </c>
      <c r="D130" s="1172"/>
      <c r="E130" s="374">
        <f t="shared" si="32"/>
        <v>0</v>
      </c>
      <c r="F130" s="1166"/>
      <c r="G130" s="1167">
        <v>16</v>
      </c>
      <c r="H130" s="1168">
        <f t="shared" si="27"/>
        <v>0</v>
      </c>
      <c r="I130" s="1169"/>
      <c r="J130" s="1169"/>
      <c r="K130" s="447">
        <f t="shared" si="22"/>
        <v>0</v>
      </c>
      <c r="L130" s="448">
        <v>0</v>
      </c>
      <c r="M130" s="447"/>
      <c r="N130" s="1170"/>
      <c r="O130" s="1170"/>
      <c r="P130" s="449"/>
      <c r="Q130" s="1170"/>
      <c r="R130" s="449"/>
      <c r="S130" s="450"/>
      <c r="T130" s="449"/>
      <c r="U130" s="451"/>
      <c r="V130" s="450"/>
      <c r="W130" s="449"/>
      <c r="X130" s="449"/>
      <c r="Y130" s="452"/>
      <c r="Z130" s="450"/>
      <c r="AA130" s="453"/>
      <c r="AB130" s="1171"/>
      <c r="AC130" s="444"/>
      <c r="AD130" s="444"/>
      <c r="AE130" s="444"/>
      <c r="AF130" s="444"/>
      <c r="AG130" s="444"/>
      <c r="AH130" s="444"/>
      <c r="AI130" s="444"/>
      <c r="AJ130" s="444"/>
      <c r="AK130" s="444"/>
      <c r="AL130" s="444"/>
      <c r="AM130" s="444"/>
      <c r="AN130" s="444"/>
      <c r="AO130" s="444"/>
      <c r="AP130" s="444"/>
      <c r="AQ130" s="444"/>
      <c r="AR130" s="444"/>
      <c r="AS130" s="444"/>
      <c r="AT130" s="444"/>
      <c r="AU130" s="444"/>
      <c r="AV130" s="444"/>
      <c r="AW130" s="444"/>
      <c r="AX130" s="444"/>
      <c r="AY130" s="444"/>
      <c r="AZ130" s="444"/>
      <c r="BA130" s="444"/>
      <c r="BB130" s="444"/>
      <c r="BC130" s="444"/>
      <c r="BD130" s="444"/>
      <c r="BE130" s="444"/>
      <c r="BF130" s="444"/>
      <c r="BG130" s="444"/>
      <c r="BH130" s="444"/>
      <c r="BI130" s="444"/>
      <c r="BJ130" s="444"/>
      <c r="BK130" s="444"/>
      <c r="BL130" s="444"/>
      <c r="BM130" s="444"/>
      <c r="BN130" s="444"/>
      <c r="BO130" s="444"/>
      <c r="BP130" s="444"/>
      <c r="BQ130" s="444"/>
      <c r="BR130" s="444"/>
      <c r="BS130" s="444"/>
      <c r="BT130" s="444"/>
      <c r="BU130" s="444"/>
      <c r="BV130" s="444"/>
      <c r="BW130" s="444"/>
      <c r="BX130" s="444"/>
      <c r="BY130" s="444"/>
      <c r="BZ130" s="444"/>
      <c r="CA130" s="444"/>
      <c r="CB130" s="444"/>
      <c r="CC130" s="444"/>
      <c r="CD130" s="444"/>
      <c r="CE130" s="444"/>
      <c r="CF130" s="444"/>
      <c r="CG130" s="444"/>
      <c r="CH130" s="444"/>
      <c r="CI130" s="444"/>
      <c r="CJ130" s="444"/>
      <c r="CK130" s="444"/>
      <c r="CL130" s="444"/>
      <c r="CM130" s="444"/>
      <c r="CN130" s="444"/>
      <c r="CO130" s="444"/>
      <c r="CP130" s="444"/>
      <c r="CQ130" s="444"/>
      <c r="CR130" s="444"/>
      <c r="CS130" s="444"/>
      <c r="CT130" s="444"/>
      <c r="CU130" s="444"/>
      <c r="CV130" s="444"/>
      <c r="CW130" s="444"/>
      <c r="CX130" s="444"/>
      <c r="CY130" s="444"/>
      <c r="CZ130" s="444"/>
      <c r="DA130" s="444"/>
      <c r="DB130" s="444"/>
      <c r="DC130" s="444"/>
      <c r="DD130" s="444"/>
      <c r="DE130" s="444"/>
      <c r="DF130" s="444"/>
      <c r="DG130" s="444"/>
      <c r="DH130" s="444"/>
      <c r="DI130" s="444"/>
      <c r="DJ130" s="444"/>
      <c r="DK130" s="444"/>
      <c r="DL130" s="444"/>
      <c r="DM130" s="444"/>
      <c r="DN130" s="444"/>
      <c r="DO130" s="444"/>
      <c r="DP130" s="444"/>
      <c r="DQ130" s="444"/>
      <c r="DR130" s="444"/>
      <c r="DS130" s="444"/>
      <c r="DT130" s="444"/>
      <c r="DU130" s="444"/>
      <c r="DV130" s="444"/>
      <c r="DW130" s="444"/>
      <c r="DX130" s="444"/>
      <c r="DY130" s="444"/>
      <c r="DZ130" s="444"/>
      <c r="EA130" s="444"/>
      <c r="EB130" s="444"/>
      <c r="EC130" s="444"/>
      <c r="ED130" s="444"/>
      <c r="EE130" s="444"/>
      <c r="EF130" s="444"/>
      <c r="EG130" s="444"/>
      <c r="EH130" s="444"/>
      <c r="EI130" s="444"/>
      <c r="EJ130" s="444"/>
      <c r="EK130" s="444"/>
      <c r="EL130" s="444"/>
      <c r="EM130" s="444"/>
      <c r="EN130" s="444"/>
      <c r="EO130" s="444"/>
      <c r="EP130" s="444"/>
      <c r="EQ130" s="444"/>
      <c r="ER130" s="444"/>
      <c r="ES130" s="444"/>
      <c r="ET130" s="444"/>
      <c r="EU130" s="444"/>
      <c r="EV130" s="444"/>
      <c r="EW130" s="444"/>
      <c r="EX130" s="444"/>
      <c r="EY130" s="444"/>
      <c r="EZ130" s="444"/>
      <c r="FA130" s="444"/>
      <c r="FB130" s="444"/>
      <c r="FC130" s="444"/>
      <c r="FD130" s="444"/>
      <c r="FE130" s="444"/>
      <c r="FF130" s="444"/>
      <c r="FG130" s="444"/>
      <c r="FH130" s="444"/>
      <c r="FI130" s="444"/>
      <c r="FJ130" s="444"/>
      <c r="FK130" s="444"/>
      <c r="FL130" s="444"/>
      <c r="FM130" s="444"/>
      <c r="FN130" s="444"/>
      <c r="FO130" s="444"/>
      <c r="FP130" s="444"/>
      <c r="FQ130" s="444"/>
      <c r="FR130" s="444"/>
      <c r="FS130" s="444"/>
      <c r="FT130" s="444"/>
      <c r="FU130" s="444"/>
      <c r="FV130" s="444"/>
      <c r="FW130" s="444"/>
      <c r="FX130" s="444"/>
      <c r="FY130" s="444"/>
      <c r="FZ130" s="444"/>
      <c r="GA130" s="444"/>
      <c r="GB130" s="444"/>
      <c r="GC130" s="444"/>
      <c r="GD130" s="444"/>
      <c r="GE130" s="444"/>
      <c r="GF130" s="444"/>
      <c r="GG130" s="444"/>
      <c r="GH130" s="444"/>
      <c r="GI130" s="444"/>
      <c r="GJ130" s="444"/>
      <c r="GK130" s="444"/>
      <c r="GL130" s="444"/>
      <c r="GM130" s="444"/>
      <c r="GN130" s="444"/>
      <c r="GO130" s="444"/>
      <c r="GP130" s="444"/>
      <c r="GQ130" s="444"/>
      <c r="GR130" s="444"/>
      <c r="GS130" s="444"/>
      <c r="GT130" s="444"/>
      <c r="GU130" s="444"/>
      <c r="GV130" s="444"/>
      <c r="GW130" s="444"/>
      <c r="GX130" s="444"/>
      <c r="GY130" s="444"/>
      <c r="GZ130" s="444"/>
      <c r="HA130" s="444"/>
      <c r="HB130" s="444"/>
      <c r="HC130" s="444"/>
      <c r="HD130" s="444"/>
      <c r="HE130" s="444"/>
      <c r="HF130" s="444"/>
      <c r="HG130" s="444"/>
      <c r="HH130" s="444"/>
      <c r="HI130" s="444"/>
      <c r="HJ130" s="444"/>
      <c r="HK130" s="444"/>
      <c r="HL130" s="444"/>
      <c r="HM130" s="444"/>
      <c r="HN130" s="444"/>
      <c r="HO130" s="444"/>
      <c r="HP130" s="444"/>
      <c r="HQ130" s="444"/>
      <c r="HR130" s="444"/>
      <c r="HS130" s="444"/>
      <c r="HT130" s="444"/>
      <c r="HU130" s="444"/>
      <c r="HV130" s="444"/>
      <c r="HW130" s="444"/>
      <c r="HX130" s="444"/>
      <c r="HY130" s="444"/>
      <c r="HZ130" s="444"/>
      <c r="IA130" s="444"/>
      <c r="IB130" s="444"/>
      <c r="IC130" s="444"/>
      <c r="ID130" s="444"/>
      <c r="IE130" s="444"/>
      <c r="IF130" s="444"/>
      <c r="IG130" s="444"/>
      <c r="IH130" s="444"/>
      <c r="II130" s="444"/>
      <c r="IJ130" s="444"/>
      <c r="IK130" s="444"/>
      <c r="IL130" s="444"/>
      <c r="IM130" s="444"/>
      <c r="IN130" s="444"/>
      <c r="IO130" s="444"/>
      <c r="IP130" s="444"/>
      <c r="IQ130" s="444"/>
      <c r="IR130" s="444"/>
      <c r="IS130" s="444"/>
      <c r="IT130" s="444"/>
      <c r="IU130" s="444"/>
      <c r="IV130" s="444"/>
      <c r="IW130" s="444"/>
      <c r="IX130" s="444"/>
      <c r="IY130" s="444"/>
      <c r="IZ130" s="444"/>
      <c r="JA130" s="444"/>
      <c r="JB130" s="444"/>
      <c r="JC130" s="444"/>
      <c r="JD130" s="444"/>
      <c r="JE130" s="444"/>
      <c r="JF130" s="444"/>
      <c r="JG130" s="444"/>
      <c r="JH130" s="444"/>
      <c r="JI130" s="444"/>
      <c r="JJ130" s="444"/>
      <c r="JK130" s="444"/>
      <c r="JL130" s="444"/>
      <c r="JM130" s="444"/>
      <c r="JN130" s="444"/>
      <c r="JO130" s="444"/>
      <c r="JP130" s="444"/>
      <c r="JQ130" s="444"/>
      <c r="JR130" s="444"/>
      <c r="JS130" s="444"/>
      <c r="JT130" s="444"/>
      <c r="JU130" s="444"/>
      <c r="JV130" s="444"/>
      <c r="JW130" s="444"/>
      <c r="JX130" s="444"/>
      <c r="JY130" s="444"/>
      <c r="JZ130" s="444"/>
      <c r="KA130" s="444"/>
      <c r="KB130" s="444"/>
      <c r="KC130" s="444"/>
      <c r="KD130" s="444"/>
      <c r="KE130" s="444"/>
      <c r="KF130" s="444"/>
      <c r="KG130" s="444"/>
      <c r="KH130" s="444"/>
      <c r="KI130" s="444"/>
      <c r="KJ130" s="444"/>
      <c r="KK130" s="444"/>
      <c r="KL130" s="444"/>
      <c r="KM130" s="444"/>
      <c r="KN130" s="444"/>
      <c r="KO130" s="444"/>
      <c r="KP130" s="444"/>
      <c r="KQ130" s="444"/>
      <c r="KR130" s="444"/>
      <c r="KS130" s="444"/>
      <c r="KT130" s="444"/>
      <c r="KU130" s="444"/>
      <c r="KV130" s="444"/>
      <c r="KW130" s="444"/>
      <c r="KX130" s="444"/>
      <c r="KY130" s="444"/>
      <c r="KZ130" s="444"/>
      <c r="LA130" s="444"/>
      <c r="LB130" s="444"/>
      <c r="LC130" s="444"/>
      <c r="LD130" s="444"/>
      <c r="LE130" s="444"/>
      <c r="LF130" s="444"/>
      <c r="LG130" s="444"/>
      <c r="LH130" s="444"/>
      <c r="LI130" s="444"/>
      <c r="LJ130" s="444"/>
      <c r="LK130" s="444"/>
      <c r="LL130" s="444"/>
      <c r="LM130" s="444"/>
      <c r="LN130" s="444"/>
      <c r="LO130" s="444"/>
      <c r="LP130" s="444"/>
      <c r="LQ130" s="444"/>
      <c r="LR130" s="444"/>
      <c r="LS130" s="444"/>
      <c r="LT130" s="444"/>
      <c r="LU130" s="444"/>
      <c r="LV130" s="444"/>
      <c r="LW130" s="444"/>
      <c r="LX130" s="444"/>
      <c r="LY130" s="444"/>
      <c r="LZ130" s="444"/>
      <c r="MA130" s="444"/>
      <c r="MB130" s="444"/>
      <c r="MC130" s="444"/>
      <c r="MD130" s="444"/>
      <c r="ME130" s="444"/>
      <c r="MF130" s="444"/>
      <c r="MG130" s="444"/>
      <c r="MH130" s="444"/>
      <c r="MI130" s="444"/>
      <c r="MJ130" s="444"/>
      <c r="MK130" s="444"/>
      <c r="ML130" s="444"/>
      <c r="MM130" s="444"/>
      <c r="MN130" s="444"/>
      <c r="MO130" s="444"/>
      <c r="MP130" s="444"/>
      <c r="MQ130" s="444"/>
      <c r="MR130" s="444"/>
      <c r="MS130" s="444"/>
      <c r="MT130" s="444"/>
      <c r="MU130" s="444"/>
      <c r="MV130" s="444"/>
      <c r="MW130" s="444"/>
      <c r="MX130" s="444"/>
      <c r="MY130" s="444"/>
      <c r="MZ130" s="444"/>
      <c r="NA130" s="444"/>
      <c r="NB130" s="444"/>
      <c r="NC130" s="444"/>
      <c r="ND130" s="444"/>
      <c r="NE130" s="444"/>
      <c r="NF130" s="444"/>
      <c r="NG130" s="444"/>
      <c r="NH130" s="444"/>
      <c r="NI130" s="444"/>
      <c r="NJ130" s="444"/>
      <c r="NK130" s="444"/>
      <c r="NL130" s="444"/>
      <c r="NM130" s="444"/>
      <c r="NN130" s="444"/>
      <c r="NO130" s="444"/>
      <c r="NP130" s="444"/>
      <c r="NQ130" s="444"/>
      <c r="NR130" s="444"/>
      <c r="NS130" s="444"/>
      <c r="NT130" s="444"/>
      <c r="NU130" s="444"/>
      <c r="NV130" s="444"/>
      <c r="NW130" s="444"/>
      <c r="NX130" s="444"/>
      <c r="NY130" s="444"/>
      <c r="NZ130" s="444"/>
      <c r="OA130" s="444"/>
      <c r="OB130" s="444"/>
      <c r="OC130" s="444"/>
      <c r="OD130" s="444"/>
      <c r="OE130" s="444"/>
      <c r="OF130" s="444"/>
      <c r="OG130" s="444"/>
      <c r="OH130" s="444"/>
      <c r="OI130" s="444"/>
      <c r="OJ130" s="444"/>
      <c r="OK130" s="444"/>
      <c r="OL130" s="444"/>
      <c r="OM130" s="444"/>
      <c r="ON130" s="444"/>
      <c r="OO130" s="444"/>
      <c r="OP130" s="444"/>
      <c r="OQ130" s="444"/>
      <c r="OR130" s="444"/>
      <c r="OS130" s="444"/>
      <c r="OT130" s="444"/>
      <c r="OU130" s="444"/>
      <c r="OV130" s="444"/>
      <c r="OW130" s="444"/>
      <c r="OX130" s="444"/>
      <c r="OY130" s="444"/>
      <c r="OZ130" s="444"/>
      <c r="PA130" s="444"/>
      <c r="PB130" s="444"/>
      <c r="PC130" s="444"/>
      <c r="PD130" s="444"/>
      <c r="PE130" s="444"/>
      <c r="PF130" s="444"/>
      <c r="PG130" s="444"/>
      <c r="PH130" s="444"/>
      <c r="PI130" s="444"/>
      <c r="PJ130" s="444"/>
      <c r="PK130" s="444"/>
      <c r="PL130" s="444"/>
      <c r="PM130" s="444"/>
      <c r="PN130" s="444"/>
      <c r="PO130" s="444"/>
      <c r="PP130" s="444"/>
      <c r="PQ130" s="444"/>
      <c r="PR130" s="444"/>
      <c r="PS130" s="444"/>
      <c r="PT130" s="444"/>
      <c r="PU130" s="444"/>
      <c r="PV130" s="444"/>
      <c r="PW130" s="444"/>
      <c r="PX130" s="444"/>
      <c r="PY130" s="444"/>
      <c r="PZ130" s="444"/>
      <c r="QA130" s="444"/>
      <c r="QB130" s="444"/>
      <c r="QC130" s="444"/>
      <c r="QD130" s="444"/>
      <c r="QE130" s="444"/>
      <c r="QF130" s="444"/>
      <c r="QG130" s="444"/>
      <c r="QH130" s="444"/>
      <c r="QI130" s="444"/>
      <c r="QJ130" s="444"/>
      <c r="QK130" s="444"/>
      <c r="QL130" s="444"/>
      <c r="QM130" s="444"/>
      <c r="QN130" s="444"/>
      <c r="QO130" s="444"/>
      <c r="QP130" s="444"/>
      <c r="QQ130" s="444"/>
      <c r="QR130" s="444"/>
      <c r="QS130" s="444"/>
      <c r="QT130" s="444"/>
      <c r="QU130" s="444"/>
      <c r="QV130" s="444"/>
      <c r="QW130" s="444"/>
      <c r="QX130" s="444"/>
      <c r="QY130" s="444"/>
      <c r="QZ130" s="444"/>
      <c r="RA130" s="444"/>
      <c r="RB130" s="444"/>
      <c r="RC130" s="444"/>
      <c r="RD130" s="444"/>
      <c r="RE130" s="444"/>
      <c r="RF130" s="444"/>
      <c r="RG130" s="444"/>
      <c r="RH130" s="444"/>
      <c r="RI130" s="444"/>
      <c r="RJ130" s="444"/>
      <c r="RK130" s="444"/>
      <c r="RL130" s="444"/>
      <c r="RM130" s="444"/>
      <c r="RN130" s="444"/>
      <c r="RO130" s="444"/>
      <c r="RP130" s="444"/>
      <c r="RQ130" s="444"/>
      <c r="RR130" s="444"/>
      <c r="RS130" s="444"/>
      <c r="RT130" s="444"/>
      <c r="RU130" s="444"/>
      <c r="RV130" s="444"/>
      <c r="RW130" s="444"/>
      <c r="RX130" s="444"/>
      <c r="RY130" s="444"/>
      <c r="RZ130" s="444"/>
      <c r="SA130" s="444"/>
      <c r="SB130" s="444"/>
      <c r="SC130" s="444"/>
      <c r="SD130" s="444"/>
      <c r="SE130" s="444"/>
      <c r="SF130" s="444"/>
      <c r="SG130" s="444"/>
      <c r="SH130" s="444"/>
      <c r="SI130" s="444"/>
      <c r="SJ130" s="444"/>
      <c r="SK130" s="444"/>
      <c r="SL130" s="444"/>
      <c r="SM130" s="444"/>
      <c r="SN130" s="444"/>
      <c r="SO130" s="444"/>
      <c r="SP130" s="444"/>
      <c r="SQ130" s="444"/>
      <c r="SR130" s="444"/>
      <c r="SS130" s="444"/>
      <c r="ST130" s="444"/>
      <c r="SU130" s="444"/>
      <c r="SV130" s="444"/>
      <c r="SW130" s="444"/>
      <c r="SX130" s="444"/>
      <c r="SY130" s="444"/>
      <c r="SZ130" s="444"/>
      <c r="TA130" s="444"/>
      <c r="TB130" s="444"/>
      <c r="TC130" s="444"/>
      <c r="TD130" s="444"/>
      <c r="TE130" s="444"/>
      <c r="TF130" s="444"/>
      <c r="TG130" s="444"/>
      <c r="TH130" s="444"/>
      <c r="TI130" s="444"/>
      <c r="TJ130" s="444"/>
      <c r="TK130" s="444"/>
      <c r="TL130" s="444"/>
      <c r="TM130" s="444"/>
      <c r="TN130" s="444"/>
      <c r="TO130" s="444"/>
      <c r="TP130" s="444"/>
      <c r="TQ130" s="444"/>
      <c r="TR130" s="444"/>
      <c r="TS130" s="444"/>
      <c r="TT130" s="444"/>
      <c r="TU130" s="444"/>
      <c r="TV130" s="444"/>
      <c r="TW130" s="444"/>
      <c r="TX130" s="444"/>
      <c r="TY130" s="444"/>
      <c r="TZ130" s="444"/>
      <c r="UA130" s="444"/>
      <c r="UB130" s="444"/>
      <c r="UC130" s="444"/>
      <c r="UD130" s="444"/>
      <c r="UE130" s="444"/>
      <c r="UF130" s="444"/>
      <c r="UG130" s="444"/>
      <c r="UH130" s="444"/>
      <c r="UI130" s="444"/>
      <c r="UJ130" s="444"/>
      <c r="UK130" s="444"/>
      <c r="UL130" s="444"/>
      <c r="UM130" s="444"/>
      <c r="UN130" s="444"/>
      <c r="UO130" s="444"/>
      <c r="UP130" s="444"/>
      <c r="UQ130" s="444"/>
      <c r="UR130" s="444"/>
      <c r="US130" s="444"/>
      <c r="UT130" s="444"/>
      <c r="UU130" s="444"/>
      <c r="UV130" s="444"/>
      <c r="UW130" s="444"/>
      <c r="UX130" s="444"/>
      <c r="UY130" s="444"/>
      <c r="UZ130" s="444"/>
      <c r="VA130" s="444"/>
      <c r="VB130" s="444"/>
      <c r="VC130" s="444"/>
      <c r="VD130" s="444"/>
      <c r="VE130" s="444"/>
      <c r="VF130" s="444"/>
      <c r="VG130" s="444"/>
      <c r="VH130" s="444"/>
      <c r="VI130" s="444"/>
      <c r="VJ130" s="444"/>
      <c r="VK130" s="444"/>
      <c r="VL130" s="444"/>
      <c r="VM130" s="444"/>
      <c r="VN130" s="444"/>
      <c r="VO130" s="444"/>
      <c r="VP130" s="444"/>
      <c r="VQ130" s="444"/>
      <c r="VR130" s="444"/>
      <c r="VS130" s="444"/>
      <c r="VT130" s="444"/>
      <c r="VU130" s="444"/>
      <c r="VV130" s="444"/>
      <c r="VW130" s="444"/>
      <c r="VX130" s="444"/>
      <c r="VY130" s="444"/>
      <c r="VZ130" s="444"/>
      <c r="WA130" s="444"/>
      <c r="WB130" s="444"/>
      <c r="WC130" s="444"/>
      <c r="WD130" s="444"/>
      <c r="WE130" s="444"/>
      <c r="WF130" s="444"/>
      <c r="WG130" s="444"/>
      <c r="WH130" s="444"/>
      <c r="WI130" s="444"/>
      <c r="WJ130" s="444"/>
      <c r="WK130" s="444"/>
      <c r="WL130" s="444"/>
      <c r="WM130" s="444"/>
      <c r="WN130" s="444"/>
      <c r="WO130" s="444"/>
      <c r="WP130" s="444"/>
      <c r="WQ130" s="444"/>
      <c r="WR130" s="444"/>
      <c r="WS130" s="444"/>
      <c r="WT130" s="444"/>
      <c r="WU130" s="444"/>
      <c r="WV130" s="444"/>
      <c r="WW130" s="444"/>
      <c r="WX130" s="444"/>
      <c r="WY130" s="444"/>
      <c r="WZ130" s="444"/>
      <c r="XA130" s="444"/>
      <c r="XB130" s="444"/>
      <c r="XC130" s="444"/>
      <c r="XD130" s="444"/>
      <c r="XE130" s="444"/>
      <c r="XF130" s="444"/>
      <c r="XG130" s="738"/>
    </row>
    <row r="131" spans="1:631" s="740" customFormat="1" ht="14.4">
      <c r="A131" s="444"/>
      <c r="B131" s="1163" t="s">
        <v>779</v>
      </c>
      <c r="C131" s="1164" t="s">
        <v>1435</v>
      </c>
      <c r="D131" s="1172"/>
      <c r="E131" s="374">
        <f t="shared" si="32"/>
        <v>0</v>
      </c>
      <c r="F131" s="1166"/>
      <c r="G131" s="1167">
        <v>8</v>
      </c>
      <c r="H131" s="1168">
        <f t="shared" si="27"/>
        <v>0</v>
      </c>
      <c r="I131" s="1169"/>
      <c r="J131" s="1169"/>
      <c r="K131" s="447">
        <f t="shared" si="22"/>
        <v>0</v>
      </c>
      <c r="L131" s="448">
        <v>0</v>
      </c>
      <c r="M131" s="447"/>
      <c r="N131" s="1170"/>
      <c r="O131" s="1170"/>
      <c r="P131" s="449"/>
      <c r="Q131" s="1170"/>
      <c r="R131" s="449"/>
      <c r="S131" s="450"/>
      <c r="T131" s="449"/>
      <c r="U131" s="451"/>
      <c r="V131" s="450"/>
      <c r="W131" s="449"/>
      <c r="X131" s="449"/>
      <c r="Y131" s="452"/>
      <c r="Z131" s="450"/>
      <c r="AA131" s="453"/>
      <c r="AB131" s="1171"/>
      <c r="AC131" s="444"/>
      <c r="AD131" s="444"/>
      <c r="AE131" s="444"/>
      <c r="AF131" s="444"/>
      <c r="AG131" s="444"/>
      <c r="AH131" s="444"/>
      <c r="AI131" s="444"/>
      <c r="AJ131" s="444"/>
      <c r="AK131" s="444"/>
      <c r="AL131" s="444"/>
      <c r="AM131" s="444"/>
      <c r="AN131" s="444"/>
      <c r="AO131" s="444"/>
      <c r="AP131" s="444"/>
      <c r="AQ131" s="444"/>
      <c r="AR131" s="444"/>
      <c r="AS131" s="444"/>
      <c r="AT131" s="444"/>
      <c r="AU131" s="444"/>
      <c r="AV131" s="444"/>
      <c r="AW131" s="444"/>
      <c r="AX131" s="444"/>
      <c r="AY131" s="444"/>
      <c r="AZ131" s="444"/>
      <c r="BA131" s="444"/>
      <c r="BB131" s="444"/>
      <c r="BC131" s="444"/>
      <c r="BD131" s="444"/>
      <c r="BE131" s="444"/>
      <c r="BF131" s="444"/>
      <c r="BG131" s="444"/>
      <c r="BH131" s="444"/>
      <c r="BI131" s="444"/>
      <c r="BJ131" s="444"/>
      <c r="BK131" s="444"/>
      <c r="BL131" s="444"/>
      <c r="BM131" s="444"/>
      <c r="BN131" s="444"/>
      <c r="BO131" s="444"/>
      <c r="BP131" s="444"/>
      <c r="BQ131" s="444"/>
      <c r="BR131" s="444"/>
      <c r="BS131" s="444"/>
      <c r="BT131" s="444"/>
      <c r="BU131" s="444"/>
      <c r="BV131" s="444"/>
      <c r="BW131" s="444"/>
      <c r="BX131" s="444"/>
      <c r="BY131" s="444"/>
      <c r="BZ131" s="444"/>
      <c r="CA131" s="444"/>
      <c r="CB131" s="444"/>
      <c r="CC131" s="444"/>
      <c r="CD131" s="444"/>
      <c r="CE131" s="444"/>
      <c r="CF131" s="444"/>
      <c r="CG131" s="444"/>
      <c r="CH131" s="444"/>
      <c r="CI131" s="444"/>
      <c r="CJ131" s="444"/>
      <c r="CK131" s="444"/>
      <c r="CL131" s="444"/>
      <c r="CM131" s="444"/>
      <c r="CN131" s="444"/>
      <c r="CO131" s="444"/>
      <c r="CP131" s="444"/>
      <c r="CQ131" s="444"/>
      <c r="CR131" s="444"/>
      <c r="CS131" s="444"/>
      <c r="CT131" s="444"/>
      <c r="CU131" s="444"/>
      <c r="CV131" s="444"/>
      <c r="CW131" s="444"/>
      <c r="CX131" s="444"/>
      <c r="CY131" s="444"/>
      <c r="CZ131" s="444"/>
      <c r="DA131" s="444"/>
      <c r="DB131" s="444"/>
      <c r="DC131" s="444"/>
      <c r="DD131" s="444"/>
      <c r="DE131" s="444"/>
      <c r="DF131" s="444"/>
      <c r="DG131" s="444"/>
      <c r="DH131" s="444"/>
      <c r="DI131" s="444"/>
      <c r="DJ131" s="444"/>
      <c r="DK131" s="444"/>
      <c r="DL131" s="444"/>
      <c r="DM131" s="444"/>
      <c r="DN131" s="444"/>
      <c r="DO131" s="444"/>
      <c r="DP131" s="444"/>
      <c r="DQ131" s="444"/>
      <c r="DR131" s="444"/>
      <c r="DS131" s="444"/>
      <c r="DT131" s="444"/>
      <c r="DU131" s="444"/>
      <c r="DV131" s="444"/>
      <c r="DW131" s="444"/>
      <c r="DX131" s="444"/>
      <c r="DY131" s="444"/>
      <c r="DZ131" s="444"/>
      <c r="EA131" s="444"/>
      <c r="EB131" s="444"/>
      <c r="EC131" s="444"/>
      <c r="ED131" s="444"/>
      <c r="EE131" s="444"/>
      <c r="EF131" s="444"/>
      <c r="EG131" s="444"/>
      <c r="EH131" s="444"/>
      <c r="EI131" s="444"/>
      <c r="EJ131" s="444"/>
      <c r="EK131" s="444"/>
      <c r="EL131" s="444"/>
      <c r="EM131" s="444"/>
      <c r="EN131" s="444"/>
      <c r="EO131" s="444"/>
      <c r="EP131" s="444"/>
      <c r="EQ131" s="444"/>
      <c r="ER131" s="444"/>
      <c r="ES131" s="444"/>
      <c r="ET131" s="444"/>
      <c r="EU131" s="444"/>
      <c r="EV131" s="444"/>
      <c r="EW131" s="444"/>
      <c r="EX131" s="444"/>
      <c r="EY131" s="444"/>
      <c r="EZ131" s="444"/>
      <c r="FA131" s="444"/>
      <c r="FB131" s="444"/>
      <c r="FC131" s="444"/>
      <c r="FD131" s="444"/>
      <c r="FE131" s="444"/>
      <c r="FF131" s="444"/>
      <c r="FG131" s="444"/>
      <c r="FH131" s="444"/>
      <c r="FI131" s="444"/>
      <c r="FJ131" s="444"/>
      <c r="FK131" s="444"/>
      <c r="FL131" s="444"/>
      <c r="FM131" s="444"/>
      <c r="FN131" s="444"/>
      <c r="FO131" s="444"/>
      <c r="FP131" s="444"/>
      <c r="FQ131" s="444"/>
      <c r="FR131" s="444"/>
      <c r="FS131" s="444"/>
      <c r="FT131" s="444"/>
      <c r="FU131" s="444"/>
      <c r="FV131" s="444"/>
      <c r="FW131" s="444"/>
      <c r="FX131" s="444"/>
      <c r="FY131" s="444"/>
      <c r="FZ131" s="444"/>
      <c r="GA131" s="444"/>
      <c r="GB131" s="444"/>
      <c r="GC131" s="444"/>
      <c r="GD131" s="444"/>
      <c r="GE131" s="444"/>
      <c r="GF131" s="444"/>
      <c r="GG131" s="444"/>
      <c r="GH131" s="444"/>
      <c r="GI131" s="444"/>
      <c r="GJ131" s="444"/>
      <c r="GK131" s="444"/>
      <c r="GL131" s="444"/>
      <c r="GM131" s="444"/>
      <c r="GN131" s="444"/>
      <c r="GO131" s="444"/>
      <c r="GP131" s="444"/>
      <c r="GQ131" s="444"/>
      <c r="GR131" s="444"/>
      <c r="GS131" s="444"/>
      <c r="GT131" s="444"/>
      <c r="GU131" s="444"/>
      <c r="GV131" s="444"/>
      <c r="GW131" s="444"/>
      <c r="GX131" s="444"/>
      <c r="GY131" s="444"/>
      <c r="GZ131" s="444"/>
      <c r="HA131" s="444"/>
      <c r="HB131" s="444"/>
      <c r="HC131" s="444"/>
      <c r="HD131" s="444"/>
      <c r="HE131" s="444"/>
      <c r="HF131" s="444"/>
      <c r="HG131" s="444"/>
      <c r="HH131" s="444"/>
      <c r="HI131" s="444"/>
      <c r="HJ131" s="444"/>
      <c r="HK131" s="444"/>
      <c r="HL131" s="444"/>
      <c r="HM131" s="444"/>
      <c r="HN131" s="444"/>
      <c r="HO131" s="444"/>
      <c r="HP131" s="444"/>
      <c r="HQ131" s="444"/>
      <c r="HR131" s="444"/>
      <c r="HS131" s="444"/>
      <c r="HT131" s="444"/>
      <c r="HU131" s="444"/>
      <c r="HV131" s="444"/>
      <c r="HW131" s="444"/>
      <c r="HX131" s="444"/>
      <c r="HY131" s="444"/>
      <c r="HZ131" s="444"/>
      <c r="IA131" s="444"/>
      <c r="IB131" s="444"/>
      <c r="IC131" s="444"/>
      <c r="ID131" s="444"/>
      <c r="IE131" s="444"/>
      <c r="IF131" s="444"/>
      <c r="IG131" s="444"/>
      <c r="IH131" s="444"/>
      <c r="II131" s="444"/>
      <c r="IJ131" s="444"/>
      <c r="IK131" s="444"/>
      <c r="IL131" s="444"/>
      <c r="IM131" s="444"/>
      <c r="IN131" s="444"/>
      <c r="IO131" s="444"/>
      <c r="IP131" s="444"/>
      <c r="IQ131" s="444"/>
      <c r="IR131" s="444"/>
      <c r="IS131" s="444"/>
      <c r="IT131" s="444"/>
      <c r="IU131" s="444"/>
      <c r="IV131" s="444"/>
      <c r="IW131" s="444"/>
      <c r="IX131" s="444"/>
      <c r="IY131" s="444"/>
      <c r="IZ131" s="444"/>
      <c r="JA131" s="444"/>
      <c r="JB131" s="444"/>
      <c r="JC131" s="444"/>
      <c r="JD131" s="444"/>
      <c r="JE131" s="444"/>
      <c r="JF131" s="444"/>
      <c r="JG131" s="444"/>
      <c r="JH131" s="444"/>
      <c r="JI131" s="444"/>
      <c r="JJ131" s="444"/>
      <c r="JK131" s="444"/>
      <c r="JL131" s="444"/>
      <c r="JM131" s="444"/>
      <c r="JN131" s="444"/>
      <c r="JO131" s="444"/>
      <c r="JP131" s="444"/>
      <c r="JQ131" s="444"/>
      <c r="JR131" s="444"/>
      <c r="JS131" s="444"/>
      <c r="JT131" s="444"/>
      <c r="JU131" s="444"/>
      <c r="JV131" s="444"/>
      <c r="JW131" s="444"/>
      <c r="JX131" s="444"/>
      <c r="JY131" s="444"/>
      <c r="JZ131" s="444"/>
      <c r="KA131" s="444"/>
      <c r="KB131" s="444"/>
      <c r="KC131" s="444"/>
      <c r="KD131" s="444"/>
      <c r="KE131" s="444"/>
      <c r="KF131" s="444"/>
      <c r="KG131" s="444"/>
      <c r="KH131" s="444"/>
      <c r="KI131" s="444"/>
      <c r="KJ131" s="444"/>
      <c r="KK131" s="444"/>
      <c r="KL131" s="444"/>
      <c r="KM131" s="444"/>
      <c r="KN131" s="444"/>
      <c r="KO131" s="444"/>
      <c r="KP131" s="444"/>
      <c r="KQ131" s="444"/>
      <c r="KR131" s="444"/>
      <c r="KS131" s="444"/>
      <c r="KT131" s="444"/>
      <c r="KU131" s="444"/>
      <c r="KV131" s="444"/>
      <c r="KW131" s="444"/>
      <c r="KX131" s="444"/>
      <c r="KY131" s="444"/>
      <c r="KZ131" s="444"/>
      <c r="LA131" s="444"/>
      <c r="LB131" s="444"/>
      <c r="LC131" s="444"/>
      <c r="LD131" s="444"/>
      <c r="LE131" s="444"/>
      <c r="LF131" s="444"/>
      <c r="LG131" s="444"/>
      <c r="LH131" s="444"/>
      <c r="LI131" s="444"/>
      <c r="LJ131" s="444"/>
      <c r="LK131" s="444"/>
      <c r="LL131" s="444"/>
      <c r="LM131" s="444"/>
      <c r="LN131" s="444"/>
      <c r="LO131" s="444"/>
      <c r="LP131" s="444"/>
      <c r="LQ131" s="444"/>
      <c r="LR131" s="444"/>
      <c r="LS131" s="444"/>
      <c r="LT131" s="444"/>
      <c r="LU131" s="444"/>
      <c r="LV131" s="444"/>
      <c r="LW131" s="444"/>
      <c r="LX131" s="444"/>
      <c r="LY131" s="444"/>
      <c r="LZ131" s="444"/>
      <c r="MA131" s="444"/>
      <c r="MB131" s="444"/>
      <c r="MC131" s="444"/>
      <c r="MD131" s="444"/>
      <c r="ME131" s="444"/>
      <c r="MF131" s="444"/>
      <c r="MG131" s="444"/>
      <c r="MH131" s="444"/>
      <c r="MI131" s="444"/>
      <c r="MJ131" s="444"/>
      <c r="MK131" s="444"/>
      <c r="ML131" s="444"/>
      <c r="MM131" s="444"/>
      <c r="MN131" s="444"/>
      <c r="MO131" s="444"/>
      <c r="MP131" s="444"/>
      <c r="MQ131" s="444"/>
      <c r="MR131" s="444"/>
      <c r="MS131" s="444"/>
      <c r="MT131" s="444"/>
      <c r="MU131" s="444"/>
      <c r="MV131" s="444"/>
      <c r="MW131" s="444"/>
      <c r="MX131" s="444"/>
      <c r="MY131" s="444"/>
      <c r="MZ131" s="444"/>
      <c r="NA131" s="444"/>
      <c r="NB131" s="444"/>
      <c r="NC131" s="444"/>
      <c r="ND131" s="444"/>
      <c r="NE131" s="444"/>
      <c r="NF131" s="444"/>
      <c r="NG131" s="444"/>
      <c r="NH131" s="444"/>
      <c r="NI131" s="444"/>
      <c r="NJ131" s="444"/>
      <c r="NK131" s="444"/>
      <c r="NL131" s="444"/>
      <c r="NM131" s="444"/>
      <c r="NN131" s="444"/>
      <c r="NO131" s="444"/>
      <c r="NP131" s="444"/>
      <c r="NQ131" s="444"/>
      <c r="NR131" s="444"/>
      <c r="NS131" s="444"/>
      <c r="NT131" s="444"/>
      <c r="NU131" s="444"/>
      <c r="NV131" s="444"/>
      <c r="NW131" s="444"/>
      <c r="NX131" s="444"/>
      <c r="NY131" s="444"/>
      <c r="NZ131" s="444"/>
      <c r="OA131" s="444"/>
      <c r="OB131" s="444"/>
      <c r="OC131" s="444"/>
      <c r="OD131" s="444"/>
      <c r="OE131" s="444"/>
      <c r="OF131" s="444"/>
      <c r="OG131" s="444"/>
      <c r="OH131" s="444"/>
      <c r="OI131" s="444"/>
      <c r="OJ131" s="444"/>
      <c r="OK131" s="444"/>
      <c r="OL131" s="444"/>
      <c r="OM131" s="444"/>
      <c r="ON131" s="444"/>
      <c r="OO131" s="444"/>
      <c r="OP131" s="444"/>
      <c r="OQ131" s="444"/>
      <c r="OR131" s="444"/>
      <c r="OS131" s="444"/>
      <c r="OT131" s="444"/>
      <c r="OU131" s="444"/>
      <c r="OV131" s="444"/>
      <c r="OW131" s="444"/>
      <c r="OX131" s="444"/>
      <c r="OY131" s="444"/>
      <c r="OZ131" s="444"/>
      <c r="PA131" s="444"/>
      <c r="PB131" s="444"/>
      <c r="PC131" s="444"/>
      <c r="PD131" s="444"/>
      <c r="PE131" s="444"/>
      <c r="PF131" s="444"/>
      <c r="PG131" s="444"/>
      <c r="PH131" s="444"/>
      <c r="PI131" s="444"/>
      <c r="PJ131" s="444"/>
      <c r="PK131" s="444"/>
      <c r="PL131" s="444"/>
      <c r="PM131" s="444"/>
      <c r="PN131" s="444"/>
      <c r="PO131" s="444"/>
      <c r="PP131" s="444"/>
      <c r="PQ131" s="444"/>
      <c r="PR131" s="444"/>
      <c r="PS131" s="444"/>
      <c r="PT131" s="444"/>
      <c r="PU131" s="444"/>
      <c r="PV131" s="444"/>
      <c r="PW131" s="444"/>
      <c r="PX131" s="444"/>
      <c r="PY131" s="444"/>
      <c r="PZ131" s="444"/>
      <c r="QA131" s="444"/>
      <c r="QB131" s="444"/>
      <c r="QC131" s="444"/>
      <c r="QD131" s="444"/>
      <c r="QE131" s="444"/>
      <c r="QF131" s="444"/>
      <c r="QG131" s="444"/>
      <c r="QH131" s="444"/>
      <c r="QI131" s="444"/>
      <c r="QJ131" s="444"/>
      <c r="QK131" s="444"/>
      <c r="QL131" s="444"/>
      <c r="QM131" s="444"/>
      <c r="QN131" s="444"/>
      <c r="QO131" s="444"/>
      <c r="QP131" s="444"/>
      <c r="QQ131" s="444"/>
      <c r="QR131" s="444"/>
      <c r="QS131" s="444"/>
      <c r="QT131" s="444"/>
      <c r="QU131" s="444"/>
      <c r="QV131" s="444"/>
      <c r="QW131" s="444"/>
      <c r="QX131" s="444"/>
      <c r="QY131" s="444"/>
      <c r="QZ131" s="444"/>
      <c r="RA131" s="444"/>
      <c r="RB131" s="444"/>
      <c r="RC131" s="444"/>
      <c r="RD131" s="444"/>
      <c r="RE131" s="444"/>
      <c r="RF131" s="444"/>
      <c r="RG131" s="444"/>
      <c r="RH131" s="444"/>
      <c r="RI131" s="444"/>
      <c r="RJ131" s="444"/>
      <c r="RK131" s="444"/>
      <c r="RL131" s="444"/>
      <c r="RM131" s="444"/>
      <c r="RN131" s="444"/>
      <c r="RO131" s="444"/>
      <c r="RP131" s="444"/>
      <c r="RQ131" s="444"/>
      <c r="RR131" s="444"/>
      <c r="RS131" s="444"/>
      <c r="RT131" s="444"/>
      <c r="RU131" s="444"/>
      <c r="RV131" s="444"/>
      <c r="RW131" s="444"/>
      <c r="RX131" s="444"/>
      <c r="RY131" s="444"/>
      <c r="RZ131" s="444"/>
      <c r="SA131" s="444"/>
      <c r="SB131" s="444"/>
      <c r="SC131" s="444"/>
      <c r="SD131" s="444"/>
      <c r="SE131" s="444"/>
      <c r="SF131" s="444"/>
      <c r="SG131" s="444"/>
      <c r="SH131" s="444"/>
      <c r="SI131" s="444"/>
      <c r="SJ131" s="444"/>
      <c r="SK131" s="444"/>
      <c r="SL131" s="444"/>
      <c r="SM131" s="444"/>
      <c r="SN131" s="444"/>
      <c r="SO131" s="444"/>
      <c r="SP131" s="444"/>
      <c r="SQ131" s="444"/>
      <c r="SR131" s="444"/>
      <c r="SS131" s="444"/>
      <c r="ST131" s="444"/>
      <c r="SU131" s="444"/>
      <c r="SV131" s="444"/>
      <c r="SW131" s="444"/>
      <c r="SX131" s="444"/>
      <c r="SY131" s="444"/>
      <c r="SZ131" s="444"/>
      <c r="TA131" s="444"/>
      <c r="TB131" s="444"/>
      <c r="TC131" s="444"/>
      <c r="TD131" s="444"/>
      <c r="TE131" s="444"/>
      <c r="TF131" s="444"/>
      <c r="TG131" s="444"/>
      <c r="TH131" s="444"/>
      <c r="TI131" s="444"/>
      <c r="TJ131" s="444"/>
      <c r="TK131" s="444"/>
      <c r="TL131" s="444"/>
      <c r="TM131" s="444"/>
      <c r="TN131" s="444"/>
      <c r="TO131" s="444"/>
      <c r="TP131" s="444"/>
      <c r="TQ131" s="444"/>
      <c r="TR131" s="444"/>
      <c r="TS131" s="444"/>
      <c r="TT131" s="444"/>
      <c r="TU131" s="444"/>
      <c r="TV131" s="444"/>
      <c r="TW131" s="444"/>
      <c r="TX131" s="444"/>
      <c r="TY131" s="444"/>
      <c r="TZ131" s="444"/>
      <c r="UA131" s="444"/>
      <c r="UB131" s="444"/>
      <c r="UC131" s="444"/>
      <c r="UD131" s="444"/>
      <c r="UE131" s="444"/>
      <c r="UF131" s="444"/>
      <c r="UG131" s="444"/>
      <c r="UH131" s="444"/>
      <c r="UI131" s="444"/>
      <c r="UJ131" s="444"/>
      <c r="UK131" s="444"/>
      <c r="UL131" s="444"/>
      <c r="UM131" s="444"/>
      <c r="UN131" s="444"/>
      <c r="UO131" s="444"/>
      <c r="UP131" s="444"/>
      <c r="UQ131" s="444"/>
      <c r="UR131" s="444"/>
      <c r="US131" s="444"/>
      <c r="UT131" s="444"/>
      <c r="UU131" s="444"/>
      <c r="UV131" s="444"/>
      <c r="UW131" s="444"/>
      <c r="UX131" s="444"/>
      <c r="UY131" s="444"/>
      <c r="UZ131" s="444"/>
      <c r="VA131" s="444"/>
      <c r="VB131" s="444"/>
      <c r="VC131" s="444"/>
      <c r="VD131" s="444"/>
      <c r="VE131" s="444"/>
      <c r="VF131" s="444"/>
      <c r="VG131" s="444"/>
      <c r="VH131" s="444"/>
      <c r="VI131" s="444"/>
      <c r="VJ131" s="444"/>
      <c r="VK131" s="444"/>
      <c r="VL131" s="444"/>
      <c r="VM131" s="444"/>
      <c r="VN131" s="444"/>
      <c r="VO131" s="444"/>
      <c r="VP131" s="444"/>
      <c r="VQ131" s="444"/>
      <c r="VR131" s="444"/>
      <c r="VS131" s="444"/>
      <c r="VT131" s="444"/>
      <c r="VU131" s="444"/>
      <c r="VV131" s="444"/>
      <c r="VW131" s="444"/>
      <c r="VX131" s="444"/>
      <c r="VY131" s="444"/>
      <c r="VZ131" s="444"/>
      <c r="WA131" s="444"/>
      <c r="WB131" s="444"/>
      <c r="WC131" s="444"/>
      <c r="WD131" s="444"/>
      <c r="WE131" s="444"/>
      <c r="WF131" s="444"/>
      <c r="WG131" s="444"/>
      <c r="WH131" s="444"/>
      <c r="WI131" s="444"/>
      <c r="WJ131" s="444"/>
      <c r="WK131" s="444"/>
      <c r="WL131" s="444"/>
      <c r="WM131" s="444"/>
      <c r="WN131" s="444"/>
      <c r="WO131" s="444"/>
      <c r="WP131" s="444"/>
      <c r="WQ131" s="444"/>
      <c r="WR131" s="444"/>
      <c r="WS131" s="444"/>
      <c r="WT131" s="444"/>
      <c r="WU131" s="444"/>
      <c r="WV131" s="444"/>
      <c r="WW131" s="444"/>
      <c r="WX131" s="444"/>
      <c r="WY131" s="444"/>
      <c r="WZ131" s="444"/>
      <c r="XA131" s="444"/>
      <c r="XB131" s="444"/>
      <c r="XC131" s="444"/>
      <c r="XD131" s="444"/>
      <c r="XE131" s="444"/>
      <c r="XF131" s="444"/>
      <c r="XG131" s="738"/>
    </row>
    <row r="132" spans="1:631" s="740" customFormat="1" ht="14.4">
      <c r="A132" s="444"/>
      <c r="B132" s="1163" t="s">
        <v>779</v>
      </c>
      <c r="C132" s="1164" t="s">
        <v>1436</v>
      </c>
      <c r="D132" s="1172"/>
      <c r="E132" s="374">
        <f t="shared" si="32"/>
        <v>0</v>
      </c>
      <c r="F132" s="1166"/>
      <c r="G132" s="1167">
        <v>12</v>
      </c>
      <c r="H132" s="1168">
        <f t="shared" si="27"/>
        <v>0</v>
      </c>
      <c r="I132" s="1169"/>
      <c r="J132" s="1169"/>
      <c r="K132" s="447">
        <f t="shared" si="22"/>
        <v>0</v>
      </c>
      <c r="L132" s="448">
        <v>0</v>
      </c>
      <c r="M132" s="447"/>
      <c r="N132" s="1170"/>
      <c r="O132" s="1170"/>
      <c r="P132" s="449"/>
      <c r="Q132" s="1170"/>
      <c r="R132" s="449"/>
      <c r="S132" s="450"/>
      <c r="T132" s="449"/>
      <c r="U132" s="451"/>
      <c r="V132" s="450"/>
      <c r="W132" s="449"/>
      <c r="X132" s="449"/>
      <c r="Y132" s="452"/>
      <c r="Z132" s="450"/>
      <c r="AA132" s="453"/>
      <c r="AB132" s="1171"/>
      <c r="AC132" s="444"/>
      <c r="AD132" s="444"/>
      <c r="AE132" s="444"/>
      <c r="AF132" s="444"/>
      <c r="AG132" s="444"/>
      <c r="AH132" s="444"/>
      <c r="AI132" s="444"/>
      <c r="AJ132" s="444"/>
      <c r="AK132" s="444"/>
      <c r="AL132" s="444"/>
      <c r="AM132" s="444"/>
      <c r="AN132" s="444"/>
      <c r="AO132" s="444"/>
      <c r="AP132" s="444"/>
      <c r="AQ132" s="444"/>
      <c r="AR132" s="444"/>
      <c r="AS132" s="444"/>
      <c r="AT132" s="444"/>
      <c r="AU132" s="444"/>
      <c r="AV132" s="444"/>
      <c r="AW132" s="444"/>
      <c r="AX132" s="444"/>
      <c r="AY132" s="444"/>
      <c r="AZ132" s="444"/>
      <c r="BA132" s="444"/>
      <c r="BB132" s="444"/>
      <c r="BC132" s="444"/>
      <c r="BD132" s="444"/>
      <c r="BE132" s="444"/>
      <c r="BF132" s="444"/>
      <c r="BG132" s="444"/>
      <c r="BH132" s="444"/>
      <c r="BI132" s="444"/>
      <c r="BJ132" s="444"/>
      <c r="BK132" s="444"/>
      <c r="BL132" s="444"/>
      <c r="BM132" s="444"/>
      <c r="BN132" s="444"/>
      <c r="BO132" s="444"/>
      <c r="BP132" s="444"/>
      <c r="BQ132" s="444"/>
      <c r="BR132" s="444"/>
      <c r="BS132" s="444"/>
      <c r="BT132" s="444"/>
      <c r="BU132" s="444"/>
      <c r="BV132" s="444"/>
      <c r="BW132" s="444"/>
      <c r="BX132" s="444"/>
      <c r="BY132" s="444"/>
      <c r="BZ132" s="444"/>
      <c r="CA132" s="444"/>
      <c r="CB132" s="444"/>
      <c r="CC132" s="444"/>
      <c r="CD132" s="444"/>
      <c r="CE132" s="444"/>
      <c r="CF132" s="444"/>
      <c r="CG132" s="444"/>
      <c r="CH132" s="444"/>
      <c r="CI132" s="444"/>
      <c r="CJ132" s="444"/>
      <c r="CK132" s="444"/>
      <c r="CL132" s="444"/>
      <c r="CM132" s="444"/>
      <c r="CN132" s="444"/>
      <c r="CO132" s="444"/>
      <c r="CP132" s="444"/>
      <c r="CQ132" s="444"/>
      <c r="CR132" s="444"/>
      <c r="CS132" s="444"/>
      <c r="CT132" s="444"/>
      <c r="CU132" s="444"/>
      <c r="CV132" s="444"/>
      <c r="CW132" s="444"/>
      <c r="CX132" s="444"/>
      <c r="CY132" s="444"/>
      <c r="CZ132" s="444"/>
      <c r="DA132" s="444"/>
      <c r="DB132" s="444"/>
      <c r="DC132" s="444"/>
      <c r="DD132" s="444"/>
      <c r="DE132" s="444"/>
      <c r="DF132" s="444"/>
      <c r="DG132" s="444"/>
      <c r="DH132" s="444"/>
      <c r="DI132" s="444"/>
      <c r="DJ132" s="444"/>
      <c r="DK132" s="444"/>
      <c r="DL132" s="444"/>
      <c r="DM132" s="444"/>
      <c r="DN132" s="444"/>
      <c r="DO132" s="444"/>
      <c r="DP132" s="444"/>
      <c r="DQ132" s="444"/>
      <c r="DR132" s="444"/>
      <c r="DS132" s="444"/>
      <c r="DT132" s="444"/>
      <c r="DU132" s="444"/>
      <c r="DV132" s="444"/>
      <c r="DW132" s="444"/>
      <c r="DX132" s="444"/>
      <c r="DY132" s="444"/>
      <c r="DZ132" s="444"/>
      <c r="EA132" s="444"/>
      <c r="EB132" s="444"/>
      <c r="EC132" s="444"/>
      <c r="ED132" s="444"/>
      <c r="EE132" s="444"/>
      <c r="EF132" s="444"/>
      <c r="EG132" s="444"/>
      <c r="EH132" s="444"/>
      <c r="EI132" s="444"/>
      <c r="EJ132" s="444"/>
      <c r="EK132" s="444"/>
      <c r="EL132" s="444"/>
      <c r="EM132" s="444"/>
      <c r="EN132" s="444"/>
      <c r="EO132" s="444"/>
      <c r="EP132" s="444"/>
      <c r="EQ132" s="444"/>
      <c r="ER132" s="444"/>
      <c r="ES132" s="444"/>
      <c r="ET132" s="444"/>
      <c r="EU132" s="444"/>
      <c r="EV132" s="444"/>
      <c r="EW132" s="444"/>
      <c r="EX132" s="444"/>
      <c r="EY132" s="444"/>
      <c r="EZ132" s="444"/>
      <c r="FA132" s="444"/>
      <c r="FB132" s="444"/>
      <c r="FC132" s="444"/>
      <c r="FD132" s="444"/>
      <c r="FE132" s="444"/>
      <c r="FF132" s="444"/>
      <c r="FG132" s="444"/>
      <c r="FH132" s="444"/>
      <c r="FI132" s="444"/>
      <c r="FJ132" s="444"/>
      <c r="FK132" s="444"/>
      <c r="FL132" s="444"/>
      <c r="FM132" s="444"/>
      <c r="FN132" s="444"/>
      <c r="FO132" s="444"/>
      <c r="FP132" s="444"/>
      <c r="FQ132" s="444"/>
      <c r="FR132" s="444"/>
      <c r="FS132" s="444"/>
      <c r="FT132" s="444"/>
      <c r="FU132" s="444"/>
      <c r="FV132" s="444"/>
      <c r="FW132" s="444"/>
      <c r="FX132" s="444"/>
      <c r="FY132" s="444"/>
      <c r="FZ132" s="444"/>
      <c r="GA132" s="444"/>
      <c r="GB132" s="444"/>
      <c r="GC132" s="444"/>
      <c r="GD132" s="444"/>
      <c r="GE132" s="444"/>
      <c r="GF132" s="444"/>
      <c r="GG132" s="444"/>
      <c r="GH132" s="444"/>
      <c r="GI132" s="444"/>
      <c r="GJ132" s="444"/>
      <c r="GK132" s="444"/>
      <c r="GL132" s="444"/>
      <c r="GM132" s="444"/>
      <c r="GN132" s="444"/>
      <c r="GO132" s="444"/>
      <c r="GP132" s="444"/>
      <c r="GQ132" s="444"/>
      <c r="GR132" s="444"/>
      <c r="GS132" s="444"/>
      <c r="GT132" s="444"/>
      <c r="GU132" s="444"/>
      <c r="GV132" s="444"/>
      <c r="GW132" s="444"/>
      <c r="GX132" s="444"/>
      <c r="GY132" s="444"/>
      <c r="GZ132" s="444"/>
      <c r="HA132" s="444"/>
      <c r="HB132" s="444"/>
      <c r="HC132" s="444"/>
      <c r="HD132" s="444"/>
      <c r="HE132" s="444"/>
      <c r="HF132" s="444"/>
      <c r="HG132" s="444"/>
      <c r="HH132" s="444"/>
      <c r="HI132" s="444"/>
      <c r="HJ132" s="444"/>
      <c r="HK132" s="444"/>
      <c r="HL132" s="444"/>
      <c r="HM132" s="444"/>
      <c r="HN132" s="444"/>
      <c r="HO132" s="444"/>
      <c r="HP132" s="444"/>
      <c r="HQ132" s="444"/>
      <c r="HR132" s="444"/>
      <c r="HS132" s="444"/>
      <c r="HT132" s="444"/>
      <c r="HU132" s="444"/>
      <c r="HV132" s="444"/>
      <c r="HW132" s="444"/>
      <c r="HX132" s="444"/>
      <c r="HY132" s="444"/>
      <c r="HZ132" s="444"/>
      <c r="IA132" s="444"/>
      <c r="IB132" s="444"/>
      <c r="IC132" s="444"/>
      <c r="ID132" s="444"/>
      <c r="IE132" s="444"/>
      <c r="IF132" s="444"/>
      <c r="IG132" s="444"/>
      <c r="IH132" s="444"/>
      <c r="II132" s="444"/>
      <c r="IJ132" s="444"/>
      <c r="IK132" s="444"/>
      <c r="IL132" s="444"/>
      <c r="IM132" s="444"/>
      <c r="IN132" s="444"/>
      <c r="IO132" s="444"/>
      <c r="IP132" s="444"/>
      <c r="IQ132" s="444"/>
      <c r="IR132" s="444"/>
      <c r="IS132" s="444"/>
      <c r="IT132" s="444"/>
      <c r="IU132" s="444"/>
      <c r="IV132" s="444"/>
      <c r="IW132" s="444"/>
      <c r="IX132" s="444"/>
      <c r="IY132" s="444"/>
      <c r="IZ132" s="444"/>
      <c r="JA132" s="444"/>
      <c r="JB132" s="444"/>
      <c r="JC132" s="444"/>
      <c r="JD132" s="444"/>
      <c r="JE132" s="444"/>
      <c r="JF132" s="444"/>
      <c r="JG132" s="444"/>
      <c r="JH132" s="444"/>
      <c r="JI132" s="444"/>
      <c r="JJ132" s="444"/>
      <c r="JK132" s="444"/>
      <c r="JL132" s="444"/>
      <c r="JM132" s="444"/>
      <c r="JN132" s="444"/>
      <c r="JO132" s="444"/>
      <c r="JP132" s="444"/>
      <c r="JQ132" s="444"/>
      <c r="JR132" s="444"/>
      <c r="JS132" s="444"/>
      <c r="JT132" s="444"/>
      <c r="JU132" s="444"/>
      <c r="JV132" s="444"/>
      <c r="JW132" s="444"/>
      <c r="JX132" s="444"/>
      <c r="JY132" s="444"/>
      <c r="JZ132" s="444"/>
      <c r="KA132" s="444"/>
      <c r="KB132" s="444"/>
      <c r="KC132" s="444"/>
      <c r="KD132" s="444"/>
      <c r="KE132" s="444"/>
      <c r="KF132" s="444"/>
      <c r="KG132" s="444"/>
      <c r="KH132" s="444"/>
      <c r="KI132" s="444"/>
      <c r="KJ132" s="444"/>
      <c r="KK132" s="444"/>
      <c r="KL132" s="444"/>
      <c r="KM132" s="444"/>
      <c r="KN132" s="444"/>
      <c r="KO132" s="444"/>
      <c r="KP132" s="444"/>
      <c r="KQ132" s="444"/>
      <c r="KR132" s="444"/>
      <c r="KS132" s="444"/>
      <c r="KT132" s="444"/>
      <c r="KU132" s="444"/>
      <c r="KV132" s="444"/>
      <c r="KW132" s="444"/>
      <c r="KX132" s="444"/>
      <c r="KY132" s="444"/>
      <c r="KZ132" s="444"/>
      <c r="LA132" s="444"/>
      <c r="LB132" s="444"/>
      <c r="LC132" s="444"/>
      <c r="LD132" s="444"/>
      <c r="LE132" s="444"/>
      <c r="LF132" s="444"/>
      <c r="LG132" s="444"/>
      <c r="LH132" s="444"/>
      <c r="LI132" s="444"/>
      <c r="LJ132" s="444"/>
      <c r="LK132" s="444"/>
      <c r="LL132" s="444"/>
      <c r="LM132" s="444"/>
      <c r="LN132" s="444"/>
      <c r="LO132" s="444"/>
      <c r="LP132" s="444"/>
      <c r="LQ132" s="444"/>
      <c r="LR132" s="444"/>
      <c r="LS132" s="444"/>
      <c r="LT132" s="444"/>
      <c r="LU132" s="444"/>
      <c r="LV132" s="444"/>
      <c r="LW132" s="444"/>
      <c r="LX132" s="444"/>
      <c r="LY132" s="444"/>
      <c r="LZ132" s="444"/>
      <c r="MA132" s="444"/>
      <c r="MB132" s="444"/>
      <c r="MC132" s="444"/>
      <c r="MD132" s="444"/>
      <c r="ME132" s="444"/>
      <c r="MF132" s="444"/>
      <c r="MG132" s="444"/>
      <c r="MH132" s="444"/>
      <c r="MI132" s="444"/>
      <c r="MJ132" s="444"/>
      <c r="MK132" s="444"/>
      <c r="ML132" s="444"/>
      <c r="MM132" s="444"/>
      <c r="MN132" s="444"/>
      <c r="MO132" s="444"/>
      <c r="MP132" s="444"/>
      <c r="MQ132" s="444"/>
      <c r="MR132" s="444"/>
      <c r="MS132" s="444"/>
      <c r="MT132" s="444"/>
      <c r="MU132" s="444"/>
      <c r="MV132" s="444"/>
      <c r="MW132" s="444"/>
      <c r="MX132" s="444"/>
      <c r="MY132" s="444"/>
      <c r="MZ132" s="444"/>
      <c r="NA132" s="444"/>
      <c r="NB132" s="444"/>
      <c r="NC132" s="444"/>
      <c r="ND132" s="444"/>
      <c r="NE132" s="444"/>
      <c r="NF132" s="444"/>
      <c r="NG132" s="444"/>
      <c r="NH132" s="444"/>
      <c r="NI132" s="444"/>
      <c r="NJ132" s="444"/>
      <c r="NK132" s="444"/>
      <c r="NL132" s="444"/>
      <c r="NM132" s="444"/>
      <c r="NN132" s="444"/>
      <c r="NO132" s="444"/>
      <c r="NP132" s="444"/>
      <c r="NQ132" s="444"/>
      <c r="NR132" s="444"/>
      <c r="NS132" s="444"/>
      <c r="NT132" s="444"/>
      <c r="NU132" s="444"/>
      <c r="NV132" s="444"/>
      <c r="NW132" s="444"/>
      <c r="NX132" s="444"/>
      <c r="NY132" s="444"/>
      <c r="NZ132" s="444"/>
      <c r="OA132" s="444"/>
      <c r="OB132" s="444"/>
      <c r="OC132" s="444"/>
      <c r="OD132" s="444"/>
      <c r="OE132" s="444"/>
      <c r="OF132" s="444"/>
      <c r="OG132" s="444"/>
      <c r="OH132" s="444"/>
      <c r="OI132" s="444"/>
      <c r="OJ132" s="444"/>
      <c r="OK132" s="444"/>
      <c r="OL132" s="444"/>
      <c r="OM132" s="444"/>
      <c r="ON132" s="444"/>
      <c r="OO132" s="444"/>
      <c r="OP132" s="444"/>
      <c r="OQ132" s="444"/>
      <c r="OR132" s="444"/>
      <c r="OS132" s="444"/>
      <c r="OT132" s="444"/>
      <c r="OU132" s="444"/>
      <c r="OV132" s="444"/>
      <c r="OW132" s="444"/>
      <c r="OX132" s="444"/>
      <c r="OY132" s="444"/>
      <c r="OZ132" s="444"/>
      <c r="PA132" s="444"/>
      <c r="PB132" s="444"/>
      <c r="PC132" s="444"/>
      <c r="PD132" s="444"/>
      <c r="PE132" s="444"/>
      <c r="PF132" s="444"/>
      <c r="PG132" s="444"/>
      <c r="PH132" s="444"/>
      <c r="PI132" s="444"/>
      <c r="PJ132" s="444"/>
      <c r="PK132" s="444"/>
      <c r="PL132" s="444"/>
      <c r="PM132" s="444"/>
      <c r="PN132" s="444"/>
      <c r="PO132" s="444"/>
      <c r="PP132" s="444"/>
      <c r="PQ132" s="444"/>
      <c r="PR132" s="444"/>
      <c r="PS132" s="444"/>
      <c r="PT132" s="444"/>
      <c r="PU132" s="444"/>
      <c r="PV132" s="444"/>
      <c r="PW132" s="444"/>
      <c r="PX132" s="444"/>
      <c r="PY132" s="444"/>
      <c r="PZ132" s="444"/>
      <c r="QA132" s="444"/>
      <c r="QB132" s="444"/>
      <c r="QC132" s="444"/>
      <c r="QD132" s="444"/>
      <c r="QE132" s="444"/>
      <c r="QF132" s="444"/>
      <c r="QG132" s="444"/>
      <c r="QH132" s="444"/>
      <c r="QI132" s="444"/>
      <c r="QJ132" s="444"/>
      <c r="QK132" s="444"/>
      <c r="QL132" s="444"/>
      <c r="QM132" s="444"/>
      <c r="QN132" s="444"/>
      <c r="QO132" s="444"/>
      <c r="QP132" s="444"/>
      <c r="QQ132" s="444"/>
      <c r="QR132" s="444"/>
      <c r="QS132" s="444"/>
      <c r="QT132" s="444"/>
      <c r="QU132" s="444"/>
      <c r="QV132" s="444"/>
      <c r="QW132" s="444"/>
      <c r="QX132" s="444"/>
      <c r="QY132" s="444"/>
      <c r="QZ132" s="444"/>
      <c r="RA132" s="444"/>
      <c r="RB132" s="444"/>
      <c r="RC132" s="444"/>
      <c r="RD132" s="444"/>
      <c r="RE132" s="444"/>
      <c r="RF132" s="444"/>
      <c r="RG132" s="444"/>
      <c r="RH132" s="444"/>
      <c r="RI132" s="444"/>
      <c r="RJ132" s="444"/>
      <c r="RK132" s="444"/>
      <c r="RL132" s="444"/>
      <c r="RM132" s="444"/>
      <c r="RN132" s="444"/>
      <c r="RO132" s="444"/>
      <c r="RP132" s="444"/>
      <c r="RQ132" s="444"/>
      <c r="RR132" s="444"/>
      <c r="RS132" s="444"/>
      <c r="RT132" s="444"/>
      <c r="RU132" s="444"/>
      <c r="RV132" s="444"/>
      <c r="RW132" s="444"/>
      <c r="RX132" s="444"/>
      <c r="RY132" s="444"/>
      <c r="RZ132" s="444"/>
      <c r="SA132" s="444"/>
      <c r="SB132" s="444"/>
      <c r="SC132" s="444"/>
      <c r="SD132" s="444"/>
      <c r="SE132" s="444"/>
      <c r="SF132" s="444"/>
      <c r="SG132" s="444"/>
      <c r="SH132" s="444"/>
      <c r="SI132" s="444"/>
      <c r="SJ132" s="444"/>
      <c r="SK132" s="444"/>
      <c r="SL132" s="444"/>
      <c r="SM132" s="444"/>
      <c r="SN132" s="444"/>
      <c r="SO132" s="444"/>
      <c r="SP132" s="444"/>
      <c r="SQ132" s="444"/>
      <c r="SR132" s="444"/>
      <c r="SS132" s="444"/>
      <c r="ST132" s="444"/>
      <c r="SU132" s="444"/>
      <c r="SV132" s="444"/>
      <c r="SW132" s="444"/>
      <c r="SX132" s="444"/>
      <c r="SY132" s="444"/>
      <c r="SZ132" s="444"/>
      <c r="TA132" s="444"/>
      <c r="TB132" s="444"/>
      <c r="TC132" s="444"/>
      <c r="TD132" s="444"/>
      <c r="TE132" s="444"/>
      <c r="TF132" s="444"/>
      <c r="TG132" s="444"/>
      <c r="TH132" s="444"/>
      <c r="TI132" s="444"/>
      <c r="TJ132" s="444"/>
      <c r="TK132" s="444"/>
      <c r="TL132" s="444"/>
      <c r="TM132" s="444"/>
      <c r="TN132" s="444"/>
      <c r="TO132" s="444"/>
      <c r="TP132" s="444"/>
      <c r="TQ132" s="444"/>
      <c r="TR132" s="444"/>
      <c r="TS132" s="444"/>
      <c r="TT132" s="444"/>
      <c r="TU132" s="444"/>
      <c r="TV132" s="444"/>
      <c r="TW132" s="444"/>
      <c r="TX132" s="444"/>
      <c r="TY132" s="444"/>
      <c r="TZ132" s="444"/>
      <c r="UA132" s="444"/>
      <c r="UB132" s="444"/>
      <c r="UC132" s="444"/>
      <c r="UD132" s="444"/>
      <c r="UE132" s="444"/>
      <c r="UF132" s="444"/>
      <c r="UG132" s="444"/>
      <c r="UH132" s="444"/>
      <c r="UI132" s="444"/>
      <c r="UJ132" s="444"/>
      <c r="UK132" s="444"/>
      <c r="UL132" s="444"/>
      <c r="UM132" s="444"/>
      <c r="UN132" s="444"/>
      <c r="UO132" s="444"/>
      <c r="UP132" s="444"/>
      <c r="UQ132" s="444"/>
      <c r="UR132" s="444"/>
      <c r="US132" s="444"/>
      <c r="UT132" s="444"/>
      <c r="UU132" s="444"/>
      <c r="UV132" s="444"/>
      <c r="UW132" s="444"/>
      <c r="UX132" s="444"/>
      <c r="UY132" s="444"/>
      <c r="UZ132" s="444"/>
      <c r="VA132" s="444"/>
      <c r="VB132" s="444"/>
      <c r="VC132" s="444"/>
      <c r="VD132" s="444"/>
      <c r="VE132" s="444"/>
      <c r="VF132" s="444"/>
      <c r="VG132" s="444"/>
      <c r="VH132" s="444"/>
      <c r="VI132" s="444"/>
      <c r="VJ132" s="444"/>
      <c r="VK132" s="444"/>
      <c r="VL132" s="444"/>
      <c r="VM132" s="444"/>
      <c r="VN132" s="444"/>
      <c r="VO132" s="444"/>
      <c r="VP132" s="444"/>
      <c r="VQ132" s="444"/>
      <c r="VR132" s="444"/>
      <c r="VS132" s="444"/>
      <c r="VT132" s="444"/>
      <c r="VU132" s="444"/>
      <c r="VV132" s="444"/>
      <c r="VW132" s="444"/>
      <c r="VX132" s="444"/>
      <c r="VY132" s="444"/>
      <c r="VZ132" s="444"/>
      <c r="WA132" s="444"/>
      <c r="WB132" s="444"/>
      <c r="WC132" s="444"/>
      <c r="WD132" s="444"/>
      <c r="WE132" s="444"/>
      <c r="WF132" s="444"/>
      <c r="WG132" s="444"/>
      <c r="WH132" s="444"/>
      <c r="WI132" s="444"/>
      <c r="WJ132" s="444"/>
      <c r="WK132" s="444"/>
      <c r="WL132" s="444"/>
      <c r="WM132" s="444"/>
      <c r="WN132" s="444"/>
      <c r="WO132" s="444"/>
      <c r="WP132" s="444"/>
      <c r="WQ132" s="444"/>
      <c r="WR132" s="444"/>
      <c r="WS132" s="444"/>
      <c r="WT132" s="444"/>
      <c r="WU132" s="444"/>
      <c r="WV132" s="444"/>
      <c r="WW132" s="444"/>
      <c r="WX132" s="444"/>
      <c r="WY132" s="444"/>
      <c r="WZ132" s="444"/>
      <c r="XA132" s="444"/>
      <c r="XB132" s="444"/>
      <c r="XC132" s="444"/>
      <c r="XD132" s="444"/>
      <c r="XE132" s="444"/>
      <c r="XF132" s="444"/>
      <c r="XG132" s="738"/>
    </row>
    <row r="133" spans="1:631" s="740" customFormat="1" ht="14.4">
      <c r="A133" s="444"/>
      <c r="B133" s="1163" t="s">
        <v>779</v>
      </c>
      <c r="C133" s="1164" t="s">
        <v>1437</v>
      </c>
      <c r="D133" s="1172"/>
      <c r="E133" s="374">
        <f t="shared" ref="E133:E153" si="47">(L133/$L$154)*D133</f>
        <v>0</v>
      </c>
      <c r="F133" s="1166"/>
      <c r="G133" s="1167">
        <v>1</v>
      </c>
      <c r="H133" s="1168">
        <f t="shared" si="27"/>
        <v>0</v>
      </c>
      <c r="I133" s="1169"/>
      <c r="J133" s="1169"/>
      <c r="K133" s="447">
        <f t="shared" si="22"/>
        <v>0</v>
      </c>
      <c r="L133" s="448">
        <v>0</v>
      </c>
      <c r="M133" s="447"/>
      <c r="N133" s="1170"/>
      <c r="O133" s="1170"/>
      <c r="P133" s="449"/>
      <c r="Q133" s="1170"/>
      <c r="R133" s="449"/>
      <c r="S133" s="450"/>
      <c r="T133" s="449"/>
      <c r="U133" s="451"/>
      <c r="V133" s="450"/>
      <c r="W133" s="449"/>
      <c r="X133" s="449"/>
      <c r="Y133" s="452"/>
      <c r="Z133" s="450"/>
      <c r="AA133" s="453"/>
      <c r="AB133" s="1171"/>
      <c r="AC133" s="444"/>
      <c r="AD133" s="444"/>
      <c r="AE133" s="444"/>
      <c r="AF133" s="444"/>
      <c r="AG133" s="444"/>
      <c r="AH133" s="444"/>
      <c r="AI133" s="444"/>
      <c r="AJ133" s="444"/>
      <c r="AK133" s="444"/>
      <c r="AL133" s="444"/>
      <c r="AM133" s="444"/>
      <c r="AN133" s="444"/>
      <c r="AO133" s="444"/>
      <c r="AP133" s="444"/>
      <c r="AQ133" s="444"/>
      <c r="AR133" s="444"/>
      <c r="AS133" s="444"/>
      <c r="AT133" s="444"/>
      <c r="AU133" s="444"/>
      <c r="AV133" s="444"/>
      <c r="AW133" s="444"/>
      <c r="AX133" s="444"/>
      <c r="AY133" s="444"/>
      <c r="AZ133" s="444"/>
      <c r="BA133" s="444"/>
      <c r="BB133" s="444"/>
      <c r="BC133" s="444"/>
      <c r="BD133" s="444"/>
      <c r="BE133" s="444"/>
      <c r="BF133" s="444"/>
      <c r="BG133" s="444"/>
      <c r="BH133" s="444"/>
      <c r="BI133" s="444"/>
      <c r="BJ133" s="444"/>
      <c r="BK133" s="444"/>
      <c r="BL133" s="444"/>
      <c r="BM133" s="444"/>
      <c r="BN133" s="444"/>
      <c r="BO133" s="444"/>
      <c r="BP133" s="444"/>
      <c r="BQ133" s="444"/>
      <c r="BR133" s="444"/>
      <c r="BS133" s="444"/>
      <c r="BT133" s="444"/>
      <c r="BU133" s="444"/>
      <c r="BV133" s="444"/>
      <c r="BW133" s="444"/>
      <c r="BX133" s="444"/>
      <c r="BY133" s="444"/>
      <c r="BZ133" s="444"/>
      <c r="CA133" s="444"/>
      <c r="CB133" s="444"/>
      <c r="CC133" s="444"/>
      <c r="CD133" s="444"/>
      <c r="CE133" s="444"/>
      <c r="CF133" s="444"/>
      <c r="CG133" s="444"/>
      <c r="CH133" s="444"/>
      <c r="CI133" s="444"/>
      <c r="CJ133" s="444"/>
      <c r="CK133" s="444"/>
      <c r="CL133" s="444"/>
      <c r="CM133" s="444"/>
      <c r="CN133" s="444"/>
      <c r="CO133" s="444"/>
      <c r="CP133" s="444"/>
      <c r="CQ133" s="444"/>
      <c r="CR133" s="444"/>
      <c r="CS133" s="444"/>
      <c r="CT133" s="444"/>
      <c r="CU133" s="444"/>
      <c r="CV133" s="444"/>
      <c r="CW133" s="444"/>
      <c r="CX133" s="444"/>
      <c r="CY133" s="444"/>
      <c r="CZ133" s="444"/>
      <c r="DA133" s="444"/>
      <c r="DB133" s="444"/>
      <c r="DC133" s="444"/>
      <c r="DD133" s="444"/>
      <c r="DE133" s="444"/>
      <c r="DF133" s="444"/>
      <c r="DG133" s="444"/>
      <c r="DH133" s="444"/>
      <c r="DI133" s="444"/>
      <c r="DJ133" s="444"/>
      <c r="DK133" s="444"/>
      <c r="DL133" s="444"/>
      <c r="DM133" s="444"/>
      <c r="DN133" s="444"/>
      <c r="DO133" s="444"/>
      <c r="DP133" s="444"/>
      <c r="DQ133" s="444"/>
      <c r="DR133" s="444"/>
      <c r="DS133" s="444"/>
      <c r="DT133" s="444"/>
      <c r="DU133" s="444"/>
      <c r="DV133" s="444"/>
      <c r="DW133" s="444"/>
      <c r="DX133" s="444"/>
      <c r="DY133" s="444"/>
      <c r="DZ133" s="444"/>
      <c r="EA133" s="444"/>
      <c r="EB133" s="444"/>
      <c r="EC133" s="444"/>
      <c r="ED133" s="444"/>
      <c r="EE133" s="444"/>
      <c r="EF133" s="444"/>
      <c r="EG133" s="444"/>
      <c r="EH133" s="444"/>
      <c r="EI133" s="444"/>
      <c r="EJ133" s="444"/>
      <c r="EK133" s="444"/>
      <c r="EL133" s="444"/>
      <c r="EM133" s="444"/>
      <c r="EN133" s="444"/>
      <c r="EO133" s="444"/>
      <c r="EP133" s="444"/>
      <c r="EQ133" s="444"/>
      <c r="ER133" s="444"/>
      <c r="ES133" s="444"/>
      <c r="ET133" s="444"/>
      <c r="EU133" s="444"/>
      <c r="EV133" s="444"/>
      <c r="EW133" s="444"/>
      <c r="EX133" s="444"/>
      <c r="EY133" s="444"/>
      <c r="EZ133" s="444"/>
      <c r="FA133" s="444"/>
      <c r="FB133" s="444"/>
      <c r="FC133" s="444"/>
      <c r="FD133" s="444"/>
      <c r="FE133" s="444"/>
      <c r="FF133" s="444"/>
      <c r="FG133" s="444"/>
      <c r="FH133" s="444"/>
      <c r="FI133" s="444"/>
      <c r="FJ133" s="444"/>
      <c r="FK133" s="444"/>
      <c r="FL133" s="444"/>
      <c r="FM133" s="444"/>
      <c r="FN133" s="444"/>
      <c r="FO133" s="444"/>
      <c r="FP133" s="444"/>
      <c r="FQ133" s="444"/>
      <c r="FR133" s="444"/>
      <c r="FS133" s="444"/>
      <c r="FT133" s="444"/>
      <c r="FU133" s="444"/>
      <c r="FV133" s="444"/>
      <c r="FW133" s="444"/>
      <c r="FX133" s="444"/>
      <c r="FY133" s="444"/>
      <c r="FZ133" s="444"/>
      <c r="GA133" s="444"/>
      <c r="GB133" s="444"/>
      <c r="GC133" s="444"/>
      <c r="GD133" s="444"/>
      <c r="GE133" s="444"/>
      <c r="GF133" s="444"/>
      <c r="GG133" s="444"/>
      <c r="GH133" s="444"/>
      <c r="GI133" s="444"/>
      <c r="GJ133" s="444"/>
      <c r="GK133" s="444"/>
      <c r="GL133" s="444"/>
      <c r="GM133" s="444"/>
      <c r="GN133" s="444"/>
      <c r="GO133" s="444"/>
      <c r="GP133" s="444"/>
      <c r="GQ133" s="444"/>
      <c r="GR133" s="444"/>
      <c r="GS133" s="444"/>
      <c r="GT133" s="444"/>
      <c r="GU133" s="444"/>
      <c r="GV133" s="444"/>
      <c r="GW133" s="444"/>
      <c r="GX133" s="444"/>
      <c r="GY133" s="444"/>
      <c r="GZ133" s="444"/>
      <c r="HA133" s="444"/>
      <c r="HB133" s="444"/>
      <c r="HC133" s="444"/>
      <c r="HD133" s="444"/>
      <c r="HE133" s="444"/>
      <c r="HF133" s="444"/>
      <c r="HG133" s="444"/>
      <c r="HH133" s="444"/>
      <c r="HI133" s="444"/>
      <c r="HJ133" s="444"/>
      <c r="HK133" s="444"/>
      <c r="HL133" s="444"/>
      <c r="HM133" s="444"/>
      <c r="HN133" s="444"/>
      <c r="HO133" s="444"/>
      <c r="HP133" s="444"/>
      <c r="HQ133" s="444"/>
      <c r="HR133" s="444"/>
      <c r="HS133" s="444"/>
      <c r="HT133" s="444"/>
      <c r="HU133" s="444"/>
      <c r="HV133" s="444"/>
      <c r="HW133" s="444"/>
      <c r="HX133" s="444"/>
      <c r="HY133" s="444"/>
      <c r="HZ133" s="444"/>
      <c r="IA133" s="444"/>
      <c r="IB133" s="444"/>
      <c r="IC133" s="444"/>
      <c r="ID133" s="444"/>
      <c r="IE133" s="444"/>
      <c r="IF133" s="444"/>
      <c r="IG133" s="444"/>
      <c r="IH133" s="444"/>
      <c r="II133" s="444"/>
      <c r="IJ133" s="444"/>
      <c r="IK133" s="444"/>
      <c r="IL133" s="444"/>
      <c r="IM133" s="444"/>
      <c r="IN133" s="444"/>
      <c r="IO133" s="444"/>
      <c r="IP133" s="444"/>
      <c r="IQ133" s="444"/>
      <c r="IR133" s="444"/>
      <c r="IS133" s="444"/>
      <c r="IT133" s="444"/>
      <c r="IU133" s="444"/>
      <c r="IV133" s="444"/>
      <c r="IW133" s="444"/>
      <c r="IX133" s="444"/>
      <c r="IY133" s="444"/>
      <c r="IZ133" s="444"/>
      <c r="JA133" s="444"/>
      <c r="JB133" s="444"/>
      <c r="JC133" s="444"/>
      <c r="JD133" s="444"/>
      <c r="JE133" s="444"/>
      <c r="JF133" s="444"/>
      <c r="JG133" s="444"/>
      <c r="JH133" s="444"/>
      <c r="JI133" s="444"/>
      <c r="JJ133" s="444"/>
      <c r="JK133" s="444"/>
      <c r="JL133" s="444"/>
      <c r="JM133" s="444"/>
      <c r="JN133" s="444"/>
      <c r="JO133" s="444"/>
      <c r="JP133" s="444"/>
      <c r="JQ133" s="444"/>
      <c r="JR133" s="444"/>
      <c r="JS133" s="444"/>
      <c r="JT133" s="444"/>
      <c r="JU133" s="444"/>
      <c r="JV133" s="444"/>
      <c r="JW133" s="444"/>
      <c r="JX133" s="444"/>
      <c r="JY133" s="444"/>
      <c r="JZ133" s="444"/>
      <c r="KA133" s="444"/>
      <c r="KB133" s="444"/>
      <c r="KC133" s="444"/>
      <c r="KD133" s="444"/>
      <c r="KE133" s="444"/>
      <c r="KF133" s="444"/>
      <c r="KG133" s="444"/>
      <c r="KH133" s="444"/>
      <c r="KI133" s="444"/>
      <c r="KJ133" s="444"/>
      <c r="KK133" s="444"/>
      <c r="KL133" s="444"/>
      <c r="KM133" s="444"/>
      <c r="KN133" s="444"/>
      <c r="KO133" s="444"/>
      <c r="KP133" s="444"/>
      <c r="KQ133" s="444"/>
      <c r="KR133" s="444"/>
      <c r="KS133" s="444"/>
      <c r="KT133" s="444"/>
      <c r="KU133" s="444"/>
      <c r="KV133" s="444"/>
      <c r="KW133" s="444"/>
      <c r="KX133" s="444"/>
      <c r="KY133" s="444"/>
      <c r="KZ133" s="444"/>
      <c r="LA133" s="444"/>
      <c r="LB133" s="444"/>
      <c r="LC133" s="444"/>
      <c r="LD133" s="444"/>
      <c r="LE133" s="444"/>
      <c r="LF133" s="444"/>
      <c r="LG133" s="444"/>
      <c r="LH133" s="444"/>
      <c r="LI133" s="444"/>
      <c r="LJ133" s="444"/>
      <c r="LK133" s="444"/>
      <c r="LL133" s="444"/>
      <c r="LM133" s="444"/>
      <c r="LN133" s="444"/>
      <c r="LO133" s="444"/>
      <c r="LP133" s="444"/>
      <c r="LQ133" s="444"/>
      <c r="LR133" s="444"/>
      <c r="LS133" s="444"/>
      <c r="LT133" s="444"/>
      <c r="LU133" s="444"/>
      <c r="LV133" s="444"/>
      <c r="LW133" s="444"/>
      <c r="LX133" s="444"/>
      <c r="LY133" s="444"/>
      <c r="LZ133" s="444"/>
      <c r="MA133" s="444"/>
      <c r="MB133" s="444"/>
      <c r="MC133" s="444"/>
      <c r="MD133" s="444"/>
      <c r="ME133" s="444"/>
      <c r="MF133" s="444"/>
      <c r="MG133" s="444"/>
      <c r="MH133" s="444"/>
      <c r="MI133" s="444"/>
      <c r="MJ133" s="444"/>
      <c r="MK133" s="444"/>
      <c r="ML133" s="444"/>
      <c r="MM133" s="444"/>
      <c r="MN133" s="444"/>
      <c r="MO133" s="444"/>
      <c r="MP133" s="444"/>
      <c r="MQ133" s="444"/>
      <c r="MR133" s="444"/>
      <c r="MS133" s="444"/>
      <c r="MT133" s="444"/>
      <c r="MU133" s="444"/>
      <c r="MV133" s="444"/>
      <c r="MW133" s="444"/>
      <c r="MX133" s="444"/>
      <c r="MY133" s="444"/>
      <c r="MZ133" s="444"/>
      <c r="NA133" s="444"/>
      <c r="NB133" s="444"/>
      <c r="NC133" s="444"/>
      <c r="ND133" s="444"/>
      <c r="NE133" s="444"/>
      <c r="NF133" s="444"/>
      <c r="NG133" s="444"/>
      <c r="NH133" s="444"/>
      <c r="NI133" s="444"/>
      <c r="NJ133" s="444"/>
      <c r="NK133" s="444"/>
      <c r="NL133" s="444"/>
      <c r="NM133" s="444"/>
      <c r="NN133" s="444"/>
      <c r="NO133" s="444"/>
      <c r="NP133" s="444"/>
      <c r="NQ133" s="444"/>
      <c r="NR133" s="444"/>
      <c r="NS133" s="444"/>
      <c r="NT133" s="444"/>
      <c r="NU133" s="444"/>
      <c r="NV133" s="444"/>
      <c r="NW133" s="444"/>
      <c r="NX133" s="444"/>
      <c r="NY133" s="444"/>
      <c r="NZ133" s="444"/>
      <c r="OA133" s="444"/>
      <c r="OB133" s="444"/>
      <c r="OC133" s="444"/>
      <c r="OD133" s="444"/>
      <c r="OE133" s="444"/>
      <c r="OF133" s="444"/>
      <c r="OG133" s="444"/>
      <c r="OH133" s="444"/>
      <c r="OI133" s="444"/>
      <c r="OJ133" s="444"/>
      <c r="OK133" s="444"/>
      <c r="OL133" s="444"/>
      <c r="OM133" s="444"/>
      <c r="ON133" s="444"/>
      <c r="OO133" s="444"/>
      <c r="OP133" s="444"/>
      <c r="OQ133" s="444"/>
      <c r="OR133" s="444"/>
      <c r="OS133" s="444"/>
      <c r="OT133" s="444"/>
      <c r="OU133" s="444"/>
      <c r="OV133" s="444"/>
      <c r="OW133" s="444"/>
      <c r="OX133" s="444"/>
      <c r="OY133" s="444"/>
      <c r="OZ133" s="444"/>
      <c r="PA133" s="444"/>
      <c r="PB133" s="444"/>
      <c r="PC133" s="444"/>
      <c r="PD133" s="444"/>
      <c r="PE133" s="444"/>
      <c r="PF133" s="444"/>
      <c r="PG133" s="444"/>
      <c r="PH133" s="444"/>
      <c r="PI133" s="444"/>
      <c r="PJ133" s="444"/>
      <c r="PK133" s="444"/>
      <c r="PL133" s="444"/>
      <c r="PM133" s="444"/>
      <c r="PN133" s="444"/>
      <c r="PO133" s="444"/>
      <c r="PP133" s="444"/>
      <c r="PQ133" s="444"/>
      <c r="PR133" s="444"/>
      <c r="PS133" s="444"/>
      <c r="PT133" s="444"/>
      <c r="PU133" s="444"/>
      <c r="PV133" s="444"/>
      <c r="PW133" s="444"/>
      <c r="PX133" s="444"/>
      <c r="PY133" s="444"/>
      <c r="PZ133" s="444"/>
      <c r="QA133" s="444"/>
      <c r="QB133" s="444"/>
      <c r="QC133" s="444"/>
      <c r="QD133" s="444"/>
      <c r="QE133" s="444"/>
      <c r="QF133" s="444"/>
      <c r="QG133" s="444"/>
      <c r="QH133" s="444"/>
      <c r="QI133" s="444"/>
      <c r="QJ133" s="444"/>
      <c r="QK133" s="444"/>
      <c r="QL133" s="444"/>
      <c r="QM133" s="444"/>
      <c r="QN133" s="444"/>
      <c r="QO133" s="444"/>
      <c r="QP133" s="444"/>
      <c r="QQ133" s="444"/>
      <c r="QR133" s="444"/>
      <c r="QS133" s="444"/>
      <c r="QT133" s="444"/>
      <c r="QU133" s="444"/>
      <c r="QV133" s="444"/>
      <c r="QW133" s="444"/>
      <c r="QX133" s="444"/>
      <c r="QY133" s="444"/>
      <c r="QZ133" s="444"/>
      <c r="RA133" s="444"/>
      <c r="RB133" s="444"/>
      <c r="RC133" s="444"/>
      <c r="RD133" s="444"/>
      <c r="RE133" s="444"/>
      <c r="RF133" s="444"/>
      <c r="RG133" s="444"/>
      <c r="RH133" s="444"/>
      <c r="RI133" s="444"/>
      <c r="RJ133" s="444"/>
      <c r="RK133" s="444"/>
      <c r="RL133" s="444"/>
      <c r="RM133" s="444"/>
      <c r="RN133" s="444"/>
      <c r="RO133" s="444"/>
      <c r="RP133" s="444"/>
      <c r="RQ133" s="444"/>
      <c r="RR133" s="444"/>
      <c r="RS133" s="444"/>
      <c r="RT133" s="444"/>
      <c r="RU133" s="444"/>
      <c r="RV133" s="444"/>
      <c r="RW133" s="444"/>
      <c r="RX133" s="444"/>
      <c r="RY133" s="444"/>
      <c r="RZ133" s="444"/>
      <c r="SA133" s="444"/>
      <c r="SB133" s="444"/>
      <c r="SC133" s="444"/>
      <c r="SD133" s="444"/>
      <c r="SE133" s="444"/>
      <c r="SF133" s="444"/>
      <c r="SG133" s="444"/>
      <c r="SH133" s="444"/>
      <c r="SI133" s="444"/>
      <c r="SJ133" s="444"/>
      <c r="SK133" s="444"/>
      <c r="SL133" s="444"/>
      <c r="SM133" s="444"/>
      <c r="SN133" s="444"/>
      <c r="SO133" s="444"/>
      <c r="SP133" s="444"/>
      <c r="SQ133" s="444"/>
      <c r="SR133" s="444"/>
      <c r="SS133" s="444"/>
      <c r="ST133" s="444"/>
      <c r="SU133" s="444"/>
      <c r="SV133" s="444"/>
      <c r="SW133" s="444"/>
      <c r="SX133" s="444"/>
      <c r="SY133" s="444"/>
      <c r="SZ133" s="444"/>
      <c r="TA133" s="444"/>
      <c r="TB133" s="444"/>
      <c r="TC133" s="444"/>
      <c r="TD133" s="444"/>
      <c r="TE133" s="444"/>
      <c r="TF133" s="444"/>
      <c r="TG133" s="444"/>
      <c r="TH133" s="444"/>
      <c r="TI133" s="444"/>
      <c r="TJ133" s="444"/>
      <c r="TK133" s="444"/>
      <c r="TL133" s="444"/>
      <c r="TM133" s="444"/>
      <c r="TN133" s="444"/>
      <c r="TO133" s="444"/>
      <c r="TP133" s="444"/>
      <c r="TQ133" s="444"/>
      <c r="TR133" s="444"/>
      <c r="TS133" s="444"/>
      <c r="TT133" s="444"/>
      <c r="TU133" s="444"/>
      <c r="TV133" s="444"/>
      <c r="TW133" s="444"/>
      <c r="TX133" s="444"/>
      <c r="TY133" s="444"/>
      <c r="TZ133" s="444"/>
      <c r="UA133" s="444"/>
      <c r="UB133" s="444"/>
      <c r="UC133" s="444"/>
      <c r="UD133" s="444"/>
      <c r="UE133" s="444"/>
      <c r="UF133" s="444"/>
      <c r="UG133" s="444"/>
      <c r="UH133" s="444"/>
      <c r="UI133" s="444"/>
      <c r="UJ133" s="444"/>
      <c r="UK133" s="444"/>
      <c r="UL133" s="444"/>
      <c r="UM133" s="444"/>
      <c r="UN133" s="444"/>
      <c r="UO133" s="444"/>
      <c r="UP133" s="444"/>
      <c r="UQ133" s="444"/>
      <c r="UR133" s="444"/>
      <c r="US133" s="444"/>
      <c r="UT133" s="444"/>
      <c r="UU133" s="444"/>
      <c r="UV133" s="444"/>
      <c r="UW133" s="444"/>
      <c r="UX133" s="444"/>
      <c r="UY133" s="444"/>
      <c r="UZ133" s="444"/>
      <c r="VA133" s="444"/>
      <c r="VB133" s="444"/>
      <c r="VC133" s="444"/>
      <c r="VD133" s="444"/>
      <c r="VE133" s="444"/>
      <c r="VF133" s="444"/>
      <c r="VG133" s="444"/>
      <c r="VH133" s="444"/>
      <c r="VI133" s="444"/>
      <c r="VJ133" s="444"/>
      <c r="VK133" s="444"/>
      <c r="VL133" s="444"/>
      <c r="VM133" s="444"/>
      <c r="VN133" s="444"/>
      <c r="VO133" s="444"/>
      <c r="VP133" s="444"/>
      <c r="VQ133" s="444"/>
      <c r="VR133" s="444"/>
      <c r="VS133" s="444"/>
      <c r="VT133" s="444"/>
      <c r="VU133" s="444"/>
      <c r="VV133" s="444"/>
      <c r="VW133" s="444"/>
      <c r="VX133" s="444"/>
      <c r="VY133" s="444"/>
      <c r="VZ133" s="444"/>
      <c r="WA133" s="444"/>
      <c r="WB133" s="444"/>
      <c r="WC133" s="444"/>
      <c r="WD133" s="444"/>
      <c r="WE133" s="444"/>
      <c r="WF133" s="444"/>
      <c r="WG133" s="444"/>
      <c r="WH133" s="444"/>
      <c r="WI133" s="444"/>
      <c r="WJ133" s="444"/>
      <c r="WK133" s="444"/>
      <c r="WL133" s="444"/>
      <c r="WM133" s="444"/>
      <c r="WN133" s="444"/>
      <c r="WO133" s="444"/>
      <c r="WP133" s="444"/>
      <c r="WQ133" s="444"/>
      <c r="WR133" s="444"/>
      <c r="WS133" s="444"/>
      <c r="WT133" s="444"/>
      <c r="WU133" s="444"/>
      <c r="WV133" s="444"/>
      <c r="WW133" s="444"/>
      <c r="WX133" s="444"/>
      <c r="WY133" s="444"/>
      <c r="WZ133" s="444"/>
      <c r="XA133" s="444"/>
      <c r="XB133" s="444"/>
      <c r="XC133" s="444"/>
      <c r="XD133" s="444"/>
      <c r="XE133" s="444"/>
      <c r="XF133" s="444"/>
      <c r="XG133" s="738"/>
    </row>
    <row r="134" spans="1:631" s="740" customFormat="1" ht="14.4">
      <c r="A134" s="444"/>
      <c r="B134" s="1163" t="s">
        <v>779</v>
      </c>
      <c r="C134" s="1164" t="s">
        <v>1438</v>
      </c>
      <c r="D134" s="1172"/>
      <c r="E134" s="374">
        <f t="shared" si="47"/>
        <v>0</v>
      </c>
      <c r="F134" s="1166"/>
      <c r="G134" s="1167">
        <v>13</v>
      </c>
      <c r="H134" s="1168">
        <f t="shared" si="27"/>
        <v>0</v>
      </c>
      <c r="I134" s="1169"/>
      <c r="J134" s="1169"/>
      <c r="K134" s="447">
        <f t="shared" ref="K134:K152" si="48">J134-I134</f>
        <v>0</v>
      </c>
      <c r="L134" s="448">
        <v>0</v>
      </c>
      <c r="M134" s="447"/>
      <c r="N134" s="1170"/>
      <c r="O134" s="1170"/>
      <c r="P134" s="449"/>
      <c r="Q134" s="1170"/>
      <c r="R134" s="449"/>
      <c r="S134" s="450"/>
      <c r="T134" s="449"/>
      <c r="U134" s="451"/>
      <c r="V134" s="450"/>
      <c r="W134" s="449"/>
      <c r="X134" s="449"/>
      <c r="Y134" s="452"/>
      <c r="Z134" s="450"/>
      <c r="AA134" s="453"/>
      <c r="AB134" s="1171"/>
      <c r="AC134" s="444"/>
      <c r="AD134" s="444"/>
      <c r="AE134" s="444"/>
      <c r="AF134" s="444"/>
      <c r="AG134" s="444"/>
      <c r="AH134" s="444"/>
      <c r="AI134" s="444"/>
      <c r="AJ134" s="444"/>
      <c r="AK134" s="444"/>
      <c r="AL134" s="444"/>
      <c r="AM134" s="444"/>
      <c r="AN134" s="444"/>
      <c r="AO134" s="444"/>
      <c r="AP134" s="444"/>
      <c r="AQ134" s="444"/>
      <c r="AR134" s="444"/>
      <c r="AS134" s="444"/>
      <c r="AT134" s="444"/>
      <c r="AU134" s="444"/>
      <c r="AV134" s="444"/>
      <c r="AW134" s="444"/>
      <c r="AX134" s="444"/>
      <c r="AY134" s="444"/>
      <c r="AZ134" s="444"/>
      <c r="BA134" s="444"/>
      <c r="BB134" s="444"/>
      <c r="BC134" s="444"/>
      <c r="BD134" s="444"/>
      <c r="BE134" s="444"/>
      <c r="BF134" s="444"/>
      <c r="BG134" s="444"/>
      <c r="BH134" s="444"/>
      <c r="BI134" s="444"/>
      <c r="BJ134" s="444"/>
      <c r="BK134" s="444"/>
      <c r="BL134" s="444"/>
      <c r="BM134" s="444"/>
      <c r="BN134" s="444"/>
      <c r="BO134" s="444"/>
      <c r="BP134" s="444"/>
      <c r="BQ134" s="444"/>
      <c r="BR134" s="444"/>
      <c r="BS134" s="444"/>
      <c r="BT134" s="444"/>
      <c r="BU134" s="444"/>
      <c r="BV134" s="444"/>
      <c r="BW134" s="444"/>
      <c r="BX134" s="444"/>
      <c r="BY134" s="444"/>
      <c r="BZ134" s="444"/>
      <c r="CA134" s="444"/>
      <c r="CB134" s="444"/>
      <c r="CC134" s="444"/>
      <c r="CD134" s="444"/>
      <c r="CE134" s="444"/>
      <c r="CF134" s="444"/>
      <c r="CG134" s="444"/>
      <c r="CH134" s="444"/>
      <c r="CI134" s="444"/>
      <c r="CJ134" s="444"/>
      <c r="CK134" s="444"/>
      <c r="CL134" s="444"/>
      <c r="CM134" s="444"/>
      <c r="CN134" s="444"/>
      <c r="CO134" s="444"/>
      <c r="CP134" s="444"/>
      <c r="CQ134" s="444"/>
      <c r="CR134" s="444"/>
      <c r="CS134" s="444"/>
      <c r="CT134" s="444"/>
      <c r="CU134" s="444"/>
      <c r="CV134" s="444"/>
      <c r="CW134" s="444"/>
      <c r="CX134" s="444"/>
      <c r="CY134" s="444"/>
      <c r="CZ134" s="444"/>
      <c r="DA134" s="444"/>
      <c r="DB134" s="444"/>
      <c r="DC134" s="444"/>
      <c r="DD134" s="444"/>
      <c r="DE134" s="444"/>
      <c r="DF134" s="444"/>
      <c r="DG134" s="444"/>
      <c r="DH134" s="444"/>
      <c r="DI134" s="444"/>
      <c r="DJ134" s="444"/>
      <c r="DK134" s="444"/>
      <c r="DL134" s="444"/>
      <c r="DM134" s="444"/>
      <c r="DN134" s="444"/>
      <c r="DO134" s="444"/>
      <c r="DP134" s="444"/>
      <c r="DQ134" s="444"/>
      <c r="DR134" s="444"/>
      <c r="DS134" s="444"/>
      <c r="DT134" s="444"/>
      <c r="DU134" s="444"/>
      <c r="DV134" s="444"/>
      <c r="DW134" s="444"/>
      <c r="DX134" s="444"/>
      <c r="DY134" s="444"/>
      <c r="DZ134" s="444"/>
      <c r="EA134" s="444"/>
      <c r="EB134" s="444"/>
      <c r="EC134" s="444"/>
      <c r="ED134" s="444"/>
      <c r="EE134" s="444"/>
      <c r="EF134" s="444"/>
      <c r="EG134" s="444"/>
      <c r="EH134" s="444"/>
      <c r="EI134" s="444"/>
      <c r="EJ134" s="444"/>
      <c r="EK134" s="444"/>
      <c r="EL134" s="444"/>
      <c r="EM134" s="444"/>
      <c r="EN134" s="444"/>
      <c r="EO134" s="444"/>
      <c r="EP134" s="444"/>
      <c r="EQ134" s="444"/>
      <c r="ER134" s="444"/>
      <c r="ES134" s="444"/>
      <c r="ET134" s="444"/>
      <c r="EU134" s="444"/>
      <c r="EV134" s="444"/>
      <c r="EW134" s="444"/>
      <c r="EX134" s="444"/>
      <c r="EY134" s="444"/>
      <c r="EZ134" s="444"/>
      <c r="FA134" s="444"/>
      <c r="FB134" s="444"/>
      <c r="FC134" s="444"/>
      <c r="FD134" s="444"/>
      <c r="FE134" s="444"/>
      <c r="FF134" s="444"/>
      <c r="FG134" s="444"/>
      <c r="FH134" s="444"/>
      <c r="FI134" s="444"/>
      <c r="FJ134" s="444"/>
      <c r="FK134" s="444"/>
      <c r="FL134" s="444"/>
      <c r="FM134" s="444"/>
      <c r="FN134" s="444"/>
      <c r="FO134" s="444"/>
      <c r="FP134" s="444"/>
      <c r="FQ134" s="444"/>
      <c r="FR134" s="444"/>
      <c r="FS134" s="444"/>
      <c r="FT134" s="444"/>
      <c r="FU134" s="444"/>
      <c r="FV134" s="444"/>
      <c r="FW134" s="444"/>
      <c r="FX134" s="444"/>
      <c r="FY134" s="444"/>
      <c r="FZ134" s="444"/>
      <c r="GA134" s="444"/>
      <c r="GB134" s="444"/>
      <c r="GC134" s="444"/>
      <c r="GD134" s="444"/>
      <c r="GE134" s="444"/>
      <c r="GF134" s="444"/>
      <c r="GG134" s="444"/>
      <c r="GH134" s="444"/>
      <c r="GI134" s="444"/>
      <c r="GJ134" s="444"/>
      <c r="GK134" s="444"/>
      <c r="GL134" s="444"/>
      <c r="GM134" s="444"/>
      <c r="GN134" s="444"/>
      <c r="GO134" s="444"/>
      <c r="GP134" s="444"/>
      <c r="GQ134" s="444"/>
      <c r="GR134" s="444"/>
      <c r="GS134" s="444"/>
      <c r="GT134" s="444"/>
      <c r="GU134" s="444"/>
      <c r="GV134" s="444"/>
      <c r="GW134" s="444"/>
      <c r="GX134" s="444"/>
      <c r="GY134" s="444"/>
      <c r="GZ134" s="444"/>
      <c r="HA134" s="444"/>
      <c r="HB134" s="444"/>
      <c r="HC134" s="444"/>
      <c r="HD134" s="444"/>
      <c r="HE134" s="444"/>
      <c r="HF134" s="444"/>
      <c r="HG134" s="444"/>
      <c r="HH134" s="444"/>
      <c r="HI134" s="444"/>
      <c r="HJ134" s="444"/>
      <c r="HK134" s="444"/>
      <c r="HL134" s="444"/>
      <c r="HM134" s="444"/>
      <c r="HN134" s="444"/>
      <c r="HO134" s="444"/>
      <c r="HP134" s="444"/>
      <c r="HQ134" s="444"/>
      <c r="HR134" s="444"/>
      <c r="HS134" s="444"/>
      <c r="HT134" s="444"/>
      <c r="HU134" s="444"/>
      <c r="HV134" s="444"/>
      <c r="HW134" s="444"/>
      <c r="HX134" s="444"/>
      <c r="HY134" s="444"/>
      <c r="HZ134" s="444"/>
      <c r="IA134" s="444"/>
      <c r="IB134" s="444"/>
      <c r="IC134" s="444"/>
      <c r="ID134" s="444"/>
      <c r="IE134" s="444"/>
      <c r="IF134" s="444"/>
      <c r="IG134" s="444"/>
      <c r="IH134" s="444"/>
      <c r="II134" s="444"/>
      <c r="IJ134" s="444"/>
      <c r="IK134" s="444"/>
      <c r="IL134" s="444"/>
      <c r="IM134" s="444"/>
      <c r="IN134" s="444"/>
      <c r="IO134" s="444"/>
      <c r="IP134" s="444"/>
      <c r="IQ134" s="444"/>
      <c r="IR134" s="444"/>
      <c r="IS134" s="444"/>
      <c r="IT134" s="444"/>
      <c r="IU134" s="444"/>
      <c r="IV134" s="444"/>
      <c r="IW134" s="444"/>
      <c r="IX134" s="444"/>
      <c r="IY134" s="444"/>
      <c r="IZ134" s="444"/>
      <c r="JA134" s="444"/>
      <c r="JB134" s="444"/>
      <c r="JC134" s="444"/>
      <c r="JD134" s="444"/>
      <c r="JE134" s="444"/>
      <c r="JF134" s="444"/>
      <c r="JG134" s="444"/>
      <c r="JH134" s="444"/>
      <c r="JI134" s="444"/>
      <c r="JJ134" s="444"/>
      <c r="JK134" s="444"/>
      <c r="JL134" s="444"/>
      <c r="JM134" s="444"/>
      <c r="JN134" s="444"/>
      <c r="JO134" s="444"/>
      <c r="JP134" s="444"/>
      <c r="JQ134" s="444"/>
      <c r="JR134" s="444"/>
      <c r="JS134" s="444"/>
      <c r="JT134" s="444"/>
      <c r="JU134" s="444"/>
      <c r="JV134" s="444"/>
      <c r="JW134" s="444"/>
      <c r="JX134" s="444"/>
      <c r="JY134" s="444"/>
      <c r="JZ134" s="444"/>
      <c r="KA134" s="444"/>
      <c r="KB134" s="444"/>
      <c r="KC134" s="444"/>
      <c r="KD134" s="444"/>
      <c r="KE134" s="444"/>
      <c r="KF134" s="444"/>
      <c r="KG134" s="444"/>
      <c r="KH134" s="444"/>
      <c r="KI134" s="444"/>
      <c r="KJ134" s="444"/>
      <c r="KK134" s="444"/>
      <c r="KL134" s="444"/>
      <c r="KM134" s="444"/>
      <c r="KN134" s="444"/>
      <c r="KO134" s="444"/>
      <c r="KP134" s="444"/>
      <c r="KQ134" s="444"/>
      <c r="KR134" s="444"/>
      <c r="KS134" s="444"/>
      <c r="KT134" s="444"/>
      <c r="KU134" s="444"/>
      <c r="KV134" s="444"/>
      <c r="KW134" s="444"/>
      <c r="KX134" s="444"/>
      <c r="KY134" s="444"/>
      <c r="KZ134" s="444"/>
      <c r="LA134" s="444"/>
      <c r="LB134" s="444"/>
      <c r="LC134" s="444"/>
      <c r="LD134" s="444"/>
      <c r="LE134" s="444"/>
      <c r="LF134" s="444"/>
      <c r="LG134" s="444"/>
      <c r="LH134" s="444"/>
      <c r="LI134" s="444"/>
      <c r="LJ134" s="444"/>
      <c r="LK134" s="444"/>
      <c r="LL134" s="444"/>
      <c r="LM134" s="444"/>
      <c r="LN134" s="444"/>
      <c r="LO134" s="444"/>
      <c r="LP134" s="444"/>
      <c r="LQ134" s="444"/>
      <c r="LR134" s="444"/>
      <c r="LS134" s="444"/>
      <c r="LT134" s="444"/>
      <c r="LU134" s="444"/>
      <c r="LV134" s="444"/>
      <c r="LW134" s="444"/>
      <c r="LX134" s="444"/>
      <c r="LY134" s="444"/>
      <c r="LZ134" s="444"/>
      <c r="MA134" s="444"/>
      <c r="MB134" s="444"/>
      <c r="MC134" s="444"/>
      <c r="MD134" s="444"/>
      <c r="ME134" s="444"/>
      <c r="MF134" s="444"/>
      <c r="MG134" s="444"/>
      <c r="MH134" s="444"/>
      <c r="MI134" s="444"/>
      <c r="MJ134" s="444"/>
      <c r="MK134" s="444"/>
      <c r="ML134" s="444"/>
      <c r="MM134" s="444"/>
      <c r="MN134" s="444"/>
      <c r="MO134" s="444"/>
      <c r="MP134" s="444"/>
      <c r="MQ134" s="444"/>
      <c r="MR134" s="444"/>
      <c r="MS134" s="444"/>
      <c r="MT134" s="444"/>
      <c r="MU134" s="444"/>
      <c r="MV134" s="444"/>
      <c r="MW134" s="444"/>
      <c r="MX134" s="444"/>
      <c r="MY134" s="444"/>
      <c r="MZ134" s="444"/>
      <c r="NA134" s="444"/>
      <c r="NB134" s="444"/>
      <c r="NC134" s="444"/>
      <c r="ND134" s="444"/>
      <c r="NE134" s="444"/>
      <c r="NF134" s="444"/>
      <c r="NG134" s="444"/>
      <c r="NH134" s="444"/>
      <c r="NI134" s="444"/>
      <c r="NJ134" s="444"/>
      <c r="NK134" s="444"/>
      <c r="NL134" s="444"/>
      <c r="NM134" s="444"/>
      <c r="NN134" s="444"/>
      <c r="NO134" s="444"/>
      <c r="NP134" s="444"/>
      <c r="NQ134" s="444"/>
      <c r="NR134" s="444"/>
      <c r="NS134" s="444"/>
      <c r="NT134" s="444"/>
      <c r="NU134" s="444"/>
      <c r="NV134" s="444"/>
      <c r="NW134" s="444"/>
      <c r="NX134" s="444"/>
      <c r="NY134" s="444"/>
      <c r="NZ134" s="444"/>
      <c r="OA134" s="444"/>
      <c r="OB134" s="444"/>
      <c r="OC134" s="444"/>
      <c r="OD134" s="444"/>
      <c r="OE134" s="444"/>
      <c r="OF134" s="444"/>
      <c r="OG134" s="444"/>
      <c r="OH134" s="444"/>
      <c r="OI134" s="444"/>
      <c r="OJ134" s="444"/>
      <c r="OK134" s="444"/>
      <c r="OL134" s="444"/>
      <c r="OM134" s="444"/>
      <c r="ON134" s="444"/>
      <c r="OO134" s="444"/>
      <c r="OP134" s="444"/>
      <c r="OQ134" s="444"/>
      <c r="OR134" s="444"/>
      <c r="OS134" s="444"/>
      <c r="OT134" s="444"/>
      <c r="OU134" s="444"/>
      <c r="OV134" s="444"/>
      <c r="OW134" s="444"/>
      <c r="OX134" s="444"/>
      <c r="OY134" s="444"/>
      <c r="OZ134" s="444"/>
      <c r="PA134" s="444"/>
      <c r="PB134" s="444"/>
      <c r="PC134" s="444"/>
      <c r="PD134" s="444"/>
      <c r="PE134" s="444"/>
      <c r="PF134" s="444"/>
      <c r="PG134" s="444"/>
      <c r="PH134" s="444"/>
      <c r="PI134" s="444"/>
      <c r="PJ134" s="444"/>
      <c r="PK134" s="444"/>
      <c r="PL134" s="444"/>
      <c r="PM134" s="444"/>
      <c r="PN134" s="444"/>
      <c r="PO134" s="444"/>
      <c r="PP134" s="444"/>
      <c r="PQ134" s="444"/>
      <c r="PR134" s="444"/>
      <c r="PS134" s="444"/>
      <c r="PT134" s="444"/>
      <c r="PU134" s="444"/>
      <c r="PV134" s="444"/>
      <c r="PW134" s="444"/>
      <c r="PX134" s="444"/>
      <c r="PY134" s="444"/>
      <c r="PZ134" s="444"/>
      <c r="QA134" s="444"/>
      <c r="QB134" s="444"/>
      <c r="QC134" s="444"/>
      <c r="QD134" s="444"/>
      <c r="QE134" s="444"/>
      <c r="QF134" s="444"/>
      <c r="QG134" s="444"/>
      <c r="QH134" s="444"/>
      <c r="QI134" s="444"/>
      <c r="QJ134" s="444"/>
      <c r="QK134" s="444"/>
      <c r="QL134" s="444"/>
      <c r="QM134" s="444"/>
      <c r="QN134" s="444"/>
      <c r="QO134" s="444"/>
      <c r="QP134" s="444"/>
      <c r="QQ134" s="444"/>
      <c r="QR134" s="444"/>
      <c r="QS134" s="444"/>
      <c r="QT134" s="444"/>
      <c r="QU134" s="444"/>
      <c r="QV134" s="444"/>
      <c r="QW134" s="444"/>
      <c r="QX134" s="444"/>
      <c r="QY134" s="444"/>
      <c r="QZ134" s="444"/>
      <c r="RA134" s="444"/>
      <c r="RB134" s="444"/>
      <c r="RC134" s="444"/>
      <c r="RD134" s="444"/>
      <c r="RE134" s="444"/>
      <c r="RF134" s="444"/>
      <c r="RG134" s="444"/>
      <c r="RH134" s="444"/>
      <c r="RI134" s="444"/>
      <c r="RJ134" s="444"/>
      <c r="RK134" s="444"/>
      <c r="RL134" s="444"/>
      <c r="RM134" s="444"/>
      <c r="RN134" s="444"/>
      <c r="RO134" s="444"/>
      <c r="RP134" s="444"/>
      <c r="RQ134" s="444"/>
      <c r="RR134" s="444"/>
      <c r="RS134" s="444"/>
      <c r="RT134" s="444"/>
      <c r="RU134" s="444"/>
      <c r="RV134" s="444"/>
      <c r="RW134" s="444"/>
      <c r="RX134" s="444"/>
      <c r="RY134" s="444"/>
      <c r="RZ134" s="444"/>
      <c r="SA134" s="444"/>
      <c r="SB134" s="444"/>
      <c r="SC134" s="444"/>
      <c r="SD134" s="444"/>
      <c r="SE134" s="444"/>
      <c r="SF134" s="444"/>
      <c r="SG134" s="444"/>
      <c r="SH134" s="444"/>
      <c r="SI134" s="444"/>
      <c r="SJ134" s="444"/>
      <c r="SK134" s="444"/>
      <c r="SL134" s="444"/>
      <c r="SM134" s="444"/>
      <c r="SN134" s="444"/>
      <c r="SO134" s="444"/>
      <c r="SP134" s="444"/>
      <c r="SQ134" s="444"/>
      <c r="SR134" s="444"/>
      <c r="SS134" s="444"/>
      <c r="ST134" s="444"/>
      <c r="SU134" s="444"/>
      <c r="SV134" s="444"/>
      <c r="SW134" s="444"/>
      <c r="SX134" s="444"/>
      <c r="SY134" s="444"/>
      <c r="SZ134" s="444"/>
      <c r="TA134" s="444"/>
      <c r="TB134" s="444"/>
      <c r="TC134" s="444"/>
      <c r="TD134" s="444"/>
      <c r="TE134" s="444"/>
      <c r="TF134" s="444"/>
      <c r="TG134" s="444"/>
      <c r="TH134" s="444"/>
      <c r="TI134" s="444"/>
      <c r="TJ134" s="444"/>
      <c r="TK134" s="444"/>
      <c r="TL134" s="444"/>
      <c r="TM134" s="444"/>
      <c r="TN134" s="444"/>
      <c r="TO134" s="444"/>
      <c r="TP134" s="444"/>
      <c r="TQ134" s="444"/>
      <c r="TR134" s="444"/>
      <c r="TS134" s="444"/>
      <c r="TT134" s="444"/>
      <c r="TU134" s="444"/>
      <c r="TV134" s="444"/>
      <c r="TW134" s="444"/>
      <c r="TX134" s="444"/>
      <c r="TY134" s="444"/>
      <c r="TZ134" s="444"/>
      <c r="UA134" s="444"/>
      <c r="UB134" s="444"/>
      <c r="UC134" s="444"/>
      <c r="UD134" s="444"/>
      <c r="UE134" s="444"/>
      <c r="UF134" s="444"/>
      <c r="UG134" s="444"/>
      <c r="UH134" s="444"/>
      <c r="UI134" s="444"/>
      <c r="UJ134" s="444"/>
      <c r="UK134" s="444"/>
      <c r="UL134" s="444"/>
      <c r="UM134" s="444"/>
      <c r="UN134" s="444"/>
      <c r="UO134" s="444"/>
      <c r="UP134" s="444"/>
      <c r="UQ134" s="444"/>
      <c r="UR134" s="444"/>
      <c r="US134" s="444"/>
      <c r="UT134" s="444"/>
      <c r="UU134" s="444"/>
      <c r="UV134" s="444"/>
      <c r="UW134" s="444"/>
      <c r="UX134" s="444"/>
      <c r="UY134" s="444"/>
      <c r="UZ134" s="444"/>
      <c r="VA134" s="444"/>
      <c r="VB134" s="444"/>
      <c r="VC134" s="444"/>
      <c r="VD134" s="444"/>
      <c r="VE134" s="444"/>
      <c r="VF134" s="444"/>
      <c r="VG134" s="444"/>
      <c r="VH134" s="444"/>
      <c r="VI134" s="444"/>
      <c r="VJ134" s="444"/>
      <c r="VK134" s="444"/>
      <c r="VL134" s="444"/>
      <c r="VM134" s="444"/>
      <c r="VN134" s="444"/>
      <c r="VO134" s="444"/>
      <c r="VP134" s="444"/>
      <c r="VQ134" s="444"/>
      <c r="VR134" s="444"/>
      <c r="VS134" s="444"/>
      <c r="VT134" s="444"/>
      <c r="VU134" s="444"/>
      <c r="VV134" s="444"/>
      <c r="VW134" s="444"/>
      <c r="VX134" s="444"/>
      <c r="VY134" s="444"/>
      <c r="VZ134" s="444"/>
      <c r="WA134" s="444"/>
      <c r="WB134" s="444"/>
      <c r="WC134" s="444"/>
      <c r="WD134" s="444"/>
      <c r="WE134" s="444"/>
      <c r="WF134" s="444"/>
      <c r="WG134" s="444"/>
      <c r="WH134" s="444"/>
      <c r="WI134" s="444"/>
      <c r="WJ134" s="444"/>
      <c r="WK134" s="444"/>
      <c r="WL134" s="444"/>
      <c r="WM134" s="444"/>
      <c r="WN134" s="444"/>
      <c r="WO134" s="444"/>
      <c r="WP134" s="444"/>
      <c r="WQ134" s="444"/>
      <c r="WR134" s="444"/>
      <c r="WS134" s="444"/>
      <c r="WT134" s="444"/>
      <c r="WU134" s="444"/>
      <c r="WV134" s="444"/>
      <c r="WW134" s="444"/>
      <c r="WX134" s="444"/>
      <c r="WY134" s="444"/>
      <c r="WZ134" s="444"/>
      <c r="XA134" s="444"/>
      <c r="XB134" s="444"/>
      <c r="XC134" s="444"/>
      <c r="XD134" s="444"/>
      <c r="XE134" s="444"/>
      <c r="XF134" s="444"/>
      <c r="XG134" s="738"/>
    </row>
    <row r="135" spans="1:631" s="740" customFormat="1" ht="14.4">
      <c r="A135" s="444"/>
      <c r="B135" s="1163" t="s">
        <v>779</v>
      </c>
      <c r="C135" s="1164" t="s">
        <v>1439</v>
      </c>
      <c r="D135" s="1172"/>
      <c r="E135" s="374">
        <f t="shared" si="47"/>
        <v>0</v>
      </c>
      <c r="F135" s="1166"/>
      <c r="G135" s="1167">
        <v>3</v>
      </c>
      <c r="H135" s="1168">
        <f t="shared" si="27"/>
        <v>0</v>
      </c>
      <c r="I135" s="1169"/>
      <c r="J135" s="1169"/>
      <c r="K135" s="447">
        <f t="shared" si="48"/>
        <v>0</v>
      </c>
      <c r="L135" s="448">
        <v>0</v>
      </c>
      <c r="M135" s="447"/>
      <c r="N135" s="1170"/>
      <c r="O135" s="1170"/>
      <c r="P135" s="449"/>
      <c r="Q135" s="1170"/>
      <c r="R135" s="449"/>
      <c r="S135" s="450"/>
      <c r="T135" s="449"/>
      <c r="U135" s="451"/>
      <c r="V135" s="450"/>
      <c r="W135" s="449"/>
      <c r="X135" s="449"/>
      <c r="Y135" s="452"/>
      <c r="Z135" s="450"/>
      <c r="AA135" s="453"/>
      <c r="AB135" s="1171"/>
      <c r="AC135" s="444"/>
      <c r="AD135" s="444"/>
      <c r="AE135" s="444"/>
      <c r="AF135" s="444"/>
      <c r="AG135" s="444"/>
      <c r="AH135" s="444"/>
      <c r="AI135" s="444"/>
      <c r="AJ135" s="444"/>
      <c r="AK135" s="444"/>
      <c r="AL135" s="444"/>
      <c r="AM135" s="444"/>
      <c r="AN135" s="444"/>
      <c r="AO135" s="444"/>
      <c r="AP135" s="444"/>
      <c r="AQ135" s="444"/>
      <c r="AR135" s="444"/>
      <c r="AS135" s="444"/>
      <c r="AT135" s="444"/>
      <c r="AU135" s="444"/>
      <c r="AV135" s="444"/>
      <c r="AW135" s="444"/>
      <c r="AX135" s="444"/>
      <c r="AY135" s="444"/>
      <c r="AZ135" s="444"/>
      <c r="BA135" s="444"/>
      <c r="BB135" s="444"/>
      <c r="BC135" s="444"/>
      <c r="BD135" s="444"/>
      <c r="BE135" s="444"/>
      <c r="BF135" s="444"/>
      <c r="BG135" s="444"/>
      <c r="BH135" s="444"/>
      <c r="BI135" s="444"/>
      <c r="BJ135" s="444"/>
      <c r="BK135" s="444"/>
      <c r="BL135" s="444"/>
      <c r="BM135" s="444"/>
      <c r="BN135" s="444"/>
      <c r="BO135" s="444"/>
      <c r="BP135" s="444"/>
      <c r="BQ135" s="444"/>
      <c r="BR135" s="444"/>
      <c r="BS135" s="444"/>
      <c r="BT135" s="444"/>
      <c r="BU135" s="444"/>
      <c r="BV135" s="444"/>
      <c r="BW135" s="444"/>
      <c r="BX135" s="444"/>
      <c r="BY135" s="444"/>
      <c r="BZ135" s="444"/>
      <c r="CA135" s="444"/>
      <c r="CB135" s="444"/>
      <c r="CC135" s="444"/>
      <c r="CD135" s="444"/>
      <c r="CE135" s="444"/>
      <c r="CF135" s="444"/>
      <c r="CG135" s="444"/>
      <c r="CH135" s="444"/>
      <c r="CI135" s="444"/>
      <c r="CJ135" s="444"/>
      <c r="CK135" s="444"/>
      <c r="CL135" s="444"/>
      <c r="CM135" s="444"/>
      <c r="CN135" s="444"/>
      <c r="CO135" s="444"/>
      <c r="CP135" s="444"/>
      <c r="CQ135" s="444"/>
      <c r="CR135" s="444"/>
      <c r="CS135" s="444"/>
      <c r="CT135" s="444"/>
      <c r="CU135" s="444"/>
      <c r="CV135" s="444"/>
      <c r="CW135" s="444"/>
      <c r="CX135" s="444"/>
      <c r="CY135" s="444"/>
      <c r="CZ135" s="444"/>
      <c r="DA135" s="444"/>
      <c r="DB135" s="444"/>
      <c r="DC135" s="444"/>
      <c r="DD135" s="444"/>
      <c r="DE135" s="444"/>
      <c r="DF135" s="444"/>
      <c r="DG135" s="444"/>
      <c r="DH135" s="444"/>
      <c r="DI135" s="444"/>
      <c r="DJ135" s="444"/>
      <c r="DK135" s="444"/>
      <c r="DL135" s="444"/>
      <c r="DM135" s="444"/>
      <c r="DN135" s="444"/>
      <c r="DO135" s="444"/>
      <c r="DP135" s="444"/>
      <c r="DQ135" s="444"/>
      <c r="DR135" s="444"/>
      <c r="DS135" s="444"/>
      <c r="DT135" s="444"/>
      <c r="DU135" s="444"/>
      <c r="DV135" s="444"/>
      <c r="DW135" s="444"/>
      <c r="DX135" s="444"/>
      <c r="DY135" s="444"/>
      <c r="DZ135" s="444"/>
      <c r="EA135" s="444"/>
      <c r="EB135" s="444"/>
      <c r="EC135" s="444"/>
      <c r="ED135" s="444"/>
      <c r="EE135" s="444"/>
      <c r="EF135" s="444"/>
      <c r="EG135" s="444"/>
      <c r="EH135" s="444"/>
      <c r="EI135" s="444"/>
      <c r="EJ135" s="444"/>
      <c r="EK135" s="444"/>
      <c r="EL135" s="444"/>
      <c r="EM135" s="444"/>
      <c r="EN135" s="444"/>
      <c r="EO135" s="444"/>
      <c r="EP135" s="444"/>
      <c r="EQ135" s="444"/>
      <c r="ER135" s="444"/>
      <c r="ES135" s="444"/>
      <c r="ET135" s="444"/>
      <c r="EU135" s="444"/>
      <c r="EV135" s="444"/>
      <c r="EW135" s="444"/>
      <c r="EX135" s="444"/>
      <c r="EY135" s="444"/>
      <c r="EZ135" s="444"/>
      <c r="FA135" s="444"/>
      <c r="FB135" s="444"/>
      <c r="FC135" s="444"/>
      <c r="FD135" s="444"/>
      <c r="FE135" s="444"/>
      <c r="FF135" s="444"/>
      <c r="FG135" s="444"/>
      <c r="FH135" s="444"/>
      <c r="FI135" s="444"/>
      <c r="FJ135" s="444"/>
      <c r="FK135" s="444"/>
      <c r="FL135" s="444"/>
      <c r="FM135" s="444"/>
      <c r="FN135" s="444"/>
      <c r="FO135" s="444"/>
      <c r="FP135" s="444"/>
      <c r="FQ135" s="444"/>
      <c r="FR135" s="444"/>
      <c r="FS135" s="444"/>
      <c r="FT135" s="444"/>
      <c r="FU135" s="444"/>
      <c r="FV135" s="444"/>
      <c r="FW135" s="444"/>
      <c r="FX135" s="444"/>
      <c r="FY135" s="444"/>
      <c r="FZ135" s="444"/>
      <c r="GA135" s="444"/>
      <c r="GB135" s="444"/>
      <c r="GC135" s="444"/>
      <c r="GD135" s="444"/>
      <c r="GE135" s="444"/>
      <c r="GF135" s="444"/>
      <c r="GG135" s="444"/>
      <c r="GH135" s="444"/>
      <c r="GI135" s="444"/>
      <c r="GJ135" s="444"/>
      <c r="GK135" s="444"/>
      <c r="GL135" s="444"/>
      <c r="GM135" s="444"/>
      <c r="GN135" s="444"/>
      <c r="GO135" s="444"/>
      <c r="GP135" s="444"/>
      <c r="GQ135" s="444"/>
      <c r="GR135" s="444"/>
      <c r="GS135" s="444"/>
      <c r="GT135" s="444"/>
      <c r="GU135" s="444"/>
      <c r="GV135" s="444"/>
      <c r="GW135" s="444"/>
      <c r="GX135" s="444"/>
      <c r="GY135" s="444"/>
      <c r="GZ135" s="444"/>
      <c r="HA135" s="444"/>
      <c r="HB135" s="444"/>
      <c r="HC135" s="444"/>
      <c r="HD135" s="444"/>
      <c r="HE135" s="444"/>
      <c r="HF135" s="444"/>
      <c r="HG135" s="444"/>
      <c r="HH135" s="444"/>
      <c r="HI135" s="444"/>
      <c r="HJ135" s="444"/>
      <c r="HK135" s="444"/>
      <c r="HL135" s="444"/>
      <c r="HM135" s="444"/>
      <c r="HN135" s="444"/>
      <c r="HO135" s="444"/>
      <c r="HP135" s="444"/>
      <c r="HQ135" s="444"/>
      <c r="HR135" s="444"/>
      <c r="HS135" s="444"/>
      <c r="HT135" s="444"/>
      <c r="HU135" s="444"/>
      <c r="HV135" s="444"/>
      <c r="HW135" s="444"/>
      <c r="HX135" s="444"/>
      <c r="HY135" s="444"/>
      <c r="HZ135" s="444"/>
      <c r="IA135" s="444"/>
      <c r="IB135" s="444"/>
      <c r="IC135" s="444"/>
      <c r="ID135" s="444"/>
      <c r="IE135" s="444"/>
      <c r="IF135" s="444"/>
      <c r="IG135" s="444"/>
      <c r="IH135" s="444"/>
      <c r="II135" s="444"/>
      <c r="IJ135" s="444"/>
      <c r="IK135" s="444"/>
      <c r="IL135" s="444"/>
      <c r="IM135" s="444"/>
      <c r="IN135" s="444"/>
      <c r="IO135" s="444"/>
      <c r="IP135" s="444"/>
      <c r="IQ135" s="444"/>
      <c r="IR135" s="444"/>
      <c r="IS135" s="444"/>
      <c r="IT135" s="444"/>
      <c r="IU135" s="444"/>
      <c r="IV135" s="444"/>
      <c r="IW135" s="444"/>
      <c r="IX135" s="444"/>
      <c r="IY135" s="444"/>
      <c r="IZ135" s="444"/>
      <c r="JA135" s="444"/>
      <c r="JB135" s="444"/>
      <c r="JC135" s="444"/>
      <c r="JD135" s="444"/>
      <c r="JE135" s="444"/>
      <c r="JF135" s="444"/>
      <c r="JG135" s="444"/>
      <c r="JH135" s="444"/>
      <c r="JI135" s="444"/>
      <c r="JJ135" s="444"/>
      <c r="JK135" s="444"/>
      <c r="JL135" s="444"/>
      <c r="JM135" s="444"/>
      <c r="JN135" s="444"/>
      <c r="JO135" s="444"/>
      <c r="JP135" s="444"/>
      <c r="JQ135" s="444"/>
      <c r="JR135" s="444"/>
      <c r="JS135" s="444"/>
      <c r="JT135" s="444"/>
      <c r="JU135" s="444"/>
      <c r="JV135" s="444"/>
      <c r="JW135" s="444"/>
      <c r="JX135" s="444"/>
      <c r="JY135" s="444"/>
      <c r="JZ135" s="444"/>
      <c r="KA135" s="444"/>
      <c r="KB135" s="444"/>
      <c r="KC135" s="444"/>
      <c r="KD135" s="444"/>
      <c r="KE135" s="444"/>
      <c r="KF135" s="444"/>
      <c r="KG135" s="444"/>
      <c r="KH135" s="444"/>
      <c r="KI135" s="444"/>
      <c r="KJ135" s="444"/>
      <c r="KK135" s="444"/>
      <c r="KL135" s="444"/>
      <c r="KM135" s="444"/>
      <c r="KN135" s="444"/>
      <c r="KO135" s="444"/>
      <c r="KP135" s="444"/>
      <c r="KQ135" s="444"/>
      <c r="KR135" s="444"/>
      <c r="KS135" s="444"/>
      <c r="KT135" s="444"/>
      <c r="KU135" s="444"/>
      <c r="KV135" s="444"/>
      <c r="KW135" s="444"/>
      <c r="KX135" s="444"/>
      <c r="KY135" s="444"/>
      <c r="KZ135" s="444"/>
      <c r="LA135" s="444"/>
      <c r="LB135" s="444"/>
      <c r="LC135" s="444"/>
      <c r="LD135" s="444"/>
      <c r="LE135" s="444"/>
      <c r="LF135" s="444"/>
      <c r="LG135" s="444"/>
      <c r="LH135" s="444"/>
      <c r="LI135" s="444"/>
      <c r="LJ135" s="444"/>
      <c r="LK135" s="444"/>
      <c r="LL135" s="444"/>
      <c r="LM135" s="444"/>
      <c r="LN135" s="444"/>
      <c r="LO135" s="444"/>
      <c r="LP135" s="444"/>
      <c r="LQ135" s="444"/>
      <c r="LR135" s="444"/>
      <c r="LS135" s="444"/>
      <c r="LT135" s="444"/>
      <c r="LU135" s="444"/>
      <c r="LV135" s="444"/>
      <c r="LW135" s="444"/>
      <c r="LX135" s="444"/>
      <c r="LY135" s="444"/>
      <c r="LZ135" s="444"/>
      <c r="MA135" s="444"/>
      <c r="MB135" s="444"/>
      <c r="MC135" s="444"/>
      <c r="MD135" s="444"/>
      <c r="ME135" s="444"/>
      <c r="MF135" s="444"/>
      <c r="MG135" s="444"/>
      <c r="MH135" s="444"/>
      <c r="MI135" s="444"/>
      <c r="MJ135" s="444"/>
      <c r="MK135" s="444"/>
      <c r="ML135" s="444"/>
      <c r="MM135" s="444"/>
      <c r="MN135" s="444"/>
      <c r="MO135" s="444"/>
      <c r="MP135" s="444"/>
      <c r="MQ135" s="444"/>
      <c r="MR135" s="444"/>
      <c r="MS135" s="444"/>
      <c r="MT135" s="444"/>
      <c r="MU135" s="444"/>
      <c r="MV135" s="444"/>
      <c r="MW135" s="444"/>
      <c r="MX135" s="444"/>
      <c r="MY135" s="444"/>
      <c r="MZ135" s="444"/>
      <c r="NA135" s="444"/>
      <c r="NB135" s="444"/>
      <c r="NC135" s="444"/>
      <c r="ND135" s="444"/>
      <c r="NE135" s="444"/>
      <c r="NF135" s="444"/>
      <c r="NG135" s="444"/>
      <c r="NH135" s="444"/>
      <c r="NI135" s="444"/>
      <c r="NJ135" s="444"/>
      <c r="NK135" s="444"/>
      <c r="NL135" s="444"/>
      <c r="NM135" s="444"/>
      <c r="NN135" s="444"/>
      <c r="NO135" s="444"/>
      <c r="NP135" s="444"/>
      <c r="NQ135" s="444"/>
      <c r="NR135" s="444"/>
      <c r="NS135" s="444"/>
      <c r="NT135" s="444"/>
      <c r="NU135" s="444"/>
      <c r="NV135" s="444"/>
      <c r="NW135" s="444"/>
      <c r="NX135" s="444"/>
      <c r="NY135" s="444"/>
      <c r="NZ135" s="444"/>
      <c r="OA135" s="444"/>
      <c r="OB135" s="444"/>
      <c r="OC135" s="444"/>
      <c r="OD135" s="444"/>
      <c r="OE135" s="444"/>
      <c r="OF135" s="444"/>
      <c r="OG135" s="444"/>
      <c r="OH135" s="444"/>
      <c r="OI135" s="444"/>
      <c r="OJ135" s="444"/>
      <c r="OK135" s="444"/>
      <c r="OL135" s="444"/>
      <c r="OM135" s="444"/>
      <c r="ON135" s="444"/>
      <c r="OO135" s="444"/>
      <c r="OP135" s="444"/>
      <c r="OQ135" s="444"/>
      <c r="OR135" s="444"/>
      <c r="OS135" s="444"/>
      <c r="OT135" s="444"/>
      <c r="OU135" s="444"/>
      <c r="OV135" s="444"/>
      <c r="OW135" s="444"/>
      <c r="OX135" s="444"/>
      <c r="OY135" s="444"/>
      <c r="OZ135" s="444"/>
      <c r="PA135" s="444"/>
      <c r="PB135" s="444"/>
      <c r="PC135" s="444"/>
      <c r="PD135" s="444"/>
      <c r="PE135" s="444"/>
      <c r="PF135" s="444"/>
      <c r="PG135" s="444"/>
      <c r="PH135" s="444"/>
      <c r="PI135" s="444"/>
      <c r="PJ135" s="444"/>
      <c r="PK135" s="444"/>
      <c r="PL135" s="444"/>
      <c r="PM135" s="444"/>
      <c r="PN135" s="444"/>
      <c r="PO135" s="444"/>
      <c r="PP135" s="444"/>
      <c r="PQ135" s="444"/>
      <c r="PR135" s="444"/>
      <c r="PS135" s="444"/>
      <c r="PT135" s="444"/>
      <c r="PU135" s="444"/>
      <c r="PV135" s="444"/>
      <c r="PW135" s="444"/>
      <c r="PX135" s="444"/>
      <c r="PY135" s="444"/>
      <c r="PZ135" s="444"/>
      <c r="QA135" s="444"/>
      <c r="QB135" s="444"/>
      <c r="QC135" s="444"/>
      <c r="QD135" s="444"/>
      <c r="QE135" s="444"/>
      <c r="QF135" s="444"/>
      <c r="QG135" s="444"/>
      <c r="QH135" s="444"/>
      <c r="QI135" s="444"/>
      <c r="QJ135" s="444"/>
      <c r="QK135" s="444"/>
      <c r="QL135" s="444"/>
      <c r="QM135" s="444"/>
      <c r="QN135" s="444"/>
      <c r="QO135" s="444"/>
      <c r="QP135" s="444"/>
      <c r="QQ135" s="444"/>
      <c r="QR135" s="444"/>
      <c r="QS135" s="444"/>
      <c r="QT135" s="444"/>
      <c r="QU135" s="444"/>
      <c r="QV135" s="444"/>
      <c r="QW135" s="444"/>
      <c r="QX135" s="444"/>
      <c r="QY135" s="444"/>
      <c r="QZ135" s="444"/>
      <c r="RA135" s="444"/>
      <c r="RB135" s="444"/>
      <c r="RC135" s="444"/>
      <c r="RD135" s="444"/>
      <c r="RE135" s="444"/>
      <c r="RF135" s="444"/>
      <c r="RG135" s="444"/>
      <c r="RH135" s="444"/>
      <c r="RI135" s="444"/>
      <c r="RJ135" s="444"/>
      <c r="RK135" s="444"/>
      <c r="RL135" s="444"/>
      <c r="RM135" s="444"/>
      <c r="RN135" s="444"/>
      <c r="RO135" s="444"/>
      <c r="RP135" s="444"/>
      <c r="RQ135" s="444"/>
      <c r="RR135" s="444"/>
      <c r="RS135" s="444"/>
      <c r="RT135" s="444"/>
      <c r="RU135" s="444"/>
      <c r="RV135" s="444"/>
      <c r="RW135" s="444"/>
      <c r="RX135" s="444"/>
      <c r="RY135" s="444"/>
      <c r="RZ135" s="444"/>
      <c r="SA135" s="444"/>
      <c r="SB135" s="444"/>
      <c r="SC135" s="444"/>
      <c r="SD135" s="444"/>
      <c r="SE135" s="444"/>
      <c r="SF135" s="444"/>
      <c r="SG135" s="444"/>
      <c r="SH135" s="444"/>
      <c r="SI135" s="444"/>
      <c r="SJ135" s="444"/>
      <c r="SK135" s="444"/>
      <c r="SL135" s="444"/>
      <c r="SM135" s="444"/>
      <c r="SN135" s="444"/>
      <c r="SO135" s="444"/>
      <c r="SP135" s="444"/>
      <c r="SQ135" s="444"/>
      <c r="SR135" s="444"/>
      <c r="SS135" s="444"/>
      <c r="ST135" s="444"/>
      <c r="SU135" s="444"/>
      <c r="SV135" s="444"/>
      <c r="SW135" s="444"/>
      <c r="SX135" s="444"/>
      <c r="SY135" s="444"/>
      <c r="SZ135" s="444"/>
      <c r="TA135" s="444"/>
      <c r="TB135" s="444"/>
      <c r="TC135" s="444"/>
      <c r="TD135" s="444"/>
      <c r="TE135" s="444"/>
      <c r="TF135" s="444"/>
      <c r="TG135" s="444"/>
      <c r="TH135" s="444"/>
      <c r="TI135" s="444"/>
      <c r="TJ135" s="444"/>
      <c r="TK135" s="444"/>
      <c r="TL135" s="444"/>
      <c r="TM135" s="444"/>
      <c r="TN135" s="444"/>
      <c r="TO135" s="444"/>
      <c r="TP135" s="444"/>
      <c r="TQ135" s="444"/>
      <c r="TR135" s="444"/>
      <c r="TS135" s="444"/>
      <c r="TT135" s="444"/>
      <c r="TU135" s="444"/>
      <c r="TV135" s="444"/>
      <c r="TW135" s="444"/>
      <c r="TX135" s="444"/>
      <c r="TY135" s="444"/>
      <c r="TZ135" s="444"/>
      <c r="UA135" s="444"/>
      <c r="UB135" s="444"/>
      <c r="UC135" s="444"/>
      <c r="UD135" s="444"/>
      <c r="UE135" s="444"/>
      <c r="UF135" s="444"/>
      <c r="UG135" s="444"/>
      <c r="UH135" s="444"/>
      <c r="UI135" s="444"/>
      <c r="UJ135" s="444"/>
      <c r="UK135" s="444"/>
      <c r="UL135" s="444"/>
      <c r="UM135" s="444"/>
      <c r="UN135" s="444"/>
      <c r="UO135" s="444"/>
      <c r="UP135" s="444"/>
      <c r="UQ135" s="444"/>
      <c r="UR135" s="444"/>
      <c r="US135" s="444"/>
      <c r="UT135" s="444"/>
      <c r="UU135" s="444"/>
      <c r="UV135" s="444"/>
      <c r="UW135" s="444"/>
      <c r="UX135" s="444"/>
      <c r="UY135" s="444"/>
      <c r="UZ135" s="444"/>
      <c r="VA135" s="444"/>
      <c r="VB135" s="444"/>
      <c r="VC135" s="444"/>
      <c r="VD135" s="444"/>
      <c r="VE135" s="444"/>
      <c r="VF135" s="444"/>
      <c r="VG135" s="444"/>
      <c r="VH135" s="444"/>
      <c r="VI135" s="444"/>
      <c r="VJ135" s="444"/>
      <c r="VK135" s="444"/>
      <c r="VL135" s="444"/>
      <c r="VM135" s="444"/>
      <c r="VN135" s="444"/>
      <c r="VO135" s="444"/>
      <c r="VP135" s="444"/>
      <c r="VQ135" s="444"/>
      <c r="VR135" s="444"/>
      <c r="VS135" s="444"/>
      <c r="VT135" s="444"/>
      <c r="VU135" s="444"/>
      <c r="VV135" s="444"/>
      <c r="VW135" s="444"/>
      <c r="VX135" s="444"/>
      <c r="VY135" s="444"/>
      <c r="VZ135" s="444"/>
      <c r="WA135" s="444"/>
      <c r="WB135" s="444"/>
      <c r="WC135" s="444"/>
      <c r="WD135" s="444"/>
      <c r="WE135" s="444"/>
      <c r="WF135" s="444"/>
      <c r="WG135" s="444"/>
      <c r="WH135" s="444"/>
      <c r="WI135" s="444"/>
      <c r="WJ135" s="444"/>
      <c r="WK135" s="444"/>
      <c r="WL135" s="444"/>
      <c r="WM135" s="444"/>
      <c r="WN135" s="444"/>
      <c r="WO135" s="444"/>
      <c r="WP135" s="444"/>
      <c r="WQ135" s="444"/>
      <c r="WR135" s="444"/>
      <c r="WS135" s="444"/>
      <c r="WT135" s="444"/>
      <c r="WU135" s="444"/>
      <c r="WV135" s="444"/>
      <c r="WW135" s="444"/>
      <c r="WX135" s="444"/>
      <c r="WY135" s="444"/>
      <c r="WZ135" s="444"/>
      <c r="XA135" s="444"/>
      <c r="XB135" s="444"/>
      <c r="XC135" s="444"/>
      <c r="XD135" s="444"/>
      <c r="XE135" s="444"/>
      <c r="XF135" s="444"/>
      <c r="XG135" s="738"/>
    </row>
    <row r="136" spans="1:631" s="740" customFormat="1" ht="14.4">
      <c r="A136" s="444"/>
      <c r="B136" s="1163" t="s">
        <v>779</v>
      </c>
      <c r="C136" s="1164" t="s">
        <v>1440</v>
      </c>
      <c r="D136" s="1172"/>
      <c r="E136" s="374">
        <f t="shared" si="47"/>
        <v>0</v>
      </c>
      <c r="F136" s="1166"/>
      <c r="G136" s="1167">
        <v>1</v>
      </c>
      <c r="H136" s="1168">
        <f t="shared" si="27"/>
        <v>0</v>
      </c>
      <c r="I136" s="1169"/>
      <c r="J136" s="1169"/>
      <c r="K136" s="447">
        <f t="shared" si="48"/>
        <v>0</v>
      </c>
      <c r="L136" s="448">
        <v>0</v>
      </c>
      <c r="M136" s="447"/>
      <c r="N136" s="1170"/>
      <c r="O136" s="1170"/>
      <c r="P136" s="449"/>
      <c r="Q136" s="1170"/>
      <c r="R136" s="449"/>
      <c r="S136" s="450"/>
      <c r="T136" s="449"/>
      <c r="U136" s="451"/>
      <c r="V136" s="450"/>
      <c r="W136" s="449"/>
      <c r="X136" s="449"/>
      <c r="Y136" s="452"/>
      <c r="Z136" s="450"/>
      <c r="AA136" s="453"/>
      <c r="AB136" s="1171"/>
      <c r="AC136" s="444"/>
      <c r="AD136" s="444"/>
      <c r="AE136" s="444"/>
      <c r="AF136" s="444"/>
      <c r="AG136" s="444"/>
      <c r="AH136" s="444"/>
      <c r="AI136" s="444"/>
      <c r="AJ136" s="444"/>
      <c r="AK136" s="444"/>
      <c r="AL136" s="444"/>
      <c r="AM136" s="444"/>
      <c r="AN136" s="444"/>
      <c r="AO136" s="444"/>
      <c r="AP136" s="444"/>
      <c r="AQ136" s="444"/>
      <c r="AR136" s="444"/>
      <c r="AS136" s="444"/>
      <c r="AT136" s="444"/>
      <c r="AU136" s="444"/>
      <c r="AV136" s="444"/>
      <c r="AW136" s="444"/>
      <c r="AX136" s="444"/>
      <c r="AY136" s="444"/>
      <c r="AZ136" s="444"/>
      <c r="BA136" s="444"/>
      <c r="BB136" s="444"/>
      <c r="BC136" s="444"/>
      <c r="BD136" s="444"/>
      <c r="BE136" s="444"/>
      <c r="BF136" s="444"/>
      <c r="BG136" s="444"/>
      <c r="BH136" s="444"/>
      <c r="BI136" s="444"/>
      <c r="BJ136" s="444"/>
      <c r="BK136" s="444"/>
      <c r="BL136" s="444"/>
      <c r="BM136" s="444"/>
      <c r="BN136" s="444"/>
      <c r="BO136" s="444"/>
      <c r="BP136" s="444"/>
      <c r="BQ136" s="444"/>
      <c r="BR136" s="444"/>
      <c r="BS136" s="444"/>
      <c r="BT136" s="444"/>
      <c r="BU136" s="444"/>
      <c r="BV136" s="444"/>
      <c r="BW136" s="444"/>
      <c r="BX136" s="444"/>
      <c r="BY136" s="444"/>
      <c r="BZ136" s="444"/>
      <c r="CA136" s="444"/>
      <c r="CB136" s="444"/>
      <c r="CC136" s="444"/>
      <c r="CD136" s="444"/>
      <c r="CE136" s="444"/>
      <c r="CF136" s="444"/>
      <c r="CG136" s="444"/>
      <c r="CH136" s="444"/>
      <c r="CI136" s="444"/>
      <c r="CJ136" s="444"/>
      <c r="CK136" s="444"/>
      <c r="CL136" s="444"/>
      <c r="CM136" s="444"/>
      <c r="CN136" s="444"/>
      <c r="CO136" s="444"/>
      <c r="CP136" s="444"/>
      <c r="CQ136" s="444"/>
      <c r="CR136" s="444"/>
      <c r="CS136" s="444"/>
      <c r="CT136" s="444"/>
      <c r="CU136" s="444"/>
      <c r="CV136" s="444"/>
      <c r="CW136" s="444"/>
      <c r="CX136" s="444"/>
      <c r="CY136" s="444"/>
      <c r="CZ136" s="444"/>
      <c r="DA136" s="444"/>
      <c r="DB136" s="444"/>
      <c r="DC136" s="444"/>
      <c r="DD136" s="444"/>
      <c r="DE136" s="444"/>
      <c r="DF136" s="444"/>
      <c r="DG136" s="444"/>
      <c r="DH136" s="444"/>
      <c r="DI136" s="444"/>
      <c r="DJ136" s="444"/>
      <c r="DK136" s="444"/>
      <c r="DL136" s="444"/>
      <c r="DM136" s="444"/>
      <c r="DN136" s="444"/>
      <c r="DO136" s="444"/>
      <c r="DP136" s="444"/>
      <c r="DQ136" s="444"/>
      <c r="DR136" s="444"/>
      <c r="DS136" s="444"/>
      <c r="DT136" s="444"/>
      <c r="DU136" s="444"/>
      <c r="DV136" s="444"/>
      <c r="DW136" s="444"/>
      <c r="DX136" s="444"/>
      <c r="DY136" s="444"/>
      <c r="DZ136" s="444"/>
      <c r="EA136" s="444"/>
      <c r="EB136" s="444"/>
      <c r="EC136" s="444"/>
      <c r="ED136" s="444"/>
      <c r="EE136" s="444"/>
      <c r="EF136" s="444"/>
      <c r="EG136" s="444"/>
      <c r="EH136" s="444"/>
      <c r="EI136" s="444"/>
      <c r="EJ136" s="444"/>
      <c r="EK136" s="444"/>
      <c r="EL136" s="444"/>
      <c r="EM136" s="444"/>
      <c r="EN136" s="444"/>
      <c r="EO136" s="444"/>
      <c r="EP136" s="444"/>
      <c r="EQ136" s="444"/>
      <c r="ER136" s="444"/>
      <c r="ES136" s="444"/>
      <c r="ET136" s="444"/>
      <c r="EU136" s="444"/>
      <c r="EV136" s="444"/>
      <c r="EW136" s="444"/>
      <c r="EX136" s="444"/>
      <c r="EY136" s="444"/>
      <c r="EZ136" s="444"/>
      <c r="FA136" s="444"/>
      <c r="FB136" s="444"/>
      <c r="FC136" s="444"/>
      <c r="FD136" s="444"/>
      <c r="FE136" s="444"/>
      <c r="FF136" s="444"/>
      <c r="FG136" s="444"/>
      <c r="FH136" s="444"/>
      <c r="FI136" s="444"/>
      <c r="FJ136" s="444"/>
      <c r="FK136" s="444"/>
      <c r="FL136" s="444"/>
      <c r="FM136" s="444"/>
      <c r="FN136" s="444"/>
      <c r="FO136" s="444"/>
      <c r="FP136" s="444"/>
      <c r="FQ136" s="444"/>
      <c r="FR136" s="444"/>
      <c r="FS136" s="444"/>
      <c r="FT136" s="444"/>
      <c r="FU136" s="444"/>
      <c r="FV136" s="444"/>
      <c r="FW136" s="444"/>
      <c r="FX136" s="444"/>
      <c r="FY136" s="444"/>
      <c r="FZ136" s="444"/>
      <c r="GA136" s="444"/>
      <c r="GB136" s="444"/>
      <c r="GC136" s="444"/>
      <c r="GD136" s="444"/>
      <c r="GE136" s="444"/>
      <c r="GF136" s="444"/>
      <c r="GG136" s="444"/>
      <c r="GH136" s="444"/>
      <c r="GI136" s="444"/>
      <c r="GJ136" s="444"/>
      <c r="GK136" s="444"/>
      <c r="GL136" s="444"/>
      <c r="GM136" s="444"/>
      <c r="GN136" s="444"/>
      <c r="GO136" s="444"/>
      <c r="GP136" s="444"/>
      <c r="GQ136" s="444"/>
      <c r="GR136" s="444"/>
      <c r="GS136" s="444"/>
      <c r="GT136" s="444"/>
      <c r="GU136" s="444"/>
      <c r="GV136" s="444"/>
      <c r="GW136" s="444"/>
      <c r="GX136" s="444"/>
      <c r="GY136" s="444"/>
      <c r="GZ136" s="444"/>
      <c r="HA136" s="444"/>
      <c r="HB136" s="444"/>
      <c r="HC136" s="444"/>
      <c r="HD136" s="444"/>
      <c r="HE136" s="444"/>
      <c r="HF136" s="444"/>
      <c r="HG136" s="444"/>
      <c r="HH136" s="444"/>
      <c r="HI136" s="444"/>
      <c r="HJ136" s="444"/>
      <c r="HK136" s="444"/>
      <c r="HL136" s="444"/>
      <c r="HM136" s="444"/>
      <c r="HN136" s="444"/>
      <c r="HO136" s="444"/>
      <c r="HP136" s="444"/>
      <c r="HQ136" s="444"/>
      <c r="HR136" s="444"/>
      <c r="HS136" s="444"/>
      <c r="HT136" s="444"/>
      <c r="HU136" s="444"/>
      <c r="HV136" s="444"/>
      <c r="HW136" s="444"/>
      <c r="HX136" s="444"/>
      <c r="HY136" s="444"/>
      <c r="HZ136" s="444"/>
      <c r="IA136" s="444"/>
      <c r="IB136" s="444"/>
      <c r="IC136" s="444"/>
      <c r="ID136" s="444"/>
      <c r="IE136" s="444"/>
      <c r="IF136" s="444"/>
      <c r="IG136" s="444"/>
      <c r="IH136" s="444"/>
      <c r="II136" s="444"/>
      <c r="IJ136" s="444"/>
      <c r="IK136" s="444"/>
      <c r="IL136" s="444"/>
      <c r="IM136" s="444"/>
      <c r="IN136" s="444"/>
      <c r="IO136" s="444"/>
      <c r="IP136" s="444"/>
      <c r="IQ136" s="444"/>
      <c r="IR136" s="444"/>
      <c r="IS136" s="444"/>
      <c r="IT136" s="444"/>
      <c r="IU136" s="444"/>
      <c r="IV136" s="444"/>
      <c r="IW136" s="444"/>
      <c r="IX136" s="444"/>
      <c r="IY136" s="444"/>
      <c r="IZ136" s="444"/>
      <c r="JA136" s="444"/>
      <c r="JB136" s="444"/>
      <c r="JC136" s="444"/>
      <c r="JD136" s="444"/>
      <c r="JE136" s="444"/>
      <c r="JF136" s="444"/>
      <c r="JG136" s="444"/>
      <c r="JH136" s="444"/>
      <c r="JI136" s="444"/>
      <c r="JJ136" s="444"/>
      <c r="JK136" s="444"/>
      <c r="JL136" s="444"/>
      <c r="JM136" s="444"/>
      <c r="JN136" s="444"/>
      <c r="JO136" s="444"/>
      <c r="JP136" s="444"/>
      <c r="JQ136" s="444"/>
      <c r="JR136" s="444"/>
      <c r="JS136" s="444"/>
      <c r="JT136" s="444"/>
      <c r="JU136" s="444"/>
      <c r="JV136" s="444"/>
      <c r="JW136" s="444"/>
      <c r="JX136" s="444"/>
      <c r="JY136" s="444"/>
      <c r="JZ136" s="444"/>
      <c r="KA136" s="444"/>
      <c r="KB136" s="444"/>
      <c r="KC136" s="444"/>
      <c r="KD136" s="444"/>
      <c r="KE136" s="444"/>
      <c r="KF136" s="444"/>
      <c r="KG136" s="444"/>
      <c r="KH136" s="444"/>
      <c r="KI136" s="444"/>
      <c r="KJ136" s="444"/>
      <c r="KK136" s="444"/>
      <c r="KL136" s="444"/>
      <c r="KM136" s="444"/>
      <c r="KN136" s="444"/>
      <c r="KO136" s="444"/>
      <c r="KP136" s="444"/>
      <c r="KQ136" s="444"/>
      <c r="KR136" s="444"/>
      <c r="KS136" s="444"/>
      <c r="KT136" s="444"/>
      <c r="KU136" s="444"/>
      <c r="KV136" s="444"/>
      <c r="KW136" s="444"/>
      <c r="KX136" s="444"/>
      <c r="KY136" s="444"/>
      <c r="KZ136" s="444"/>
      <c r="LA136" s="444"/>
      <c r="LB136" s="444"/>
      <c r="LC136" s="444"/>
      <c r="LD136" s="444"/>
      <c r="LE136" s="444"/>
      <c r="LF136" s="444"/>
      <c r="LG136" s="444"/>
      <c r="LH136" s="444"/>
      <c r="LI136" s="444"/>
      <c r="LJ136" s="444"/>
      <c r="LK136" s="444"/>
      <c r="LL136" s="444"/>
      <c r="LM136" s="444"/>
      <c r="LN136" s="444"/>
      <c r="LO136" s="444"/>
      <c r="LP136" s="444"/>
      <c r="LQ136" s="444"/>
      <c r="LR136" s="444"/>
      <c r="LS136" s="444"/>
      <c r="LT136" s="444"/>
      <c r="LU136" s="444"/>
      <c r="LV136" s="444"/>
      <c r="LW136" s="444"/>
      <c r="LX136" s="444"/>
      <c r="LY136" s="444"/>
      <c r="LZ136" s="444"/>
      <c r="MA136" s="444"/>
      <c r="MB136" s="444"/>
      <c r="MC136" s="444"/>
      <c r="MD136" s="444"/>
      <c r="ME136" s="444"/>
      <c r="MF136" s="444"/>
      <c r="MG136" s="444"/>
      <c r="MH136" s="444"/>
      <c r="MI136" s="444"/>
      <c r="MJ136" s="444"/>
      <c r="MK136" s="444"/>
      <c r="ML136" s="444"/>
      <c r="MM136" s="444"/>
      <c r="MN136" s="444"/>
      <c r="MO136" s="444"/>
      <c r="MP136" s="444"/>
      <c r="MQ136" s="444"/>
      <c r="MR136" s="444"/>
      <c r="MS136" s="444"/>
      <c r="MT136" s="444"/>
      <c r="MU136" s="444"/>
      <c r="MV136" s="444"/>
      <c r="MW136" s="444"/>
      <c r="MX136" s="444"/>
      <c r="MY136" s="444"/>
      <c r="MZ136" s="444"/>
      <c r="NA136" s="444"/>
      <c r="NB136" s="444"/>
      <c r="NC136" s="444"/>
      <c r="ND136" s="444"/>
      <c r="NE136" s="444"/>
      <c r="NF136" s="444"/>
      <c r="NG136" s="444"/>
      <c r="NH136" s="444"/>
      <c r="NI136" s="444"/>
      <c r="NJ136" s="444"/>
      <c r="NK136" s="444"/>
      <c r="NL136" s="444"/>
      <c r="NM136" s="444"/>
      <c r="NN136" s="444"/>
      <c r="NO136" s="444"/>
      <c r="NP136" s="444"/>
      <c r="NQ136" s="444"/>
      <c r="NR136" s="444"/>
      <c r="NS136" s="444"/>
      <c r="NT136" s="444"/>
      <c r="NU136" s="444"/>
      <c r="NV136" s="444"/>
      <c r="NW136" s="444"/>
      <c r="NX136" s="444"/>
      <c r="NY136" s="444"/>
      <c r="NZ136" s="444"/>
      <c r="OA136" s="444"/>
      <c r="OB136" s="444"/>
      <c r="OC136" s="444"/>
      <c r="OD136" s="444"/>
      <c r="OE136" s="444"/>
      <c r="OF136" s="444"/>
      <c r="OG136" s="444"/>
      <c r="OH136" s="444"/>
      <c r="OI136" s="444"/>
      <c r="OJ136" s="444"/>
      <c r="OK136" s="444"/>
      <c r="OL136" s="444"/>
      <c r="OM136" s="444"/>
      <c r="ON136" s="444"/>
      <c r="OO136" s="444"/>
      <c r="OP136" s="444"/>
      <c r="OQ136" s="444"/>
      <c r="OR136" s="444"/>
      <c r="OS136" s="444"/>
      <c r="OT136" s="444"/>
      <c r="OU136" s="444"/>
      <c r="OV136" s="444"/>
      <c r="OW136" s="444"/>
      <c r="OX136" s="444"/>
      <c r="OY136" s="444"/>
      <c r="OZ136" s="444"/>
      <c r="PA136" s="444"/>
      <c r="PB136" s="444"/>
      <c r="PC136" s="444"/>
      <c r="PD136" s="444"/>
      <c r="PE136" s="444"/>
      <c r="PF136" s="444"/>
      <c r="PG136" s="444"/>
      <c r="PH136" s="444"/>
      <c r="PI136" s="444"/>
      <c r="PJ136" s="444"/>
      <c r="PK136" s="444"/>
      <c r="PL136" s="444"/>
      <c r="PM136" s="444"/>
      <c r="PN136" s="444"/>
      <c r="PO136" s="444"/>
      <c r="PP136" s="444"/>
      <c r="PQ136" s="444"/>
      <c r="PR136" s="444"/>
      <c r="PS136" s="444"/>
      <c r="PT136" s="444"/>
      <c r="PU136" s="444"/>
      <c r="PV136" s="444"/>
      <c r="PW136" s="444"/>
      <c r="PX136" s="444"/>
      <c r="PY136" s="444"/>
      <c r="PZ136" s="444"/>
      <c r="QA136" s="444"/>
      <c r="QB136" s="444"/>
      <c r="QC136" s="444"/>
      <c r="QD136" s="444"/>
      <c r="QE136" s="444"/>
      <c r="QF136" s="444"/>
      <c r="QG136" s="444"/>
      <c r="QH136" s="444"/>
      <c r="QI136" s="444"/>
      <c r="QJ136" s="444"/>
      <c r="QK136" s="444"/>
      <c r="QL136" s="444"/>
      <c r="QM136" s="444"/>
      <c r="QN136" s="444"/>
      <c r="QO136" s="444"/>
      <c r="QP136" s="444"/>
      <c r="QQ136" s="444"/>
      <c r="QR136" s="444"/>
      <c r="QS136" s="444"/>
      <c r="QT136" s="444"/>
      <c r="QU136" s="444"/>
      <c r="QV136" s="444"/>
      <c r="QW136" s="444"/>
      <c r="QX136" s="444"/>
      <c r="QY136" s="444"/>
      <c r="QZ136" s="444"/>
      <c r="RA136" s="444"/>
      <c r="RB136" s="444"/>
      <c r="RC136" s="444"/>
      <c r="RD136" s="444"/>
      <c r="RE136" s="444"/>
      <c r="RF136" s="444"/>
      <c r="RG136" s="444"/>
      <c r="RH136" s="444"/>
      <c r="RI136" s="444"/>
      <c r="RJ136" s="444"/>
      <c r="RK136" s="444"/>
      <c r="RL136" s="444"/>
      <c r="RM136" s="444"/>
      <c r="RN136" s="444"/>
      <c r="RO136" s="444"/>
      <c r="RP136" s="444"/>
      <c r="RQ136" s="444"/>
      <c r="RR136" s="444"/>
      <c r="RS136" s="444"/>
      <c r="RT136" s="444"/>
      <c r="RU136" s="444"/>
      <c r="RV136" s="444"/>
      <c r="RW136" s="444"/>
      <c r="RX136" s="444"/>
      <c r="RY136" s="444"/>
      <c r="RZ136" s="444"/>
      <c r="SA136" s="444"/>
      <c r="SB136" s="444"/>
      <c r="SC136" s="444"/>
      <c r="SD136" s="444"/>
      <c r="SE136" s="444"/>
      <c r="SF136" s="444"/>
      <c r="SG136" s="444"/>
      <c r="SH136" s="444"/>
      <c r="SI136" s="444"/>
      <c r="SJ136" s="444"/>
      <c r="SK136" s="444"/>
      <c r="SL136" s="444"/>
      <c r="SM136" s="444"/>
      <c r="SN136" s="444"/>
      <c r="SO136" s="444"/>
      <c r="SP136" s="444"/>
      <c r="SQ136" s="444"/>
      <c r="SR136" s="444"/>
      <c r="SS136" s="444"/>
      <c r="ST136" s="444"/>
      <c r="SU136" s="444"/>
      <c r="SV136" s="444"/>
      <c r="SW136" s="444"/>
      <c r="SX136" s="444"/>
      <c r="SY136" s="444"/>
      <c r="SZ136" s="444"/>
      <c r="TA136" s="444"/>
      <c r="TB136" s="444"/>
      <c r="TC136" s="444"/>
      <c r="TD136" s="444"/>
      <c r="TE136" s="444"/>
      <c r="TF136" s="444"/>
      <c r="TG136" s="444"/>
      <c r="TH136" s="444"/>
      <c r="TI136" s="444"/>
      <c r="TJ136" s="444"/>
      <c r="TK136" s="444"/>
      <c r="TL136" s="444"/>
      <c r="TM136" s="444"/>
      <c r="TN136" s="444"/>
      <c r="TO136" s="444"/>
      <c r="TP136" s="444"/>
      <c r="TQ136" s="444"/>
      <c r="TR136" s="444"/>
      <c r="TS136" s="444"/>
      <c r="TT136" s="444"/>
      <c r="TU136" s="444"/>
      <c r="TV136" s="444"/>
      <c r="TW136" s="444"/>
      <c r="TX136" s="444"/>
      <c r="TY136" s="444"/>
      <c r="TZ136" s="444"/>
      <c r="UA136" s="444"/>
      <c r="UB136" s="444"/>
      <c r="UC136" s="444"/>
      <c r="UD136" s="444"/>
      <c r="UE136" s="444"/>
      <c r="UF136" s="444"/>
      <c r="UG136" s="444"/>
      <c r="UH136" s="444"/>
      <c r="UI136" s="444"/>
      <c r="UJ136" s="444"/>
      <c r="UK136" s="444"/>
      <c r="UL136" s="444"/>
      <c r="UM136" s="444"/>
      <c r="UN136" s="444"/>
      <c r="UO136" s="444"/>
      <c r="UP136" s="444"/>
      <c r="UQ136" s="444"/>
      <c r="UR136" s="444"/>
      <c r="US136" s="444"/>
      <c r="UT136" s="444"/>
      <c r="UU136" s="444"/>
      <c r="UV136" s="444"/>
      <c r="UW136" s="444"/>
      <c r="UX136" s="444"/>
      <c r="UY136" s="444"/>
      <c r="UZ136" s="444"/>
      <c r="VA136" s="444"/>
      <c r="VB136" s="444"/>
      <c r="VC136" s="444"/>
      <c r="VD136" s="444"/>
      <c r="VE136" s="444"/>
      <c r="VF136" s="444"/>
      <c r="VG136" s="444"/>
      <c r="VH136" s="444"/>
      <c r="VI136" s="444"/>
      <c r="VJ136" s="444"/>
      <c r="VK136" s="444"/>
      <c r="VL136" s="444"/>
      <c r="VM136" s="444"/>
      <c r="VN136" s="444"/>
      <c r="VO136" s="444"/>
      <c r="VP136" s="444"/>
      <c r="VQ136" s="444"/>
      <c r="VR136" s="444"/>
      <c r="VS136" s="444"/>
      <c r="VT136" s="444"/>
      <c r="VU136" s="444"/>
      <c r="VV136" s="444"/>
      <c r="VW136" s="444"/>
      <c r="VX136" s="444"/>
      <c r="VY136" s="444"/>
      <c r="VZ136" s="444"/>
      <c r="WA136" s="444"/>
      <c r="WB136" s="444"/>
      <c r="WC136" s="444"/>
      <c r="WD136" s="444"/>
      <c r="WE136" s="444"/>
      <c r="WF136" s="444"/>
      <c r="WG136" s="444"/>
      <c r="WH136" s="444"/>
      <c r="WI136" s="444"/>
      <c r="WJ136" s="444"/>
      <c r="WK136" s="444"/>
      <c r="WL136" s="444"/>
      <c r="WM136" s="444"/>
      <c r="WN136" s="444"/>
      <c r="WO136" s="444"/>
      <c r="WP136" s="444"/>
      <c r="WQ136" s="444"/>
      <c r="WR136" s="444"/>
      <c r="WS136" s="444"/>
      <c r="WT136" s="444"/>
      <c r="WU136" s="444"/>
      <c r="WV136" s="444"/>
      <c r="WW136" s="444"/>
      <c r="WX136" s="444"/>
      <c r="WY136" s="444"/>
      <c r="WZ136" s="444"/>
      <c r="XA136" s="444"/>
      <c r="XB136" s="444"/>
      <c r="XC136" s="444"/>
      <c r="XD136" s="444"/>
      <c r="XE136" s="444"/>
      <c r="XF136" s="444"/>
      <c r="XG136" s="738"/>
    </row>
    <row r="137" spans="1:631" s="740" customFormat="1" ht="14.4">
      <c r="A137" s="444"/>
      <c r="B137" s="1163" t="s">
        <v>779</v>
      </c>
      <c r="C137" s="1164" t="s">
        <v>1441</v>
      </c>
      <c r="D137" s="1172"/>
      <c r="E137" s="374">
        <f t="shared" si="47"/>
        <v>0</v>
      </c>
      <c r="F137" s="1166"/>
      <c r="G137" s="1167">
        <v>13</v>
      </c>
      <c r="H137" s="1168">
        <f t="shared" si="27"/>
        <v>0</v>
      </c>
      <c r="I137" s="1169"/>
      <c r="J137" s="1169"/>
      <c r="K137" s="447">
        <f t="shared" si="48"/>
        <v>0</v>
      </c>
      <c r="L137" s="448">
        <v>0</v>
      </c>
      <c r="M137" s="447"/>
      <c r="N137" s="1170"/>
      <c r="O137" s="1170"/>
      <c r="P137" s="449"/>
      <c r="Q137" s="1170"/>
      <c r="R137" s="449"/>
      <c r="S137" s="450"/>
      <c r="T137" s="449"/>
      <c r="U137" s="451"/>
      <c r="V137" s="450"/>
      <c r="W137" s="449"/>
      <c r="X137" s="449"/>
      <c r="Y137" s="452"/>
      <c r="Z137" s="450"/>
      <c r="AA137" s="453"/>
      <c r="AB137" s="1171"/>
      <c r="AC137" s="444"/>
      <c r="AD137" s="444"/>
      <c r="AE137" s="444"/>
      <c r="AF137" s="444"/>
      <c r="AG137" s="444"/>
      <c r="AH137" s="444"/>
      <c r="AI137" s="444"/>
      <c r="AJ137" s="444"/>
      <c r="AK137" s="444"/>
      <c r="AL137" s="444"/>
      <c r="AM137" s="444"/>
      <c r="AN137" s="444"/>
      <c r="AO137" s="444"/>
      <c r="AP137" s="444"/>
      <c r="AQ137" s="444"/>
      <c r="AR137" s="444"/>
      <c r="AS137" s="444"/>
      <c r="AT137" s="444"/>
      <c r="AU137" s="444"/>
      <c r="AV137" s="444"/>
      <c r="AW137" s="444"/>
      <c r="AX137" s="444"/>
      <c r="AY137" s="444"/>
      <c r="AZ137" s="444"/>
      <c r="BA137" s="444"/>
      <c r="BB137" s="444"/>
      <c r="BC137" s="444"/>
      <c r="BD137" s="444"/>
      <c r="BE137" s="444"/>
      <c r="BF137" s="444"/>
      <c r="BG137" s="444"/>
      <c r="BH137" s="444"/>
      <c r="BI137" s="444"/>
      <c r="BJ137" s="444"/>
      <c r="BK137" s="444"/>
      <c r="BL137" s="444"/>
      <c r="BM137" s="444"/>
      <c r="BN137" s="444"/>
      <c r="BO137" s="444"/>
      <c r="BP137" s="444"/>
      <c r="BQ137" s="444"/>
      <c r="BR137" s="444"/>
      <c r="BS137" s="444"/>
      <c r="BT137" s="444"/>
      <c r="BU137" s="444"/>
      <c r="BV137" s="444"/>
      <c r="BW137" s="444"/>
      <c r="BX137" s="444"/>
      <c r="BY137" s="444"/>
      <c r="BZ137" s="444"/>
      <c r="CA137" s="444"/>
      <c r="CB137" s="444"/>
      <c r="CC137" s="444"/>
      <c r="CD137" s="444"/>
      <c r="CE137" s="444"/>
      <c r="CF137" s="444"/>
      <c r="CG137" s="444"/>
      <c r="CH137" s="444"/>
      <c r="CI137" s="444"/>
      <c r="CJ137" s="444"/>
      <c r="CK137" s="444"/>
      <c r="CL137" s="444"/>
      <c r="CM137" s="444"/>
      <c r="CN137" s="444"/>
      <c r="CO137" s="444"/>
      <c r="CP137" s="444"/>
      <c r="CQ137" s="444"/>
      <c r="CR137" s="444"/>
      <c r="CS137" s="444"/>
      <c r="CT137" s="444"/>
      <c r="CU137" s="444"/>
      <c r="CV137" s="444"/>
      <c r="CW137" s="444"/>
      <c r="CX137" s="444"/>
      <c r="CY137" s="444"/>
      <c r="CZ137" s="444"/>
      <c r="DA137" s="444"/>
      <c r="DB137" s="444"/>
      <c r="DC137" s="444"/>
      <c r="DD137" s="444"/>
      <c r="DE137" s="444"/>
      <c r="DF137" s="444"/>
      <c r="DG137" s="444"/>
      <c r="DH137" s="444"/>
      <c r="DI137" s="444"/>
      <c r="DJ137" s="444"/>
      <c r="DK137" s="444"/>
      <c r="DL137" s="444"/>
      <c r="DM137" s="444"/>
      <c r="DN137" s="444"/>
      <c r="DO137" s="444"/>
      <c r="DP137" s="444"/>
      <c r="DQ137" s="444"/>
      <c r="DR137" s="444"/>
      <c r="DS137" s="444"/>
      <c r="DT137" s="444"/>
      <c r="DU137" s="444"/>
      <c r="DV137" s="444"/>
      <c r="DW137" s="444"/>
      <c r="DX137" s="444"/>
      <c r="DY137" s="444"/>
      <c r="DZ137" s="444"/>
      <c r="EA137" s="444"/>
      <c r="EB137" s="444"/>
      <c r="EC137" s="444"/>
      <c r="ED137" s="444"/>
      <c r="EE137" s="444"/>
      <c r="EF137" s="444"/>
      <c r="EG137" s="444"/>
      <c r="EH137" s="444"/>
      <c r="EI137" s="444"/>
      <c r="EJ137" s="444"/>
      <c r="EK137" s="444"/>
      <c r="EL137" s="444"/>
      <c r="EM137" s="444"/>
      <c r="EN137" s="444"/>
      <c r="EO137" s="444"/>
      <c r="EP137" s="444"/>
      <c r="EQ137" s="444"/>
      <c r="ER137" s="444"/>
      <c r="ES137" s="444"/>
      <c r="ET137" s="444"/>
      <c r="EU137" s="444"/>
      <c r="EV137" s="444"/>
      <c r="EW137" s="444"/>
      <c r="EX137" s="444"/>
      <c r="EY137" s="444"/>
      <c r="EZ137" s="444"/>
      <c r="FA137" s="444"/>
      <c r="FB137" s="444"/>
      <c r="FC137" s="444"/>
      <c r="FD137" s="444"/>
      <c r="FE137" s="444"/>
      <c r="FF137" s="444"/>
      <c r="FG137" s="444"/>
      <c r="FH137" s="444"/>
      <c r="FI137" s="444"/>
      <c r="FJ137" s="444"/>
      <c r="FK137" s="444"/>
      <c r="FL137" s="444"/>
      <c r="FM137" s="444"/>
      <c r="FN137" s="444"/>
      <c r="FO137" s="444"/>
      <c r="FP137" s="444"/>
      <c r="FQ137" s="444"/>
      <c r="FR137" s="444"/>
      <c r="FS137" s="444"/>
      <c r="FT137" s="444"/>
      <c r="FU137" s="444"/>
      <c r="FV137" s="444"/>
      <c r="FW137" s="444"/>
      <c r="FX137" s="444"/>
      <c r="FY137" s="444"/>
      <c r="FZ137" s="444"/>
      <c r="GA137" s="444"/>
      <c r="GB137" s="444"/>
      <c r="GC137" s="444"/>
      <c r="GD137" s="444"/>
      <c r="GE137" s="444"/>
      <c r="GF137" s="444"/>
      <c r="GG137" s="444"/>
      <c r="GH137" s="444"/>
      <c r="GI137" s="444"/>
      <c r="GJ137" s="444"/>
      <c r="GK137" s="444"/>
      <c r="GL137" s="444"/>
      <c r="GM137" s="444"/>
      <c r="GN137" s="444"/>
      <c r="GO137" s="444"/>
      <c r="GP137" s="444"/>
      <c r="GQ137" s="444"/>
      <c r="GR137" s="444"/>
      <c r="GS137" s="444"/>
      <c r="GT137" s="444"/>
      <c r="GU137" s="444"/>
      <c r="GV137" s="444"/>
      <c r="GW137" s="444"/>
      <c r="GX137" s="444"/>
      <c r="GY137" s="444"/>
      <c r="GZ137" s="444"/>
      <c r="HA137" s="444"/>
      <c r="HB137" s="444"/>
      <c r="HC137" s="444"/>
      <c r="HD137" s="444"/>
      <c r="HE137" s="444"/>
      <c r="HF137" s="444"/>
      <c r="HG137" s="444"/>
      <c r="HH137" s="444"/>
      <c r="HI137" s="444"/>
      <c r="HJ137" s="444"/>
      <c r="HK137" s="444"/>
      <c r="HL137" s="444"/>
      <c r="HM137" s="444"/>
      <c r="HN137" s="444"/>
      <c r="HO137" s="444"/>
      <c r="HP137" s="444"/>
      <c r="HQ137" s="444"/>
      <c r="HR137" s="444"/>
      <c r="HS137" s="444"/>
      <c r="HT137" s="444"/>
      <c r="HU137" s="444"/>
      <c r="HV137" s="444"/>
      <c r="HW137" s="444"/>
      <c r="HX137" s="444"/>
      <c r="HY137" s="444"/>
      <c r="HZ137" s="444"/>
      <c r="IA137" s="444"/>
      <c r="IB137" s="444"/>
      <c r="IC137" s="444"/>
      <c r="ID137" s="444"/>
      <c r="IE137" s="444"/>
      <c r="IF137" s="444"/>
      <c r="IG137" s="444"/>
      <c r="IH137" s="444"/>
      <c r="II137" s="444"/>
      <c r="IJ137" s="444"/>
      <c r="IK137" s="444"/>
      <c r="IL137" s="444"/>
      <c r="IM137" s="444"/>
      <c r="IN137" s="444"/>
      <c r="IO137" s="444"/>
      <c r="IP137" s="444"/>
      <c r="IQ137" s="444"/>
      <c r="IR137" s="444"/>
      <c r="IS137" s="444"/>
      <c r="IT137" s="444"/>
      <c r="IU137" s="444"/>
      <c r="IV137" s="444"/>
      <c r="IW137" s="444"/>
      <c r="IX137" s="444"/>
      <c r="IY137" s="444"/>
      <c r="IZ137" s="444"/>
      <c r="JA137" s="444"/>
      <c r="JB137" s="444"/>
      <c r="JC137" s="444"/>
      <c r="JD137" s="444"/>
      <c r="JE137" s="444"/>
      <c r="JF137" s="444"/>
      <c r="JG137" s="444"/>
      <c r="JH137" s="444"/>
      <c r="JI137" s="444"/>
      <c r="JJ137" s="444"/>
      <c r="JK137" s="444"/>
      <c r="JL137" s="444"/>
      <c r="JM137" s="444"/>
      <c r="JN137" s="444"/>
      <c r="JO137" s="444"/>
      <c r="JP137" s="444"/>
      <c r="JQ137" s="444"/>
      <c r="JR137" s="444"/>
      <c r="JS137" s="444"/>
      <c r="JT137" s="444"/>
      <c r="JU137" s="444"/>
      <c r="JV137" s="444"/>
      <c r="JW137" s="444"/>
      <c r="JX137" s="444"/>
      <c r="JY137" s="444"/>
      <c r="JZ137" s="444"/>
      <c r="KA137" s="444"/>
      <c r="KB137" s="444"/>
      <c r="KC137" s="444"/>
      <c r="KD137" s="444"/>
      <c r="KE137" s="444"/>
      <c r="KF137" s="444"/>
      <c r="KG137" s="444"/>
      <c r="KH137" s="444"/>
      <c r="KI137" s="444"/>
      <c r="KJ137" s="444"/>
      <c r="KK137" s="444"/>
      <c r="KL137" s="444"/>
      <c r="KM137" s="444"/>
      <c r="KN137" s="444"/>
      <c r="KO137" s="444"/>
      <c r="KP137" s="444"/>
      <c r="KQ137" s="444"/>
      <c r="KR137" s="444"/>
      <c r="KS137" s="444"/>
      <c r="KT137" s="444"/>
      <c r="KU137" s="444"/>
      <c r="KV137" s="444"/>
      <c r="KW137" s="444"/>
      <c r="KX137" s="444"/>
      <c r="KY137" s="444"/>
      <c r="KZ137" s="444"/>
      <c r="LA137" s="444"/>
      <c r="LB137" s="444"/>
      <c r="LC137" s="444"/>
      <c r="LD137" s="444"/>
      <c r="LE137" s="444"/>
      <c r="LF137" s="444"/>
      <c r="LG137" s="444"/>
      <c r="LH137" s="444"/>
      <c r="LI137" s="444"/>
      <c r="LJ137" s="444"/>
      <c r="LK137" s="444"/>
      <c r="LL137" s="444"/>
      <c r="LM137" s="444"/>
      <c r="LN137" s="444"/>
      <c r="LO137" s="444"/>
      <c r="LP137" s="444"/>
      <c r="LQ137" s="444"/>
      <c r="LR137" s="444"/>
      <c r="LS137" s="444"/>
      <c r="LT137" s="444"/>
      <c r="LU137" s="444"/>
      <c r="LV137" s="444"/>
      <c r="LW137" s="444"/>
      <c r="LX137" s="444"/>
      <c r="LY137" s="444"/>
      <c r="LZ137" s="444"/>
      <c r="MA137" s="444"/>
      <c r="MB137" s="444"/>
      <c r="MC137" s="444"/>
      <c r="MD137" s="444"/>
      <c r="ME137" s="444"/>
      <c r="MF137" s="444"/>
      <c r="MG137" s="444"/>
      <c r="MH137" s="444"/>
      <c r="MI137" s="444"/>
      <c r="MJ137" s="444"/>
      <c r="MK137" s="444"/>
      <c r="ML137" s="444"/>
      <c r="MM137" s="444"/>
      <c r="MN137" s="444"/>
      <c r="MO137" s="444"/>
      <c r="MP137" s="444"/>
      <c r="MQ137" s="444"/>
      <c r="MR137" s="444"/>
      <c r="MS137" s="444"/>
      <c r="MT137" s="444"/>
      <c r="MU137" s="444"/>
      <c r="MV137" s="444"/>
      <c r="MW137" s="444"/>
      <c r="MX137" s="444"/>
      <c r="MY137" s="444"/>
      <c r="MZ137" s="444"/>
      <c r="NA137" s="444"/>
      <c r="NB137" s="444"/>
      <c r="NC137" s="444"/>
      <c r="ND137" s="444"/>
      <c r="NE137" s="444"/>
      <c r="NF137" s="444"/>
      <c r="NG137" s="444"/>
      <c r="NH137" s="444"/>
      <c r="NI137" s="444"/>
      <c r="NJ137" s="444"/>
      <c r="NK137" s="444"/>
      <c r="NL137" s="444"/>
      <c r="NM137" s="444"/>
      <c r="NN137" s="444"/>
      <c r="NO137" s="444"/>
      <c r="NP137" s="444"/>
      <c r="NQ137" s="444"/>
      <c r="NR137" s="444"/>
      <c r="NS137" s="444"/>
      <c r="NT137" s="444"/>
      <c r="NU137" s="444"/>
      <c r="NV137" s="444"/>
      <c r="NW137" s="444"/>
      <c r="NX137" s="444"/>
      <c r="NY137" s="444"/>
      <c r="NZ137" s="444"/>
      <c r="OA137" s="444"/>
      <c r="OB137" s="444"/>
      <c r="OC137" s="444"/>
      <c r="OD137" s="444"/>
      <c r="OE137" s="444"/>
      <c r="OF137" s="444"/>
      <c r="OG137" s="444"/>
      <c r="OH137" s="444"/>
      <c r="OI137" s="444"/>
      <c r="OJ137" s="444"/>
      <c r="OK137" s="444"/>
      <c r="OL137" s="444"/>
      <c r="OM137" s="444"/>
      <c r="ON137" s="444"/>
      <c r="OO137" s="444"/>
      <c r="OP137" s="444"/>
      <c r="OQ137" s="444"/>
      <c r="OR137" s="444"/>
      <c r="OS137" s="444"/>
      <c r="OT137" s="444"/>
      <c r="OU137" s="444"/>
      <c r="OV137" s="444"/>
      <c r="OW137" s="444"/>
      <c r="OX137" s="444"/>
      <c r="OY137" s="444"/>
      <c r="OZ137" s="444"/>
      <c r="PA137" s="444"/>
      <c r="PB137" s="444"/>
      <c r="PC137" s="444"/>
      <c r="PD137" s="444"/>
      <c r="PE137" s="444"/>
      <c r="PF137" s="444"/>
      <c r="PG137" s="444"/>
      <c r="PH137" s="444"/>
      <c r="PI137" s="444"/>
      <c r="PJ137" s="444"/>
      <c r="PK137" s="444"/>
      <c r="PL137" s="444"/>
      <c r="PM137" s="444"/>
      <c r="PN137" s="444"/>
      <c r="PO137" s="444"/>
      <c r="PP137" s="444"/>
      <c r="PQ137" s="444"/>
      <c r="PR137" s="444"/>
      <c r="PS137" s="444"/>
      <c r="PT137" s="444"/>
      <c r="PU137" s="444"/>
      <c r="PV137" s="444"/>
      <c r="PW137" s="444"/>
      <c r="PX137" s="444"/>
      <c r="PY137" s="444"/>
      <c r="PZ137" s="444"/>
      <c r="QA137" s="444"/>
      <c r="QB137" s="444"/>
      <c r="QC137" s="444"/>
      <c r="QD137" s="444"/>
      <c r="QE137" s="444"/>
      <c r="QF137" s="444"/>
      <c r="QG137" s="444"/>
      <c r="QH137" s="444"/>
      <c r="QI137" s="444"/>
      <c r="QJ137" s="444"/>
      <c r="QK137" s="444"/>
      <c r="QL137" s="444"/>
      <c r="QM137" s="444"/>
      <c r="QN137" s="444"/>
      <c r="QO137" s="444"/>
      <c r="QP137" s="444"/>
      <c r="QQ137" s="444"/>
      <c r="QR137" s="444"/>
      <c r="QS137" s="444"/>
      <c r="QT137" s="444"/>
      <c r="QU137" s="444"/>
      <c r="QV137" s="444"/>
      <c r="QW137" s="444"/>
      <c r="QX137" s="444"/>
      <c r="QY137" s="444"/>
      <c r="QZ137" s="444"/>
      <c r="RA137" s="444"/>
      <c r="RB137" s="444"/>
      <c r="RC137" s="444"/>
      <c r="RD137" s="444"/>
      <c r="RE137" s="444"/>
      <c r="RF137" s="444"/>
      <c r="RG137" s="444"/>
      <c r="RH137" s="444"/>
      <c r="RI137" s="444"/>
      <c r="RJ137" s="444"/>
      <c r="RK137" s="444"/>
      <c r="RL137" s="444"/>
      <c r="RM137" s="444"/>
      <c r="RN137" s="444"/>
      <c r="RO137" s="444"/>
      <c r="RP137" s="444"/>
      <c r="RQ137" s="444"/>
      <c r="RR137" s="444"/>
      <c r="RS137" s="444"/>
      <c r="RT137" s="444"/>
      <c r="RU137" s="444"/>
      <c r="RV137" s="444"/>
      <c r="RW137" s="444"/>
      <c r="RX137" s="444"/>
      <c r="RY137" s="444"/>
      <c r="RZ137" s="444"/>
      <c r="SA137" s="444"/>
      <c r="SB137" s="444"/>
      <c r="SC137" s="444"/>
      <c r="SD137" s="444"/>
      <c r="SE137" s="444"/>
      <c r="SF137" s="444"/>
      <c r="SG137" s="444"/>
      <c r="SH137" s="444"/>
      <c r="SI137" s="444"/>
      <c r="SJ137" s="444"/>
      <c r="SK137" s="444"/>
      <c r="SL137" s="444"/>
      <c r="SM137" s="444"/>
      <c r="SN137" s="444"/>
      <c r="SO137" s="444"/>
      <c r="SP137" s="444"/>
      <c r="SQ137" s="444"/>
      <c r="SR137" s="444"/>
      <c r="SS137" s="444"/>
      <c r="ST137" s="444"/>
      <c r="SU137" s="444"/>
      <c r="SV137" s="444"/>
      <c r="SW137" s="444"/>
      <c r="SX137" s="444"/>
      <c r="SY137" s="444"/>
      <c r="SZ137" s="444"/>
      <c r="TA137" s="444"/>
      <c r="TB137" s="444"/>
      <c r="TC137" s="444"/>
      <c r="TD137" s="444"/>
      <c r="TE137" s="444"/>
      <c r="TF137" s="444"/>
      <c r="TG137" s="444"/>
      <c r="TH137" s="444"/>
      <c r="TI137" s="444"/>
      <c r="TJ137" s="444"/>
      <c r="TK137" s="444"/>
      <c r="TL137" s="444"/>
      <c r="TM137" s="444"/>
      <c r="TN137" s="444"/>
      <c r="TO137" s="444"/>
      <c r="TP137" s="444"/>
      <c r="TQ137" s="444"/>
      <c r="TR137" s="444"/>
      <c r="TS137" s="444"/>
      <c r="TT137" s="444"/>
      <c r="TU137" s="444"/>
      <c r="TV137" s="444"/>
      <c r="TW137" s="444"/>
      <c r="TX137" s="444"/>
      <c r="TY137" s="444"/>
      <c r="TZ137" s="444"/>
      <c r="UA137" s="444"/>
      <c r="UB137" s="444"/>
      <c r="UC137" s="444"/>
      <c r="UD137" s="444"/>
      <c r="UE137" s="444"/>
      <c r="UF137" s="444"/>
      <c r="UG137" s="444"/>
      <c r="UH137" s="444"/>
      <c r="UI137" s="444"/>
      <c r="UJ137" s="444"/>
      <c r="UK137" s="444"/>
      <c r="UL137" s="444"/>
      <c r="UM137" s="444"/>
      <c r="UN137" s="444"/>
      <c r="UO137" s="444"/>
      <c r="UP137" s="444"/>
      <c r="UQ137" s="444"/>
      <c r="UR137" s="444"/>
      <c r="US137" s="444"/>
      <c r="UT137" s="444"/>
      <c r="UU137" s="444"/>
      <c r="UV137" s="444"/>
      <c r="UW137" s="444"/>
      <c r="UX137" s="444"/>
      <c r="UY137" s="444"/>
      <c r="UZ137" s="444"/>
      <c r="VA137" s="444"/>
      <c r="VB137" s="444"/>
      <c r="VC137" s="444"/>
      <c r="VD137" s="444"/>
      <c r="VE137" s="444"/>
      <c r="VF137" s="444"/>
      <c r="VG137" s="444"/>
      <c r="VH137" s="444"/>
      <c r="VI137" s="444"/>
      <c r="VJ137" s="444"/>
      <c r="VK137" s="444"/>
      <c r="VL137" s="444"/>
      <c r="VM137" s="444"/>
      <c r="VN137" s="444"/>
      <c r="VO137" s="444"/>
      <c r="VP137" s="444"/>
      <c r="VQ137" s="444"/>
      <c r="VR137" s="444"/>
      <c r="VS137" s="444"/>
      <c r="VT137" s="444"/>
      <c r="VU137" s="444"/>
      <c r="VV137" s="444"/>
      <c r="VW137" s="444"/>
      <c r="VX137" s="444"/>
      <c r="VY137" s="444"/>
      <c r="VZ137" s="444"/>
      <c r="WA137" s="444"/>
      <c r="WB137" s="444"/>
      <c r="WC137" s="444"/>
      <c r="WD137" s="444"/>
      <c r="WE137" s="444"/>
      <c r="WF137" s="444"/>
      <c r="WG137" s="444"/>
      <c r="WH137" s="444"/>
      <c r="WI137" s="444"/>
      <c r="WJ137" s="444"/>
      <c r="WK137" s="444"/>
      <c r="WL137" s="444"/>
      <c r="WM137" s="444"/>
      <c r="WN137" s="444"/>
      <c r="WO137" s="444"/>
      <c r="WP137" s="444"/>
      <c r="WQ137" s="444"/>
      <c r="WR137" s="444"/>
      <c r="WS137" s="444"/>
      <c r="WT137" s="444"/>
      <c r="WU137" s="444"/>
      <c r="WV137" s="444"/>
      <c r="WW137" s="444"/>
      <c r="WX137" s="444"/>
      <c r="WY137" s="444"/>
      <c r="WZ137" s="444"/>
      <c r="XA137" s="444"/>
      <c r="XB137" s="444"/>
      <c r="XC137" s="444"/>
      <c r="XD137" s="444"/>
      <c r="XE137" s="444"/>
      <c r="XF137" s="444"/>
      <c r="XG137" s="738"/>
    </row>
    <row r="138" spans="1:631" s="740" customFormat="1" ht="14.4">
      <c r="A138" s="444"/>
      <c r="B138" s="1163" t="s">
        <v>779</v>
      </c>
      <c r="C138" s="1164" t="s">
        <v>1442</v>
      </c>
      <c r="D138" s="1172"/>
      <c r="E138" s="374">
        <f t="shared" si="47"/>
        <v>0</v>
      </c>
      <c r="F138" s="1166"/>
      <c r="G138" s="1167">
        <v>6</v>
      </c>
      <c r="H138" s="1168">
        <f t="shared" si="27"/>
        <v>0</v>
      </c>
      <c r="I138" s="1169"/>
      <c r="J138" s="1169"/>
      <c r="K138" s="447">
        <f t="shared" si="48"/>
        <v>0</v>
      </c>
      <c r="L138" s="448">
        <v>0</v>
      </c>
      <c r="M138" s="447"/>
      <c r="N138" s="1170"/>
      <c r="O138" s="1170"/>
      <c r="P138" s="449"/>
      <c r="Q138" s="1170"/>
      <c r="R138" s="449"/>
      <c r="S138" s="450"/>
      <c r="T138" s="449"/>
      <c r="U138" s="451"/>
      <c r="V138" s="450"/>
      <c r="W138" s="449"/>
      <c r="X138" s="449"/>
      <c r="Y138" s="452"/>
      <c r="Z138" s="450"/>
      <c r="AA138" s="453"/>
      <c r="AB138" s="1171"/>
      <c r="AC138" s="444"/>
      <c r="AD138" s="444"/>
      <c r="AE138" s="444"/>
      <c r="AF138" s="444"/>
      <c r="AG138" s="444"/>
      <c r="AH138" s="444"/>
      <c r="AI138" s="444"/>
      <c r="AJ138" s="444"/>
      <c r="AK138" s="444"/>
      <c r="AL138" s="444"/>
      <c r="AM138" s="444"/>
      <c r="AN138" s="444"/>
      <c r="AO138" s="444"/>
      <c r="AP138" s="444"/>
      <c r="AQ138" s="444"/>
      <c r="AR138" s="444"/>
      <c r="AS138" s="444"/>
      <c r="AT138" s="444"/>
      <c r="AU138" s="444"/>
      <c r="AV138" s="444"/>
      <c r="AW138" s="444"/>
      <c r="AX138" s="444"/>
      <c r="AY138" s="444"/>
      <c r="AZ138" s="444"/>
      <c r="BA138" s="444"/>
      <c r="BB138" s="444"/>
      <c r="BC138" s="444"/>
      <c r="BD138" s="444"/>
      <c r="BE138" s="444"/>
      <c r="BF138" s="444"/>
      <c r="BG138" s="444"/>
      <c r="BH138" s="444"/>
      <c r="BI138" s="444"/>
      <c r="BJ138" s="444"/>
      <c r="BK138" s="444"/>
      <c r="BL138" s="444"/>
      <c r="BM138" s="444"/>
      <c r="BN138" s="444"/>
      <c r="BO138" s="444"/>
      <c r="BP138" s="444"/>
      <c r="BQ138" s="444"/>
      <c r="BR138" s="444"/>
      <c r="BS138" s="444"/>
      <c r="BT138" s="444"/>
      <c r="BU138" s="444"/>
      <c r="BV138" s="444"/>
      <c r="BW138" s="444"/>
      <c r="BX138" s="444"/>
      <c r="BY138" s="444"/>
      <c r="BZ138" s="444"/>
      <c r="CA138" s="444"/>
      <c r="CB138" s="444"/>
      <c r="CC138" s="444"/>
      <c r="CD138" s="444"/>
      <c r="CE138" s="444"/>
      <c r="CF138" s="444"/>
      <c r="CG138" s="444"/>
      <c r="CH138" s="444"/>
      <c r="CI138" s="444"/>
      <c r="CJ138" s="444"/>
      <c r="CK138" s="444"/>
      <c r="CL138" s="444"/>
      <c r="CM138" s="444"/>
      <c r="CN138" s="444"/>
      <c r="CO138" s="444"/>
      <c r="CP138" s="444"/>
      <c r="CQ138" s="444"/>
      <c r="CR138" s="444"/>
      <c r="CS138" s="444"/>
      <c r="CT138" s="444"/>
      <c r="CU138" s="444"/>
      <c r="CV138" s="444"/>
      <c r="CW138" s="444"/>
      <c r="CX138" s="444"/>
      <c r="CY138" s="444"/>
      <c r="CZ138" s="444"/>
      <c r="DA138" s="444"/>
      <c r="DB138" s="444"/>
      <c r="DC138" s="444"/>
      <c r="DD138" s="444"/>
      <c r="DE138" s="444"/>
      <c r="DF138" s="444"/>
      <c r="DG138" s="444"/>
      <c r="DH138" s="444"/>
      <c r="DI138" s="444"/>
      <c r="DJ138" s="444"/>
      <c r="DK138" s="444"/>
      <c r="DL138" s="444"/>
      <c r="DM138" s="444"/>
      <c r="DN138" s="444"/>
      <c r="DO138" s="444"/>
      <c r="DP138" s="444"/>
      <c r="DQ138" s="444"/>
      <c r="DR138" s="444"/>
      <c r="DS138" s="444"/>
      <c r="DT138" s="444"/>
      <c r="DU138" s="444"/>
      <c r="DV138" s="444"/>
      <c r="DW138" s="444"/>
      <c r="DX138" s="444"/>
      <c r="DY138" s="444"/>
      <c r="DZ138" s="444"/>
      <c r="EA138" s="444"/>
      <c r="EB138" s="444"/>
      <c r="EC138" s="444"/>
      <c r="ED138" s="444"/>
      <c r="EE138" s="444"/>
      <c r="EF138" s="444"/>
      <c r="EG138" s="444"/>
      <c r="EH138" s="444"/>
      <c r="EI138" s="444"/>
      <c r="EJ138" s="444"/>
      <c r="EK138" s="444"/>
      <c r="EL138" s="444"/>
      <c r="EM138" s="444"/>
      <c r="EN138" s="444"/>
      <c r="EO138" s="444"/>
      <c r="EP138" s="444"/>
      <c r="EQ138" s="444"/>
      <c r="ER138" s="444"/>
      <c r="ES138" s="444"/>
      <c r="ET138" s="444"/>
      <c r="EU138" s="444"/>
      <c r="EV138" s="444"/>
      <c r="EW138" s="444"/>
      <c r="EX138" s="444"/>
      <c r="EY138" s="444"/>
      <c r="EZ138" s="444"/>
      <c r="FA138" s="444"/>
      <c r="FB138" s="444"/>
      <c r="FC138" s="444"/>
      <c r="FD138" s="444"/>
      <c r="FE138" s="444"/>
      <c r="FF138" s="444"/>
      <c r="FG138" s="444"/>
      <c r="FH138" s="444"/>
      <c r="FI138" s="444"/>
      <c r="FJ138" s="444"/>
      <c r="FK138" s="444"/>
      <c r="FL138" s="444"/>
      <c r="FM138" s="444"/>
      <c r="FN138" s="444"/>
      <c r="FO138" s="444"/>
      <c r="FP138" s="444"/>
      <c r="FQ138" s="444"/>
      <c r="FR138" s="444"/>
      <c r="FS138" s="444"/>
      <c r="FT138" s="444"/>
      <c r="FU138" s="444"/>
      <c r="FV138" s="444"/>
      <c r="FW138" s="444"/>
      <c r="FX138" s="444"/>
      <c r="FY138" s="444"/>
      <c r="FZ138" s="444"/>
      <c r="GA138" s="444"/>
      <c r="GB138" s="444"/>
      <c r="GC138" s="444"/>
      <c r="GD138" s="444"/>
      <c r="GE138" s="444"/>
      <c r="GF138" s="444"/>
      <c r="GG138" s="444"/>
      <c r="GH138" s="444"/>
      <c r="GI138" s="444"/>
      <c r="GJ138" s="444"/>
      <c r="GK138" s="444"/>
      <c r="GL138" s="444"/>
      <c r="GM138" s="444"/>
      <c r="GN138" s="444"/>
      <c r="GO138" s="444"/>
      <c r="GP138" s="444"/>
      <c r="GQ138" s="444"/>
      <c r="GR138" s="444"/>
      <c r="GS138" s="444"/>
      <c r="GT138" s="444"/>
      <c r="GU138" s="444"/>
      <c r="GV138" s="444"/>
      <c r="GW138" s="444"/>
      <c r="GX138" s="444"/>
      <c r="GY138" s="444"/>
      <c r="GZ138" s="444"/>
      <c r="HA138" s="444"/>
      <c r="HB138" s="444"/>
      <c r="HC138" s="444"/>
      <c r="HD138" s="444"/>
      <c r="HE138" s="444"/>
      <c r="HF138" s="444"/>
      <c r="HG138" s="444"/>
      <c r="HH138" s="444"/>
      <c r="HI138" s="444"/>
      <c r="HJ138" s="444"/>
      <c r="HK138" s="444"/>
      <c r="HL138" s="444"/>
      <c r="HM138" s="444"/>
      <c r="HN138" s="444"/>
      <c r="HO138" s="444"/>
      <c r="HP138" s="444"/>
      <c r="HQ138" s="444"/>
      <c r="HR138" s="444"/>
      <c r="HS138" s="444"/>
      <c r="HT138" s="444"/>
      <c r="HU138" s="444"/>
      <c r="HV138" s="444"/>
      <c r="HW138" s="444"/>
      <c r="HX138" s="444"/>
      <c r="HY138" s="444"/>
      <c r="HZ138" s="444"/>
      <c r="IA138" s="444"/>
      <c r="IB138" s="444"/>
      <c r="IC138" s="444"/>
      <c r="ID138" s="444"/>
      <c r="IE138" s="444"/>
      <c r="IF138" s="444"/>
      <c r="IG138" s="444"/>
      <c r="IH138" s="444"/>
      <c r="II138" s="444"/>
      <c r="IJ138" s="444"/>
      <c r="IK138" s="444"/>
      <c r="IL138" s="444"/>
      <c r="IM138" s="444"/>
      <c r="IN138" s="444"/>
      <c r="IO138" s="444"/>
      <c r="IP138" s="444"/>
      <c r="IQ138" s="444"/>
      <c r="IR138" s="444"/>
      <c r="IS138" s="444"/>
      <c r="IT138" s="444"/>
      <c r="IU138" s="444"/>
      <c r="IV138" s="444"/>
      <c r="IW138" s="444"/>
      <c r="IX138" s="444"/>
      <c r="IY138" s="444"/>
      <c r="IZ138" s="444"/>
      <c r="JA138" s="444"/>
      <c r="JB138" s="444"/>
      <c r="JC138" s="444"/>
      <c r="JD138" s="444"/>
      <c r="JE138" s="444"/>
      <c r="JF138" s="444"/>
      <c r="JG138" s="444"/>
      <c r="JH138" s="444"/>
      <c r="JI138" s="444"/>
      <c r="JJ138" s="444"/>
      <c r="JK138" s="444"/>
      <c r="JL138" s="444"/>
      <c r="JM138" s="444"/>
      <c r="JN138" s="444"/>
      <c r="JO138" s="444"/>
      <c r="JP138" s="444"/>
      <c r="JQ138" s="444"/>
      <c r="JR138" s="444"/>
      <c r="JS138" s="444"/>
      <c r="JT138" s="444"/>
      <c r="JU138" s="444"/>
      <c r="JV138" s="444"/>
      <c r="JW138" s="444"/>
      <c r="JX138" s="444"/>
      <c r="JY138" s="444"/>
      <c r="JZ138" s="444"/>
      <c r="KA138" s="444"/>
      <c r="KB138" s="444"/>
      <c r="KC138" s="444"/>
      <c r="KD138" s="444"/>
      <c r="KE138" s="444"/>
      <c r="KF138" s="444"/>
      <c r="KG138" s="444"/>
      <c r="KH138" s="444"/>
      <c r="KI138" s="444"/>
      <c r="KJ138" s="444"/>
      <c r="KK138" s="444"/>
      <c r="KL138" s="444"/>
      <c r="KM138" s="444"/>
      <c r="KN138" s="444"/>
      <c r="KO138" s="444"/>
      <c r="KP138" s="444"/>
      <c r="KQ138" s="444"/>
      <c r="KR138" s="444"/>
      <c r="KS138" s="444"/>
      <c r="KT138" s="444"/>
      <c r="KU138" s="444"/>
      <c r="KV138" s="444"/>
      <c r="KW138" s="444"/>
      <c r="KX138" s="444"/>
      <c r="KY138" s="444"/>
      <c r="KZ138" s="444"/>
      <c r="LA138" s="444"/>
      <c r="LB138" s="444"/>
      <c r="LC138" s="444"/>
      <c r="LD138" s="444"/>
      <c r="LE138" s="444"/>
      <c r="LF138" s="444"/>
      <c r="LG138" s="444"/>
      <c r="LH138" s="444"/>
      <c r="LI138" s="444"/>
      <c r="LJ138" s="444"/>
      <c r="LK138" s="444"/>
      <c r="LL138" s="444"/>
      <c r="LM138" s="444"/>
      <c r="LN138" s="444"/>
      <c r="LO138" s="444"/>
      <c r="LP138" s="444"/>
      <c r="LQ138" s="444"/>
      <c r="LR138" s="444"/>
      <c r="LS138" s="444"/>
      <c r="LT138" s="444"/>
      <c r="LU138" s="444"/>
      <c r="LV138" s="444"/>
      <c r="LW138" s="444"/>
      <c r="LX138" s="444"/>
      <c r="LY138" s="444"/>
      <c r="LZ138" s="444"/>
      <c r="MA138" s="444"/>
      <c r="MB138" s="444"/>
      <c r="MC138" s="444"/>
      <c r="MD138" s="444"/>
      <c r="ME138" s="444"/>
      <c r="MF138" s="444"/>
      <c r="MG138" s="444"/>
      <c r="MH138" s="444"/>
      <c r="MI138" s="444"/>
      <c r="MJ138" s="444"/>
      <c r="MK138" s="444"/>
      <c r="ML138" s="444"/>
      <c r="MM138" s="444"/>
      <c r="MN138" s="444"/>
      <c r="MO138" s="444"/>
      <c r="MP138" s="444"/>
      <c r="MQ138" s="444"/>
      <c r="MR138" s="444"/>
      <c r="MS138" s="444"/>
      <c r="MT138" s="444"/>
      <c r="MU138" s="444"/>
      <c r="MV138" s="444"/>
      <c r="MW138" s="444"/>
      <c r="MX138" s="444"/>
      <c r="MY138" s="444"/>
      <c r="MZ138" s="444"/>
      <c r="NA138" s="444"/>
      <c r="NB138" s="444"/>
      <c r="NC138" s="444"/>
      <c r="ND138" s="444"/>
      <c r="NE138" s="444"/>
      <c r="NF138" s="444"/>
      <c r="NG138" s="444"/>
      <c r="NH138" s="444"/>
      <c r="NI138" s="444"/>
      <c r="NJ138" s="444"/>
      <c r="NK138" s="444"/>
      <c r="NL138" s="444"/>
      <c r="NM138" s="444"/>
      <c r="NN138" s="444"/>
      <c r="NO138" s="444"/>
      <c r="NP138" s="444"/>
      <c r="NQ138" s="444"/>
      <c r="NR138" s="444"/>
      <c r="NS138" s="444"/>
      <c r="NT138" s="444"/>
      <c r="NU138" s="444"/>
      <c r="NV138" s="444"/>
      <c r="NW138" s="444"/>
      <c r="NX138" s="444"/>
      <c r="NY138" s="444"/>
      <c r="NZ138" s="444"/>
      <c r="OA138" s="444"/>
      <c r="OB138" s="444"/>
      <c r="OC138" s="444"/>
      <c r="OD138" s="444"/>
      <c r="OE138" s="444"/>
      <c r="OF138" s="444"/>
      <c r="OG138" s="444"/>
      <c r="OH138" s="444"/>
      <c r="OI138" s="444"/>
      <c r="OJ138" s="444"/>
      <c r="OK138" s="444"/>
      <c r="OL138" s="444"/>
      <c r="OM138" s="444"/>
      <c r="ON138" s="444"/>
      <c r="OO138" s="444"/>
      <c r="OP138" s="444"/>
      <c r="OQ138" s="444"/>
      <c r="OR138" s="444"/>
      <c r="OS138" s="444"/>
      <c r="OT138" s="444"/>
      <c r="OU138" s="444"/>
      <c r="OV138" s="444"/>
      <c r="OW138" s="444"/>
      <c r="OX138" s="444"/>
      <c r="OY138" s="444"/>
      <c r="OZ138" s="444"/>
      <c r="PA138" s="444"/>
      <c r="PB138" s="444"/>
      <c r="PC138" s="444"/>
      <c r="PD138" s="444"/>
      <c r="PE138" s="444"/>
      <c r="PF138" s="444"/>
      <c r="PG138" s="444"/>
      <c r="PH138" s="444"/>
      <c r="PI138" s="444"/>
      <c r="PJ138" s="444"/>
      <c r="PK138" s="444"/>
      <c r="PL138" s="444"/>
      <c r="PM138" s="444"/>
      <c r="PN138" s="444"/>
      <c r="PO138" s="444"/>
      <c r="PP138" s="444"/>
      <c r="PQ138" s="444"/>
      <c r="PR138" s="444"/>
      <c r="PS138" s="444"/>
      <c r="PT138" s="444"/>
      <c r="PU138" s="444"/>
      <c r="PV138" s="444"/>
      <c r="PW138" s="444"/>
      <c r="PX138" s="444"/>
      <c r="PY138" s="444"/>
      <c r="PZ138" s="444"/>
      <c r="QA138" s="444"/>
      <c r="QB138" s="444"/>
      <c r="QC138" s="444"/>
      <c r="QD138" s="444"/>
      <c r="QE138" s="444"/>
      <c r="QF138" s="444"/>
      <c r="QG138" s="444"/>
      <c r="QH138" s="444"/>
      <c r="QI138" s="444"/>
      <c r="QJ138" s="444"/>
      <c r="QK138" s="444"/>
      <c r="QL138" s="444"/>
      <c r="QM138" s="444"/>
      <c r="QN138" s="444"/>
      <c r="QO138" s="444"/>
      <c r="QP138" s="444"/>
      <c r="QQ138" s="444"/>
      <c r="QR138" s="444"/>
      <c r="QS138" s="444"/>
      <c r="QT138" s="444"/>
      <c r="QU138" s="444"/>
      <c r="QV138" s="444"/>
      <c r="QW138" s="444"/>
      <c r="QX138" s="444"/>
      <c r="QY138" s="444"/>
      <c r="QZ138" s="444"/>
      <c r="RA138" s="444"/>
      <c r="RB138" s="444"/>
      <c r="RC138" s="444"/>
      <c r="RD138" s="444"/>
      <c r="RE138" s="444"/>
      <c r="RF138" s="444"/>
      <c r="RG138" s="444"/>
      <c r="RH138" s="444"/>
      <c r="RI138" s="444"/>
      <c r="RJ138" s="444"/>
      <c r="RK138" s="444"/>
      <c r="RL138" s="444"/>
      <c r="RM138" s="444"/>
      <c r="RN138" s="444"/>
      <c r="RO138" s="444"/>
      <c r="RP138" s="444"/>
      <c r="RQ138" s="444"/>
      <c r="RR138" s="444"/>
      <c r="RS138" s="444"/>
      <c r="RT138" s="444"/>
      <c r="RU138" s="444"/>
      <c r="RV138" s="444"/>
      <c r="RW138" s="444"/>
      <c r="RX138" s="444"/>
      <c r="RY138" s="444"/>
      <c r="RZ138" s="444"/>
      <c r="SA138" s="444"/>
      <c r="SB138" s="444"/>
      <c r="SC138" s="444"/>
      <c r="SD138" s="444"/>
      <c r="SE138" s="444"/>
      <c r="SF138" s="444"/>
      <c r="SG138" s="444"/>
      <c r="SH138" s="444"/>
      <c r="SI138" s="444"/>
      <c r="SJ138" s="444"/>
      <c r="SK138" s="444"/>
      <c r="SL138" s="444"/>
      <c r="SM138" s="444"/>
      <c r="SN138" s="444"/>
      <c r="SO138" s="444"/>
      <c r="SP138" s="444"/>
      <c r="SQ138" s="444"/>
      <c r="SR138" s="444"/>
      <c r="SS138" s="444"/>
      <c r="ST138" s="444"/>
      <c r="SU138" s="444"/>
      <c r="SV138" s="444"/>
      <c r="SW138" s="444"/>
      <c r="SX138" s="444"/>
      <c r="SY138" s="444"/>
      <c r="SZ138" s="444"/>
      <c r="TA138" s="444"/>
      <c r="TB138" s="444"/>
      <c r="TC138" s="444"/>
      <c r="TD138" s="444"/>
      <c r="TE138" s="444"/>
      <c r="TF138" s="444"/>
      <c r="TG138" s="444"/>
      <c r="TH138" s="444"/>
      <c r="TI138" s="444"/>
      <c r="TJ138" s="444"/>
      <c r="TK138" s="444"/>
      <c r="TL138" s="444"/>
      <c r="TM138" s="444"/>
      <c r="TN138" s="444"/>
      <c r="TO138" s="444"/>
      <c r="TP138" s="444"/>
      <c r="TQ138" s="444"/>
      <c r="TR138" s="444"/>
      <c r="TS138" s="444"/>
      <c r="TT138" s="444"/>
      <c r="TU138" s="444"/>
      <c r="TV138" s="444"/>
      <c r="TW138" s="444"/>
      <c r="TX138" s="444"/>
      <c r="TY138" s="444"/>
      <c r="TZ138" s="444"/>
      <c r="UA138" s="444"/>
      <c r="UB138" s="444"/>
      <c r="UC138" s="444"/>
      <c r="UD138" s="444"/>
      <c r="UE138" s="444"/>
      <c r="UF138" s="444"/>
      <c r="UG138" s="444"/>
      <c r="UH138" s="444"/>
      <c r="UI138" s="444"/>
      <c r="UJ138" s="444"/>
      <c r="UK138" s="444"/>
      <c r="UL138" s="444"/>
      <c r="UM138" s="444"/>
      <c r="UN138" s="444"/>
      <c r="UO138" s="444"/>
      <c r="UP138" s="444"/>
      <c r="UQ138" s="444"/>
      <c r="UR138" s="444"/>
      <c r="US138" s="444"/>
      <c r="UT138" s="444"/>
      <c r="UU138" s="444"/>
      <c r="UV138" s="444"/>
      <c r="UW138" s="444"/>
      <c r="UX138" s="444"/>
      <c r="UY138" s="444"/>
      <c r="UZ138" s="444"/>
      <c r="VA138" s="444"/>
      <c r="VB138" s="444"/>
      <c r="VC138" s="444"/>
      <c r="VD138" s="444"/>
      <c r="VE138" s="444"/>
      <c r="VF138" s="444"/>
      <c r="VG138" s="444"/>
      <c r="VH138" s="444"/>
      <c r="VI138" s="444"/>
      <c r="VJ138" s="444"/>
      <c r="VK138" s="444"/>
      <c r="VL138" s="444"/>
      <c r="VM138" s="444"/>
      <c r="VN138" s="444"/>
      <c r="VO138" s="444"/>
      <c r="VP138" s="444"/>
      <c r="VQ138" s="444"/>
      <c r="VR138" s="444"/>
      <c r="VS138" s="444"/>
      <c r="VT138" s="444"/>
      <c r="VU138" s="444"/>
      <c r="VV138" s="444"/>
      <c r="VW138" s="444"/>
      <c r="VX138" s="444"/>
      <c r="VY138" s="444"/>
      <c r="VZ138" s="444"/>
      <c r="WA138" s="444"/>
      <c r="WB138" s="444"/>
      <c r="WC138" s="444"/>
      <c r="WD138" s="444"/>
      <c r="WE138" s="444"/>
      <c r="WF138" s="444"/>
      <c r="WG138" s="444"/>
      <c r="WH138" s="444"/>
      <c r="WI138" s="444"/>
      <c r="WJ138" s="444"/>
      <c r="WK138" s="444"/>
      <c r="WL138" s="444"/>
      <c r="WM138" s="444"/>
      <c r="WN138" s="444"/>
      <c r="WO138" s="444"/>
      <c r="WP138" s="444"/>
      <c r="WQ138" s="444"/>
      <c r="WR138" s="444"/>
      <c r="WS138" s="444"/>
      <c r="WT138" s="444"/>
      <c r="WU138" s="444"/>
      <c r="WV138" s="444"/>
      <c r="WW138" s="444"/>
      <c r="WX138" s="444"/>
      <c r="WY138" s="444"/>
      <c r="WZ138" s="444"/>
      <c r="XA138" s="444"/>
      <c r="XB138" s="444"/>
      <c r="XC138" s="444"/>
      <c r="XD138" s="444"/>
      <c r="XE138" s="444"/>
      <c r="XF138" s="444"/>
      <c r="XG138" s="738"/>
    </row>
    <row r="139" spans="1:631" s="740" customFormat="1" ht="14.4">
      <c r="A139" s="444"/>
      <c r="B139" s="1163" t="s">
        <v>779</v>
      </c>
      <c r="C139" s="1164" t="s">
        <v>1443</v>
      </c>
      <c r="D139" s="1172"/>
      <c r="E139" s="374">
        <f t="shared" si="47"/>
        <v>0</v>
      </c>
      <c r="F139" s="1166"/>
      <c r="G139" s="1167">
        <v>1</v>
      </c>
      <c r="H139" s="1168">
        <f t="shared" si="27"/>
        <v>0</v>
      </c>
      <c r="I139" s="1169"/>
      <c r="J139" s="1169"/>
      <c r="K139" s="447">
        <f t="shared" si="48"/>
        <v>0</v>
      </c>
      <c r="L139" s="448">
        <v>0</v>
      </c>
      <c r="M139" s="447"/>
      <c r="N139" s="1170"/>
      <c r="O139" s="1170"/>
      <c r="P139" s="449"/>
      <c r="Q139" s="1170"/>
      <c r="R139" s="449"/>
      <c r="S139" s="450"/>
      <c r="T139" s="449"/>
      <c r="U139" s="451"/>
      <c r="V139" s="450"/>
      <c r="W139" s="449"/>
      <c r="X139" s="449"/>
      <c r="Y139" s="452"/>
      <c r="Z139" s="450"/>
      <c r="AA139" s="453"/>
      <c r="AB139" s="1171"/>
      <c r="AC139" s="444"/>
      <c r="AD139" s="444"/>
      <c r="AE139" s="444"/>
      <c r="AF139" s="444"/>
      <c r="AG139" s="444"/>
      <c r="AH139" s="444"/>
      <c r="AI139" s="444"/>
      <c r="AJ139" s="444"/>
      <c r="AK139" s="444"/>
      <c r="AL139" s="444"/>
      <c r="AM139" s="444"/>
      <c r="AN139" s="444"/>
      <c r="AO139" s="444"/>
      <c r="AP139" s="444"/>
      <c r="AQ139" s="444"/>
      <c r="AR139" s="444"/>
      <c r="AS139" s="444"/>
      <c r="AT139" s="444"/>
      <c r="AU139" s="444"/>
      <c r="AV139" s="444"/>
      <c r="AW139" s="444"/>
      <c r="AX139" s="444"/>
      <c r="AY139" s="444"/>
      <c r="AZ139" s="444"/>
      <c r="BA139" s="444"/>
      <c r="BB139" s="444"/>
      <c r="BC139" s="444"/>
      <c r="BD139" s="444"/>
      <c r="BE139" s="444"/>
      <c r="BF139" s="444"/>
      <c r="BG139" s="444"/>
      <c r="BH139" s="444"/>
      <c r="BI139" s="444"/>
      <c r="BJ139" s="444"/>
      <c r="BK139" s="444"/>
      <c r="BL139" s="444"/>
      <c r="BM139" s="444"/>
      <c r="BN139" s="444"/>
      <c r="BO139" s="444"/>
      <c r="BP139" s="444"/>
      <c r="BQ139" s="444"/>
      <c r="BR139" s="444"/>
      <c r="BS139" s="444"/>
      <c r="BT139" s="444"/>
      <c r="BU139" s="444"/>
      <c r="BV139" s="444"/>
      <c r="BW139" s="444"/>
      <c r="BX139" s="444"/>
      <c r="BY139" s="444"/>
      <c r="BZ139" s="444"/>
      <c r="CA139" s="444"/>
      <c r="CB139" s="444"/>
      <c r="CC139" s="444"/>
      <c r="CD139" s="444"/>
      <c r="CE139" s="444"/>
      <c r="CF139" s="444"/>
      <c r="CG139" s="444"/>
      <c r="CH139" s="444"/>
      <c r="CI139" s="444"/>
      <c r="CJ139" s="444"/>
      <c r="CK139" s="444"/>
      <c r="CL139" s="444"/>
      <c r="CM139" s="444"/>
      <c r="CN139" s="444"/>
      <c r="CO139" s="444"/>
      <c r="CP139" s="444"/>
      <c r="CQ139" s="444"/>
      <c r="CR139" s="444"/>
      <c r="CS139" s="444"/>
      <c r="CT139" s="444"/>
      <c r="CU139" s="444"/>
      <c r="CV139" s="444"/>
      <c r="CW139" s="444"/>
      <c r="CX139" s="444"/>
      <c r="CY139" s="444"/>
      <c r="CZ139" s="444"/>
      <c r="DA139" s="444"/>
      <c r="DB139" s="444"/>
      <c r="DC139" s="444"/>
      <c r="DD139" s="444"/>
      <c r="DE139" s="444"/>
      <c r="DF139" s="444"/>
      <c r="DG139" s="444"/>
      <c r="DH139" s="444"/>
      <c r="DI139" s="444"/>
      <c r="DJ139" s="444"/>
      <c r="DK139" s="444"/>
      <c r="DL139" s="444"/>
      <c r="DM139" s="444"/>
      <c r="DN139" s="444"/>
      <c r="DO139" s="444"/>
      <c r="DP139" s="444"/>
      <c r="DQ139" s="444"/>
      <c r="DR139" s="444"/>
      <c r="DS139" s="444"/>
      <c r="DT139" s="444"/>
      <c r="DU139" s="444"/>
      <c r="DV139" s="444"/>
      <c r="DW139" s="444"/>
      <c r="DX139" s="444"/>
      <c r="DY139" s="444"/>
      <c r="DZ139" s="444"/>
      <c r="EA139" s="444"/>
      <c r="EB139" s="444"/>
      <c r="EC139" s="444"/>
      <c r="ED139" s="444"/>
      <c r="EE139" s="444"/>
      <c r="EF139" s="444"/>
      <c r="EG139" s="444"/>
      <c r="EH139" s="444"/>
      <c r="EI139" s="444"/>
      <c r="EJ139" s="444"/>
      <c r="EK139" s="444"/>
      <c r="EL139" s="444"/>
      <c r="EM139" s="444"/>
      <c r="EN139" s="444"/>
      <c r="EO139" s="444"/>
      <c r="EP139" s="444"/>
      <c r="EQ139" s="444"/>
      <c r="ER139" s="444"/>
      <c r="ES139" s="444"/>
      <c r="ET139" s="444"/>
      <c r="EU139" s="444"/>
      <c r="EV139" s="444"/>
      <c r="EW139" s="444"/>
      <c r="EX139" s="444"/>
      <c r="EY139" s="444"/>
      <c r="EZ139" s="444"/>
      <c r="FA139" s="444"/>
      <c r="FB139" s="444"/>
      <c r="FC139" s="444"/>
      <c r="FD139" s="444"/>
      <c r="FE139" s="444"/>
      <c r="FF139" s="444"/>
      <c r="FG139" s="444"/>
      <c r="FH139" s="444"/>
      <c r="FI139" s="444"/>
      <c r="FJ139" s="444"/>
      <c r="FK139" s="444"/>
      <c r="FL139" s="444"/>
      <c r="FM139" s="444"/>
      <c r="FN139" s="444"/>
      <c r="FO139" s="444"/>
      <c r="FP139" s="444"/>
      <c r="FQ139" s="444"/>
      <c r="FR139" s="444"/>
      <c r="FS139" s="444"/>
      <c r="FT139" s="444"/>
      <c r="FU139" s="444"/>
      <c r="FV139" s="444"/>
      <c r="FW139" s="444"/>
      <c r="FX139" s="444"/>
      <c r="FY139" s="444"/>
      <c r="FZ139" s="444"/>
      <c r="GA139" s="444"/>
      <c r="GB139" s="444"/>
      <c r="GC139" s="444"/>
      <c r="GD139" s="444"/>
      <c r="GE139" s="444"/>
      <c r="GF139" s="444"/>
      <c r="GG139" s="444"/>
      <c r="GH139" s="444"/>
      <c r="GI139" s="444"/>
      <c r="GJ139" s="444"/>
      <c r="GK139" s="444"/>
      <c r="GL139" s="444"/>
      <c r="GM139" s="444"/>
      <c r="GN139" s="444"/>
      <c r="GO139" s="444"/>
      <c r="GP139" s="444"/>
      <c r="GQ139" s="444"/>
      <c r="GR139" s="444"/>
      <c r="GS139" s="444"/>
      <c r="GT139" s="444"/>
      <c r="GU139" s="444"/>
      <c r="GV139" s="444"/>
      <c r="GW139" s="444"/>
      <c r="GX139" s="444"/>
      <c r="GY139" s="444"/>
      <c r="GZ139" s="444"/>
      <c r="HA139" s="444"/>
      <c r="HB139" s="444"/>
      <c r="HC139" s="444"/>
      <c r="HD139" s="444"/>
      <c r="HE139" s="444"/>
      <c r="HF139" s="444"/>
      <c r="HG139" s="444"/>
      <c r="HH139" s="444"/>
      <c r="HI139" s="444"/>
      <c r="HJ139" s="444"/>
      <c r="HK139" s="444"/>
      <c r="HL139" s="444"/>
      <c r="HM139" s="444"/>
      <c r="HN139" s="444"/>
      <c r="HO139" s="444"/>
      <c r="HP139" s="444"/>
      <c r="HQ139" s="444"/>
      <c r="HR139" s="444"/>
      <c r="HS139" s="444"/>
      <c r="HT139" s="444"/>
      <c r="HU139" s="444"/>
      <c r="HV139" s="444"/>
      <c r="HW139" s="444"/>
      <c r="HX139" s="444"/>
      <c r="HY139" s="444"/>
      <c r="HZ139" s="444"/>
      <c r="IA139" s="444"/>
      <c r="IB139" s="444"/>
      <c r="IC139" s="444"/>
      <c r="ID139" s="444"/>
      <c r="IE139" s="444"/>
      <c r="IF139" s="444"/>
      <c r="IG139" s="444"/>
      <c r="IH139" s="444"/>
      <c r="II139" s="444"/>
      <c r="IJ139" s="444"/>
      <c r="IK139" s="444"/>
      <c r="IL139" s="444"/>
      <c r="IM139" s="444"/>
      <c r="IN139" s="444"/>
      <c r="IO139" s="444"/>
      <c r="IP139" s="444"/>
      <c r="IQ139" s="444"/>
      <c r="IR139" s="444"/>
      <c r="IS139" s="444"/>
      <c r="IT139" s="444"/>
      <c r="IU139" s="444"/>
      <c r="IV139" s="444"/>
      <c r="IW139" s="444"/>
      <c r="IX139" s="444"/>
      <c r="IY139" s="444"/>
      <c r="IZ139" s="444"/>
      <c r="JA139" s="444"/>
      <c r="JB139" s="444"/>
      <c r="JC139" s="444"/>
      <c r="JD139" s="444"/>
      <c r="JE139" s="444"/>
      <c r="JF139" s="444"/>
      <c r="JG139" s="444"/>
      <c r="JH139" s="444"/>
      <c r="JI139" s="444"/>
      <c r="JJ139" s="444"/>
      <c r="JK139" s="444"/>
      <c r="JL139" s="444"/>
      <c r="JM139" s="444"/>
      <c r="JN139" s="444"/>
      <c r="JO139" s="444"/>
      <c r="JP139" s="444"/>
      <c r="JQ139" s="444"/>
      <c r="JR139" s="444"/>
      <c r="JS139" s="444"/>
      <c r="JT139" s="444"/>
      <c r="JU139" s="444"/>
      <c r="JV139" s="444"/>
      <c r="JW139" s="444"/>
      <c r="JX139" s="444"/>
      <c r="JY139" s="444"/>
      <c r="JZ139" s="444"/>
      <c r="KA139" s="444"/>
      <c r="KB139" s="444"/>
      <c r="KC139" s="444"/>
      <c r="KD139" s="444"/>
      <c r="KE139" s="444"/>
      <c r="KF139" s="444"/>
      <c r="KG139" s="444"/>
      <c r="KH139" s="444"/>
      <c r="KI139" s="444"/>
      <c r="KJ139" s="444"/>
      <c r="KK139" s="444"/>
      <c r="KL139" s="444"/>
      <c r="KM139" s="444"/>
      <c r="KN139" s="444"/>
      <c r="KO139" s="444"/>
      <c r="KP139" s="444"/>
      <c r="KQ139" s="444"/>
      <c r="KR139" s="444"/>
      <c r="KS139" s="444"/>
      <c r="KT139" s="444"/>
      <c r="KU139" s="444"/>
      <c r="KV139" s="444"/>
      <c r="KW139" s="444"/>
      <c r="KX139" s="444"/>
      <c r="KY139" s="444"/>
      <c r="KZ139" s="444"/>
      <c r="LA139" s="444"/>
      <c r="LB139" s="444"/>
      <c r="LC139" s="444"/>
      <c r="LD139" s="444"/>
      <c r="LE139" s="444"/>
      <c r="LF139" s="444"/>
      <c r="LG139" s="444"/>
      <c r="LH139" s="444"/>
      <c r="LI139" s="444"/>
      <c r="LJ139" s="444"/>
      <c r="LK139" s="444"/>
      <c r="LL139" s="444"/>
      <c r="LM139" s="444"/>
      <c r="LN139" s="444"/>
      <c r="LO139" s="444"/>
      <c r="LP139" s="444"/>
      <c r="LQ139" s="444"/>
      <c r="LR139" s="444"/>
      <c r="LS139" s="444"/>
      <c r="LT139" s="444"/>
      <c r="LU139" s="444"/>
      <c r="LV139" s="444"/>
      <c r="LW139" s="444"/>
      <c r="LX139" s="444"/>
      <c r="LY139" s="444"/>
      <c r="LZ139" s="444"/>
      <c r="MA139" s="444"/>
      <c r="MB139" s="444"/>
      <c r="MC139" s="444"/>
      <c r="MD139" s="444"/>
      <c r="ME139" s="444"/>
      <c r="MF139" s="444"/>
      <c r="MG139" s="444"/>
      <c r="MH139" s="444"/>
      <c r="MI139" s="444"/>
      <c r="MJ139" s="444"/>
      <c r="MK139" s="444"/>
      <c r="ML139" s="444"/>
      <c r="MM139" s="444"/>
      <c r="MN139" s="444"/>
      <c r="MO139" s="444"/>
      <c r="MP139" s="444"/>
      <c r="MQ139" s="444"/>
      <c r="MR139" s="444"/>
      <c r="MS139" s="444"/>
      <c r="MT139" s="444"/>
      <c r="MU139" s="444"/>
      <c r="MV139" s="444"/>
      <c r="MW139" s="444"/>
      <c r="MX139" s="444"/>
      <c r="MY139" s="444"/>
      <c r="MZ139" s="444"/>
      <c r="NA139" s="444"/>
      <c r="NB139" s="444"/>
      <c r="NC139" s="444"/>
      <c r="ND139" s="444"/>
      <c r="NE139" s="444"/>
      <c r="NF139" s="444"/>
      <c r="NG139" s="444"/>
      <c r="NH139" s="444"/>
      <c r="NI139" s="444"/>
      <c r="NJ139" s="444"/>
      <c r="NK139" s="444"/>
      <c r="NL139" s="444"/>
      <c r="NM139" s="444"/>
      <c r="NN139" s="444"/>
      <c r="NO139" s="444"/>
      <c r="NP139" s="444"/>
      <c r="NQ139" s="444"/>
      <c r="NR139" s="444"/>
      <c r="NS139" s="444"/>
      <c r="NT139" s="444"/>
      <c r="NU139" s="444"/>
      <c r="NV139" s="444"/>
      <c r="NW139" s="444"/>
      <c r="NX139" s="444"/>
      <c r="NY139" s="444"/>
      <c r="NZ139" s="444"/>
      <c r="OA139" s="444"/>
      <c r="OB139" s="444"/>
      <c r="OC139" s="444"/>
      <c r="OD139" s="444"/>
      <c r="OE139" s="444"/>
      <c r="OF139" s="444"/>
      <c r="OG139" s="444"/>
      <c r="OH139" s="444"/>
      <c r="OI139" s="444"/>
      <c r="OJ139" s="444"/>
      <c r="OK139" s="444"/>
      <c r="OL139" s="444"/>
      <c r="OM139" s="444"/>
      <c r="ON139" s="444"/>
      <c r="OO139" s="444"/>
      <c r="OP139" s="444"/>
      <c r="OQ139" s="444"/>
      <c r="OR139" s="444"/>
      <c r="OS139" s="444"/>
      <c r="OT139" s="444"/>
      <c r="OU139" s="444"/>
      <c r="OV139" s="444"/>
      <c r="OW139" s="444"/>
      <c r="OX139" s="444"/>
      <c r="OY139" s="444"/>
      <c r="OZ139" s="444"/>
      <c r="PA139" s="444"/>
      <c r="PB139" s="444"/>
      <c r="PC139" s="444"/>
      <c r="PD139" s="444"/>
      <c r="PE139" s="444"/>
      <c r="PF139" s="444"/>
      <c r="PG139" s="444"/>
      <c r="PH139" s="444"/>
      <c r="PI139" s="444"/>
      <c r="PJ139" s="444"/>
      <c r="PK139" s="444"/>
      <c r="PL139" s="444"/>
      <c r="PM139" s="444"/>
      <c r="PN139" s="444"/>
      <c r="PO139" s="444"/>
      <c r="PP139" s="444"/>
      <c r="PQ139" s="444"/>
      <c r="PR139" s="444"/>
      <c r="PS139" s="444"/>
      <c r="PT139" s="444"/>
      <c r="PU139" s="444"/>
      <c r="PV139" s="444"/>
      <c r="PW139" s="444"/>
      <c r="PX139" s="444"/>
      <c r="PY139" s="444"/>
      <c r="PZ139" s="444"/>
      <c r="QA139" s="444"/>
      <c r="QB139" s="444"/>
      <c r="QC139" s="444"/>
      <c r="QD139" s="444"/>
      <c r="QE139" s="444"/>
      <c r="QF139" s="444"/>
      <c r="QG139" s="444"/>
      <c r="QH139" s="444"/>
      <c r="QI139" s="444"/>
      <c r="QJ139" s="444"/>
      <c r="QK139" s="444"/>
      <c r="QL139" s="444"/>
      <c r="QM139" s="444"/>
      <c r="QN139" s="444"/>
      <c r="QO139" s="444"/>
      <c r="QP139" s="444"/>
      <c r="QQ139" s="444"/>
      <c r="QR139" s="444"/>
      <c r="QS139" s="444"/>
      <c r="QT139" s="444"/>
      <c r="QU139" s="444"/>
      <c r="QV139" s="444"/>
      <c r="QW139" s="444"/>
      <c r="QX139" s="444"/>
      <c r="QY139" s="444"/>
      <c r="QZ139" s="444"/>
      <c r="RA139" s="444"/>
      <c r="RB139" s="444"/>
      <c r="RC139" s="444"/>
      <c r="RD139" s="444"/>
      <c r="RE139" s="444"/>
      <c r="RF139" s="444"/>
      <c r="RG139" s="444"/>
      <c r="RH139" s="444"/>
      <c r="RI139" s="444"/>
      <c r="RJ139" s="444"/>
      <c r="RK139" s="444"/>
      <c r="RL139" s="444"/>
      <c r="RM139" s="444"/>
      <c r="RN139" s="444"/>
      <c r="RO139" s="444"/>
      <c r="RP139" s="444"/>
      <c r="RQ139" s="444"/>
      <c r="RR139" s="444"/>
      <c r="RS139" s="444"/>
      <c r="RT139" s="444"/>
      <c r="RU139" s="444"/>
      <c r="RV139" s="444"/>
      <c r="RW139" s="444"/>
      <c r="RX139" s="444"/>
      <c r="RY139" s="444"/>
      <c r="RZ139" s="444"/>
      <c r="SA139" s="444"/>
      <c r="SB139" s="444"/>
      <c r="SC139" s="444"/>
      <c r="SD139" s="444"/>
      <c r="SE139" s="444"/>
      <c r="SF139" s="444"/>
      <c r="SG139" s="444"/>
      <c r="SH139" s="444"/>
      <c r="SI139" s="444"/>
      <c r="SJ139" s="444"/>
      <c r="SK139" s="444"/>
      <c r="SL139" s="444"/>
      <c r="SM139" s="444"/>
      <c r="SN139" s="444"/>
      <c r="SO139" s="444"/>
      <c r="SP139" s="444"/>
      <c r="SQ139" s="444"/>
      <c r="SR139" s="444"/>
      <c r="SS139" s="444"/>
      <c r="ST139" s="444"/>
      <c r="SU139" s="444"/>
      <c r="SV139" s="444"/>
      <c r="SW139" s="444"/>
      <c r="SX139" s="444"/>
      <c r="SY139" s="444"/>
      <c r="SZ139" s="444"/>
      <c r="TA139" s="444"/>
      <c r="TB139" s="444"/>
      <c r="TC139" s="444"/>
      <c r="TD139" s="444"/>
      <c r="TE139" s="444"/>
      <c r="TF139" s="444"/>
      <c r="TG139" s="444"/>
      <c r="TH139" s="444"/>
      <c r="TI139" s="444"/>
      <c r="TJ139" s="444"/>
      <c r="TK139" s="444"/>
      <c r="TL139" s="444"/>
      <c r="TM139" s="444"/>
      <c r="TN139" s="444"/>
      <c r="TO139" s="444"/>
      <c r="TP139" s="444"/>
      <c r="TQ139" s="444"/>
      <c r="TR139" s="444"/>
      <c r="TS139" s="444"/>
      <c r="TT139" s="444"/>
      <c r="TU139" s="444"/>
      <c r="TV139" s="444"/>
      <c r="TW139" s="444"/>
      <c r="TX139" s="444"/>
      <c r="TY139" s="444"/>
      <c r="TZ139" s="444"/>
      <c r="UA139" s="444"/>
      <c r="UB139" s="444"/>
      <c r="UC139" s="444"/>
      <c r="UD139" s="444"/>
      <c r="UE139" s="444"/>
      <c r="UF139" s="444"/>
      <c r="UG139" s="444"/>
      <c r="UH139" s="444"/>
      <c r="UI139" s="444"/>
      <c r="UJ139" s="444"/>
      <c r="UK139" s="444"/>
      <c r="UL139" s="444"/>
      <c r="UM139" s="444"/>
      <c r="UN139" s="444"/>
      <c r="UO139" s="444"/>
      <c r="UP139" s="444"/>
      <c r="UQ139" s="444"/>
      <c r="UR139" s="444"/>
      <c r="US139" s="444"/>
      <c r="UT139" s="444"/>
      <c r="UU139" s="444"/>
      <c r="UV139" s="444"/>
      <c r="UW139" s="444"/>
      <c r="UX139" s="444"/>
      <c r="UY139" s="444"/>
      <c r="UZ139" s="444"/>
      <c r="VA139" s="444"/>
      <c r="VB139" s="444"/>
      <c r="VC139" s="444"/>
      <c r="VD139" s="444"/>
      <c r="VE139" s="444"/>
      <c r="VF139" s="444"/>
      <c r="VG139" s="444"/>
      <c r="VH139" s="444"/>
      <c r="VI139" s="444"/>
      <c r="VJ139" s="444"/>
      <c r="VK139" s="444"/>
      <c r="VL139" s="444"/>
      <c r="VM139" s="444"/>
      <c r="VN139" s="444"/>
      <c r="VO139" s="444"/>
      <c r="VP139" s="444"/>
      <c r="VQ139" s="444"/>
      <c r="VR139" s="444"/>
      <c r="VS139" s="444"/>
      <c r="VT139" s="444"/>
      <c r="VU139" s="444"/>
      <c r="VV139" s="444"/>
      <c r="VW139" s="444"/>
      <c r="VX139" s="444"/>
      <c r="VY139" s="444"/>
      <c r="VZ139" s="444"/>
      <c r="WA139" s="444"/>
      <c r="WB139" s="444"/>
      <c r="WC139" s="444"/>
      <c r="WD139" s="444"/>
      <c r="WE139" s="444"/>
      <c r="WF139" s="444"/>
      <c r="WG139" s="444"/>
      <c r="WH139" s="444"/>
      <c r="WI139" s="444"/>
      <c r="WJ139" s="444"/>
      <c r="WK139" s="444"/>
      <c r="WL139" s="444"/>
      <c r="WM139" s="444"/>
      <c r="WN139" s="444"/>
      <c r="WO139" s="444"/>
      <c r="WP139" s="444"/>
      <c r="WQ139" s="444"/>
      <c r="WR139" s="444"/>
      <c r="WS139" s="444"/>
      <c r="WT139" s="444"/>
      <c r="WU139" s="444"/>
      <c r="WV139" s="444"/>
      <c r="WW139" s="444"/>
      <c r="WX139" s="444"/>
      <c r="WY139" s="444"/>
      <c r="WZ139" s="444"/>
      <c r="XA139" s="444"/>
      <c r="XB139" s="444"/>
      <c r="XC139" s="444"/>
      <c r="XD139" s="444"/>
      <c r="XE139" s="444"/>
      <c r="XF139" s="444"/>
      <c r="XG139" s="738"/>
    </row>
    <row r="140" spans="1:631" s="740" customFormat="1" ht="14.4">
      <c r="A140" s="444"/>
      <c r="B140" s="1163" t="s">
        <v>779</v>
      </c>
      <c r="C140" s="1164" t="s">
        <v>862</v>
      </c>
      <c r="D140" s="1172"/>
      <c r="E140" s="374">
        <f t="shared" si="47"/>
        <v>0</v>
      </c>
      <c r="F140" s="1166"/>
      <c r="G140" s="1167">
        <v>2</v>
      </c>
      <c r="H140" s="1168">
        <f t="shared" si="27"/>
        <v>0</v>
      </c>
      <c r="I140" s="1169"/>
      <c r="J140" s="1169"/>
      <c r="K140" s="447">
        <f t="shared" si="48"/>
        <v>0</v>
      </c>
      <c r="L140" s="448">
        <v>0</v>
      </c>
      <c r="M140" s="447"/>
      <c r="N140" s="1170"/>
      <c r="O140" s="1170"/>
      <c r="P140" s="449"/>
      <c r="Q140" s="1170"/>
      <c r="R140" s="449"/>
      <c r="S140" s="450"/>
      <c r="T140" s="449"/>
      <c r="U140" s="451"/>
      <c r="V140" s="450"/>
      <c r="W140" s="449"/>
      <c r="X140" s="449"/>
      <c r="Y140" s="452"/>
      <c r="Z140" s="450"/>
      <c r="AA140" s="453"/>
      <c r="AB140" s="1171"/>
      <c r="AC140" s="444"/>
      <c r="AD140" s="444"/>
      <c r="AE140" s="444"/>
      <c r="AF140" s="444"/>
      <c r="AG140" s="444"/>
      <c r="AH140" s="444"/>
      <c r="AI140" s="444"/>
      <c r="AJ140" s="444"/>
      <c r="AK140" s="444"/>
      <c r="AL140" s="444"/>
      <c r="AM140" s="444"/>
      <c r="AN140" s="444"/>
      <c r="AO140" s="444"/>
      <c r="AP140" s="444"/>
      <c r="AQ140" s="444"/>
      <c r="AR140" s="444"/>
      <c r="AS140" s="444"/>
      <c r="AT140" s="444"/>
      <c r="AU140" s="444"/>
      <c r="AV140" s="444"/>
      <c r="AW140" s="444"/>
      <c r="AX140" s="444"/>
      <c r="AY140" s="444"/>
      <c r="AZ140" s="444"/>
      <c r="BA140" s="444"/>
      <c r="BB140" s="444"/>
      <c r="BC140" s="444"/>
      <c r="BD140" s="444"/>
      <c r="BE140" s="444"/>
      <c r="BF140" s="444"/>
      <c r="BG140" s="444"/>
      <c r="BH140" s="444"/>
      <c r="BI140" s="444"/>
      <c r="BJ140" s="444"/>
      <c r="BK140" s="444"/>
      <c r="BL140" s="444"/>
      <c r="BM140" s="444"/>
      <c r="BN140" s="444"/>
      <c r="BO140" s="444"/>
      <c r="BP140" s="444"/>
      <c r="BQ140" s="444"/>
      <c r="BR140" s="444"/>
      <c r="BS140" s="444"/>
      <c r="BT140" s="444"/>
      <c r="BU140" s="444"/>
      <c r="BV140" s="444"/>
      <c r="BW140" s="444"/>
      <c r="BX140" s="444"/>
      <c r="BY140" s="444"/>
      <c r="BZ140" s="444"/>
      <c r="CA140" s="444"/>
      <c r="CB140" s="444"/>
      <c r="CC140" s="444"/>
      <c r="CD140" s="444"/>
      <c r="CE140" s="444"/>
      <c r="CF140" s="444"/>
      <c r="CG140" s="444"/>
      <c r="CH140" s="444"/>
      <c r="CI140" s="444"/>
      <c r="CJ140" s="444"/>
      <c r="CK140" s="444"/>
      <c r="CL140" s="444"/>
      <c r="CM140" s="444"/>
      <c r="CN140" s="444"/>
      <c r="CO140" s="444"/>
      <c r="CP140" s="444"/>
      <c r="CQ140" s="444"/>
      <c r="CR140" s="444"/>
      <c r="CS140" s="444"/>
      <c r="CT140" s="444"/>
      <c r="CU140" s="444"/>
      <c r="CV140" s="444"/>
      <c r="CW140" s="444"/>
      <c r="CX140" s="444"/>
      <c r="CY140" s="444"/>
      <c r="CZ140" s="444"/>
      <c r="DA140" s="444"/>
      <c r="DB140" s="444"/>
      <c r="DC140" s="444"/>
      <c r="DD140" s="444"/>
      <c r="DE140" s="444"/>
      <c r="DF140" s="444"/>
      <c r="DG140" s="444"/>
      <c r="DH140" s="444"/>
      <c r="DI140" s="444"/>
      <c r="DJ140" s="444"/>
      <c r="DK140" s="444"/>
      <c r="DL140" s="444"/>
      <c r="DM140" s="444"/>
      <c r="DN140" s="444"/>
      <c r="DO140" s="444"/>
      <c r="DP140" s="444"/>
      <c r="DQ140" s="444"/>
      <c r="DR140" s="444"/>
      <c r="DS140" s="444"/>
      <c r="DT140" s="444"/>
      <c r="DU140" s="444"/>
      <c r="DV140" s="444"/>
      <c r="DW140" s="444"/>
      <c r="DX140" s="444"/>
      <c r="DY140" s="444"/>
      <c r="DZ140" s="444"/>
      <c r="EA140" s="444"/>
      <c r="EB140" s="444"/>
      <c r="EC140" s="444"/>
      <c r="ED140" s="444"/>
      <c r="EE140" s="444"/>
      <c r="EF140" s="444"/>
      <c r="EG140" s="444"/>
      <c r="EH140" s="444"/>
      <c r="EI140" s="444"/>
      <c r="EJ140" s="444"/>
      <c r="EK140" s="444"/>
      <c r="EL140" s="444"/>
      <c r="EM140" s="444"/>
      <c r="EN140" s="444"/>
      <c r="EO140" s="444"/>
      <c r="EP140" s="444"/>
      <c r="EQ140" s="444"/>
      <c r="ER140" s="444"/>
      <c r="ES140" s="444"/>
      <c r="ET140" s="444"/>
      <c r="EU140" s="444"/>
      <c r="EV140" s="444"/>
      <c r="EW140" s="444"/>
      <c r="EX140" s="444"/>
      <c r="EY140" s="444"/>
      <c r="EZ140" s="444"/>
      <c r="FA140" s="444"/>
      <c r="FB140" s="444"/>
      <c r="FC140" s="444"/>
      <c r="FD140" s="444"/>
      <c r="FE140" s="444"/>
      <c r="FF140" s="444"/>
      <c r="FG140" s="444"/>
      <c r="FH140" s="444"/>
      <c r="FI140" s="444"/>
      <c r="FJ140" s="444"/>
      <c r="FK140" s="444"/>
      <c r="FL140" s="444"/>
      <c r="FM140" s="444"/>
      <c r="FN140" s="444"/>
      <c r="FO140" s="444"/>
      <c r="FP140" s="444"/>
      <c r="FQ140" s="444"/>
      <c r="FR140" s="444"/>
      <c r="FS140" s="444"/>
      <c r="FT140" s="444"/>
      <c r="FU140" s="444"/>
      <c r="FV140" s="444"/>
      <c r="FW140" s="444"/>
      <c r="FX140" s="444"/>
      <c r="FY140" s="444"/>
      <c r="FZ140" s="444"/>
      <c r="GA140" s="444"/>
      <c r="GB140" s="444"/>
      <c r="GC140" s="444"/>
      <c r="GD140" s="444"/>
      <c r="GE140" s="444"/>
      <c r="GF140" s="444"/>
      <c r="GG140" s="444"/>
      <c r="GH140" s="444"/>
      <c r="GI140" s="444"/>
      <c r="GJ140" s="444"/>
      <c r="GK140" s="444"/>
      <c r="GL140" s="444"/>
      <c r="GM140" s="444"/>
      <c r="GN140" s="444"/>
      <c r="GO140" s="444"/>
      <c r="GP140" s="444"/>
      <c r="GQ140" s="444"/>
      <c r="GR140" s="444"/>
      <c r="GS140" s="444"/>
      <c r="GT140" s="444"/>
      <c r="GU140" s="444"/>
      <c r="GV140" s="444"/>
      <c r="GW140" s="444"/>
      <c r="GX140" s="444"/>
      <c r="GY140" s="444"/>
      <c r="GZ140" s="444"/>
      <c r="HA140" s="444"/>
      <c r="HB140" s="444"/>
      <c r="HC140" s="444"/>
      <c r="HD140" s="444"/>
      <c r="HE140" s="444"/>
      <c r="HF140" s="444"/>
      <c r="HG140" s="444"/>
      <c r="HH140" s="444"/>
      <c r="HI140" s="444"/>
      <c r="HJ140" s="444"/>
      <c r="HK140" s="444"/>
      <c r="HL140" s="444"/>
      <c r="HM140" s="444"/>
      <c r="HN140" s="444"/>
      <c r="HO140" s="444"/>
      <c r="HP140" s="444"/>
      <c r="HQ140" s="444"/>
      <c r="HR140" s="444"/>
      <c r="HS140" s="444"/>
      <c r="HT140" s="444"/>
      <c r="HU140" s="444"/>
      <c r="HV140" s="444"/>
      <c r="HW140" s="444"/>
      <c r="HX140" s="444"/>
      <c r="HY140" s="444"/>
      <c r="HZ140" s="444"/>
      <c r="IA140" s="444"/>
      <c r="IB140" s="444"/>
      <c r="IC140" s="444"/>
      <c r="ID140" s="444"/>
      <c r="IE140" s="444"/>
      <c r="IF140" s="444"/>
      <c r="IG140" s="444"/>
      <c r="IH140" s="444"/>
      <c r="II140" s="444"/>
      <c r="IJ140" s="444"/>
      <c r="IK140" s="444"/>
      <c r="IL140" s="444"/>
      <c r="IM140" s="444"/>
      <c r="IN140" s="444"/>
      <c r="IO140" s="444"/>
      <c r="IP140" s="444"/>
      <c r="IQ140" s="444"/>
      <c r="IR140" s="444"/>
      <c r="IS140" s="444"/>
      <c r="IT140" s="444"/>
      <c r="IU140" s="444"/>
      <c r="IV140" s="444"/>
      <c r="IW140" s="444"/>
      <c r="IX140" s="444"/>
      <c r="IY140" s="444"/>
      <c r="IZ140" s="444"/>
      <c r="JA140" s="444"/>
      <c r="JB140" s="444"/>
      <c r="JC140" s="444"/>
      <c r="JD140" s="444"/>
      <c r="JE140" s="444"/>
      <c r="JF140" s="444"/>
      <c r="JG140" s="444"/>
      <c r="JH140" s="444"/>
      <c r="JI140" s="444"/>
      <c r="JJ140" s="444"/>
      <c r="JK140" s="444"/>
      <c r="JL140" s="444"/>
      <c r="JM140" s="444"/>
      <c r="JN140" s="444"/>
      <c r="JO140" s="444"/>
      <c r="JP140" s="444"/>
      <c r="JQ140" s="444"/>
      <c r="JR140" s="444"/>
      <c r="JS140" s="444"/>
      <c r="JT140" s="444"/>
      <c r="JU140" s="444"/>
      <c r="JV140" s="444"/>
      <c r="JW140" s="444"/>
      <c r="JX140" s="444"/>
      <c r="JY140" s="444"/>
      <c r="JZ140" s="444"/>
      <c r="KA140" s="444"/>
      <c r="KB140" s="444"/>
      <c r="KC140" s="444"/>
      <c r="KD140" s="444"/>
      <c r="KE140" s="444"/>
      <c r="KF140" s="444"/>
      <c r="KG140" s="444"/>
      <c r="KH140" s="444"/>
      <c r="KI140" s="444"/>
      <c r="KJ140" s="444"/>
      <c r="KK140" s="444"/>
      <c r="KL140" s="444"/>
      <c r="KM140" s="444"/>
      <c r="KN140" s="444"/>
      <c r="KO140" s="444"/>
      <c r="KP140" s="444"/>
      <c r="KQ140" s="444"/>
      <c r="KR140" s="444"/>
      <c r="KS140" s="444"/>
      <c r="KT140" s="444"/>
      <c r="KU140" s="444"/>
      <c r="KV140" s="444"/>
      <c r="KW140" s="444"/>
      <c r="KX140" s="444"/>
      <c r="KY140" s="444"/>
      <c r="KZ140" s="444"/>
      <c r="LA140" s="444"/>
      <c r="LB140" s="444"/>
      <c r="LC140" s="444"/>
      <c r="LD140" s="444"/>
      <c r="LE140" s="444"/>
      <c r="LF140" s="444"/>
      <c r="LG140" s="444"/>
      <c r="LH140" s="444"/>
      <c r="LI140" s="444"/>
      <c r="LJ140" s="444"/>
      <c r="LK140" s="444"/>
      <c r="LL140" s="444"/>
      <c r="LM140" s="444"/>
      <c r="LN140" s="444"/>
      <c r="LO140" s="444"/>
      <c r="LP140" s="444"/>
      <c r="LQ140" s="444"/>
      <c r="LR140" s="444"/>
      <c r="LS140" s="444"/>
      <c r="LT140" s="444"/>
      <c r="LU140" s="444"/>
      <c r="LV140" s="444"/>
      <c r="LW140" s="444"/>
      <c r="LX140" s="444"/>
      <c r="LY140" s="444"/>
      <c r="LZ140" s="444"/>
      <c r="MA140" s="444"/>
      <c r="MB140" s="444"/>
      <c r="MC140" s="444"/>
      <c r="MD140" s="444"/>
      <c r="ME140" s="444"/>
      <c r="MF140" s="444"/>
      <c r="MG140" s="444"/>
      <c r="MH140" s="444"/>
      <c r="MI140" s="444"/>
      <c r="MJ140" s="444"/>
      <c r="MK140" s="444"/>
      <c r="ML140" s="444"/>
      <c r="MM140" s="444"/>
      <c r="MN140" s="444"/>
      <c r="MO140" s="444"/>
      <c r="MP140" s="444"/>
      <c r="MQ140" s="444"/>
      <c r="MR140" s="444"/>
      <c r="MS140" s="444"/>
      <c r="MT140" s="444"/>
      <c r="MU140" s="444"/>
      <c r="MV140" s="444"/>
      <c r="MW140" s="444"/>
      <c r="MX140" s="444"/>
      <c r="MY140" s="444"/>
      <c r="MZ140" s="444"/>
      <c r="NA140" s="444"/>
      <c r="NB140" s="444"/>
      <c r="NC140" s="444"/>
      <c r="ND140" s="444"/>
      <c r="NE140" s="444"/>
      <c r="NF140" s="444"/>
      <c r="NG140" s="444"/>
      <c r="NH140" s="444"/>
      <c r="NI140" s="444"/>
      <c r="NJ140" s="444"/>
      <c r="NK140" s="444"/>
      <c r="NL140" s="444"/>
      <c r="NM140" s="444"/>
      <c r="NN140" s="444"/>
      <c r="NO140" s="444"/>
      <c r="NP140" s="444"/>
      <c r="NQ140" s="444"/>
      <c r="NR140" s="444"/>
      <c r="NS140" s="444"/>
      <c r="NT140" s="444"/>
      <c r="NU140" s="444"/>
      <c r="NV140" s="444"/>
      <c r="NW140" s="444"/>
      <c r="NX140" s="444"/>
      <c r="NY140" s="444"/>
      <c r="NZ140" s="444"/>
      <c r="OA140" s="444"/>
      <c r="OB140" s="444"/>
      <c r="OC140" s="444"/>
      <c r="OD140" s="444"/>
      <c r="OE140" s="444"/>
      <c r="OF140" s="444"/>
      <c r="OG140" s="444"/>
      <c r="OH140" s="444"/>
      <c r="OI140" s="444"/>
      <c r="OJ140" s="444"/>
      <c r="OK140" s="444"/>
      <c r="OL140" s="444"/>
      <c r="OM140" s="444"/>
      <c r="ON140" s="444"/>
      <c r="OO140" s="444"/>
      <c r="OP140" s="444"/>
      <c r="OQ140" s="444"/>
      <c r="OR140" s="444"/>
      <c r="OS140" s="444"/>
      <c r="OT140" s="444"/>
      <c r="OU140" s="444"/>
      <c r="OV140" s="444"/>
      <c r="OW140" s="444"/>
      <c r="OX140" s="444"/>
      <c r="OY140" s="444"/>
      <c r="OZ140" s="444"/>
      <c r="PA140" s="444"/>
      <c r="PB140" s="444"/>
      <c r="PC140" s="444"/>
      <c r="PD140" s="444"/>
      <c r="PE140" s="444"/>
      <c r="PF140" s="444"/>
      <c r="PG140" s="444"/>
      <c r="PH140" s="444"/>
      <c r="PI140" s="444"/>
      <c r="PJ140" s="444"/>
      <c r="PK140" s="444"/>
      <c r="PL140" s="444"/>
      <c r="PM140" s="444"/>
      <c r="PN140" s="444"/>
      <c r="PO140" s="444"/>
      <c r="PP140" s="444"/>
      <c r="PQ140" s="444"/>
      <c r="PR140" s="444"/>
      <c r="PS140" s="444"/>
      <c r="PT140" s="444"/>
      <c r="PU140" s="444"/>
      <c r="PV140" s="444"/>
      <c r="PW140" s="444"/>
      <c r="PX140" s="444"/>
      <c r="PY140" s="444"/>
      <c r="PZ140" s="444"/>
      <c r="QA140" s="444"/>
      <c r="QB140" s="444"/>
      <c r="QC140" s="444"/>
      <c r="QD140" s="444"/>
      <c r="QE140" s="444"/>
      <c r="QF140" s="444"/>
      <c r="QG140" s="444"/>
      <c r="QH140" s="444"/>
      <c r="QI140" s="444"/>
      <c r="QJ140" s="444"/>
      <c r="QK140" s="444"/>
      <c r="QL140" s="444"/>
      <c r="QM140" s="444"/>
      <c r="QN140" s="444"/>
      <c r="QO140" s="444"/>
      <c r="QP140" s="444"/>
      <c r="QQ140" s="444"/>
      <c r="QR140" s="444"/>
      <c r="QS140" s="444"/>
      <c r="QT140" s="444"/>
      <c r="QU140" s="444"/>
      <c r="QV140" s="444"/>
      <c r="QW140" s="444"/>
      <c r="QX140" s="444"/>
      <c r="QY140" s="444"/>
      <c r="QZ140" s="444"/>
      <c r="RA140" s="444"/>
      <c r="RB140" s="444"/>
      <c r="RC140" s="444"/>
      <c r="RD140" s="444"/>
      <c r="RE140" s="444"/>
      <c r="RF140" s="444"/>
      <c r="RG140" s="444"/>
      <c r="RH140" s="444"/>
      <c r="RI140" s="444"/>
      <c r="RJ140" s="444"/>
      <c r="RK140" s="444"/>
      <c r="RL140" s="444"/>
      <c r="RM140" s="444"/>
      <c r="RN140" s="444"/>
      <c r="RO140" s="444"/>
      <c r="RP140" s="444"/>
      <c r="RQ140" s="444"/>
      <c r="RR140" s="444"/>
      <c r="RS140" s="444"/>
      <c r="RT140" s="444"/>
      <c r="RU140" s="444"/>
      <c r="RV140" s="444"/>
      <c r="RW140" s="444"/>
      <c r="RX140" s="444"/>
      <c r="RY140" s="444"/>
      <c r="RZ140" s="444"/>
      <c r="SA140" s="444"/>
      <c r="SB140" s="444"/>
      <c r="SC140" s="444"/>
      <c r="SD140" s="444"/>
      <c r="SE140" s="444"/>
      <c r="SF140" s="444"/>
      <c r="SG140" s="444"/>
      <c r="SH140" s="444"/>
      <c r="SI140" s="444"/>
      <c r="SJ140" s="444"/>
      <c r="SK140" s="444"/>
      <c r="SL140" s="444"/>
      <c r="SM140" s="444"/>
      <c r="SN140" s="444"/>
      <c r="SO140" s="444"/>
      <c r="SP140" s="444"/>
      <c r="SQ140" s="444"/>
      <c r="SR140" s="444"/>
      <c r="SS140" s="444"/>
      <c r="ST140" s="444"/>
      <c r="SU140" s="444"/>
      <c r="SV140" s="444"/>
      <c r="SW140" s="444"/>
      <c r="SX140" s="444"/>
      <c r="SY140" s="444"/>
      <c r="SZ140" s="444"/>
      <c r="TA140" s="444"/>
      <c r="TB140" s="444"/>
      <c r="TC140" s="444"/>
      <c r="TD140" s="444"/>
      <c r="TE140" s="444"/>
      <c r="TF140" s="444"/>
      <c r="TG140" s="444"/>
      <c r="TH140" s="444"/>
      <c r="TI140" s="444"/>
      <c r="TJ140" s="444"/>
      <c r="TK140" s="444"/>
      <c r="TL140" s="444"/>
      <c r="TM140" s="444"/>
      <c r="TN140" s="444"/>
      <c r="TO140" s="444"/>
      <c r="TP140" s="444"/>
      <c r="TQ140" s="444"/>
      <c r="TR140" s="444"/>
      <c r="TS140" s="444"/>
      <c r="TT140" s="444"/>
      <c r="TU140" s="444"/>
      <c r="TV140" s="444"/>
      <c r="TW140" s="444"/>
      <c r="TX140" s="444"/>
      <c r="TY140" s="444"/>
      <c r="TZ140" s="444"/>
      <c r="UA140" s="444"/>
      <c r="UB140" s="444"/>
      <c r="UC140" s="444"/>
      <c r="UD140" s="444"/>
      <c r="UE140" s="444"/>
      <c r="UF140" s="444"/>
      <c r="UG140" s="444"/>
      <c r="UH140" s="444"/>
      <c r="UI140" s="444"/>
      <c r="UJ140" s="444"/>
      <c r="UK140" s="444"/>
      <c r="UL140" s="444"/>
      <c r="UM140" s="444"/>
      <c r="UN140" s="444"/>
      <c r="UO140" s="444"/>
      <c r="UP140" s="444"/>
      <c r="UQ140" s="444"/>
      <c r="UR140" s="444"/>
      <c r="US140" s="444"/>
      <c r="UT140" s="444"/>
      <c r="UU140" s="444"/>
      <c r="UV140" s="444"/>
      <c r="UW140" s="444"/>
      <c r="UX140" s="444"/>
      <c r="UY140" s="444"/>
      <c r="UZ140" s="444"/>
      <c r="VA140" s="444"/>
      <c r="VB140" s="444"/>
      <c r="VC140" s="444"/>
      <c r="VD140" s="444"/>
      <c r="VE140" s="444"/>
      <c r="VF140" s="444"/>
      <c r="VG140" s="444"/>
      <c r="VH140" s="444"/>
      <c r="VI140" s="444"/>
      <c r="VJ140" s="444"/>
      <c r="VK140" s="444"/>
      <c r="VL140" s="444"/>
      <c r="VM140" s="444"/>
      <c r="VN140" s="444"/>
      <c r="VO140" s="444"/>
      <c r="VP140" s="444"/>
      <c r="VQ140" s="444"/>
      <c r="VR140" s="444"/>
      <c r="VS140" s="444"/>
      <c r="VT140" s="444"/>
      <c r="VU140" s="444"/>
      <c r="VV140" s="444"/>
      <c r="VW140" s="444"/>
      <c r="VX140" s="444"/>
      <c r="VY140" s="444"/>
      <c r="VZ140" s="444"/>
      <c r="WA140" s="444"/>
      <c r="WB140" s="444"/>
      <c r="WC140" s="444"/>
      <c r="WD140" s="444"/>
      <c r="WE140" s="444"/>
      <c r="WF140" s="444"/>
      <c r="WG140" s="444"/>
      <c r="WH140" s="444"/>
      <c r="WI140" s="444"/>
      <c r="WJ140" s="444"/>
      <c r="WK140" s="444"/>
      <c r="WL140" s="444"/>
      <c r="WM140" s="444"/>
      <c r="WN140" s="444"/>
      <c r="WO140" s="444"/>
      <c r="WP140" s="444"/>
      <c r="WQ140" s="444"/>
      <c r="WR140" s="444"/>
      <c r="WS140" s="444"/>
      <c r="WT140" s="444"/>
      <c r="WU140" s="444"/>
      <c r="WV140" s="444"/>
      <c r="WW140" s="444"/>
      <c r="WX140" s="444"/>
      <c r="WY140" s="444"/>
      <c r="WZ140" s="444"/>
      <c r="XA140" s="444"/>
      <c r="XB140" s="444"/>
      <c r="XC140" s="444"/>
      <c r="XD140" s="444"/>
      <c r="XE140" s="444"/>
      <c r="XF140" s="444"/>
      <c r="XG140" s="738"/>
    </row>
    <row r="141" spans="1:631" s="740" customFormat="1" ht="14.4">
      <c r="A141" s="444"/>
      <c r="B141" s="1163" t="s">
        <v>779</v>
      </c>
      <c r="C141" s="1164" t="s">
        <v>863</v>
      </c>
      <c r="D141" s="1172"/>
      <c r="E141" s="374">
        <f t="shared" si="47"/>
        <v>0</v>
      </c>
      <c r="F141" s="1166"/>
      <c r="G141" s="1167">
        <v>1</v>
      </c>
      <c r="H141" s="1168">
        <f t="shared" si="27"/>
        <v>0</v>
      </c>
      <c r="I141" s="1169"/>
      <c r="J141" s="1169"/>
      <c r="K141" s="447">
        <f t="shared" si="48"/>
        <v>0</v>
      </c>
      <c r="L141" s="448">
        <v>0</v>
      </c>
      <c r="M141" s="447"/>
      <c r="N141" s="1170"/>
      <c r="O141" s="1170"/>
      <c r="P141" s="449"/>
      <c r="Q141" s="1170"/>
      <c r="R141" s="449"/>
      <c r="S141" s="450"/>
      <c r="T141" s="449"/>
      <c r="U141" s="451"/>
      <c r="V141" s="450"/>
      <c r="W141" s="449"/>
      <c r="X141" s="449"/>
      <c r="Y141" s="452"/>
      <c r="Z141" s="450"/>
      <c r="AA141" s="453"/>
      <c r="AB141" s="1171"/>
      <c r="AC141" s="444"/>
      <c r="AD141" s="444"/>
      <c r="AE141" s="444"/>
      <c r="AF141" s="444"/>
      <c r="AG141" s="444"/>
      <c r="AH141" s="444"/>
      <c r="AI141" s="444"/>
      <c r="AJ141" s="444"/>
      <c r="AK141" s="444"/>
      <c r="AL141" s="444"/>
      <c r="AM141" s="444"/>
      <c r="AN141" s="444"/>
      <c r="AO141" s="444"/>
      <c r="AP141" s="444"/>
      <c r="AQ141" s="444"/>
      <c r="AR141" s="444"/>
      <c r="AS141" s="444"/>
      <c r="AT141" s="444"/>
      <c r="AU141" s="444"/>
      <c r="AV141" s="444"/>
      <c r="AW141" s="444"/>
      <c r="AX141" s="444"/>
      <c r="AY141" s="444"/>
      <c r="AZ141" s="444"/>
      <c r="BA141" s="444"/>
      <c r="BB141" s="444"/>
      <c r="BC141" s="444"/>
      <c r="BD141" s="444"/>
      <c r="BE141" s="444"/>
      <c r="BF141" s="444"/>
      <c r="BG141" s="444"/>
      <c r="BH141" s="444"/>
      <c r="BI141" s="444"/>
      <c r="BJ141" s="444"/>
      <c r="BK141" s="444"/>
      <c r="BL141" s="444"/>
      <c r="BM141" s="444"/>
      <c r="BN141" s="444"/>
      <c r="BO141" s="444"/>
      <c r="BP141" s="444"/>
      <c r="BQ141" s="444"/>
      <c r="BR141" s="444"/>
      <c r="BS141" s="444"/>
      <c r="BT141" s="444"/>
      <c r="BU141" s="444"/>
      <c r="BV141" s="444"/>
      <c r="BW141" s="444"/>
      <c r="BX141" s="444"/>
      <c r="BY141" s="444"/>
      <c r="BZ141" s="444"/>
      <c r="CA141" s="444"/>
      <c r="CB141" s="444"/>
      <c r="CC141" s="444"/>
      <c r="CD141" s="444"/>
      <c r="CE141" s="444"/>
      <c r="CF141" s="444"/>
      <c r="CG141" s="444"/>
      <c r="CH141" s="444"/>
      <c r="CI141" s="444"/>
      <c r="CJ141" s="444"/>
      <c r="CK141" s="444"/>
      <c r="CL141" s="444"/>
      <c r="CM141" s="444"/>
      <c r="CN141" s="444"/>
      <c r="CO141" s="444"/>
      <c r="CP141" s="444"/>
      <c r="CQ141" s="444"/>
      <c r="CR141" s="444"/>
      <c r="CS141" s="444"/>
      <c r="CT141" s="444"/>
      <c r="CU141" s="444"/>
      <c r="CV141" s="444"/>
      <c r="CW141" s="444"/>
      <c r="CX141" s="444"/>
      <c r="CY141" s="444"/>
      <c r="CZ141" s="444"/>
      <c r="DA141" s="444"/>
      <c r="DB141" s="444"/>
      <c r="DC141" s="444"/>
      <c r="DD141" s="444"/>
      <c r="DE141" s="444"/>
      <c r="DF141" s="444"/>
      <c r="DG141" s="444"/>
      <c r="DH141" s="444"/>
      <c r="DI141" s="444"/>
      <c r="DJ141" s="444"/>
      <c r="DK141" s="444"/>
      <c r="DL141" s="444"/>
      <c r="DM141" s="444"/>
      <c r="DN141" s="444"/>
      <c r="DO141" s="444"/>
      <c r="DP141" s="444"/>
      <c r="DQ141" s="444"/>
      <c r="DR141" s="444"/>
      <c r="DS141" s="444"/>
      <c r="DT141" s="444"/>
      <c r="DU141" s="444"/>
      <c r="DV141" s="444"/>
      <c r="DW141" s="444"/>
      <c r="DX141" s="444"/>
      <c r="DY141" s="444"/>
      <c r="DZ141" s="444"/>
      <c r="EA141" s="444"/>
      <c r="EB141" s="444"/>
      <c r="EC141" s="444"/>
      <c r="ED141" s="444"/>
      <c r="EE141" s="444"/>
      <c r="EF141" s="444"/>
      <c r="EG141" s="444"/>
      <c r="EH141" s="444"/>
      <c r="EI141" s="444"/>
      <c r="EJ141" s="444"/>
      <c r="EK141" s="444"/>
      <c r="EL141" s="444"/>
      <c r="EM141" s="444"/>
      <c r="EN141" s="444"/>
      <c r="EO141" s="444"/>
      <c r="EP141" s="444"/>
      <c r="EQ141" s="444"/>
      <c r="ER141" s="444"/>
      <c r="ES141" s="444"/>
      <c r="ET141" s="444"/>
      <c r="EU141" s="444"/>
      <c r="EV141" s="444"/>
      <c r="EW141" s="444"/>
      <c r="EX141" s="444"/>
      <c r="EY141" s="444"/>
      <c r="EZ141" s="444"/>
      <c r="FA141" s="444"/>
      <c r="FB141" s="444"/>
      <c r="FC141" s="444"/>
      <c r="FD141" s="444"/>
      <c r="FE141" s="444"/>
      <c r="FF141" s="444"/>
      <c r="FG141" s="444"/>
      <c r="FH141" s="444"/>
      <c r="FI141" s="444"/>
      <c r="FJ141" s="444"/>
      <c r="FK141" s="444"/>
      <c r="FL141" s="444"/>
      <c r="FM141" s="444"/>
      <c r="FN141" s="444"/>
      <c r="FO141" s="444"/>
      <c r="FP141" s="444"/>
      <c r="FQ141" s="444"/>
      <c r="FR141" s="444"/>
      <c r="FS141" s="444"/>
      <c r="FT141" s="444"/>
      <c r="FU141" s="444"/>
      <c r="FV141" s="444"/>
      <c r="FW141" s="444"/>
      <c r="FX141" s="444"/>
      <c r="FY141" s="444"/>
      <c r="FZ141" s="444"/>
      <c r="GA141" s="444"/>
      <c r="GB141" s="444"/>
      <c r="GC141" s="444"/>
      <c r="GD141" s="444"/>
      <c r="GE141" s="444"/>
      <c r="GF141" s="444"/>
      <c r="GG141" s="444"/>
      <c r="GH141" s="444"/>
      <c r="GI141" s="444"/>
      <c r="GJ141" s="444"/>
      <c r="GK141" s="444"/>
      <c r="GL141" s="444"/>
      <c r="GM141" s="444"/>
      <c r="GN141" s="444"/>
      <c r="GO141" s="444"/>
      <c r="GP141" s="444"/>
      <c r="GQ141" s="444"/>
      <c r="GR141" s="444"/>
      <c r="GS141" s="444"/>
      <c r="GT141" s="444"/>
      <c r="GU141" s="444"/>
      <c r="GV141" s="444"/>
      <c r="GW141" s="444"/>
      <c r="GX141" s="444"/>
      <c r="GY141" s="444"/>
      <c r="GZ141" s="444"/>
      <c r="HA141" s="444"/>
      <c r="HB141" s="444"/>
      <c r="HC141" s="444"/>
      <c r="HD141" s="444"/>
      <c r="HE141" s="444"/>
      <c r="HF141" s="444"/>
      <c r="HG141" s="444"/>
      <c r="HH141" s="444"/>
      <c r="HI141" s="444"/>
      <c r="HJ141" s="444"/>
      <c r="HK141" s="444"/>
      <c r="HL141" s="444"/>
      <c r="HM141" s="444"/>
      <c r="HN141" s="444"/>
      <c r="HO141" s="444"/>
      <c r="HP141" s="444"/>
      <c r="HQ141" s="444"/>
      <c r="HR141" s="444"/>
      <c r="HS141" s="444"/>
      <c r="HT141" s="444"/>
      <c r="HU141" s="444"/>
      <c r="HV141" s="444"/>
      <c r="HW141" s="444"/>
      <c r="HX141" s="444"/>
      <c r="HY141" s="444"/>
      <c r="HZ141" s="444"/>
      <c r="IA141" s="444"/>
      <c r="IB141" s="444"/>
      <c r="IC141" s="444"/>
      <c r="ID141" s="444"/>
      <c r="IE141" s="444"/>
      <c r="IF141" s="444"/>
      <c r="IG141" s="444"/>
      <c r="IH141" s="444"/>
      <c r="II141" s="444"/>
      <c r="IJ141" s="444"/>
      <c r="IK141" s="444"/>
      <c r="IL141" s="444"/>
      <c r="IM141" s="444"/>
      <c r="IN141" s="444"/>
      <c r="IO141" s="444"/>
      <c r="IP141" s="444"/>
      <c r="IQ141" s="444"/>
      <c r="IR141" s="444"/>
      <c r="IS141" s="444"/>
      <c r="IT141" s="444"/>
      <c r="IU141" s="444"/>
      <c r="IV141" s="444"/>
      <c r="IW141" s="444"/>
      <c r="IX141" s="444"/>
      <c r="IY141" s="444"/>
      <c r="IZ141" s="444"/>
      <c r="JA141" s="444"/>
      <c r="JB141" s="444"/>
      <c r="JC141" s="444"/>
      <c r="JD141" s="444"/>
      <c r="JE141" s="444"/>
      <c r="JF141" s="444"/>
      <c r="JG141" s="444"/>
      <c r="JH141" s="444"/>
      <c r="JI141" s="444"/>
      <c r="JJ141" s="444"/>
      <c r="JK141" s="444"/>
      <c r="JL141" s="444"/>
      <c r="JM141" s="444"/>
      <c r="JN141" s="444"/>
      <c r="JO141" s="444"/>
      <c r="JP141" s="444"/>
      <c r="JQ141" s="444"/>
      <c r="JR141" s="444"/>
      <c r="JS141" s="444"/>
      <c r="JT141" s="444"/>
      <c r="JU141" s="444"/>
      <c r="JV141" s="444"/>
      <c r="JW141" s="444"/>
      <c r="JX141" s="444"/>
      <c r="JY141" s="444"/>
      <c r="JZ141" s="444"/>
      <c r="KA141" s="444"/>
      <c r="KB141" s="444"/>
      <c r="KC141" s="444"/>
      <c r="KD141" s="444"/>
      <c r="KE141" s="444"/>
      <c r="KF141" s="444"/>
      <c r="KG141" s="444"/>
      <c r="KH141" s="444"/>
      <c r="KI141" s="444"/>
      <c r="KJ141" s="444"/>
      <c r="KK141" s="444"/>
      <c r="KL141" s="444"/>
      <c r="KM141" s="444"/>
      <c r="KN141" s="444"/>
      <c r="KO141" s="444"/>
      <c r="KP141" s="444"/>
      <c r="KQ141" s="444"/>
      <c r="KR141" s="444"/>
      <c r="KS141" s="444"/>
      <c r="KT141" s="444"/>
      <c r="KU141" s="444"/>
      <c r="KV141" s="444"/>
      <c r="KW141" s="444"/>
      <c r="KX141" s="444"/>
      <c r="KY141" s="444"/>
      <c r="KZ141" s="444"/>
      <c r="LA141" s="444"/>
      <c r="LB141" s="444"/>
      <c r="LC141" s="444"/>
      <c r="LD141" s="444"/>
      <c r="LE141" s="444"/>
      <c r="LF141" s="444"/>
      <c r="LG141" s="444"/>
      <c r="LH141" s="444"/>
      <c r="LI141" s="444"/>
      <c r="LJ141" s="444"/>
      <c r="LK141" s="444"/>
      <c r="LL141" s="444"/>
      <c r="LM141" s="444"/>
      <c r="LN141" s="444"/>
      <c r="LO141" s="444"/>
      <c r="LP141" s="444"/>
      <c r="LQ141" s="444"/>
      <c r="LR141" s="444"/>
      <c r="LS141" s="444"/>
      <c r="LT141" s="444"/>
      <c r="LU141" s="444"/>
      <c r="LV141" s="444"/>
      <c r="LW141" s="444"/>
      <c r="LX141" s="444"/>
      <c r="LY141" s="444"/>
      <c r="LZ141" s="444"/>
      <c r="MA141" s="444"/>
      <c r="MB141" s="444"/>
      <c r="MC141" s="444"/>
      <c r="MD141" s="444"/>
      <c r="ME141" s="444"/>
      <c r="MF141" s="444"/>
      <c r="MG141" s="444"/>
      <c r="MH141" s="444"/>
      <c r="MI141" s="444"/>
      <c r="MJ141" s="444"/>
      <c r="MK141" s="444"/>
      <c r="ML141" s="444"/>
      <c r="MM141" s="444"/>
      <c r="MN141" s="444"/>
      <c r="MO141" s="444"/>
      <c r="MP141" s="444"/>
      <c r="MQ141" s="444"/>
      <c r="MR141" s="444"/>
      <c r="MS141" s="444"/>
      <c r="MT141" s="444"/>
      <c r="MU141" s="444"/>
      <c r="MV141" s="444"/>
      <c r="MW141" s="444"/>
      <c r="MX141" s="444"/>
      <c r="MY141" s="444"/>
      <c r="MZ141" s="444"/>
      <c r="NA141" s="444"/>
      <c r="NB141" s="444"/>
      <c r="NC141" s="444"/>
      <c r="ND141" s="444"/>
      <c r="NE141" s="444"/>
      <c r="NF141" s="444"/>
      <c r="NG141" s="444"/>
      <c r="NH141" s="444"/>
      <c r="NI141" s="444"/>
      <c r="NJ141" s="444"/>
      <c r="NK141" s="444"/>
      <c r="NL141" s="444"/>
      <c r="NM141" s="444"/>
      <c r="NN141" s="444"/>
      <c r="NO141" s="444"/>
      <c r="NP141" s="444"/>
      <c r="NQ141" s="444"/>
      <c r="NR141" s="444"/>
      <c r="NS141" s="444"/>
      <c r="NT141" s="444"/>
      <c r="NU141" s="444"/>
      <c r="NV141" s="444"/>
      <c r="NW141" s="444"/>
      <c r="NX141" s="444"/>
      <c r="NY141" s="444"/>
      <c r="NZ141" s="444"/>
      <c r="OA141" s="444"/>
      <c r="OB141" s="444"/>
      <c r="OC141" s="444"/>
      <c r="OD141" s="444"/>
      <c r="OE141" s="444"/>
      <c r="OF141" s="444"/>
      <c r="OG141" s="444"/>
      <c r="OH141" s="444"/>
      <c r="OI141" s="444"/>
      <c r="OJ141" s="444"/>
      <c r="OK141" s="444"/>
      <c r="OL141" s="444"/>
      <c r="OM141" s="444"/>
      <c r="ON141" s="444"/>
      <c r="OO141" s="444"/>
      <c r="OP141" s="444"/>
      <c r="OQ141" s="444"/>
      <c r="OR141" s="444"/>
      <c r="OS141" s="444"/>
      <c r="OT141" s="444"/>
      <c r="OU141" s="444"/>
      <c r="OV141" s="444"/>
      <c r="OW141" s="444"/>
      <c r="OX141" s="444"/>
      <c r="OY141" s="444"/>
      <c r="OZ141" s="444"/>
      <c r="PA141" s="444"/>
      <c r="PB141" s="444"/>
      <c r="PC141" s="444"/>
      <c r="PD141" s="444"/>
      <c r="PE141" s="444"/>
      <c r="PF141" s="444"/>
      <c r="PG141" s="444"/>
      <c r="PH141" s="444"/>
      <c r="PI141" s="444"/>
      <c r="PJ141" s="444"/>
      <c r="PK141" s="444"/>
      <c r="PL141" s="444"/>
      <c r="PM141" s="444"/>
      <c r="PN141" s="444"/>
      <c r="PO141" s="444"/>
      <c r="PP141" s="444"/>
      <c r="PQ141" s="444"/>
      <c r="PR141" s="444"/>
      <c r="PS141" s="444"/>
      <c r="PT141" s="444"/>
      <c r="PU141" s="444"/>
      <c r="PV141" s="444"/>
      <c r="PW141" s="444"/>
      <c r="PX141" s="444"/>
      <c r="PY141" s="444"/>
      <c r="PZ141" s="444"/>
      <c r="QA141" s="444"/>
      <c r="QB141" s="444"/>
      <c r="QC141" s="444"/>
      <c r="QD141" s="444"/>
      <c r="QE141" s="444"/>
      <c r="QF141" s="444"/>
      <c r="QG141" s="444"/>
      <c r="QH141" s="444"/>
      <c r="QI141" s="444"/>
      <c r="QJ141" s="444"/>
      <c r="QK141" s="444"/>
      <c r="QL141" s="444"/>
      <c r="QM141" s="444"/>
      <c r="QN141" s="444"/>
      <c r="QO141" s="444"/>
      <c r="QP141" s="444"/>
      <c r="QQ141" s="444"/>
      <c r="QR141" s="444"/>
      <c r="QS141" s="444"/>
      <c r="QT141" s="444"/>
      <c r="QU141" s="444"/>
      <c r="QV141" s="444"/>
      <c r="QW141" s="444"/>
      <c r="QX141" s="444"/>
      <c r="QY141" s="444"/>
      <c r="QZ141" s="444"/>
      <c r="RA141" s="444"/>
      <c r="RB141" s="444"/>
      <c r="RC141" s="444"/>
      <c r="RD141" s="444"/>
      <c r="RE141" s="444"/>
      <c r="RF141" s="444"/>
      <c r="RG141" s="444"/>
      <c r="RH141" s="444"/>
      <c r="RI141" s="444"/>
      <c r="RJ141" s="444"/>
      <c r="RK141" s="444"/>
      <c r="RL141" s="444"/>
      <c r="RM141" s="444"/>
      <c r="RN141" s="444"/>
      <c r="RO141" s="444"/>
      <c r="RP141" s="444"/>
      <c r="RQ141" s="444"/>
      <c r="RR141" s="444"/>
      <c r="RS141" s="444"/>
      <c r="RT141" s="444"/>
      <c r="RU141" s="444"/>
      <c r="RV141" s="444"/>
      <c r="RW141" s="444"/>
      <c r="RX141" s="444"/>
      <c r="RY141" s="444"/>
      <c r="RZ141" s="444"/>
      <c r="SA141" s="444"/>
      <c r="SB141" s="444"/>
      <c r="SC141" s="444"/>
      <c r="SD141" s="444"/>
      <c r="SE141" s="444"/>
      <c r="SF141" s="444"/>
      <c r="SG141" s="444"/>
      <c r="SH141" s="444"/>
      <c r="SI141" s="444"/>
      <c r="SJ141" s="444"/>
      <c r="SK141" s="444"/>
      <c r="SL141" s="444"/>
      <c r="SM141" s="444"/>
      <c r="SN141" s="444"/>
      <c r="SO141" s="444"/>
      <c r="SP141" s="444"/>
      <c r="SQ141" s="444"/>
      <c r="SR141" s="444"/>
      <c r="SS141" s="444"/>
      <c r="ST141" s="444"/>
      <c r="SU141" s="444"/>
      <c r="SV141" s="444"/>
      <c r="SW141" s="444"/>
      <c r="SX141" s="444"/>
      <c r="SY141" s="444"/>
      <c r="SZ141" s="444"/>
      <c r="TA141" s="444"/>
      <c r="TB141" s="444"/>
      <c r="TC141" s="444"/>
      <c r="TD141" s="444"/>
      <c r="TE141" s="444"/>
      <c r="TF141" s="444"/>
      <c r="TG141" s="444"/>
      <c r="TH141" s="444"/>
      <c r="TI141" s="444"/>
      <c r="TJ141" s="444"/>
      <c r="TK141" s="444"/>
      <c r="TL141" s="444"/>
      <c r="TM141" s="444"/>
      <c r="TN141" s="444"/>
      <c r="TO141" s="444"/>
      <c r="TP141" s="444"/>
      <c r="TQ141" s="444"/>
      <c r="TR141" s="444"/>
      <c r="TS141" s="444"/>
      <c r="TT141" s="444"/>
      <c r="TU141" s="444"/>
      <c r="TV141" s="444"/>
      <c r="TW141" s="444"/>
      <c r="TX141" s="444"/>
      <c r="TY141" s="444"/>
      <c r="TZ141" s="444"/>
      <c r="UA141" s="444"/>
      <c r="UB141" s="444"/>
      <c r="UC141" s="444"/>
      <c r="UD141" s="444"/>
      <c r="UE141" s="444"/>
      <c r="UF141" s="444"/>
      <c r="UG141" s="444"/>
      <c r="UH141" s="444"/>
      <c r="UI141" s="444"/>
      <c r="UJ141" s="444"/>
      <c r="UK141" s="444"/>
      <c r="UL141" s="444"/>
      <c r="UM141" s="444"/>
      <c r="UN141" s="444"/>
      <c r="UO141" s="444"/>
      <c r="UP141" s="444"/>
      <c r="UQ141" s="444"/>
      <c r="UR141" s="444"/>
      <c r="US141" s="444"/>
      <c r="UT141" s="444"/>
      <c r="UU141" s="444"/>
      <c r="UV141" s="444"/>
      <c r="UW141" s="444"/>
      <c r="UX141" s="444"/>
      <c r="UY141" s="444"/>
      <c r="UZ141" s="444"/>
      <c r="VA141" s="444"/>
      <c r="VB141" s="444"/>
      <c r="VC141" s="444"/>
      <c r="VD141" s="444"/>
      <c r="VE141" s="444"/>
      <c r="VF141" s="444"/>
      <c r="VG141" s="444"/>
      <c r="VH141" s="444"/>
      <c r="VI141" s="444"/>
      <c r="VJ141" s="444"/>
      <c r="VK141" s="444"/>
      <c r="VL141" s="444"/>
      <c r="VM141" s="444"/>
      <c r="VN141" s="444"/>
      <c r="VO141" s="444"/>
      <c r="VP141" s="444"/>
      <c r="VQ141" s="444"/>
      <c r="VR141" s="444"/>
      <c r="VS141" s="444"/>
      <c r="VT141" s="444"/>
      <c r="VU141" s="444"/>
      <c r="VV141" s="444"/>
      <c r="VW141" s="444"/>
      <c r="VX141" s="444"/>
      <c r="VY141" s="444"/>
      <c r="VZ141" s="444"/>
      <c r="WA141" s="444"/>
      <c r="WB141" s="444"/>
      <c r="WC141" s="444"/>
      <c r="WD141" s="444"/>
      <c r="WE141" s="444"/>
      <c r="WF141" s="444"/>
      <c r="WG141" s="444"/>
      <c r="WH141" s="444"/>
      <c r="WI141" s="444"/>
      <c r="WJ141" s="444"/>
      <c r="WK141" s="444"/>
      <c r="WL141" s="444"/>
      <c r="WM141" s="444"/>
      <c r="WN141" s="444"/>
      <c r="WO141" s="444"/>
      <c r="WP141" s="444"/>
      <c r="WQ141" s="444"/>
      <c r="WR141" s="444"/>
      <c r="WS141" s="444"/>
      <c r="WT141" s="444"/>
      <c r="WU141" s="444"/>
      <c r="WV141" s="444"/>
      <c r="WW141" s="444"/>
      <c r="WX141" s="444"/>
      <c r="WY141" s="444"/>
      <c r="WZ141" s="444"/>
      <c r="XA141" s="444"/>
      <c r="XB141" s="444"/>
      <c r="XC141" s="444"/>
      <c r="XD141" s="444"/>
      <c r="XE141" s="444"/>
      <c r="XF141" s="444"/>
      <c r="XG141" s="738"/>
    </row>
    <row r="142" spans="1:631" s="740" customFormat="1" ht="14.4">
      <c r="A142" s="444"/>
      <c r="B142" s="1163" t="s">
        <v>779</v>
      </c>
      <c r="C142" s="1164" t="s">
        <v>1444</v>
      </c>
      <c r="D142" s="1172"/>
      <c r="E142" s="374">
        <f t="shared" si="47"/>
        <v>0</v>
      </c>
      <c r="F142" s="1166"/>
      <c r="G142" s="1167">
        <v>1</v>
      </c>
      <c r="H142" s="1168">
        <f t="shared" si="27"/>
        <v>0</v>
      </c>
      <c r="I142" s="1169"/>
      <c r="J142" s="1169"/>
      <c r="K142" s="447">
        <f t="shared" si="48"/>
        <v>0</v>
      </c>
      <c r="L142" s="448">
        <v>0</v>
      </c>
      <c r="M142" s="447"/>
      <c r="N142" s="1170"/>
      <c r="O142" s="1170"/>
      <c r="P142" s="449"/>
      <c r="Q142" s="1170"/>
      <c r="R142" s="449"/>
      <c r="S142" s="450"/>
      <c r="T142" s="449"/>
      <c r="U142" s="451"/>
      <c r="V142" s="450"/>
      <c r="W142" s="449"/>
      <c r="X142" s="449"/>
      <c r="Y142" s="452"/>
      <c r="Z142" s="450"/>
      <c r="AA142" s="453"/>
      <c r="AB142" s="1171"/>
      <c r="AC142" s="444"/>
      <c r="AD142" s="444"/>
      <c r="AE142" s="444"/>
      <c r="AF142" s="444"/>
      <c r="AG142" s="444"/>
      <c r="AH142" s="444"/>
      <c r="AI142" s="444"/>
      <c r="AJ142" s="444"/>
      <c r="AK142" s="444"/>
      <c r="AL142" s="444"/>
      <c r="AM142" s="444"/>
      <c r="AN142" s="444"/>
      <c r="AO142" s="444"/>
      <c r="AP142" s="444"/>
      <c r="AQ142" s="444"/>
      <c r="AR142" s="444"/>
      <c r="AS142" s="444"/>
      <c r="AT142" s="444"/>
      <c r="AU142" s="444"/>
      <c r="AV142" s="444"/>
      <c r="AW142" s="444"/>
      <c r="AX142" s="444"/>
      <c r="AY142" s="444"/>
      <c r="AZ142" s="444"/>
      <c r="BA142" s="444"/>
      <c r="BB142" s="444"/>
      <c r="BC142" s="444"/>
      <c r="BD142" s="444"/>
      <c r="BE142" s="444"/>
      <c r="BF142" s="444"/>
      <c r="BG142" s="444"/>
      <c r="BH142" s="444"/>
      <c r="BI142" s="444"/>
      <c r="BJ142" s="444"/>
      <c r="BK142" s="444"/>
      <c r="BL142" s="444"/>
      <c r="BM142" s="444"/>
      <c r="BN142" s="444"/>
      <c r="BO142" s="444"/>
      <c r="BP142" s="444"/>
      <c r="BQ142" s="444"/>
      <c r="BR142" s="444"/>
      <c r="BS142" s="444"/>
      <c r="BT142" s="444"/>
      <c r="BU142" s="444"/>
      <c r="BV142" s="444"/>
      <c r="BW142" s="444"/>
      <c r="BX142" s="444"/>
      <c r="BY142" s="444"/>
      <c r="BZ142" s="444"/>
      <c r="CA142" s="444"/>
      <c r="CB142" s="444"/>
      <c r="CC142" s="444"/>
      <c r="CD142" s="444"/>
      <c r="CE142" s="444"/>
      <c r="CF142" s="444"/>
      <c r="CG142" s="444"/>
      <c r="CH142" s="444"/>
      <c r="CI142" s="444"/>
      <c r="CJ142" s="444"/>
      <c r="CK142" s="444"/>
      <c r="CL142" s="444"/>
      <c r="CM142" s="444"/>
      <c r="CN142" s="444"/>
      <c r="CO142" s="444"/>
      <c r="CP142" s="444"/>
      <c r="CQ142" s="444"/>
      <c r="CR142" s="444"/>
      <c r="CS142" s="444"/>
      <c r="CT142" s="444"/>
      <c r="CU142" s="444"/>
      <c r="CV142" s="444"/>
      <c r="CW142" s="444"/>
      <c r="CX142" s="444"/>
      <c r="CY142" s="444"/>
      <c r="CZ142" s="444"/>
      <c r="DA142" s="444"/>
      <c r="DB142" s="444"/>
      <c r="DC142" s="444"/>
      <c r="DD142" s="444"/>
      <c r="DE142" s="444"/>
      <c r="DF142" s="444"/>
      <c r="DG142" s="444"/>
      <c r="DH142" s="444"/>
      <c r="DI142" s="444"/>
      <c r="DJ142" s="444"/>
      <c r="DK142" s="444"/>
      <c r="DL142" s="444"/>
      <c r="DM142" s="444"/>
      <c r="DN142" s="444"/>
      <c r="DO142" s="444"/>
      <c r="DP142" s="444"/>
      <c r="DQ142" s="444"/>
      <c r="DR142" s="444"/>
      <c r="DS142" s="444"/>
      <c r="DT142" s="444"/>
      <c r="DU142" s="444"/>
      <c r="DV142" s="444"/>
      <c r="DW142" s="444"/>
      <c r="DX142" s="444"/>
      <c r="DY142" s="444"/>
      <c r="DZ142" s="444"/>
      <c r="EA142" s="444"/>
      <c r="EB142" s="444"/>
      <c r="EC142" s="444"/>
      <c r="ED142" s="444"/>
      <c r="EE142" s="444"/>
      <c r="EF142" s="444"/>
      <c r="EG142" s="444"/>
      <c r="EH142" s="444"/>
      <c r="EI142" s="444"/>
      <c r="EJ142" s="444"/>
      <c r="EK142" s="444"/>
      <c r="EL142" s="444"/>
      <c r="EM142" s="444"/>
      <c r="EN142" s="444"/>
      <c r="EO142" s="444"/>
      <c r="EP142" s="444"/>
      <c r="EQ142" s="444"/>
      <c r="ER142" s="444"/>
      <c r="ES142" s="444"/>
      <c r="ET142" s="444"/>
      <c r="EU142" s="444"/>
      <c r="EV142" s="444"/>
      <c r="EW142" s="444"/>
      <c r="EX142" s="444"/>
      <c r="EY142" s="444"/>
      <c r="EZ142" s="444"/>
      <c r="FA142" s="444"/>
      <c r="FB142" s="444"/>
      <c r="FC142" s="444"/>
      <c r="FD142" s="444"/>
      <c r="FE142" s="444"/>
      <c r="FF142" s="444"/>
      <c r="FG142" s="444"/>
      <c r="FH142" s="444"/>
      <c r="FI142" s="444"/>
      <c r="FJ142" s="444"/>
      <c r="FK142" s="444"/>
      <c r="FL142" s="444"/>
      <c r="FM142" s="444"/>
      <c r="FN142" s="444"/>
      <c r="FO142" s="444"/>
      <c r="FP142" s="444"/>
      <c r="FQ142" s="444"/>
      <c r="FR142" s="444"/>
      <c r="FS142" s="444"/>
      <c r="FT142" s="444"/>
      <c r="FU142" s="444"/>
      <c r="FV142" s="444"/>
      <c r="FW142" s="444"/>
      <c r="FX142" s="444"/>
      <c r="FY142" s="444"/>
      <c r="FZ142" s="444"/>
      <c r="GA142" s="444"/>
      <c r="GB142" s="444"/>
      <c r="GC142" s="444"/>
      <c r="GD142" s="444"/>
      <c r="GE142" s="444"/>
      <c r="GF142" s="444"/>
      <c r="GG142" s="444"/>
      <c r="GH142" s="444"/>
      <c r="GI142" s="444"/>
      <c r="GJ142" s="444"/>
      <c r="GK142" s="444"/>
      <c r="GL142" s="444"/>
      <c r="GM142" s="444"/>
      <c r="GN142" s="444"/>
      <c r="GO142" s="444"/>
      <c r="GP142" s="444"/>
      <c r="GQ142" s="444"/>
      <c r="GR142" s="444"/>
      <c r="GS142" s="444"/>
      <c r="GT142" s="444"/>
      <c r="GU142" s="444"/>
      <c r="GV142" s="444"/>
      <c r="GW142" s="444"/>
      <c r="GX142" s="444"/>
      <c r="GY142" s="444"/>
      <c r="GZ142" s="444"/>
      <c r="HA142" s="444"/>
      <c r="HB142" s="444"/>
      <c r="HC142" s="444"/>
      <c r="HD142" s="444"/>
      <c r="HE142" s="444"/>
      <c r="HF142" s="444"/>
      <c r="HG142" s="444"/>
      <c r="HH142" s="444"/>
      <c r="HI142" s="444"/>
      <c r="HJ142" s="444"/>
      <c r="HK142" s="444"/>
      <c r="HL142" s="444"/>
      <c r="HM142" s="444"/>
      <c r="HN142" s="444"/>
      <c r="HO142" s="444"/>
      <c r="HP142" s="444"/>
      <c r="HQ142" s="444"/>
      <c r="HR142" s="444"/>
      <c r="HS142" s="444"/>
      <c r="HT142" s="444"/>
      <c r="HU142" s="444"/>
      <c r="HV142" s="444"/>
      <c r="HW142" s="444"/>
      <c r="HX142" s="444"/>
      <c r="HY142" s="444"/>
      <c r="HZ142" s="444"/>
      <c r="IA142" s="444"/>
      <c r="IB142" s="444"/>
      <c r="IC142" s="444"/>
      <c r="ID142" s="444"/>
      <c r="IE142" s="444"/>
      <c r="IF142" s="444"/>
      <c r="IG142" s="444"/>
      <c r="IH142" s="444"/>
      <c r="II142" s="444"/>
      <c r="IJ142" s="444"/>
      <c r="IK142" s="444"/>
      <c r="IL142" s="444"/>
      <c r="IM142" s="444"/>
      <c r="IN142" s="444"/>
      <c r="IO142" s="444"/>
      <c r="IP142" s="444"/>
      <c r="IQ142" s="444"/>
      <c r="IR142" s="444"/>
      <c r="IS142" s="444"/>
      <c r="IT142" s="444"/>
      <c r="IU142" s="444"/>
      <c r="IV142" s="444"/>
      <c r="IW142" s="444"/>
      <c r="IX142" s="444"/>
      <c r="IY142" s="444"/>
      <c r="IZ142" s="444"/>
      <c r="JA142" s="444"/>
      <c r="JB142" s="444"/>
      <c r="JC142" s="444"/>
      <c r="JD142" s="444"/>
      <c r="JE142" s="444"/>
      <c r="JF142" s="444"/>
      <c r="JG142" s="444"/>
      <c r="JH142" s="444"/>
      <c r="JI142" s="444"/>
      <c r="JJ142" s="444"/>
      <c r="JK142" s="444"/>
      <c r="JL142" s="444"/>
      <c r="JM142" s="444"/>
      <c r="JN142" s="444"/>
      <c r="JO142" s="444"/>
      <c r="JP142" s="444"/>
      <c r="JQ142" s="444"/>
      <c r="JR142" s="444"/>
      <c r="JS142" s="444"/>
      <c r="JT142" s="444"/>
      <c r="JU142" s="444"/>
      <c r="JV142" s="444"/>
      <c r="JW142" s="444"/>
      <c r="JX142" s="444"/>
      <c r="JY142" s="444"/>
      <c r="JZ142" s="444"/>
      <c r="KA142" s="444"/>
      <c r="KB142" s="444"/>
      <c r="KC142" s="444"/>
      <c r="KD142" s="444"/>
      <c r="KE142" s="444"/>
      <c r="KF142" s="444"/>
      <c r="KG142" s="444"/>
      <c r="KH142" s="444"/>
      <c r="KI142" s="444"/>
      <c r="KJ142" s="444"/>
      <c r="KK142" s="444"/>
      <c r="KL142" s="444"/>
      <c r="KM142" s="444"/>
      <c r="KN142" s="444"/>
      <c r="KO142" s="444"/>
      <c r="KP142" s="444"/>
      <c r="KQ142" s="444"/>
      <c r="KR142" s="444"/>
      <c r="KS142" s="444"/>
      <c r="KT142" s="444"/>
      <c r="KU142" s="444"/>
      <c r="KV142" s="444"/>
      <c r="KW142" s="444"/>
      <c r="KX142" s="444"/>
      <c r="KY142" s="444"/>
      <c r="KZ142" s="444"/>
      <c r="LA142" s="444"/>
      <c r="LB142" s="444"/>
      <c r="LC142" s="444"/>
      <c r="LD142" s="444"/>
      <c r="LE142" s="444"/>
      <c r="LF142" s="444"/>
      <c r="LG142" s="444"/>
      <c r="LH142" s="444"/>
      <c r="LI142" s="444"/>
      <c r="LJ142" s="444"/>
      <c r="LK142" s="444"/>
      <c r="LL142" s="444"/>
      <c r="LM142" s="444"/>
      <c r="LN142" s="444"/>
      <c r="LO142" s="444"/>
      <c r="LP142" s="444"/>
      <c r="LQ142" s="444"/>
      <c r="LR142" s="444"/>
      <c r="LS142" s="444"/>
      <c r="LT142" s="444"/>
      <c r="LU142" s="444"/>
      <c r="LV142" s="444"/>
      <c r="LW142" s="444"/>
      <c r="LX142" s="444"/>
      <c r="LY142" s="444"/>
      <c r="LZ142" s="444"/>
      <c r="MA142" s="444"/>
      <c r="MB142" s="444"/>
      <c r="MC142" s="444"/>
      <c r="MD142" s="444"/>
      <c r="ME142" s="444"/>
      <c r="MF142" s="444"/>
      <c r="MG142" s="444"/>
      <c r="MH142" s="444"/>
      <c r="MI142" s="444"/>
      <c r="MJ142" s="444"/>
      <c r="MK142" s="444"/>
      <c r="ML142" s="444"/>
      <c r="MM142" s="444"/>
      <c r="MN142" s="444"/>
      <c r="MO142" s="444"/>
      <c r="MP142" s="444"/>
      <c r="MQ142" s="444"/>
      <c r="MR142" s="444"/>
      <c r="MS142" s="444"/>
      <c r="MT142" s="444"/>
      <c r="MU142" s="444"/>
      <c r="MV142" s="444"/>
      <c r="MW142" s="444"/>
      <c r="MX142" s="444"/>
      <c r="MY142" s="444"/>
      <c r="MZ142" s="444"/>
      <c r="NA142" s="444"/>
      <c r="NB142" s="444"/>
      <c r="NC142" s="444"/>
      <c r="ND142" s="444"/>
      <c r="NE142" s="444"/>
      <c r="NF142" s="444"/>
      <c r="NG142" s="444"/>
      <c r="NH142" s="444"/>
      <c r="NI142" s="444"/>
      <c r="NJ142" s="444"/>
      <c r="NK142" s="444"/>
      <c r="NL142" s="444"/>
      <c r="NM142" s="444"/>
      <c r="NN142" s="444"/>
      <c r="NO142" s="444"/>
      <c r="NP142" s="444"/>
      <c r="NQ142" s="444"/>
      <c r="NR142" s="444"/>
      <c r="NS142" s="444"/>
      <c r="NT142" s="444"/>
      <c r="NU142" s="444"/>
      <c r="NV142" s="444"/>
      <c r="NW142" s="444"/>
      <c r="NX142" s="444"/>
      <c r="NY142" s="444"/>
      <c r="NZ142" s="444"/>
      <c r="OA142" s="444"/>
      <c r="OB142" s="444"/>
      <c r="OC142" s="444"/>
      <c r="OD142" s="444"/>
      <c r="OE142" s="444"/>
      <c r="OF142" s="444"/>
      <c r="OG142" s="444"/>
      <c r="OH142" s="444"/>
      <c r="OI142" s="444"/>
      <c r="OJ142" s="444"/>
      <c r="OK142" s="444"/>
      <c r="OL142" s="444"/>
      <c r="OM142" s="444"/>
      <c r="ON142" s="444"/>
      <c r="OO142" s="444"/>
      <c r="OP142" s="444"/>
      <c r="OQ142" s="444"/>
      <c r="OR142" s="444"/>
      <c r="OS142" s="444"/>
      <c r="OT142" s="444"/>
      <c r="OU142" s="444"/>
      <c r="OV142" s="444"/>
      <c r="OW142" s="444"/>
      <c r="OX142" s="444"/>
      <c r="OY142" s="444"/>
      <c r="OZ142" s="444"/>
      <c r="PA142" s="444"/>
      <c r="PB142" s="444"/>
      <c r="PC142" s="444"/>
      <c r="PD142" s="444"/>
      <c r="PE142" s="444"/>
      <c r="PF142" s="444"/>
      <c r="PG142" s="444"/>
      <c r="PH142" s="444"/>
      <c r="PI142" s="444"/>
      <c r="PJ142" s="444"/>
      <c r="PK142" s="444"/>
      <c r="PL142" s="444"/>
      <c r="PM142" s="444"/>
      <c r="PN142" s="444"/>
      <c r="PO142" s="444"/>
      <c r="PP142" s="444"/>
      <c r="PQ142" s="444"/>
      <c r="PR142" s="444"/>
      <c r="PS142" s="444"/>
      <c r="PT142" s="444"/>
      <c r="PU142" s="444"/>
      <c r="PV142" s="444"/>
      <c r="PW142" s="444"/>
      <c r="PX142" s="444"/>
      <c r="PY142" s="444"/>
      <c r="PZ142" s="444"/>
      <c r="QA142" s="444"/>
      <c r="QB142" s="444"/>
      <c r="QC142" s="444"/>
      <c r="QD142" s="444"/>
      <c r="QE142" s="444"/>
      <c r="QF142" s="444"/>
      <c r="QG142" s="444"/>
      <c r="QH142" s="444"/>
      <c r="QI142" s="444"/>
      <c r="QJ142" s="444"/>
      <c r="QK142" s="444"/>
      <c r="QL142" s="444"/>
      <c r="QM142" s="444"/>
      <c r="QN142" s="444"/>
      <c r="QO142" s="444"/>
      <c r="QP142" s="444"/>
      <c r="QQ142" s="444"/>
      <c r="QR142" s="444"/>
      <c r="QS142" s="444"/>
      <c r="QT142" s="444"/>
      <c r="QU142" s="444"/>
      <c r="QV142" s="444"/>
      <c r="QW142" s="444"/>
      <c r="QX142" s="444"/>
      <c r="QY142" s="444"/>
      <c r="QZ142" s="444"/>
      <c r="RA142" s="444"/>
      <c r="RB142" s="444"/>
      <c r="RC142" s="444"/>
      <c r="RD142" s="444"/>
      <c r="RE142" s="444"/>
      <c r="RF142" s="444"/>
      <c r="RG142" s="444"/>
      <c r="RH142" s="444"/>
      <c r="RI142" s="444"/>
      <c r="RJ142" s="444"/>
      <c r="RK142" s="444"/>
      <c r="RL142" s="444"/>
      <c r="RM142" s="444"/>
      <c r="RN142" s="444"/>
      <c r="RO142" s="444"/>
      <c r="RP142" s="444"/>
      <c r="RQ142" s="444"/>
      <c r="RR142" s="444"/>
      <c r="RS142" s="444"/>
      <c r="RT142" s="444"/>
      <c r="RU142" s="444"/>
      <c r="RV142" s="444"/>
      <c r="RW142" s="444"/>
      <c r="RX142" s="444"/>
      <c r="RY142" s="444"/>
      <c r="RZ142" s="444"/>
      <c r="SA142" s="444"/>
      <c r="SB142" s="444"/>
      <c r="SC142" s="444"/>
      <c r="SD142" s="444"/>
      <c r="SE142" s="444"/>
      <c r="SF142" s="444"/>
      <c r="SG142" s="444"/>
      <c r="SH142" s="444"/>
      <c r="SI142" s="444"/>
      <c r="SJ142" s="444"/>
      <c r="SK142" s="444"/>
      <c r="SL142" s="444"/>
      <c r="SM142" s="444"/>
      <c r="SN142" s="444"/>
      <c r="SO142" s="444"/>
      <c r="SP142" s="444"/>
      <c r="SQ142" s="444"/>
      <c r="SR142" s="444"/>
      <c r="SS142" s="444"/>
      <c r="ST142" s="444"/>
      <c r="SU142" s="444"/>
      <c r="SV142" s="444"/>
      <c r="SW142" s="444"/>
      <c r="SX142" s="444"/>
      <c r="SY142" s="444"/>
      <c r="SZ142" s="444"/>
      <c r="TA142" s="444"/>
      <c r="TB142" s="444"/>
      <c r="TC142" s="444"/>
      <c r="TD142" s="444"/>
      <c r="TE142" s="444"/>
      <c r="TF142" s="444"/>
      <c r="TG142" s="444"/>
      <c r="TH142" s="444"/>
      <c r="TI142" s="444"/>
      <c r="TJ142" s="444"/>
      <c r="TK142" s="444"/>
      <c r="TL142" s="444"/>
      <c r="TM142" s="444"/>
      <c r="TN142" s="444"/>
      <c r="TO142" s="444"/>
      <c r="TP142" s="444"/>
      <c r="TQ142" s="444"/>
      <c r="TR142" s="444"/>
      <c r="TS142" s="444"/>
      <c r="TT142" s="444"/>
      <c r="TU142" s="444"/>
      <c r="TV142" s="444"/>
      <c r="TW142" s="444"/>
      <c r="TX142" s="444"/>
      <c r="TY142" s="444"/>
      <c r="TZ142" s="444"/>
      <c r="UA142" s="444"/>
      <c r="UB142" s="444"/>
      <c r="UC142" s="444"/>
      <c r="UD142" s="444"/>
      <c r="UE142" s="444"/>
      <c r="UF142" s="444"/>
      <c r="UG142" s="444"/>
      <c r="UH142" s="444"/>
      <c r="UI142" s="444"/>
      <c r="UJ142" s="444"/>
      <c r="UK142" s="444"/>
      <c r="UL142" s="444"/>
      <c r="UM142" s="444"/>
      <c r="UN142" s="444"/>
      <c r="UO142" s="444"/>
      <c r="UP142" s="444"/>
      <c r="UQ142" s="444"/>
      <c r="UR142" s="444"/>
      <c r="US142" s="444"/>
      <c r="UT142" s="444"/>
      <c r="UU142" s="444"/>
      <c r="UV142" s="444"/>
      <c r="UW142" s="444"/>
      <c r="UX142" s="444"/>
      <c r="UY142" s="444"/>
      <c r="UZ142" s="444"/>
      <c r="VA142" s="444"/>
      <c r="VB142" s="444"/>
      <c r="VC142" s="444"/>
      <c r="VD142" s="444"/>
      <c r="VE142" s="444"/>
      <c r="VF142" s="444"/>
      <c r="VG142" s="444"/>
      <c r="VH142" s="444"/>
      <c r="VI142" s="444"/>
      <c r="VJ142" s="444"/>
      <c r="VK142" s="444"/>
      <c r="VL142" s="444"/>
      <c r="VM142" s="444"/>
      <c r="VN142" s="444"/>
      <c r="VO142" s="444"/>
      <c r="VP142" s="444"/>
      <c r="VQ142" s="444"/>
      <c r="VR142" s="444"/>
      <c r="VS142" s="444"/>
      <c r="VT142" s="444"/>
      <c r="VU142" s="444"/>
      <c r="VV142" s="444"/>
      <c r="VW142" s="444"/>
      <c r="VX142" s="444"/>
      <c r="VY142" s="444"/>
      <c r="VZ142" s="444"/>
      <c r="WA142" s="444"/>
      <c r="WB142" s="444"/>
      <c r="WC142" s="444"/>
      <c r="WD142" s="444"/>
      <c r="WE142" s="444"/>
      <c r="WF142" s="444"/>
      <c r="WG142" s="444"/>
      <c r="WH142" s="444"/>
      <c r="WI142" s="444"/>
      <c r="WJ142" s="444"/>
      <c r="WK142" s="444"/>
      <c r="WL142" s="444"/>
      <c r="WM142" s="444"/>
      <c r="WN142" s="444"/>
      <c r="WO142" s="444"/>
      <c r="WP142" s="444"/>
      <c r="WQ142" s="444"/>
      <c r="WR142" s="444"/>
      <c r="WS142" s="444"/>
      <c r="WT142" s="444"/>
      <c r="WU142" s="444"/>
      <c r="WV142" s="444"/>
      <c r="WW142" s="444"/>
      <c r="WX142" s="444"/>
      <c r="WY142" s="444"/>
      <c r="WZ142" s="444"/>
      <c r="XA142" s="444"/>
      <c r="XB142" s="444"/>
      <c r="XC142" s="444"/>
      <c r="XD142" s="444"/>
      <c r="XE142" s="444"/>
      <c r="XF142" s="444"/>
      <c r="XG142" s="738"/>
    </row>
    <row r="143" spans="1:631" s="740" customFormat="1" ht="14.4">
      <c r="A143" s="444"/>
      <c r="B143" s="1163" t="s">
        <v>779</v>
      </c>
      <c r="C143" s="1164" t="s">
        <v>1445</v>
      </c>
      <c r="D143" s="1172"/>
      <c r="E143" s="374">
        <f t="shared" si="47"/>
        <v>0</v>
      </c>
      <c r="F143" s="1166"/>
      <c r="G143" s="1167">
        <v>6</v>
      </c>
      <c r="H143" s="1168">
        <f t="shared" si="27"/>
        <v>0</v>
      </c>
      <c r="I143" s="1169"/>
      <c r="J143" s="1169"/>
      <c r="K143" s="447">
        <f t="shared" si="48"/>
        <v>0</v>
      </c>
      <c r="L143" s="448">
        <v>0</v>
      </c>
      <c r="M143" s="447"/>
      <c r="N143" s="1170"/>
      <c r="O143" s="1170"/>
      <c r="P143" s="449"/>
      <c r="Q143" s="1170"/>
      <c r="R143" s="449"/>
      <c r="S143" s="450"/>
      <c r="T143" s="449"/>
      <c r="U143" s="451"/>
      <c r="V143" s="450"/>
      <c r="W143" s="449"/>
      <c r="X143" s="449"/>
      <c r="Y143" s="452"/>
      <c r="Z143" s="450"/>
      <c r="AA143" s="453"/>
      <c r="AB143" s="1171"/>
      <c r="AC143" s="444"/>
      <c r="AD143" s="444"/>
      <c r="AE143" s="444"/>
      <c r="AF143" s="444"/>
      <c r="AG143" s="444"/>
      <c r="AH143" s="444"/>
      <c r="AI143" s="444"/>
      <c r="AJ143" s="444"/>
      <c r="AK143" s="444"/>
      <c r="AL143" s="444"/>
      <c r="AM143" s="444"/>
      <c r="AN143" s="444"/>
      <c r="AO143" s="444"/>
      <c r="AP143" s="444"/>
      <c r="AQ143" s="444"/>
      <c r="AR143" s="444"/>
      <c r="AS143" s="444"/>
      <c r="AT143" s="444"/>
      <c r="AU143" s="444"/>
      <c r="AV143" s="444"/>
      <c r="AW143" s="444"/>
      <c r="AX143" s="444"/>
      <c r="AY143" s="444"/>
      <c r="AZ143" s="444"/>
      <c r="BA143" s="444"/>
      <c r="BB143" s="444"/>
      <c r="BC143" s="444"/>
      <c r="BD143" s="444"/>
      <c r="BE143" s="444"/>
      <c r="BF143" s="444"/>
      <c r="BG143" s="444"/>
      <c r="BH143" s="444"/>
      <c r="BI143" s="444"/>
      <c r="BJ143" s="444"/>
      <c r="BK143" s="444"/>
      <c r="BL143" s="444"/>
      <c r="BM143" s="444"/>
      <c r="BN143" s="444"/>
      <c r="BO143" s="444"/>
      <c r="BP143" s="444"/>
      <c r="BQ143" s="444"/>
      <c r="BR143" s="444"/>
      <c r="BS143" s="444"/>
      <c r="BT143" s="444"/>
      <c r="BU143" s="444"/>
      <c r="BV143" s="444"/>
      <c r="BW143" s="444"/>
      <c r="BX143" s="444"/>
      <c r="BY143" s="444"/>
      <c r="BZ143" s="444"/>
      <c r="CA143" s="444"/>
      <c r="CB143" s="444"/>
      <c r="CC143" s="444"/>
      <c r="CD143" s="444"/>
      <c r="CE143" s="444"/>
      <c r="CF143" s="444"/>
      <c r="CG143" s="444"/>
      <c r="CH143" s="444"/>
      <c r="CI143" s="444"/>
      <c r="CJ143" s="444"/>
      <c r="CK143" s="444"/>
      <c r="CL143" s="444"/>
      <c r="CM143" s="444"/>
      <c r="CN143" s="444"/>
      <c r="CO143" s="444"/>
      <c r="CP143" s="444"/>
      <c r="CQ143" s="444"/>
      <c r="CR143" s="444"/>
      <c r="CS143" s="444"/>
      <c r="CT143" s="444"/>
      <c r="CU143" s="444"/>
      <c r="CV143" s="444"/>
      <c r="CW143" s="444"/>
      <c r="CX143" s="444"/>
      <c r="CY143" s="444"/>
      <c r="CZ143" s="444"/>
      <c r="DA143" s="444"/>
      <c r="DB143" s="444"/>
      <c r="DC143" s="444"/>
      <c r="DD143" s="444"/>
      <c r="DE143" s="444"/>
      <c r="DF143" s="444"/>
      <c r="DG143" s="444"/>
      <c r="DH143" s="444"/>
      <c r="DI143" s="444"/>
      <c r="DJ143" s="444"/>
      <c r="DK143" s="444"/>
      <c r="DL143" s="444"/>
      <c r="DM143" s="444"/>
      <c r="DN143" s="444"/>
      <c r="DO143" s="444"/>
      <c r="DP143" s="444"/>
      <c r="DQ143" s="444"/>
      <c r="DR143" s="444"/>
      <c r="DS143" s="444"/>
      <c r="DT143" s="444"/>
      <c r="DU143" s="444"/>
      <c r="DV143" s="444"/>
      <c r="DW143" s="444"/>
      <c r="DX143" s="444"/>
      <c r="DY143" s="444"/>
      <c r="DZ143" s="444"/>
      <c r="EA143" s="444"/>
      <c r="EB143" s="444"/>
      <c r="EC143" s="444"/>
      <c r="ED143" s="444"/>
      <c r="EE143" s="444"/>
      <c r="EF143" s="444"/>
      <c r="EG143" s="444"/>
      <c r="EH143" s="444"/>
      <c r="EI143" s="444"/>
      <c r="EJ143" s="444"/>
      <c r="EK143" s="444"/>
      <c r="EL143" s="444"/>
      <c r="EM143" s="444"/>
      <c r="EN143" s="444"/>
      <c r="EO143" s="444"/>
      <c r="EP143" s="444"/>
      <c r="EQ143" s="444"/>
      <c r="ER143" s="444"/>
      <c r="ES143" s="444"/>
      <c r="ET143" s="444"/>
      <c r="EU143" s="444"/>
      <c r="EV143" s="444"/>
      <c r="EW143" s="444"/>
      <c r="EX143" s="444"/>
      <c r="EY143" s="444"/>
      <c r="EZ143" s="444"/>
      <c r="FA143" s="444"/>
      <c r="FB143" s="444"/>
      <c r="FC143" s="444"/>
      <c r="FD143" s="444"/>
      <c r="FE143" s="444"/>
      <c r="FF143" s="444"/>
      <c r="FG143" s="444"/>
      <c r="FH143" s="444"/>
      <c r="FI143" s="444"/>
      <c r="FJ143" s="444"/>
      <c r="FK143" s="444"/>
      <c r="FL143" s="444"/>
      <c r="FM143" s="444"/>
      <c r="FN143" s="444"/>
      <c r="FO143" s="444"/>
      <c r="FP143" s="444"/>
      <c r="FQ143" s="444"/>
      <c r="FR143" s="444"/>
      <c r="FS143" s="444"/>
      <c r="FT143" s="444"/>
      <c r="FU143" s="444"/>
      <c r="FV143" s="444"/>
      <c r="FW143" s="444"/>
      <c r="FX143" s="444"/>
      <c r="FY143" s="444"/>
      <c r="FZ143" s="444"/>
      <c r="GA143" s="444"/>
      <c r="GB143" s="444"/>
      <c r="GC143" s="444"/>
      <c r="GD143" s="444"/>
      <c r="GE143" s="444"/>
      <c r="GF143" s="444"/>
      <c r="GG143" s="444"/>
      <c r="GH143" s="444"/>
      <c r="GI143" s="444"/>
      <c r="GJ143" s="444"/>
      <c r="GK143" s="444"/>
      <c r="GL143" s="444"/>
      <c r="GM143" s="444"/>
      <c r="GN143" s="444"/>
      <c r="GO143" s="444"/>
      <c r="GP143" s="444"/>
      <c r="GQ143" s="444"/>
      <c r="GR143" s="444"/>
      <c r="GS143" s="444"/>
      <c r="GT143" s="444"/>
      <c r="GU143" s="444"/>
      <c r="GV143" s="444"/>
      <c r="GW143" s="444"/>
      <c r="GX143" s="444"/>
      <c r="GY143" s="444"/>
      <c r="GZ143" s="444"/>
      <c r="HA143" s="444"/>
      <c r="HB143" s="444"/>
      <c r="HC143" s="444"/>
      <c r="HD143" s="444"/>
      <c r="HE143" s="444"/>
      <c r="HF143" s="444"/>
      <c r="HG143" s="444"/>
      <c r="HH143" s="444"/>
      <c r="HI143" s="444"/>
      <c r="HJ143" s="444"/>
      <c r="HK143" s="444"/>
      <c r="HL143" s="444"/>
      <c r="HM143" s="444"/>
      <c r="HN143" s="444"/>
      <c r="HO143" s="444"/>
      <c r="HP143" s="444"/>
      <c r="HQ143" s="444"/>
      <c r="HR143" s="444"/>
      <c r="HS143" s="444"/>
      <c r="HT143" s="444"/>
      <c r="HU143" s="444"/>
      <c r="HV143" s="444"/>
      <c r="HW143" s="444"/>
      <c r="HX143" s="444"/>
      <c r="HY143" s="444"/>
      <c r="HZ143" s="444"/>
      <c r="IA143" s="444"/>
      <c r="IB143" s="444"/>
      <c r="IC143" s="444"/>
      <c r="ID143" s="444"/>
      <c r="IE143" s="444"/>
      <c r="IF143" s="444"/>
      <c r="IG143" s="444"/>
      <c r="IH143" s="444"/>
      <c r="II143" s="444"/>
      <c r="IJ143" s="444"/>
      <c r="IK143" s="444"/>
      <c r="IL143" s="444"/>
      <c r="IM143" s="444"/>
      <c r="IN143" s="444"/>
      <c r="IO143" s="444"/>
      <c r="IP143" s="444"/>
      <c r="IQ143" s="444"/>
      <c r="IR143" s="444"/>
      <c r="IS143" s="444"/>
      <c r="IT143" s="444"/>
      <c r="IU143" s="444"/>
      <c r="IV143" s="444"/>
      <c r="IW143" s="444"/>
      <c r="IX143" s="444"/>
      <c r="IY143" s="444"/>
      <c r="IZ143" s="444"/>
      <c r="JA143" s="444"/>
      <c r="JB143" s="444"/>
      <c r="JC143" s="444"/>
      <c r="JD143" s="444"/>
      <c r="JE143" s="444"/>
      <c r="JF143" s="444"/>
      <c r="JG143" s="444"/>
      <c r="JH143" s="444"/>
      <c r="JI143" s="444"/>
      <c r="JJ143" s="444"/>
      <c r="JK143" s="444"/>
      <c r="JL143" s="444"/>
      <c r="JM143" s="444"/>
      <c r="JN143" s="444"/>
      <c r="JO143" s="444"/>
      <c r="JP143" s="444"/>
      <c r="JQ143" s="444"/>
      <c r="JR143" s="444"/>
      <c r="JS143" s="444"/>
      <c r="JT143" s="444"/>
      <c r="JU143" s="444"/>
      <c r="JV143" s="444"/>
      <c r="JW143" s="444"/>
      <c r="JX143" s="444"/>
      <c r="JY143" s="444"/>
      <c r="JZ143" s="444"/>
      <c r="KA143" s="444"/>
      <c r="KB143" s="444"/>
      <c r="KC143" s="444"/>
      <c r="KD143" s="444"/>
      <c r="KE143" s="444"/>
      <c r="KF143" s="444"/>
      <c r="KG143" s="444"/>
      <c r="KH143" s="444"/>
      <c r="KI143" s="444"/>
      <c r="KJ143" s="444"/>
      <c r="KK143" s="444"/>
      <c r="KL143" s="444"/>
      <c r="KM143" s="444"/>
      <c r="KN143" s="444"/>
      <c r="KO143" s="444"/>
      <c r="KP143" s="444"/>
      <c r="KQ143" s="444"/>
      <c r="KR143" s="444"/>
      <c r="KS143" s="444"/>
      <c r="KT143" s="444"/>
      <c r="KU143" s="444"/>
      <c r="KV143" s="444"/>
      <c r="KW143" s="444"/>
      <c r="KX143" s="444"/>
      <c r="KY143" s="444"/>
      <c r="KZ143" s="444"/>
      <c r="LA143" s="444"/>
      <c r="LB143" s="444"/>
      <c r="LC143" s="444"/>
      <c r="LD143" s="444"/>
      <c r="LE143" s="444"/>
      <c r="LF143" s="444"/>
      <c r="LG143" s="444"/>
      <c r="LH143" s="444"/>
      <c r="LI143" s="444"/>
      <c r="LJ143" s="444"/>
      <c r="LK143" s="444"/>
      <c r="LL143" s="444"/>
      <c r="LM143" s="444"/>
      <c r="LN143" s="444"/>
      <c r="LO143" s="444"/>
      <c r="LP143" s="444"/>
      <c r="LQ143" s="444"/>
      <c r="LR143" s="444"/>
      <c r="LS143" s="444"/>
      <c r="LT143" s="444"/>
      <c r="LU143" s="444"/>
      <c r="LV143" s="444"/>
      <c r="LW143" s="444"/>
      <c r="LX143" s="444"/>
      <c r="LY143" s="444"/>
      <c r="LZ143" s="444"/>
      <c r="MA143" s="444"/>
      <c r="MB143" s="444"/>
      <c r="MC143" s="444"/>
      <c r="MD143" s="444"/>
      <c r="ME143" s="444"/>
      <c r="MF143" s="444"/>
      <c r="MG143" s="444"/>
      <c r="MH143" s="444"/>
      <c r="MI143" s="444"/>
      <c r="MJ143" s="444"/>
      <c r="MK143" s="444"/>
      <c r="ML143" s="444"/>
      <c r="MM143" s="444"/>
      <c r="MN143" s="444"/>
      <c r="MO143" s="444"/>
      <c r="MP143" s="444"/>
      <c r="MQ143" s="444"/>
      <c r="MR143" s="444"/>
      <c r="MS143" s="444"/>
      <c r="MT143" s="444"/>
      <c r="MU143" s="444"/>
      <c r="MV143" s="444"/>
      <c r="MW143" s="444"/>
      <c r="MX143" s="444"/>
      <c r="MY143" s="444"/>
      <c r="MZ143" s="444"/>
      <c r="NA143" s="444"/>
      <c r="NB143" s="444"/>
      <c r="NC143" s="444"/>
      <c r="ND143" s="444"/>
      <c r="NE143" s="444"/>
      <c r="NF143" s="444"/>
      <c r="NG143" s="444"/>
      <c r="NH143" s="444"/>
      <c r="NI143" s="444"/>
      <c r="NJ143" s="444"/>
      <c r="NK143" s="444"/>
      <c r="NL143" s="444"/>
      <c r="NM143" s="444"/>
      <c r="NN143" s="444"/>
      <c r="NO143" s="444"/>
      <c r="NP143" s="444"/>
      <c r="NQ143" s="444"/>
      <c r="NR143" s="444"/>
      <c r="NS143" s="444"/>
      <c r="NT143" s="444"/>
      <c r="NU143" s="444"/>
      <c r="NV143" s="444"/>
      <c r="NW143" s="444"/>
      <c r="NX143" s="444"/>
      <c r="NY143" s="444"/>
      <c r="NZ143" s="444"/>
      <c r="OA143" s="444"/>
      <c r="OB143" s="444"/>
      <c r="OC143" s="444"/>
      <c r="OD143" s="444"/>
      <c r="OE143" s="444"/>
      <c r="OF143" s="444"/>
      <c r="OG143" s="444"/>
      <c r="OH143" s="444"/>
      <c r="OI143" s="444"/>
      <c r="OJ143" s="444"/>
      <c r="OK143" s="444"/>
      <c r="OL143" s="444"/>
      <c r="OM143" s="444"/>
      <c r="ON143" s="444"/>
      <c r="OO143" s="444"/>
      <c r="OP143" s="444"/>
      <c r="OQ143" s="444"/>
      <c r="OR143" s="444"/>
      <c r="OS143" s="444"/>
      <c r="OT143" s="444"/>
      <c r="OU143" s="444"/>
      <c r="OV143" s="444"/>
      <c r="OW143" s="444"/>
      <c r="OX143" s="444"/>
      <c r="OY143" s="444"/>
      <c r="OZ143" s="444"/>
      <c r="PA143" s="444"/>
      <c r="PB143" s="444"/>
      <c r="PC143" s="444"/>
      <c r="PD143" s="444"/>
      <c r="PE143" s="444"/>
      <c r="PF143" s="444"/>
      <c r="PG143" s="444"/>
      <c r="PH143" s="444"/>
      <c r="PI143" s="444"/>
      <c r="PJ143" s="444"/>
      <c r="PK143" s="444"/>
      <c r="PL143" s="444"/>
      <c r="PM143" s="444"/>
      <c r="PN143" s="444"/>
      <c r="PO143" s="444"/>
      <c r="PP143" s="444"/>
      <c r="PQ143" s="444"/>
      <c r="PR143" s="444"/>
      <c r="PS143" s="444"/>
      <c r="PT143" s="444"/>
      <c r="PU143" s="444"/>
      <c r="PV143" s="444"/>
      <c r="PW143" s="444"/>
      <c r="PX143" s="444"/>
      <c r="PY143" s="444"/>
      <c r="PZ143" s="444"/>
      <c r="QA143" s="444"/>
      <c r="QB143" s="444"/>
      <c r="QC143" s="444"/>
      <c r="QD143" s="444"/>
      <c r="QE143" s="444"/>
      <c r="QF143" s="444"/>
      <c r="QG143" s="444"/>
      <c r="QH143" s="444"/>
      <c r="QI143" s="444"/>
      <c r="QJ143" s="444"/>
      <c r="QK143" s="444"/>
      <c r="QL143" s="444"/>
      <c r="QM143" s="444"/>
      <c r="QN143" s="444"/>
      <c r="QO143" s="444"/>
      <c r="QP143" s="444"/>
      <c r="QQ143" s="444"/>
      <c r="QR143" s="444"/>
      <c r="QS143" s="444"/>
      <c r="QT143" s="444"/>
      <c r="QU143" s="444"/>
      <c r="QV143" s="444"/>
      <c r="QW143" s="444"/>
      <c r="QX143" s="444"/>
      <c r="QY143" s="444"/>
      <c r="QZ143" s="444"/>
      <c r="RA143" s="444"/>
      <c r="RB143" s="444"/>
      <c r="RC143" s="444"/>
      <c r="RD143" s="444"/>
      <c r="RE143" s="444"/>
      <c r="RF143" s="444"/>
      <c r="RG143" s="444"/>
      <c r="RH143" s="444"/>
      <c r="RI143" s="444"/>
      <c r="RJ143" s="444"/>
      <c r="RK143" s="444"/>
      <c r="RL143" s="444"/>
      <c r="RM143" s="444"/>
      <c r="RN143" s="444"/>
      <c r="RO143" s="444"/>
      <c r="RP143" s="444"/>
      <c r="RQ143" s="444"/>
      <c r="RR143" s="444"/>
      <c r="RS143" s="444"/>
      <c r="RT143" s="444"/>
      <c r="RU143" s="444"/>
      <c r="RV143" s="444"/>
      <c r="RW143" s="444"/>
      <c r="RX143" s="444"/>
      <c r="RY143" s="444"/>
      <c r="RZ143" s="444"/>
      <c r="SA143" s="444"/>
      <c r="SB143" s="444"/>
      <c r="SC143" s="444"/>
      <c r="SD143" s="444"/>
      <c r="SE143" s="444"/>
      <c r="SF143" s="444"/>
      <c r="SG143" s="444"/>
      <c r="SH143" s="444"/>
      <c r="SI143" s="444"/>
      <c r="SJ143" s="444"/>
      <c r="SK143" s="444"/>
      <c r="SL143" s="444"/>
      <c r="SM143" s="444"/>
      <c r="SN143" s="444"/>
      <c r="SO143" s="444"/>
      <c r="SP143" s="444"/>
      <c r="SQ143" s="444"/>
      <c r="SR143" s="444"/>
      <c r="SS143" s="444"/>
      <c r="ST143" s="444"/>
      <c r="SU143" s="444"/>
      <c r="SV143" s="444"/>
      <c r="SW143" s="444"/>
      <c r="SX143" s="444"/>
      <c r="SY143" s="444"/>
      <c r="SZ143" s="444"/>
      <c r="TA143" s="444"/>
      <c r="TB143" s="444"/>
      <c r="TC143" s="444"/>
      <c r="TD143" s="444"/>
      <c r="TE143" s="444"/>
      <c r="TF143" s="444"/>
      <c r="TG143" s="444"/>
      <c r="TH143" s="444"/>
      <c r="TI143" s="444"/>
      <c r="TJ143" s="444"/>
      <c r="TK143" s="444"/>
      <c r="TL143" s="444"/>
      <c r="TM143" s="444"/>
      <c r="TN143" s="444"/>
      <c r="TO143" s="444"/>
      <c r="TP143" s="444"/>
      <c r="TQ143" s="444"/>
      <c r="TR143" s="444"/>
      <c r="TS143" s="444"/>
      <c r="TT143" s="444"/>
      <c r="TU143" s="444"/>
      <c r="TV143" s="444"/>
      <c r="TW143" s="444"/>
      <c r="TX143" s="444"/>
      <c r="TY143" s="444"/>
      <c r="TZ143" s="444"/>
      <c r="UA143" s="444"/>
      <c r="UB143" s="444"/>
      <c r="UC143" s="444"/>
      <c r="UD143" s="444"/>
      <c r="UE143" s="444"/>
      <c r="UF143" s="444"/>
      <c r="UG143" s="444"/>
      <c r="UH143" s="444"/>
      <c r="UI143" s="444"/>
      <c r="UJ143" s="444"/>
      <c r="UK143" s="444"/>
      <c r="UL143" s="444"/>
      <c r="UM143" s="444"/>
      <c r="UN143" s="444"/>
      <c r="UO143" s="444"/>
      <c r="UP143" s="444"/>
      <c r="UQ143" s="444"/>
      <c r="UR143" s="444"/>
      <c r="US143" s="444"/>
      <c r="UT143" s="444"/>
      <c r="UU143" s="444"/>
      <c r="UV143" s="444"/>
      <c r="UW143" s="444"/>
      <c r="UX143" s="444"/>
      <c r="UY143" s="444"/>
      <c r="UZ143" s="444"/>
      <c r="VA143" s="444"/>
      <c r="VB143" s="444"/>
      <c r="VC143" s="444"/>
      <c r="VD143" s="444"/>
      <c r="VE143" s="444"/>
      <c r="VF143" s="444"/>
      <c r="VG143" s="444"/>
      <c r="VH143" s="444"/>
      <c r="VI143" s="444"/>
      <c r="VJ143" s="444"/>
      <c r="VK143" s="444"/>
      <c r="VL143" s="444"/>
      <c r="VM143" s="444"/>
      <c r="VN143" s="444"/>
      <c r="VO143" s="444"/>
      <c r="VP143" s="444"/>
      <c r="VQ143" s="444"/>
      <c r="VR143" s="444"/>
      <c r="VS143" s="444"/>
      <c r="VT143" s="444"/>
      <c r="VU143" s="444"/>
      <c r="VV143" s="444"/>
      <c r="VW143" s="444"/>
      <c r="VX143" s="444"/>
      <c r="VY143" s="444"/>
      <c r="VZ143" s="444"/>
      <c r="WA143" s="444"/>
      <c r="WB143" s="444"/>
      <c r="WC143" s="444"/>
      <c r="WD143" s="444"/>
      <c r="WE143" s="444"/>
      <c r="WF143" s="444"/>
      <c r="WG143" s="444"/>
      <c r="WH143" s="444"/>
      <c r="WI143" s="444"/>
      <c r="WJ143" s="444"/>
      <c r="WK143" s="444"/>
      <c r="WL143" s="444"/>
      <c r="WM143" s="444"/>
      <c r="WN143" s="444"/>
      <c r="WO143" s="444"/>
      <c r="WP143" s="444"/>
      <c r="WQ143" s="444"/>
      <c r="WR143" s="444"/>
      <c r="WS143" s="444"/>
      <c r="WT143" s="444"/>
      <c r="WU143" s="444"/>
      <c r="WV143" s="444"/>
      <c r="WW143" s="444"/>
      <c r="WX143" s="444"/>
      <c r="WY143" s="444"/>
      <c r="WZ143" s="444"/>
      <c r="XA143" s="444"/>
      <c r="XB143" s="444"/>
      <c r="XC143" s="444"/>
      <c r="XD143" s="444"/>
      <c r="XE143" s="444"/>
      <c r="XF143" s="444"/>
      <c r="XG143" s="738"/>
    </row>
    <row r="144" spans="1:631" s="740" customFormat="1" ht="14.4">
      <c r="A144" s="444"/>
      <c r="B144" s="1163" t="s">
        <v>779</v>
      </c>
      <c r="C144" s="1164" t="s">
        <v>1446</v>
      </c>
      <c r="D144" s="1172"/>
      <c r="E144" s="374">
        <f t="shared" si="47"/>
        <v>0</v>
      </c>
      <c r="F144" s="1166"/>
      <c r="G144" s="1167">
        <v>25</v>
      </c>
      <c r="H144" s="1168">
        <f t="shared" si="27"/>
        <v>0</v>
      </c>
      <c r="I144" s="1169"/>
      <c r="J144" s="1169"/>
      <c r="K144" s="447">
        <f t="shared" si="48"/>
        <v>0</v>
      </c>
      <c r="L144" s="448">
        <v>0</v>
      </c>
      <c r="M144" s="447"/>
      <c r="N144" s="1170"/>
      <c r="O144" s="1170"/>
      <c r="P144" s="449"/>
      <c r="Q144" s="1170"/>
      <c r="R144" s="449"/>
      <c r="S144" s="450"/>
      <c r="T144" s="449"/>
      <c r="U144" s="451"/>
      <c r="V144" s="450"/>
      <c r="W144" s="449"/>
      <c r="X144" s="449"/>
      <c r="Y144" s="452"/>
      <c r="Z144" s="450"/>
      <c r="AA144" s="453"/>
      <c r="AB144" s="1171"/>
      <c r="AC144" s="444"/>
      <c r="AD144" s="444"/>
      <c r="AE144" s="444"/>
      <c r="AF144" s="444"/>
      <c r="AG144" s="444"/>
      <c r="AH144" s="444"/>
      <c r="AI144" s="444"/>
      <c r="AJ144" s="444"/>
      <c r="AK144" s="444"/>
      <c r="AL144" s="444"/>
      <c r="AM144" s="444"/>
      <c r="AN144" s="444"/>
      <c r="AO144" s="444"/>
      <c r="AP144" s="444"/>
      <c r="AQ144" s="444"/>
      <c r="AR144" s="444"/>
      <c r="AS144" s="444"/>
      <c r="AT144" s="444"/>
      <c r="AU144" s="444"/>
      <c r="AV144" s="444"/>
      <c r="AW144" s="444"/>
      <c r="AX144" s="444"/>
      <c r="AY144" s="444"/>
      <c r="AZ144" s="444"/>
      <c r="BA144" s="444"/>
      <c r="BB144" s="444"/>
      <c r="BC144" s="444"/>
      <c r="BD144" s="444"/>
      <c r="BE144" s="444"/>
      <c r="BF144" s="444"/>
      <c r="BG144" s="444"/>
      <c r="BH144" s="444"/>
      <c r="BI144" s="444"/>
      <c r="BJ144" s="444"/>
      <c r="BK144" s="444"/>
      <c r="BL144" s="444"/>
      <c r="BM144" s="444"/>
      <c r="BN144" s="444"/>
      <c r="BO144" s="444"/>
      <c r="BP144" s="444"/>
      <c r="BQ144" s="444"/>
      <c r="BR144" s="444"/>
      <c r="BS144" s="444"/>
      <c r="BT144" s="444"/>
      <c r="BU144" s="444"/>
      <c r="BV144" s="444"/>
      <c r="BW144" s="444"/>
      <c r="BX144" s="444"/>
      <c r="BY144" s="444"/>
      <c r="BZ144" s="444"/>
      <c r="CA144" s="444"/>
      <c r="CB144" s="444"/>
      <c r="CC144" s="444"/>
      <c r="CD144" s="444"/>
      <c r="CE144" s="444"/>
      <c r="CF144" s="444"/>
      <c r="CG144" s="444"/>
      <c r="CH144" s="444"/>
      <c r="CI144" s="444"/>
      <c r="CJ144" s="444"/>
      <c r="CK144" s="444"/>
      <c r="CL144" s="444"/>
      <c r="CM144" s="444"/>
      <c r="CN144" s="444"/>
      <c r="CO144" s="444"/>
      <c r="CP144" s="444"/>
      <c r="CQ144" s="444"/>
      <c r="CR144" s="444"/>
      <c r="CS144" s="444"/>
      <c r="CT144" s="444"/>
      <c r="CU144" s="444"/>
      <c r="CV144" s="444"/>
      <c r="CW144" s="444"/>
      <c r="CX144" s="444"/>
      <c r="CY144" s="444"/>
      <c r="CZ144" s="444"/>
      <c r="DA144" s="444"/>
      <c r="DB144" s="444"/>
      <c r="DC144" s="444"/>
      <c r="DD144" s="444"/>
      <c r="DE144" s="444"/>
      <c r="DF144" s="444"/>
      <c r="DG144" s="444"/>
      <c r="DH144" s="444"/>
      <c r="DI144" s="444"/>
      <c r="DJ144" s="444"/>
      <c r="DK144" s="444"/>
      <c r="DL144" s="444"/>
      <c r="DM144" s="444"/>
      <c r="DN144" s="444"/>
      <c r="DO144" s="444"/>
      <c r="DP144" s="444"/>
      <c r="DQ144" s="444"/>
      <c r="DR144" s="444"/>
      <c r="DS144" s="444"/>
      <c r="DT144" s="444"/>
      <c r="DU144" s="444"/>
      <c r="DV144" s="444"/>
      <c r="DW144" s="444"/>
      <c r="DX144" s="444"/>
      <c r="DY144" s="444"/>
      <c r="DZ144" s="444"/>
      <c r="EA144" s="444"/>
      <c r="EB144" s="444"/>
      <c r="EC144" s="444"/>
      <c r="ED144" s="444"/>
      <c r="EE144" s="444"/>
      <c r="EF144" s="444"/>
      <c r="EG144" s="444"/>
      <c r="EH144" s="444"/>
      <c r="EI144" s="444"/>
      <c r="EJ144" s="444"/>
      <c r="EK144" s="444"/>
      <c r="EL144" s="444"/>
      <c r="EM144" s="444"/>
      <c r="EN144" s="444"/>
      <c r="EO144" s="444"/>
      <c r="EP144" s="444"/>
      <c r="EQ144" s="444"/>
      <c r="ER144" s="444"/>
      <c r="ES144" s="444"/>
      <c r="ET144" s="444"/>
      <c r="EU144" s="444"/>
      <c r="EV144" s="444"/>
      <c r="EW144" s="444"/>
      <c r="EX144" s="444"/>
      <c r="EY144" s="444"/>
      <c r="EZ144" s="444"/>
      <c r="FA144" s="444"/>
      <c r="FB144" s="444"/>
      <c r="FC144" s="444"/>
      <c r="FD144" s="444"/>
      <c r="FE144" s="444"/>
      <c r="FF144" s="444"/>
      <c r="FG144" s="444"/>
      <c r="FH144" s="444"/>
      <c r="FI144" s="444"/>
      <c r="FJ144" s="444"/>
      <c r="FK144" s="444"/>
      <c r="FL144" s="444"/>
      <c r="FM144" s="444"/>
      <c r="FN144" s="444"/>
      <c r="FO144" s="444"/>
      <c r="FP144" s="444"/>
      <c r="FQ144" s="444"/>
      <c r="FR144" s="444"/>
      <c r="FS144" s="444"/>
      <c r="FT144" s="444"/>
      <c r="FU144" s="444"/>
      <c r="FV144" s="444"/>
      <c r="FW144" s="444"/>
      <c r="FX144" s="444"/>
      <c r="FY144" s="444"/>
      <c r="FZ144" s="444"/>
      <c r="GA144" s="444"/>
      <c r="GB144" s="444"/>
      <c r="GC144" s="444"/>
      <c r="GD144" s="444"/>
      <c r="GE144" s="444"/>
      <c r="GF144" s="444"/>
      <c r="GG144" s="444"/>
      <c r="GH144" s="444"/>
      <c r="GI144" s="444"/>
      <c r="GJ144" s="444"/>
      <c r="GK144" s="444"/>
      <c r="GL144" s="444"/>
      <c r="GM144" s="444"/>
      <c r="GN144" s="444"/>
      <c r="GO144" s="444"/>
      <c r="GP144" s="444"/>
      <c r="GQ144" s="444"/>
      <c r="GR144" s="444"/>
      <c r="GS144" s="444"/>
      <c r="GT144" s="444"/>
      <c r="GU144" s="444"/>
      <c r="GV144" s="444"/>
      <c r="GW144" s="444"/>
      <c r="GX144" s="444"/>
      <c r="GY144" s="444"/>
      <c r="GZ144" s="444"/>
      <c r="HA144" s="444"/>
      <c r="HB144" s="444"/>
      <c r="HC144" s="444"/>
      <c r="HD144" s="444"/>
      <c r="HE144" s="444"/>
      <c r="HF144" s="444"/>
      <c r="HG144" s="444"/>
      <c r="HH144" s="444"/>
      <c r="HI144" s="444"/>
      <c r="HJ144" s="444"/>
      <c r="HK144" s="444"/>
      <c r="HL144" s="444"/>
      <c r="HM144" s="444"/>
      <c r="HN144" s="444"/>
      <c r="HO144" s="444"/>
      <c r="HP144" s="444"/>
      <c r="HQ144" s="444"/>
      <c r="HR144" s="444"/>
      <c r="HS144" s="444"/>
      <c r="HT144" s="444"/>
      <c r="HU144" s="444"/>
      <c r="HV144" s="444"/>
      <c r="HW144" s="444"/>
      <c r="HX144" s="444"/>
      <c r="HY144" s="444"/>
      <c r="HZ144" s="444"/>
      <c r="IA144" s="444"/>
      <c r="IB144" s="444"/>
      <c r="IC144" s="444"/>
      <c r="ID144" s="444"/>
      <c r="IE144" s="444"/>
      <c r="IF144" s="444"/>
      <c r="IG144" s="444"/>
      <c r="IH144" s="444"/>
      <c r="II144" s="444"/>
      <c r="IJ144" s="444"/>
      <c r="IK144" s="444"/>
      <c r="IL144" s="444"/>
      <c r="IM144" s="444"/>
      <c r="IN144" s="444"/>
      <c r="IO144" s="444"/>
      <c r="IP144" s="444"/>
      <c r="IQ144" s="444"/>
      <c r="IR144" s="444"/>
      <c r="IS144" s="444"/>
      <c r="IT144" s="444"/>
      <c r="IU144" s="444"/>
      <c r="IV144" s="444"/>
      <c r="IW144" s="444"/>
      <c r="IX144" s="444"/>
      <c r="IY144" s="444"/>
      <c r="IZ144" s="444"/>
      <c r="JA144" s="444"/>
      <c r="JB144" s="444"/>
      <c r="JC144" s="444"/>
      <c r="JD144" s="444"/>
      <c r="JE144" s="444"/>
      <c r="JF144" s="444"/>
      <c r="JG144" s="444"/>
      <c r="JH144" s="444"/>
      <c r="JI144" s="444"/>
      <c r="JJ144" s="444"/>
      <c r="JK144" s="444"/>
      <c r="JL144" s="444"/>
      <c r="JM144" s="444"/>
      <c r="JN144" s="444"/>
      <c r="JO144" s="444"/>
      <c r="JP144" s="444"/>
      <c r="JQ144" s="444"/>
      <c r="JR144" s="444"/>
      <c r="JS144" s="444"/>
      <c r="JT144" s="444"/>
      <c r="JU144" s="444"/>
      <c r="JV144" s="444"/>
      <c r="JW144" s="444"/>
      <c r="JX144" s="444"/>
      <c r="JY144" s="444"/>
      <c r="JZ144" s="444"/>
      <c r="KA144" s="444"/>
      <c r="KB144" s="444"/>
      <c r="KC144" s="444"/>
      <c r="KD144" s="444"/>
      <c r="KE144" s="444"/>
      <c r="KF144" s="444"/>
      <c r="KG144" s="444"/>
      <c r="KH144" s="444"/>
      <c r="KI144" s="444"/>
      <c r="KJ144" s="444"/>
      <c r="KK144" s="444"/>
      <c r="KL144" s="444"/>
      <c r="KM144" s="444"/>
      <c r="KN144" s="444"/>
      <c r="KO144" s="444"/>
      <c r="KP144" s="444"/>
      <c r="KQ144" s="444"/>
      <c r="KR144" s="444"/>
      <c r="KS144" s="444"/>
      <c r="KT144" s="444"/>
      <c r="KU144" s="444"/>
      <c r="KV144" s="444"/>
      <c r="KW144" s="444"/>
      <c r="KX144" s="444"/>
      <c r="KY144" s="444"/>
      <c r="KZ144" s="444"/>
      <c r="LA144" s="444"/>
      <c r="LB144" s="444"/>
      <c r="LC144" s="444"/>
      <c r="LD144" s="444"/>
      <c r="LE144" s="444"/>
      <c r="LF144" s="444"/>
      <c r="LG144" s="444"/>
      <c r="LH144" s="444"/>
      <c r="LI144" s="444"/>
      <c r="LJ144" s="444"/>
      <c r="LK144" s="444"/>
      <c r="LL144" s="444"/>
      <c r="LM144" s="444"/>
      <c r="LN144" s="444"/>
      <c r="LO144" s="444"/>
      <c r="LP144" s="444"/>
      <c r="LQ144" s="444"/>
      <c r="LR144" s="444"/>
      <c r="LS144" s="444"/>
      <c r="LT144" s="444"/>
      <c r="LU144" s="444"/>
      <c r="LV144" s="444"/>
      <c r="LW144" s="444"/>
      <c r="LX144" s="444"/>
      <c r="LY144" s="444"/>
      <c r="LZ144" s="444"/>
      <c r="MA144" s="444"/>
      <c r="MB144" s="444"/>
      <c r="MC144" s="444"/>
      <c r="MD144" s="444"/>
      <c r="ME144" s="444"/>
      <c r="MF144" s="444"/>
      <c r="MG144" s="444"/>
      <c r="MH144" s="444"/>
      <c r="MI144" s="444"/>
      <c r="MJ144" s="444"/>
      <c r="MK144" s="444"/>
      <c r="ML144" s="444"/>
      <c r="MM144" s="444"/>
      <c r="MN144" s="444"/>
      <c r="MO144" s="444"/>
      <c r="MP144" s="444"/>
      <c r="MQ144" s="444"/>
      <c r="MR144" s="444"/>
      <c r="MS144" s="444"/>
      <c r="MT144" s="444"/>
      <c r="MU144" s="444"/>
      <c r="MV144" s="444"/>
      <c r="MW144" s="444"/>
      <c r="MX144" s="444"/>
      <c r="MY144" s="444"/>
      <c r="MZ144" s="444"/>
      <c r="NA144" s="444"/>
      <c r="NB144" s="444"/>
      <c r="NC144" s="444"/>
      <c r="ND144" s="444"/>
      <c r="NE144" s="444"/>
      <c r="NF144" s="444"/>
      <c r="NG144" s="444"/>
      <c r="NH144" s="444"/>
      <c r="NI144" s="444"/>
      <c r="NJ144" s="444"/>
      <c r="NK144" s="444"/>
      <c r="NL144" s="444"/>
      <c r="NM144" s="444"/>
      <c r="NN144" s="444"/>
      <c r="NO144" s="444"/>
      <c r="NP144" s="444"/>
      <c r="NQ144" s="444"/>
      <c r="NR144" s="444"/>
      <c r="NS144" s="444"/>
      <c r="NT144" s="444"/>
      <c r="NU144" s="444"/>
      <c r="NV144" s="444"/>
      <c r="NW144" s="444"/>
      <c r="NX144" s="444"/>
      <c r="NY144" s="444"/>
      <c r="NZ144" s="444"/>
      <c r="OA144" s="444"/>
      <c r="OB144" s="444"/>
      <c r="OC144" s="444"/>
      <c r="OD144" s="444"/>
      <c r="OE144" s="444"/>
      <c r="OF144" s="444"/>
      <c r="OG144" s="444"/>
      <c r="OH144" s="444"/>
      <c r="OI144" s="444"/>
      <c r="OJ144" s="444"/>
      <c r="OK144" s="444"/>
      <c r="OL144" s="444"/>
      <c r="OM144" s="444"/>
      <c r="ON144" s="444"/>
      <c r="OO144" s="444"/>
      <c r="OP144" s="444"/>
      <c r="OQ144" s="444"/>
      <c r="OR144" s="444"/>
      <c r="OS144" s="444"/>
      <c r="OT144" s="444"/>
      <c r="OU144" s="444"/>
      <c r="OV144" s="444"/>
      <c r="OW144" s="444"/>
      <c r="OX144" s="444"/>
      <c r="OY144" s="444"/>
      <c r="OZ144" s="444"/>
      <c r="PA144" s="444"/>
      <c r="PB144" s="444"/>
      <c r="PC144" s="444"/>
      <c r="PD144" s="444"/>
      <c r="PE144" s="444"/>
      <c r="PF144" s="444"/>
      <c r="PG144" s="444"/>
      <c r="PH144" s="444"/>
      <c r="PI144" s="444"/>
      <c r="PJ144" s="444"/>
      <c r="PK144" s="444"/>
      <c r="PL144" s="444"/>
      <c r="PM144" s="444"/>
      <c r="PN144" s="444"/>
      <c r="PO144" s="444"/>
      <c r="PP144" s="444"/>
      <c r="PQ144" s="444"/>
      <c r="PR144" s="444"/>
      <c r="PS144" s="444"/>
      <c r="PT144" s="444"/>
      <c r="PU144" s="444"/>
      <c r="PV144" s="444"/>
      <c r="PW144" s="444"/>
      <c r="PX144" s="444"/>
      <c r="PY144" s="444"/>
      <c r="PZ144" s="444"/>
      <c r="QA144" s="444"/>
      <c r="QB144" s="444"/>
      <c r="QC144" s="444"/>
      <c r="QD144" s="444"/>
      <c r="QE144" s="444"/>
      <c r="QF144" s="444"/>
      <c r="QG144" s="444"/>
      <c r="QH144" s="444"/>
      <c r="QI144" s="444"/>
      <c r="QJ144" s="444"/>
      <c r="QK144" s="444"/>
      <c r="QL144" s="444"/>
      <c r="QM144" s="444"/>
      <c r="QN144" s="444"/>
      <c r="QO144" s="444"/>
      <c r="QP144" s="444"/>
      <c r="QQ144" s="444"/>
      <c r="QR144" s="444"/>
      <c r="QS144" s="444"/>
      <c r="QT144" s="444"/>
      <c r="QU144" s="444"/>
      <c r="QV144" s="444"/>
      <c r="QW144" s="444"/>
      <c r="QX144" s="444"/>
      <c r="QY144" s="444"/>
      <c r="QZ144" s="444"/>
      <c r="RA144" s="444"/>
      <c r="RB144" s="444"/>
      <c r="RC144" s="444"/>
      <c r="RD144" s="444"/>
      <c r="RE144" s="444"/>
      <c r="RF144" s="444"/>
      <c r="RG144" s="444"/>
      <c r="RH144" s="444"/>
      <c r="RI144" s="444"/>
      <c r="RJ144" s="444"/>
      <c r="RK144" s="444"/>
      <c r="RL144" s="444"/>
      <c r="RM144" s="444"/>
      <c r="RN144" s="444"/>
      <c r="RO144" s="444"/>
      <c r="RP144" s="444"/>
      <c r="RQ144" s="444"/>
      <c r="RR144" s="444"/>
      <c r="RS144" s="444"/>
      <c r="RT144" s="444"/>
      <c r="RU144" s="444"/>
      <c r="RV144" s="444"/>
      <c r="RW144" s="444"/>
      <c r="RX144" s="444"/>
      <c r="RY144" s="444"/>
      <c r="RZ144" s="444"/>
      <c r="SA144" s="444"/>
      <c r="SB144" s="444"/>
      <c r="SC144" s="444"/>
      <c r="SD144" s="444"/>
      <c r="SE144" s="444"/>
      <c r="SF144" s="444"/>
      <c r="SG144" s="444"/>
      <c r="SH144" s="444"/>
      <c r="SI144" s="444"/>
      <c r="SJ144" s="444"/>
      <c r="SK144" s="444"/>
      <c r="SL144" s="444"/>
      <c r="SM144" s="444"/>
      <c r="SN144" s="444"/>
      <c r="SO144" s="444"/>
      <c r="SP144" s="444"/>
      <c r="SQ144" s="444"/>
      <c r="SR144" s="444"/>
      <c r="SS144" s="444"/>
      <c r="ST144" s="444"/>
      <c r="SU144" s="444"/>
      <c r="SV144" s="444"/>
      <c r="SW144" s="444"/>
      <c r="SX144" s="444"/>
      <c r="SY144" s="444"/>
      <c r="SZ144" s="444"/>
      <c r="TA144" s="444"/>
      <c r="TB144" s="444"/>
      <c r="TC144" s="444"/>
      <c r="TD144" s="444"/>
      <c r="TE144" s="444"/>
      <c r="TF144" s="444"/>
      <c r="TG144" s="444"/>
      <c r="TH144" s="444"/>
      <c r="TI144" s="444"/>
      <c r="TJ144" s="444"/>
      <c r="TK144" s="444"/>
      <c r="TL144" s="444"/>
      <c r="TM144" s="444"/>
      <c r="TN144" s="444"/>
      <c r="TO144" s="444"/>
      <c r="TP144" s="444"/>
      <c r="TQ144" s="444"/>
      <c r="TR144" s="444"/>
      <c r="TS144" s="444"/>
      <c r="TT144" s="444"/>
      <c r="TU144" s="444"/>
      <c r="TV144" s="444"/>
      <c r="TW144" s="444"/>
      <c r="TX144" s="444"/>
      <c r="TY144" s="444"/>
      <c r="TZ144" s="444"/>
      <c r="UA144" s="444"/>
      <c r="UB144" s="444"/>
      <c r="UC144" s="444"/>
      <c r="UD144" s="444"/>
      <c r="UE144" s="444"/>
      <c r="UF144" s="444"/>
      <c r="UG144" s="444"/>
      <c r="UH144" s="444"/>
      <c r="UI144" s="444"/>
      <c r="UJ144" s="444"/>
      <c r="UK144" s="444"/>
      <c r="UL144" s="444"/>
      <c r="UM144" s="444"/>
      <c r="UN144" s="444"/>
      <c r="UO144" s="444"/>
      <c r="UP144" s="444"/>
      <c r="UQ144" s="444"/>
      <c r="UR144" s="444"/>
      <c r="US144" s="444"/>
      <c r="UT144" s="444"/>
      <c r="UU144" s="444"/>
      <c r="UV144" s="444"/>
      <c r="UW144" s="444"/>
      <c r="UX144" s="444"/>
      <c r="UY144" s="444"/>
      <c r="UZ144" s="444"/>
      <c r="VA144" s="444"/>
      <c r="VB144" s="444"/>
      <c r="VC144" s="444"/>
      <c r="VD144" s="444"/>
      <c r="VE144" s="444"/>
      <c r="VF144" s="444"/>
      <c r="VG144" s="444"/>
      <c r="VH144" s="444"/>
      <c r="VI144" s="444"/>
      <c r="VJ144" s="444"/>
      <c r="VK144" s="444"/>
      <c r="VL144" s="444"/>
      <c r="VM144" s="444"/>
      <c r="VN144" s="444"/>
      <c r="VO144" s="444"/>
      <c r="VP144" s="444"/>
      <c r="VQ144" s="444"/>
      <c r="VR144" s="444"/>
      <c r="VS144" s="444"/>
      <c r="VT144" s="444"/>
      <c r="VU144" s="444"/>
      <c r="VV144" s="444"/>
      <c r="VW144" s="444"/>
      <c r="VX144" s="444"/>
      <c r="VY144" s="444"/>
      <c r="VZ144" s="444"/>
      <c r="WA144" s="444"/>
      <c r="WB144" s="444"/>
      <c r="WC144" s="444"/>
      <c r="WD144" s="444"/>
      <c r="WE144" s="444"/>
      <c r="WF144" s="444"/>
      <c r="WG144" s="444"/>
      <c r="WH144" s="444"/>
      <c r="WI144" s="444"/>
      <c r="WJ144" s="444"/>
      <c r="WK144" s="444"/>
      <c r="WL144" s="444"/>
      <c r="WM144" s="444"/>
      <c r="WN144" s="444"/>
      <c r="WO144" s="444"/>
      <c r="WP144" s="444"/>
      <c r="WQ144" s="444"/>
      <c r="WR144" s="444"/>
      <c r="WS144" s="444"/>
      <c r="WT144" s="444"/>
      <c r="WU144" s="444"/>
      <c r="WV144" s="444"/>
      <c r="WW144" s="444"/>
      <c r="WX144" s="444"/>
      <c r="WY144" s="444"/>
      <c r="WZ144" s="444"/>
      <c r="XA144" s="444"/>
      <c r="XB144" s="444"/>
      <c r="XC144" s="444"/>
      <c r="XD144" s="444"/>
      <c r="XE144" s="444"/>
      <c r="XF144" s="444"/>
      <c r="XG144" s="738"/>
    </row>
    <row r="145" spans="1:631" s="740" customFormat="1" ht="14.4">
      <c r="A145" s="444"/>
      <c r="B145" s="1163" t="s">
        <v>779</v>
      </c>
      <c r="C145" s="1164" t="s">
        <v>864</v>
      </c>
      <c r="D145" s="1174">
        <v>15</v>
      </c>
      <c r="E145" s="374">
        <f t="shared" si="47"/>
        <v>1.7250295244951904E-4</v>
      </c>
      <c r="F145" s="1166" t="s">
        <v>29</v>
      </c>
      <c r="G145" s="1167">
        <v>7</v>
      </c>
      <c r="H145" s="1168">
        <f t="shared" si="27"/>
        <v>2.8571428571428572</v>
      </c>
      <c r="I145" s="1169"/>
      <c r="J145" s="1169"/>
      <c r="K145" s="447">
        <f t="shared" si="48"/>
        <v>0</v>
      </c>
      <c r="L145" s="448">
        <v>20</v>
      </c>
      <c r="M145" s="447"/>
      <c r="N145" s="1170"/>
      <c r="O145" s="1170"/>
      <c r="P145" s="449"/>
      <c r="Q145" s="1170"/>
      <c r="R145" s="449"/>
      <c r="S145" s="450"/>
      <c r="T145" s="449"/>
      <c r="U145" s="451">
        <v>0</v>
      </c>
      <c r="V145" s="450"/>
      <c r="W145" s="449"/>
      <c r="X145" s="449">
        <f>-PV(Discount_Rate,D145,U145)*G145</f>
        <v>0</v>
      </c>
      <c r="Y145" s="452">
        <f t="shared" ref="Y145" si="49">IF(L145=0,0,(HLOOKUP(F145,ACElectric_2014_2015,D145+1,FALSE)))</f>
        <v>0.7716332514236377</v>
      </c>
      <c r="Z145" s="450">
        <f t="shared" ref="Z145" si="50">Y145*L145</f>
        <v>15.432665028472755</v>
      </c>
      <c r="AA145" s="453"/>
      <c r="AB145" s="1171"/>
      <c r="AC145" s="444"/>
      <c r="AD145" s="444"/>
      <c r="AE145" s="444"/>
      <c r="AF145" s="444"/>
      <c r="AG145" s="444"/>
      <c r="AH145" s="444"/>
      <c r="AI145" s="444"/>
      <c r="AJ145" s="444"/>
      <c r="AK145" s="444"/>
      <c r="AL145" s="444"/>
      <c r="AM145" s="444"/>
      <c r="AN145" s="444"/>
      <c r="AO145" s="444"/>
      <c r="AP145" s="444"/>
      <c r="AQ145" s="444"/>
      <c r="AR145" s="444"/>
      <c r="AS145" s="444"/>
      <c r="AT145" s="444"/>
      <c r="AU145" s="444"/>
      <c r="AV145" s="444"/>
      <c r="AW145" s="444"/>
      <c r="AX145" s="444"/>
      <c r="AY145" s="444"/>
      <c r="AZ145" s="444"/>
      <c r="BA145" s="444"/>
      <c r="BB145" s="444"/>
      <c r="BC145" s="444"/>
      <c r="BD145" s="444"/>
      <c r="BE145" s="444"/>
      <c r="BF145" s="444"/>
      <c r="BG145" s="444"/>
      <c r="BH145" s="444"/>
      <c r="BI145" s="444"/>
      <c r="BJ145" s="444"/>
      <c r="BK145" s="444"/>
      <c r="BL145" s="444"/>
      <c r="BM145" s="444"/>
      <c r="BN145" s="444"/>
      <c r="BO145" s="444"/>
      <c r="BP145" s="444"/>
      <c r="BQ145" s="444"/>
      <c r="BR145" s="444"/>
      <c r="BS145" s="444"/>
      <c r="BT145" s="444"/>
      <c r="BU145" s="444"/>
      <c r="BV145" s="444"/>
      <c r="BW145" s="444"/>
      <c r="BX145" s="444"/>
      <c r="BY145" s="444"/>
      <c r="BZ145" s="444"/>
      <c r="CA145" s="444"/>
      <c r="CB145" s="444"/>
      <c r="CC145" s="444"/>
      <c r="CD145" s="444"/>
      <c r="CE145" s="444"/>
      <c r="CF145" s="444"/>
      <c r="CG145" s="444"/>
      <c r="CH145" s="444"/>
      <c r="CI145" s="444"/>
      <c r="CJ145" s="444"/>
      <c r="CK145" s="444"/>
      <c r="CL145" s="444"/>
      <c r="CM145" s="444"/>
      <c r="CN145" s="444"/>
      <c r="CO145" s="444"/>
      <c r="CP145" s="444"/>
      <c r="CQ145" s="444"/>
      <c r="CR145" s="444"/>
      <c r="CS145" s="444"/>
      <c r="CT145" s="444"/>
      <c r="CU145" s="444"/>
      <c r="CV145" s="444"/>
      <c r="CW145" s="444"/>
      <c r="CX145" s="444"/>
      <c r="CY145" s="444"/>
      <c r="CZ145" s="444"/>
      <c r="DA145" s="444"/>
      <c r="DB145" s="444"/>
      <c r="DC145" s="444"/>
      <c r="DD145" s="444"/>
      <c r="DE145" s="444"/>
      <c r="DF145" s="444"/>
      <c r="DG145" s="444"/>
      <c r="DH145" s="444"/>
      <c r="DI145" s="444"/>
      <c r="DJ145" s="444"/>
      <c r="DK145" s="444"/>
      <c r="DL145" s="444"/>
      <c r="DM145" s="444"/>
      <c r="DN145" s="444"/>
      <c r="DO145" s="444"/>
      <c r="DP145" s="444"/>
      <c r="DQ145" s="444"/>
      <c r="DR145" s="444"/>
      <c r="DS145" s="444"/>
      <c r="DT145" s="444"/>
      <c r="DU145" s="444"/>
      <c r="DV145" s="444"/>
      <c r="DW145" s="444"/>
      <c r="DX145" s="444"/>
      <c r="DY145" s="444"/>
      <c r="DZ145" s="444"/>
      <c r="EA145" s="444"/>
      <c r="EB145" s="444"/>
      <c r="EC145" s="444"/>
      <c r="ED145" s="444"/>
      <c r="EE145" s="444"/>
      <c r="EF145" s="444"/>
      <c r="EG145" s="444"/>
      <c r="EH145" s="444"/>
      <c r="EI145" s="444"/>
      <c r="EJ145" s="444"/>
      <c r="EK145" s="444"/>
      <c r="EL145" s="444"/>
      <c r="EM145" s="444"/>
      <c r="EN145" s="444"/>
      <c r="EO145" s="444"/>
      <c r="EP145" s="444"/>
      <c r="EQ145" s="444"/>
      <c r="ER145" s="444"/>
      <c r="ES145" s="444"/>
      <c r="ET145" s="444"/>
      <c r="EU145" s="444"/>
      <c r="EV145" s="444"/>
      <c r="EW145" s="444"/>
      <c r="EX145" s="444"/>
      <c r="EY145" s="444"/>
      <c r="EZ145" s="444"/>
      <c r="FA145" s="444"/>
      <c r="FB145" s="444"/>
      <c r="FC145" s="444"/>
      <c r="FD145" s="444"/>
      <c r="FE145" s="444"/>
      <c r="FF145" s="444"/>
      <c r="FG145" s="444"/>
      <c r="FH145" s="444"/>
      <c r="FI145" s="444"/>
      <c r="FJ145" s="444"/>
      <c r="FK145" s="444"/>
      <c r="FL145" s="444"/>
      <c r="FM145" s="444"/>
      <c r="FN145" s="444"/>
      <c r="FO145" s="444"/>
      <c r="FP145" s="444"/>
      <c r="FQ145" s="444"/>
      <c r="FR145" s="444"/>
      <c r="FS145" s="444"/>
      <c r="FT145" s="444"/>
      <c r="FU145" s="444"/>
      <c r="FV145" s="444"/>
      <c r="FW145" s="444"/>
      <c r="FX145" s="444"/>
      <c r="FY145" s="444"/>
      <c r="FZ145" s="444"/>
      <c r="GA145" s="444"/>
      <c r="GB145" s="444"/>
      <c r="GC145" s="444"/>
      <c r="GD145" s="444"/>
      <c r="GE145" s="444"/>
      <c r="GF145" s="444"/>
      <c r="GG145" s="444"/>
      <c r="GH145" s="444"/>
      <c r="GI145" s="444"/>
      <c r="GJ145" s="444"/>
      <c r="GK145" s="444"/>
      <c r="GL145" s="444"/>
      <c r="GM145" s="444"/>
      <c r="GN145" s="444"/>
      <c r="GO145" s="444"/>
      <c r="GP145" s="444"/>
      <c r="GQ145" s="444"/>
      <c r="GR145" s="444"/>
      <c r="GS145" s="444"/>
      <c r="GT145" s="444"/>
      <c r="GU145" s="444"/>
      <c r="GV145" s="444"/>
      <c r="GW145" s="444"/>
      <c r="GX145" s="444"/>
      <c r="GY145" s="444"/>
      <c r="GZ145" s="444"/>
      <c r="HA145" s="444"/>
      <c r="HB145" s="444"/>
      <c r="HC145" s="444"/>
      <c r="HD145" s="444"/>
      <c r="HE145" s="444"/>
      <c r="HF145" s="444"/>
      <c r="HG145" s="444"/>
      <c r="HH145" s="444"/>
      <c r="HI145" s="444"/>
      <c r="HJ145" s="444"/>
      <c r="HK145" s="444"/>
      <c r="HL145" s="444"/>
      <c r="HM145" s="444"/>
      <c r="HN145" s="444"/>
      <c r="HO145" s="444"/>
      <c r="HP145" s="444"/>
      <c r="HQ145" s="444"/>
      <c r="HR145" s="444"/>
      <c r="HS145" s="444"/>
      <c r="HT145" s="444"/>
      <c r="HU145" s="444"/>
      <c r="HV145" s="444"/>
      <c r="HW145" s="444"/>
      <c r="HX145" s="444"/>
      <c r="HY145" s="444"/>
      <c r="HZ145" s="444"/>
      <c r="IA145" s="444"/>
      <c r="IB145" s="444"/>
      <c r="IC145" s="444"/>
      <c r="ID145" s="444"/>
      <c r="IE145" s="444"/>
      <c r="IF145" s="444"/>
      <c r="IG145" s="444"/>
      <c r="IH145" s="444"/>
      <c r="II145" s="444"/>
      <c r="IJ145" s="444"/>
      <c r="IK145" s="444"/>
      <c r="IL145" s="444"/>
      <c r="IM145" s="444"/>
      <c r="IN145" s="444"/>
      <c r="IO145" s="444"/>
      <c r="IP145" s="444"/>
      <c r="IQ145" s="444"/>
      <c r="IR145" s="444"/>
      <c r="IS145" s="444"/>
      <c r="IT145" s="444"/>
      <c r="IU145" s="444"/>
      <c r="IV145" s="444"/>
      <c r="IW145" s="444"/>
      <c r="IX145" s="444"/>
      <c r="IY145" s="444"/>
      <c r="IZ145" s="444"/>
      <c r="JA145" s="444"/>
      <c r="JB145" s="444"/>
      <c r="JC145" s="444"/>
      <c r="JD145" s="444"/>
      <c r="JE145" s="444"/>
      <c r="JF145" s="444"/>
      <c r="JG145" s="444"/>
      <c r="JH145" s="444"/>
      <c r="JI145" s="444"/>
      <c r="JJ145" s="444"/>
      <c r="JK145" s="444"/>
      <c r="JL145" s="444"/>
      <c r="JM145" s="444"/>
      <c r="JN145" s="444"/>
      <c r="JO145" s="444"/>
      <c r="JP145" s="444"/>
      <c r="JQ145" s="444"/>
      <c r="JR145" s="444"/>
      <c r="JS145" s="444"/>
      <c r="JT145" s="444"/>
      <c r="JU145" s="444"/>
      <c r="JV145" s="444"/>
      <c r="JW145" s="444"/>
      <c r="JX145" s="444"/>
      <c r="JY145" s="444"/>
      <c r="JZ145" s="444"/>
      <c r="KA145" s="444"/>
      <c r="KB145" s="444"/>
      <c r="KC145" s="444"/>
      <c r="KD145" s="444"/>
      <c r="KE145" s="444"/>
      <c r="KF145" s="444"/>
      <c r="KG145" s="444"/>
      <c r="KH145" s="444"/>
      <c r="KI145" s="444"/>
      <c r="KJ145" s="444"/>
      <c r="KK145" s="444"/>
      <c r="KL145" s="444"/>
      <c r="KM145" s="444"/>
      <c r="KN145" s="444"/>
      <c r="KO145" s="444"/>
      <c r="KP145" s="444"/>
      <c r="KQ145" s="444"/>
      <c r="KR145" s="444"/>
      <c r="KS145" s="444"/>
      <c r="KT145" s="444"/>
      <c r="KU145" s="444"/>
      <c r="KV145" s="444"/>
      <c r="KW145" s="444"/>
      <c r="KX145" s="444"/>
      <c r="KY145" s="444"/>
      <c r="KZ145" s="444"/>
      <c r="LA145" s="444"/>
      <c r="LB145" s="444"/>
      <c r="LC145" s="444"/>
      <c r="LD145" s="444"/>
      <c r="LE145" s="444"/>
      <c r="LF145" s="444"/>
      <c r="LG145" s="444"/>
      <c r="LH145" s="444"/>
      <c r="LI145" s="444"/>
      <c r="LJ145" s="444"/>
      <c r="LK145" s="444"/>
      <c r="LL145" s="444"/>
      <c r="LM145" s="444"/>
      <c r="LN145" s="444"/>
      <c r="LO145" s="444"/>
      <c r="LP145" s="444"/>
      <c r="LQ145" s="444"/>
      <c r="LR145" s="444"/>
      <c r="LS145" s="444"/>
      <c r="LT145" s="444"/>
      <c r="LU145" s="444"/>
      <c r="LV145" s="444"/>
      <c r="LW145" s="444"/>
      <c r="LX145" s="444"/>
      <c r="LY145" s="444"/>
      <c r="LZ145" s="444"/>
      <c r="MA145" s="444"/>
      <c r="MB145" s="444"/>
      <c r="MC145" s="444"/>
      <c r="MD145" s="444"/>
      <c r="ME145" s="444"/>
      <c r="MF145" s="444"/>
      <c r="MG145" s="444"/>
      <c r="MH145" s="444"/>
      <c r="MI145" s="444"/>
      <c r="MJ145" s="444"/>
      <c r="MK145" s="444"/>
      <c r="ML145" s="444"/>
      <c r="MM145" s="444"/>
      <c r="MN145" s="444"/>
      <c r="MO145" s="444"/>
      <c r="MP145" s="444"/>
      <c r="MQ145" s="444"/>
      <c r="MR145" s="444"/>
      <c r="MS145" s="444"/>
      <c r="MT145" s="444"/>
      <c r="MU145" s="444"/>
      <c r="MV145" s="444"/>
      <c r="MW145" s="444"/>
      <c r="MX145" s="444"/>
      <c r="MY145" s="444"/>
      <c r="MZ145" s="444"/>
      <c r="NA145" s="444"/>
      <c r="NB145" s="444"/>
      <c r="NC145" s="444"/>
      <c r="ND145" s="444"/>
      <c r="NE145" s="444"/>
      <c r="NF145" s="444"/>
      <c r="NG145" s="444"/>
      <c r="NH145" s="444"/>
      <c r="NI145" s="444"/>
      <c r="NJ145" s="444"/>
      <c r="NK145" s="444"/>
      <c r="NL145" s="444"/>
      <c r="NM145" s="444"/>
      <c r="NN145" s="444"/>
      <c r="NO145" s="444"/>
      <c r="NP145" s="444"/>
      <c r="NQ145" s="444"/>
      <c r="NR145" s="444"/>
      <c r="NS145" s="444"/>
      <c r="NT145" s="444"/>
      <c r="NU145" s="444"/>
      <c r="NV145" s="444"/>
      <c r="NW145" s="444"/>
      <c r="NX145" s="444"/>
      <c r="NY145" s="444"/>
      <c r="NZ145" s="444"/>
      <c r="OA145" s="444"/>
      <c r="OB145" s="444"/>
      <c r="OC145" s="444"/>
      <c r="OD145" s="444"/>
      <c r="OE145" s="444"/>
      <c r="OF145" s="444"/>
      <c r="OG145" s="444"/>
      <c r="OH145" s="444"/>
      <c r="OI145" s="444"/>
      <c r="OJ145" s="444"/>
      <c r="OK145" s="444"/>
      <c r="OL145" s="444"/>
      <c r="OM145" s="444"/>
      <c r="ON145" s="444"/>
      <c r="OO145" s="444"/>
      <c r="OP145" s="444"/>
      <c r="OQ145" s="444"/>
      <c r="OR145" s="444"/>
      <c r="OS145" s="444"/>
      <c r="OT145" s="444"/>
      <c r="OU145" s="444"/>
      <c r="OV145" s="444"/>
      <c r="OW145" s="444"/>
      <c r="OX145" s="444"/>
      <c r="OY145" s="444"/>
      <c r="OZ145" s="444"/>
      <c r="PA145" s="444"/>
      <c r="PB145" s="444"/>
      <c r="PC145" s="444"/>
      <c r="PD145" s="444"/>
      <c r="PE145" s="444"/>
      <c r="PF145" s="444"/>
      <c r="PG145" s="444"/>
      <c r="PH145" s="444"/>
      <c r="PI145" s="444"/>
      <c r="PJ145" s="444"/>
      <c r="PK145" s="444"/>
      <c r="PL145" s="444"/>
      <c r="PM145" s="444"/>
      <c r="PN145" s="444"/>
      <c r="PO145" s="444"/>
      <c r="PP145" s="444"/>
      <c r="PQ145" s="444"/>
      <c r="PR145" s="444"/>
      <c r="PS145" s="444"/>
      <c r="PT145" s="444"/>
      <c r="PU145" s="444"/>
      <c r="PV145" s="444"/>
      <c r="PW145" s="444"/>
      <c r="PX145" s="444"/>
      <c r="PY145" s="444"/>
      <c r="PZ145" s="444"/>
      <c r="QA145" s="444"/>
      <c r="QB145" s="444"/>
      <c r="QC145" s="444"/>
      <c r="QD145" s="444"/>
      <c r="QE145" s="444"/>
      <c r="QF145" s="444"/>
      <c r="QG145" s="444"/>
      <c r="QH145" s="444"/>
      <c r="QI145" s="444"/>
      <c r="QJ145" s="444"/>
      <c r="QK145" s="444"/>
      <c r="QL145" s="444"/>
      <c r="QM145" s="444"/>
      <c r="QN145" s="444"/>
      <c r="QO145" s="444"/>
      <c r="QP145" s="444"/>
      <c r="QQ145" s="444"/>
      <c r="QR145" s="444"/>
      <c r="QS145" s="444"/>
      <c r="QT145" s="444"/>
      <c r="QU145" s="444"/>
      <c r="QV145" s="444"/>
      <c r="QW145" s="444"/>
      <c r="QX145" s="444"/>
      <c r="QY145" s="444"/>
      <c r="QZ145" s="444"/>
      <c r="RA145" s="444"/>
      <c r="RB145" s="444"/>
      <c r="RC145" s="444"/>
      <c r="RD145" s="444"/>
      <c r="RE145" s="444"/>
      <c r="RF145" s="444"/>
      <c r="RG145" s="444"/>
      <c r="RH145" s="444"/>
      <c r="RI145" s="444"/>
      <c r="RJ145" s="444"/>
      <c r="RK145" s="444"/>
      <c r="RL145" s="444"/>
      <c r="RM145" s="444"/>
      <c r="RN145" s="444"/>
      <c r="RO145" s="444"/>
      <c r="RP145" s="444"/>
      <c r="RQ145" s="444"/>
      <c r="RR145" s="444"/>
      <c r="RS145" s="444"/>
      <c r="RT145" s="444"/>
      <c r="RU145" s="444"/>
      <c r="RV145" s="444"/>
      <c r="RW145" s="444"/>
      <c r="RX145" s="444"/>
      <c r="RY145" s="444"/>
      <c r="RZ145" s="444"/>
      <c r="SA145" s="444"/>
      <c r="SB145" s="444"/>
      <c r="SC145" s="444"/>
      <c r="SD145" s="444"/>
      <c r="SE145" s="444"/>
      <c r="SF145" s="444"/>
      <c r="SG145" s="444"/>
      <c r="SH145" s="444"/>
      <c r="SI145" s="444"/>
      <c r="SJ145" s="444"/>
      <c r="SK145" s="444"/>
      <c r="SL145" s="444"/>
      <c r="SM145" s="444"/>
      <c r="SN145" s="444"/>
      <c r="SO145" s="444"/>
      <c r="SP145" s="444"/>
      <c r="SQ145" s="444"/>
      <c r="SR145" s="444"/>
      <c r="SS145" s="444"/>
      <c r="ST145" s="444"/>
      <c r="SU145" s="444"/>
      <c r="SV145" s="444"/>
      <c r="SW145" s="444"/>
      <c r="SX145" s="444"/>
      <c r="SY145" s="444"/>
      <c r="SZ145" s="444"/>
      <c r="TA145" s="444"/>
      <c r="TB145" s="444"/>
      <c r="TC145" s="444"/>
      <c r="TD145" s="444"/>
      <c r="TE145" s="444"/>
      <c r="TF145" s="444"/>
      <c r="TG145" s="444"/>
      <c r="TH145" s="444"/>
      <c r="TI145" s="444"/>
      <c r="TJ145" s="444"/>
      <c r="TK145" s="444"/>
      <c r="TL145" s="444"/>
      <c r="TM145" s="444"/>
      <c r="TN145" s="444"/>
      <c r="TO145" s="444"/>
      <c r="TP145" s="444"/>
      <c r="TQ145" s="444"/>
      <c r="TR145" s="444"/>
      <c r="TS145" s="444"/>
      <c r="TT145" s="444"/>
      <c r="TU145" s="444"/>
      <c r="TV145" s="444"/>
      <c r="TW145" s="444"/>
      <c r="TX145" s="444"/>
      <c r="TY145" s="444"/>
      <c r="TZ145" s="444"/>
      <c r="UA145" s="444"/>
      <c r="UB145" s="444"/>
      <c r="UC145" s="444"/>
      <c r="UD145" s="444"/>
      <c r="UE145" s="444"/>
      <c r="UF145" s="444"/>
      <c r="UG145" s="444"/>
      <c r="UH145" s="444"/>
      <c r="UI145" s="444"/>
      <c r="UJ145" s="444"/>
      <c r="UK145" s="444"/>
      <c r="UL145" s="444"/>
      <c r="UM145" s="444"/>
      <c r="UN145" s="444"/>
      <c r="UO145" s="444"/>
      <c r="UP145" s="444"/>
      <c r="UQ145" s="444"/>
      <c r="UR145" s="444"/>
      <c r="US145" s="444"/>
      <c r="UT145" s="444"/>
      <c r="UU145" s="444"/>
      <c r="UV145" s="444"/>
      <c r="UW145" s="444"/>
      <c r="UX145" s="444"/>
      <c r="UY145" s="444"/>
      <c r="UZ145" s="444"/>
      <c r="VA145" s="444"/>
      <c r="VB145" s="444"/>
      <c r="VC145" s="444"/>
      <c r="VD145" s="444"/>
      <c r="VE145" s="444"/>
      <c r="VF145" s="444"/>
      <c r="VG145" s="444"/>
      <c r="VH145" s="444"/>
      <c r="VI145" s="444"/>
      <c r="VJ145" s="444"/>
      <c r="VK145" s="444"/>
      <c r="VL145" s="444"/>
      <c r="VM145" s="444"/>
      <c r="VN145" s="444"/>
      <c r="VO145" s="444"/>
      <c r="VP145" s="444"/>
      <c r="VQ145" s="444"/>
      <c r="VR145" s="444"/>
      <c r="VS145" s="444"/>
      <c r="VT145" s="444"/>
      <c r="VU145" s="444"/>
      <c r="VV145" s="444"/>
      <c r="VW145" s="444"/>
      <c r="VX145" s="444"/>
      <c r="VY145" s="444"/>
      <c r="VZ145" s="444"/>
      <c r="WA145" s="444"/>
      <c r="WB145" s="444"/>
      <c r="WC145" s="444"/>
      <c r="WD145" s="444"/>
      <c r="WE145" s="444"/>
      <c r="WF145" s="444"/>
      <c r="WG145" s="444"/>
      <c r="WH145" s="444"/>
      <c r="WI145" s="444"/>
      <c r="WJ145" s="444"/>
      <c r="WK145" s="444"/>
      <c r="WL145" s="444"/>
      <c r="WM145" s="444"/>
      <c r="WN145" s="444"/>
      <c r="WO145" s="444"/>
      <c r="WP145" s="444"/>
      <c r="WQ145" s="444"/>
      <c r="WR145" s="444"/>
      <c r="WS145" s="444"/>
      <c r="WT145" s="444"/>
      <c r="WU145" s="444"/>
      <c r="WV145" s="444"/>
      <c r="WW145" s="444"/>
      <c r="WX145" s="444"/>
      <c r="WY145" s="444"/>
      <c r="WZ145" s="444"/>
      <c r="XA145" s="444"/>
      <c r="XB145" s="444"/>
      <c r="XC145" s="444"/>
      <c r="XD145" s="444"/>
      <c r="XE145" s="444"/>
      <c r="XF145" s="444"/>
      <c r="XG145" s="738"/>
    </row>
    <row r="146" spans="1:631" s="740" customFormat="1" ht="14.4">
      <c r="A146" s="444"/>
      <c r="B146" s="1163" t="s">
        <v>779</v>
      </c>
      <c r="C146" s="1164" t="s">
        <v>1447</v>
      </c>
      <c r="D146" s="1172"/>
      <c r="E146" s="374">
        <f t="shared" si="47"/>
        <v>0</v>
      </c>
      <c r="F146" s="1166"/>
      <c r="G146" s="1167">
        <v>1</v>
      </c>
      <c r="H146" s="1168">
        <f t="shared" si="27"/>
        <v>0</v>
      </c>
      <c r="I146" s="1169"/>
      <c r="J146" s="1169"/>
      <c r="K146" s="447">
        <f t="shared" si="48"/>
        <v>0</v>
      </c>
      <c r="L146" s="448">
        <v>0</v>
      </c>
      <c r="M146" s="447"/>
      <c r="N146" s="1170"/>
      <c r="O146" s="1170"/>
      <c r="P146" s="449"/>
      <c r="Q146" s="1170"/>
      <c r="R146" s="449"/>
      <c r="S146" s="450"/>
      <c r="T146" s="449"/>
      <c r="U146" s="451"/>
      <c r="V146" s="450"/>
      <c r="W146" s="449"/>
      <c r="X146" s="449"/>
      <c r="Y146" s="452"/>
      <c r="Z146" s="450"/>
      <c r="AA146" s="453"/>
      <c r="AB146" s="1171"/>
      <c r="AC146" s="444"/>
      <c r="AD146" s="444"/>
      <c r="AE146" s="444"/>
      <c r="AF146" s="444"/>
      <c r="AG146" s="444"/>
      <c r="AH146" s="444"/>
      <c r="AI146" s="444"/>
      <c r="AJ146" s="444"/>
      <c r="AK146" s="444"/>
      <c r="AL146" s="444"/>
      <c r="AM146" s="444"/>
      <c r="AN146" s="444"/>
      <c r="AO146" s="444"/>
      <c r="AP146" s="444"/>
      <c r="AQ146" s="444"/>
      <c r="AR146" s="444"/>
      <c r="AS146" s="444"/>
      <c r="AT146" s="444"/>
      <c r="AU146" s="444"/>
      <c r="AV146" s="444"/>
      <c r="AW146" s="444"/>
      <c r="AX146" s="444"/>
      <c r="AY146" s="444"/>
      <c r="AZ146" s="444"/>
      <c r="BA146" s="444"/>
      <c r="BB146" s="444"/>
      <c r="BC146" s="444"/>
      <c r="BD146" s="444"/>
      <c r="BE146" s="444"/>
      <c r="BF146" s="444"/>
      <c r="BG146" s="444"/>
      <c r="BH146" s="444"/>
      <c r="BI146" s="444"/>
      <c r="BJ146" s="444"/>
      <c r="BK146" s="444"/>
      <c r="BL146" s="444"/>
      <c r="BM146" s="444"/>
      <c r="BN146" s="444"/>
      <c r="BO146" s="444"/>
      <c r="BP146" s="444"/>
      <c r="BQ146" s="444"/>
      <c r="BR146" s="444"/>
      <c r="BS146" s="444"/>
      <c r="BT146" s="444"/>
      <c r="BU146" s="444"/>
      <c r="BV146" s="444"/>
      <c r="BW146" s="444"/>
      <c r="BX146" s="444"/>
      <c r="BY146" s="444"/>
      <c r="BZ146" s="444"/>
      <c r="CA146" s="444"/>
      <c r="CB146" s="444"/>
      <c r="CC146" s="444"/>
      <c r="CD146" s="444"/>
      <c r="CE146" s="444"/>
      <c r="CF146" s="444"/>
      <c r="CG146" s="444"/>
      <c r="CH146" s="444"/>
      <c r="CI146" s="444"/>
      <c r="CJ146" s="444"/>
      <c r="CK146" s="444"/>
      <c r="CL146" s="444"/>
      <c r="CM146" s="444"/>
      <c r="CN146" s="444"/>
      <c r="CO146" s="444"/>
      <c r="CP146" s="444"/>
      <c r="CQ146" s="444"/>
      <c r="CR146" s="444"/>
      <c r="CS146" s="444"/>
      <c r="CT146" s="444"/>
      <c r="CU146" s="444"/>
      <c r="CV146" s="444"/>
      <c r="CW146" s="444"/>
      <c r="CX146" s="444"/>
      <c r="CY146" s="444"/>
      <c r="CZ146" s="444"/>
      <c r="DA146" s="444"/>
      <c r="DB146" s="444"/>
      <c r="DC146" s="444"/>
      <c r="DD146" s="444"/>
      <c r="DE146" s="444"/>
      <c r="DF146" s="444"/>
      <c r="DG146" s="444"/>
      <c r="DH146" s="444"/>
      <c r="DI146" s="444"/>
      <c r="DJ146" s="444"/>
      <c r="DK146" s="444"/>
      <c r="DL146" s="444"/>
      <c r="DM146" s="444"/>
      <c r="DN146" s="444"/>
      <c r="DO146" s="444"/>
      <c r="DP146" s="444"/>
      <c r="DQ146" s="444"/>
      <c r="DR146" s="444"/>
      <c r="DS146" s="444"/>
      <c r="DT146" s="444"/>
      <c r="DU146" s="444"/>
      <c r="DV146" s="444"/>
      <c r="DW146" s="444"/>
      <c r="DX146" s="444"/>
      <c r="DY146" s="444"/>
      <c r="DZ146" s="444"/>
      <c r="EA146" s="444"/>
      <c r="EB146" s="444"/>
      <c r="EC146" s="444"/>
      <c r="ED146" s="444"/>
      <c r="EE146" s="444"/>
      <c r="EF146" s="444"/>
      <c r="EG146" s="444"/>
      <c r="EH146" s="444"/>
      <c r="EI146" s="444"/>
      <c r="EJ146" s="444"/>
      <c r="EK146" s="444"/>
      <c r="EL146" s="444"/>
      <c r="EM146" s="444"/>
      <c r="EN146" s="444"/>
      <c r="EO146" s="444"/>
      <c r="EP146" s="444"/>
      <c r="EQ146" s="444"/>
      <c r="ER146" s="444"/>
      <c r="ES146" s="444"/>
      <c r="ET146" s="444"/>
      <c r="EU146" s="444"/>
      <c r="EV146" s="444"/>
      <c r="EW146" s="444"/>
      <c r="EX146" s="444"/>
      <c r="EY146" s="444"/>
      <c r="EZ146" s="444"/>
      <c r="FA146" s="444"/>
      <c r="FB146" s="444"/>
      <c r="FC146" s="444"/>
      <c r="FD146" s="444"/>
      <c r="FE146" s="444"/>
      <c r="FF146" s="444"/>
      <c r="FG146" s="444"/>
      <c r="FH146" s="444"/>
      <c r="FI146" s="444"/>
      <c r="FJ146" s="444"/>
      <c r="FK146" s="444"/>
      <c r="FL146" s="444"/>
      <c r="FM146" s="444"/>
      <c r="FN146" s="444"/>
      <c r="FO146" s="444"/>
      <c r="FP146" s="444"/>
      <c r="FQ146" s="444"/>
      <c r="FR146" s="444"/>
      <c r="FS146" s="444"/>
      <c r="FT146" s="444"/>
      <c r="FU146" s="444"/>
      <c r="FV146" s="444"/>
      <c r="FW146" s="444"/>
      <c r="FX146" s="444"/>
      <c r="FY146" s="444"/>
      <c r="FZ146" s="444"/>
      <c r="GA146" s="444"/>
      <c r="GB146" s="444"/>
      <c r="GC146" s="444"/>
      <c r="GD146" s="444"/>
      <c r="GE146" s="444"/>
      <c r="GF146" s="444"/>
      <c r="GG146" s="444"/>
      <c r="GH146" s="444"/>
      <c r="GI146" s="444"/>
      <c r="GJ146" s="444"/>
      <c r="GK146" s="444"/>
      <c r="GL146" s="444"/>
      <c r="GM146" s="444"/>
      <c r="GN146" s="444"/>
      <c r="GO146" s="444"/>
      <c r="GP146" s="444"/>
      <c r="GQ146" s="444"/>
      <c r="GR146" s="444"/>
      <c r="GS146" s="444"/>
      <c r="GT146" s="444"/>
      <c r="GU146" s="444"/>
      <c r="GV146" s="444"/>
      <c r="GW146" s="444"/>
      <c r="GX146" s="444"/>
      <c r="GY146" s="444"/>
      <c r="GZ146" s="444"/>
      <c r="HA146" s="444"/>
      <c r="HB146" s="444"/>
      <c r="HC146" s="444"/>
      <c r="HD146" s="444"/>
      <c r="HE146" s="444"/>
      <c r="HF146" s="444"/>
      <c r="HG146" s="444"/>
      <c r="HH146" s="444"/>
      <c r="HI146" s="444"/>
      <c r="HJ146" s="444"/>
      <c r="HK146" s="444"/>
      <c r="HL146" s="444"/>
      <c r="HM146" s="444"/>
      <c r="HN146" s="444"/>
      <c r="HO146" s="444"/>
      <c r="HP146" s="444"/>
      <c r="HQ146" s="444"/>
      <c r="HR146" s="444"/>
      <c r="HS146" s="444"/>
      <c r="HT146" s="444"/>
      <c r="HU146" s="444"/>
      <c r="HV146" s="444"/>
      <c r="HW146" s="444"/>
      <c r="HX146" s="444"/>
      <c r="HY146" s="444"/>
      <c r="HZ146" s="444"/>
      <c r="IA146" s="444"/>
      <c r="IB146" s="444"/>
      <c r="IC146" s="444"/>
      <c r="ID146" s="444"/>
      <c r="IE146" s="444"/>
      <c r="IF146" s="444"/>
      <c r="IG146" s="444"/>
      <c r="IH146" s="444"/>
      <c r="II146" s="444"/>
      <c r="IJ146" s="444"/>
      <c r="IK146" s="444"/>
      <c r="IL146" s="444"/>
      <c r="IM146" s="444"/>
      <c r="IN146" s="444"/>
      <c r="IO146" s="444"/>
      <c r="IP146" s="444"/>
      <c r="IQ146" s="444"/>
      <c r="IR146" s="444"/>
      <c r="IS146" s="444"/>
      <c r="IT146" s="444"/>
      <c r="IU146" s="444"/>
      <c r="IV146" s="444"/>
      <c r="IW146" s="444"/>
      <c r="IX146" s="444"/>
      <c r="IY146" s="444"/>
      <c r="IZ146" s="444"/>
      <c r="JA146" s="444"/>
      <c r="JB146" s="444"/>
      <c r="JC146" s="444"/>
      <c r="JD146" s="444"/>
      <c r="JE146" s="444"/>
      <c r="JF146" s="444"/>
      <c r="JG146" s="444"/>
      <c r="JH146" s="444"/>
      <c r="JI146" s="444"/>
      <c r="JJ146" s="444"/>
      <c r="JK146" s="444"/>
      <c r="JL146" s="444"/>
      <c r="JM146" s="444"/>
      <c r="JN146" s="444"/>
      <c r="JO146" s="444"/>
      <c r="JP146" s="444"/>
      <c r="JQ146" s="444"/>
      <c r="JR146" s="444"/>
      <c r="JS146" s="444"/>
      <c r="JT146" s="444"/>
      <c r="JU146" s="444"/>
      <c r="JV146" s="444"/>
      <c r="JW146" s="444"/>
      <c r="JX146" s="444"/>
      <c r="JY146" s="444"/>
      <c r="JZ146" s="444"/>
      <c r="KA146" s="444"/>
      <c r="KB146" s="444"/>
      <c r="KC146" s="444"/>
      <c r="KD146" s="444"/>
      <c r="KE146" s="444"/>
      <c r="KF146" s="444"/>
      <c r="KG146" s="444"/>
      <c r="KH146" s="444"/>
      <c r="KI146" s="444"/>
      <c r="KJ146" s="444"/>
      <c r="KK146" s="444"/>
      <c r="KL146" s="444"/>
      <c r="KM146" s="444"/>
      <c r="KN146" s="444"/>
      <c r="KO146" s="444"/>
      <c r="KP146" s="444"/>
      <c r="KQ146" s="444"/>
      <c r="KR146" s="444"/>
      <c r="KS146" s="444"/>
      <c r="KT146" s="444"/>
      <c r="KU146" s="444"/>
      <c r="KV146" s="444"/>
      <c r="KW146" s="444"/>
      <c r="KX146" s="444"/>
      <c r="KY146" s="444"/>
      <c r="KZ146" s="444"/>
      <c r="LA146" s="444"/>
      <c r="LB146" s="444"/>
      <c r="LC146" s="444"/>
      <c r="LD146" s="444"/>
      <c r="LE146" s="444"/>
      <c r="LF146" s="444"/>
      <c r="LG146" s="444"/>
      <c r="LH146" s="444"/>
      <c r="LI146" s="444"/>
      <c r="LJ146" s="444"/>
      <c r="LK146" s="444"/>
      <c r="LL146" s="444"/>
      <c r="LM146" s="444"/>
      <c r="LN146" s="444"/>
      <c r="LO146" s="444"/>
      <c r="LP146" s="444"/>
      <c r="LQ146" s="444"/>
      <c r="LR146" s="444"/>
      <c r="LS146" s="444"/>
      <c r="LT146" s="444"/>
      <c r="LU146" s="444"/>
      <c r="LV146" s="444"/>
      <c r="LW146" s="444"/>
      <c r="LX146" s="444"/>
      <c r="LY146" s="444"/>
      <c r="LZ146" s="444"/>
      <c r="MA146" s="444"/>
      <c r="MB146" s="444"/>
      <c r="MC146" s="444"/>
      <c r="MD146" s="444"/>
      <c r="ME146" s="444"/>
      <c r="MF146" s="444"/>
      <c r="MG146" s="444"/>
      <c r="MH146" s="444"/>
      <c r="MI146" s="444"/>
      <c r="MJ146" s="444"/>
      <c r="MK146" s="444"/>
      <c r="ML146" s="444"/>
      <c r="MM146" s="444"/>
      <c r="MN146" s="444"/>
      <c r="MO146" s="444"/>
      <c r="MP146" s="444"/>
      <c r="MQ146" s="444"/>
      <c r="MR146" s="444"/>
      <c r="MS146" s="444"/>
      <c r="MT146" s="444"/>
      <c r="MU146" s="444"/>
      <c r="MV146" s="444"/>
      <c r="MW146" s="444"/>
      <c r="MX146" s="444"/>
      <c r="MY146" s="444"/>
      <c r="MZ146" s="444"/>
      <c r="NA146" s="444"/>
      <c r="NB146" s="444"/>
      <c r="NC146" s="444"/>
      <c r="ND146" s="444"/>
      <c r="NE146" s="444"/>
      <c r="NF146" s="444"/>
      <c r="NG146" s="444"/>
      <c r="NH146" s="444"/>
      <c r="NI146" s="444"/>
      <c r="NJ146" s="444"/>
      <c r="NK146" s="444"/>
      <c r="NL146" s="444"/>
      <c r="NM146" s="444"/>
      <c r="NN146" s="444"/>
      <c r="NO146" s="444"/>
      <c r="NP146" s="444"/>
      <c r="NQ146" s="444"/>
      <c r="NR146" s="444"/>
      <c r="NS146" s="444"/>
      <c r="NT146" s="444"/>
      <c r="NU146" s="444"/>
      <c r="NV146" s="444"/>
      <c r="NW146" s="444"/>
      <c r="NX146" s="444"/>
      <c r="NY146" s="444"/>
      <c r="NZ146" s="444"/>
      <c r="OA146" s="444"/>
      <c r="OB146" s="444"/>
      <c r="OC146" s="444"/>
      <c r="OD146" s="444"/>
      <c r="OE146" s="444"/>
      <c r="OF146" s="444"/>
      <c r="OG146" s="444"/>
      <c r="OH146" s="444"/>
      <c r="OI146" s="444"/>
      <c r="OJ146" s="444"/>
      <c r="OK146" s="444"/>
      <c r="OL146" s="444"/>
      <c r="OM146" s="444"/>
      <c r="ON146" s="444"/>
      <c r="OO146" s="444"/>
      <c r="OP146" s="444"/>
      <c r="OQ146" s="444"/>
      <c r="OR146" s="444"/>
      <c r="OS146" s="444"/>
      <c r="OT146" s="444"/>
      <c r="OU146" s="444"/>
      <c r="OV146" s="444"/>
      <c r="OW146" s="444"/>
      <c r="OX146" s="444"/>
      <c r="OY146" s="444"/>
      <c r="OZ146" s="444"/>
      <c r="PA146" s="444"/>
      <c r="PB146" s="444"/>
      <c r="PC146" s="444"/>
      <c r="PD146" s="444"/>
      <c r="PE146" s="444"/>
      <c r="PF146" s="444"/>
      <c r="PG146" s="444"/>
      <c r="PH146" s="444"/>
      <c r="PI146" s="444"/>
      <c r="PJ146" s="444"/>
      <c r="PK146" s="444"/>
      <c r="PL146" s="444"/>
      <c r="PM146" s="444"/>
      <c r="PN146" s="444"/>
      <c r="PO146" s="444"/>
      <c r="PP146" s="444"/>
      <c r="PQ146" s="444"/>
      <c r="PR146" s="444"/>
      <c r="PS146" s="444"/>
      <c r="PT146" s="444"/>
      <c r="PU146" s="444"/>
      <c r="PV146" s="444"/>
      <c r="PW146" s="444"/>
      <c r="PX146" s="444"/>
      <c r="PY146" s="444"/>
      <c r="PZ146" s="444"/>
      <c r="QA146" s="444"/>
      <c r="QB146" s="444"/>
      <c r="QC146" s="444"/>
      <c r="QD146" s="444"/>
      <c r="QE146" s="444"/>
      <c r="QF146" s="444"/>
      <c r="QG146" s="444"/>
      <c r="QH146" s="444"/>
      <c r="QI146" s="444"/>
      <c r="QJ146" s="444"/>
      <c r="QK146" s="444"/>
      <c r="QL146" s="444"/>
      <c r="QM146" s="444"/>
      <c r="QN146" s="444"/>
      <c r="QO146" s="444"/>
      <c r="QP146" s="444"/>
      <c r="QQ146" s="444"/>
      <c r="QR146" s="444"/>
      <c r="QS146" s="444"/>
      <c r="QT146" s="444"/>
      <c r="QU146" s="444"/>
      <c r="QV146" s="444"/>
      <c r="QW146" s="444"/>
      <c r="QX146" s="444"/>
      <c r="QY146" s="444"/>
      <c r="QZ146" s="444"/>
      <c r="RA146" s="444"/>
      <c r="RB146" s="444"/>
      <c r="RC146" s="444"/>
      <c r="RD146" s="444"/>
      <c r="RE146" s="444"/>
      <c r="RF146" s="444"/>
      <c r="RG146" s="444"/>
      <c r="RH146" s="444"/>
      <c r="RI146" s="444"/>
      <c r="RJ146" s="444"/>
      <c r="RK146" s="444"/>
      <c r="RL146" s="444"/>
      <c r="RM146" s="444"/>
      <c r="RN146" s="444"/>
      <c r="RO146" s="444"/>
      <c r="RP146" s="444"/>
      <c r="RQ146" s="444"/>
      <c r="RR146" s="444"/>
      <c r="RS146" s="444"/>
      <c r="RT146" s="444"/>
      <c r="RU146" s="444"/>
      <c r="RV146" s="444"/>
      <c r="RW146" s="444"/>
      <c r="RX146" s="444"/>
      <c r="RY146" s="444"/>
      <c r="RZ146" s="444"/>
      <c r="SA146" s="444"/>
      <c r="SB146" s="444"/>
      <c r="SC146" s="444"/>
      <c r="SD146" s="444"/>
      <c r="SE146" s="444"/>
      <c r="SF146" s="444"/>
      <c r="SG146" s="444"/>
      <c r="SH146" s="444"/>
      <c r="SI146" s="444"/>
      <c r="SJ146" s="444"/>
      <c r="SK146" s="444"/>
      <c r="SL146" s="444"/>
      <c r="SM146" s="444"/>
      <c r="SN146" s="444"/>
      <c r="SO146" s="444"/>
      <c r="SP146" s="444"/>
      <c r="SQ146" s="444"/>
      <c r="SR146" s="444"/>
      <c r="SS146" s="444"/>
      <c r="ST146" s="444"/>
      <c r="SU146" s="444"/>
      <c r="SV146" s="444"/>
      <c r="SW146" s="444"/>
      <c r="SX146" s="444"/>
      <c r="SY146" s="444"/>
      <c r="SZ146" s="444"/>
      <c r="TA146" s="444"/>
      <c r="TB146" s="444"/>
      <c r="TC146" s="444"/>
      <c r="TD146" s="444"/>
      <c r="TE146" s="444"/>
      <c r="TF146" s="444"/>
      <c r="TG146" s="444"/>
      <c r="TH146" s="444"/>
      <c r="TI146" s="444"/>
      <c r="TJ146" s="444"/>
      <c r="TK146" s="444"/>
      <c r="TL146" s="444"/>
      <c r="TM146" s="444"/>
      <c r="TN146" s="444"/>
      <c r="TO146" s="444"/>
      <c r="TP146" s="444"/>
      <c r="TQ146" s="444"/>
      <c r="TR146" s="444"/>
      <c r="TS146" s="444"/>
      <c r="TT146" s="444"/>
      <c r="TU146" s="444"/>
      <c r="TV146" s="444"/>
      <c r="TW146" s="444"/>
      <c r="TX146" s="444"/>
      <c r="TY146" s="444"/>
      <c r="TZ146" s="444"/>
      <c r="UA146" s="444"/>
      <c r="UB146" s="444"/>
      <c r="UC146" s="444"/>
      <c r="UD146" s="444"/>
      <c r="UE146" s="444"/>
      <c r="UF146" s="444"/>
      <c r="UG146" s="444"/>
      <c r="UH146" s="444"/>
      <c r="UI146" s="444"/>
      <c r="UJ146" s="444"/>
      <c r="UK146" s="444"/>
      <c r="UL146" s="444"/>
      <c r="UM146" s="444"/>
      <c r="UN146" s="444"/>
      <c r="UO146" s="444"/>
      <c r="UP146" s="444"/>
      <c r="UQ146" s="444"/>
      <c r="UR146" s="444"/>
      <c r="US146" s="444"/>
      <c r="UT146" s="444"/>
      <c r="UU146" s="444"/>
      <c r="UV146" s="444"/>
      <c r="UW146" s="444"/>
      <c r="UX146" s="444"/>
      <c r="UY146" s="444"/>
      <c r="UZ146" s="444"/>
      <c r="VA146" s="444"/>
      <c r="VB146" s="444"/>
      <c r="VC146" s="444"/>
      <c r="VD146" s="444"/>
      <c r="VE146" s="444"/>
      <c r="VF146" s="444"/>
      <c r="VG146" s="444"/>
      <c r="VH146" s="444"/>
      <c r="VI146" s="444"/>
      <c r="VJ146" s="444"/>
      <c r="VK146" s="444"/>
      <c r="VL146" s="444"/>
      <c r="VM146" s="444"/>
      <c r="VN146" s="444"/>
      <c r="VO146" s="444"/>
      <c r="VP146" s="444"/>
      <c r="VQ146" s="444"/>
      <c r="VR146" s="444"/>
      <c r="VS146" s="444"/>
      <c r="VT146" s="444"/>
      <c r="VU146" s="444"/>
      <c r="VV146" s="444"/>
      <c r="VW146" s="444"/>
      <c r="VX146" s="444"/>
      <c r="VY146" s="444"/>
      <c r="VZ146" s="444"/>
      <c r="WA146" s="444"/>
      <c r="WB146" s="444"/>
      <c r="WC146" s="444"/>
      <c r="WD146" s="444"/>
      <c r="WE146" s="444"/>
      <c r="WF146" s="444"/>
      <c r="WG146" s="444"/>
      <c r="WH146" s="444"/>
      <c r="WI146" s="444"/>
      <c r="WJ146" s="444"/>
      <c r="WK146" s="444"/>
      <c r="WL146" s="444"/>
      <c r="WM146" s="444"/>
      <c r="WN146" s="444"/>
      <c r="WO146" s="444"/>
      <c r="WP146" s="444"/>
      <c r="WQ146" s="444"/>
      <c r="WR146" s="444"/>
      <c r="WS146" s="444"/>
      <c r="WT146" s="444"/>
      <c r="WU146" s="444"/>
      <c r="WV146" s="444"/>
      <c r="WW146" s="444"/>
      <c r="WX146" s="444"/>
      <c r="WY146" s="444"/>
      <c r="WZ146" s="444"/>
      <c r="XA146" s="444"/>
      <c r="XB146" s="444"/>
      <c r="XC146" s="444"/>
      <c r="XD146" s="444"/>
      <c r="XE146" s="444"/>
      <c r="XF146" s="444"/>
      <c r="XG146" s="738"/>
    </row>
    <row r="147" spans="1:631" s="740" customFormat="1" ht="14.4">
      <c r="A147" s="444"/>
      <c r="B147" s="1163" t="s">
        <v>779</v>
      </c>
      <c r="C147" s="1164" t="s">
        <v>1448</v>
      </c>
      <c r="D147" s="1172"/>
      <c r="E147" s="374">
        <f t="shared" si="47"/>
        <v>0</v>
      </c>
      <c r="F147" s="1166"/>
      <c r="G147" s="1167">
        <v>3</v>
      </c>
      <c r="H147" s="1168">
        <f t="shared" si="27"/>
        <v>0</v>
      </c>
      <c r="I147" s="1169"/>
      <c r="J147" s="1169"/>
      <c r="K147" s="447">
        <f t="shared" si="48"/>
        <v>0</v>
      </c>
      <c r="L147" s="448">
        <v>0</v>
      </c>
      <c r="M147" s="447"/>
      <c r="N147" s="1170"/>
      <c r="O147" s="1170"/>
      <c r="P147" s="449"/>
      <c r="Q147" s="1170"/>
      <c r="R147" s="449"/>
      <c r="S147" s="450"/>
      <c r="T147" s="449"/>
      <c r="U147" s="451"/>
      <c r="V147" s="450"/>
      <c r="W147" s="449"/>
      <c r="X147" s="449"/>
      <c r="Y147" s="452"/>
      <c r="Z147" s="450"/>
      <c r="AA147" s="453"/>
      <c r="AB147" s="1171"/>
      <c r="AC147" s="444"/>
      <c r="AD147" s="444"/>
      <c r="AE147" s="444"/>
      <c r="AF147" s="444"/>
      <c r="AG147" s="444"/>
      <c r="AH147" s="444"/>
      <c r="AI147" s="444"/>
      <c r="AJ147" s="444"/>
      <c r="AK147" s="444"/>
      <c r="AL147" s="444"/>
      <c r="AM147" s="444"/>
      <c r="AN147" s="444"/>
      <c r="AO147" s="444"/>
      <c r="AP147" s="444"/>
      <c r="AQ147" s="444"/>
      <c r="AR147" s="444"/>
      <c r="AS147" s="444"/>
      <c r="AT147" s="444"/>
      <c r="AU147" s="444"/>
      <c r="AV147" s="444"/>
      <c r="AW147" s="444"/>
      <c r="AX147" s="444"/>
      <c r="AY147" s="444"/>
      <c r="AZ147" s="444"/>
      <c r="BA147" s="444"/>
      <c r="BB147" s="444"/>
      <c r="BC147" s="444"/>
      <c r="BD147" s="444"/>
      <c r="BE147" s="444"/>
      <c r="BF147" s="444"/>
      <c r="BG147" s="444"/>
      <c r="BH147" s="444"/>
      <c r="BI147" s="444"/>
      <c r="BJ147" s="444"/>
      <c r="BK147" s="444"/>
      <c r="BL147" s="444"/>
      <c r="BM147" s="444"/>
      <c r="BN147" s="444"/>
      <c r="BO147" s="444"/>
      <c r="BP147" s="444"/>
      <c r="BQ147" s="444"/>
      <c r="BR147" s="444"/>
      <c r="BS147" s="444"/>
      <c r="BT147" s="444"/>
      <c r="BU147" s="444"/>
      <c r="BV147" s="444"/>
      <c r="BW147" s="444"/>
      <c r="BX147" s="444"/>
      <c r="BY147" s="444"/>
      <c r="BZ147" s="444"/>
      <c r="CA147" s="444"/>
      <c r="CB147" s="444"/>
      <c r="CC147" s="444"/>
      <c r="CD147" s="444"/>
      <c r="CE147" s="444"/>
      <c r="CF147" s="444"/>
      <c r="CG147" s="444"/>
      <c r="CH147" s="444"/>
      <c r="CI147" s="444"/>
      <c r="CJ147" s="444"/>
      <c r="CK147" s="444"/>
      <c r="CL147" s="444"/>
      <c r="CM147" s="444"/>
      <c r="CN147" s="444"/>
      <c r="CO147" s="444"/>
      <c r="CP147" s="444"/>
      <c r="CQ147" s="444"/>
      <c r="CR147" s="444"/>
      <c r="CS147" s="444"/>
      <c r="CT147" s="444"/>
      <c r="CU147" s="444"/>
      <c r="CV147" s="444"/>
      <c r="CW147" s="444"/>
      <c r="CX147" s="444"/>
      <c r="CY147" s="444"/>
      <c r="CZ147" s="444"/>
      <c r="DA147" s="444"/>
      <c r="DB147" s="444"/>
      <c r="DC147" s="444"/>
      <c r="DD147" s="444"/>
      <c r="DE147" s="444"/>
      <c r="DF147" s="444"/>
      <c r="DG147" s="444"/>
      <c r="DH147" s="444"/>
      <c r="DI147" s="444"/>
      <c r="DJ147" s="444"/>
      <c r="DK147" s="444"/>
      <c r="DL147" s="444"/>
      <c r="DM147" s="444"/>
      <c r="DN147" s="444"/>
      <c r="DO147" s="444"/>
      <c r="DP147" s="444"/>
      <c r="DQ147" s="444"/>
      <c r="DR147" s="444"/>
      <c r="DS147" s="444"/>
      <c r="DT147" s="444"/>
      <c r="DU147" s="444"/>
      <c r="DV147" s="444"/>
      <c r="DW147" s="444"/>
      <c r="DX147" s="444"/>
      <c r="DY147" s="444"/>
      <c r="DZ147" s="444"/>
      <c r="EA147" s="444"/>
      <c r="EB147" s="444"/>
      <c r="EC147" s="444"/>
      <c r="ED147" s="444"/>
      <c r="EE147" s="444"/>
      <c r="EF147" s="444"/>
      <c r="EG147" s="444"/>
      <c r="EH147" s="444"/>
      <c r="EI147" s="444"/>
      <c r="EJ147" s="444"/>
      <c r="EK147" s="444"/>
      <c r="EL147" s="444"/>
      <c r="EM147" s="444"/>
      <c r="EN147" s="444"/>
      <c r="EO147" s="444"/>
      <c r="EP147" s="444"/>
      <c r="EQ147" s="444"/>
      <c r="ER147" s="444"/>
      <c r="ES147" s="444"/>
      <c r="ET147" s="444"/>
      <c r="EU147" s="444"/>
      <c r="EV147" s="444"/>
      <c r="EW147" s="444"/>
      <c r="EX147" s="444"/>
      <c r="EY147" s="444"/>
      <c r="EZ147" s="444"/>
      <c r="FA147" s="444"/>
      <c r="FB147" s="444"/>
      <c r="FC147" s="444"/>
      <c r="FD147" s="444"/>
      <c r="FE147" s="444"/>
      <c r="FF147" s="444"/>
      <c r="FG147" s="444"/>
      <c r="FH147" s="444"/>
      <c r="FI147" s="444"/>
      <c r="FJ147" s="444"/>
      <c r="FK147" s="444"/>
      <c r="FL147" s="444"/>
      <c r="FM147" s="444"/>
      <c r="FN147" s="444"/>
      <c r="FO147" s="444"/>
      <c r="FP147" s="444"/>
      <c r="FQ147" s="444"/>
      <c r="FR147" s="444"/>
      <c r="FS147" s="444"/>
      <c r="FT147" s="444"/>
      <c r="FU147" s="444"/>
      <c r="FV147" s="444"/>
      <c r="FW147" s="444"/>
      <c r="FX147" s="444"/>
      <c r="FY147" s="444"/>
      <c r="FZ147" s="444"/>
      <c r="GA147" s="444"/>
      <c r="GB147" s="444"/>
      <c r="GC147" s="444"/>
      <c r="GD147" s="444"/>
      <c r="GE147" s="444"/>
      <c r="GF147" s="444"/>
      <c r="GG147" s="444"/>
      <c r="GH147" s="444"/>
      <c r="GI147" s="444"/>
      <c r="GJ147" s="444"/>
      <c r="GK147" s="444"/>
      <c r="GL147" s="444"/>
      <c r="GM147" s="444"/>
      <c r="GN147" s="444"/>
      <c r="GO147" s="444"/>
      <c r="GP147" s="444"/>
      <c r="GQ147" s="444"/>
      <c r="GR147" s="444"/>
      <c r="GS147" s="444"/>
      <c r="GT147" s="444"/>
      <c r="GU147" s="444"/>
      <c r="GV147" s="444"/>
      <c r="GW147" s="444"/>
      <c r="GX147" s="444"/>
      <c r="GY147" s="444"/>
      <c r="GZ147" s="444"/>
      <c r="HA147" s="444"/>
      <c r="HB147" s="444"/>
      <c r="HC147" s="444"/>
      <c r="HD147" s="444"/>
      <c r="HE147" s="444"/>
      <c r="HF147" s="444"/>
      <c r="HG147" s="444"/>
      <c r="HH147" s="444"/>
      <c r="HI147" s="444"/>
      <c r="HJ147" s="444"/>
      <c r="HK147" s="444"/>
      <c r="HL147" s="444"/>
      <c r="HM147" s="444"/>
      <c r="HN147" s="444"/>
      <c r="HO147" s="444"/>
      <c r="HP147" s="444"/>
      <c r="HQ147" s="444"/>
      <c r="HR147" s="444"/>
      <c r="HS147" s="444"/>
      <c r="HT147" s="444"/>
      <c r="HU147" s="444"/>
      <c r="HV147" s="444"/>
      <c r="HW147" s="444"/>
      <c r="HX147" s="444"/>
      <c r="HY147" s="444"/>
      <c r="HZ147" s="444"/>
      <c r="IA147" s="444"/>
      <c r="IB147" s="444"/>
      <c r="IC147" s="444"/>
      <c r="ID147" s="444"/>
      <c r="IE147" s="444"/>
      <c r="IF147" s="444"/>
      <c r="IG147" s="444"/>
      <c r="IH147" s="444"/>
      <c r="II147" s="444"/>
      <c r="IJ147" s="444"/>
      <c r="IK147" s="444"/>
      <c r="IL147" s="444"/>
      <c r="IM147" s="444"/>
      <c r="IN147" s="444"/>
      <c r="IO147" s="444"/>
      <c r="IP147" s="444"/>
      <c r="IQ147" s="444"/>
      <c r="IR147" s="444"/>
      <c r="IS147" s="444"/>
      <c r="IT147" s="444"/>
      <c r="IU147" s="444"/>
      <c r="IV147" s="444"/>
      <c r="IW147" s="444"/>
      <c r="IX147" s="444"/>
      <c r="IY147" s="444"/>
      <c r="IZ147" s="444"/>
      <c r="JA147" s="444"/>
      <c r="JB147" s="444"/>
      <c r="JC147" s="444"/>
      <c r="JD147" s="444"/>
      <c r="JE147" s="444"/>
      <c r="JF147" s="444"/>
      <c r="JG147" s="444"/>
      <c r="JH147" s="444"/>
      <c r="JI147" s="444"/>
      <c r="JJ147" s="444"/>
      <c r="JK147" s="444"/>
      <c r="JL147" s="444"/>
      <c r="JM147" s="444"/>
      <c r="JN147" s="444"/>
      <c r="JO147" s="444"/>
      <c r="JP147" s="444"/>
      <c r="JQ147" s="444"/>
      <c r="JR147" s="444"/>
      <c r="JS147" s="444"/>
      <c r="JT147" s="444"/>
      <c r="JU147" s="444"/>
      <c r="JV147" s="444"/>
      <c r="JW147" s="444"/>
      <c r="JX147" s="444"/>
      <c r="JY147" s="444"/>
      <c r="JZ147" s="444"/>
      <c r="KA147" s="444"/>
      <c r="KB147" s="444"/>
      <c r="KC147" s="444"/>
      <c r="KD147" s="444"/>
      <c r="KE147" s="444"/>
      <c r="KF147" s="444"/>
      <c r="KG147" s="444"/>
      <c r="KH147" s="444"/>
      <c r="KI147" s="444"/>
      <c r="KJ147" s="444"/>
      <c r="KK147" s="444"/>
      <c r="KL147" s="444"/>
      <c r="KM147" s="444"/>
      <c r="KN147" s="444"/>
      <c r="KO147" s="444"/>
      <c r="KP147" s="444"/>
      <c r="KQ147" s="444"/>
      <c r="KR147" s="444"/>
      <c r="KS147" s="444"/>
      <c r="KT147" s="444"/>
      <c r="KU147" s="444"/>
      <c r="KV147" s="444"/>
      <c r="KW147" s="444"/>
      <c r="KX147" s="444"/>
      <c r="KY147" s="444"/>
      <c r="KZ147" s="444"/>
      <c r="LA147" s="444"/>
      <c r="LB147" s="444"/>
      <c r="LC147" s="444"/>
      <c r="LD147" s="444"/>
      <c r="LE147" s="444"/>
      <c r="LF147" s="444"/>
      <c r="LG147" s="444"/>
      <c r="LH147" s="444"/>
      <c r="LI147" s="444"/>
      <c r="LJ147" s="444"/>
      <c r="LK147" s="444"/>
      <c r="LL147" s="444"/>
      <c r="LM147" s="444"/>
      <c r="LN147" s="444"/>
      <c r="LO147" s="444"/>
      <c r="LP147" s="444"/>
      <c r="LQ147" s="444"/>
      <c r="LR147" s="444"/>
      <c r="LS147" s="444"/>
      <c r="LT147" s="444"/>
      <c r="LU147" s="444"/>
      <c r="LV147" s="444"/>
      <c r="LW147" s="444"/>
      <c r="LX147" s="444"/>
      <c r="LY147" s="444"/>
      <c r="LZ147" s="444"/>
      <c r="MA147" s="444"/>
      <c r="MB147" s="444"/>
      <c r="MC147" s="444"/>
      <c r="MD147" s="444"/>
      <c r="ME147" s="444"/>
      <c r="MF147" s="444"/>
      <c r="MG147" s="444"/>
      <c r="MH147" s="444"/>
      <c r="MI147" s="444"/>
      <c r="MJ147" s="444"/>
      <c r="MK147" s="444"/>
      <c r="ML147" s="444"/>
      <c r="MM147" s="444"/>
      <c r="MN147" s="444"/>
      <c r="MO147" s="444"/>
      <c r="MP147" s="444"/>
      <c r="MQ147" s="444"/>
      <c r="MR147" s="444"/>
      <c r="MS147" s="444"/>
      <c r="MT147" s="444"/>
      <c r="MU147" s="444"/>
      <c r="MV147" s="444"/>
      <c r="MW147" s="444"/>
      <c r="MX147" s="444"/>
      <c r="MY147" s="444"/>
      <c r="MZ147" s="444"/>
      <c r="NA147" s="444"/>
      <c r="NB147" s="444"/>
      <c r="NC147" s="444"/>
      <c r="ND147" s="444"/>
      <c r="NE147" s="444"/>
      <c r="NF147" s="444"/>
      <c r="NG147" s="444"/>
      <c r="NH147" s="444"/>
      <c r="NI147" s="444"/>
      <c r="NJ147" s="444"/>
      <c r="NK147" s="444"/>
      <c r="NL147" s="444"/>
      <c r="NM147" s="444"/>
      <c r="NN147" s="444"/>
      <c r="NO147" s="444"/>
      <c r="NP147" s="444"/>
      <c r="NQ147" s="444"/>
      <c r="NR147" s="444"/>
      <c r="NS147" s="444"/>
      <c r="NT147" s="444"/>
      <c r="NU147" s="444"/>
      <c r="NV147" s="444"/>
      <c r="NW147" s="444"/>
      <c r="NX147" s="444"/>
      <c r="NY147" s="444"/>
      <c r="NZ147" s="444"/>
      <c r="OA147" s="444"/>
      <c r="OB147" s="444"/>
      <c r="OC147" s="444"/>
      <c r="OD147" s="444"/>
      <c r="OE147" s="444"/>
      <c r="OF147" s="444"/>
      <c r="OG147" s="444"/>
      <c r="OH147" s="444"/>
      <c r="OI147" s="444"/>
      <c r="OJ147" s="444"/>
      <c r="OK147" s="444"/>
      <c r="OL147" s="444"/>
      <c r="OM147" s="444"/>
      <c r="ON147" s="444"/>
      <c r="OO147" s="444"/>
      <c r="OP147" s="444"/>
      <c r="OQ147" s="444"/>
      <c r="OR147" s="444"/>
      <c r="OS147" s="444"/>
      <c r="OT147" s="444"/>
      <c r="OU147" s="444"/>
      <c r="OV147" s="444"/>
      <c r="OW147" s="444"/>
      <c r="OX147" s="444"/>
      <c r="OY147" s="444"/>
      <c r="OZ147" s="444"/>
      <c r="PA147" s="444"/>
      <c r="PB147" s="444"/>
      <c r="PC147" s="444"/>
      <c r="PD147" s="444"/>
      <c r="PE147" s="444"/>
      <c r="PF147" s="444"/>
      <c r="PG147" s="444"/>
      <c r="PH147" s="444"/>
      <c r="PI147" s="444"/>
      <c r="PJ147" s="444"/>
      <c r="PK147" s="444"/>
      <c r="PL147" s="444"/>
      <c r="PM147" s="444"/>
      <c r="PN147" s="444"/>
      <c r="PO147" s="444"/>
      <c r="PP147" s="444"/>
      <c r="PQ147" s="444"/>
      <c r="PR147" s="444"/>
      <c r="PS147" s="444"/>
      <c r="PT147" s="444"/>
      <c r="PU147" s="444"/>
      <c r="PV147" s="444"/>
      <c r="PW147" s="444"/>
      <c r="PX147" s="444"/>
      <c r="PY147" s="444"/>
      <c r="PZ147" s="444"/>
      <c r="QA147" s="444"/>
      <c r="QB147" s="444"/>
      <c r="QC147" s="444"/>
      <c r="QD147" s="444"/>
      <c r="QE147" s="444"/>
      <c r="QF147" s="444"/>
      <c r="QG147" s="444"/>
      <c r="QH147" s="444"/>
      <c r="QI147" s="444"/>
      <c r="QJ147" s="444"/>
      <c r="QK147" s="444"/>
      <c r="QL147" s="444"/>
      <c r="QM147" s="444"/>
      <c r="QN147" s="444"/>
      <c r="QO147" s="444"/>
      <c r="QP147" s="444"/>
      <c r="QQ147" s="444"/>
      <c r="QR147" s="444"/>
      <c r="QS147" s="444"/>
      <c r="QT147" s="444"/>
      <c r="QU147" s="444"/>
      <c r="QV147" s="444"/>
      <c r="QW147" s="444"/>
      <c r="QX147" s="444"/>
      <c r="QY147" s="444"/>
      <c r="QZ147" s="444"/>
      <c r="RA147" s="444"/>
      <c r="RB147" s="444"/>
      <c r="RC147" s="444"/>
      <c r="RD147" s="444"/>
      <c r="RE147" s="444"/>
      <c r="RF147" s="444"/>
      <c r="RG147" s="444"/>
      <c r="RH147" s="444"/>
      <c r="RI147" s="444"/>
      <c r="RJ147" s="444"/>
      <c r="RK147" s="444"/>
      <c r="RL147" s="444"/>
      <c r="RM147" s="444"/>
      <c r="RN147" s="444"/>
      <c r="RO147" s="444"/>
      <c r="RP147" s="444"/>
      <c r="RQ147" s="444"/>
      <c r="RR147" s="444"/>
      <c r="RS147" s="444"/>
      <c r="RT147" s="444"/>
      <c r="RU147" s="444"/>
      <c r="RV147" s="444"/>
      <c r="RW147" s="444"/>
      <c r="RX147" s="444"/>
      <c r="RY147" s="444"/>
      <c r="RZ147" s="444"/>
      <c r="SA147" s="444"/>
      <c r="SB147" s="444"/>
      <c r="SC147" s="444"/>
      <c r="SD147" s="444"/>
      <c r="SE147" s="444"/>
      <c r="SF147" s="444"/>
      <c r="SG147" s="444"/>
      <c r="SH147" s="444"/>
      <c r="SI147" s="444"/>
      <c r="SJ147" s="444"/>
      <c r="SK147" s="444"/>
      <c r="SL147" s="444"/>
      <c r="SM147" s="444"/>
      <c r="SN147" s="444"/>
      <c r="SO147" s="444"/>
      <c r="SP147" s="444"/>
      <c r="SQ147" s="444"/>
      <c r="SR147" s="444"/>
      <c r="SS147" s="444"/>
      <c r="ST147" s="444"/>
      <c r="SU147" s="444"/>
      <c r="SV147" s="444"/>
      <c r="SW147" s="444"/>
      <c r="SX147" s="444"/>
      <c r="SY147" s="444"/>
      <c r="SZ147" s="444"/>
      <c r="TA147" s="444"/>
      <c r="TB147" s="444"/>
      <c r="TC147" s="444"/>
      <c r="TD147" s="444"/>
      <c r="TE147" s="444"/>
      <c r="TF147" s="444"/>
      <c r="TG147" s="444"/>
      <c r="TH147" s="444"/>
      <c r="TI147" s="444"/>
      <c r="TJ147" s="444"/>
      <c r="TK147" s="444"/>
      <c r="TL147" s="444"/>
      <c r="TM147" s="444"/>
      <c r="TN147" s="444"/>
      <c r="TO147" s="444"/>
      <c r="TP147" s="444"/>
      <c r="TQ147" s="444"/>
      <c r="TR147" s="444"/>
      <c r="TS147" s="444"/>
      <c r="TT147" s="444"/>
      <c r="TU147" s="444"/>
      <c r="TV147" s="444"/>
      <c r="TW147" s="444"/>
      <c r="TX147" s="444"/>
      <c r="TY147" s="444"/>
      <c r="TZ147" s="444"/>
      <c r="UA147" s="444"/>
      <c r="UB147" s="444"/>
      <c r="UC147" s="444"/>
      <c r="UD147" s="444"/>
      <c r="UE147" s="444"/>
      <c r="UF147" s="444"/>
      <c r="UG147" s="444"/>
      <c r="UH147" s="444"/>
      <c r="UI147" s="444"/>
      <c r="UJ147" s="444"/>
      <c r="UK147" s="444"/>
      <c r="UL147" s="444"/>
      <c r="UM147" s="444"/>
      <c r="UN147" s="444"/>
      <c r="UO147" s="444"/>
      <c r="UP147" s="444"/>
      <c r="UQ147" s="444"/>
      <c r="UR147" s="444"/>
      <c r="US147" s="444"/>
      <c r="UT147" s="444"/>
      <c r="UU147" s="444"/>
      <c r="UV147" s="444"/>
      <c r="UW147" s="444"/>
      <c r="UX147" s="444"/>
      <c r="UY147" s="444"/>
      <c r="UZ147" s="444"/>
      <c r="VA147" s="444"/>
      <c r="VB147" s="444"/>
      <c r="VC147" s="444"/>
      <c r="VD147" s="444"/>
      <c r="VE147" s="444"/>
      <c r="VF147" s="444"/>
      <c r="VG147" s="444"/>
      <c r="VH147" s="444"/>
      <c r="VI147" s="444"/>
      <c r="VJ147" s="444"/>
      <c r="VK147" s="444"/>
      <c r="VL147" s="444"/>
      <c r="VM147" s="444"/>
      <c r="VN147" s="444"/>
      <c r="VO147" s="444"/>
      <c r="VP147" s="444"/>
      <c r="VQ147" s="444"/>
      <c r="VR147" s="444"/>
      <c r="VS147" s="444"/>
      <c r="VT147" s="444"/>
      <c r="VU147" s="444"/>
      <c r="VV147" s="444"/>
      <c r="VW147" s="444"/>
      <c r="VX147" s="444"/>
      <c r="VY147" s="444"/>
      <c r="VZ147" s="444"/>
      <c r="WA147" s="444"/>
      <c r="WB147" s="444"/>
      <c r="WC147" s="444"/>
      <c r="WD147" s="444"/>
      <c r="WE147" s="444"/>
      <c r="WF147" s="444"/>
      <c r="WG147" s="444"/>
      <c r="WH147" s="444"/>
      <c r="WI147" s="444"/>
      <c r="WJ147" s="444"/>
      <c r="WK147" s="444"/>
      <c r="WL147" s="444"/>
      <c r="WM147" s="444"/>
      <c r="WN147" s="444"/>
      <c r="WO147" s="444"/>
      <c r="WP147" s="444"/>
      <c r="WQ147" s="444"/>
      <c r="WR147" s="444"/>
      <c r="WS147" s="444"/>
      <c r="WT147" s="444"/>
      <c r="WU147" s="444"/>
      <c r="WV147" s="444"/>
      <c r="WW147" s="444"/>
      <c r="WX147" s="444"/>
      <c r="WY147" s="444"/>
      <c r="WZ147" s="444"/>
      <c r="XA147" s="444"/>
      <c r="XB147" s="444"/>
      <c r="XC147" s="444"/>
      <c r="XD147" s="444"/>
      <c r="XE147" s="444"/>
      <c r="XF147" s="444"/>
      <c r="XG147" s="738"/>
    </row>
    <row r="148" spans="1:631" s="740" customFormat="1" ht="14.4">
      <c r="A148" s="444"/>
      <c r="B148" s="1163" t="s">
        <v>779</v>
      </c>
      <c r="C148" s="1164" t="s">
        <v>1449</v>
      </c>
      <c r="D148" s="1172"/>
      <c r="E148" s="374">
        <f t="shared" si="47"/>
        <v>0</v>
      </c>
      <c r="F148" s="1166"/>
      <c r="G148" s="1167">
        <v>2</v>
      </c>
      <c r="H148" s="1168">
        <f t="shared" si="27"/>
        <v>0</v>
      </c>
      <c r="I148" s="1169"/>
      <c r="J148" s="1169"/>
      <c r="K148" s="447">
        <f t="shared" si="48"/>
        <v>0</v>
      </c>
      <c r="L148" s="448">
        <v>0</v>
      </c>
      <c r="M148" s="447"/>
      <c r="N148" s="1170"/>
      <c r="O148" s="1170"/>
      <c r="P148" s="449"/>
      <c r="Q148" s="1170"/>
      <c r="R148" s="449"/>
      <c r="S148" s="450"/>
      <c r="T148" s="449"/>
      <c r="U148" s="451"/>
      <c r="V148" s="450"/>
      <c r="W148" s="449"/>
      <c r="X148" s="449"/>
      <c r="Y148" s="452"/>
      <c r="Z148" s="450"/>
      <c r="AA148" s="453"/>
      <c r="AB148" s="1171"/>
      <c r="AC148" s="444"/>
      <c r="AD148" s="444"/>
      <c r="AE148" s="444"/>
      <c r="AF148" s="444"/>
      <c r="AG148" s="444"/>
      <c r="AH148" s="444"/>
      <c r="AI148" s="444"/>
      <c r="AJ148" s="444"/>
      <c r="AK148" s="444"/>
      <c r="AL148" s="444"/>
      <c r="AM148" s="444"/>
      <c r="AN148" s="444"/>
      <c r="AO148" s="444"/>
      <c r="AP148" s="444"/>
      <c r="AQ148" s="444"/>
      <c r="AR148" s="444"/>
      <c r="AS148" s="444"/>
      <c r="AT148" s="444"/>
      <c r="AU148" s="444"/>
      <c r="AV148" s="444"/>
      <c r="AW148" s="444"/>
      <c r="AX148" s="444"/>
      <c r="AY148" s="444"/>
      <c r="AZ148" s="444"/>
      <c r="BA148" s="444"/>
      <c r="BB148" s="444"/>
      <c r="BC148" s="444"/>
      <c r="BD148" s="444"/>
      <c r="BE148" s="444"/>
      <c r="BF148" s="444"/>
      <c r="BG148" s="444"/>
      <c r="BH148" s="444"/>
      <c r="BI148" s="444"/>
      <c r="BJ148" s="444"/>
      <c r="BK148" s="444"/>
      <c r="BL148" s="444"/>
      <c r="BM148" s="444"/>
      <c r="BN148" s="444"/>
      <c r="BO148" s="444"/>
      <c r="BP148" s="444"/>
      <c r="BQ148" s="444"/>
      <c r="BR148" s="444"/>
      <c r="BS148" s="444"/>
      <c r="BT148" s="444"/>
      <c r="BU148" s="444"/>
      <c r="BV148" s="444"/>
      <c r="BW148" s="444"/>
      <c r="BX148" s="444"/>
      <c r="BY148" s="444"/>
      <c r="BZ148" s="444"/>
      <c r="CA148" s="444"/>
      <c r="CB148" s="444"/>
      <c r="CC148" s="444"/>
      <c r="CD148" s="444"/>
      <c r="CE148" s="444"/>
      <c r="CF148" s="444"/>
      <c r="CG148" s="444"/>
      <c r="CH148" s="444"/>
      <c r="CI148" s="444"/>
      <c r="CJ148" s="444"/>
      <c r="CK148" s="444"/>
      <c r="CL148" s="444"/>
      <c r="CM148" s="444"/>
      <c r="CN148" s="444"/>
      <c r="CO148" s="444"/>
      <c r="CP148" s="444"/>
      <c r="CQ148" s="444"/>
      <c r="CR148" s="444"/>
      <c r="CS148" s="444"/>
      <c r="CT148" s="444"/>
      <c r="CU148" s="444"/>
      <c r="CV148" s="444"/>
      <c r="CW148" s="444"/>
      <c r="CX148" s="444"/>
      <c r="CY148" s="444"/>
      <c r="CZ148" s="444"/>
      <c r="DA148" s="444"/>
      <c r="DB148" s="444"/>
      <c r="DC148" s="444"/>
      <c r="DD148" s="444"/>
      <c r="DE148" s="444"/>
      <c r="DF148" s="444"/>
      <c r="DG148" s="444"/>
      <c r="DH148" s="444"/>
      <c r="DI148" s="444"/>
      <c r="DJ148" s="444"/>
      <c r="DK148" s="444"/>
      <c r="DL148" s="444"/>
      <c r="DM148" s="444"/>
      <c r="DN148" s="444"/>
      <c r="DO148" s="444"/>
      <c r="DP148" s="444"/>
      <c r="DQ148" s="444"/>
      <c r="DR148" s="444"/>
      <c r="DS148" s="444"/>
      <c r="DT148" s="444"/>
      <c r="DU148" s="444"/>
      <c r="DV148" s="444"/>
      <c r="DW148" s="444"/>
      <c r="DX148" s="444"/>
      <c r="DY148" s="444"/>
      <c r="DZ148" s="444"/>
      <c r="EA148" s="444"/>
      <c r="EB148" s="444"/>
      <c r="EC148" s="444"/>
      <c r="ED148" s="444"/>
      <c r="EE148" s="444"/>
      <c r="EF148" s="444"/>
      <c r="EG148" s="444"/>
      <c r="EH148" s="444"/>
      <c r="EI148" s="444"/>
      <c r="EJ148" s="444"/>
      <c r="EK148" s="444"/>
      <c r="EL148" s="444"/>
      <c r="EM148" s="444"/>
      <c r="EN148" s="444"/>
      <c r="EO148" s="444"/>
      <c r="EP148" s="444"/>
      <c r="EQ148" s="444"/>
      <c r="ER148" s="444"/>
      <c r="ES148" s="444"/>
      <c r="ET148" s="444"/>
      <c r="EU148" s="444"/>
      <c r="EV148" s="444"/>
      <c r="EW148" s="444"/>
      <c r="EX148" s="444"/>
      <c r="EY148" s="444"/>
      <c r="EZ148" s="444"/>
      <c r="FA148" s="444"/>
      <c r="FB148" s="444"/>
      <c r="FC148" s="444"/>
      <c r="FD148" s="444"/>
      <c r="FE148" s="444"/>
      <c r="FF148" s="444"/>
      <c r="FG148" s="444"/>
      <c r="FH148" s="444"/>
      <c r="FI148" s="444"/>
      <c r="FJ148" s="444"/>
      <c r="FK148" s="444"/>
      <c r="FL148" s="444"/>
      <c r="FM148" s="444"/>
      <c r="FN148" s="444"/>
      <c r="FO148" s="444"/>
      <c r="FP148" s="444"/>
      <c r="FQ148" s="444"/>
      <c r="FR148" s="444"/>
      <c r="FS148" s="444"/>
      <c r="FT148" s="444"/>
      <c r="FU148" s="444"/>
      <c r="FV148" s="444"/>
      <c r="FW148" s="444"/>
      <c r="FX148" s="444"/>
      <c r="FY148" s="444"/>
      <c r="FZ148" s="444"/>
      <c r="GA148" s="444"/>
      <c r="GB148" s="444"/>
      <c r="GC148" s="444"/>
      <c r="GD148" s="444"/>
      <c r="GE148" s="444"/>
      <c r="GF148" s="444"/>
      <c r="GG148" s="444"/>
      <c r="GH148" s="444"/>
      <c r="GI148" s="444"/>
      <c r="GJ148" s="444"/>
      <c r="GK148" s="444"/>
      <c r="GL148" s="444"/>
      <c r="GM148" s="444"/>
      <c r="GN148" s="444"/>
      <c r="GO148" s="444"/>
      <c r="GP148" s="444"/>
      <c r="GQ148" s="444"/>
      <c r="GR148" s="444"/>
      <c r="GS148" s="444"/>
      <c r="GT148" s="444"/>
      <c r="GU148" s="444"/>
      <c r="GV148" s="444"/>
      <c r="GW148" s="444"/>
      <c r="GX148" s="444"/>
      <c r="GY148" s="444"/>
      <c r="GZ148" s="444"/>
      <c r="HA148" s="444"/>
      <c r="HB148" s="444"/>
      <c r="HC148" s="444"/>
      <c r="HD148" s="444"/>
      <c r="HE148" s="444"/>
      <c r="HF148" s="444"/>
      <c r="HG148" s="444"/>
      <c r="HH148" s="444"/>
      <c r="HI148" s="444"/>
      <c r="HJ148" s="444"/>
      <c r="HK148" s="444"/>
      <c r="HL148" s="444"/>
      <c r="HM148" s="444"/>
      <c r="HN148" s="444"/>
      <c r="HO148" s="444"/>
      <c r="HP148" s="444"/>
      <c r="HQ148" s="444"/>
      <c r="HR148" s="444"/>
      <c r="HS148" s="444"/>
      <c r="HT148" s="444"/>
      <c r="HU148" s="444"/>
      <c r="HV148" s="444"/>
      <c r="HW148" s="444"/>
      <c r="HX148" s="444"/>
      <c r="HY148" s="444"/>
      <c r="HZ148" s="444"/>
      <c r="IA148" s="444"/>
      <c r="IB148" s="444"/>
      <c r="IC148" s="444"/>
      <c r="ID148" s="444"/>
      <c r="IE148" s="444"/>
      <c r="IF148" s="444"/>
      <c r="IG148" s="444"/>
      <c r="IH148" s="444"/>
      <c r="II148" s="444"/>
      <c r="IJ148" s="444"/>
      <c r="IK148" s="444"/>
      <c r="IL148" s="444"/>
      <c r="IM148" s="444"/>
      <c r="IN148" s="444"/>
      <c r="IO148" s="444"/>
      <c r="IP148" s="444"/>
      <c r="IQ148" s="444"/>
      <c r="IR148" s="444"/>
      <c r="IS148" s="444"/>
      <c r="IT148" s="444"/>
      <c r="IU148" s="444"/>
      <c r="IV148" s="444"/>
      <c r="IW148" s="444"/>
      <c r="IX148" s="444"/>
      <c r="IY148" s="444"/>
      <c r="IZ148" s="444"/>
      <c r="JA148" s="444"/>
      <c r="JB148" s="444"/>
      <c r="JC148" s="444"/>
      <c r="JD148" s="444"/>
      <c r="JE148" s="444"/>
      <c r="JF148" s="444"/>
      <c r="JG148" s="444"/>
      <c r="JH148" s="444"/>
      <c r="JI148" s="444"/>
      <c r="JJ148" s="444"/>
      <c r="JK148" s="444"/>
      <c r="JL148" s="444"/>
      <c r="JM148" s="444"/>
      <c r="JN148" s="444"/>
      <c r="JO148" s="444"/>
      <c r="JP148" s="444"/>
      <c r="JQ148" s="444"/>
      <c r="JR148" s="444"/>
      <c r="JS148" s="444"/>
      <c r="JT148" s="444"/>
      <c r="JU148" s="444"/>
      <c r="JV148" s="444"/>
      <c r="JW148" s="444"/>
      <c r="JX148" s="444"/>
      <c r="JY148" s="444"/>
      <c r="JZ148" s="444"/>
      <c r="KA148" s="444"/>
      <c r="KB148" s="444"/>
      <c r="KC148" s="444"/>
      <c r="KD148" s="444"/>
      <c r="KE148" s="444"/>
      <c r="KF148" s="444"/>
      <c r="KG148" s="444"/>
      <c r="KH148" s="444"/>
      <c r="KI148" s="444"/>
      <c r="KJ148" s="444"/>
      <c r="KK148" s="444"/>
      <c r="KL148" s="444"/>
      <c r="KM148" s="444"/>
      <c r="KN148" s="444"/>
      <c r="KO148" s="444"/>
      <c r="KP148" s="444"/>
      <c r="KQ148" s="444"/>
      <c r="KR148" s="444"/>
      <c r="KS148" s="444"/>
      <c r="KT148" s="444"/>
      <c r="KU148" s="444"/>
      <c r="KV148" s="444"/>
      <c r="KW148" s="444"/>
      <c r="KX148" s="444"/>
      <c r="KY148" s="444"/>
      <c r="KZ148" s="444"/>
      <c r="LA148" s="444"/>
      <c r="LB148" s="444"/>
      <c r="LC148" s="444"/>
      <c r="LD148" s="444"/>
      <c r="LE148" s="444"/>
      <c r="LF148" s="444"/>
      <c r="LG148" s="444"/>
      <c r="LH148" s="444"/>
      <c r="LI148" s="444"/>
      <c r="LJ148" s="444"/>
      <c r="LK148" s="444"/>
      <c r="LL148" s="444"/>
      <c r="LM148" s="444"/>
      <c r="LN148" s="444"/>
      <c r="LO148" s="444"/>
      <c r="LP148" s="444"/>
      <c r="LQ148" s="444"/>
      <c r="LR148" s="444"/>
      <c r="LS148" s="444"/>
      <c r="LT148" s="444"/>
      <c r="LU148" s="444"/>
      <c r="LV148" s="444"/>
      <c r="LW148" s="444"/>
      <c r="LX148" s="444"/>
      <c r="LY148" s="444"/>
      <c r="LZ148" s="444"/>
      <c r="MA148" s="444"/>
      <c r="MB148" s="444"/>
      <c r="MC148" s="444"/>
      <c r="MD148" s="444"/>
      <c r="ME148" s="444"/>
      <c r="MF148" s="444"/>
      <c r="MG148" s="444"/>
      <c r="MH148" s="444"/>
      <c r="MI148" s="444"/>
      <c r="MJ148" s="444"/>
      <c r="MK148" s="444"/>
      <c r="ML148" s="444"/>
      <c r="MM148" s="444"/>
      <c r="MN148" s="444"/>
      <c r="MO148" s="444"/>
      <c r="MP148" s="444"/>
      <c r="MQ148" s="444"/>
      <c r="MR148" s="444"/>
      <c r="MS148" s="444"/>
      <c r="MT148" s="444"/>
      <c r="MU148" s="444"/>
      <c r="MV148" s="444"/>
      <c r="MW148" s="444"/>
      <c r="MX148" s="444"/>
      <c r="MY148" s="444"/>
      <c r="MZ148" s="444"/>
      <c r="NA148" s="444"/>
      <c r="NB148" s="444"/>
      <c r="NC148" s="444"/>
      <c r="ND148" s="444"/>
      <c r="NE148" s="444"/>
      <c r="NF148" s="444"/>
      <c r="NG148" s="444"/>
      <c r="NH148" s="444"/>
      <c r="NI148" s="444"/>
      <c r="NJ148" s="444"/>
      <c r="NK148" s="444"/>
      <c r="NL148" s="444"/>
      <c r="NM148" s="444"/>
      <c r="NN148" s="444"/>
      <c r="NO148" s="444"/>
      <c r="NP148" s="444"/>
      <c r="NQ148" s="444"/>
      <c r="NR148" s="444"/>
      <c r="NS148" s="444"/>
      <c r="NT148" s="444"/>
      <c r="NU148" s="444"/>
      <c r="NV148" s="444"/>
      <c r="NW148" s="444"/>
      <c r="NX148" s="444"/>
      <c r="NY148" s="444"/>
      <c r="NZ148" s="444"/>
      <c r="OA148" s="444"/>
      <c r="OB148" s="444"/>
      <c r="OC148" s="444"/>
      <c r="OD148" s="444"/>
      <c r="OE148" s="444"/>
      <c r="OF148" s="444"/>
      <c r="OG148" s="444"/>
      <c r="OH148" s="444"/>
      <c r="OI148" s="444"/>
      <c r="OJ148" s="444"/>
      <c r="OK148" s="444"/>
      <c r="OL148" s="444"/>
      <c r="OM148" s="444"/>
      <c r="ON148" s="444"/>
      <c r="OO148" s="444"/>
      <c r="OP148" s="444"/>
      <c r="OQ148" s="444"/>
      <c r="OR148" s="444"/>
      <c r="OS148" s="444"/>
      <c r="OT148" s="444"/>
      <c r="OU148" s="444"/>
      <c r="OV148" s="444"/>
      <c r="OW148" s="444"/>
      <c r="OX148" s="444"/>
      <c r="OY148" s="444"/>
      <c r="OZ148" s="444"/>
      <c r="PA148" s="444"/>
      <c r="PB148" s="444"/>
      <c r="PC148" s="444"/>
      <c r="PD148" s="444"/>
      <c r="PE148" s="444"/>
      <c r="PF148" s="444"/>
      <c r="PG148" s="444"/>
      <c r="PH148" s="444"/>
      <c r="PI148" s="444"/>
      <c r="PJ148" s="444"/>
      <c r="PK148" s="444"/>
      <c r="PL148" s="444"/>
      <c r="PM148" s="444"/>
      <c r="PN148" s="444"/>
      <c r="PO148" s="444"/>
      <c r="PP148" s="444"/>
      <c r="PQ148" s="444"/>
      <c r="PR148" s="444"/>
      <c r="PS148" s="444"/>
      <c r="PT148" s="444"/>
      <c r="PU148" s="444"/>
      <c r="PV148" s="444"/>
      <c r="PW148" s="444"/>
      <c r="PX148" s="444"/>
      <c r="PY148" s="444"/>
      <c r="PZ148" s="444"/>
      <c r="QA148" s="444"/>
      <c r="QB148" s="444"/>
      <c r="QC148" s="444"/>
      <c r="QD148" s="444"/>
      <c r="QE148" s="444"/>
      <c r="QF148" s="444"/>
      <c r="QG148" s="444"/>
      <c r="QH148" s="444"/>
      <c r="QI148" s="444"/>
      <c r="QJ148" s="444"/>
      <c r="QK148" s="444"/>
      <c r="QL148" s="444"/>
      <c r="QM148" s="444"/>
      <c r="QN148" s="444"/>
      <c r="QO148" s="444"/>
      <c r="QP148" s="444"/>
      <c r="QQ148" s="444"/>
      <c r="QR148" s="444"/>
      <c r="QS148" s="444"/>
      <c r="QT148" s="444"/>
      <c r="QU148" s="444"/>
      <c r="QV148" s="444"/>
      <c r="QW148" s="444"/>
      <c r="QX148" s="444"/>
      <c r="QY148" s="444"/>
      <c r="QZ148" s="444"/>
      <c r="RA148" s="444"/>
      <c r="RB148" s="444"/>
      <c r="RC148" s="444"/>
      <c r="RD148" s="444"/>
      <c r="RE148" s="444"/>
      <c r="RF148" s="444"/>
      <c r="RG148" s="444"/>
      <c r="RH148" s="444"/>
      <c r="RI148" s="444"/>
      <c r="RJ148" s="444"/>
      <c r="RK148" s="444"/>
      <c r="RL148" s="444"/>
      <c r="RM148" s="444"/>
      <c r="RN148" s="444"/>
      <c r="RO148" s="444"/>
      <c r="RP148" s="444"/>
      <c r="RQ148" s="444"/>
      <c r="RR148" s="444"/>
      <c r="RS148" s="444"/>
      <c r="RT148" s="444"/>
      <c r="RU148" s="444"/>
      <c r="RV148" s="444"/>
      <c r="RW148" s="444"/>
      <c r="RX148" s="444"/>
      <c r="RY148" s="444"/>
      <c r="RZ148" s="444"/>
      <c r="SA148" s="444"/>
      <c r="SB148" s="444"/>
      <c r="SC148" s="444"/>
      <c r="SD148" s="444"/>
      <c r="SE148" s="444"/>
      <c r="SF148" s="444"/>
      <c r="SG148" s="444"/>
      <c r="SH148" s="444"/>
      <c r="SI148" s="444"/>
      <c r="SJ148" s="444"/>
      <c r="SK148" s="444"/>
      <c r="SL148" s="444"/>
      <c r="SM148" s="444"/>
      <c r="SN148" s="444"/>
      <c r="SO148" s="444"/>
      <c r="SP148" s="444"/>
      <c r="SQ148" s="444"/>
      <c r="SR148" s="444"/>
      <c r="SS148" s="444"/>
      <c r="ST148" s="444"/>
      <c r="SU148" s="444"/>
      <c r="SV148" s="444"/>
      <c r="SW148" s="444"/>
      <c r="SX148" s="444"/>
      <c r="SY148" s="444"/>
      <c r="SZ148" s="444"/>
      <c r="TA148" s="444"/>
      <c r="TB148" s="444"/>
      <c r="TC148" s="444"/>
      <c r="TD148" s="444"/>
      <c r="TE148" s="444"/>
      <c r="TF148" s="444"/>
      <c r="TG148" s="444"/>
      <c r="TH148" s="444"/>
      <c r="TI148" s="444"/>
      <c r="TJ148" s="444"/>
      <c r="TK148" s="444"/>
      <c r="TL148" s="444"/>
      <c r="TM148" s="444"/>
      <c r="TN148" s="444"/>
      <c r="TO148" s="444"/>
      <c r="TP148" s="444"/>
      <c r="TQ148" s="444"/>
      <c r="TR148" s="444"/>
      <c r="TS148" s="444"/>
      <c r="TT148" s="444"/>
      <c r="TU148" s="444"/>
      <c r="TV148" s="444"/>
      <c r="TW148" s="444"/>
      <c r="TX148" s="444"/>
      <c r="TY148" s="444"/>
      <c r="TZ148" s="444"/>
      <c r="UA148" s="444"/>
      <c r="UB148" s="444"/>
      <c r="UC148" s="444"/>
      <c r="UD148" s="444"/>
      <c r="UE148" s="444"/>
      <c r="UF148" s="444"/>
      <c r="UG148" s="444"/>
      <c r="UH148" s="444"/>
      <c r="UI148" s="444"/>
      <c r="UJ148" s="444"/>
      <c r="UK148" s="444"/>
      <c r="UL148" s="444"/>
      <c r="UM148" s="444"/>
      <c r="UN148" s="444"/>
      <c r="UO148" s="444"/>
      <c r="UP148" s="444"/>
      <c r="UQ148" s="444"/>
      <c r="UR148" s="444"/>
      <c r="US148" s="444"/>
      <c r="UT148" s="444"/>
      <c r="UU148" s="444"/>
      <c r="UV148" s="444"/>
      <c r="UW148" s="444"/>
      <c r="UX148" s="444"/>
      <c r="UY148" s="444"/>
      <c r="UZ148" s="444"/>
      <c r="VA148" s="444"/>
      <c r="VB148" s="444"/>
      <c r="VC148" s="444"/>
      <c r="VD148" s="444"/>
      <c r="VE148" s="444"/>
      <c r="VF148" s="444"/>
      <c r="VG148" s="444"/>
      <c r="VH148" s="444"/>
      <c r="VI148" s="444"/>
      <c r="VJ148" s="444"/>
      <c r="VK148" s="444"/>
      <c r="VL148" s="444"/>
      <c r="VM148" s="444"/>
      <c r="VN148" s="444"/>
      <c r="VO148" s="444"/>
      <c r="VP148" s="444"/>
      <c r="VQ148" s="444"/>
      <c r="VR148" s="444"/>
      <c r="VS148" s="444"/>
      <c r="VT148" s="444"/>
      <c r="VU148" s="444"/>
      <c r="VV148" s="444"/>
      <c r="VW148" s="444"/>
      <c r="VX148" s="444"/>
      <c r="VY148" s="444"/>
      <c r="VZ148" s="444"/>
      <c r="WA148" s="444"/>
      <c r="WB148" s="444"/>
      <c r="WC148" s="444"/>
      <c r="WD148" s="444"/>
      <c r="WE148" s="444"/>
      <c r="WF148" s="444"/>
      <c r="WG148" s="444"/>
      <c r="WH148" s="444"/>
      <c r="WI148" s="444"/>
      <c r="WJ148" s="444"/>
      <c r="WK148" s="444"/>
      <c r="WL148" s="444"/>
      <c r="WM148" s="444"/>
      <c r="WN148" s="444"/>
      <c r="WO148" s="444"/>
      <c r="WP148" s="444"/>
      <c r="WQ148" s="444"/>
      <c r="WR148" s="444"/>
      <c r="WS148" s="444"/>
      <c r="WT148" s="444"/>
      <c r="WU148" s="444"/>
      <c r="WV148" s="444"/>
      <c r="WW148" s="444"/>
      <c r="WX148" s="444"/>
      <c r="WY148" s="444"/>
      <c r="WZ148" s="444"/>
      <c r="XA148" s="444"/>
      <c r="XB148" s="444"/>
      <c r="XC148" s="444"/>
      <c r="XD148" s="444"/>
      <c r="XE148" s="444"/>
      <c r="XF148" s="444"/>
      <c r="XG148" s="738"/>
    </row>
    <row r="149" spans="1:631" s="740" customFormat="1" ht="14.4">
      <c r="A149" s="444"/>
      <c r="B149" s="1163" t="s">
        <v>779</v>
      </c>
      <c r="C149" s="1164" t="s">
        <v>1450</v>
      </c>
      <c r="D149" s="1172"/>
      <c r="E149" s="374">
        <f t="shared" si="47"/>
        <v>0</v>
      </c>
      <c r="F149" s="1166"/>
      <c r="G149" s="1167">
        <v>1</v>
      </c>
      <c r="H149" s="1168">
        <f t="shared" si="27"/>
        <v>0</v>
      </c>
      <c r="I149" s="1169"/>
      <c r="J149" s="1169"/>
      <c r="K149" s="447">
        <f t="shared" si="48"/>
        <v>0</v>
      </c>
      <c r="L149" s="448">
        <v>0</v>
      </c>
      <c r="M149" s="447"/>
      <c r="N149" s="1170"/>
      <c r="O149" s="1170"/>
      <c r="P149" s="449"/>
      <c r="Q149" s="1170"/>
      <c r="R149" s="449"/>
      <c r="S149" s="450"/>
      <c r="T149" s="449"/>
      <c r="U149" s="451"/>
      <c r="V149" s="450"/>
      <c r="W149" s="449"/>
      <c r="X149" s="449"/>
      <c r="Y149" s="452"/>
      <c r="Z149" s="450"/>
      <c r="AA149" s="453"/>
      <c r="AB149" s="1171"/>
      <c r="AC149" s="444"/>
      <c r="AD149" s="444"/>
      <c r="AE149" s="444"/>
      <c r="AF149" s="444"/>
      <c r="AG149" s="444"/>
      <c r="AH149" s="444"/>
      <c r="AI149" s="444"/>
      <c r="AJ149" s="444"/>
      <c r="AK149" s="444"/>
      <c r="AL149" s="444"/>
      <c r="AM149" s="444"/>
      <c r="AN149" s="444"/>
      <c r="AO149" s="444"/>
      <c r="AP149" s="444"/>
      <c r="AQ149" s="444"/>
      <c r="AR149" s="444"/>
      <c r="AS149" s="444"/>
      <c r="AT149" s="444"/>
      <c r="AU149" s="444"/>
      <c r="AV149" s="444"/>
      <c r="AW149" s="444"/>
      <c r="AX149" s="444"/>
      <c r="AY149" s="444"/>
      <c r="AZ149" s="444"/>
      <c r="BA149" s="444"/>
      <c r="BB149" s="444"/>
      <c r="BC149" s="444"/>
      <c r="BD149" s="444"/>
      <c r="BE149" s="444"/>
      <c r="BF149" s="444"/>
      <c r="BG149" s="444"/>
      <c r="BH149" s="444"/>
      <c r="BI149" s="444"/>
      <c r="BJ149" s="444"/>
      <c r="BK149" s="444"/>
      <c r="BL149" s="444"/>
      <c r="BM149" s="444"/>
      <c r="BN149" s="444"/>
      <c r="BO149" s="444"/>
      <c r="BP149" s="444"/>
      <c r="BQ149" s="444"/>
      <c r="BR149" s="444"/>
      <c r="BS149" s="444"/>
      <c r="BT149" s="444"/>
      <c r="BU149" s="444"/>
      <c r="BV149" s="444"/>
      <c r="BW149" s="444"/>
      <c r="BX149" s="444"/>
      <c r="BY149" s="444"/>
      <c r="BZ149" s="444"/>
      <c r="CA149" s="444"/>
      <c r="CB149" s="444"/>
      <c r="CC149" s="444"/>
      <c r="CD149" s="444"/>
      <c r="CE149" s="444"/>
      <c r="CF149" s="444"/>
      <c r="CG149" s="444"/>
      <c r="CH149" s="444"/>
      <c r="CI149" s="444"/>
      <c r="CJ149" s="444"/>
      <c r="CK149" s="444"/>
      <c r="CL149" s="444"/>
      <c r="CM149" s="444"/>
      <c r="CN149" s="444"/>
      <c r="CO149" s="444"/>
      <c r="CP149" s="444"/>
      <c r="CQ149" s="444"/>
      <c r="CR149" s="444"/>
      <c r="CS149" s="444"/>
      <c r="CT149" s="444"/>
      <c r="CU149" s="444"/>
      <c r="CV149" s="444"/>
      <c r="CW149" s="444"/>
      <c r="CX149" s="444"/>
      <c r="CY149" s="444"/>
      <c r="CZ149" s="444"/>
      <c r="DA149" s="444"/>
      <c r="DB149" s="444"/>
      <c r="DC149" s="444"/>
      <c r="DD149" s="444"/>
      <c r="DE149" s="444"/>
      <c r="DF149" s="444"/>
      <c r="DG149" s="444"/>
      <c r="DH149" s="444"/>
      <c r="DI149" s="444"/>
      <c r="DJ149" s="444"/>
      <c r="DK149" s="444"/>
      <c r="DL149" s="444"/>
      <c r="DM149" s="444"/>
      <c r="DN149" s="444"/>
      <c r="DO149" s="444"/>
      <c r="DP149" s="444"/>
      <c r="DQ149" s="444"/>
      <c r="DR149" s="444"/>
      <c r="DS149" s="444"/>
      <c r="DT149" s="444"/>
      <c r="DU149" s="444"/>
      <c r="DV149" s="444"/>
      <c r="DW149" s="444"/>
      <c r="DX149" s="444"/>
      <c r="DY149" s="444"/>
      <c r="DZ149" s="444"/>
      <c r="EA149" s="444"/>
      <c r="EB149" s="444"/>
      <c r="EC149" s="444"/>
      <c r="ED149" s="444"/>
      <c r="EE149" s="444"/>
      <c r="EF149" s="444"/>
      <c r="EG149" s="444"/>
      <c r="EH149" s="444"/>
      <c r="EI149" s="444"/>
      <c r="EJ149" s="444"/>
      <c r="EK149" s="444"/>
      <c r="EL149" s="444"/>
      <c r="EM149" s="444"/>
      <c r="EN149" s="444"/>
      <c r="EO149" s="444"/>
      <c r="EP149" s="444"/>
      <c r="EQ149" s="444"/>
      <c r="ER149" s="444"/>
      <c r="ES149" s="444"/>
      <c r="ET149" s="444"/>
      <c r="EU149" s="444"/>
      <c r="EV149" s="444"/>
      <c r="EW149" s="444"/>
      <c r="EX149" s="444"/>
      <c r="EY149" s="444"/>
      <c r="EZ149" s="444"/>
      <c r="FA149" s="444"/>
      <c r="FB149" s="444"/>
      <c r="FC149" s="444"/>
      <c r="FD149" s="444"/>
      <c r="FE149" s="444"/>
      <c r="FF149" s="444"/>
      <c r="FG149" s="444"/>
      <c r="FH149" s="444"/>
      <c r="FI149" s="444"/>
      <c r="FJ149" s="444"/>
      <c r="FK149" s="444"/>
      <c r="FL149" s="444"/>
      <c r="FM149" s="444"/>
      <c r="FN149" s="444"/>
      <c r="FO149" s="444"/>
      <c r="FP149" s="444"/>
      <c r="FQ149" s="444"/>
      <c r="FR149" s="444"/>
      <c r="FS149" s="444"/>
      <c r="FT149" s="444"/>
      <c r="FU149" s="444"/>
      <c r="FV149" s="444"/>
      <c r="FW149" s="444"/>
      <c r="FX149" s="444"/>
      <c r="FY149" s="444"/>
      <c r="FZ149" s="444"/>
      <c r="GA149" s="444"/>
      <c r="GB149" s="444"/>
      <c r="GC149" s="444"/>
      <c r="GD149" s="444"/>
      <c r="GE149" s="444"/>
      <c r="GF149" s="444"/>
      <c r="GG149" s="444"/>
      <c r="GH149" s="444"/>
      <c r="GI149" s="444"/>
      <c r="GJ149" s="444"/>
      <c r="GK149" s="444"/>
      <c r="GL149" s="444"/>
      <c r="GM149" s="444"/>
      <c r="GN149" s="444"/>
      <c r="GO149" s="444"/>
      <c r="GP149" s="444"/>
      <c r="GQ149" s="444"/>
      <c r="GR149" s="444"/>
      <c r="GS149" s="444"/>
      <c r="GT149" s="444"/>
      <c r="GU149" s="444"/>
      <c r="GV149" s="444"/>
      <c r="GW149" s="444"/>
      <c r="GX149" s="444"/>
      <c r="GY149" s="444"/>
      <c r="GZ149" s="444"/>
      <c r="HA149" s="444"/>
      <c r="HB149" s="444"/>
      <c r="HC149" s="444"/>
      <c r="HD149" s="444"/>
      <c r="HE149" s="444"/>
      <c r="HF149" s="444"/>
      <c r="HG149" s="444"/>
      <c r="HH149" s="444"/>
      <c r="HI149" s="444"/>
      <c r="HJ149" s="444"/>
      <c r="HK149" s="444"/>
      <c r="HL149" s="444"/>
      <c r="HM149" s="444"/>
      <c r="HN149" s="444"/>
      <c r="HO149" s="444"/>
      <c r="HP149" s="444"/>
      <c r="HQ149" s="444"/>
      <c r="HR149" s="444"/>
      <c r="HS149" s="444"/>
      <c r="HT149" s="444"/>
      <c r="HU149" s="444"/>
      <c r="HV149" s="444"/>
      <c r="HW149" s="444"/>
      <c r="HX149" s="444"/>
      <c r="HY149" s="444"/>
      <c r="HZ149" s="444"/>
      <c r="IA149" s="444"/>
      <c r="IB149" s="444"/>
      <c r="IC149" s="444"/>
      <c r="ID149" s="444"/>
      <c r="IE149" s="444"/>
      <c r="IF149" s="444"/>
      <c r="IG149" s="444"/>
      <c r="IH149" s="444"/>
      <c r="II149" s="444"/>
      <c r="IJ149" s="444"/>
      <c r="IK149" s="444"/>
      <c r="IL149" s="444"/>
      <c r="IM149" s="444"/>
      <c r="IN149" s="444"/>
      <c r="IO149" s="444"/>
      <c r="IP149" s="444"/>
      <c r="IQ149" s="444"/>
      <c r="IR149" s="444"/>
      <c r="IS149" s="444"/>
      <c r="IT149" s="444"/>
      <c r="IU149" s="444"/>
      <c r="IV149" s="444"/>
      <c r="IW149" s="444"/>
      <c r="IX149" s="444"/>
      <c r="IY149" s="444"/>
      <c r="IZ149" s="444"/>
      <c r="JA149" s="444"/>
      <c r="JB149" s="444"/>
      <c r="JC149" s="444"/>
      <c r="JD149" s="444"/>
      <c r="JE149" s="444"/>
      <c r="JF149" s="444"/>
      <c r="JG149" s="444"/>
      <c r="JH149" s="444"/>
      <c r="JI149" s="444"/>
      <c r="JJ149" s="444"/>
      <c r="JK149" s="444"/>
      <c r="JL149" s="444"/>
      <c r="JM149" s="444"/>
      <c r="JN149" s="444"/>
      <c r="JO149" s="444"/>
      <c r="JP149" s="444"/>
      <c r="JQ149" s="444"/>
      <c r="JR149" s="444"/>
      <c r="JS149" s="444"/>
      <c r="JT149" s="444"/>
      <c r="JU149" s="444"/>
      <c r="JV149" s="444"/>
      <c r="JW149" s="444"/>
      <c r="JX149" s="444"/>
      <c r="JY149" s="444"/>
      <c r="JZ149" s="444"/>
      <c r="KA149" s="444"/>
      <c r="KB149" s="444"/>
      <c r="KC149" s="444"/>
      <c r="KD149" s="444"/>
      <c r="KE149" s="444"/>
      <c r="KF149" s="444"/>
      <c r="KG149" s="444"/>
      <c r="KH149" s="444"/>
      <c r="KI149" s="444"/>
      <c r="KJ149" s="444"/>
      <c r="KK149" s="444"/>
      <c r="KL149" s="444"/>
      <c r="KM149" s="444"/>
      <c r="KN149" s="444"/>
      <c r="KO149" s="444"/>
      <c r="KP149" s="444"/>
      <c r="KQ149" s="444"/>
      <c r="KR149" s="444"/>
      <c r="KS149" s="444"/>
      <c r="KT149" s="444"/>
      <c r="KU149" s="444"/>
      <c r="KV149" s="444"/>
      <c r="KW149" s="444"/>
      <c r="KX149" s="444"/>
      <c r="KY149" s="444"/>
      <c r="KZ149" s="444"/>
      <c r="LA149" s="444"/>
      <c r="LB149" s="444"/>
      <c r="LC149" s="444"/>
      <c r="LD149" s="444"/>
      <c r="LE149" s="444"/>
      <c r="LF149" s="444"/>
      <c r="LG149" s="444"/>
      <c r="LH149" s="444"/>
      <c r="LI149" s="444"/>
      <c r="LJ149" s="444"/>
      <c r="LK149" s="444"/>
      <c r="LL149" s="444"/>
      <c r="LM149" s="444"/>
      <c r="LN149" s="444"/>
      <c r="LO149" s="444"/>
      <c r="LP149" s="444"/>
      <c r="LQ149" s="444"/>
      <c r="LR149" s="444"/>
      <c r="LS149" s="444"/>
      <c r="LT149" s="444"/>
      <c r="LU149" s="444"/>
      <c r="LV149" s="444"/>
      <c r="LW149" s="444"/>
      <c r="LX149" s="444"/>
      <c r="LY149" s="444"/>
      <c r="LZ149" s="444"/>
      <c r="MA149" s="444"/>
      <c r="MB149" s="444"/>
      <c r="MC149" s="444"/>
      <c r="MD149" s="444"/>
      <c r="ME149" s="444"/>
      <c r="MF149" s="444"/>
      <c r="MG149" s="444"/>
      <c r="MH149" s="444"/>
      <c r="MI149" s="444"/>
      <c r="MJ149" s="444"/>
      <c r="MK149" s="444"/>
      <c r="ML149" s="444"/>
      <c r="MM149" s="444"/>
      <c r="MN149" s="444"/>
      <c r="MO149" s="444"/>
      <c r="MP149" s="444"/>
      <c r="MQ149" s="444"/>
      <c r="MR149" s="444"/>
      <c r="MS149" s="444"/>
      <c r="MT149" s="444"/>
      <c r="MU149" s="444"/>
      <c r="MV149" s="444"/>
      <c r="MW149" s="444"/>
      <c r="MX149" s="444"/>
      <c r="MY149" s="444"/>
      <c r="MZ149" s="444"/>
      <c r="NA149" s="444"/>
      <c r="NB149" s="444"/>
      <c r="NC149" s="444"/>
      <c r="ND149" s="444"/>
      <c r="NE149" s="444"/>
      <c r="NF149" s="444"/>
      <c r="NG149" s="444"/>
      <c r="NH149" s="444"/>
      <c r="NI149" s="444"/>
      <c r="NJ149" s="444"/>
      <c r="NK149" s="444"/>
      <c r="NL149" s="444"/>
      <c r="NM149" s="444"/>
      <c r="NN149" s="444"/>
      <c r="NO149" s="444"/>
      <c r="NP149" s="444"/>
      <c r="NQ149" s="444"/>
      <c r="NR149" s="444"/>
      <c r="NS149" s="444"/>
      <c r="NT149" s="444"/>
      <c r="NU149" s="444"/>
      <c r="NV149" s="444"/>
      <c r="NW149" s="444"/>
      <c r="NX149" s="444"/>
      <c r="NY149" s="444"/>
      <c r="NZ149" s="444"/>
      <c r="OA149" s="444"/>
      <c r="OB149" s="444"/>
      <c r="OC149" s="444"/>
      <c r="OD149" s="444"/>
      <c r="OE149" s="444"/>
      <c r="OF149" s="444"/>
      <c r="OG149" s="444"/>
      <c r="OH149" s="444"/>
      <c r="OI149" s="444"/>
      <c r="OJ149" s="444"/>
      <c r="OK149" s="444"/>
      <c r="OL149" s="444"/>
      <c r="OM149" s="444"/>
      <c r="ON149" s="444"/>
      <c r="OO149" s="444"/>
      <c r="OP149" s="444"/>
      <c r="OQ149" s="444"/>
      <c r="OR149" s="444"/>
      <c r="OS149" s="444"/>
      <c r="OT149" s="444"/>
      <c r="OU149" s="444"/>
      <c r="OV149" s="444"/>
      <c r="OW149" s="444"/>
      <c r="OX149" s="444"/>
      <c r="OY149" s="444"/>
      <c r="OZ149" s="444"/>
      <c r="PA149" s="444"/>
      <c r="PB149" s="444"/>
      <c r="PC149" s="444"/>
      <c r="PD149" s="444"/>
      <c r="PE149" s="444"/>
      <c r="PF149" s="444"/>
      <c r="PG149" s="444"/>
      <c r="PH149" s="444"/>
      <c r="PI149" s="444"/>
      <c r="PJ149" s="444"/>
      <c r="PK149" s="444"/>
      <c r="PL149" s="444"/>
      <c r="PM149" s="444"/>
      <c r="PN149" s="444"/>
      <c r="PO149" s="444"/>
      <c r="PP149" s="444"/>
      <c r="PQ149" s="444"/>
      <c r="PR149" s="444"/>
      <c r="PS149" s="444"/>
      <c r="PT149" s="444"/>
      <c r="PU149" s="444"/>
      <c r="PV149" s="444"/>
      <c r="PW149" s="444"/>
      <c r="PX149" s="444"/>
      <c r="PY149" s="444"/>
      <c r="PZ149" s="444"/>
      <c r="QA149" s="444"/>
      <c r="QB149" s="444"/>
      <c r="QC149" s="444"/>
      <c r="QD149" s="444"/>
      <c r="QE149" s="444"/>
      <c r="QF149" s="444"/>
      <c r="QG149" s="444"/>
      <c r="QH149" s="444"/>
      <c r="QI149" s="444"/>
      <c r="QJ149" s="444"/>
      <c r="QK149" s="444"/>
      <c r="QL149" s="444"/>
      <c r="QM149" s="444"/>
      <c r="QN149" s="444"/>
      <c r="QO149" s="444"/>
      <c r="QP149" s="444"/>
      <c r="QQ149" s="444"/>
      <c r="QR149" s="444"/>
      <c r="QS149" s="444"/>
      <c r="QT149" s="444"/>
      <c r="QU149" s="444"/>
      <c r="QV149" s="444"/>
      <c r="QW149" s="444"/>
      <c r="QX149" s="444"/>
      <c r="QY149" s="444"/>
      <c r="QZ149" s="444"/>
      <c r="RA149" s="444"/>
      <c r="RB149" s="444"/>
      <c r="RC149" s="444"/>
      <c r="RD149" s="444"/>
      <c r="RE149" s="444"/>
      <c r="RF149" s="444"/>
      <c r="RG149" s="444"/>
      <c r="RH149" s="444"/>
      <c r="RI149" s="444"/>
      <c r="RJ149" s="444"/>
      <c r="RK149" s="444"/>
      <c r="RL149" s="444"/>
      <c r="RM149" s="444"/>
      <c r="RN149" s="444"/>
      <c r="RO149" s="444"/>
      <c r="RP149" s="444"/>
      <c r="RQ149" s="444"/>
      <c r="RR149" s="444"/>
      <c r="RS149" s="444"/>
      <c r="RT149" s="444"/>
      <c r="RU149" s="444"/>
      <c r="RV149" s="444"/>
      <c r="RW149" s="444"/>
      <c r="RX149" s="444"/>
      <c r="RY149" s="444"/>
      <c r="RZ149" s="444"/>
      <c r="SA149" s="444"/>
      <c r="SB149" s="444"/>
      <c r="SC149" s="444"/>
      <c r="SD149" s="444"/>
      <c r="SE149" s="444"/>
      <c r="SF149" s="444"/>
      <c r="SG149" s="444"/>
      <c r="SH149" s="444"/>
      <c r="SI149" s="444"/>
      <c r="SJ149" s="444"/>
      <c r="SK149" s="444"/>
      <c r="SL149" s="444"/>
      <c r="SM149" s="444"/>
      <c r="SN149" s="444"/>
      <c r="SO149" s="444"/>
      <c r="SP149" s="444"/>
      <c r="SQ149" s="444"/>
      <c r="SR149" s="444"/>
      <c r="SS149" s="444"/>
      <c r="ST149" s="444"/>
      <c r="SU149" s="444"/>
      <c r="SV149" s="444"/>
      <c r="SW149" s="444"/>
      <c r="SX149" s="444"/>
      <c r="SY149" s="444"/>
      <c r="SZ149" s="444"/>
      <c r="TA149" s="444"/>
      <c r="TB149" s="444"/>
      <c r="TC149" s="444"/>
      <c r="TD149" s="444"/>
      <c r="TE149" s="444"/>
      <c r="TF149" s="444"/>
      <c r="TG149" s="444"/>
      <c r="TH149" s="444"/>
      <c r="TI149" s="444"/>
      <c r="TJ149" s="444"/>
      <c r="TK149" s="444"/>
      <c r="TL149" s="444"/>
      <c r="TM149" s="444"/>
      <c r="TN149" s="444"/>
      <c r="TO149" s="444"/>
      <c r="TP149" s="444"/>
      <c r="TQ149" s="444"/>
      <c r="TR149" s="444"/>
      <c r="TS149" s="444"/>
      <c r="TT149" s="444"/>
      <c r="TU149" s="444"/>
      <c r="TV149" s="444"/>
      <c r="TW149" s="444"/>
      <c r="TX149" s="444"/>
      <c r="TY149" s="444"/>
      <c r="TZ149" s="444"/>
      <c r="UA149" s="444"/>
      <c r="UB149" s="444"/>
      <c r="UC149" s="444"/>
      <c r="UD149" s="444"/>
      <c r="UE149" s="444"/>
      <c r="UF149" s="444"/>
      <c r="UG149" s="444"/>
      <c r="UH149" s="444"/>
      <c r="UI149" s="444"/>
      <c r="UJ149" s="444"/>
      <c r="UK149" s="444"/>
      <c r="UL149" s="444"/>
      <c r="UM149" s="444"/>
      <c r="UN149" s="444"/>
      <c r="UO149" s="444"/>
      <c r="UP149" s="444"/>
      <c r="UQ149" s="444"/>
      <c r="UR149" s="444"/>
      <c r="US149" s="444"/>
      <c r="UT149" s="444"/>
      <c r="UU149" s="444"/>
      <c r="UV149" s="444"/>
      <c r="UW149" s="444"/>
      <c r="UX149" s="444"/>
      <c r="UY149" s="444"/>
      <c r="UZ149" s="444"/>
      <c r="VA149" s="444"/>
      <c r="VB149" s="444"/>
      <c r="VC149" s="444"/>
      <c r="VD149" s="444"/>
      <c r="VE149" s="444"/>
      <c r="VF149" s="444"/>
      <c r="VG149" s="444"/>
      <c r="VH149" s="444"/>
      <c r="VI149" s="444"/>
      <c r="VJ149" s="444"/>
      <c r="VK149" s="444"/>
      <c r="VL149" s="444"/>
      <c r="VM149" s="444"/>
      <c r="VN149" s="444"/>
      <c r="VO149" s="444"/>
      <c r="VP149" s="444"/>
      <c r="VQ149" s="444"/>
      <c r="VR149" s="444"/>
      <c r="VS149" s="444"/>
      <c r="VT149" s="444"/>
      <c r="VU149" s="444"/>
      <c r="VV149" s="444"/>
      <c r="VW149" s="444"/>
      <c r="VX149" s="444"/>
      <c r="VY149" s="444"/>
      <c r="VZ149" s="444"/>
      <c r="WA149" s="444"/>
      <c r="WB149" s="444"/>
      <c r="WC149" s="444"/>
      <c r="WD149" s="444"/>
      <c r="WE149" s="444"/>
      <c r="WF149" s="444"/>
      <c r="WG149" s="444"/>
      <c r="WH149" s="444"/>
      <c r="WI149" s="444"/>
      <c r="WJ149" s="444"/>
      <c r="WK149" s="444"/>
      <c r="WL149" s="444"/>
      <c r="WM149" s="444"/>
      <c r="WN149" s="444"/>
      <c r="WO149" s="444"/>
      <c r="WP149" s="444"/>
      <c r="WQ149" s="444"/>
      <c r="WR149" s="444"/>
      <c r="WS149" s="444"/>
      <c r="WT149" s="444"/>
      <c r="WU149" s="444"/>
      <c r="WV149" s="444"/>
      <c r="WW149" s="444"/>
      <c r="WX149" s="444"/>
      <c r="WY149" s="444"/>
      <c r="WZ149" s="444"/>
      <c r="XA149" s="444"/>
      <c r="XB149" s="444"/>
      <c r="XC149" s="444"/>
      <c r="XD149" s="444"/>
      <c r="XE149" s="444"/>
      <c r="XF149" s="444"/>
      <c r="XG149" s="738"/>
    </row>
    <row r="150" spans="1:631" s="740" customFormat="1" ht="14.4">
      <c r="A150" s="444"/>
      <c r="B150" s="1163" t="s">
        <v>779</v>
      </c>
      <c r="C150" s="1164" t="s">
        <v>1451</v>
      </c>
      <c r="D150" s="1172"/>
      <c r="E150" s="374">
        <f t="shared" si="47"/>
        <v>0</v>
      </c>
      <c r="F150" s="1166"/>
      <c r="G150" s="1167">
        <v>3</v>
      </c>
      <c r="H150" s="1168">
        <f t="shared" si="27"/>
        <v>0</v>
      </c>
      <c r="I150" s="1169"/>
      <c r="J150" s="1169"/>
      <c r="K150" s="447">
        <f t="shared" si="48"/>
        <v>0</v>
      </c>
      <c r="L150" s="448">
        <v>0</v>
      </c>
      <c r="M150" s="447"/>
      <c r="N150" s="1170"/>
      <c r="O150" s="1170"/>
      <c r="P150" s="449"/>
      <c r="Q150" s="1170"/>
      <c r="R150" s="449"/>
      <c r="S150" s="450"/>
      <c r="T150" s="449"/>
      <c r="U150" s="451"/>
      <c r="V150" s="450"/>
      <c r="W150" s="449"/>
      <c r="X150" s="449"/>
      <c r="Y150" s="452"/>
      <c r="Z150" s="450"/>
      <c r="AA150" s="453"/>
      <c r="AB150" s="1171"/>
      <c r="AC150" s="444"/>
      <c r="AD150" s="444"/>
      <c r="AE150" s="444"/>
      <c r="AF150" s="444"/>
      <c r="AG150" s="444"/>
      <c r="AH150" s="444"/>
      <c r="AI150" s="444"/>
      <c r="AJ150" s="444"/>
      <c r="AK150" s="444"/>
      <c r="AL150" s="444"/>
      <c r="AM150" s="444"/>
      <c r="AN150" s="444"/>
      <c r="AO150" s="444"/>
      <c r="AP150" s="444"/>
      <c r="AQ150" s="444"/>
      <c r="AR150" s="444"/>
      <c r="AS150" s="444"/>
      <c r="AT150" s="444"/>
      <c r="AU150" s="444"/>
      <c r="AV150" s="444"/>
      <c r="AW150" s="444"/>
      <c r="AX150" s="444"/>
      <c r="AY150" s="444"/>
      <c r="AZ150" s="444"/>
      <c r="BA150" s="444"/>
      <c r="BB150" s="444"/>
      <c r="BC150" s="444"/>
      <c r="BD150" s="444"/>
      <c r="BE150" s="444"/>
      <c r="BF150" s="444"/>
      <c r="BG150" s="444"/>
      <c r="BH150" s="444"/>
      <c r="BI150" s="444"/>
      <c r="BJ150" s="444"/>
      <c r="BK150" s="444"/>
      <c r="BL150" s="444"/>
      <c r="BM150" s="444"/>
      <c r="BN150" s="444"/>
      <c r="BO150" s="444"/>
      <c r="BP150" s="444"/>
      <c r="BQ150" s="444"/>
      <c r="BR150" s="444"/>
      <c r="BS150" s="444"/>
      <c r="BT150" s="444"/>
      <c r="BU150" s="444"/>
      <c r="BV150" s="444"/>
      <c r="BW150" s="444"/>
      <c r="BX150" s="444"/>
      <c r="BY150" s="444"/>
      <c r="BZ150" s="444"/>
      <c r="CA150" s="444"/>
      <c r="CB150" s="444"/>
      <c r="CC150" s="444"/>
      <c r="CD150" s="444"/>
      <c r="CE150" s="444"/>
      <c r="CF150" s="444"/>
      <c r="CG150" s="444"/>
      <c r="CH150" s="444"/>
      <c r="CI150" s="444"/>
      <c r="CJ150" s="444"/>
      <c r="CK150" s="444"/>
      <c r="CL150" s="444"/>
      <c r="CM150" s="444"/>
      <c r="CN150" s="444"/>
      <c r="CO150" s="444"/>
      <c r="CP150" s="444"/>
      <c r="CQ150" s="444"/>
      <c r="CR150" s="444"/>
      <c r="CS150" s="444"/>
      <c r="CT150" s="444"/>
      <c r="CU150" s="444"/>
      <c r="CV150" s="444"/>
      <c r="CW150" s="444"/>
      <c r="CX150" s="444"/>
      <c r="CY150" s="444"/>
      <c r="CZ150" s="444"/>
      <c r="DA150" s="444"/>
      <c r="DB150" s="444"/>
      <c r="DC150" s="444"/>
      <c r="DD150" s="444"/>
      <c r="DE150" s="444"/>
      <c r="DF150" s="444"/>
      <c r="DG150" s="444"/>
      <c r="DH150" s="444"/>
      <c r="DI150" s="444"/>
      <c r="DJ150" s="444"/>
      <c r="DK150" s="444"/>
      <c r="DL150" s="444"/>
      <c r="DM150" s="444"/>
      <c r="DN150" s="444"/>
      <c r="DO150" s="444"/>
      <c r="DP150" s="444"/>
      <c r="DQ150" s="444"/>
      <c r="DR150" s="444"/>
      <c r="DS150" s="444"/>
      <c r="DT150" s="444"/>
      <c r="DU150" s="444"/>
      <c r="DV150" s="444"/>
      <c r="DW150" s="444"/>
      <c r="DX150" s="444"/>
      <c r="DY150" s="444"/>
      <c r="DZ150" s="444"/>
      <c r="EA150" s="444"/>
      <c r="EB150" s="444"/>
      <c r="EC150" s="444"/>
      <c r="ED150" s="444"/>
      <c r="EE150" s="444"/>
      <c r="EF150" s="444"/>
      <c r="EG150" s="444"/>
      <c r="EH150" s="444"/>
      <c r="EI150" s="444"/>
      <c r="EJ150" s="444"/>
      <c r="EK150" s="444"/>
      <c r="EL150" s="444"/>
      <c r="EM150" s="444"/>
      <c r="EN150" s="444"/>
      <c r="EO150" s="444"/>
      <c r="EP150" s="444"/>
      <c r="EQ150" s="444"/>
      <c r="ER150" s="444"/>
      <c r="ES150" s="444"/>
      <c r="ET150" s="444"/>
      <c r="EU150" s="444"/>
      <c r="EV150" s="444"/>
      <c r="EW150" s="444"/>
      <c r="EX150" s="444"/>
      <c r="EY150" s="444"/>
      <c r="EZ150" s="444"/>
      <c r="FA150" s="444"/>
      <c r="FB150" s="444"/>
      <c r="FC150" s="444"/>
      <c r="FD150" s="444"/>
      <c r="FE150" s="444"/>
      <c r="FF150" s="444"/>
      <c r="FG150" s="444"/>
      <c r="FH150" s="444"/>
      <c r="FI150" s="444"/>
      <c r="FJ150" s="444"/>
      <c r="FK150" s="444"/>
      <c r="FL150" s="444"/>
      <c r="FM150" s="444"/>
      <c r="FN150" s="444"/>
      <c r="FO150" s="444"/>
      <c r="FP150" s="444"/>
      <c r="FQ150" s="444"/>
      <c r="FR150" s="444"/>
      <c r="FS150" s="444"/>
      <c r="FT150" s="444"/>
      <c r="FU150" s="444"/>
      <c r="FV150" s="444"/>
      <c r="FW150" s="444"/>
      <c r="FX150" s="444"/>
      <c r="FY150" s="444"/>
      <c r="FZ150" s="444"/>
      <c r="GA150" s="444"/>
      <c r="GB150" s="444"/>
      <c r="GC150" s="444"/>
      <c r="GD150" s="444"/>
      <c r="GE150" s="444"/>
      <c r="GF150" s="444"/>
      <c r="GG150" s="444"/>
      <c r="GH150" s="444"/>
      <c r="GI150" s="444"/>
      <c r="GJ150" s="444"/>
      <c r="GK150" s="444"/>
      <c r="GL150" s="444"/>
      <c r="GM150" s="444"/>
      <c r="GN150" s="444"/>
      <c r="GO150" s="444"/>
      <c r="GP150" s="444"/>
      <c r="GQ150" s="444"/>
      <c r="GR150" s="444"/>
      <c r="GS150" s="444"/>
      <c r="GT150" s="444"/>
      <c r="GU150" s="444"/>
      <c r="GV150" s="444"/>
      <c r="GW150" s="444"/>
      <c r="GX150" s="444"/>
      <c r="GY150" s="444"/>
      <c r="GZ150" s="444"/>
      <c r="HA150" s="444"/>
      <c r="HB150" s="444"/>
      <c r="HC150" s="444"/>
      <c r="HD150" s="444"/>
      <c r="HE150" s="444"/>
      <c r="HF150" s="444"/>
      <c r="HG150" s="444"/>
      <c r="HH150" s="444"/>
      <c r="HI150" s="444"/>
      <c r="HJ150" s="444"/>
      <c r="HK150" s="444"/>
      <c r="HL150" s="444"/>
      <c r="HM150" s="444"/>
      <c r="HN150" s="444"/>
      <c r="HO150" s="444"/>
      <c r="HP150" s="444"/>
      <c r="HQ150" s="444"/>
      <c r="HR150" s="444"/>
      <c r="HS150" s="444"/>
      <c r="HT150" s="444"/>
      <c r="HU150" s="444"/>
      <c r="HV150" s="444"/>
      <c r="HW150" s="444"/>
      <c r="HX150" s="444"/>
      <c r="HY150" s="444"/>
      <c r="HZ150" s="444"/>
      <c r="IA150" s="444"/>
      <c r="IB150" s="444"/>
      <c r="IC150" s="444"/>
      <c r="ID150" s="444"/>
      <c r="IE150" s="444"/>
      <c r="IF150" s="444"/>
      <c r="IG150" s="444"/>
      <c r="IH150" s="444"/>
      <c r="II150" s="444"/>
      <c r="IJ150" s="444"/>
      <c r="IK150" s="444"/>
      <c r="IL150" s="444"/>
      <c r="IM150" s="444"/>
      <c r="IN150" s="444"/>
      <c r="IO150" s="444"/>
      <c r="IP150" s="444"/>
      <c r="IQ150" s="444"/>
      <c r="IR150" s="444"/>
      <c r="IS150" s="444"/>
      <c r="IT150" s="444"/>
      <c r="IU150" s="444"/>
      <c r="IV150" s="444"/>
      <c r="IW150" s="444"/>
      <c r="IX150" s="444"/>
      <c r="IY150" s="444"/>
      <c r="IZ150" s="444"/>
      <c r="JA150" s="444"/>
      <c r="JB150" s="444"/>
      <c r="JC150" s="444"/>
      <c r="JD150" s="444"/>
      <c r="JE150" s="444"/>
      <c r="JF150" s="444"/>
      <c r="JG150" s="444"/>
      <c r="JH150" s="444"/>
      <c r="JI150" s="444"/>
      <c r="JJ150" s="444"/>
      <c r="JK150" s="444"/>
      <c r="JL150" s="444"/>
      <c r="JM150" s="444"/>
      <c r="JN150" s="444"/>
      <c r="JO150" s="444"/>
      <c r="JP150" s="444"/>
      <c r="JQ150" s="444"/>
      <c r="JR150" s="444"/>
      <c r="JS150" s="444"/>
      <c r="JT150" s="444"/>
      <c r="JU150" s="444"/>
      <c r="JV150" s="444"/>
      <c r="JW150" s="444"/>
      <c r="JX150" s="444"/>
      <c r="JY150" s="444"/>
      <c r="JZ150" s="444"/>
      <c r="KA150" s="444"/>
      <c r="KB150" s="444"/>
      <c r="KC150" s="444"/>
      <c r="KD150" s="444"/>
      <c r="KE150" s="444"/>
      <c r="KF150" s="444"/>
      <c r="KG150" s="444"/>
      <c r="KH150" s="444"/>
      <c r="KI150" s="444"/>
      <c r="KJ150" s="444"/>
      <c r="KK150" s="444"/>
      <c r="KL150" s="444"/>
      <c r="KM150" s="444"/>
      <c r="KN150" s="444"/>
      <c r="KO150" s="444"/>
      <c r="KP150" s="444"/>
      <c r="KQ150" s="444"/>
      <c r="KR150" s="444"/>
      <c r="KS150" s="444"/>
      <c r="KT150" s="444"/>
      <c r="KU150" s="444"/>
      <c r="KV150" s="444"/>
      <c r="KW150" s="444"/>
      <c r="KX150" s="444"/>
      <c r="KY150" s="444"/>
      <c r="KZ150" s="444"/>
      <c r="LA150" s="444"/>
      <c r="LB150" s="444"/>
      <c r="LC150" s="444"/>
      <c r="LD150" s="444"/>
      <c r="LE150" s="444"/>
      <c r="LF150" s="444"/>
      <c r="LG150" s="444"/>
      <c r="LH150" s="444"/>
      <c r="LI150" s="444"/>
      <c r="LJ150" s="444"/>
      <c r="LK150" s="444"/>
      <c r="LL150" s="444"/>
      <c r="LM150" s="444"/>
      <c r="LN150" s="444"/>
      <c r="LO150" s="444"/>
      <c r="LP150" s="444"/>
      <c r="LQ150" s="444"/>
      <c r="LR150" s="444"/>
      <c r="LS150" s="444"/>
      <c r="LT150" s="444"/>
      <c r="LU150" s="444"/>
      <c r="LV150" s="444"/>
      <c r="LW150" s="444"/>
      <c r="LX150" s="444"/>
      <c r="LY150" s="444"/>
      <c r="LZ150" s="444"/>
      <c r="MA150" s="444"/>
      <c r="MB150" s="444"/>
      <c r="MC150" s="444"/>
      <c r="MD150" s="444"/>
      <c r="ME150" s="444"/>
      <c r="MF150" s="444"/>
      <c r="MG150" s="444"/>
      <c r="MH150" s="444"/>
      <c r="MI150" s="444"/>
      <c r="MJ150" s="444"/>
      <c r="MK150" s="444"/>
      <c r="ML150" s="444"/>
      <c r="MM150" s="444"/>
      <c r="MN150" s="444"/>
      <c r="MO150" s="444"/>
      <c r="MP150" s="444"/>
      <c r="MQ150" s="444"/>
      <c r="MR150" s="444"/>
      <c r="MS150" s="444"/>
      <c r="MT150" s="444"/>
      <c r="MU150" s="444"/>
      <c r="MV150" s="444"/>
      <c r="MW150" s="444"/>
      <c r="MX150" s="444"/>
      <c r="MY150" s="444"/>
      <c r="MZ150" s="444"/>
      <c r="NA150" s="444"/>
      <c r="NB150" s="444"/>
      <c r="NC150" s="444"/>
      <c r="ND150" s="444"/>
      <c r="NE150" s="444"/>
      <c r="NF150" s="444"/>
      <c r="NG150" s="444"/>
      <c r="NH150" s="444"/>
      <c r="NI150" s="444"/>
      <c r="NJ150" s="444"/>
      <c r="NK150" s="444"/>
      <c r="NL150" s="444"/>
      <c r="NM150" s="444"/>
      <c r="NN150" s="444"/>
      <c r="NO150" s="444"/>
      <c r="NP150" s="444"/>
      <c r="NQ150" s="444"/>
      <c r="NR150" s="444"/>
      <c r="NS150" s="444"/>
      <c r="NT150" s="444"/>
      <c r="NU150" s="444"/>
      <c r="NV150" s="444"/>
      <c r="NW150" s="444"/>
      <c r="NX150" s="444"/>
      <c r="NY150" s="444"/>
      <c r="NZ150" s="444"/>
      <c r="OA150" s="444"/>
      <c r="OB150" s="444"/>
      <c r="OC150" s="444"/>
      <c r="OD150" s="444"/>
      <c r="OE150" s="444"/>
      <c r="OF150" s="444"/>
      <c r="OG150" s="444"/>
      <c r="OH150" s="444"/>
      <c r="OI150" s="444"/>
      <c r="OJ150" s="444"/>
      <c r="OK150" s="444"/>
      <c r="OL150" s="444"/>
      <c r="OM150" s="444"/>
      <c r="ON150" s="444"/>
      <c r="OO150" s="444"/>
      <c r="OP150" s="444"/>
      <c r="OQ150" s="444"/>
      <c r="OR150" s="444"/>
      <c r="OS150" s="444"/>
      <c r="OT150" s="444"/>
      <c r="OU150" s="444"/>
      <c r="OV150" s="444"/>
      <c r="OW150" s="444"/>
      <c r="OX150" s="444"/>
      <c r="OY150" s="444"/>
      <c r="OZ150" s="444"/>
      <c r="PA150" s="444"/>
      <c r="PB150" s="444"/>
      <c r="PC150" s="444"/>
      <c r="PD150" s="444"/>
      <c r="PE150" s="444"/>
      <c r="PF150" s="444"/>
      <c r="PG150" s="444"/>
      <c r="PH150" s="444"/>
      <c r="PI150" s="444"/>
      <c r="PJ150" s="444"/>
      <c r="PK150" s="444"/>
      <c r="PL150" s="444"/>
      <c r="PM150" s="444"/>
      <c r="PN150" s="444"/>
      <c r="PO150" s="444"/>
      <c r="PP150" s="444"/>
      <c r="PQ150" s="444"/>
      <c r="PR150" s="444"/>
      <c r="PS150" s="444"/>
      <c r="PT150" s="444"/>
      <c r="PU150" s="444"/>
      <c r="PV150" s="444"/>
      <c r="PW150" s="444"/>
      <c r="PX150" s="444"/>
      <c r="PY150" s="444"/>
      <c r="PZ150" s="444"/>
      <c r="QA150" s="444"/>
      <c r="QB150" s="444"/>
      <c r="QC150" s="444"/>
      <c r="QD150" s="444"/>
      <c r="QE150" s="444"/>
      <c r="QF150" s="444"/>
      <c r="QG150" s="444"/>
      <c r="QH150" s="444"/>
      <c r="QI150" s="444"/>
      <c r="QJ150" s="444"/>
      <c r="QK150" s="444"/>
      <c r="QL150" s="444"/>
      <c r="QM150" s="444"/>
      <c r="QN150" s="444"/>
      <c r="QO150" s="444"/>
      <c r="QP150" s="444"/>
      <c r="QQ150" s="444"/>
      <c r="QR150" s="444"/>
      <c r="QS150" s="444"/>
      <c r="QT150" s="444"/>
      <c r="QU150" s="444"/>
      <c r="QV150" s="444"/>
      <c r="QW150" s="444"/>
      <c r="QX150" s="444"/>
      <c r="QY150" s="444"/>
      <c r="QZ150" s="444"/>
      <c r="RA150" s="444"/>
      <c r="RB150" s="444"/>
      <c r="RC150" s="444"/>
      <c r="RD150" s="444"/>
      <c r="RE150" s="444"/>
      <c r="RF150" s="444"/>
      <c r="RG150" s="444"/>
      <c r="RH150" s="444"/>
      <c r="RI150" s="444"/>
      <c r="RJ150" s="444"/>
      <c r="RK150" s="444"/>
      <c r="RL150" s="444"/>
      <c r="RM150" s="444"/>
      <c r="RN150" s="444"/>
      <c r="RO150" s="444"/>
      <c r="RP150" s="444"/>
      <c r="RQ150" s="444"/>
      <c r="RR150" s="444"/>
      <c r="RS150" s="444"/>
      <c r="RT150" s="444"/>
      <c r="RU150" s="444"/>
      <c r="RV150" s="444"/>
      <c r="RW150" s="444"/>
      <c r="RX150" s="444"/>
      <c r="RY150" s="444"/>
      <c r="RZ150" s="444"/>
      <c r="SA150" s="444"/>
      <c r="SB150" s="444"/>
      <c r="SC150" s="444"/>
      <c r="SD150" s="444"/>
      <c r="SE150" s="444"/>
      <c r="SF150" s="444"/>
      <c r="SG150" s="444"/>
      <c r="SH150" s="444"/>
      <c r="SI150" s="444"/>
      <c r="SJ150" s="444"/>
      <c r="SK150" s="444"/>
      <c r="SL150" s="444"/>
      <c r="SM150" s="444"/>
      <c r="SN150" s="444"/>
      <c r="SO150" s="444"/>
      <c r="SP150" s="444"/>
      <c r="SQ150" s="444"/>
      <c r="SR150" s="444"/>
      <c r="SS150" s="444"/>
      <c r="ST150" s="444"/>
      <c r="SU150" s="444"/>
      <c r="SV150" s="444"/>
      <c r="SW150" s="444"/>
      <c r="SX150" s="444"/>
      <c r="SY150" s="444"/>
      <c r="SZ150" s="444"/>
      <c r="TA150" s="444"/>
      <c r="TB150" s="444"/>
      <c r="TC150" s="444"/>
      <c r="TD150" s="444"/>
      <c r="TE150" s="444"/>
      <c r="TF150" s="444"/>
      <c r="TG150" s="444"/>
      <c r="TH150" s="444"/>
      <c r="TI150" s="444"/>
      <c r="TJ150" s="444"/>
      <c r="TK150" s="444"/>
      <c r="TL150" s="444"/>
      <c r="TM150" s="444"/>
      <c r="TN150" s="444"/>
      <c r="TO150" s="444"/>
      <c r="TP150" s="444"/>
      <c r="TQ150" s="444"/>
      <c r="TR150" s="444"/>
      <c r="TS150" s="444"/>
      <c r="TT150" s="444"/>
      <c r="TU150" s="444"/>
      <c r="TV150" s="444"/>
      <c r="TW150" s="444"/>
      <c r="TX150" s="444"/>
      <c r="TY150" s="444"/>
      <c r="TZ150" s="444"/>
      <c r="UA150" s="444"/>
      <c r="UB150" s="444"/>
      <c r="UC150" s="444"/>
      <c r="UD150" s="444"/>
      <c r="UE150" s="444"/>
      <c r="UF150" s="444"/>
      <c r="UG150" s="444"/>
      <c r="UH150" s="444"/>
      <c r="UI150" s="444"/>
      <c r="UJ150" s="444"/>
      <c r="UK150" s="444"/>
      <c r="UL150" s="444"/>
      <c r="UM150" s="444"/>
      <c r="UN150" s="444"/>
      <c r="UO150" s="444"/>
      <c r="UP150" s="444"/>
      <c r="UQ150" s="444"/>
      <c r="UR150" s="444"/>
      <c r="US150" s="444"/>
      <c r="UT150" s="444"/>
      <c r="UU150" s="444"/>
      <c r="UV150" s="444"/>
      <c r="UW150" s="444"/>
      <c r="UX150" s="444"/>
      <c r="UY150" s="444"/>
      <c r="UZ150" s="444"/>
      <c r="VA150" s="444"/>
      <c r="VB150" s="444"/>
      <c r="VC150" s="444"/>
      <c r="VD150" s="444"/>
      <c r="VE150" s="444"/>
      <c r="VF150" s="444"/>
      <c r="VG150" s="444"/>
      <c r="VH150" s="444"/>
      <c r="VI150" s="444"/>
      <c r="VJ150" s="444"/>
      <c r="VK150" s="444"/>
      <c r="VL150" s="444"/>
      <c r="VM150" s="444"/>
      <c r="VN150" s="444"/>
      <c r="VO150" s="444"/>
      <c r="VP150" s="444"/>
      <c r="VQ150" s="444"/>
      <c r="VR150" s="444"/>
      <c r="VS150" s="444"/>
      <c r="VT150" s="444"/>
      <c r="VU150" s="444"/>
      <c r="VV150" s="444"/>
      <c r="VW150" s="444"/>
      <c r="VX150" s="444"/>
      <c r="VY150" s="444"/>
      <c r="VZ150" s="444"/>
      <c r="WA150" s="444"/>
      <c r="WB150" s="444"/>
      <c r="WC150" s="444"/>
      <c r="WD150" s="444"/>
      <c r="WE150" s="444"/>
      <c r="WF150" s="444"/>
      <c r="WG150" s="444"/>
      <c r="WH150" s="444"/>
      <c r="WI150" s="444"/>
      <c r="WJ150" s="444"/>
      <c r="WK150" s="444"/>
      <c r="WL150" s="444"/>
      <c r="WM150" s="444"/>
      <c r="WN150" s="444"/>
      <c r="WO150" s="444"/>
      <c r="WP150" s="444"/>
      <c r="WQ150" s="444"/>
      <c r="WR150" s="444"/>
      <c r="WS150" s="444"/>
      <c r="WT150" s="444"/>
      <c r="WU150" s="444"/>
      <c r="WV150" s="444"/>
      <c r="WW150" s="444"/>
      <c r="WX150" s="444"/>
      <c r="WY150" s="444"/>
      <c r="WZ150" s="444"/>
      <c r="XA150" s="444"/>
      <c r="XB150" s="444"/>
      <c r="XC150" s="444"/>
      <c r="XD150" s="444"/>
      <c r="XE150" s="444"/>
      <c r="XF150" s="444"/>
      <c r="XG150" s="738"/>
    </row>
    <row r="151" spans="1:631" s="740" customFormat="1" ht="14.4">
      <c r="A151" s="444"/>
      <c r="B151" s="1163" t="s">
        <v>779</v>
      </c>
      <c r="C151" s="1164" t="s">
        <v>1452</v>
      </c>
      <c r="D151" s="1172"/>
      <c r="E151" s="374">
        <f t="shared" si="47"/>
        <v>0</v>
      </c>
      <c r="F151" s="1166"/>
      <c r="G151" s="1167">
        <v>1</v>
      </c>
      <c r="H151" s="1168">
        <f t="shared" si="27"/>
        <v>0</v>
      </c>
      <c r="I151" s="1169"/>
      <c r="J151" s="1169"/>
      <c r="K151" s="447">
        <f t="shared" si="48"/>
        <v>0</v>
      </c>
      <c r="L151" s="448">
        <v>0</v>
      </c>
      <c r="M151" s="447"/>
      <c r="N151" s="1170"/>
      <c r="O151" s="1170"/>
      <c r="P151" s="449"/>
      <c r="Q151" s="1170"/>
      <c r="R151" s="449"/>
      <c r="S151" s="450"/>
      <c r="T151" s="449"/>
      <c r="U151" s="451"/>
      <c r="V151" s="450"/>
      <c r="W151" s="449"/>
      <c r="X151" s="449"/>
      <c r="Y151" s="452"/>
      <c r="Z151" s="450"/>
      <c r="AA151" s="453"/>
      <c r="AB151" s="1171"/>
      <c r="AC151" s="444"/>
      <c r="AD151" s="444"/>
      <c r="AE151" s="444"/>
      <c r="AF151" s="444"/>
      <c r="AG151" s="444"/>
      <c r="AH151" s="444"/>
      <c r="AI151" s="444"/>
      <c r="AJ151" s="444"/>
      <c r="AK151" s="444"/>
      <c r="AL151" s="444"/>
      <c r="AM151" s="444"/>
      <c r="AN151" s="444"/>
      <c r="AO151" s="444"/>
      <c r="AP151" s="444"/>
      <c r="AQ151" s="444"/>
      <c r="AR151" s="444"/>
      <c r="AS151" s="444"/>
      <c r="AT151" s="444"/>
      <c r="AU151" s="444"/>
      <c r="AV151" s="444"/>
      <c r="AW151" s="444"/>
      <c r="AX151" s="444"/>
      <c r="AY151" s="444"/>
      <c r="AZ151" s="444"/>
      <c r="BA151" s="444"/>
      <c r="BB151" s="444"/>
      <c r="BC151" s="444"/>
      <c r="BD151" s="444"/>
      <c r="BE151" s="444"/>
      <c r="BF151" s="444"/>
      <c r="BG151" s="444"/>
      <c r="BH151" s="444"/>
      <c r="BI151" s="444"/>
      <c r="BJ151" s="444"/>
      <c r="BK151" s="444"/>
      <c r="BL151" s="444"/>
      <c r="BM151" s="444"/>
      <c r="BN151" s="444"/>
      <c r="BO151" s="444"/>
      <c r="BP151" s="444"/>
      <c r="BQ151" s="444"/>
      <c r="BR151" s="444"/>
      <c r="BS151" s="444"/>
      <c r="BT151" s="444"/>
      <c r="BU151" s="444"/>
      <c r="BV151" s="444"/>
      <c r="BW151" s="444"/>
      <c r="BX151" s="444"/>
      <c r="BY151" s="444"/>
      <c r="BZ151" s="444"/>
      <c r="CA151" s="444"/>
      <c r="CB151" s="444"/>
      <c r="CC151" s="444"/>
      <c r="CD151" s="444"/>
      <c r="CE151" s="444"/>
      <c r="CF151" s="444"/>
      <c r="CG151" s="444"/>
      <c r="CH151" s="444"/>
      <c r="CI151" s="444"/>
      <c r="CJ151" s="444"/>
      <c r="CK151" s="444"/>
      <c r="CL151" s="444"/>
      <c r="CM151" s="444"/>
      <c r="CN151" s="444"/>
      <c r="CO151" s="444"/>
      <c r="CP151" s="444"/>
      <c r="CQ151" s="444"/>
      <c r="CR151" s="444"/>
      <c r="CS151" s="444"/>
      <c r="CT151" s="444"/>
      <c r="CU151" s="444"/>
      <c r="CV151" s="444"/>
      <c r="CW151" s="444"/>
      <c r="CX151" s="444"/>
      <c r="CY151" s="444"/>
      <c r="CZ151" s="444"/>
      <c r="DA151" s="444"/>
      <c r="DB151" s="444"/>
      <c r="DC151" s="444"/>
      <c r="DD151" s="444"/>
      <c r="DE151" s="444"/>
      <c r="DF151" s="444"/>
      <c r="DG151" s="444"/>
      <c r="DH151" s="444"/>
      <c r="DI151" s="444"/>
      <c r="DJ151" s="444"/>
      <c r="DK151" s="444"/>
      <c r="DL151" s="444"/>
      <c r="DM151" s="444"/>
      <c r="DN151" s="444"/>
      <c r="DO151" s="444"/>
      <c r="DP151" s="444"/>
      <c r="DQ151" s="444"/>
      <c r="DR151" s="444"/>
      <c r="DS151" s="444"/>
      <c r="DT151" s="444"/>
      <c r="DU151" s="444"/>
      <c r="DV151" s="444"/>
      <c r="DW151" s="444"/>
      <c r="DX151" s="444"/>
      <c r="DY151" s="444"/>
      <c r="DZ151" s="444"/>
      <c r="EA151" s="444"/>
      <c r="EB151" s="444"/>
      <c r="EC151" s="444"/>
      <c r="ED151" s="444"/>
      <c r="EE151" s="444"/>
      <c r="EF151" s="444"/>
      <c r="EG151" s="444"/>
      <c r="EH151" s="444"/>
      <c r="EI151" s="444"/>
      <c r="EJ151" s="444"/>
      <c r="EK151" s="444"/>
      <c r="EL151" s="444"/>
      <c r="EM151" s="444"/>
      <c r="EN151" s="444"/>
      <c r="EO151" s="444"/>
      <c r="EP151" s="444"/>
      <c r="EQ151" s="444"/>
      <c r="ER151" s="444"/>
      <c r="ES151" s="444"/>
      <c r="ET151" s="444"/>
      <c r="EU151" s="444"/>
      <c r="EV151" s="444"/>
      <c r="EW151" s="444"/>
      <c r="EX151" s="444"/>
      <c r="EY151" s="444"/>
      <c r="EZ151" s="444"/>
      <c r="FA151" s="444"/>
      <c r="FB151" s="444"/>
      <c r="FC151" s="444"/>
      <c r="FD151" s="444"/>
      <c r="FE151" s="444"/>
      <c r="FF151" s="444"/>
      <c r="FG151" s="444"/>
      <c r="FH151" s="444"/>
      <c r="FI151" s="444"/>
      <c r="FJ151" s="444"/>
      <c r="FK151" s="444"/>
      <c r="FL151" s="444"/>
      <c r="FM151" s="444"/>
      <c r="FN151" s="444"/>
      <c r="FO151" s="444"/>
      <c r="FP151" s="444"/>
      <c r="FQ151" s="444"/>
      <c r="FR151" s="444"/>
      <c r="FS151" s="444"/>
      <c r="FT151" s="444"/>
      <c r="FU151" s="444"/>
      <c r="FV151" s="444"/>
      <c r="FW151" s="444"/>
      <c r="FX151" s="444"/>
      <c r="FY151" s="444"/>
      <c r="FZ151" s="444"/>
      <c r="GA151" s="444"/>
      <c r="GB151" s="444"/>
      <c r="GC151" s="444"/>
      <c r="GD151" s="444"/>
      <c r="GE151" s="444"/>
      <c r="GF151" s="444"/>
      <c r="GG151" s="444"/>
      <c r="GH151" s="444"/>
      <c r="GI151" s="444"/>
      <c r="GJ151" s="444"/>
      <c r="GK151" s="444"/>
      <c r="GL151" s="444"/>
      <c r="GM151" s="444"/>
      <c r="GN151" s="444"/>
      <c r="GO151" s="444"/>
      <c r="GP151" s="444"/>
      <c r="GQ151" s="444"/>
      <c r="GR151" s="444"/>
      <c r="GS151" s="444"/>
      <c r="GT151" s="444"/>
      <c r="GU151" s="444"/>
      <c r="GV151" s="444"/>
      <c r="GW151" s="444"/>
      <c r="GX151" s="444"/>
      <c r="GY151" s="444"/>
      <c r="GZ151" s="444"/>
      <c r="HA151" s="444"/>
      <c r="HB151" s="444"/>
      <c r="HC151" s="444"/>
      <c r="HD151" s="444"/>
      <c r="HE151" s="444"/>
      <c r="HF151" s="444"/>
      <c r="HG151" s="444"/>
      <c r="HH151" s="444"/>
      <c r="HI151" s="444"/>
      <c r="HJ151" s="444"/>
      <c r="HK151" s="444"/>
      <c r="HL151" s="444"/>
      <c r="HM151" s="444"/>
      <c r="HN151" s="444"/>
      <c r="HO151" s="444"/>
      <c r="HP151" s="444"/>
      <c r="HQ151" s="444"/>
      <c r="HR151" s="444"/>
      <c r="HS151" s="444"/>
      <c r="HT151" s="444"/>
      <c r="HU151" s="444"/>
      <c r="HV151" s="444"/>
      <c r="HW151" s="444"/>
      <c r="HX151" s="444"/>
      <c r="HY151" s="444"/>
      <c r="HZ151" s="444"/>
      <c r="IA151" s="444"/>
      <c r="IB151" s="444"/>
      <c r="IC151" s="444"/>
      <c r="ID151" s="444"/>
      <c r="IE151" s="444"/>
      <c r="IF151" s="444"/>
      <c r="IG151" s="444"/>
      <c r="IH151" s="444"/>
      <c r="II151" s="444"/>
      <c r="IJ151" s="444"/>
      <c r="IK151" s="444"/>
      <c r="IL151" s="444"/>
      <c r="IM151" s="444"/>
      <c r="IN151" s="444"/>
      <c r="IO151" s="444"/>
      <c r="IP151" s="444"/>
      <c r="IQ151" s="444"/>
      <c r="IR151" s="444"/>
      <c r="IS151" s="444"/>
      <c r="IT151" s="444"/>
      <c r="IU151" s="444"/>
      <c r="IV151" s="444"/>
      <c r="IW151" s="444"/>
      <c r="IX151" s="444"/>
      <c r="IY151" s="444"/>
      <c r="IZ151" s="444"/>
      <c r="JA151" s="444"/>
      <c r="JB151" s="444"/>
      <c r="JC151" s="444"/>
      <c r="JD151" s="444"/>
      <c r="JE151" s="444"/>
      <c r="JF151" s="444"/>
      <c r="JG151" s="444"/>
      <c r="JH151" s="444"/>
      <c r="JI151" s="444"/>
      <c r="JJ151" s="444"/>
      <c r="JK151" s="444"/>
      <c r="JL151" s="444"/>
      <c r="JM151" s="444"/>
      <c r="JN151" s="444"/>
      <c r="JO151" s="444"/>
      <c r="JP151" s="444"/>
      <c r="JQ151" s="444"/>
      <c r="JR151" s="444"/>
      <c r="JS151" s="444"/>
      <c r="JT151" s="444"/>
      <c r="JU151" s="444"/>
      <c r="JV151" s="444"/>
      <c r="JW151" s="444"/>
      <c r="JX151" s="444"/>
      <c r="JY151" s="444"/>
      <c r="JZ151" s="444"/>
      <c r="KA151" s="444"/>
      <c r="KB151" s="444"/>
      <c r="KC151" s="444"/>
      <c r="KD151" s="444"/>
      <c r="KE151" s="444"/>
      <c r="KF151" s="444"/>
      <c r="KG151" s="444"/>
      <c r="KH151" s="444"/>
      <c r="KI151" s="444"/>
      <c r="KJ151" s="444"/>
      <c r="KK151" s="444"/>
      <c r="KL151" s="444"/>
      <c r="KM151" s="444"/>
      <c r="KN151" s="444"/>
      <c r="KO151" s="444"/>
      <c r="KP151" s="444"/>
      <c r="KQ151" s="444"/>
      <c r="KR151" s="444"/>
      <c r="KS151" s="444"/>
      <c r="KT151" s="444"/>
      <c r="KU151" s="444"/>
      <c r="KV151" s="444"/>
      <c r="KW151" s="444"/>
      <c r="KX151" s="444"/>
      <c r="KY151" s="444"/>
      <c r="KZ151" s="444"/>
      <c r="LA151" s="444"/>
      <c r="LB151" s="444"/>
      <c r="LC151" s="444"/>
      <c r="LD151" s="444"/>
      <c r="LE151" s="444"/>
      <c r="LF151" s="444"/>
      <c r="LG151" s="444"/>
      <c r="LH151" s="444"/>
      <c r="LI151" s="444"/>
      <c r="LJ151" s="444"/>
      <c r="LK151" s="444"/>
      <c r="LL151" s="444"/>
      <c r="LM151" s="444"/>
      <c r="LN151" s="444"/>
      <c r="LO151" s="444"/>
      <c r="LP151" s="444"/>
      <c r="LQ151" s="444"/>
      <c r="LR151" s="444"/>
      <c r="LS151" s="444"/>
      <c r="LT151" s="444"/>
      <c r="LU151" s="444"/>
      <c r="LV151" s="444"/>
      <c r="LW151" s="444"/>
      <c r="LX151" s="444"/>
      <c r="LY151" s="444"/>
      <c r="LZ151" s="444"/>
      <c r="MA151" s="444"/>
      <c r="MB151" s="444"/>
      <c r="MC151" s="444"/>
      <c r="MD151" s="444"/>
      <c r="ME151" s="444"/>
      <c r="MF151" s="444"/>
      <c r="MG151" s="444"/>
      <c r="MH151" s="444"/>
      <c r="MI151" s="444"/>
      <c r="MJ151" s="444"/>
      <c r="MK151" s="444"/>
      <c r="ML151" s="444"/>
      <c r="MM151" s="444"/>
      <c r="MN151" s="444"/>
      <c r="MO151" s="444"/>
      <c r="MP151" s="444"/>
      <c r="MQ151" s="444"/>
      <c r="MR151" s="444"/>
      <c r="MS151" s="444"/>
      <c r="MT151" s="444"/>
      <c r="MU151" s="444"/>
      <c r="MV151" s="444"/>
      <c r="MW151" s="444"/>
      <c r="MX151" s="444"/>
      <c r="MY151" s="444"/>
      <c r="MZ151" s="444"/>
      <c r="NA151" s="444"/>
      <c r="NB151" s="444"/>
      <c r="NC151" s="444"/>
      <c r="ND151" s="444"/>
      <c r="NE151" s="444"/>
      <c r="NF151" s="444"/>
      <c r="NG151" s="444"/>
      <c r="NH151" s="444"/>
      <c r="NI151" s="444"/>
      <c r="NJ151" s="444"/>
      <c r="NK151" s="444"/>
      <c r="NL151" s="444"/>
      <c r="NM151" s="444"/>
      <c r="NN151" s="444"/>
      <c r="NO151" s="444"/>
      <c r="NP151" s="444"/>
      <c r="NQ151" s="444"/>
      <c r="NR151" s="444"/>
      <c r="NS151" s="444"/>
      <c r="NT151" s="444"/>
      <c r="NU151" s="444"/>
      <c r="NV151" s="444"/>
      <c r="NW151" s="444"/>
      <c r="NX151" s="444"/>
      <c r="NY151" s="444"/>
      <c r="NZ151" s="444"/>
      <c r="OA151" s="444"/>
      <c r="OB151" s="444"/>
      <c r="OC151" s="444"/>
      <c r="OD151" s="444"/>
      <c r="OE151" s="444"/>
      <c r="OF151" s="444"/>
      <c r="OG151" s="444"/>
      <c r="OH151" s="444"/>
      <c r="OI151" s="444"/>
      <c r="OJ151" s="444"/>
      <c r="OK151" s="444"/>
      <c r="OL151" s="444"/>
      <c r="OM151" s="444"/>
      <c r="ON151" s="444"/>
      <c r="OO151" s="444"/>
      <c r="OP151" s="444"/>
      <c r="OQ151" s="444"/>
      <c r="OR151" s="444"/>
      <c r="OS151" s="444"/>
      <c r="OT151" s="444"/>
      <c r="OU151" s="444"/>
      <c r="OV151" s="444"/>
      <c r="OW151" s="444"/>
      <c r="OX151" s="444"/>
      <c r="OY151" s="444"/>
      <c r="OZ151" s="444"/>
      <c r="PA151" s="444"/>
      <c r="PB151" s="444"/>
      <c r="PC151" s="444"/>
      <c r="PD151" s="444"/>
      <c r="PE151" s="444"/>
      <c r="PF151" s="444"/>
      <c r="PG151" s="444"/>
      <c r="PH151" s="444"/>
      <c r="PI151" s="444"/>
      <c r="PJ151" s="444"/>
      <c r="PK151" s="444"/>
      <c r="PL151" s="444"/>
      <c r="PM151" s="444"/>
      <c r="PN151" s="444"/>
      <c r="PO151" s="444"/>
      <c r="PP151" s="444"/>
      <c r="PQ151" s="444"/>
      <c r="PR151" s="444"/>
      <c r="PS151" s="444"/>
      <c r="PT151" s="444"/>
      <c r="PU151" s="444"/>
      <c r="PV151" s="444"/>
      <c r="PW151" s="444"/>
      <c r="PX151" s="444"/>
      <c r="PY151" s="444"/>
      <c r="PZ151" s="444"/>
      <c r="QA151" s="444"/>
      <c r="QB151" s="444"/>
      <c r="QC151" s="444"/>
      <c r="QD151" s="444"/>
      <c r="QE151" s="444"/>
      <c r="QF151" s="444"/>
      <c r="QG151" s="444"/>
      <c r="QH151" s="444"/>
      <c r="QI151" s="444"/>
      <c r="QJ151" s="444"/>
      <c r="QK151" s="444"/>
      <c r="QL151" s="444"/>
      <c r="QM151" s="444"/>
      <c r="QN151" s="444"/>
      <c r="QO151" s="444"/>
      <c r="QP151" s="444"/>
      <c r="QQ151" s="444"/>
      <c r="QR151" s="444"/>
      <c r="QS151" s="444"/>
      <c r="QT151" s="444"/>
      <c r="QU151" s="444"/>
      <c r="QV151" s="444"/>
      <c r="QW151" s="444"/>
      <c r="QX151" s="444"/>
      <c r="QY151" s="444"/>
      <c r="QZ151" s="444"/>
      <c r="RA151" s="444"/>
      <c r="RB151" s="444"/>
      <c r="RC151" s="444"/>
      <c r="RD151" s="444"/>
      <c r="RE151" s="444"/>
      <c r="RF151" s="444"/>
      <c r="RG151" s="444"/>
      <c r="RH151" s="444"/>
      <c r="RI151" s="444"/>
      <c r="RJ151" s="444"/>
      <c r="RK151" s="444"/>
      <c r="RL151" s="444"/>
      <c r="RM151" s="444"/>
      <c r="RN151" s="444"/>
      <c r="RO151" s="444"/>
      <c r="RP151" s="444"/>
      <c r="RQ151" s="444"/>
      <c r="RR151" s="444"/>
      <c r="RS151" s="444"/>
      <c r="RT151" s="444"/>
      <c r="RU151" s="444"/>
      <c r="RV151" s="444"/>
      <c r="RW151" s="444"/>
      <c r="RX151" s="444"/>
      <c r="RY151" s="444"/>
      <c r="RZ151" s="444"/>
      <c r="SA151" s="444"/>
      <c r="SB151" s="444"/>
      <c r="SC151" s="444"/>
      <c r="SD151" s="444"/>
      <c r="SE151" s="444"/>
      <c r="SF151" s="444"/>
      <c r="SG151" s="444"/>
      <c r="SH151" s="444"/>
      <c r="SI151" s="444"/>
      <c r="SJ151" s="444"/>
      <c r="SK151" s="444"/>
      <c r="SL151" s="444"/>
      <c r="SM151" s="444"/>
      <c r="SN151" s="444"/>
      <c r="SO151" s="444"/>
      <c r="SP151" s="444"/>
      <c r="SQ151" s="444"/>
      <c r="SR151" s="444"/>
      <c r="SS151" s="444"/>
      <c r="ST151" s="444"/>
      <c r="SU151" s="444"/>
      <c r="SV151" s="444"/>
      <c r="SW151" s="444"/>
      <c r="SX151" s="444"/>
      <c r="SY151" s="444"/>
      <c r="SZ151" s="444"/>
      <c r="TA151" s="444"/>
      <c r="TB151" s="444"/>
      <c r="TC151" s="444"/>
      <c r="TD151" s="444"/>
      <c r="TE151" s="444"/>
      <c r="TF151" s="444"/>
      <c r="TG151" s="444"/>
      <c r="TH151" s="444"/>
      <c r="TI151" s="444"/>
      <c r="TJ151" s="444"/>
      <c r="TK151" s="444"/>
      <c r="TL151" s="444"/>
      <c r="TM151" s="444"/>
      <c r="TN151" s="444"/>
      <c r="TO151" s="444"/>
      <c r="TP151" s="444"/>
      <c r="TQ151" s="444"/>
      <c r="TR151" s="444"/>
      <c r="TS151" s="444"/>
      <c r="TT151" s="444"/>
      <c r="TU151" s="444"/>
      <c r="TV151" s="444"/>
      <c r="TW151" s="444"/>
      <c r="TX151" s="444"/>
      <c r="TY151" s="444"/>
      <c r="TZ151" s="444"/>
      <c r="UA151" s="444"/>
      <c r="UB151" s="444"/>
      <c r="UC151" s="444"/>
      <c r="UD151" s="444"/>
      <c r="UE151" s="444"/>
      <c r="UF151" s="444"/>
      <c r="UG151" s="444"/>
      <c r="UH151" s="444"/>
      <c r="UI151" s="444"/>
      <c r="UJ151" s="444"/>
      <c r="UK151" s="444"/>
      <c r="UL151" s="444"/>
      <c r="UM151" s="444"/>
      <c r="UN151" s="444"/>
      <c r="UO151" s="444"/>
      <c r="UP151" s="444"/>
      <c r="UQ151" s="444"/>
      <c r="UR151" s="444"/>
      <c r="US151" s="444"/>
      <c r="UT151" s="444"/>
      <c r="UU151" s="444"/>
      <c r="UV151" s="444"/>
      <c r="UW151" s="444"/>
      <c r="UX151" s="444"/>
      <c r="UY151" s="444"/>
      <c r="UZ151" s="444"/>
      <c r="VA151" s="444"/>
      <c r="VB151" s="444"/>
      <c r="VC151" s="444"/>
      <c r="VD151" s="444"/>
      <c r="VE151" s="444"/>
      <c r="VF151" s="444"/>
      <c r="VG151" s="444"/>
      <c r="VH151" s="444"/>
      <c r="VI151" s="444"/>
      <c r="VJ151" s="444"/>
      <c r="VK151" s="444"/>
      <c r="VL151" s="444"/>
      <c r="VM151" s="444"/>
      <c r="VN151" s="444"/>
      <c r="VO151" s="444"/>
      <c r="VP151" s="444"/>
      <c r="VQ151" s="444"/>
      <c r="VR151" s="444"/>
      <c r="VS151" s="444"/>
      <c r="VT151" s="444"/>
      <c r="VU151" s="444"/>
      <c r="VV151" s="444"/>
      <c r="VW151" s="444"/>
      <c r="VX151" s="444"/>
      <c r="VY151" s="444"/>
      <c r="VZ151" s="444"/>
      <c r="WA151" s="444"/>
      <c r="WB151" s="444"/>
      <c r="WC151" s="444"/>
      <c r="WD151" s="444"/>
      <c r="WE151" s="444"/>
      <c r="WF151" s="444"/>
      <c r="WG151" s="444"/>
      <c r="WH151" s="444"/>
      <c r="WI151" s="444"/>
      <c r="WJ151" s="444"/>
      <c r="WK151" s="444"/>
      <c r="WL151" s="444"/>
      <c r="WM151" s="444"/>
      <c r="WN151" s="444"/>
      <c r="WO151" s="444"/>
      <c r="WP151" s="444"/>
      <c r="WQ151" s="444"/>
      <c r="WR151" s="444"/>
      <c r="WS151" s="444"/>
      <c r="WT151" s="444"/>
      <c r="WU151" s="444"/>
      <c r="WV151" s="444"/>
      <c r="WW151" s="444"/>
      <c r="WX151" s="444"/>
      <c r="WY151" s="444"/>
      <c r="WZ151" s="444"/>
      <c r="XA151" s="444"/>
      <c r="XB151" s="444"/>
      <c r="XC151" s="444"/>
      <c r="XD151" s="444"/>
      <c r="XE151" s="444"/>
      <c r="XF151" s="444"/>
      <c r="XG151" s="738"/>
    </row>
    <row r="152" spans="1:631" s="740" customFormat="1" ht="14.4">
      <c r="A152" s="444"/>
      <c r="B152" s="1163" t="s">
        <v>779</v>
      </c>
      <c r="C152" s="1164" t="s">
        <v>1453</v>
      </c>
      <c r="D152" s="1172"/>
      <c r="E152" s="374">
        <f t="shared" si="47"/>
        <v>0</v>
      </c>
      <c r="F152" s="1166"/>
      <c r="G152" s="1167">
        <v>1</v>
      </c>
      <c r="H152" s="1168">
        <f t="shared" si="27"/>
        <v>0</v>
      </c>
      <c r="I152" s="1169"/>
      <c r="J152" s="1169"/>
      <c r="K152" s="447">
        <f t="shared" si="48"/>
        <v>0</v>
      </c>
      <c r="L152" s="448">
        <v>0</v>
      </c>
      <c r="M152" s="447"/>
      <c r="N152" s="1170"/>
      <c r="O152" s="1170"/>
      <c r="P152" s="449"/>
      <c r="Q152" s="1170"/>
      <c r="R152" s="449"/>
      <c r="S152" s="450"/>
      <c r="T152" s="449"/>
      <c r="U152" s="451"/>
      <c r="V152" s="450"/>
      <c r="W152" s="449"/>
      <c r="X152" s="449"/>
      <c r="Y152" s="452"/>
      <c r="Z152" s="450"/>
      <c r="AA152" s="453"/>
      <c r="AB152" s="1171"/>
      <c r="AC152" s="444"/>
      <c r="AD152" s="444"/>
      <c r="AE152" s="444"/>
      <c r="AF152" s="444"/>
      <c r="AG152" s="444"/>
      <c r="AH152" s="444"/>
      <c r="AI152" s="444"/>
      <c r="AJ152" s="444"/>
      <c r="AK152" s="444"/>
      <c r="AL152" s="444"/>
      <c r="AM152" s="444"/>
      <c r="AN152" s="444"/>
      <c r="AO152" s="444"/>
      <c r="AP152" s="444"/>
      <c r="AQ152" s="444"/>
      <c r="AR152" s="444"/>
      <c r="AS152" s="444"/>
      <c r="AT152" s="444"/>
      <c r="AU152" s="444"/>
      <c r="AV152" s="444"/>
      <c r="AW152" s="444"/>
      <c r="AX152" s="444"/>
      <c r="AY152" s="444"/>
      <c r="AZ152" s="444"/>
      <c r="BA152" s="444"/>
      <c r="BB152" s="444"/>
      <c r="BC152" s="444"/>
      <c r="BD152" s="444"/>
      <c r="BE152" s="444"/>
      <c r="BF152" s="444"/>
      <c r="BG152" s="444"/>
      <c r="BH152" s="444"/>
      <c r="BI152" s="444"/>
      <c r="BJ152" s="444"/>
      <c r="BK152" s="444"/>
      <c r="BL152" s="444"/>
      <c r="BM152" s="444"/>
      <c r="BN152" s="444"/>
      <c r="BO152" s="444"/>
      <c r="BP152" s="444"/>
      <c r="BQ152" s="444"/>
      <c r="BR152" s="444"/>
      <c r="BS152" s="444"/>
      <c r="BT152" s="444"/>
      <c r="BU152" s="444"/>
      <c r="BV152" s="444"/>
      <c r="BW152" s="444"/>
      <c r="BX152" s="444"/>
      <c r="BY152" s="444"/>
      <c r="BZ152" s="444"/>
      <c r="CA152" s="444"/>
      <c r="CB152" s="444"/>
      <c r="CC152" s="444"/>
      <c r="CD152" s="444"/>
      <c r="CE152" s="444"/>
      <c r="CF152" s="444"/>
      <c r="CG152" s="444"/>
      <c r="CH152" s="444"/>
      <c r="CI152" s="444"/>
      <c r="CJ152" s="444"/>
      <c r="CK152" s="444"/>
      <c r="CL152" s="444"/>
      <c r="CM152" s="444"/>
      <c r="CN152" s="444"/>
      <c r="CO152" s="444"/>
      <c r="CP152" s="444"/>
      <c r="CQ152" s="444"/>
      <c r="CR152" s="444"/>
      <c r="CS152" s="444"/>
      <c r="CT152" s="444"/>
      <c r="CU152" s="444"/>
      <c r="CV152" s="444"/>
      <c r="CW152" s="444"/>
      <c r="CX152" s="444"/>
      <c r="CY152" s="444"/>
      <c r="CZ152" s="444"/>
      <c r="DA152" s="444"/>
      <c r="DB152" s="444"/>
      <c r="DC152" s="444"/>
      <c r="DD152" s="444"/>
      <c r="DE152" s="444"/>
      <c r="DF152" s="444"/>
      <c r="DG152" s="444"/>
      <c r="DH152" s="444"/>
      <c r="DI152" s="444"/>
      <c r="DJ152" s="444"/>
      <c r="DK152" s="444"/>
      <c r="DL152" s="444"/>
      <c r="DM152" s="444"/>
      <c r="DN152" s="444"/>
      <c r="DO152" s="444"/>
      <c r="DP152" s="444"/>
      <c r="DQ152" s="444"/>
      <c r="DR152" s="444"/>
      <c r="DS152" s="444"/>
      <c r="DT152" s="444"/>
      <c r="DU152" s="444"/>
      <c r="DV152" s="444"/>
      <c r="DW152" s="444"/>
      <c r="DX152" s="444"/>
      <c r="DY152" s="444"/>
      <c r="DZ152" s="444"/>
      <c r="EA152" s="444"/>
      <c r="EB152" s="444"/>
      <c r="EC152" s="444"/>
      <c r="ED152" s="444"/>
      <c r="EE152" s="444"/>
      <c r="EF152" s="444"/>
      <c r="EG152" s="444"/>
      <c r="EH152" s="444"/>
      <c r="EI152" s="444"/>
      <c r="EJ152" s="444"/>
      <c r="EK152" s="444"/>
      <c r="EL152" s="444"/>
      <c r="EM152" s="444"/>
      <c r="EN152" s="444"/>
      <c r="EO152" s="444"/>
      <c r="EP152" s="444"/>
      <c r="EQ152" s="444"/>
      <c r="ER152" s="444"/>
      <c r="ES152" s="444"/>
      <c r="ET152" s="444"/>
      <c r="EU152" s="444"/>
      <c r="EV152" s="444"/>
      <c r="EW152" s="444"/>
      <c r="EX152" s="444"/>
      <c r="EY152" s="444"/>
      <c r="EZ152" s="444"/>
      <c r="FA152" s="444"/>
      <c r="FB152" s="444"/>
      <c r="FC152" s="444"/>
      <c r="FD152" s="444"/>
      <c r="FE152" s="444"/>
      <c r="FF152" s="444"/>
      <c r="FG152" s="444"/>
      <c r="FH152" s="444"/>
      <c r="FI152" s="444"/>
      <c r="FJ152" s="444"/>
      <c r="FK152" s="444"/>
      <c r="FL152" s="444"/>
      <c r="FM152" s="444"/>
      <c r="FN152" s="444"/>
      <c r="FO152" s="444"/>
      <c r="FP152" s="444"/>
      <c r="FQ152" s="444"/>
      <c r="FR152" s="444"/>
      <c r="FS152" s="444"/>
      <c r="FT152" s="444"/>
      <c r="FU152" s="444"/>
      <c r="FV152" s="444"/>
      <c r="FW152" s="444"/>
      <c r="FX152" s="444"/>
      <c r="FY152" s="444"/>
      <c r="FZ152" s="444"/>
      <c r="GA152" s="444"/>
      <c r="GB152" s="444"/>
      <c r="GC152" s="444"/>
      <c r="GD152" s="444"/>
      <c r="GE152" s="444"/>
      <c r="GF152" s="444"/>
      <c r="GG152" s="444"/>
      <c r="GH152" s="444"/>
      <c r="GI152" s="444"/>
      <c r="GJ152" s="444"/>
      <c r="GK152" s="444"/>
      <c r="GL152" s="444"/>
      <c r="GM152" s="444"/>
      <c r="GN152" s="444"/>
      <c r="GO152" s="444"/>
      <c r="GP152" s="444"/>
      <c r="GQ152" s="444"/>
      <c r="GR152" s="444"/>
      <c r="GS152" s="444"/>
      <c r="GT152" s="444"/>
      <c r="GU152" s="444"/>
      <c r="GV152" s="444"/>
      <c r="GW152" s="444"/>
      <c r="GX152" s="444"/>
      <c r="GY152" s="444"/>
      <c r="GZ152" s="444"/>
      <c r="HA152" s="444"/>
      <c r="HB152" s="444"/>
      <c r="HC152" s="444"/>
      <c r="HD152" s="444"/>
      <c r="HE152" s="444"/>
      <c r="HF152" s="444"/>
      <c r="HG152" s="444"/>
      <c r="HH152" s="444"/>
      <c r="HI152" s="444"/>
      <c r="HJ152" s="444"/>
      <c r="HK152" s="444"/>
      <c r="HL152" s="444"/>
      <c r="HM152" s="444"/>
      <c r="HN152" s="444"/>
      <c r="HO152" s="444"/>
      <c r="HP152" s="444"/>
      <c r="HQ152" s="444"/>
      <c r="HR152" s="444"/>
      <c r="HS152" s="444"/>
      <c r="HT152" s="444"/>
      <c r="HU152" s="444"/>
      <c r="HV152" s="444"/>
      <c r="HW152" s="444"/>
      <c r="HX152" s="444"/>
      <c r="HY152" s="444"/>
      <c r="HZ152" s="444"/>
      <c r="IA152" s="444"/>
      <c r="IB152" s="444"/>
      <c r="IC152" s="444"/>
      <c r="ID152" s="444"/>
      <c r="IE152" s="444"/>
      <c r="IF152" s="444"/>
      <c r="IG152" s="444"/>
      <c r="IH152" s="444"/>
      <c r="II152" s="444"/>
      <c r="IJ152" s="444"/>
      <c r="IK152" s="444"/>
      <c r="IL152" s="444"/>
      <c r="IM152" s="444"/>
      <c r="IN152" s="444"/>
      <c r="IO152" s="444"/>
      <c r="IP152" s="444"/>
      <c r="IQ152" s="444"/>
      <c r="IR152" s="444"/>
      <c r="IS152" s="444"/>
      <c r="IT152" s="444"/>
      <c r="IU152" s="444"/>
      <c r="IV152" s="444"/>
      <c r="IW152" s="444"/>
      <c r="IX152" s="444"/>
      <c r="IY152" s="444"/>
      <c r="IZ152" s="444"/>
      <c r="JA152" s="444"/>
      <c r="JB152" s="444"/>
      <c r="JC152" s="444"/>
      <c r="JD152" s="444"/>
      <c r="JE152" s="444"/>
      <c r="JF152" s="444"/>
      <c r="JG152" s="444"/>
      <c r="JH152" s="444"/>
      <c r="JI152" s="444"/>
      <c r="JJ152" s="444"/>
      <c r="JK152" s="444"/>
      <c r="JL152" s="444"/>
      <c r="JM152" s="444"/>
      <c r="JN152" s="444"/>
      <c r="JO152" s="444"/>
      <c r="JP152" s="444"/>
      <c r="JQ152" s="444"/>
      <c r="JR152" s="444"/>
      <c r="JS152" s="444"/>
      <c r="JT152" s="444"/>
      <c r="JU152" s="444"/>
      <c r="JV152" s="444"/>
      <c r="JW152" s="444"/>
      <c r="JX152" s="444"/>
      <c r="JY152" s="444"/>
      <c r="JZ152" s="444"/>
      <c r="KA152" s="444"/>
      <c r="KB152" s="444"/>
      <c r="KC152" s="444"/>
      <c r="KD152" s="444"/>
      <c r="KE152" s="444"/>
      <c r="KF152" s="444"/>
      <c r="KG152" s="444"/>
      <c r="KH152" s="444"/>
      <c r="KI152" s="444"/>
      <c r="KJ152" s="444"/>
      <c r="KK152" s="444"/>
      <c r="KL152" s="444"/>
      <c r="KM152" s="444"/>
      <c r="KN152" s="444"/>
      <c r="KO152" s="444"/>
      <c r="KP152" s="444"/>
      <c r="KQ152" s="444"/>
      <c r="KR152" s="444"/>
      <c r="KS152" s="444"/>
      <c r="KT152" s="444"/>
      <c r="KU152" s="444"/>
      <c r="KV152" s="444"/>
      <c r="KW152" s="444"/>
      <c r="KX152" s="444"/>
      <c r="KY152" s="444"/>
      <c r="KZ152" s="444"/>
      <c r="LA152" s="444"/>
      <c r="LB152" s="444"/>
      <c r="LC152" s="444"/>
      <c r="LD152" s="444"/>
      <c r="LE152" s="444"/>
      <c r="LF152" s="444"/>
      <c r="LG152" s="444"/>
      <c r="LH152" s="444"/>
      <c r="LI152" s="444"/>
      <c r="LJ152" s="444"/>
      <c r="LK152" s="444"/>
      <c r="LL152" s="444"/>
      <c r="LM152" s="444"/>
      <c r="LN152" s="444"/>
      <c r="LO152" s="444"/>
      <c r="LP152" s="444"/>
      <c r="LQ152" s="444"/>
      <c r="LR152" s="444"/>
      <c r="LS152" s="444"/>
      <c r="LT152" s="444"/>
      <c r="LU152" s="444"/>
      <c r="LV152" s="444"/>
      <c r="LW152" s="444"/>
      <c r="LX152" s="444"/>
      <c r="LY152" s="444"/>
      <c r="LZ152" s="444"/>
      <c r="MA152" s="444"/>
      <c r="MB152" s="444"/>
      <c r="MC152" s="444"/>
      <c r="MD152" s="444"/>
      <c r="ME152" s="444"/>
      <c r="MF152" s="444"/>
      <c r="MG152" s="444"/>
      <c r="MH152" s="444"/>
      <c r="MI152" s="444"/>
      <c r="MJ152" s="444"/>
      <c r="MK152" s="444"/>
      <c r="ML152" s="444"/>
      <c r="MM152" s="444"/>
      <c r="MN152" s="444"/>
      <c r="MO152" s="444"/>
      <c r="MP152" s="444"/>
      <c r="MQ152" s="444"/>
      <c r="MR152" s="444"/>
      <c r="MS152" s="444"/>
      <c r="MT152" s="444"/>
      <c r="MU152" s="444"/>
      <c r="MV152" s="444"/>
      <c r="MW152" s="444"/>
      <c r="MX152" s="444"/>
      <c r="MY152" s="444"/>
      <c r="MZ152" s="444"/>
      <c r="NA152" s="444"/>
      <c r="NB152" s="444"/>
      <c r="NC152" s="444"/>
      <c r="ND152" s="444"/>
      <c r="NE152" s="444"/>
      <c r="NF152" s="444"/>
      <c r="NG152" s="444"/>
      <c r="NH152" s="444"/>
      <c r="NI152" s="444"/>
      <c r="NJ152" s="444"/>
      <c r="NK152" s="444"/>
      <c r="NL152" s="444"/>
      <c r="NM152" s="444"/>
      <c r="NN152" s="444"/>
      <c r="NO152" s="444"/>
      <c r="NP152" s="444"/>
      <c r="NQ152" s="444"/>
      <c r="NR152" s="444"/>
      <c r="NS152" s="444"/>
      <c r="NT152" s="444"/>
      <c r="NU152" s="444"/>
      <c r="NV152" s="444"/>
      <c r="NW152" s="444"/>
      <c r="NX152" s="444"/>
      <c r="NY152" s="444"/>
      <c r="NZ152" s="444"/>
      <c r="OA152" s="444"/>
      <c r="OB152" s="444"/>
      <c r="OC152" s="444"/>
      <c r="OD152" s="444"/>
      <c r="OE152" s="444"/>
      <c r="OF152" s="444"/>
      <c r="OG152" s="444"/>
      <c r="OH152" s="444"/>
      <c r="OI152" s="444"/>
      <c r="OJ152" s="444"/>
      <c r="OK152" s="444"/>
      <c r="OL152" s="444"/>
      <c r="OM152" s="444"/>
      <c r="ON152" s="444"/>
      <c r="OO152" s="444"/>
      <c r="OP152" s="444"/>
      <c r="OQ152" s="444"/>
      <c r="OR152" s="444"/>
      <c r="OS152" s="444"/>
      <c r="OT152" s="444"/>
      <c r="OU152" s="444"/>
      <c r="OV152" s="444"/>
      <c r="OW152" s="444"/>
      <c r="OX152" s="444"/>
      <c r="OY152" s="444"/>
      <c r="OZ152" s="444"/>
      <c r="PA152" s="444"/>
      <c r="PB152" s="444"/>
      <c r="PC152" s="444"/>
      <c r="PD152" s="444"/>
      <c r="PE152" s="444"/>
      <c r="PF152" s="444"/>
      <c r="PG152" s="444"/>
      <c r="PH152" s="444"/>
      <c r="PI152" s="444"/>
      <c r="PJ152" s="444"/>
      <c r="PK152" s="444"/>
      <c r="PL152" s="444"/>
      <c r="PM152" s="444"/>
      <c r="PN152" s="444"/>
      <c r="PO152" s="444"/>
      <c r="PP152" s="444"/>
      <c r="PQ152" s="444"/>
      <c r="PR152" s="444"/>
      <c r="PS152" s="444"/>
      <c r="PT152" s="444"/>
      <c r="PU152" s="444"/>
      <c r="PV152" s="444"/>
      <c r="PW152" s="444"/>
      <c r="PX152" s="444"/>
      <c r="PY152" s="444"/>
      <c r="PZ152" s="444"/>
      <c r="QA152" s="444"/>
      <c r="QB152" s="444"/>
      <c r="QC152" s="444"/>
      <c r="QD152" s="444"/>
      <c r="QE152" s="444"/>
      <c r="QF152" s="444"/>
      <c r="QG152" s="444"/>
      <c r="QH152" s="444"/>
      <c r="QI152" s="444"/>
      <c r="QJ152" s="444"/>
      <c r="QK152" s="444"/>
      <c r="QL152" s="444"/>
      <c r="QM152" s="444"/>
      <c r="QN152" s="444"/>
      <c r="QO152" s="444"/>
      <c r="QP152" s="444"/>
      <c r="QQ152" s="444"/>
      <c r="QR152" s="444"/>
      <c r="QS152" s="444"/>
      <c r="QT152" s="444"/>
      <c r="QU152" s="444"/>
      <c r="QV152" s="444"/>
      <c r="QW152" s="444"/>
      <c r="QX152" s="444"/>
      <c r="QY152" s="444"/>
      <c r="QZ152" s="444"/>
      <c r="RA152" s="444"/>
      <c r="RB152" s="444"/>
      <c r="RC152" s="444"/>
      <c r="RD152" s="444"/>
      <c r="RE152" s="444"/>
      <c r="RF152" s="444"/>
      <c r="RG152" s="444"/>
      <c r="RH152" s="444"/>
      <c r="RI152" s="444"/>
      <c r="RJ152" s="444"/>
      <c r="RK152" s="444"/>
      <c r="RL152" s="444"/>
      <c r="RM152" s="444"/>
      <c r="RN152" s="444"/>
      <c r="RO152" s="444"/>
      <c r="RP152" s="444"/>
      <c r="RQ152" s="444"/>
      <c r="RR152" s="444"/>
      <c r="RS152" s="444"/>
      <c r="RT152" s="444"/>
      <c r="RU152" s="444"/>
      <c r="RV152" s="444"/>
      <c r="RW152" s="444"/>
      <c r="RX152" s="444"/>
      <c r="RY152" s="444"/>
      <c r="RZ152" s="444"/>
      <c r="SA152" s="444"/>
      <c r="SB152" s="444"/>
      <c r="SC152" s="444"/>
      <c r="SD152" s="444"/>
      <c r="SE152" s="444"/>
      <c r="SF152" s="444"/>
      <c r="SG152" s="444"/>
      <c r="SH152" s="444"/>
      <c r="SI152" s="444"/>
      <c r="SJ152" s="444"/>
      <c r="SK152" s="444"/>
      <c r="SL152" s="444"/>
      <c r="SM152" s="444"/>
      <c r="SN152" s="444"/>
      <c r="SO152" s="444"/>
      <c r="SP152" s="444"/>
      <c r="SQ152" s="444"/>
      <c r="SR152" s="444"/>
      <c r="SS152" s="444"/>
      <c r="ST152" s="444"/>
      <c r="SU152" s="444"/>
      <c r="SV152" s="444"/>
      <c r="SW152" s="444"/>
      <c r="SX152" s="444"/>
      <c r="SY152" s="444"/>
      <c r="SZ152" s="444"/>
      <c r="TA152" s="444"/>
      <c r="TB152" s="444"/>
      <c r="TC152" s="444"/>
      <c r="TD152" s="444"/>
      <c r="TE152" s="444"/>
      <c r="TF152" s="444"/>
      <c r="TG152" s="444"/>
      <c r="TH152" s="444"/>
      <c r="TI152" s="444"/>
      <c r="TJ152" s="444"/>
      <c r="TK152" s="444"/>
      <c r="TL152" s="444"/>
      <c r="TM152" s="444"/>
      <c r="TN152" s="444"/>
      <c r="TO152" s="444"/>
      <c r="TP152" s="444"/>
      <c r="TQ152" s="444"/>
      <c r="TR152" s="444"/>
      <c r="TS152" s="444"/>
      <c r="TT152" s="444"/>
      <c r="TU152" s="444"/>
      <c r="TV152" s="444"/>
      <c r="TW152" s="444"/>
      <c r="TX152" s="444"/>
      <c r="TY152" s="444"/>
      <c r="TZ152" s="444"/>
      <c r="UA152" s="444"/>
      <c r="UB152" s="444"/>
      <c r="UC152" s="444"/>
      <c r="UD152" s="444"/>
      <c r="UE152" s="444"/>
      <c r="UF152" s="444"/>
      <c r="UG152" s="444"/>
      <c r="UH152" s="444"/>
      <c r="UI152" s="444"/>
      <c r="UJ152" s="444"/>
      <c r="UK152" s="444"/>
      <c r="UL152" s="444"/>
      <c r="UM152" s="444"/>
      <c r="UN152" s="444"/>
      <c r="UO152" s="444"/>
      <c r="UP152" s="444"/>
      <c r="UQ152" s="444"/>
      <c r="UR152" s="444"/>
      <c r="US152" s="444"/>
      <c r="UT152" s="444"/>
      <c r="UU152" s="444"/>
      <c r="UV152" s="444"/>
      <c r="UW152" s="444"/>
      <c r="UX152" s="444"/>
      <c r="UY152" s="444"/>
      <c r="UZ152" s="444"/>
      <c r="VA152" s="444"/>
      <c r="VB152" s="444"/>
      <c r="VC152" s="444"/>
      <c r="VD152" s="444"/>
      <c r="VE152" s="444"/>
      <c r="VF152" s="444"/>
      <c r="VG152" s="444"/>
      <c r="VH152" s="444"/>
      <c r="VI152" s="444"/>
      <c r="VJ152" s="444"/>
      <c r="VK152" s="444"/>
      <c r="VL152" s="444"/>
      <c r="VM152" s="444"/>
      <c r="VN152" s="444"/>
      <c r="VO152" s="444"/>
      <c r="VP152" s="444"/>
      <c r="VQ152" s="444"/>
      <c r="VR152" s="444"/>
      <c r="VS152" s="444"/>
      <c r="VT152" s="444"/>
      <c r="VU152" s="444"/>
      <c r="VV152" s="444"/>
      <c r="VW152" s="444"/>
      <c r="VX152" s="444"/>
      <c r="VY152" s="444"/>
      <c r="VZ152" s="444"/>
      <c r="WA152" s="444"/>
      <c r="WB152" s="444"/>
      <c r="WC152" s="444"/>
      <c r="WD152" s="444"/>
      <c r="WE152" s="444"/>
      <c r="WF152" s="444"/>
      <c r="WG152" s="444"/>
      <c r="WH152" s="444"/>
      <c r="WI152" s="444"/>
      <c r="WJ152" s="444"/>
      <c r="WK152" s="444"/>
      <c r="WL152" s="444"/>
      <c r="WM152" s="444"/>
      <c r="WN152" s="444"/>
      <c r="WO152" s="444"/>
      <c r="WP152" s="444"/>
      <c r="WQ152" s="444"/>
      <c r="WR152" s="444"/>
      <c r="WS152" s="444"/>
      <c r="WT152" s="444"/>
      <c r="WU152" s="444"/>
      <c r="WV152" s="444"/>
      <c r="WW152" s="444"/>
      <c r="WX152" s="444"/>
      <c r="WY152" s="444"/>
      <c r="WZ152" s="444"/>
      <c r="XA152" s="444"/>
      <c r="XB152" s="444"/>
      <c r="XC152" s="444"/>
      <c r="XD152" s="444"/>
      <c r="XE152" s="444"/>
      <c r="XF152" s="444"/>
      <c r="XG152" s="738"/>
    </row>
    <row r="153" spans="1:631" s="740" customFormat="1" ht="14.4">
      <c r="A153" s="444"/>
      <c r="B153" s="1175" t="s">
        <v>241</v>
      </c>
      <c r="C153" s="1176" t="s">
        <v>1455</v>
      </c>
      <c r="D153" s="1177"/>
      <c r="E153" s="1178">
        <f t="shared" si="47"/>
        <v>0</v>
      </c>
      <c r="F153" s="1179"/>
      <c r="G153" s="1180">
        <v>1</v>
      </c>
      <c r="H153" s="1181">
        <v>0</v>
      </c>
      <c r="I153" s="1182">
        <v>104347.5</v>
      </c>
      <c r="J153" s="1182">
        <v>104347.5</v>
      </c>
      <c r="K153" s="1183"/>
      <c r="L153" s="1184"/>
      <c r="M153" s="1183"/>
      <c r="N153" s="1185"/>
      <c r="O153" s="1185">
        <v>104347.5</v>
      </c>
      <c r="P153" s="1186"/>
      <c r="Q153" s="1185"/>
      <c r="R153" s="1186"/>
      <c r="S153" s="1187"/>
      <c r="T153" s="1186"/>
      <c r="U153" s="1188"/>
      <c r="V153" s="1187"/>
      <c r="W153" s="1186"/>
      <c r="X153" s="1186"/>
      <c r="Y153" s="1189"/>
      <c r="Z153" s="1187"/>
      <c r="AA153" s="1190"/>
      <c r="AB153" s="1191"/>
      <c r="AC153" s="444"/>
      <c r="AD153" s="444"/>
      <c r="AE153" s="444"/>
      <c r="AF153" s="444"/>
      <c r="AG153" s="444"/>
      <c r="AH153" s="444"/>
      <c r="AI153" s="444"/>
      <c r="AJ153" s="444"/>
      <c r="AK153" s="444"/>
      <c r="AL153" s="444"/>
      <c r="AM153" s="444"/>
      <c r="AN153" s="444"/>
      <c r="AO153" s="444"/>
      <c r="AP153" s="444"/>
      <c r="AQ153" s="444"/>
      <c r="AR153" s="444"/>
      <c r="AS153" s="444"/>
      <c r="AT153" s="444"/>
      <c r="AU153" s="444"/>
      <c r="AV153" s="444"/>
      <c r="AW153" s="444"/>
      <c r="AX153" s="444"/>
      <c r="AY153" s="444"/>
      <c r="AZ153" s="444"/>
      <c r="BA153" s="444"/>
      <c r="BB153" s="444"/>
      <c r="BC153" s="444"/>
      <c r="BD153" s="444"/>
      <c r="BE153" s="444"/>
      <c r="BF153" s="444"/>
      <c r="BG153" s="444"/>
      <c r="BH153" s="444"/>
      <c r="BI153" s="444"/>
      <c r="BJ153" s="444"/>
      <c r="BK153" s="444"/>
      <c r="BL153" s="444"/>
      <c r="BM153" s="444"/>
      <c r="BN153" s="444"/>
      <c r="BO153" s="444"/>
      <c r="BP153" s="444"/>
      <c r="BQ153" s="444"/>
      <c r="BR153" s="444"/>
      <c r="BS153" s="444"/>
      <c r="BT153" s="444"/>
      <c r="BU153" s="444"/>
      <c r="BV153" s="444"/>
      <c r="BW153" s="444"/>
      <c r="BX153" s="444"/>
      <c r="BY153" s="444"/>
      <c r="BZ153" s="444"/>
      <c r="CA153" s="444"/>
      <c r="CB153" s="444"/>
      <c r="CC153" s="444"/>
      <c r="CD153" s="444"/>
      <c r="CE153" s="444"/>
      <c r="CF153" s="444"/>
      <c r="CG153" s="444"/>
      <c r="CH153" s="444"/>
      <c r="CI153" s="444"/>
      <c r="CJ153" s="444"/>
      <c r="CK153" s="444"/>
      <c r="CL153" s="444"/>
      <c r="CM153" s="444"/>
      <c r="CN153" s="444"/>
      <c r="CO153" s="444"/>
      <c r="CP153" s="444"/>
      <c r="CQ153" s="444"/>
      <c r="CR153" s="444"/>
      <c r="CS153" s="444"/>
      <c r="CT153" s="444"/>
      <c r="CU153" s="444"/>
      <c r="CV153" s="444"/>
      <c r="CW153" s="444"/>
      <c r="CX153" s="444"/>
      <c r="CY153" s="444"/>
      <c r="CZ153" s="444"/>
      <c r="DA153" s="444"/>
      <c r="DB153" s="444"/>
      <c r="DC153" s="444"/>
      <c r="DD153" s="444"/>
      <c r="DE153" s="444"/>
      <c r="DF153" s="444"/>
      <c r="DG153" s="444"/>
      <c r="DH153" s="444"/>
      <c r="DI153" s="444"/>
      <c r="DJ153" s="444"/>
      <c r="DK153" s="444"/>
      <c r="DL153" s="444"/>
      <c r="DM153" s="444"/>
      <c r="DN153" s="444"/>
      <c r="DO153" s="444"/>
      <c r="DP153" s="444"/>
      <c r="DQ153" s="444"/>
      <c r="DR153" s="444"/>
      <c r="DS153" s="444"/>
      <c r="DT153" s="444"/>
      <c r="DU153" s="444"/>
      <c r="DV153" s="444"/>
      <c r="DW153" s="444"/>
      <c r="DX153" s="444"/>
      <c r="DY153" s="444"/>
      <c r="DZ153" s="444"/>
      <c r="EA153" s="444"/>
      <c r="EB153" s="444"/>
      <c r="EC153" s="444"/>
      <c r="ED153" s="444"/>
      <c r="EE153" s="444"/>
      <c r="EF153" s="444"/>
      <c r="EG153" s="444"/>
      <c r="EH153" s="444"/>
      <c r="EI153" s="444"/>
      <c r="EJ153" s="444"/>
      <c r="EK153" s="444"/>
      <c r="EL153" s="444"/>
      <c r="EM153" s="444"/>
      <c r="EN153" s="444"/>
      <c r="EO153" s="444"/>
      <c r="EP153" s="444"/>
      <c r="EQ153" s="444"/>
      <c r="ER153" s="444"/>
      <c r="ES153" s="444"/>
      <c r="ET153" s="444"/>
      <c r="EU153" s="444"/>
      <c r="EV153" s="444"/>
      <c r="EW153" s="444"/>
      <c r="EX153" s="444"/>
      <c r="EY153" s="444"/>
      <c r="EZ153" s="444"/>
      <c r="FA153" s="444"/>
      <c r="FB153" s="444"/>
      <c r="FC153" s="444"/>
      <c r="FD153" s="444"/>
      <c r="FE153" s="444"/>
      <c r="FF153" s="444"/>
      <c r="FG153" s="444"/>
      <c r="FH153" s="444"/>
      <c r="FI153" s="444"/>
      <c r="FJ153" s="444"/>
      <c r="FK153" s="444"/>
      <c r="FL153" s="444"/>
      <c r="FM153" s="444"/>
      <c r="FN153" s="444"/>
      <c r="FO153" s="444"/>
      <c r="FP153" s="444"/>
      <c r="FQ153" s="444"/>
      <c r="FR153" s="444"/>
      <c r="FS153" s="444"/>
      <c r="FT153" s="444"/>
      <c r="FU153" s="444"/>
      <c r="FV153" s="444"/>
      <c r="FW153" s="444"/>
      <c r="FX153" s="444"/>
      <c r="FY153" s="444"/>
      <c r="FZ153" s="444"/>
      <c r="GA153" s="444"/>
      <c r="GB153" s="444"/>
      <c r="GC153" s="444"/>
      <c r="GD153" s="444"/>
      <c r="GE153" s="444"/>
      <c r="GF153" s="444"/>
      <c r="GG153" s="444"/>
      <c r="GH153" s="444"/>
      <c r="GI153" s="444"/>
      <c r="GJ153" s="444"/>
      <c r="GK153" s="444"/>
      <c r="GL153" s="444"/>
      <c r="GM153" s="444"/>
      <c r="GN153" s="444"/>
      <c r="GO153" s="444"/>
      <c r="GP153" s="444"/>
      <c r="GQ153" s="444"/>
      <c r="GR153" s="444"/>
      <c r="GS153" s="444"/>
      <c r="GT153" s="444"/>
      <c r="GU153" s="444"/>
      <c r="GV153" s="444"/>
      <c r="GW153" s="444"/>
      <c r="GX153" s="444"/>
      <c r="GY153" s="444"/>
      <c r="GZ153" s="444"/>
      <c r="HA153" s="444"/>
      <c r="HB153" s="444"/>
      <c r="HC153" s="444"/>
      <c r="HD153" s="444"/>
      <c r="HE153" s="444"/>
      <c r="HF153" s="444"/>
      <c r="HG153" s="444"/>
      <c r="HH153" s="444"/>
      <c r="HI153" s="444"/>
      <c r="HJ153" s="444"/>
      <c r="HK153" s="444"/>
      <c r="HL153" s="444"/>
      <c r="HM153" s="444"/>
      <c r="HN153" s="444"/>
      <c r="HO153" s="444"/>
      <c r="HP153" s="444"/>
      <c r="HQ153" s="444"/>
      <c r="HR153" s="444"/>
      <c r="HS153" s="444"/>
      <c r="HT153" s="444"/>
      <c r="HU153" s="444"/>
      <c r="HV153" s="444"/>
      <c r="HW153" s="444"/>
      <c r="HX153" s="444"/>
      <c r="HY153" s="444"/>
      <c r="HZ153" s="444"/>
      <c r="IA153" s="444"/>
      <c r="IB153" s="444"/>
      <c r="IC153" s="444"/>
      <c r="ID153" s="444"/>
      <c r="IE153" s="444"/>
      <c r="IF153" s="444"/>
      <c r="IG153" s="444"/>
      <c r="IH153" s="444"/>
      <c r="II153" s="444"/>
      <c r="IJ153" s="444"/>
      <c r="IK153" s="444"/>
      <c r="IL153" s="444"/>
      <c r="IM153" s="444"/>
      <c r="IN153" s="444"/>
      <c r="IO153" s="444"/>
      <c r="IP153" s="444"/>
      <c r="IQ153" s="444"/>
      <c r="IR153" s="444"/>
      <c r="IS153" s="444"/>
      <c r="IT153" s="444"/>
      <c r="IU153" s="444"/>
      <c r="IV153" s="444"/>
      <c r="IW153" s="444"/>
      <c r="IX153" s="444"/>
      <c r="IY153" s="444"/>
      <c r="IZ153" s="444"/>
      <c r="JA153" s="444"/>
      <c r="JB153" s="444"/>
      <c r="JC153" s="444"/>
      <c r="JD153" s="444"/>
      <c r="JE153" s="444"/>
      <c r="JF153" s="444"/>
      <c r="JG153" s="444"/>
      <c r="JH153" s="444"/>
      <c r="JI153" s="444"/>
      <c r="JJ153" s="444"/>
      <c r="JK153" s="444"/>
      <c r="JL153" s="444"/>
      <c r="JM153" s="444"/>
      <c r="JN153" s="444"/>
      <c r="JO153" s="444"/>
      <c r="JP153" s="444"/>
      <c r="JQ153" s="444"/>
      <c r="JR153" s="444"/>
      <c r="JS153" s="444"/>
      <c r="JT153" s="444"/>
      <c r="JU153" s="444"/>
      <c r="JV153" s="444"/>
      <c r="JW153" s="444"/>
      <c r="JX153" s="444"/>
      <c r="JY153" s="444"/>
      <c r="JZ153" s="444"/>
      <c r="KA153" s="444"/>
      <c r="KB153" s="444"/>
      <c r="KC153" s="444"/>
      <c r="KD153" s="444"/>
      <c r="KE153" s="444"/>
      <c r="KF153" s="444"/>
      <c r="KG153" s="444"/>
      <c r="KH153" s="444"/>
      <c r="KI153" s="444"/>
      <c r="KJ153" s="444"/>
      <c r="KK153" s="444"/>
      <c r="KL153" s="444"/>
      <c r="KM153" s="444"/>
      <c r="KN153" s="444"/>
      <c r="KO153" s="444"/>
      <c r="KP153" s="444"/>
      <c r="KQ153" s="444"/>
      <c r="KR153" s="444"/>
      <c r="KS153" s="444"/>
      <c r="KT153" s="444"/>
      <c r="KU153" s="444"/>
      <c r="KV153" s="444"/>
      <c r="KW153" s="444"/>
      <c r="KX153" s="444"/>
      <c r="KY153" s="444"/>
      <c r="KZ153" s="444"/>
      <c r="LA153" s="444"/>
      <c r="LB153" s="444"/>
      <c r="LC153" s="444"/>
      <c r="LD153" s="444"/>
      <c r="LE153" s="444"/>
      <c r="LF153" s="444"/>
      <c r="LG153" s="444"/>
      <c r="LH153" s="444"/>
      <c r="LI153" s="444"/>
      <c r="LJ153" s="444"/>
      <c r="LK153" s="444"/>
      <c r="LL153" s="444"/>
      <c r="LM153" s="444"/>
      <c r="LN153" s="444"/>
      <c r="LO153" s="444"/>
      <c r="LP153" s="444"/>
      <c r="LQ153" s="444"/>
      <c r="LR153" s="444"/>
      <c r="LS153" s="444"/>
      <c r="LT153" s="444"/>
      <c r="LU153" s="444"/>
      <c r="LV153" s="444"/>
      <c r="LW153" s="444"/>
      <c r="LX153" s="444"/>
      <c r="LY153" s="444"/>
      <c r="LZ153" s="444"/>
      <c r="MA153" s="444"/>
      <c r="MB153" s="444"/>
      <c r="MC153" s="444"/>
      <c r="MD153" s="444"/>
      <c r="ME153" s="444"/>
      <c r="MF153" s="444"/>
      <c r="MG153" s="444"/>
      <c r="MH153" s="444"/>
      <c r="MI153" s="444"/>
      <c r="MJ153" s="444"/>
      <c r="MK153" s="444"/>
      <c r="ML153" s="444"/>
      <c r="MM153" s="444"/>
      <c r="MN153" s="444"/>
      <c r="MO153" s="444"/>
      <c r="MP153" s="444"/>
      <c r="MQ153" s="444"/>
      <c r="MR153" s="444"/>
      <c r="MS153" s="444"/>
      <c r="MT153" s="444"/>
      <c r="MU153" s="444"/>
      <c r="MV153" s="444"/>
      <c r="MW153" s="444"/>
      <c r="MX153" s="444"/>
      <c r="MY153" s="444"/>
      <c r="MZ153" s="444"/>
      <c r="NA153" s="444"/>
      <c r="NB153" s="444"/>
      <c r="NC153" s="444"/>
      <c r="ND153" s="444"/>
      <c r="NE153" s="444"/>
      <c r="NF153" s="444"/>
      <c r="NG153" s="444"/>
      <c r="NH153" s="444"/>
      <c r="NI153" s="444"/>
      <c r="NJ153" s="444"/>
      <c r="NK153" s="444"/>
      <c r="NL153" s="444"/>
      <c r="NM153" s="444"/>
      <c r="NN153" s="444"/>
      <c r="NO153" s="444"/>
      <c r="NP153" s="444"/>
      <c r="NQ153" s="444"/>
      <c r="NR153" s="444"/>
      <c r="NS153" s="444"/>
      <c r="NT153" s="444"/>
      <c r="NU153" s="444"/>
      <c r="NV153" s="444"/>
      <c r="NW153" s="444"/>
      <c r="NX153" s="444"/>
      <c r="NY153" s="444"/>
      <c r="NZ153" s="444"/>
      <c r="OA153" s="444"/>
      <c r="OB153" s="444"/>
      <c r="OC153" s="444"/>
      <c r="OD153" s="444"/>
      <c r="OE153" s="444"/>
      <c r="OF153" s="444"/>
      <c r="OG153" s="444"/>
      <c r="OH153" s="444"/>
      <c r="OI153" s="444"/>
      <c r="OJ153" s="444"/>
      <c r="OK153" s="444"/>
      <c r="OL153" s="444"/>
      <c r="OM153" s="444"/>
      <c r="ON153" s="444"/>
      <c r="OO153" s="444"/>
      <c r="OP153" s="444"/>
      <c r="OQ153" s="444"/>
      <c r="OR153" s="444"/>
      <c r="OS153" s="444"/>
      <c r="OT153" s="444"/>
      <c r="OU153" s="444"/>
      <c r="OV153" s="444"/>
      <c r="OW153" s="444"/>
      <c r="OX153" s="444"/>
      <c r="OY153" s="444"/>
      <c r="OZ153" s="444"/>
      <c r="PA153" s="444"/>
      <c r="PB153" s="444"/>
      <c r="PC153" s="444"/>
      <c r="PD153" s="444"/>
      <c r="PE153" s="444"/>
      <c r="PF153" s="444"/>
      <c r="PG153" s="444"/>
      <c r="PH153" s="444"/>
      <c r="PI153" s="444"/>
      <c r="PJ153" s="444"/>
      <c r="PK153" s="444"/>
      <c r="PL153" s="444"/>
      <c r="PM153" s="444"/>
      <c r="PN153" s="444"/>
      <c r="PO153" s="444"/>
      <c r="PP153" s="444"/>
      <c r="PQ153" s="444"/>
      <c r="PR153" s="444"/>
      <c r="PS153" s="444"/>
      <c r="PT153" s="444"/>
      <c r="PU153" s="444"/>
      <c r="PV153" s="444"/>
      <c r="PW153" s="444"/>
      <c r="PX153" s="444"/>
      <c r="PY153" s="444"/>
      <c r="PZ153" s="444"/>
      <c r="QA153" s="444"/>
      <c r="QB153" s="444"/>
      <c r="QC153" s="444"/>
      <c r="QD153" s="444"/>
      <c r="QE153" s="444"/>
      <c r="QF153" s="444"/>
      <c r="QG153" s="444"/>
      <c r="QH153" s="444"/>
      <c r="QI153" s="444"/>
      <c r="QJ153" s="444"/>
      <c r="QK153" s="444"/>
      <c r="QL153" s="444"/>
      <c r="QM153" s="444"/>
      <c r="QN153" s="444"/>
      <c r="QO153" s="444"/>
      <c r="QP153" s="444"/>
      <c r="QQ153" s="444"/>
      <c r="QR153" s="444"/>
      <c r="QS153" s="444"/>
      <c r="QT153" s="444"/>
      <c r="QU153" s="444"/>
      <c r="QV153" s="444"/>
      <c r="QW153" s="444"/>
      <c r="QX153" s="444"/>
      <c r="QY153" s="444"/>
      <c r="QZ153" s="444"/>
      <c r="RA153" s="444"/>
      <c r="RB153" s="444"/>
      <c r="RC153" s="444"/>
      <c r="RD153" s="444"/>
      <c r="RE153" s="444"/>
      <c r="RF153" s="444"/>
      <c r="RG153" s="444"/>
      <c r="RH153" s="444"/>
      <c r="RI153" s="444"/>
      <c r="RJ153" s="444"/>
      <c r="RK153" s="444"/>
      <c r="RL153" s="444"/>
      <c r="RM153" s="444"/>
      <c r="RN153" s="444"/>
      <c r="RO153" s="444"/>
      <c r="RP153" s="444"/>
      <c r="RQ153" s="444"/>
      <c r="RR153" s="444"/>
      <c r="RS153" s="444"/>
      <c r="RT153" s="444"/>
      <c r="RU153" s="444"/>
      <c r="RV153" s="444"/>
      <c r="RW153" s="444"/>
      <c r="RX153" s="444"/>
      <c r="RY153" s="444"/>
      <c r="RZ153" s="444"/>
      <c r="SA153" s="444"/>
      <c r="SB153" s="444"/>
      <c r="SC153" s="444"/>
      <c r="SD153" s="444"/>
      <c r="SE153" s="444"/>
      <c r="SF153" s="444"/>
      <c r="SG153" s="444"/>
      <c r="SH153" s="444"/>
      <c r="SI153" s="444"/>
      <c r="SJ153" s="444"/>
      <c r="SK153" s="444"/>
      <c r="SL153" s="444"/>
      <c r="SM153" s="444"/>
      <c r="SN153" s="444"/>
      <c r="SO153" s="444"/>
      <c r="SP153" s="444"/>
      <c r="SQ153" s="444"/>
      <c r="SR153" s="444"/>
      <c r="SS153" s="444"/>
      <c r="ST153" s="444"/>
      <c r="SU153" s="444"/>
      <c r="SV153" s="444"/>
      <c r="SW153" s="444"/>
      <c r="SX153" s="444"/>
      <c r="SY153" s="444"/>
      <c r="SZ153" s="444"/>
      <c r="TA153" s="444"/>
      <c r="TB153" s="444"/>
      <c r="TC153" s="444"/>
      <c r="TD153" s="444"/>
      <c r="TE153" s="444"/>
      <c r="TF153" s="444"/>
      <c r="TG153" s="444"/>
      <c r="TH153" s="444"/>
      <c r="TI153" s="444"/>
      <c r="TJ153" s="444"/>
      <c r="TK153" s="444"/>
      <c r="TL153" s="444"/>
      <c r="TM153" s="444"/>
      <c r="TN153" s="444"/>
      <c r="TO153" s="444"/>
      <c r="TP153" s="444"/>
      <c r="TQ153" s="444"/>
      <c r="TR153" s="444"/>
      <c r="TS153" s="444"/>
      <c r="TT153" s="444"/>
      <c r="TU153" s="444"/>
      <c r="TV153" s="444"/>
      <c r="TW153" s="444"/>
      <c r="TX153" s="444"/>
      <c r="TY153" s="444"/>
      <c r="TZ153" s="444"/>
      <c r="UA153" s="444"/>
      <c r="UB153" s="444"/>
      <c r="UC153" s="444"/>
      <c r="UD153" s="444"/>
      <c r="UE153" s="444"/>
      <c r="UF153" s="444"/>
      <c r="UG153" s="444"/>
      <c r="UH153" s="444"/>
      <c r="UI153" s="444"/>
      <c r="UJ153" s="444"/>
      <c r="UK153" s="444"/>
      <c r="UL153" s="444"/>
      <c r="UM153" s="444"/>
      <c r="UN153" s="444"/>
      <c r="UO153" s="444"/>
      <c r="UP153" s="444"/>
      <c r="UQ153" s="444"/>
      <c r="UR153" s="444"/>
      <c r="US153" s="444"/>
      <c r="UT153" s="444"/>
      <c r="UU153" s="444"/>
      <c r="UV153" s="444"/>
      <c r="UW153" s="444"/>
      <c r="UX153" s="444"/>
      <c r="UY153" s="444"/>
      <c r="UZ153" s="444"/>
      <c r="VA153" s="444"/>
      <c r="VB153" s="444"/>
      <c r="VC153" s="444"/>
      <c r="VD153" s="444"/>
      <c r="VE153" s="444"/>
      <c r="VF153" s="444"/>
      <c r="VG153" s="444"/>
      <c r="VH153" s="444"/>
      <c r="VI153" s="444"/>
      <c r="VJ153" s="444"/>
      <c r="VK153" s="444"/>
      <c r="VL153" s="444"/>
      <c r="VM153" s="444"/>
      <c r="VN153" s="444"/>
      <c r="VO153" s="444"/>
      <c r="VP153" s="444"/>
      <c r="VQ153" s="444"/>
      <c r="VR153" s="444"/>
      <c r="VS153" s="444"/>
      <c r="VT153" s="444"/>
      <c r="VU153" s="444"/>
      <c r="VV153" s="444"/>
      <c r="VW153" s="444"/>
      <c r="VX153" s="444"/>
      <c r="VY153" s="444"/>
      <c r="VZ153" s="444"/>
      <c r="WA153" s="444"/>
      <c r="WB153" s="444"/>
      <c r="WC153" s="444"/>
      <c r="WD153" s="444"/>
      <c r="WE153" s="444"/>
      <c r="WF153" s="444"/>
      <c r="WG153" s="444"/>
      <c r="WH153" s="444"/>
      <c r="WI153" s="444"/>
      <c r="WJ153" s="444"/>
      <c r="WK153" s="444"/>
      <c r="WL153" s="444"/>
      <c r="WM153" s="444"/>
      <c r="WN153" s="444"/>
      <c r="WO153" s="444"/>
      <c r="WP153" s="444"/>
      <c r="WQ153" s="444"/>
      <c r="WR153" s="444"/>
      <c r="WS153" s="444"/>
      <c r="WT153" s="444"/>
      <c r="WU153" s="444"/>
      <c r="WV153" s="444"/>
      <c r="WW153" s="444"/>
      <c r="WX153" s="444"/>
      <c r="WY153" s="444"/>
      <c r="WZ153" s="444"/>
      <c r="XA153" s="444"/>
      <c r="XB153" s="444"/>
      <c r="XC153" s="444"/>
      <c r="XD153" s="444"/>
      <c r="XE153" s="444"/>
      <c r="XF153" s="444"/>
      <c r="XG153" s="738"/>
    </row>
    <row r="154" spans="1:631" s="740" customFormat="1" ht="13.8" thickBot="1">
      <c r="A154" s="738"/>
      <c r="B154" s="603"/>
      <c r="C154" s="603"/>
      <c r="D154" s="603"/>
      <c r="E154" s="1138">
        <f>SUM(E5:E153)</f>
        <v>22.345044576320117</v>
      </c>
      <c r="F154" s="1139"/>
      <c r="G154" s="603"/>
      <c r="H154" s="1138"/>
      <c r="I154" s="1138"/>
      <c r="J154" s="1138"/>
      <c r="K154" s="1140">
        <f>SUM(K5:K153)</f>
        <v>0</v>
      </c>
      <c r="L154" s="1141">
        <f>SUM(L5:L153)</f>
        <v>1739100.6689453125</v>
      </c>
      <c r="M154" s="1142">
        <v>219982.52</v>
      </c>
      <c r="N154" s="1143">
        <f>SUM(N5:N153)</f>
        <v>416252.48999999993</v>
      </c>
      <c r="O154" s="1143">
        <f>SUM(O5:O153)</f>
        <v>2853245.8199999994</v>
      </c>
      <c r="P154" s="1144">
        <f>SUM(P5:P153)</f>
        <v>0</v>
      </c>
      <c r="Q154" s="1143">
        <f>SUM(Q5:Q153)</f>
        <v>2748898.3199999994</v>
      </c>
      <c r="R154" s="1144">
        <f>SUM(R5:R153)</f>
        <v>0</v>
      </c>
      <c r="S154" s="1144">
        <f>M154+N154+O154</f>
        <v>3489480.8299999991</v>
      </c>
      <c r="T154" s="1144">
        <f>M154+N154+Q154</f>
        <v>3385133.3299999991</v>
      </c>
      <c r="U154" s="1144"/>
      <c r="V154" s="1144">
        <f>S154/(1+Discount_Rate)^1</f>
        <v>3236995.2040816317</v>
      </c>
      <c r="W154" s="1144">
        <f>T154/(1+Discount_Rate)^1</f>
        <v>3140197.8942486076</v>
      </c>
      <c r="X154" s="1144">
        <f>SUM(X5:X153)</f>
        <v>109516.48946589173</v>
      </c>
      <c r="Y154" s="1144"/>
      <c r="Z154" s="1144">
        <f>SUM(Z5:Z153)</f>
        <v>2782927.7790885321</v>
      </c>
      <c r="AA154" s="1145">
        <f>Z154/V154</f>
        <v>0.85972564172459964</v>
      </c>
      <c r="AB154" s="1145">
        <f>((Z154*1.1)+(X154))/W154</f>
        <v>1.0097252317347907</v>
      </c>
      <c r="AC154" s="444"/>
      <c r="AD154" s="444"/>
      <c r="AE154" s="444"/>
      <c r="AF154" s="444"/>
      <c r="AG154" s="444"/>
      <c r="AH154" s="444"/>
      <c r="AI154" s="444"/>
      <c r="AJ154" s="444"/>
      <c r="AK154" s="444"/>
      <c r="AL154" s="444"/>
      <c r="AM154" s="444"/>
      <c r="AN154" s="444"/>
      <c r="AO154" s="444"/>
      <c r="AP154" s="444"/>
      <c r="AQ154" s="444"/>
      <c r="AR154" s="444"/>
      <c r="AS154" s="444"/>
      <c r="AT154" s="444"/>
      <c r="AU154" s="444"/>
      <c r="AV154" s="444"/>
      <c r="AW154" s="444"/>
      <c r="AX154" s="444"/>
      <c r="AY154" s="444"/>
      <c r="AZ154" s="444"/>
      <c r="BA154" s="444"/>
      <c r="BB154" s="444"/>
      <c r="BC154" s="444"/>
      <c r="BD154" s="444"/>
      <c r="BE154" s="444"/>
      <c r="BF154" s="444"/>
      <c r="BG154" s="444"/>
      <c r="BH154" s="444"/>
      <c r="BI154" s="444"/>
      <c r="BJ154" s="444"/>
      <c r="BK154" s="444"/>
      <c r="BL154" s="444"/>
      <c r="BM154" s="444"/>
      <c r="BN154" s="444"/>
      <c r="BO154" s="444"/>
      <c r="BP154" s="444"/>
      <c r="BQ154" s="444"/>
      <c r="BR154" s="444"/>
      <c r="BS154" s="444"/>
      <c r="BT154" s="444"/>
      <c r="BU154" s="444"/>
      <c r="BV154" s="444"/>
      <c r="BW154" s="444"/>
      <c r="BX154" s="444"/>
      <c r="BY154" s="444"/>
      <c r="BZ154" s="444"/>
      <c r="CA154" s="444"/>
      <c r="CB154" s="444"/>
      <c r="CC154" s="444"/>
      <c r="CD154" s="444"/>
      <c r="CE154" s="444"/>
      <c r="CF154" s="444"/>
      <c r="CG154" s="444"/>
      <c r="CH154" s="444"/>
      <c r="CI154" s="444"/>
      <c r="CJ154" s="444"/>
      <c r="CK154" s="444"/>
      <c r="CL154" s="444"/>
      <c r="CM154" s="444"/>
      <c r="CN154" s="444"/>
      <c r="CO154" s="444"/>
      <c r="CP154" s="444"/>
      <c r="CQ154" s="444"/>
      <c r="CR154" s="444"/>
      <c r="CS154" s="444"/>
      <c r="CT154" s="444"/>
      <c r="CU154" s="444"/>
      <c r="CV154" s="444"/>
      <c r="CW154" s="444"/>
      <c r="CX154" s="444"/>
      <c r="CY154" s="444"/>
      <c r="CZ154" s="444"/>
      <c r="DA154" s="444"/>
      <c r="DB154" s="444"/>
      <c r="DC154" s="444"/>
      <c r="DD154" s="444"/>
      <c r="DE154" s="444"/>
      <c r="DF154" s="444"/>
      <c r="DG154" s="444"/>
      <c r="DH154" s="444"/>
      <c r="DI154" s="444"/>
      <c r="DJ154" s="444"/>
      <c r="DK154" s="444"/>
      <c r="DL154" s="444"/>
      <c r="DM154" s="444"/>
      <c r="DN154" s="444"/>
      <c r="DO154" s="444"/>
      <c r="DP154" s="444"/>
      <c r="DQ154" s="444"/>
      <c r="DR154" s="444"/>
      <c r="DS154" s="444"/>
      <c r="DT154" s="444"/>
      <c r="DU154" s="444"/>
      <c r="DV154" s="444"/>
      <c r="DW154" s="444"/>
      <c r="DX154" s="444"/>
      <c r="DY154" s="444"/>
      <c r="DZ154" s="444"/>
      <c r="EA154" s="444"/>
      <c r="EB154" s="444"/>
      <c r="EC154" s="444"/>
      <c r="ED154" s="444"/>
      <c r="EE154" s="444"/>
      <c r="EF154" s="444"/>
      <c r="EG154" s="444"/>
      <c r="EH154" s="444"/>
      <c r="EI154" s="444"/>
      <c r="EJ154" s="444"/>
      <c r="EK154" s="444"/>
      <c r="EL154" s="444"/>
      <c r="EM154" s="444"/>
      <c r="EN154" s="444"/>
      <c r="EO154" s="444"/>
      <c r="EP154" s="444"/>
      <c r="EQ154" s="444"/>
      <c r="ER154" s="444"/>
      <c r="ES154" s="444"/>
      <c r="ET154" s="444"/>
      <c r="EU154" s="444"/>
      <c r="EV154" s="444"/>
      <c r="EW154" s="444"/>
      <c r="EX154" s="444"/>
      <c r="EY154" s="444"/>
      <c r="EZ154" s="444"/>
      <c r="FA154" s="444"/>
      <c r="FB154" s="444"/>
      <c r="FC154" s="444"/>
      <c r="FD154" s="444"/>
      <c r="FE154" s="444"/>
      <c r="FF154" s="444"/>
      <c r="FG154" s="444"/>
      <c r="FH154" s="444"/>
      <c r="FI154" s="444"/>
      <c r="FJ154" s="444"/>
      <c r="FK154" s="444"/>
      <c r="FL154" s="444"/>
      <c r="FM154" s="444"/>
      <c r="FN154" s="444"/>
      <c r="FO154" s="444"/>
      <c r="FP154" s="444"/>
      <c r="FQ154" s="444"/>
      <c r="FR154" s="444"/>
      <c r="FS154" s="444"/>
      <c r="FT154" s="444"/>
      <c r="FU154" s="444"/>
      <c r="FV154" s="444"/>
      <c r="FW154" s="444"/>
      <c r="FX154" s="444"/>
      <c r="FY154" s="444"/>
      <c r="FZ154" s="444"/>
      <c r="GA154" s="444"/>
      <c r="GB154" s="444"/>
      <c r="GC154" s="444"/>
      <c r="GD154" s="444"/>
      <c r="GE154" s="444"/>
      <c r="GF154" s="444"/>
      <c r="GG154" s="444"/>
      <c r="GH154" s="444"/>
      <c r="GI154" s="444"/>
      <c r="GJ154" s="444"/>
      <c r="GK154" s="444"/>
      <c r="GL154" s="444"/>
      <c r="GM154" s="444"/>
      <c r="GN154" s="444"/>
      <c r="GO154" s="444"/>
      <c r="GP154" s="444"/>
      <c r="GQ154" s="444"/>
      <c r="GR154" s="444"/>
      <c r="GS154" s="444"/>
      <c r="GT154" s="444"/>
      <c r="GU154" s="444"/>
      <c r="GV154" s="444"/>
      <c r="GW154" s="444"/>
      <c r="GX154" s="444"/>
      <c r="GY154" s="444"/>
      <c r="GZ154" s="444"/>
      <c r="HA154" s="444"/>
      <c r="HB154" s="444"/>
      <c r="HC154" s="444"/>
      <c r="HD154" s="444"/>
      <c r="HE154" s="444"/>
      <c r="HF154" s="444"/>
      <c r="HG154" s="444"/>
      <c r="HH154" s="444"/>
      <c r="HI154" s="444"/>
      <c r="HJ154" s="444"/>
      <c r="HK154" s="444"/>
      <c r="HL154" s="444"/>
      <c r="HM154" s="444"/>
      <c r="HN154" s="444"/>
      <c r="HO154" s="444"/>
      <c r="HP154" s="444"/>
      <c r="HQ154" s="444"/>
      <c r="HR154" s="444"/>
      <c r="HS154" s="444"/>
      <c r="HT154" s="444"/>
      <c r="HU154" s="444"/>
      <c r="HV154" s="444"/>
      <c r="HW154" s="444"/>
      <c r="HX154" s="444"/>
      <c r="HY154" s="444"/>
      <c r="HZ154" s="444"/>
      <c r="IA154" s="444"/>
      <c r="IB154" s="444"/>
      <c r="IC154" s="444"/>
      <c r="ID154" s="444"/>
      <c r="IE154" s="444"/>
      <c r="IF154" s="444"/>
      <c r="IG154" s="444"/>
      <c r="IH154" s="444"/>
      <c r="II154" s="444"/>
      <c r="IJ154" s="444"/>
      <c r="IK154" s="444"/>
      <c r="IL154" s="444"/>
      <c r="IM154" s="444"/>
      <c r="IN154" s="444"/>
      <c r="IO154" s="444"/>
      <c r="IP154" s="444"/>
      <c r="IQ154" s="444"/>
      <c r="IR154" s="444"/>
      <c r="IS154" s="444"/>
      <c r="IT154" s="444"/>
      <c r="IU154" s="444"/>
      <c r="IV154" s="444"/>
      <c r="IW154" s="444"/>
      <c r="IX154" s="444"/>
      <c r="IY154" s="444"/>
      <c r="IZ154" s="444"/>
      <c r="JA154" s="444"/>
      <c r="JB154" s="444"/>
      <c r="JC154" s="444"/>
      <c r="JD154" s="444"/>
      <c r="JE154" s="444"/>
      <c r="JF154" s="444"/>
      <c r="JG154" s="444"/>
      <c r="JH154" s="444"/>
      <c r="JI154" s="444"/>
      <c r="JJ154" s="444"/>
      <c r="JK154" s="444"/>
      <c r="JL154" s="444"/>
      <c r="JM154" s="444"/>
      <c r="JN154" s="444"/>
      <c r="JO154" s="444"/>
      <c r="JP154" s="444"/>
      <c r="JQ154" s="444"/>
      <c r="JR154" s="444"/>
      <c r="JS154" s="444"/>
      <c r="JT154" s="444"/>
      <c r="JU154" s="444"/>
      <c r="JV154" s="444"/>
      <c r="JW154" s="444"/>
      <c r="JX154" s="444"/>
      <c r="JY154" s="444"/>
      <c r="JZ154" s="444"/>
      <c r="KA154" s="444"/>
      <c r="KB154" s="444"/>
      <c r="KC154" s="444"/>
      <c r="KD154" s="444"/>
      <c r="KE154" s="444"/>
      <c r="KF154" s="444"/>
      <c r="KG154" s="444"/>
      <c r="KH154" s="444"/>
      <c r="KI154" s="444"/>
      <c r="KJ154" s="444"/>
      <c r="KK154" s="444"/>
      <c r="KL154" s="444"/>
      <c r="KM154" s="444"/>
      <c r="KN154" s="444"/>
      <c r="KO154" s="444"/>
      <c r="KP154" s="444"/>
      <c r="KQ154" s="444"/>
      <c r="KR154" s="444"/>
      <c r="KS154" s="444"/>
      <c r="KT154" s="444"/>
      <c r="KU154" s="444"/>
      <c r="KV154" s="444"/>
      <c r="KW154" s="444"/>
      <c r="KX154" s="444"/>
      <c r="KY154" s="444"/>
      <c r="KZ154" s="444"/>
      <c r="LA154" s="444"/>
      <c r="LB154" s="444"/>
      <c r="LC154" s="444"/>
      <c r="LD154" s="444"/>
      <c r="LE154" s="444"/>
      <c r="LF154" s="444"/>
      <c r="LG154" s="444"/>
      <c r="LH154" s="444"/>
      <c r="LI154" s="444"/>
      <c r="LJ154" s="444"/>
      <c r="LK154" s="444"/>
      <c r="LL154" s="444"/>
      <c r="LM154" s="444"/>
      <c r="LN154" s="444"/>
      <c r="LO154" s="444"/>
      <c r="LP154" s="444"/>
      <c r="LQ154" s="444"/>
      <c r="LR154" s="444"/>
      <c r="LS154" s="444"/>
      <c r="LT154" s="444"/>
      <c r="LU154" s="444"/>
      <c r="LV154" s="444"/>
      <c r="LW154" s="444"/>
      <c r="LX154" s="444"/>
      <c r="LY154" s="444"/>
      <c r="LZ154" s="444"/>
      <c r="MA154" s="444"/>
      <c r="MB154" s="444"/>
      <c r="MC154" s="444"/>
      <c r="MD154" s="444"/>
      <c r="ME154" s="444"/>
      <c r="MF154" s="444"/>
      <c r="MG154" s="444"/>
      <c r="MH154" s="444"/>
      <c r="MI154" s="444"/>
      <c r="MJ154" s="444"/>
      <c r="MK154" s="444"/>
      <c r="ML154" s="444"/>
      <c r="MM154" s="444"/>
      <c r="MN154" s="444"/>
      <c r="MO154" s="444"/>
      <c r="MP154" s="444"/>
      <c r="MQ154" s="444"/>
      <c r="MR154" s="444"/>
      <c r="MS154" s="444"/>
      <c r="MT154" s="444"/>
      <c r="MU154" s="444"/>
      <c r="MV154" s="444"/>
      <c r="MW154" s="444"/>
      <c r="MX154" s="444"/>
      <c r="MY154" s="444"/>
      <c r="MZ154" s="444"/>
      <c r="NA154" s="444"/>
      <c r="NB154" s="444"/>
      <c r="NC154" s="444"/>
      <c r="ND154" s="444"/>
      <c r="NE154" s="444"/>
      <c r="NF154" s="444"/>
      <c r="NG154" s="444"/>
      <c r="NH154" s="444"/>
      <c r="NI154" s="444"/>
      <c r="NJ154" s="444"/>
      <c r="NK154" s="444"/>
      <c r="NL154" s="444"/>
      <c r="NM154" s="444"/>
      <c r="NN154" s="444"/>
      <c r="NO154" s="444"/>
      <c r="NP154" s="444"/>
      <c r="NQ154" s="444"/>
      <c r="NR154" s="444"/>
      <c r="NS154" s="444"/>
      <c r="NT154" s="444"/>
      <c r="NU154" s="444"/>
      <c r="NV154" s="444"/>
      <c r="NW154" s="444"/>
      <c r="NX154" s="444"/>
      <c r="NY154" s="444"/>
      <c r="NZ154" s="444"/>
      <c r="OA154" s="444"/>
      <c r="OB154" s="444"/>
      <c r="OC154" s="444"/>
      <c r="OD154" s="444"/>
      <c r="OE154" s="444"/>
      <c r="OF154" s="444"/>
      <c r="OG154" s="444"/>
      <c r="OH154" s="444"/>
      <c r="OI154" s="444"/>
      <c r="OJ154" s="444"/>
      <c r="OK154" s="444"/>
      <c r="OL154" s="444"/>
      <c r="OM154" s="444"/>
      <c r="ON154" s="444"/>
      <c r="OO154" s="444"/>
      <c r="OP154" s="444"/>
      <c r="OQ154" s="444"/>
      <c r="OR154" s="444"/>
      <c r="OS154" s="444"/>
      <c r="OT154" s="444"/>
      <c r="OU154" s="444"/>
      <c r="OV154" s="444"/>
      <c r="OW154" s="444"/>
      <c r="OX154" s="444"/>
      <c r="OY154" s="444"/>
      <c r="OZ154" s="444"/>
      <c r="PA154" s="444"/>
      <c r="PB154" s="444"/>
      <c r="PC154" s="444"/>
      <c r="PD154" s="444"/>
      <c r="PE154" s="444"/>
      <c r="PF154" s="444"/>
      <c r="PG154" s="444"/>
      <c r="PH154" s="444"/>
      <c r="PI154" s="444"/>
      <c r="PJ154" s="444"/>
      <c r="PK154" s="444"/>
      <c r="PL154" s="444"/>
      <c r="PM154" s="444"/>
      <c r="PN154" s="444"/>
      <c r="PO154" s="444"/>
      <c r="PP154" s="444"/>
      <c r="PQ154" s="444"/>
      <c r="PR154" s="444"/>
      <c r="PS154" s="444"/>
      <c r="PT154" s="444"/>
      <c r="PU154" s="444"/>
      <c r="PV154" s="444"/>
      <c r="PW154" s="444"/>
      <c r="PX154" s="444"/>
      <c r="PY154" s="444"/>
      <c r="PZ154" s="444"/>
      <c r="QA154" s="444"/>
      <c r="QB154" s="444"/>
      <c r="QC154" s="444"/>
      <c r="QD154" s="444"/>
      <c r="QE154" s="444"/>
      <c r="QF154" s="444"/>
      <c r="QG154" s="444"/>
      <c r="QH154" s="444"/>
      <c r="QI154" s="444"/>
      <c r="QJ154" s="444"/>
      <c r="QK154" s="444"/>
      <c r="QL154" s="444"/>
      <c r="QM154" s="444"/>
      <c r="QN154" s="444"/>
      <c r="QO154" s="444"/>
      <c r="QP154" s="444"/>
      <c r="QQ154" s="444"/>
      <c r="QR154" s="444"/>
      <c r="QS154" s="444"/>
      <c r="QT154" s="444"/>
      <c r="QU154" s="444"/>
      <c r="QV154" s="444"/>
      <c r="QW154" s="444"/>
      <c r="QX154" s="444"/>
      <c r="QY154" s="444"/>
      <c r="QZ154" s="444"/>
      <c r="RA154" s="444"/>
      <c r="RB154" s="444"/>
      <c r="RC154" s="444"/>
      <c r="RD154" s="444"/>
      <c r="RE154" s="444"/>
      <c r="RF154" s="444"/>
      <c r="RG154" s="444"/>
      <c r="RH154" s="444"/>
      <c r="RI154" s="444"/>
      <c r="RJ154" s="444"/>
      <c r="RK154" s="444"/>
      <c r="RL154" s="444"/>
      <c r="RM154" s="444"/>
      <c r="RN154" s="444"/>
      <c r="RO154" s="444"/>
      <c r="RP154" s="444"/>
      <c r="RQ154" s="444"/>
      <c r="RR154" s="444"/>
      <c r="RS154" s="444"/>
      <c r="RT154" s="444"/>
      <c r="RU154" s="444"/>
      <c r="RV154" s="444"/>
      <c r="RW154" s="444"/>
      <c r="RX154" s="444"/>
      <c r="RY154" s="444"/>
      <c r="RZ154" s="444"/>
      <c r="SA154" s="444"/>
      <c r="SB154" s="444"/>
      <c r="SC154" s="444"/>
      <c r="SD154" s="444"/>
      <c r="SE154" s="444"/>
      <c r="SF154" s="444"/>
      <c r="SG154" s="444"/>
      <c r="SH154" s="444"/>
      <c r="SI154" s="444"/>
      <c r="SJ154" s="444"/>
      <c r="SK154" s="444"/>
      <c r="SL154" s="444"/>
      <c r="SM154" s="444"/>
      <c r="SN154" s="444"/>
      <c r="SO154" s="444"/>
      <c r="SP154" s="444"/>
      <c r="SQ154" s="444"/>
      <c r="SR154" s="444"/>
      <c r="SS154" s="444"/>
      <c r="ST154" s="444"/>
      <c r="SU154" s="444"/>
      <c r="SV154" s="444"/>
      <c r="SW154" s="444"/>
      <c r="SX154" s="444"/>
      <c r="SY154" s="444"/>
      <c r="SZ154" s="444"/>
      <c r="TA154" s="444"/>
      <c r="TB154" s="444"/>
      <c r="TC154" s="444"/>
      <c r="TD154" s="444"/>
      <c r="TE154" s="444"/>
      <c r="TF154" s="444"/>
      <c r="TG154" s="444"/>
      <c r="TH154" s="444"/>
      <c r="TI154" s="444"/>
      <c r="TJ154" s="444"/>
      <c r="TK154" s="444"/>
      <c r="TL154" s="444"/>
      <c r="TM154" s="444"/>
      <c r="TN154" s="444"/>
      <c r="TO154" s="444"/>
      <c r="TP154" s="444"/>
      <c r="TQ154" s="444"/>
      <c r="TR154" s="444"/>
      <c r="TS154" s="444"/>
      <c r="TT154" s="444"/>
      <c r="TU154" s="444"/>
      <c r="TV154" s="444"/>
      <c r="TW154" s="444"/>
      <c r="TX154" s="444"/>
      <c r="TY154" s="444"/>
      <c r="TZ154" s="444"/>
      <c r="UA154" s="444"/>
      <c r="UB154" s="444"/>
      <c r="UC154" s="444"/>
      <c r="UD154" s="444"/>
      <c r="UE154" s="444"/>
      <c r="UF154" s="444"/>
      <c r="UG154" s="444"/>
      <c r="UH154" s="444"/>
      <c r="UI154" s="444"/>
      <c r="UJ154" s="444"/>
      <c r="UK154" s="444"/>
      <c r="UL154" s="444"/>
      <c r="UM154" s="444"/>
      <c r="UN154" s="444"/>
      <c r="UO154" s="444"/>
      <c r="UP154" s="444"/>
      <c r="UQ154" s="444"/>
      <c r="UR154" s="444"/>
      <c r="US154" s="444"/>
      <c r="UT154" s="444"/>
      <c r="UU154" s="444"/>
      <c r="UV154" s="444"/>
      <c r="UW154" s="444"/>
      <c r="UX154" s="444"/>
      <c r="UY154" s="444"/>
      <c r="UZ154" s="444"/>
      <c r="VA154" s="444"/>
      <c r="VB154" s="444"/>
      <c r="VC154" s="444"/>
      <c r="VD154" s="444"/>
      <c r="VE154" s="444"/>
      <c r="VF154" s="444"/>
      <c r="VG154" s="444"/>
      <c r="VH154" s="444"/>
      <c r="VI154" s="444"/>
      <c r="VJ154" s="444"/>
      <c r="VK154" s="444"/>
      <c r="VL154" s="444"/>
      <c r="VM154" s="444"/>
      <c r="VN154" s="444"/>
      <c r="VO154" s="444"/>
      <c r="VP154" s="444"/>
      <c r="VQ154" s="444"/>
      <c r="VR154" s="444"/>
      <c r="VS154" s="444"/>
      <c r="VT154" s="444"/>
      <c r="VU154" s="444"/>
      <c r="VV154" s="444"/>
      <c r="VW154" s="444"/>
      <c r="VX154" s="444"/>
      <c r="VY154" s="444"/>
      <c r="VZ154" s="444"/>
      <c r="WA154" s="444"/>
      <c r="WB154" s="444"/>
      <c r="WC154" s="444"/>
      <c r="WD154" s="444"/>
      <c r="WE154" s="444"/>
      <c r="WF154" s="444"/>
      <c r="WG154" s="444"/>
      <c r="WH154" s="444"/>
      <c r="WI154" s="444"/>
      <c r="WJ154" s="444"/>
      <c r="WK154" s="444"/>
      <c r="WL154" s="444"/>
      <c r="WM154" s="444"/>
      <c r="WN154" s="444"/>
      <c r="WO154" s="444"/>
      <c r="WP154" s="444"/>
      <c r="WQ154" s="444"/>
      <c r="WR154" s="444"/>
      <c r="WS154" s="444"/>
      <c r="WT154" s="444"/>
      <c r="WU154" s="444"/>
      <c r="WV154" s="444"/>
      <c r="WW154" s="444"/>
      <c r="WX154" s="444"/>
      <c r="WY154" s="444"/>
      <c r="WZ154" s="444"/>
      <c r="XA154" s="444"/>
      <c r="XB154" s="444"/>
      <c r="XC154" s="444"/>
      <c r="XD154" s="444"/>
      <c r="XE154" s="444"/>
      <c r="XF154" s="444"/>
      <c r="XG154" s="738"/>
    </row>
    <row r="155" spans="1:631" s="740" customFormat="1">
      <c r="A155" s="738"/>
      <c r="B155" s="945"/>
      <c r="C155" s="946"/>
      <c r="D155" s="946"/>
      <c r="E155" s="739"/>
      <c r="F155" s="908"/>
      <c r="G155" s="947"/>
      <c r="H155" s="947"/>
      <c r="I155" s="909"/>
      <c r="J155" s="910"/>
      <c r="K155" s="989"/>
      <c r="L155" s="990"/>
      <c r="M155" s="991"/>
      <c r="N155" s="991"/>
      <c r="O155" s="991"/>
      <c r="P155" s="991"/>
      <c r="Q155" s="992"/>
      <c r="R155" s="991"/>
      <c r="S155" s="993"/>
      <c r="T155" s="992"/>
      <c r="U155" s="991"/>
      <c r="V155" s="991"/>
      <c r="W155" s="994"/>
      <c r="X155" s="992"/>
      <c r="Y155" s="995"/>
      <c r="Z155" s="996"/>
      <c r="AA155" s="444"/>
      <c r="AB155" s="444"/>
      <c r="AC155" s="444"/>
      <c r="AD155" s="444"/>
      <c r="AE155" s="444"/>
      <c r="AF155" s="444"/>
      <c r="AG155" s="444"/>
      <c r="AH155" s="444"/>
      <c r="AI155" s="444"/>
      <c r="AJ155" s="444"/>
      <c r="AK155" s="444"/>
      <c r="AL155" s="444"/>
      <c r="AM155" s="444"/>
      <c r="AN155" s="444"/>
      <c r="AO155" s="444"/>
      <c r="AP155" s="444"/>
      <c r="AQ155" s="444"/>
      <c r="AR155" s="444"/>
      <c r="AS155" s="444"/>
      <c r="AT155" s="444"/>
      <c r="AU155" s="444"/>
      <c r="AV155" s="444"/>
      <c r="AW155" s="444"/>
      <c r="AX155" s="444"/>
      <c r="AY155" s="444"/>
      <c r="AZ155" s="444"/>
      <c r="BA155" s="444"/>
      <c r="BB155" s="444"/>
      <c r="BC155" s="444"/>
      <c r="BD155" s="444"/>
      <c r="BE155" s="444"/>
      <c r="BF155" s="444"/>
      <c r="BG155" s="444"/>
      <c r="BH155" s="444"/>
      <c r="BI155" s="444"/>
      <c r="BJ155" s="444"/>
      <c r="BK155" s="444"/>
      <c r="BL155" s="444"/>
      <c r="BM155" s="444"/>
      <c r="BN155" s="444"/>
      <c r="BO155" s="444"/>
      <c r="BP155" s="444"/>
      <c r="BQ155" s="444"/>
      <c r="BR155" s="444"/>
      <c r="BS155" s="444"/>
      <c r="BT155" s="444"/>
      <c r="BU155" s="444"/>
      <c r="BV155" s="444"/>
      <c r="BW155" s="444"/>
      <c r="BX155" s="444"/>
      <c r="BY155" s="444"/>
      <c r="BZ155" s="444"/>
      <c r="CA155" s="444"/>
      <c r="CB155" s="444"/>
      <c r="CC155" s="444"/>
      <c r="CD155" s="444"/>
      <c r="CE155" s="444"/>
      <c r="CF155" s="444"/>
      <c r="CG155" s="444"/>
      <c r="CH155" s="444"/>
      <c r="CI155" s="444"/>
      <c r="CJ155" s="444"/>
      <c r="CK155" s="444"/>
      <c r="CL155" s="444"/>
      <c r="CM155" s="444"/>
      <c r="CN155" s="444"/>
      <c r="CO155" s="444"/>
      <c r="CP155" s="444"/>
      <c r="CQ155" s="444"/>
      <c r="CR155" s="444"/>
      <c r="CS155" s="444"/>
      <c r="CT155" s="444"/>
      <c r="CU155" s="444"/>
      <c r="CV155" s="444"/>
      <c r="CW155" s="444"/>
      <c r="CX155" s="444"/>
      <c r="CY155" s="444"/>
      <c r="CZ155" s="444"/>
      <c r="DA155" s="444"/>
      <c r="DB155" s="444"/>
      <c r="DC155" s="444"/>
      <c r="DD155" s="444"/>
      <c r="DE155" s="444"/>
      <c r="DF155" s="444"/>
      <c r="DG155" s="444"/>
      <c r="DH155" s="444"/>
      <c r="DI155" s="444"/>
      <c r="DJ155" s="444"/>
      <c r="DK155" s="444"/>
      <c r="DL155" s="444"/>
      <c r="DM155" s="444"/>
      <c r="DN155" s="444"/>
      <c r="DO155" s="444"/>
      <c r="DP155" s="444"/>
      <c r="DQ155" s="444"/>
      <c r="DR155" s="444"/>
      <c r="DS155" s="444"/>
      <c r="DT155" s="444"/>
      <c r="DU155" s="444"/>
      <c r="DV155" s="444"/>
      <c r="DW155" s="444"/>
      <c r="DX155" s="444"/>
      <c r="DY155" s="444"/>
      <c r="DZ155" s="444"/>
      <c r="EA155" s="444"/>
      <c r="EB155" s="444"/>
      <c r="EC155" s="444"/>
      <c r="ED155" s="444"/>
      <c r="EE155" s="444"/>
      <c r="EF155" s="444"/>
      <c r="EG155" s="444"/>
      <c r="EH155" s="444"/>
      <c r="EI155" s="444"/>
      <c r="EJ155" s="444"/>
      <c r="EK155" s="444"/>
      <c r="EL155" s="444"/>
      <c r="EM155" s="444"/>
      <c r="EN155" s="444"/>
      <c r="EO155" s="444"/>
      <c r="EP155" s="444"/>
      <c r="EQ155" s="444"/>
      <c r="ER155" s="444"/>
      <c r="ES155" s="444"/>
      <c r="ET155" s="444"/>
      <c r="EU155" s="444"/>
      <c r="EV155" s="444"/>
      <c r="EW155" s="444"/>
      <c r="EX155" s="444"/>
      <c r="EY155" s="444"/>
      <c r="EZ155" s="444"/>
      <c r="FA155" s="444"/>
      <c r="FB155" s="444"/>
      <c r="FC155" s="444"/>
      <c r="FD155" s="444"/>
      <c r="FE155" s="444"/>
      <c r="FF155" s="444"/>
      <c r="FG155" s="444"/>
      <c r="FH155" s="444"/>
      <c r="FI155" s="444"/>
      <c r="FJ155" s="444"/>
      <c r="FK155" s="444"/>
      <c r="FL155" s="444"/>
      <c r="FM155" s="444"/>
      <c r="FN155" s="444"/>
      <c r="FO155" s="444"/>
      <c r="FP155" s="444"/>
      <c r="FQ155" s="444"/>
      <c r="FR155" s="444"/>
      <c r="FS155" s="444"/>
      <c r="FT155" s="444"/>
      <c r="FU155" s="444"/>
      <c r="FV155" s="444"/>
      <c r="FW155" s="444"/>
      <c r="FX155" s="444"/>
      <c r="FY155" s="444"/>
      <c r="FZ155" s="444"/>
      <c r="GA155" s="444"/>
      <c r="GB155" s="444"/>
      <c r="GC155" s="444"/>
      <c r="GD155" s="444"/>
      <c r="GE155" s="444"/>
      <c r="GF155" s="444"/>
      <c r="GG155" s="444"/>
      <c r="GH155" s="444"/>
      <c r="GI155" s="444"/>
      <c r="GJ155" s="444"/>
      <c r="GK155" s="444"/>
      <c r="GL155" s="444"/>
      <c r="GM155" s="444"/>
      <c r="GN155" s="444"/>
      <c r="GO155" s="444"/>
      <c r="GP155" s="444"/>
      <c r="GQ155" s="444"/>
      <c r="GR155" s="444"/>
      <c r="GS155" s="444"/>
      <c r="GT155" s="444"/>
      <c r="GU155" s="444"/>
      <c r="GV155" s="444"/>
      <c r="GW155" s="444"/>
      <c r="GX155" s="444"/>
      <c r="GY155" s="444"/>
      <c r="GZ155" s="444"/>
      <c r="HA155" s="444"/>
      <c r="HB155" s="444"/>
      <c r="HC155" s="444"/>
      <c r="HD155" s="444"/>
      <c r="HE155" s="444"/>
      <c r="HF155" s="444"/>
      <c r="HG155" s="444"/>
      <c r="HH155" s="444"/>
      <c r="HI155" s="444"/>
      <c r="HJ155" s="444"/>
      <c r="HK155" s="444"/>
      <c r="HL155" s="444"/>
      <c r="HM155" s="444"/>
      <c r="HN155" s="444"/>
      <c r="HO155" s="444"/>
      <c r="HP155" s="444"/>
      <c r="HQ155" s="444"/>
      <c r="HR155" s="444"/>
      <c r="HS155" s="444"/>
      <c r="HT155" s="444"/>
      <c r="HU155" s="444"/>
      <c r="HV155" s="444"/>
      <c r="HW155" s="444"/>
      <c r="HX155" s="444"/>
      <c r="HY155" s="444"/>
      <c r="HZ155" s="444"/>
      <c r="IA155" s="444"/>
      <c r="IB155" s="444"/>
      <c r="IC155" s="444"/>
      <c r="ID155" s="444"/>
      <c r="IE155" s="444"/>
      <c r="IF155" s="444"/>
      <c r="IG155" s="444"/>
      <c r="IH155" s="444"/>
      <c r="II155" s="444"/>
      <c r="IJ155" s="444"/>
      <c r="IK155" s="444"/>
      <c r="IL155" s="444"/>
      <c r="IM155" s="444"/>
      <c r="IN155" s="444"/>
      <c r="IO155" s="444"/>
      <c r="IP155" s="444"/>
      <c r="IQ155" s="444"/>
      <c r="IR155" s="444"/>
      <c r="IS155" s="444"/>
      <c r="IT155" s="444"/>
      <c r="IU155" s="444"/>
      <c r="IV155" s="444"/>
      <c r="IW155" s="444"/>
      <c r="IX155" s="444"/>
      <c r="IY155" s="444"/>
      <c r="IZ155" s="444"/>
      <c r="JA155" s="444"/>
      <c r="JB155" s="444"/>
      <c r="JC155" s="444"/>
      <c r="JD155" s="444"/>
      <c r="JE155" s="444"/>
      <c r="JF155" s="444"/>
      <c r="JG155" s="444"/>
      <c r="JH155" s="444"/>
      <c r="JI155" s="444"/>
      <c r="JJ155" s="444"/>
      <c r="JK155" s="444"/>
      <c r="JL155" s="444"/>
      <c r="JM155" s="444"/>
      <c r="JN155" s="444"/>
      <c r="JO155" s="444"/>
      <c r="JP155" s="444"/>
      <c r="JQ155" s="444"/>
      <c r="JR155" s="444"/>
      <c r="JS155" s="444"/>
      <c r="JT155" s="444"/>
      <c r="JU155" s="444"/>
      <c r="JV155" s="444"/>
      <c r="JW155" s="444"/>
      <c r="JX155" s="444"/>
      <c r="JY155" s="444"/>
      <c r="JZ155" s="444"/>
      <c r="KA155" s="444"/>
      <c r="KB155" s="444"/>
      <c r="KC155" s="444"/>
      <c r="KD155" s="444"/>
      <c r="KE155" s="444"/>
      <c r="KF155" s="444"/>
      <c r="KG155" s="444"/>
      <c r="KH155" s="444"/>
      <c r="KI155" s="444"/>
      <c r="KJ155" s="444"/>
      <c r="KK155" s="444"/>
      <c r="KL155" s="444"/>
      <c r="KM155" s="444"/>
      <c r="KN155" s="444"/>
      <c r="KO155" s="444"/>
      <c r="KP155" s="444"/>
      <c r="KQ155" s="444"/>
      <c r="KR155" s="444"/>
      <c r="KS155" s="444"/>
      <c r="KT155" s="444"/>
      <c r="KU155" s="444"/>
      <c r="KV155" s="444"/>
      <c r="KW155" s="444"/>
      <c r="KX155" s="444"/>
      <c r="KY155" s="444"/>
      <c r="KZ155" s="444"/>
      <c r="LA155" s="444"/>
      <c r="LB155" s="444"/>
      <c r="LC155" s="444"/>
      <c r="LD155" s="444"/>
      <c r="LE155" s="444"/>
      <c r="LF155" s="444"/>
      <c r="LG155" s="444"/>
      <c r="LH155" s="444"/>
      <c r="LI155" s="444"/>
      <c r="LJ155" s="444"/>
      <c r="LK155" s="444"/>
      <c r="LL155" s="444"/>
      <c r="LM155" s="444"/>
      <c r="LN155" s="444"/>
      <c r="LO155" s="444"/>
      <c r="LP155" s="444"/>
      <c r="LQ155" s="444"/>
      <c r="LR155" s="444"/>
      <c r="LS155" s="444"/>
      <c r="LT155" s="444"/>
      <c r="LU155" s="444"/>
      <c r="LV155" s="444"/>
      <c r="LW155" s="444"/>
      <c r="LX155" s="444"/>
      <c r="LY155" s="444"/>
      <c r="LZ155" s="444"/>
      <c r="MA155" s="444"/>
      <c r="MB155" s="444"/>
      <c r="MC155" s="444"/>
      <c r="MD155" s="444"/>
      <c r="ME155" s="444"/>
      <c r="MF155" s="444"/>
      <c r="MG155" s="444"/>
      <c r="MH155" s="444"/>
      <c r="MI155" s="444"/>
      <c r="MJ155" s="444"/>
      <c r="MK155" s="444"/>
      <c r="ML155" s="444"/>
      <c r="MM155" s="444"/>
      <c r="MN155" s="444"/>
      <c r="MO155" s="444"/>
      <c r="MP155" s="444"/>
      <c r="MQ155" s="444"/>
      <c r="MR155" s="444"/>
      <c r="MS155" s="444"/>
      <c r="MT155" s="444"/>
      <c r="MU155" s="444"/>
      <c r="MV155" s="444"/>
      <c r="MW155" s="444"/>
      <c r="MX155" s="444"/>
      <c r="MY155" s="444"/>
      <c r="MZ155" s="444"/>
      <c r="NA155" s="444"/>
      <c r="NB155" s="444"/>
      <c r="NC155" s="444"/>
      <c r="ND155" s="444"/>
      <c r="NE155" s="444"/>
      <c r="NF155" s="444"/>
      <c r="NG155" s="444"/>
      <c r="NH155" s="444"/>
      <c r="NI155" s="444"/>
      <c r="NJ155" s="444"/>
      <c r="NK155" s="444"/>
      <c r="NL155" s="444"/>
      <c r="NM155" s="444"/>
      <c r="NN155" s="444"/>
      <c r="NO155" s="444"/>
      <c r="NP155" s="444"/>
      <c r="NQ155" s="444"/>
      <c r="NR155" s="444"/>
      <c r="NS155" s="444"/>
      <c r="NT155" s="444"/>
      <c r="NU155" s="444"/>
      <c r="NV155" s="444"/>
      <c r="NW155" s="444"/>
      <c r="NX155" s="444"/>
      <c r="NY155" s="444"/>
      <c r="NZ155" s="444"/>
      <c r="OA155" s="444"/>
      <c r="OB155" s="444"/>
      <c r="OC155" s="444"/>
      <c r="OD155" s="444"/>
      <c r="OE155" s="444"/>
      <c r="OF155" s="444"/>
      <c r="OG155" s="444"/>
      <c r="OH155" s="444"/>
      <c r="OI155" s="444"/>
      <c r="OJ155" s="444"/>
      <c r="OK155" s="444"/>
      <c r="OL155" s="444"/>
      <c r="OM155" s="444"/>
      <c r="ON155" s="444"/>
      <c r="OO155" s="444"/>
      <c r="OP155" s="444"/>
      <c r="OQ155" s="444"/>
      <c r="OR155" s="444"/>
      <c r="OS155" s="444"/>
      <c r="OT155" s="444"/>
      <c r="OU155" s="444"/>
      <c r="OV155" s="444"/>
      <c r="OW155" s="444"/>
      <c r="OX155" s="444"/>
      <c r="OY155" s="444"/>
      <c r="OZ155" s="444"/>
      <c r="PA155" s="444"/>
      <c r="PB155" s="444"/>
      <c r="PC155" s="444"/>
      <c r="PD155" s="444"/>
      <c r="PE155" s="444"/>
      <c r="PF155" s="444"/>
      <c r="PG155" s="444"/>
      <c r="PH155" s="444"/>
      <c r="PI155" s="444"/>
      <c r="PJ155" s="444"/>
      <c r="PK155" s="444"/>
      <c r="PL155" s="444"/>
      <c r="PM155" s="444"/>
      <c r="PN155" s="444"/>
      <c r="PO155" s="444"/>
      <c r="PP155" s="444"/>
      <c r="PQ155" s="444"/>
      <c r="PR155" s="444"/>
      <c r="PS155" s="444"/>
      <c r="PT155" s="444"/>
      <c r="PU155" s="444"/>
      <c r="PV155" s="444"/>
      <c r="PW155" s="444"/>
      <c r="PX155" s="444"/>
      <c r="PY155" s="444"/>
      <c r="PZ155" s="444"/>
      <c r="QA155" s="444"/>
      <c r="QB155" s="444"/>
      <c r="QC155" s="444"/>
      <c r="QD155" s="444"/>
      <c r="QE155" s="444"/>
      <c r="QF155" s="444"/>
      <c r="QG155" s="444"/>
      <c r="QH155" s="444"/>
      <c r="QI155" s="444"/>
      <c r="QJ155" s="444"/>
      <c r="QK155" s="444"/>
      <c r="QL155" s="444"/>
      <c r="QM155" s="444"/>
      <c r="QN155" s="444"/>
      <c r="QO155" s="444"/>
      <c r="QP155" s="444"/>
      <c r="QQ155" s="444"/>
      <c r="QR155" s="444"/>
      <c r="QS155" s="444"/>
      <c r="QT155" s="444"/>
      <c r="QU155" s="444"/>
      <c r="QV155" s="444"/>
      <c r="QW155" s="444"/>
      <c r="QX155" s="444"/>
      <c r="QY155" s="444"/>
      <c r="QZ155" s="444"/>
      <c r="RA155" s="444"/>
      <c r="RB155" s="444"/>
      <c r="RC155" s="444"/>
      <c r="RD155" s="444"/>
      <c r="RE155" s="444"/>
      <c r="RF155" s="444"/>
      <c r="RG155" s="444"/>
      <c r="RH155" s="444"/>
      <c r="RI155" s="444"/>
      <c r="RJ155" s="444"/>
      <c r="RK155" s="444"/>
      <c r="RL155" s="444"/>
      <c r="RM155" s="444"/>
      <c r="RN155" s="444"/>
      <c r="RO155" s="444"/>
      <c r="RP155" s="444"/>
      <c r="RQ155" s="444"/>
      <c r="RR155" s="444"/>
      <c r="RS155" s="444"/>
      <c r="RT155" s="444"/>
      <c r="RU155" s="444"/>
      <c r="RV155" s="444"/>
      <c r="RW155" s="444"/>
      <c r="RX155" s="444"/>
      <c r="RY155" s="444"/>
      <c r="RZ155" s="444"/>
      <c r="SA155" s="444"/>
      <c r="SB155" s="444"/>
      <c r="SC155" s="444"/>
      <c r="SD155" s="444"/>
      <c r="SE155" s="444"/>
      <c r="SF155" s="444"/>
      <c r="SG155" s="444"/>
      <c r="SH155" s="444"/>
      <c r="SI155" s="444"/>
      <c r="SJ155" s="444"/>
      <c r="SK155" s="444"/>
      <c r="SL155" s="444"/>
      <c r="SM155" s="444"/>
      <c r="SN155" s="444"/>
      <c r="SO155" s="444"/>
      <c r="SP155" s="444"/>
      <c r="SQ155" s="444"/>
      <c r="SR155" s="444"/>
      <c r="SS155" s="444"/>
      <c r="ST155" s="444"/>
      <c r="SU155" s="444"/>
      <c r="SV155" s="444"/>
      <c r="SW155" s="444"/>
      <c r="SX155" s="444"/>
      <c r="SY155" s="444"/>
      <c r="SZ155" s="444"/>
      <c r="TA155" s="444"/>
      <c r="TB155" s="444"/>
      <c r="TC155" s="444"/>
      <c r="TD155" s="444"/>
      <c r="TE155" s="444"/>
      <c r="TF155" s="444"/>
      <c r="TG155" s="444"/>
      <c r="TH155" s="444"/>
      <c r="TI155" s="444"/>
      <c r="TJ155" s="444"/>
      <c r="TK155" s="444"/>
      <c r="TL155" s="444"/>
      <c r="TM155" s="444"/>
      <c r="TN155" s="444"/>
      <c r="TO155" s="444"/>
      <c r="TP155" s="444"/>
      <c r="TQ155" s="444"/>
      <c r="TR155" s="444"/>
      <c r="TS155" s="444"/>
      <c r="TT155" s="444"/>
      <c r="TU155" s="444"/>
      <c r="TV155" s="444"/>
      <c r="TW155" s="444"/>
      <c r="TX155" s="444"/>
      <c r="TY155" s="444"/>
      <c r="TZ155" s="444"/>
      <c r="UA155" s="444"/>
      <c r="UB155" s="444"/>
      <c r="UC155" s="444"/>
      <c r="UD155" s="444"/>
      <c r="UE155" s="444"/>
      <c r="UF155" s="444"/>
      <c r="UG155" s="444"/>
      <c r="UH155" s="444"/>
      <c r="UI155" s="444"/>
      <c r="UJ155" s="444"/>
      <c r="UK155" s="444"/>
      <c r="UL155" s="444"/>
      <c r="UM155" s="444"/>
      <c r="UN155" s="444"/>
      <c r="UO155" s="444"/>
      <c r="UP155" s="444"/>
      <c r="UQ155" s="444"/>
      <c r="UR155" s="444"/>
      <c r="US155" s="444"/>
      <c r="UT155" s="444"/>
      <c r="UU155" s="444"/>
      <c r="UV155" s="444"/>
      <c r="UW155" s="444"/>
      <c r="UX155" s="444"/>
      <c r="UY155" s="444"/>
      <c r="UZ155" s="444"/>
      <c r="VA155" s="444"/>
      <c r="VB155" s="444"/>
      <c r="VC155" s="444"/>
      <c r="VD155" s="444"/>
      <c r="VE155" s="444"/>
      <c r="VF155" s="444"/>
      <c r="VG155" s="444"/>
      <c r="VH155" s="444"/>
      <c r="VI155" s="444"/>
      <c r="VJ155" s="444"/>
      <c r="VK155" s="444"/>
      <c r="VL155" s="444"/>
      <c r="VM155" s="444"/>
      <c r="VN155" s="444"/>
      <c r="VO155" s="444"/>
      <c r="VP155" s="444"/>
      <c r="VQ155" s="444"/>
      <c r="VR155" s="444"/>
      <c r="VS155" s="444"/>
      <c r="VT155" s="444"/>
      <c r="VU155" s="444"/>
      <c r="VV155" s="444"/>
      <c r="VW155" s="444"/>
      <c r="VX155" s="444"/>
      <c r="VY155" s="444"/>
      <c r="VZ155" s="444"/>
      <c r="WA155" s="444"/>
      <c r="WB155" s="444"/>
      <c r="WC155" s="444"/>
      <c r="WD155" s="444"/>
      <c r="WE155" s="444"/>
      <c r="WF155" s="444"/>
      <c r="WG155" s="444"/>
      <c r="WH155" s="444"/>
      <c r="WI155" s="444"/>
      <c r="WJ155" s="444"/>
      <c r="WK155" s="444"/>
      <c r="WL155" s="444"/>
      <c r="WM155" s="444"/>
      <c r="WN155" s="444"/>
      <c r="WO155" s="444"/>
      <c r="WP155" s="444"/>
      <c r="WQ155" s="444"/>
      <c r="WR155" s="444"/>
      <c r="WS155" s="444"/>
      <c r="WT155" s="444"/>
      <c r="WU155" s="444"/>
      <c r="WV155" s="444"/>
      <c r="WW155" s="444"/>
      <c r="WX155" s="444"/>
      <c r="WY155" s="444"/>
      <c r="WZ155" s="444"/>
      <c r="XA155" s="444"/>
      <c r="XB155" s="444"/>
      <c r="XC155" s="444"/>
      <c r="XD155" s="444"/>
      <c r="XE155" s="738"/>
    </row>
    <row r="156" spans="1:631" s="740" customFormat="1">
      <c r="A156" s="738"/>
      <c r="B156" s="945"/>
      <c r="C156" s="946"/>
      <c r="D156" s="946"/>
      <c r="E156" s="739"/>
      <c r="F156" s="908"/>
      <c r="G156" s="947"/>
      <c r="H156" s="947"/>
      <c r="I156" s="909"/>
      <c r="J156" s="910"/>
      <c r="K156" s="989"/>
      <c r="L156" s="990"/>
      <c r="M156" s="369"/>
      <c r="N156" s="991"/>
      <c r="O156" s="369"/>
      <c r="P156" s="991"/>
      <c r="Q156" s="992"/>
      <c r="R156" s="991"/>
      <c r="S156" s="993"/>
      <c r="T156" s="992"/>
      <c r="U156" s="991"/>
      <c r="V156" s="991"/>
      <c r="W156" s="994"/>
      <c r="X156" s="992"/>
      <c r="Y156" s="995"/>
      <c r="Z156" s="996"/>
      <c r="AA156" s="444"/>
      <c r="AB156" s="444"/>
      <c r="AC156" s="444"/>
      <c r="AD156" s="444"/>
      <c r="AE156" s="444"/>
      <c r="AF156" s="444"/>
      <c r="AG156" s="444"/>
      <c r="AH156" s="444"/>
      <c r="AI156" s="444"/>
      <c r="AJ156" s="444"/>
      <c r="AK156" s="444"/>
      <c r="AL156" s="444"/>
      <c r="AM156" s="444"/>
      <c r="AN156" s="444"/>
      <c r="AO156" s="444"/>
      <c r="AP156" s="444"/>
      <c r="AQ156" s="444"/>
      <c r="AR156" s="444"/>
      <c r="AS156" s="444"/>
      <c r="AT156" s="444"/>
      <c r="AU156" s="444"/>
      <c r="AV156" s="444"/>
      <c r="AW156" s="444"/>
      <c r="AX156" s="444"/>
      <c r="AY156" s="444"/>
      <c r="AZ156" s="444"/>
      <c r="BA156" s="444"/>
      <c r="BB156" s="444"/>
      <c r="BC156" s="444"/>
      <c r="BD156" s="444"/>
      <c r="BE156" s="444"/>
      <c r="BF156" s="444"/>
      <c r="BG156" s="444"/>
      <c r="BH156" s="444"/>
      <c r="BI156" s="444"/>
      <c r="BJ156" s="444"/>
      <c r="BK156" s="444"/>
      <c r="BL156" s="444"/>
      <c r="BM156" s="444"/>
      <c r="BN156" s="444"/>
      <c r="BO156" s="444"/>
      <c r="BP156" s="444"/>
      <c r="BQ156" s="444"/>
      <c r="BR156" s="444"/>
      <c r="BS156" s="444"/>
      <c r="BT156" s="444"/>
      <c r="BU156" s="444"/>
      <c r="BV156" s="444"/>
      <c r="BW156" s="444"/>
      <c r="BX156" s="444"/>
      <c r="BY156" s="444"/>
      <c r="BZ156" s="444"/>
      <c r="CA156" s="444"/>
      <c r="CB156" s="444"/>
      <c r="CC156" s="444"/>
      <c r="CD156" s="444"/>
      <c r="CE156" s="444"/>
      <c r="CF156" s="444"/>
      <c r="CG156" s="444"/>
      <c r="CH156" s="444"/>
      <c r="CI156" s="444"/>
      <c r="CJ156" s="444"/>
      <c r="CK156" s="444"/>
      <c r="CL156" s="444"/>
      <c r="CM156" s="444"/>
      <c r="CN156" s="444"/>
      <c r="CO156" s="444"/>
      <c r="CP156" s="444"/>
      <c r="CQ156" s="444"/>
      <c r="CR156" s="444"/>
      <c r="CS156" s="444"/>
      <c r="CT156" s="444"/>
      <c r="CU156" s="444"/>
      <c r="CV156" s="444"/>
      <c r="CW156" s="444"/>
      <c r="CX156" s="444"/>
      <c r="CY156" s="444"/>
      <c r="CZ156" s="444"/>
      <c r="DA156" s="444"/>
      <c r="DB156" s="444"/>
      <c r="DC156" s="444"/>
      <c r="DD156" s="444"/>
      <c r="DE156" s="444"/>
      <c r="DF156" s="444"/>
      <c r="DG156" s="444"/>
      <c r="DH156" s="444"/>
      <c r="DI156" s="444"/>
      <c r="DJ156" s="444"/>
      <c r="DK156" s="444"/>
      <c r="DL156" s="444"/>
      <c r="DM156" s="444"/>
      <c r="DN156" s="444"/>
      <c r="DO156" s="444"/>
      <c r="DP156" s="444"/>
      <c r="DQ156" s="444"/>
      <c r="DR156" s="444"/>
      <c r="DS156" s="444"/>
      <c r="DT156" s="444"/>
      <c r="DU156" s="444"/>
      <c r="DV156" s="444"/>
      <c r="DW156" s="444"/>
      <c r="DX156" s="444"/>
      <c r="DY156" s="444"/>
      <c r="DZ156" s="444"/>
      <c r="EA156" s="444"/>
      <c r="EB156" s="444"/>
      <c r="EC156" s="444"/>
      <c r="ED156" s="444"/>
      <c r="EE156" s="444"/>
      <c r="EF156" s="444"/>
      <c r="EG156" s="444"/>
      <c r="EH156" s="444"/>
      <c r="EI156" s="444"/>
      <c r="EJ156" s="444"/>
      <c r="EK156" s="444"/>
      <c r="EL156" s="444"/>
      <c r="EM156" s="444"/>
      <c r="EN156" s="444"/>
      <c r="EO156" s="444"/>
      <c r="EP156" s="444"/>
      <c r="EQ156" s="444"/>
      <c r="ER156" s="444"/>
      <c r="ES156" s="444"/>
      <c r="ET156" s="444"/>
      <c r="EU156" s="444"/>
      <c r="EV156" s="444"/>
      <c r="EW156" s="444"/>
      <c r="EX156" s="444"/>
      <c r="EY156" s="444"/>
      <c r="EZ156" s="444"/>
      <c r="FA156" s="444"/>
      <c r="FB156" s="444"/>
      <c r="FC156" s="444"/>
      <c r="FD156" s="444"/>
      <c r="FE156" s="444"/>
      <c r="FF156" s="444"/>
      <c r="FG156" s="444"/>
      <c r="FH156" s="444"/>
      <c r="FI156" s="444"/>
      <c r="FJ156" s="444"/>
      <c r="FK156" s="444"/>
      <c r="FL156" s="444"/>
      <c r="FM156" s="444"/>
      <c r="FN156" s="444"/>
      <c r="FO156" s="444"/>
      <c r="FP156" s="444"/>
      <c r="FQ156" s="444"/>
      <c r="FR156" s="444"/>
      <c r="FS156" s="444"/>
      <c r="FT156" s="444"/>
      <c r="FU156" s="444"/>
      <c r="FV156" s="444"/>
      <c r="FW156" s="444"/>
      <c r="FX156" s="444"/>
      <c r="FY156" s="444"/>
      <c r="FZ156" s="444"/>
      <c r="GA156" s="444"/>
      <c r="GB156" s="444"/>
      <c r="GC156" s="444"/>
      <c r="GD156" s="444"/>
      <c r="GE156" s="444"/>
      <c r="GF156" s="444"/>
      <c r="GG156" s="444"/>
      <c r="GH156" s="444"/>
      <c r="GI156" s="444"/>
      <c r="GJ156" s="444"/>
      <c r="GK156" s="444"/>
      <c r="GL156" s="444"/>
      <c r="GM156" s="444"/>
      <c r="GN156" s="444"/>
      <c r="GO156" s="444"/>
      <c r="GP156" s="444"/>
      <c r="GQ156" s="444"/>
      <c r="GR156" s="444"/>
      <c r="GS156" s="444"/>
      <c r="GT156" s="444"/>
      <c r="GU156" s="444"/>
      <c r="GV156" s="444"/>
      <c r="GW156" s="444"/>
      <c r="GX156" s="444"/>
      <c r="GY156" s="444"/>
      <c r="GZ156" s="444"/>
      <c r="HA156" s="444"/>
      <c r="HB156" s="444"/>
      <c r="HC156" s="444"/>
      <c r="HD156" s="444"/>
      <c r="HE156" s="444"/>
      <c r="HF156" s="444"/>
      <c r="HG156" s="444"/>
      <c r="HH156" s="444"/>
      <c r="HI156" s="444"/>
      <c r="HJ156" s="444"/>
      <c r="HK156" s="444"/>
      <c r="HL156" s="444"/>
      <c r="HM156" s="444"/>
      <c r="HN156" s="444"/>
      <c r="HO156" s="444"/>
      <c r="HP156" s="444"/>
      <c r="HQ156" s="444"/>
      <c r="HR156" s="444"/>
      <c r="HS156" s="444"/>
      <c r="HT156" s="444"/>
      <c r="HU156" s="444"/>
      <c r="HV156" s="444"/>
      <c r="HW156" s="444"/>
      <c r="HX156" s="444"/>
      <c r="HY156" s="444"/>
      <c r="HZ156" s="444"/>
      <c r="IA156" s="444"/>
      <c r="IB156" s="444"/>
      <c r="IC156" s="444"/>
      <c r="ID156" s="444"/>
      <c r="IE156" s="444"/>
      <c r="IF156" s="444"/>
      <c r="IG156" s="444"/>
      <c r="IH156" s="444"/>
      <c r="II156" s="444"/>
      <c r="IJ156" s="444"/>
      <c r="IK156" s="444"/>
      <c r="IL156" s="444"/>
      <c r="IM156" s="444"/>
      <c r="IN156" s="444"/>
      <c r="IO156" s="444"/>
      <c r="IP156" s="444"/>
      <c r="IQ156" s="444"/>
      <c r="IR156" s="444"/>
      <c r="IS156" s="444"/>
      <c r="IT156" s="444"/>
      <c r="IU156" s="444"/>
      <c r="IV156" s="444"/>
      <c r="IW156" s="444"/>
      <c r="IX156" s="444"/>
      <c r="IY156" s="444"/>
      <c r="IZ156" s="444"/>
      <c r="JA156" s="444"/>
      <c r="JB156" s="444"/>
      <c r="JC156" s="444"/>
      <c r="JD156" s="444"/>
      <c r="JE156" s="444"/>
      <c r="JF156" s="444"/>
      <c r="JG156" s="444"/>
      <c r="JH156" s="444"/>
      <c r="JI156" s="444"/>
      <c r="JJ156" s="444"/>
      <c r="JK156" s="444"/>
      <c r="JL156" s="444"/>
      <c r="JM156" s="444"/>
      <c r="JN156" s="444"/>
      <c r="JO156" s="444"/>
      <c r="JP156" s="444"/>
      <c r="JQ156" s="444"/>
      <c r="JR156" s="444"/>
      <c r="JS156" s="444"/>
      <c r="JT156" s="444"/>
      <c r="JU156" s="444"/>
      <c r="JV156" s="444"/>
      <c r="JW156" s="444"/>
      <c r="JX156" s="444"/>
      <c r="JY156" s="444"/>
      <c r="JZ156" s="444"/>
      <c r="KA156" s="444"/>
      <c r="KB156" s="444"/>
      <c r="KC156" s="444"/>
      <c r="KD156" s="444"/>
      <c r="KE156" s="444"/>
      <c r="KF156" s="444"/>
      <c r="KG156" s="444"/>
      <c r="KH156" s="444"/>
      <c r="KI156" s="444"/>
      <c r="KJ156" s="444"/>
      <c r="KK156" s="444"/>
      <c r="KL156" s="444"/>
      <c r="KM156" s="444"/>
      <c r="KN156" s="444"/>
      <c r="KO156" s="444"/>
      <c r="KP156" s="444"/>
      <c r="KQ156" s="444"/>
      <c r="KR156" s="444"/>
      <c r="KS156" s="444"/>
      <c r="KT156" s="444"/>
      <c r="KU156" s="444"/>
      <c r="KV156" s="444"/>
      <c r="KW156" s="444"/>
      <c r="KX156" s="444"/>
      <c r="KY156" s="444"/>
      <c r="KZ156" s="444"/>
      <c r="LA156" s="444"/>
      <c r="LB156" s="444"/>
      <c r="LC156" s="444"/>
      <c r="LD156" s="444"/>
      <c r="LE156" s="444"/>
      <c r="LF156" s="444"/>
      <c r="LG156" s="444"/>
      <c r="LH156" s="444"/>
      <c r="LI156" s="444"/>
      <c r="LJ156" s="444"/>
      <c r="LK156" s="444"/>
      <c r="LL156" s="444"/>
      <c r="LM156" s="444"/>
      <c r="LN156" s="444"/>
      <c r="LO156" s="444"/>
      <c r="LP156" s="444"/>
      <c r="LQ156" s="444"/>
      <c r="LR156" s="444"/>
      <c r="LS156" s="444"/>
      <c r="LT156" s="444"/>
      <c r="LU156" s="444"/>
      <c r="LV156" s="444"/>
      <c r="LW156" s="444"/>
      <c r="LX156" s="444"/>
      <c r="LY156" s="444"/>
      <c r="LZ156" s="444"/>
      <c r="MA156" s="444"/>
      <c r="MB156" s="444"/>
      <c r="MC156" s="444"/>
      <c r="MD156" s="444"/>
      <c r="ME156" s="444"/>
      <c r="MF156" s="444"/>
      <c r="MG156" s="444"/>
      <c r="MH156" s="444"/>
      <c r="MI156" s="444"/>
      <c r="MJ156" s="444"/>
      <c r="MK156" s="444"/>
      <c r="ML156" s="444"/>
      <c r="MM156" s="444"/>
      <c r="MN156" s="444"/>
      <c r="MO156" s="444"/>
      <c r="MP156" s="444"/>
      <c r="MQ156" s="444"/>
      <c r="MR156" s="444"/>
      <c r="MS156" s="444"/>
      <c r="MT156" s="444"/>
      <c r="MU156" s="444"/>
      <c r="MV156" s="444"/>
      <c r="MW156" s="444"/>
      <c r="MX156" s="444"/>
      <c r="MY156" s="444"/>
      <c r="MZ156" s="444"/>
      <c r="NA156" s="444"/>
      <c r="NB156" s="444"/>
      <c r="NC156" s="444"/>
      <c r="ND156" s="444"/>
      <c r="NE156" s="444"/>
      <c r="NF156" s="444"/>
      <c r="NG156" s="444"/>
      <c r="NH156" s="444"/>
      <c r="NI156" s="444"/>
      <c r="NJ156" s="444"/>
      <c r="NK156" s="444"/>
      <c r="NL156" s="444"/>
      <c r="NM156" s="444"/>
      <c r="NN156" s="444"/>
      <c r="NO156" s="444"/>
      <c r="NP156" s="444"/>
      <c r="NQ156" s="444"/>
      <c r="NR156" s="444"/>
      <c r="NS156" s="444"/>
      <c r="NT156" s="444"/>
      <c r="NU156" s="444"/>
      <c r="NV156" s="444"/>
      <c r="NW156" s="444"/>
      <c r="NX156" s="444"/>
      <c r="NY156" s="444"/>
      <c r="NZ156" s="444"/>
      <c r="OA156" s="444"/>
      <c r="OB156" s="444"/>
      <c r="OC156" s="444"/>
      <c r="OD156" s="444"/>
      <c r="OE156" s="444"/>
      <c r="OF156" s="444"/>
      <c r="OG156" s="444"/>
      <c r="OH156" s="444"/>
      <c r="OI156" s="444"/>
      <c r="OJ156" s="444"/>
      <c r="OK156" s="444"/>
      <c r="OL156" s="444"/>
      <c r="OM156" s="444"/>
      <c r="ON156" s="444"/>
      <c r="OO156" s="444"/>
      <c r="OP156" s="444"/>
      <c r="OQ156" s="444"/>
      <c r="OR156" s="444"/>
      <c r="OS156" s="444"/>
      <c r="OT156" s="444"/>
      <c r="OU156" s="444"/>
      <c r="OV156" s="444"/>
      <c r="OW156" s="444"/>
      <c r="OX156" s="444"/>
      <c r="OY156" s="444"/>
      <c r="OZ156" s="444"/>
      <c r="PA156" s="444"/>
      <c r="PB156" s="444"/>
      <c r="PC156" s="444"/>
      <c r="PD156" s="444"/>
      <c r="PE156" s="444"/>
      <c r="PF156" s="444"/>
      <c r="PG156" s="444"/>
      <c r="PH156" s="444"/>
      <c r="PI156" s="444"/>
      <c r="PJ156" s="444"/>
      <c r="PK156" s="444"/>
      <c r="PL156" s="444"/>
      <c r="PM156" s="444"/>
      <c r="PN156" s="444"/>
      <c r="PO156" s="444"/>
      <c r="PP156" s="444"/>
      <c r="PQ156" s="444"/>
      <c r="PR156" s="444"/>
      <c r="PS156" s="444"/>
      <c r="PT156" s="444"/>
      <c r="PU156" s="444"/>
      <c r="PV156" s="444"/>
      <c r="PW156" s="444"/>
      <c r="PX156" s="444"/>
      <c r="PY156" s="444"/>
      <c r="PZ156" s="444"/>
      <c r="QA156" s="444"/>
      <c r="QB156" s="444"/>
      <c r="QC156" s="444"/>
      <c r="QD156" s="444"/>
      <c r="QE156" s="444"/>
      <c r="QF156" s="444"/>
      <c r="QG156" s="444"/>
      <c r="QH156" s="444"/>
      <c r="QI156" s="444"/>
      <c r="QJ156" s="444"/>
      <c r="QK156" s="444"/>
      <c r="QL156" s="444"/>
      <c r="QM156" s="444"/>
      <c r="QN156" s="444"/>
      <c r="QO156" s="444"/>
      <c r="QP156" s="444"/>
      <c r="QQ156" s="444"/>
      <c r="QR156" s="444"/>
      <c r="QS156" s="444"/>
      <c r="QT156" s="444"/>
      <c r="QU156" s="444"/>
      <c r="QV156" s="444"/>
      <c r="QW156" s="444"/>
      <c r="QX156" s="444"/>
      <c r="QY156" s="444"/>
      <c r="QZ156" s="444"/>
      <c r="RA156" s="444"/>
      <c r="RB156" s="444"/>
      <c r="RC156" s="444"/>
      <c r="RD156" s="444"/>
      <c r="RE156" s="444"/>
      <c r="RF156" s="444"/>
      <c r="RG156" s="444"/>
      <c r="RH156" s="444"/>
      <c r="RI156" s="444"/>
      <c r="RJ156" s="444"/>
      <c r="RK156" s="444"/>
      <c r="RL156" s="444"/>
      <c r="RM156" s="444"/>
      <c r="RN156" s="444"/>
      <c r="RO156" s="444"/>
      <c r="RP156" s="444"/>
      <c r="RQ156" s="444"/>
      <c r="RR156" s="444"/>
      <c r="RS156" s="444"/>
      <c r="RT156" s="444"/>
      <c r="RU156" s="444"/>
      <c r="RV156" s="444"/>
      <c r="RW156" s="444"/>
      <c r="RX156" s="444"/>
      <c r="RY156" s="444"/>
      <c r="RZ156" s="444"/>
      <c r="SA156" s="444"/>
      <c r="SB156" s="444"/>
      <c r="SC156" s="444"/>
      <c r="SD156" s="444"/>
      <c r="SE156" s="444"/>
      <c r="SF156" s="444"/>
      <c r="SG156" s="444"/>
      <c r="SH156" s="444"/>
      <c r="SI156" s="444"/>
      <c r="SJ156" s="444"/>
      <c r="SK156" s="444"/>
      <c r="SL156" s="444"/>
      <c r="SM156" s="444"/>
      <c r="SN156" s="444"/>
      <c r="SO156" s="444"/>
      <c r="SP156" s="444"/>
      <c r="SQ156" s="444"/>
      <c r="SR156" s="444"/>
      <c r="SS156" s="444"/>
      <c r="ST156" s="444"/>
      <c r="SU156" s="444"/>
      <c r="SV156" s="444"/>
      <c r="SW156" s="444"/>
      <c r="SX156" s="444"/>
      <c r="SY156" s="444"/>
      <c r="SZ156" s="444"/>
      <c r="TA156" s="444"/>
      <c r="TB156" s="444"/>
      <c r="TC156" s="444"/>
      <c r="TD156" s="444"/>
      <c r="TE156" s="444"/>
      <c r="TF156" s="444"/>
      <c r="TG156" s="444"/>
      <c r="TH156" s="444"/>
      <c r="TI156" s="444"/>
      <c r="TJ156" s="444"/>
      <c r="TK156" s="444"/>
      <c r="TL156" s="444"/>
      <c r="TM156" s="444"/>
      <c r="TN156" s="444"/>
      <c r="TO156" s="444"/>
      <c r="TP156" s="444"/>
      <c r="TQ156" s="444"/>
      <c r="TR156" s="444"/>
      <c r="TS156" s="444"/>
      <c r="TT156" s="444"/>
      <c r="TU156" s="444"/>
      <c r="TV156" s="444"/>
      <c r="TW156" s="444"/>
      <c r="TX156" s="444"/>
      <c r="TY156" s="444"/>
      <c r="TZ156" s="444"/>
      <c r="UA156" s="444"/>
      <c r="UB156" s="444"/>
      <c r="UC156" s="444"/>
      <c r="UD156" s="444"/>
      <c r="UE156" s="444"/>
      <c r="UF156" s="444"/>
      <c r="UG156" s="444"/>
      <c r="UH156" s="444"/>
      <c r="UI156" s="444"/>
      <c r="UJ156" s="444"/>
      <c r="UK156" s="444"/>
      <c r="UL156" s="444"/>
      <c r="UM156" s="444"/>
      <c r="UN156" s="444"/>
      <c r="UO156" s="444"/>
      <c r="UP156" s="444"/>
      <c r="UQ156" s="444"/>
      <c r="UR156" s="444"/>
      <c r="US156" s="444"/>
      <c r="UT156" s="444"/>
      <c r="UU156" s="444"/>
      <c r="UV156" s="444"/>
      <c r="UW156" s="444"/>
      <c r="UX156" s="444"/>
      <c r="UY156" s="444"/>
      <c r="UZ156" s="444"/>
      <c r="VA156" s="444"/>
      <c r="VB156" s="444"/>
      <c r="VC156" s="444"/>
      <c r="VD156" s="444"/>
      <c r="VE156" s="444"/>
      <c r="VF156" s="444"/>
      <c r="VG156" s="444"/>
      <c r="VH156" s="444"/>
      <c r="VI156" s="444"/>
      <c r="VJ156" s="444"/>
      <c r="VK156" s="444"/>
      <c r="VL156" s="444"/>
      <c r="VM156" s="444"/>
      <c r="VN156" s="444"/>
      <c r="VO156" s="444"/>
      <c r="VP156" s="444"/>
      <c r="VQ156" s="444"/>
      <c r="VR156" s="444"/>
      <c r="VS156" s="444"/>
      <c r="VT156" s="444"/>
      <c r="VU156" s="444"/>
      <c r="VV156" s="444"/>
      <c r="VW156" s="444"/>
      <c r="VX156" s="444"/>
      <c r="VY156" s="444"/>
      <c r="VZ156" s="444"/>
      <c r="WA156" s="444"/>
      <c r="WB156" s="444"/>
      <c r="WC156" s="444"/>
      <c r="WD156" s="444"/>
      <c r="WE156" s="444"/>
      <c r="WF156" s="444"/>
      <c r="WG156" s="444"/>
      <c r="WH156" s="444"/>
      <c r="WI156" s="444"/>
      <c r="WJ156" s="444"/>
      <c r="WK156" s="444"/>
      <c r="WL156" s="444"/>
      <c r="WM156" s="444"/>
      <c r="WN156" s="444"/>
      <c r="WO156" s="444"/>
      <c r="WP156" s="444"/>
      <c r="WQ156" s="444"/>
      <c r="WR156" s="444"/>
      <c r="WS156" s="444"/>
      <c r="WT156" s="444"/>
      <c r="WU156" s="444"/>
      <c r="WV156" s="444"/>
      <c r="WW156" s="444"/>
      <c r="WX156" s="444"/>
      <c r="WY156" s="444"/>
      <c r="WZ156" s="444"/>
      <c r="XA156" s="444"/>
      <c r="XB156" s="444"/>
      <c r="XC156" s="444"/>
      <c r="XD156" s="444"/>
      <c r="XE156" s="738"/>
    </row>
    <row r="157" spans="1:631" s="740" customFormat="1">
      <c r="A157" s="738"/>
      <c r="B157" s="945"/>
      <c r="C157" s="946"/>
      <c r="D157" s="946"/>
      <c r="E157" s="739"/>
      <c r="F157" s="908"/>
      <c r="G157" s="947"/>
      <c r="H157" s="947"/>
      <c r="I157" s="909"/>
      <c r="J157" s="910"/>
      <c r="K157" s="989"/>
      <c r="L157" s="990"/>
      <c r="M157" s="991"/>
      <c r="N157" s="997"/>
      <c r="O157" s="997"/>
      <c r="P157" s="991"/>
      <c r="Q157" s="992"/>
      <c r="R157" s="991"/>
      <c r="S157" s="993"/>
      <c r="T157" s="992"/>
      <c r="U157" s="991"/>
      <c r="V157" s="991"/>
      <c r="W157" s="994"/>
      <c r="X157" s="992"/>
      <c r="Y157" s="995"/>
      <c r="Z157" s="996"/>
      <c r="AA157" s="444"/>
      <c r="AB157" s="444"/>
      <c r="AC157" s="444"/>
      <c r="AD157" s="444"/>
      <c r="AE157" s="444"/>
      <c r="AF157" s="444"/>
      <c r="AG157" s="444"/>
      <c r="AH157" s="444"/>
      <c r="AI157" s="444"/>
      <c r="AJ157" s="444"/>
      <c r="AK157" s="444"/>
      <c r="AL157" s="444"/>
      <c r="AM157" s="444"/>
      <c r="AN157" s="444"/>
      <c r="AO157" s="444"/>
      <c r="AP157" s="444"/>
      <c r="AQ157" s="444"/>
      <c r="AR157" s="444"/>
      <c r="AS157" s="444"/>
      <c r="AT157" s="444"/>
      <c r="AU157" s="444"/>
      <c r="AV157" s="444"/>
      <c r="AW157" s="444"/>
      <c r="AX157" s="444"/>
      <c r="AY157" s="444"/>
      <c r="AZ157" s="444"/>
      <c r="BA157" s="444"/>
      <c r="BB157" s="444"/>
      <c r="BC157" s="444"/>
      <c r="BD157" s="444"/>
      <c r="BE157" s="444"/>
      <c r="BF157" s="444"/>
      <c r="BG157" s="444"/>
      <c r="BH157" s="444"/>
      <c r="BI157" s="444"/>
      <c r="BJ157" s="444"/>
      <c r="BK157" s="444"/>
      <c r="BL157" s="444"/>
      <c r="BM157" s="444"/>
      <c r="BN157" s="444"/>
      <c r="BO157" s="444"/>
      <c r="BP157" s="444"/>
      <c r="BQ157" s="444"/>
      <c r="BR157" s="444"/>
      <c r="BS157" s="444"/>
      <c r="BT157" s="444"/>
      <c r="BU157" s="444"/>
      <c r="BV157" s="444"/>
      <c r="BW157" s="444"/>
      <c r="BX157" s="444"/>
      <c r="BY157" s="444"/>
      <c r="BZ157" s="444"/>
      <c r="CA157" s="444"/>
      <c r="CB157" s="444"/>
      <c r="CC157" s="444"/>
      <c r="CD157" s="444"/>
      <c r="CE157" s="444"/>
      <c r="CF157" s="444"/>
      <c r="CG157" s="444"/>
      <c r="CH157" s="444"/>
      <c r="CI157" s="444"/>
      <c r="CJ157" s="444"/>
      <c r="CK157" s="444"/>
      <c r="CL157" s="444"/>
      <c r="CM157" s="444"/>
      <c r="CN157" s="444"/>
      <c r="CO157" s="444"/>
      <c r="CP157" s="444"/>
      <c r="CQ157" s="444"/>
      <c r="CR157" s="444"/>
      <c r="CS157" s="444"/>
      <c r="CT157" s="444"/>
      <c r="CU157" s="444"/>
      <c r="CV157" s="444"/>
      <c r="CW157" s="444"/>
      <c r="CX157" s="444"/>
      <c r="CY157" s="444"/>
      <c r="CZ157" s="444"/>
      <c r="DA157" s="444"/>
      <c r="DB157" s="444"/>
      <c r="DC157" s="444"/>
      <c r="DD157" s="444"/>
      <c r="DE157" s="444"/>
      <c r="DF157" s="444"/>
      <c r="DG157" s="444"/>
      <c r="DH157" s="444"/>
      <c r="DI157" s="444"/>
      <c r="DJ157" s="444"/>
      <c r="DK157" s="444"/>
      <c r="DL157" s="444"/>
      <c r="DM157" s="444"/>
      <c r="DN157" s="444"/>
      <c r="DO157" s="444"/>
      <c r="DP157" s="444"/>
      <c r="DQ157" s="444"/>
      <c r="DR157" s="444"/>
      <c r="DS157" s="444"/>
      <c r="DT157" s="444"/>
      <c r="DU157" s="444"/>
      <c r="DV157" s="444"/>
      <c r="DW157" s="444"/>
      <c r="DX157" s="444"/>
      <c r="DY157" s="444"/>
      <c r="DZ157" s="444"/>
      <c r="EA157" s="444"/>
      <c r="EB157" s="444"/>
      <c r="EC157" s="444"/>
      <c r="ED157" s="444"/>
      <c r="EE157" s="444"/>
      <c r="EF157" s="444"/>
      <c r="EG157" s="444"/>
      <c r="EH157" s="444"/>
      <c r="EI157" s="444"/>
      <c r="EJ157" s="444"/>
      <c r="EK157" s="444"/>
      <c r="EL157" s="444"/>
      <c r="EM157" s="444"/>
      <c r="EN157" s="444"/>
      <c r="EO157" s="444"/>
      <c r="EP157" s="444"/>
      <c r="EQ157" s="444"/>
      <c r="ER157" s="444"/>
      <c r="ES157" s="444"/>
      <c r="ET157" s="444"/>
      <c r="EU157" s="444"/>
      <c r="EV157" s="444"/>
      <c r="EW157" s="444"/>
      <c r="EX157" s="444"/>
      <c r="EY157" s="444"/>
      <c r="EZ157" s="444"/>
      <c r="FA157" s="444"/>
      <c r="FB157" s="444"/>
      <c r="FC157" s="444"/>
      <c r="FD157" s="444"/>
      <c r="FE157" s="444"/>
      <c r="FF157" s="444"/>
      <c r="FG157" s="444"/>
      <c r="FH157" s="444"/>
      <c r="FI157" s="444"/>
      <c r="FJ157" s="444"/>
      <c r="FK157" s="444"/>
      <c r="FL157" s="444"/>
      <c r="FM157" s="444"/>
      <c r="FN157" s="444"/>
      <c r="FO157" s="444"/>
      <c r="FP157" s="444"/>
      <c r="FQ157" s="444"/>
      <c r="FR157" s="444"/>
      <c r="FS157" s="444"/>
      <c r="FT157" s="444"/>
      <c r="FU157" s="444"/>
      <c r="FV157" s="444"/>
      <c r="FW157" s="444"/>
      <c r="FX157" s="444"/>
      <c r="FY157" s="444"/>
      <c r="FZ157" s="444"/>
      <c r="GA157" s="444"/>
      <c r="GB157" s="444"/>
      <c r="GC157" s="444"/>
      <c r="GD157" s="444"/>
      <c r="GE157" s="444"/>
      <c r="GF157" s="444"/>
      <c r="GG157" s="444"/>
      <c r="GH157" s="444"/>
      <c r="GI157" s="444"/>
      <c r="GJ157" s="444"/>
      <c r="GK157" s="444"/>
      <c r="GL157" s="444"/>
      <c r="GM157" s="444"/>
      <c r="GN157" s="444"/>
      <c r="GO157" s="444"/>
      <c r="GP157" s="444"/>
      <c r="GQ157" s="444"/>
      <c r="GR157" s="444"/>
      <c r="GS157" s="444"/>
      <c r="GT157" s="444"/>
      <c r="GU157" s="444"/>
      <c r="GV157" s="444"/>
      <c r="GW157" s="444"/>
      <c r="GX157" s="444"/>
      <c r="GY157" s="444"/>
      <c r="GZ157" s="444"/>
      <c r="HA157" s="444"/>
      <c r="HB157" s="444"/>
      <c r="HC157" s="444"/>
      <c r="HD157" s="444"/>
      <c r="HE157" s="444"/>
      <c r="HF157" s="444"/>
      <c r="HG157" s="444"/>
      <c r="HH157" s="444"/>
      <c r="HI157" s="444"/>
      <c r="HJ157" s="444"/>
      <c r="HK157" s="444"/>
      <c r="HL157" s="444"/>
      <c r="HM157" s="444"/>
      <c r="HN157" s="444"/>
      <c r="HO157" s="444"/>
      <c r="HP157" s="444"/>
      <c r="HQ157" s="444"/>
      <c r="HR157" s="444"/>
      <c r="HS157" s="444"/>
      <c r="HT157" s="444"/>
      <c r="HU157" s="444"/>
      <c r="HV157" s="444"/>
      <c r="HW157" s="444"/>
      <c r="HX157" s="444"/>
      <c r="HY157" s="444"/>
      <c r="HZ157" s="444"/>
      <c r="IA157" s="444"/>
      <c r="IB157" s="444"/>
      <c r="IC157" s="444"/>
      <c r="ID157" s="444"/>
      <c r="IE157" s="444"/>
      <c r="IF157" s="444"/>
      <c r="IG157" s="444"/>
      <c r="IH157" s="444"/>
      <c r="II157" s="444"/>
      <c r="IJ157" s="444"/>
      <c r="IK157" s="444"/>
      <c r="IL157" s="444"/>
      <c r="IM157" s="444"/>
      <c r="IN157" s="444"/>
      <c r="IO157" s="444"/>
      <c r="IP157" s="444"/>
      <c r="IQ157" s="444"/>
      <c r="IR157" s="444"/>
      <c r="IS157" s="444"/>
      <c r="IT157" s="444"/>
      <c r="IU157" s="444"/>
      <c r="IV157" s="444"/>
      <c r="IW157" s="444"/>
      <c r="IX157" s="444"/>
      <c r="IY157" s="444"/>
      <c r="IZ157" s="444"/>
      <c r="JA157" s="444"/>
      <c r="JB157" s="444"/>
      <c r="JC157" s="444"/>
      <c r="JD157" s="444"/>
      <c r="JE157" s="444"/>
      <c r="JF157" s="444"/>
      <c r="JG157" s="444"/>
      <c r="JH157" s="444"/>
      <c r="JI157" s="444"/>
      <c r="JJ157" s="444"/>
      <c r="JK157" s="444"/>
      <c r="JL157" s="444"/>
      <c r="JM157" s="444"/>
      <c r="JN157" s="444"/>
      <c r="JO157" s="444"/>
      <c r="JP157" s="444"/>
      <c r="JQ157" s="444"/>
      <c r="JR157" s="444"/>
      <c r="JS157" s="444"/>
      <c r="JT157" s="444"/>
      <c r="JU157" s="444"/>
      <c r="JV157" s="444"/>
      <c r="JW157" s="444"/>
      <c r="JX157" s="444"/>
      <c r="JY157" s="444"/>
      <c r="JZ157" s="444"/>
      <c r="KA157" s="444"/>
      <c r="KB157" s="444"/>
      <c r="KC157" s="444"/>
      <c r="KD157" s="444"/>
      <c r="KE157" s="444"/>
      <c r="KF157" s="444"/>
      <c r="KG157" s="444"/>
      <c r="KH157" s="444"/>
      <c r="KI157" s="444"/>
      <c r="KJ157" s="444"/>
      <c r="KK157" s="444"/>
      <c r="KL157" s="444"/>
      <c r="KM157" s="444"/>
      <c r="KN157" s="444"/>
      <c r="KO157" s="444"/>
      <c r="KP157" s="444"/>
      <c r="KQ157" s="444"/>
      <c r="KR157" s="444"/>
      <c r="KS157" s="444"/>
      <c r="KT157" s="444"/>
      <c r="KU157" s="444"/>
      <c r="KV157" s="444"/>
      <c r="KW157" s="444"/>
      <c r="KX157" s="444"/>
      <c r="KY157" s="444"/>
      <c r="KZ157" s="444"/>
      <c r="LA157" s="444"/>
      <c r="LB157" s="444"/>
      <c r="LC157" s="444"/>
      <c r="LD157" s="444"/>
      <c r="LE157" s="444"/>
      <c r="LF157" s="444"/>
      <c r="LG157" s="444"/>
      <c r="LH157" s="444"/>
      <c r="LI157" s="444"/>
      <c r="LJ157" s="444"/>
      <c r="LK157" s="444"/>
      <c r="LL157" s="444"/>
      <c r="LM157" s="444"/>
      <c r="LN157" s="444"/>
      <c r="LO157" s="444"/>
      <c r="LP157" s="444"/>
      <c r="LQ157" s="444"/>
      <c r="LR157" s="444"/>
      <c r="LS157" s="444"/>
      <c r="LT157" s="444"/>
      <c r="LU157" s="444"/>
      <c r="LV157" s="444"/>
      <c r="LW157" s="444"/>
      <c r="LX157" s="444"/>
      <c r="LY157" s="444"/>
      <c r="LZ157" s="444"/>
      <c r="MA157" s="444"/>
      <c r="MB157" s="444"/>
      <c r="MC157" s="444"/>
      <c r="MD157" s="444"/>
      <c r="ME157" s="444"/>
      <c r="MF157" s="444"/>
      <c r="MG157" s="444"/>
      <c r="MH157" s="444"/>
      <c r="MI157" s="444"/>
      <c r="MJ157" s="444"/>
      <c r="MK157" s="444"/>
      <c r="ML157" s="444"/>
      <c r="MM157" s="444"/>
      <c r="MN157" s="444"/>
      <c r="MO157" s="444"/>
      <c r="MP157" s="444"/>
      <c r="MQ157" s="444"/>
      <c r="MR157" s="444"/>
      <c r="MS157" s="444"/>
      <c r="MT157" s="444"/>
      <c r="MU157" s="444"/>
      <c r="MV157" s="444"/>
      <c r="MW157" s="444"/>
      <c r="MX157" s="444"/>
      <c r="MY157" s="444"/>
      <c r="MZ157" s="444"/>
      <c r="NA157" s="444"/>
      <c r="NB157" s="444"/>
      <c r="NC157" s="444"/>
      <c r="ND157" s="444"/>
      <c r="NE157" s="444"/>
      <c r="NF157" s="444"/>
      <c r="NG157" s="444"/>
      <c r="NH157" s="444"/>
      <c r="NI157" s="444"/>
      <c r="NJ157" s="444"/>
      <c r="NK157" s="444"/>
      <c r="NL157" s="444"/>
      <c r="NM157" s="444"/>
      <c r="NN157" s="444"/>
      <c r="NO157" s="444"/>
      <c r="NP157" s="444"/>
      <c r="NQ157" s="444"/>
      <c r="NR157" s="444"/>
      <c r="NS157" s="444"/>
      <c r="NT157" s="444"/>
      <c r="NU157" s="444"/>
      <c r="NV157" s="444"/>
      <c r="NW157" s="444"/>
      <c r="NX157" s="444"/>
      <c r="NY157" s="444"/>
      <c r="NZ157" s="444"/>
      <c r="OA157" s="444"/>
      <c r="OB157" s="444"/>
      <c r="OC157" s="444"/>
      <c r="OD157" s="444"/>
      <c r="OE157" s="444"/>
      <c r="OF157" s="444"/>
      <c r="OG157" s="444"/>
      <c r="OH157" s="444"/>
      <c r="OI157" s="444"/>
      <c r="OJ157" s="444"/>
      <c r="OK157" s="444"/>
      <c r="OL157" s="444"/>
      <c r="OM157" s="444"/>
      <c r="ON157" s="444"/>
      <c r="OO157" s="444"/>
      <c r="OP157" s="444"/>
      <c r="OQ157" s="444"/>
      <c r="OR157" s="444"/>
      <c r="OS157" s="444"/>
      <c r="OT157" s="444"/>
      <c r="OU157" s="444"/>
      <c r="OV157" s="444"/>
      <c r="OW157" s="444"/>
      <c r="OX157" s="444"/>
      <c r="OY157" s="444"/>
      <c r="OZ157" s="444"/>
      <c r="PA157" s="444"/>
      <c r="PB157" s="444"/>
      <c r="PC157" s="444"/>
      <c r="PD157" s="444"/>
      <c r="PE157" s="444"/>
      <c r="PF157" s="444"/>
      <c r="PG157" s="444"/>
      <c r="PH157" s="444"/>
      <c r="PI157" s="444"/>
      <c r="PJ157" s="444"/>
      <c r="PK157" s="444"/>
      <c r="PL157" s="444"/>
      <c r="PM157" s="444"/>
      <c r="PN157" s="444"/>
      <c r="PO157" s="444"/>
      <c r="PP157" s="444"/>
      <c r="PQ157" s="444"/>
      <c r="PR157" s="444"/>
      <c r="PS157" s="444"/>
      <c r="PT157" s="444"/>
      <c r="PU157" s="444"/>
      <c r="PV157" s="444"/>
      <c r="PW157" s="444"/>
      <c r="PX157" s="444"/>
      <c r="PY157" s="444"/>
      <c r="PZ157" s="444"/>
      <c r="QA157" s="444"/>
      <c r="QB157" s="444"/>
      <c r="QC157" s="444"/>
      <c r="QD157" s="444"/>
      <c r="QE157" s="444"/>
      <c r="QF157" s="444"/>
      <c r="QG157" s="444"/>
      <c r="QH157" s="444"/>
      <c r="QI157" s="444"/>
      <c r="QJ157" s="444"/>
      <c r="QK157" s="444"/>
      <c r="QL157" s="444"/>
      <c r="QM157" s="444"/>
      <c r="QN157" s="444"/>
      <c r="QO157" s="444"/>
      <c r="QP157" s="444"/>
      <c r="QQ157" s="444"/>
      <c r="QR157" s="444"/>
      <c r="QS157" s="444"/>
      <c r="QT157" s="444"/>
      <c r="QU157" s="444"/>
      <c r="QV157" s="444"/>
      <c r="QW157" s="444"/>
      <c r="QX157" s="444"/>
      <c r="QY157" s="444"/>
      <c r="QZ157" s="444"/>
      <c r="RA157" s="444"/>
      <c r="RB157" s="444"/>
      <c r="RC157" s="444"/>
      <c r="RD157" s="444"/>
      <c r="RE157" s="444"/>
      <c r="RF157" s="444"/>
      <c r="RG157" s="444"/>
      <c r="RH157" s="444"/>
      <c r="RI157" s="444"/>
      <c r="RJ157" s="444"/>
      <c r="RK157" s="444"/>
      <c r="RL157" s="444"/>
      <c r="RM157" s="444"/>
      <c r="RN157" s="444"/>
      <c r="RO157" s="444"/>
      <c r="RP157" s="444"/>
      <c r="RQ157" s="444"/>
      <c r="RR157" s="444"/>
      <c r="RS157" s="444"/>
      <c r="RT157" s="444"/>
      <c r="RU157" s="444"/>
      <c r="RV157" s="444"/>
      <c r="RW157" s="444"/>
      <c r="RX157" s="444"/>
      <c r="RY157" s="444"/>
      <c r="RZ157" s="444"/>
      <c r="SA157" s="444"/>
      <c r="SB157" s="444"/>
      <c r="SC157" s="444"/>
      <c r="SD157" s="444"/>
      <c r="SE157" s="444"/>
      <c r="SF157" s="444"/>
      <c r="SG157" s="444"/>
      <c r="SH157" s="444"/>
      <c r="SI157" s="444"/>
      <c r="SJ157" s="444"/>
      <c r="SK157" s="444"/>
      <c r="SL157" s="444"/>
      <c r="SM157" s="444"/>
      <c r="SN157" s="444"/>
      <c r="SO157" s="444"/>
      <c r="SP157" s="444"/>
      <c r="SQ157" s="444"/>
      <c r="SR157" s="444"/>
      <c r="SS157" s="444"/>
      <c r="ST157" s="444"/>
      <c r="SU157" s="444"/>
      <c r="SV157" s="444"/>
      <c r="SW157" s="444"/>
      <c r="SX157" s="444"/>
      <c r="SY157" s="444"/>
      <c r="SZ157" s="444"/>
      <c r="TA157" s="444"/>
      <c r="TB157" s="444"/>
      <c r="TC157" s="444"/>
      <c r="TD157" s="444"/>
      <c r="TE157" s="444"/>
      <c r="TF157" s="444"/>
      <c r="TG157" s="444"/>
      <c r="TH157" s="444"/>
      <c r="TI157" s="444"/>
      <c r="TJ157" s="444"/>
      <c r="TK157" s="444"/>
      <c r="TL157" s="444"/>
      <c r="TM157" s="444"/>
      <c r="TN157" s="444"/>
      <c r="TO157" s="444"/>
      <c r="TP157" s="444"/>
      <c r="TQ157" s="444"/>
      <c r="TR157" s="444"/>
      <c r="TS157" s="444"/>
      <c r="TT157" s="444"/>
      <c r="TU157" s="444"/>
      <c r="TV157" s="444"/>
      <c r="TW157" s="444"/>
      <c r="TX157" s="444"/>
      <c r="TY157" s="444"/>
      <c r="TZ157" s="444"/>
      <c r="UA157" s="444"/>
      <c r="UB157" s="444"/>
      <c r="UC157" s="444"/>
      <c r="UD157" s="444"/>
      <c r="UE157" s="444"/>
      <c r="UF157" s="444"/>
      <c r="UG157" s="444"/>
      <c r="UH157" s="444"/>
      <c r="UI157" s="444"/>
      <c r="UJ157" s="444"/>
      <c r="UK157" s="444"/>
      <c r="UL157" s="444"/>
      <c r="UM157" s="444"/>
      <c r="UN157" s="444"/>
      <c r="UO157" s="444"/>
      <c r="UP157" s="444"/>
      <c r="UQ157" s="444"/>
      <c r="UR157" s="444"/>
      <c r="US157" s="444"/>
      <c r="UT157" s="444"/>
      <c r="UU157" s="444"/>
      <c r="UV157" s="444"/>
      <c r="UW157" s="444"/>
      <c r="UX157" s="444"/>
      <c r="UY157" s="444"/>
      <c r="UZ157" s="444"/>
      <c r="VA157" s="444"/>
      <c r="VB157" s="444"/>
      <c r="VC157" s="444"/>
      <c r="VD157" s="444"/>
      <c r="VE157" s="444"/>
      <c r="VF157" s="444"/>
      <c r="VG157" s="444"/>
      <c r="VH157" s="444"/>
      <c r="VI157" s="444"/>
      <c r="VJ157" s="444"/>
      <c r="VK157" s="444"/>
      <c r="VL157" s="444"/>
      <c r="VM157" s="444"/>
      <c r="VN157" s="444"/>
      <c r="VO157" s="444"/>
      <c r="VP157" s="444"/>
      <c r="VQ157" s="444"/>
      <c r="VR157" s="444"/>
      <c r="VS157" s="444"/>
      <c r="VT157" s="444"/>
      <c r="VU157" s="444"/>
      <c r="VV157" s="444"/>
      <c r="VW157" s="444"/>
      <c r="VX157" s="444"/>
      <c r="VY157" s="444"/>
      <c r="VZ157" s="444"/>
      <c r="WA157" s="444"/>
      <c r="WB157" s="444"/>
      <c r="WC157" s="444"/>
      <c r="WD157" s="444"/>
      <c r="WE157" s="444"/>
      <c r="WF157" s="444"/>
      <c r="WG157" s="444"/>
      <c r="WH157" s="444"/>
      <c r="WI157" s="444"/>
      <c r="WJ157" s="444"/>
      <c r="WK157" s="444"/>
      <c r="WL157" s="444"/>
      <c r="WM157" s="444"/>
      <c r="WN157" s="444"/>
      <c r="WO157" s="444"/>
      <c r="WP157" s="444"/>
      <c r="WQ157" s="444"/>
      <c r="WR157" s="444"/>
      <c r="WS157" s="444"/>
      <c r="WT157" s="444"/>
      <c r="WU157" s="444"/>
      <c r="WV157" s="444"/>
      <c r="WW157" s="444"/>
      <c r="WX157" s="444"/>
      <c r="WY157" s="444"/>
      <c r="WZ157" s="444"/>
      <c r="XA157" s="444"/>
      <c r="XB157" s="444"/>
      <c r="XC157" s="444"/>
      <c r="XD157" s="444"/>
      <c r="XE157" s="738"/>
    </row>
    <row r="158" spans="1:631" s="740" customFormat="1">
      <c r="A158" s="738"/>
      <c r="B158" s="945"/>
      <c r="C158" s="946"/>
      <c r="D158" s="946"/>
      <c r="E158" s="739"/>
      <c r="F158" s="908"/>
      <c r="G158" s="947"/>
      <c r="H158" s="947"/>
      <c r="I158" s="909"/>
      <c r="J158" s="910"/>
      <c r="K158" s="989"/>
      <c r="L158" s="990"/>
      <c r="M158" s="991"/>
      <c r="N158" s="991"/>
      <c r="O158" s="991"/>
      <c r="P158" s="991"/>
      <c r="Q158" s="992"/>
      <c r="R158" s="991"/>
      <c r="S158" s="993"/>
      <c r="T158" s="992"/>
      <c r="U158" s="991"/>
      <c r="V158" s="991"/>
      <c r="W158" s="994"/>
      <c r="X158" s="992"/>
      <c r="Y158" s="995"/>
      <c r="Z158" s="996"/>
      <c r="AA158" s="998"/>
      <c r="AB158" s="998"/>
      <c r="AC158" s="444"/>
      <c r="AD158" s="444"/>
      <c r="AE158" s="444"/>
      <c r="AF158" s="444"/>
      <c r="AG158" s="444"/>
      <c r="AH158" s="444"/>
      <c r="AI158" s="444"/>
      <c r="AJ158" s="444"/>
      <c r="AK158" s="444"/>
      <c r="AL158" s="444"/>
      <c r="AM158" s="444"/>
      <c r="AN158" s="444"/>
      <c r="AO158" s="444"/>
      <c r="AP158" s="444"/>
      <c r="AQ158" s="444"/>
      <c r="AR158" s="444"/>
      <c r="AS158" s="444"/>
      <c r="AT158" s="444"/>
      <c r="AU158" s="444"/>
      <c r="AV158" s="444"/>
      <c r="AW158" s="444"/>
      <c r="AX158" s="444"/>
      <c r="AY158" s="444"/>
      <c r="AZ158" s="444"/>
      <c r="BA158" s="444"/>
      <c r="BB158" s="444"/>
      <c r="BC158" s="444"/>
      <c r="BD158" s="444"/>
      <c r="BE158" s="444"/>
      <c r="BF158" s="444"/>
      <c r="BG158" s="444"/>
      <c r="BH158" s="444"/>
      <c r="BI158" s="444"/>
      <c r="BJ158" s="444"/>
      <c r="BK158" s="444"/>
      <c r="BL158" s="444"/>
      <c r="BM158" s="444"/>
      <c r="BN158" s="444"/>
      <c r="BO158" s="444"/>
      <c r="BP158" s="444"/>
      <c r="BQ158" s="444"/>
      <c r="BR158" s="444"/>
      <c r="BS158" s="444"/>
      <c r="BT158" s="444"/>
      <c r="BU158" s="444"/>
      <c r="BV158" s="444"/>
      <c r="BW158" s="444"/>
      <c r="BX158" s="444"/>
      <c r="BY158" s="444"/>
      <c r="BZ158" s="444"/>
      <c r="CA158" s="444"/>
      <c r="CB158" s="444"/>
      <c r="CC158" s="444"/>
      <c r="CD158" s="444"/>
      <c r="CE158" s="444"/>
      <c r="CF158" s="444"/>
      <c r="CG158" s="444"/>
      <c r="CH158" s="444"/>
      <c r="CI158" s="444"/>
      <c r="CJ158" s="444"/>
      <c r="CK158" s="444"/>
      <c r="CL158" s="444"/>
      <c r="CM158" s="444"/>
      <c r="CN158" s="444"/>
      <c r="CO158" s="444"/>
      <c r="CP158" s="444"/>
      <c r="CQ158" s="444"/>
      <c r="CR158" s="444"/>
      <c r="CS158" s="444"/>
      <c r="CT158" s="444"/>
      <c r="CU158" s="444"/>
      <c r="CV158" s="444"/>
      <c r="CW158" s="444"/>
      <c r="CX158" s="444"/>
      <c r="CY158" s="444"/>
      <c r="CZ158" s="444"/>
      <c r="DA158" s="444"/>
      <c r="DB158" s="444"/>
      <c r="DC158" s="444"/>
      <c r="DD158" s="444"/>
      <c r="DE158" s="444"/>
      <c r="DF158" s="444"/>
      <c r="DG158" s="444"/>
      <c r="DH158" s="444"/>
      <c r="DI158" s="444"/>
      <c r="DJ158" s="444"/>
      <c r="DK158" s="444"/>
      <c r="DL158" s="444"/>
      <c r="DM158" s="444"/>
      <c r="DN158" s="444"/>
      <c r="DO158" s="444"/>
      <c r="DP158" s="444"/>
      <c r="DQ158" s="444"/>
      <c r="DR158" s="444"/>
      <c r="DS158" s="444"/>
      <c r="DT158" s="444"/>
      <c r="DU158" s="444"/>
      <c r="DV158" s="444"/>
      <c r="DW158" s="444"/>
      <c r="DX158" s="444"/>
      <c r="DY158" s="444"/>
      <c r="DZ158" s="444"/>
      <c r="EA158" s="444"/>
      <c r="EB158" s="444"/>
      <c r="EC158" s="444"/>
      <c r="ED158" s="444"/>
      <c r="EE158" s="444"/>
      <c r="EF158" s="444"/>
      <c r="EG158" s="444"/>
      <c r="EH158" s="444"/>
      <c r="EI158" s="444"/>
      <c r="EJ158" s="444"/>
      <c r="EK158" s="444"/>
      <c r="EL158" s="444"/>
      <c r="EM158" s="444"/>
      <c r="EN158" s="444"/>
      <c r="EO158" s="444"/>
      <c r="EP158" s="444"/>
      <c r="EQ158" s="444"/>
      <c r="ER158" s="444"/>
      <c r="ES158" s="444"/>
      <c r="ET158" s="444"/>
      <c r="EU158" s="444"/>
      <c r="EV158" s="444"/>
      <c r="EW158" s="444"/>
      <c r="EX158" s="444"/>
      <c r="EY158" s="444"/>
      <c r="EZ158" s="444"/>
      <c r="FA158" s="444"/>
      <c r="FB158" s="444"/>
      <c r="FC158" s="444"/>
      <c r="FD158" s="444"/>
      <c r="FE158" s="444"/>
      <c r="FF158" s="444"/>
      <c r="FG158" s="444"/>
      <c r="FH158" s="444"/>
      <c r="FI158" s="444"/>
      <c r="FJ158" s="444"/>
      <c r="FK158" s="444"/>
      <c r="FL158" s="444"/>
      <c r="FM158" s="444"/>
      <c r="FN158" s="444"/>
      <c r="FO158" s="444"/>
      <c r="FP158" s="444"/>
      <c r="FQ158" s="444"/>
      <c r="FR158" s="444"/>
      <c r="FS158" s="444"/>
      <c r="FT158" s="444"/>
      <c r="FU158" s="444"/>
      <c r="FV158" s="444"/>
      <c r="FW158" s="444"/>
      <c r="FX158" s="444"/>
      <c r="FY158" s="444"/>
      <c r="FZ158" s="444"/>
      <c r="GA158" s="444"/>
      <c r="GB158" s="444"/>
      <c r="GC158" s="444"/>
      <c r="GD158" s="444"/>
      <c r="GE158" s="444"/>
      <c r="GF158" s="444"/>
      <c r="GG158" s="444"/>
      <c r="GH158" s="444"/>
      <c r="GI158" s="444"/>
      <c r="GJ158" s="444"/>
      <c r="GK158" s="444"/>
      <c r="GL158" s="444"/>
      <c r="GM158" s="444"/>
      <c r="GN158" s="444"/>
      <c r="GO158" s="444"/>
      <c r="GP158" s="444"/>
      <c r="GQ158" s="444"/>
      <c r="GR158" s="444"/>
      <c r="GS158" s="444"/>
      <c r="GT158" s="444"/>
      <c r="GU158" s="444"/>
      <c r="GV158" s="444"/>
      <c r="GW158" s="444"/>
      <c r="GX158" s="444"/>
      <c r="GY158" s="444"/>
      <c r="GZ158" s="444"/>
      <c r="HA158" s="444"/>
      <c r="HB158" s="444"/>
      <c r="HC158" s="444"/>
      <c r="HD158" s="444"/>
      <c r="HE158" s="444"/>
      <c r="HF158" s="444"/>
      <c r="HG158" s="444"/>
      <c r="HH158" s="444"/>
      <c r="HI158" s="444"/>
      <c r="HJ158" s="444"/>
      <c r="HK158" s="444"/>
      <c r="HL158" s="444"/>
      <c r="HM158" s="444"/>
      <c r="HN158" s="444"/>
      <c r="HO158" s="444"/>
      <c r="HP158" s="444"/>
      <c r="HQ158" s="444"/>
      <c r="HR158" s="444"/>
      <c r="HS158" s="444"/>
      <c r="HT158" s="444"/>
      <c r="HU158" s="444"/>
      <c r="HV158" s="444"/>
      <c r="HW158" s="444"/>
      <c r="HX158" s="444"/>
      <c r="HY158" s="444"/>
      <c r="HZ158" s="444"/>
      <c r="IA158" s="444"/>
      <c r="IB158" s="444"/>
      <c r="IC158" s="444"/>
      <c r="ID158" s="444"/>
      <c r="IE158" s="444"/>
      <c r="IF158" s="444"/>
      <c r="IG158" s="444"/>
      <c r="IH158" s="444"/>
      <c r="II158" s="444"/>
      <c r="IJ158" s="444"/>
      <c r="IK158" s="444"/>
      <c r="IL158" s="444"/>
      <c r="IM158" s="444"/>
      <c r="IN158" s="444"/>
      <c r="IO158" s="444"/>
      <c r="IP158" s="444"/>
      <c r="IQ158" s="444"/>
      <c r="IR158" s="444"/>
      <c r="IS158" s="444"/>
      <c r="IT158" s="444"/>
      <c r="IU158" s="444"/>
      <c r="IV158" s="444"/>
      <c r="IW158" s="444"/>
      <c r="IX158" s="444"/>
      <c r="IY158" s="444"/>
      <c r="IZ158" s="444"/>
      <c r="JA158" s="444"/>
      <c r="JB158" s="444"/>
      <c r="JC158" s="444"/>
      <c r="JD158" s="444"/>
      <c r="JE158" s="444"/>
      <c r="JF158" s="444"/>
      <c r="JG158" s="444"/>
      <c r="JH158" s="444"/>
      <c r="JI158" s="444"/>
      <c r="JJ158" s="444"/>
      <c r="JK158" s="444"/>
      <c r="JL158" s="444"/>
      <c r="JM158" s="444"/>
      <c r="JN158" s="444"/>
      <c r="JO158" s="444"/>
      <c r="JP158" s="444"/>
      <c r="JQ158" s="444"/>
      <c r="JR158" s="444"/>
      <c r="JS158" s="444"/>
      <c r="JT158" s="444"/>
      <c r="JU158" s="444"/>
      <c r="JV158" s="444"/>
      <c r="JW158" s="444"/>
      <c r="JX158" s="444"/>
      <c r="JY158" s="444"/>
      <c r="JZ158" s="444"/>
      <c r="KA158" s="444"/>
      <c r="KB158" s="444"/>
      <c r="KC158" s="444"/>
      <c r="KD158" s="444"/>
      <c r="KE158" s="444"/>
      <c r="KF158" s="444"/>
      <c r="KG158" s="444"/>
      <c r="KH158" s="444"/>
      <c r="KI158" s="444"/>
      <c r="KJ158" s="444"/>
      <c r="KK158" s="444"/>
      <c r="KL158" s="444"/>
      <c r="KM158" s="444"/>
      <c r="KN158" s="444"/>
      <c r="KO158" s="444"/>
      <c r="KP158" s="444"/>
      <c r="KQ158" s="444"/>
      <c r="KR158" s="444"/>
      <c r="KS158" s="444"/>
      <c r="KT158" s="444"/>
      <c r="KU158" s="444"/>
      <c r="KV158" s="444"/>
      <c r="KW158" s="444"/>
      <c r="KX158" s="444"/>
      <c r="KY158" s="444"/>
      <c r="KZ158" s="444"/>
      <c r="LA158" s="444"/>
      <c r="LB158" s="444"/>
      <c r="LC158" s="444"/>
      <c r="LD158" s="444"/>
      <c r="LE158" s="444"/>
      <c r="LF158" s="444"/>
      <c r="LG158" s="444"/>
      <c r="LH158" s="444"/>
      <c r="LI158" s="444"/>
      <c r="LJ158" s="444"/>
      <c r="LK158" s="444"/>
      <c r="LL158" s="444"/>
      <c r="LM158" s="444"/>
      <c r="LN158" s="444"/>
      <c r="LO158" s="444"/>
      <c r="LP158" s="444"/>
      <c r="LQ158" s="444"/>
      <c r="LR158" s="444"/>
      <c r="LS158" s="444"/>
      <c r="LT158" s="444"/>
      <c r="LU158" s="444"/>
      <c r="LV158" s="444"/>
      <c r="LW158" s="444"/>
      <c r="LX158" s="444"/>
      <c r="LY158" s="444"/>
      <c r="LZ158" s="444"/>
      <c r="MA158" s="444"/>
      <c r="MB158" s="444"/>
      <c r="MC158" s="444"/>
      <c r="MD158" s="444"/>
      <c r="ME158" s="444"/>
      <c r="MF158" s="444"/>
      <c r="MG158" s="444"/>
      <c r="MH158" s="444"/>
      <c r="MI158" s="444"/>
      <c r="MJ158" s="444"/>
      <c r="MK158" s="444"/>
      <c r="ML158" s="444"/>
      <c r="MM158" s="444"/>
      <c r="MN158" s="444"/>
      <c r="MO158" s="444"/>
      <c r="MP158" s="444"/>
      <c r="MQ158" s="444"/>
      <c r="MR158" s="444"/>
      <c r="MS158" s="444"/>
      <c r="MT158" s="444"/>
      <c r="MU158" s="444"/>
      <c r="MV158" s="444"/>
      <c r="MW158" s="444"/>
      <c r="MX158" s="444"/>
      <c r="MY158" s="444"/>
      <c r="MZ158" s="444"/>
      <c r="NA158" s="444"/>
      <c r="NB158" s="444"/>
      <c r="NC158" s="444"/>
      <c r="ND158" s="444"/>
      <c r="NE158" s="444"/>
      <c r="NF158" s="444"/>
      <c r="NG158" s="444"/>
      <c r="NH158" s="444"/>
      <c r="NI158" s="444"/>
      <c r="NJ158" s="444"/>
      <c r="NK158" s="444"/>
      <c r="NL158" s="444"/>
      <c r="NM158" s="444"/>
      <c r="NN158" s="444"/>
      <c r="NO158" s="444"/>
      <c r="NP158" s="444"/>
      <c r="NQ158" s="444"/>
      <c r="NR158" s="444"/>
      <c r="NS158" s="444"/>
      <c r="NT158" s="444"/>
      <c r="NU158" s="444"/>
      <c r="NV158" s="444"/>
      <c r="NW158" s="444"/>
      <c r="NX158" s="444"/>
      <c r="NY158" s="444"/>
      <c r="NZ158" s="444"/>
      <c r="OA158" s="444"/>
      <c r="OB158" s="444"/>
      <c r="OC158" s="444"/>
      <c r="OD158" s="444"/>
      <c r="OE158" s="444"/>
      <c r="OF158" s="444"/>
      <c r="OG158" s="444"/>
      <c r="OH158" s="444"/>
      <c r="OI158" s="444"/>
      <c r="OJ158" s="444"/>
      <c r="OK158" s="444"/>
      <c r="OL158" s="444"/>
      <c r="OM158" s="444"/>
      <c r="ON158" s="444"/>
      <c r="OO158" s="444"/>
      <c r="OP158" s="444"/>
      <c r="OQ158" s="444"/>
      <c r="OR158" s="444"/>
      <c r="OS158" s="444"/>
      <c r="OT158" s="444"/>
      <c r="OU158" s="444"/>
      <c r="OV158" s="444"/>
      <c r="OW158" s="444"/>
      <c r="OX158" s="444"/>
      <c r="OY158" s="444"/>
      <c r="OZ158" s="444"/>
      <c r="PA158" s="444"/>
      <c r="PB158" s="444"/>
      <c r="PC158" s="444"/>
      <c r="PD158" s="444"/>
      <c r="PE158" s="444"/>
      <c r="PF158" s="444"/>
      <c r="PG158" s="444"/>
      <c r="PH158" s="444"/>
      <c r="PI158" s="444"/>
      <c r="PJ158" s="444"/>
      <c r="PK158" s="444"/>
      <c r="PL158" s="444"/>
      <c r="PM158" s="444"/>
      <c r="PN158" s="444"/>
      <c r="PO158" s="444"/>
      <c r="PP158" s="444"/>
      <c r="PQ158" s="444"/>
      <c r="PR158" s="444"/>
      <c r="PS158" s="444"/>
      <c r="PT158" s="444"/>
      <c r="PU158" s="444"/>
      <c r="PV158" s="444"/>
      <c r="PW158" s="444"/>
      <c r="PX158" s="444"/>
      <c r="PY158" s="444"/>
      <c r="PZ158" s="444"/>
      <c r="QA158" s="444"/>
      <c r="QB158" s="444"/>
      <c r="QC158" s="444"/>
      <c r="QD158" s="444"/>
      <c r="QE158" s="444"/>
      <c r="QF158" s="444"/>
      <c r="QG158" s="444"/>
      <c r="QH158" s="444"/>
      <c r="QI158" s="444"/>
      <c r="QJ158" s="444"/>
      <c r="QK158" s="444"/>
      <c r="QL158" s="444"/>
      <c r="QM158" s="444"/>
      <c r="QN158" s="444"/>
      <c r="QO158" s="444"/>
      <c r="QP158" s="444"/>
      <c r="QQ158" s="444"/>
      <c r="QR158" s="444"/>
      <c r="QS158" s="444"/>
      <c r="QT158" s="444"/>
      <c r="QU158" s="444"/>
      <c r="QV158" s="444"/>
      <c r="QW158" s="444"/>
      <c r="QX158" s="444"/>
      <c r="QY158" s="444"/>
      <c r="QZ158" s="444"/>
      <c r="RA158" s="444"/>
      <c r="RB158" s="444"/>
      <c r="RC158" s="444"/>
      <c r="RD158" s="444"/>
      <c r="RE158" s="444"/>
      <c r="RF158" s="444"/>
      <c r="RG158" s="444"/>
      <c r="RH158" s="444"/>
      <c r="RI158" s="444"/>
      <c r="RJ158" s="444"/>
      <c r="RK158" s="444"/>
      <c r="RL158" s="444"/>
      <c r="RM158" s="444"/>
      <c r="RN158" s="444"/>
      <c r="RO158" s="444"/>
      <c r="RP158" s="444"/>
      <c r="RQ158" s="444"/>
      <c r="RR158" s="444"/>
      <c r="RS158" s="444"/>
      <c r="RT158" s="444"/>
      <c r="RU158" s="444"/>
      <c r="RV158" s="444"/>
      <c r="RW158" s="444"/>
      <c r="RX158" s="444"/>
      <c r="RY158" s="444"/>
      <c r="RZ158" s="444"/>
      <c r="SA158" s="444"/>
      <c r="SB158" s="444"/>
      <c r="SC158" s="444"/>
      <c r="SD158" s="444"/>
      <c r="SE158" s="444"/>
      <c r="SF158" s="444"/>
      <c r="SG158" s="444"/>
      <c r="SH158" s="444"/>
      <c r="SI158" s="444"/>
      <c r="SJ158" s="444"/>
      <c r="SK158" s="444"/>
      <c r="SL158" s="444"/>
      <c r="SM158" s="444"/>
      <c r="SN158" s="444"/>
      <c r="SO158" s="444"/>
      <c r="SP158" s="444"/>
      <c r="SQ158" s="444"/>
      <c r="SR158" s="444"/>
      <c r="SS158" s="444"/>
      <c r="ST158" s="444"/>
      <c r="SU158" s="444"/>
      <c r="SV158" s="444"/>
      <c r="SW158" s="444"/>
      <c r="SX158" s="444"/>
      <c r="SY158" s="444"/>
      <c r="SZ158" s="444"/>
      <c r="TA158" s="444"/>
      <c r="TB158" s="444"/>
      <c r="TC158" s="444"/>
      <c r="TD158" s="444"/>
      <c r="TE158" s="444"/>
      <c r="TF158" s="444"/>
      <c r="TG158" s="444"/>
      <c r="TH158" s="444"/>
      <c r="TI158" s="444"/>
      <c r="TJ158" s="444"/>
      <c r="TK158" s="444"/>
      <c r="TL158" s="444"/>
      <c r="TM158" s="444"/>
      <c r="TN158" s="444"/>
      <c r="TO158" s="444"/>
      <c r="TP158" s="444"/>
      <c r="TQ158" s="444"/>
      <c r="TR158" s="444"/>
      <c r="TS158" s="444"/>
      <c r="TT158" s="444"/>
      <c r="TU158" s="444"/>
      <c r="TV158" s="444"/>
      <c r="TW158" s="444"/>
      <c r="TX158" s="444"/>
      <c r="TY158" s="444"/>
      <c r="TZ158" s="444"/>
      <c r="UA158" s="444"/>
      <c r="UB158" s="444"/>
      <c r="UC158" s="444"/>
      <c r="UD158" s="444"/>
      <c r="UE158" s="444"/>
      <c r="UF158" s="444"/>
      <c r="UG158" s="444"/>
      <c r="UH158" s="444"/>
      <c r="UI158" s="444"/>
      <c r="UJ158" s="444"/>
      <c r="UK158" s="444"/>
      <c r="UL158" s="444"/>
      <c r="UM158" s="444"/>
      <c r="UN158" s="444"/>
      <c r="UO158" s="444"/>
      <c r="UP158" s="444"/>
      <c r="UQ158" s="444"/>
      <c r="UR158" s="444"/>
      <c r="US158" s="444"/>
      <c r="UT158" s="444"/>
      <c r="UU158" s="444"/>
      <c r="UV158" s="444"/>
      <c r="UW158" s="444"/>
      <c r="UX158" s="444"/>
      <c r="UY158" s="444"/>
      <c r="UZ158" s="444"/>
      <c r="VA158" s="444"/>
      <c r="VB158" s="444"/>
      <c r="VC158" s="444"/>
      <c r="VD158" s="444"/>
      <c r="VE158" s="444"/>
      <c r="VF158" s="444"/>
      <c r="VG158" s="444"/>
      <c r="VH158" s="444"/>
      <c r="VI158" s="444"/>
      <c r="VJ158" s="444"/>
      <c r="VK158" s="444"/>
      <c r="VL158" s="444"/>
      <c r="VM158" s="444"/>
      <c r="VN158" s="444"/>
      <c r="VO158" s="444"/>
      <c r="VP158" s="444"/>
      <c r="VQ158" s="444"/>
      <c r="VR158" s="444"/>
      <c r="VS158" s="444"/>
      <c r="VT158" s="444"/>
      <c r="VU158" s="444"/>
      <c r="VV158" s="444"/>
      <c r="VW158" s="444"/>
      <c r="VX158" s="444"/>
      <c r="VY158" s="444"/>
      <c r="VZ158" s="444"/>
      <c r="WA158" s="444"/>
      <c r="WB158" s="444"/>
      <c r="WC158" s="444"/>
      <c r="WD158" s="444"/>
      <c r="WE158" s="444"/>
      <c r="WF158" s="444"/>
      <c r="WG158" s="444"/>
      <c r="WH158" s="444"/>
      <c r="WI158" s="444"/>
      <c r="WJ158" s="444"/>
      <c r="WK158" s="444"/>
      <c r="WL158" s="444"/>
      <c r="WM158" s="444"/>
      <c r="WN158" s="444"/>
      <c r="WO158" s="444"/>
      <c r="WP158" s="444"/>
      <c r="WQ158" s="444"/>
      <c r="WR158" s="444"/>
      <c r="WS158" s="444"/>
      <c r="WT158" s="444"/>
      <c r="WU158" s="444"/>
      <c r="WV158" s="444"/>
      <c r="WW158" s="444"/>
      <c r="WX158" s="444"/>
      <c r="WY158" s="444"/>
      <c r="WZ158" s="444"/>
      <c r="XA158" s="444"/>
      <c r="XB158" s="444"/>
      <c r="XC158" s="444"/>
      <c r="XD158" s="444"/>
      <c r="XE158" s="738"/>
    </row>
    <row r="159" spans="1:631" s="740" customFormat="1">
      <c r="A159" s="738"/>
      <c r="B159" s="945"/>
      <c r="C159" s="946"/>
      <c r="D159" s="946"/>
      <c r="E159" s="739"/>
      <c r="F159" s="908"/>
      <c r="G159" s="947"/>
      <c r="H159" s="947"/>
      <c r="I159" s="909"/>
      <c r="J159" s="910"/>
      <c r="K159" s="989"/>
      <c r="L159" s="1114"/>
      <c r="M159" s="991"/>
      <c r="N159" s="991"/>
      <c r="O159" s="992"/>
      <c r="P159" s="991"/>
      <c r="Q159" s="993"/>
      <c r="R159" s="992"/>
      <c r="S159" s="991"/>
      <c r="T159" s="991"/>
      <c r="U159" s="994"/>
      <c r="V159" s="992"/>
      <c r="W159" s="995"/>
      <c r="X159" s="996"/>
      <c r="Y159" s="444"/>
      <c r="Z159" s="444"/>
      <c r="AA159" s="444"/>
      <c r="AB159" s="444"/>
      <c r="AC159" s="444"/>
      <c r="AD159" s="444"/>
      <c r="AE159" s="444"/>
      <c r="AF159" s="444"/>
      <c r="AG159" s="444"/>
      <c r="AH159" s="444"/>
      <c r="AI159" s="444"/>
      <c r="AJ159" s="444"/>
      <c r="AK159" s="444"/>
      <c r="AL159" s="444"/>
      <c r="AM159" s="444"/>
      <c r="AN159" s="444"/>
      <c r="AO159" s="444"/>
      <c r="AP159" s="444"/>
      <c r="AQ159" s="444"/>
      <c r="AR159" s="444"/>
      <c r="AS159" s="444"/>
      <c r="AT159" s="444"/>
      <c r="AU159" s="444"/>
      <c r="AV159" s="444"/>
      <c r="AW159" s="444"/>
      <c r="AX159" s="444"/>
      <c r="AY159" s="444"/>
      <c r="AZ159" s="444"/>
      <c r="BA159" s="444"/>
      <c r="BB159" s="444"/>
      <c r="BC159" s="444"/>
      <c r="BD159" s="444"/>
      <c r="BE159" s="444"/>
      <c r="BF159" s="444"/>
      <c r="BG159" s="444"/>
      <c r="BH159" s="444"/>
      <c r="BI159" s="444"/>
      <c r="BJ159" s="444"/>
      <c r="BK159" s="444"/>
      <c r="BL159" s="444"/>
      <c r="BM159" s="444"/>
      <c r="BN159" s="444"/>
      <c r="BO159" s="444"/>
      <c r="BP159" s="444"/>
      <c r="BQ159" s="444"/>
      <c r="BR159" s="444"/>
      <c r="BS159" s="444"/>
      <c r="BT159" s="444"/>
      <c r="BU159" s="444"/>
      <c r="BV159" s="444"/>
      <c r="BW159" s="444"/>
      <c r="BX159" s="444"/>
      <c r="BY159" s="444"/>
      <c r="BZ159" s="444"/>
      <c r="CA159" s="444"/>
      <c r="CB159" s="444"/>
      <c r="CC159" s="444"/>
      <c r="CD159" s="444"/>
      <c r="CE159" s="444"/>
      <c r="CF159" s="444"/>
      <c r="CG159" s="444"/>
      <c r="CH159" s="444"/>
      <c r="CI159" s="444"/>
      <c r="CJ159" s="444"/>
      <c r="CK159" s="444"/>
      <c r="CL159" s="444"/>
      <c r="CM159" s="444"/>
      <c r="CN159" s="444"/>
      <c r="CO159" s="444"/>
      <c r="CP159" s="444"/>
      <c r="CQ159" s="444"/>
      <c r="CR159" s="444"/>
      <c r="CS159" s="444"/>
      <c r="CT159" s="444"/>
      <c r="CU159" s="444"/>
      <c r="CV159" s="444"/>
      <c r="CW159" s="444"/>
      <c r="CX159" s="444"/>
      <c r="CY159" s="444"/>
      <c r="CZ159" s="444"/>
      <c r="DA159" s="444"/>
      <c r="DB159" s="444"/>
      <c r="DC159" s="444"/>
      <c r="DD159" s="444"/>
      <c r="DE159" s="444"/>
      <c r="DF159" s="444"/>
      <c r="DG159" s="444"/>
      <c r="DH159" s="444"/>
      <c r="DI159" s="444"/>
      <c r="DJ159" s="444"/>
      <c r="DK159" s="444"/>
      <c r="DL159" s="444"/>
      <c r="DM159" s="444"/>
      <c r="DN159" s="444"/>
      <c r="DO159" s="444"/>
      <c r="DP159" s="444"/>
      <c r="DQ159" s="444"/>
      <c r="DR159" s="444"/>
      <c r="DS159" s="444"/>
      <c r="DT159" s="444"/>
      <c r="DU159" s="444"/>
      <c r="DV159" s="444"/>
      <c r="DW159" s="444"/>
      <c r="DX159" s="444"/>
      <c r="DY159" s="444"/>
      <c r="DZ159" s="444"/>
      <c r="EA159" s="444"/>
      <c r="EB159" s="444"/>
      <c r="EC159" s="444"/>
      <c r="ED159" s="444"/>
      <c r="EE159" s="444"/>
      <c r="EF159" s="444"/>
      <c r="EG159" s="444"/>
      <c r="EH159" s="444"/>
      <c r="EI159" s="444"/>
      <c r="EJ159" s="444"/>
      <c r="EK159" s="444"/>
      <c r="EL159" s="444"/>
      <c r="EM159" s="444"/>
      <c r="EN159" s="444"/>
      <c r="EO159" s="444"/>
      <c r="EP159" s="444"/>
      <c r="EQ159" s="444"/>
      <c r="ER159" s="444"/>
      <c r="ES159" s="444"/>
      <c r="ET159" s="444"/>
      <c r="EU159" s="444"/>
      <c r="EV159" s="444"/>
      <c r="EW159" s="444"/>
      <c r="EX159" s="444"/>
      <c r="EY159" s="444"/>
      <c r="EZ159" s="444"/>
      <c r="FA159" s="444"/>
      <c r="FB159" s="444"/>
      <c r="FC159" s="444"/>
      <c r="FD159" s="444"/>
      <c r="FE159" s="444"/>
      <c r="FF159" s="444"/>
      <c r="FG159" s="444"/>
      <c r="FH159" s="444"/>
      <c r="FI159" s="444"/>
      <c r="FJ159" s="444"/>
      <c r="FK159" s="444"/>
      <c r="FL159" s="444"/>
      <c r="FM159" s="444"/>
      <c r="FN159" s="444"/>
      <c r="FO159" s="444"/>
      <c r="FP159" s="444"/>
      <c r="FQ159" s="444"/>
      <c r="FR159" s="444"/>
      <c r="FS159" s="444"/>
      <c r="FT159" s="444"/>
      <c r="FU159" s="444"/>
      <c r="FV159" s="444"/>
      <c r="FW159" s="444"/>
      <c r="FX159" s="444"/>
      <c r="FY159" s="444"/>
      <c r="FZ159" s="444"/>
      <c r="GA159" s="444"/>
      <c r="GB159" s="444"/>
      <c r="GC159" s="444"/>
      <c r="GD159" s="444"/>
      <c r="GE159" s="444"/>
      <c r="GF159" s="444"/>
      <c r="GG159" s="444"/>
      <c r="GH159" s="444"/>
      <c r="GI159" s="444"/>
      <c r="GJ159" s="444"/>
      <c r="GK159" s="444"/>
      <c r="GL159" s="444"/>
      <c r="GM159" s="444"/>
      <c r="GN159" s="444"/>
      <c r="GO159" s="444"/>
      <c r="GP159" s="444"/>
      <c r="GQ159" s="444"/>
      <c r="GR159" s="444"/>
      <c r="GS159" s="444"/>
      <c r="GT159" s="444"/>
      <c r="GU159" s="444"/>
      <c r="GV159" s="444"/>
      <c r="GW159" s="444"/>
      <c r="GX159" s="444"/>
      <c r="GY159" s="444"/>
      <c r="GZ159" s="444"/>
      <c r="HA159" s="444"/>
      <c r="HB159" s="444"/>
      <c r="HC159" s="444"/>
      <c r="HD159" s="444"/>
      <c r="HE159" s="444"/>
      <c r="HF159" s="444"/>
      <c r="HG159" s="444"/>
      <c r="HH159" s="444"/>
      <c r="HI159" s="444"/>
      <c r="HJ159" s="444"/>
      <c r="HK159" s="444"/>
      <c r="HL159" s="444"/>
      <c r="HM159" s="444"/>
      <c r="HN159" s="444"/>
      <c r="HO159" s="444"/>
      <c r="HP159" s="444"/>
      <c r="HQ159" s="444"/>
      <c r="HR159" s="444"/>
      <c r="HS159" s="444"/>
      <c r="HT159" s="444"/>
      <c r="HU159" s="444"/>
      <c r="HV159" s="444"/>
      <c r="HW159" s="444"/>
      <c r="HX159" s="444"/>
      <c r="HY159" s="444"/>
      <c r="HZ159" s="444"/>
      <c r="IA159" s="444"/>
      <c r="IB159" s="444"/>
      <c r="IC159" s="444"/>
      <c r="ID159" s="444"/>
      <c r="IE159" s="444"/>
      <c r="IF159" s="444"/>
      <c r="IG159" s="444"/>
      <c r="IH159" s="444"/>
      <c r="II159" s="444"/>
      <c r="IJ159" s="444"/>
      <c r="IK159" s="444"/>
      <c r="IL159" s="444"/>
      <c r="IM159" s="444"/>
      <c r="IN159" s="444"/>
      <c r="IO159" s="444"/>
      <c r="IP159" s="444"/>
      <c r="IQ159" s="444"/>
      <c r="IR159" s="444"/>
      <c r="IS159" s="444"/>
      <c r="IT159" s="444"/>
      <c r="IU159" s="444"/>
      <c r="IV159" s="444"/>
      <c r="IW159" s="444"/>
      <c r="IX159" s="444"/>
      <c r="IY159" s="444"/>
      <c r="IZ159" s="444"/>
      <c r="JA159" s="444"/>
      <c r="JB159" s="444"/>
      <c r="JC159" s="444"/>
      <c r="JD159" s="444"/>
      <c r="JE159" s="444"/>
      <c r="JF159" s="444"/>
      <c r="JG159" s="444"/>
      <c r="JH159" s="444"/>
      <c r="JI159" s="444"/>
      <c r="JJ159" s="444"/>
      <c r="JK159" s="444"/>
      <c r="JL159" s="444"/>
      <c r="JM159" s="444"/>
      <c r="JN159" s="444"/>
      <c r="JO159" s="444"/>
      <c r="JP159" s="444"/>
      <c r="JQ159" s="444"/>
      <c r="JR159" s="444"/>
      <c r="JS159" s="444"/>
      <c r="JT159" s="444"/>
      <c r="JU159" s="444"/>
      <c r="JV159" s="444"/>
      <c r="JW159" s="444"/>
      <c r="JX159" s="444"/>
      <c r="JY159" s="444"/>
      <c r="JZ159" s="444"/>
      <c r="KA159" s="444"/>
      <c r="KB159" s="444"/>
      <c r="KC159" s="444"/>
      <c r="KD159" s="444"/>
      <c r="KE159" s="444"/>
      <c r="KF159" s="444"/>
      <c r="KG159" s="444"/>
      <c r="KH159" s="444"/>
      <c r="KI159" s="444"/>
      <c r="KJ159" s="444"/>
      <c r="KK159" s="444"/>
      <c r="KL159" s="444"/>
      <c r="KM159" s="444"/>
      <c r="KN159" s="444"/>
      <c r="KO159" s="444"/>
      <c r="KP159" s="444"/>
      <c r="KQ159" s="444"/>
      <c r="KR159" s="444"/>
      <c r="KS159" s="444"/>
      <c r="KT159" s="444"/>
      <c r="KU159" s="444"/>
      <c r="KV159" s="444"/>
      <c r="KW159" s="444"/>
      <c r="KX159" s="444"/>
      <c r="KY159" s="444"/>
      <c r="KZ159" s="444"/>
      <c r="LA159" s="444"/>
      <c r="LB159" s="444"/>
      <c r="LC159" s="444"/>
      <c r="LD159" s="444"/>
      <c r="LE159" s="444"/>
      <c r="LF159" s="444"/>
      <c r="LG159" s="444"/>
      <c r="LH159" s="444"/>
      <c r="LI159" s="444"/>
      <c r="LJ159" s="444"/>
      <c r="LK159" s="444"/>
      <c r="LL159" s="444"/>
      <c r="LM159" s="444"/>
      <c r="LN159" s="444"/>
      <c r="LO159" s="444"/>
      <c r="LP159" s="444"/>
      <c r="LQ159" s="444"/>
      <c r="LR159" s="444"/>
      <c r="LS159" s="444"/>
      <c r="LT159" s="444"/>
      <c r="LU159" s="444"/>
      <c r="LV159" s="444"/>
      <c r="LW159" s="444"/>
      <c r="LX159" s="444"/>
      <c r="LY159" s="444"/>
      <c r="LZ159" s="444"/>
      <c r="MA159" s="444"/>
      <c r="MB159" s="444"/>
      <c r="MC159" s="444"/>
      <c r="MD159" s="444"/>
      <c r="ME159" s="444"/>
      <c r="MF159" s="444"/>
      <c r="MG159" s="444"/>
      <c r="MH159" s="444"/>
      <c r="MI159" s="444"/>
      <c r="MJ159" s="444"/>
      <c r="MK159" s="444"/>
      <c r="ML159" s="444"/>
      <c r="MM159" s="444"/>
      <c r="MN159" s="444"/>
      <c r="MO159" s="444"/>
      <c r="MP159" s="444"/>
      <c r="MQ159" s="444"/>
      <c r="MR159" s="444"/>
      <c r="MS159" s="444"/>
      <c r="MT159" s="444"/>
      <c r="MU159" s="444"/>
      <c r="MV159" s="444"/>
      <c r="MW159" s="444"/>
      <c r="MX159" s="444"/>
      <c r="MY159" s="444"/>
      <c r="MZ159" s="444"/>
      <c r="NA159" s="444"/>
      <c r="NB159" s="444"/>
      <c r="NC159" s="444"/>
      <c r="ND159" s="444"/>
      <c r="NE159" s="444"/>
      <c r="NF159" s="444"/>
      <c r="NG159" s="444"/>
      <c r="NH159" s="444"/>
      <c r="NI159" s="444"/>
      <c r="NJ159" s="444"/>
      <c r="NK159" s="444"/>
      <c r="NL159" s="444"/>
      <c r="NM159" s="444"/>
      <c r="NN159" s="444"/>
      <c r="NO159" s="444"/>
      <c r="NP159" s="444"/>
      <c r="NQ159" s="444"/>
      <c r="NR159" s="444"/>
      <c r="NS159" s="444"/>
      <c r="NT159" s="444"/>
      <c r="NU159" s="444"/>
      <c r="NV159" s="444"/>
      <c r="NW159" s="444"/>
      <c r="NX159" s="444"/>
      <c r="NY159" s="444"/>
      <c r="NZ159" s="444"/>
      <c r="OA159" s="444"/>
      <c r="OB159" s="444"/>
      <c r="OC159" s="444"/>
      <c r="OD159" s="444"/>
      <c r="OE159" s="444"/>
      <c r="OF159" s="444"/>
      <c r="OG159" s="444"/>
      <c r="OH159" s="444"/>
      <c r="OI159" s="444"/>
      <c r="OJ159" s="444"/>
      <c r="OK159" s="444"/>
      <c r="OL159" s="444"/>
      <c r="OM159" s="444"/>
      <c r="ON159" s="444"/>
      <c r="OO159" s="444"/>
      <c r="OP159" s="444"/>
      <c r="OQ159" s="444"/>
      <c r="OR159" s="444"/>
      <c r="OS159" s="444"/>
      <c r="OT159" s="444"/>
      <c r="OU159" s="444"/>
      <c r="OV159" s="444"/>
      <c r="OW159" s="444"/>
      <c r="OX159" s="444"/>
      <c r="OY159" s="444"/>
      <c r="OZ159" s="444"/>
      <c r="PA159" s="444"/>
      <c r="PB159" s="444"/>
      <c r="PC159" s="444"/>
      <c r="PD159" s="444"/>
      <c r="PE159" s="444"/>
      <c r="PF159" s="444"/>
      <c r="PG159" s="444"/>
      <c r="PH159" s="444"/>
      <c r="PI159" s="444"/>
      <c r="PJ159" s="444"/>
      <c r="PK159" s="444"/>
      <c r="PL159" s="444"/>
      <c r="PM159" s="444"/>
      <c r="PN159" s="444"/>
      <c r="PO159" s="444"/>
      <c r="PP159" s="444"/>
      <c r="PQ159" s="444"/>
      <c r="PR159" s="444"/>
      <c r="PS159" s="444"/>
      <c r="PT159" s="444"/>
      <c r="PU159" s="444"/>
      <c r="PV159" s="444"/>
      <c r="PW159" s="444"/>
      <c r="PX159" s="444"/>
      <c r="PY159" s="444"/>
      <c r="PZ159" s="444"/>
      <c r="QA159" s="444"/>
      <c r="QB159" s="444"/>
      <c r="QC159" s="444"/>
      <c r="QD159" s="444"/>
      <c r="QE159" s="444"/>
      <c r="QF159" s="444"/>
      <c r="QG159" s="444"/>
      <c r="QH159" s="444"/>
      <c r="QI159" s="444"/>
      <c r="QJ159" s="444"/>
      <c r="QK159" s="444"/>
      <c r="QL159" s="444"/>
      <c r="QM159" s="444"/>
      <c r="QN159" s="444"/>
      <c r="QO159" s="444"/>
      <c r="QP159" s="444"/>
      <c r="QQ159" s="444"/>
      <c r="QR159" s="444"/>
      <c r="QS159" s="444"/>
      <c r="QT159" s="444"/>
      <c r="QU159" s="444"/>
      <c r="QV159" s="444"/>
      <c r="QW159" s="444"/>
      <c r="QX159" s="444"/>
      <c r="QY159" s="444"/>
      <c r="QZ159" s="444"/>
      <c r="RA159" s="444"/>
      <c r="RB159" s="444"/>
      <c r="RC159" s="444"/>
      <c r="RD159" s="444"/>
      <c r="RE159" s="444"/>
      <c r="RF159" s="444"/>
      <c r="RG159" s="444"/>
      <c r="RH159" s="444"/>
      <c r="RI159" s="444"/>
      <c r="RJ159" s="444"/>
      <c r="RK159" s="444"/>
      <c r="RL159" s="444"/>
      <c r="RM159" s="444"/>
      <c r="RN159" s="444"/>
      <c r="RO159" s="444"/>
      <c r="RP159" s="444"/>
      <c r="RQ159" s="444"/>
      <c r="RR159" s="444"/>
      <c r="RS159" s="444"/>
      <c r="RT159" s="444"/>
      <c r="RU159" s="444"/>
      <c r="RV159" s="444"/>
      <c r="RW159" s="444"/>
      <c r="RX159" s="444"/>
      <c r="RY159" s="444"/>
      <c r="RZ159" s="444"/>
      <c r="SA159" s="444"/>
      <c r="SB159" s="444"/>
      <c r="SC159" s="444"/>
      <c r="SD159" s="444"/>
      <c r="SE159" s="444"/>
      <c r="SF159" s="444"/>
      <c r="SG159" s="444"/>
      <c r="SH159" s="444"/>
      <c r="SI159" s="444"/>
      <c r="SJ159" s="444"/>
      <c r="SK159" s="444"/>
      <c r="SL159" s="444"/>
      <c r="SM159" s="444"/>
      <c r="SN159" s="444"/>
      <c r="SO159" s="444"/>
      <c r="SP159" s="444"/>
      <c r="SQ159" s="444"/>
      <c r="SR159" s="444"/>
      <c r="SS159" s="444"/>
      <c r="ST159" s="444"/>
      <c r="SU159" s="444"/>
      <c r="SV159" s="444"/>
      <c r="SW159" s="444"/>
      <c r="SX159" s="444"/>
      <c r="SY159" s="444"/>
      <c r="SZ159" s="444"/>
      <c r="TA159" s="444"/>
      <c r="TB159" s="444"/>
      <c r="TC159" s="444"/>
      <c r="TD159" s="444"/>
      <c r="TE159" s="444"/>
      <c r="TF159" s="444"/>
      <c r="TG159" s="444"/>
      <c r="TH159" s="444"/>
      <c r="TI159" s="444"/>
      <c r="TJ159" s="444"/>
      <c r="TK159" s="444"/>
      <c r="TL159" s="444"/>
      <c r="TM159" s="444"/>
      <c r="TN159" s="444"/>
      <c r="TO159" s="444"/>
      <c r="TP159" s="444"/>
      <c r="TQ159" s="444"/>
      <c r="TR159" s="444"/>
      <c r="TS159" s="444"/>
      <c r="TT159" s="444"/>
      <c r="TU159" s="444"/>
      <c r="TV159" s="444"/>
      <c r="TW159" s="444"/>
      <c r="TX159" s="444"/>
      <c r="TY159" s="444"/>
      <c r="TZ159" s="444"/>
      <c r="UA159" s="444"/>
      <c r="UB159" s="444"/>
      <c r="UC159" s="444"/>
      <c r="UD159" s="444"/>
      <c r="UE159" s="444"/>
      <c r="UF159" s="444"/>
      <c r="UG159" s="444"/>
      <c r="UH159" s="444"/>
      <c r="UI159" s="444"/>
      <c r="UJ159" s="444"/>
      <c r="UK159" s="444"/>
      <c r="UL159" s="444"/>
      <c r="UM159" s="444"/>
      <c r="UN159" s="444"/>
      <c r="UO159" s="444"/>
      <c r="UP159" s="444"/>
      <c r="UQ159" s="444"/>
      <c r="UR159" s="444"/>
      <c r="US159" s="444"/>
      <c r="UT159" s="444"/>
      <c r="UU159" s="444"/>
      <c r="UV159" s="444"/>
      <c r="UW159" s="444"/>
      <c r="UX159" s="444"/>
      <c r="UY159" s="444"/>
      <c r="UZ159" s="444"/>
      <c r="VA159" s="444"/>
      <c r="VB159" s="444"/>
      <c r="VC159" s="444"/>
      <c r="VD159" s="444"/>
      <c r="VE159" s="444"/>
      <c r="VF159" s="444"/>
      <c r="VG159" s="444"/>
      <c r="VH159" s="444"/>
      <c r="VI159" s="444"/>
      <c r="VJ159" s="444"/>
      <c r="VK159" s="444"/>
      <c r="VL159" s="444"/>
      <c r="VM159" s="444"/>
      <c r="VN159" s="444"/>
      <c r="VO159" s="444"/>
      <c r="VP159" s="444"/>
      <c r="VQ159" s="444"/>
      <c r="VR159" s="444"/>
      <c r="VS159" s="444"/>
      <c r="VT159" s="444"/>
      <c r="VU159" s="444"/>
      <c r="VV159" s="444"/>
      <c r="VW159" s="444"/>
      <c r="VX159" s="444"/>
      <c r="VY159" s="444"/>
      <c r="VZ159" s="444"/>
      <c r="WA159" s="444"/>
      <c r="WB159" s="444"/>
      <c r="WC159" s="444"/>
      <c r="WD159" s="444"/>
      <c r="WE159" s="444"/>
      <c r="WF159" s="444"/>
      <c r="WG159" s="444"/>
      <c r="WH159" s="444"/>
      <c r="WI159" s="444"/>
      <c r="WJ159" s="444"/>
      <c r="WK159" s="444"/>
      <c r="WL159" s="444"/>
      <c r="WM159" s="444"/>
      <c r="WN159" s="444"/>
      <c r="WO159" s="444"/>
      <c r="WP159" s="444"/>
      <c r="WQ159" s="444"/>
      <c r="WR159" s="444"/>
      <c r="WS159" s="444"/>
      <c r="WT159" s="444"/>
      <c r="WU159" s="444"/>
      <c r="WV159" s="444"/>
      <c r="WW159" s="444"/>
      <c r="WX159" s="444"/>
      <c r="WY159" s="444"/>
      <c r="WZ159" s="444"/>
      <c r="XA159" s="444"/>
      <c r="XB159" s="444"/>
      <c r="XC159" s="738"/>
    </row>
    <row r="160" spans="1:631">
      <c r="L160" s="1114"/>
      <c r="M160" s="369"/>
      <c r="N160" s="369"/>
      <c r="O160" s="369"/>
      <c r="P160" s="369"/>
      <c r="Q160" s="369"/>
      <c r="R160" s="369"/>
      <c r="S160" s="369"/>
      <c r="T160" s="369"/>
      <c r="U160" s="369"/>
      <c r="V160" s="369"/>
      <c r="W160" s="383"/>
      <c r="X160" s="369"/>
      <c r="Y160" s="319"/>
      <c r="Z160" s="319"/>
      <c r="AA160" s="319"/>
      <c r="AB160" s="319"/>
      <c r="XE160" s="165"/>
      <c r="XF160" s="165"/>
    </row>
    <row r="161" spans="2:630">
      <c r="F161"/>
      <c r="Q161" s="362"/>
      <c r="S161" s="361"/>
      <c r="T161" s="362"/>
      <c r="V161" s="361"/>
      <c r="W161" s="382"/>
      <c r="X161" s="362"/>
      <c r="Y161" s="195"/>
      <c r="Z161" s="195"/>
      <c r="AA161" s="319"/>
      <c r="AB161" s="319"/>
      <c r="XE161" s="165"/>
      <c r="XF161" s="165"/>
    </row>
    <row r="162" spans="2:630" s="319" customFormat="1">
      <c r="B162" s="474"/>
      <c r="C162" s="474"/>
      <c r="D162" s="474"/>
      <c r="E162" s="474"/>
      <c r="F162"/>
      <c r="G162" s="165"/>
      <c r="H162" s="440"/>
      <c r="I162" s="681"/>
      <c r="J162" s="681"/>
      <c r="K162" s="681"/>
      <c r="L162" s="681"/>
      <c r="M162" s="681"/>
      <c r="N162" s="681"/>
      <c r="O162" s="681"/>
      <c r="P162" s="681"/>
      <c r="Q162" s="681"/>
      <c r="R162" s="681"/>
      <c r="S162" s="681"/>
      <c r="T162" s="681"/>
      <c r="U162" s="681"/>
      <c r="V162" s="681"/>
      <c r="W162" s="682"/>
      <c r="X162" s="681"/>
      <c r="Y162" s="474"/>
      <c r="Z162" s="474"/>
    </row>
    <row r="163" spans="2:630" s="319" customFormat="1">
      <c r="F163"/>
      <c r="G163" s="165"/>
      <c r="H163" s="440"/>
      <c r="I163" s="369"/>
      <c r="J163" s="369"/>
      <c r="K163" s="369"/>
      <c r="L163" s="683"/>
      <c r="M163" s="369"/>
      <c r="N163" s="369"/>
      <c r="O163" s="369"/>
      <c r="P163" s="369"/>
      <c r="Q163" s="369"/>
      <c r="R163" s="369"/>
      <c r="S163" s="369"/>
      <c r="T163" s="369"/>
      <c r="U163" s="369"/>
      <c r="V163" s="369"/>
      <c r="W163" s="383"/>
      <c r="X163" s="369"/>
    </row>
    <row r="164" spans="2:630" s="319" customFormat="1">
      <c r="F164"/>
      <c r="G164" s="165"/>
      <c r="H164" s="440"/>
      <c r="I164" s="369"/>
      <c r="J164" s="369"/>
      <c r="K164" s="369"/>
      <c r="L164" s="369"/>
      <c r="M164" s="369"/>
      <c r="N164" s="369"/>
      <c r="O164" s="369"/>
      <c r="P164" s="369"/>
      <c r="Q164" s="369"/>
      <c r="R164" s="369"/>
      <c r="S164" s="369"/>
      <c r="T164" s="369"/>
      <c r="U164" s="369"/>
      <c r="V164" s="369"/>
      <c r="W164" s="369"/>
      <c r="X164" s="369"/>
      <c r="Y164" s="383"/>
      <c r="Z164" s="369"/>
    </row>
    <row r="165" spans="2:630" s="319" customFormat="1">
      <c r="F165"/>
      <c r="G165" s="165"/>
      <c r="H165" s="440"/>
      <c r="I165" s="369"/>
      <c r="J165" s="369"/>
      <c r="K165" s="369"/>
      <c r="L165" s="369"/>
      <c r="M165" s="369"/>
      <c r="N165" s="369"/>
      <c r="O165" s="369"/>
      <c r="P165" s="369"/>
      <c r="Q165" s="369"/>
      <c r="R165" s="369"/>
      <c r="S165" s="369"/>
      <c r="T165" s="369"/>
      <c r="U165" s="369"/>
      <c r="V165" s="369"/>
      <c r="W165" s="369"/>
      <c r="X165" s="369"/>
      <c r="Y165" s="383"/>
      <c r="Z165" s="369"/>
    </row>
    <row r="166" spans="2:630" ht="17.399999999999999">
      <c r="F166"/>
      <c r="I166" s="1116"/>
      <c r="J166" s="1116"/>
      <c r="K166" s="1116"/>
      <c r="L166" s="683"/>
      <c r="M166" s="369"/>
      <c r="O166" s="1027" t="s">
        <v>979</v>
      </c>
      <c r="P166" s="335"/>
    </row>
    <row r="167" spans="2:630" ht="13.8">
      <c r="F167"/>
      <c r="I167" s="369"/>
      <c r="J167" s="369"/>
      <c r="K167" s="369"/>
      <c r="L167" s="683"/>
      <c r="M167" s="369"/>
      <c r="O167" s="55"/>
      <c r="P167" s="335"/>
      <c r="Q167" s="362" t="s">
        <v>1454</v>
      </c>
      <c r="S167" s="361"/>
      <c r="T167" s="362"/>
      <c r="V167" s="361"/>
      <c r="W167" s="382"/>
      <c r="X167" s="362"/>
      <c r="Y167" s="195"/>
      <c r="Z167" s="195"/>
      <c r="AA167" s="319"/>
      <c r="AB167" s="319"/>
      <c r="XE167" s="165"/>
      <c r="XF167" s="165"/>
    </row>
    <row r="168" spans="2:630" ht="13.8">
      <c r="F168"/>
      <c r="I168" s="369"/>
      <c r="J168" s="369"/>
      <c r="K168" s="369"/>
      <c r="L168" s="683"/>
      <c r="M168" s="369"/>
      <c r="O168" s="314" t="s">
        <v>975</v>
      </c>
      <c r="P168" s="314" t="s">
        <v>976</v>
      </c>
      <c r="Q168" s="362">
        <v>3269498.31</v>
      </c>
      <c r="S168" s="361"/>
      <c r="T168" s="362"/>
      <c r="V168" s="361"/>
      <c r="W168" s="382"/>
      <c r="X168" s="362"/>
      <c r="Y168" s="195"/>
      <c r="Z168" s="195"/>
      <c r="AA168" s="319"/>
      <c r="AB168" s="319"/>
      <c r="XE168" s="165"/>
      <c r="XF168" s="165"/>
    </row>
    <row r="169" spans="2:630" ht="13.8">
      <c r="F169"/>
      <c r="I169" s="369"/>
      <c r="J169" s="369"/>
      <c r="K169" s="369"/>
      <c r="L169" s="683"/>
      <c r="M169" s="369"/>
      <c r="O169" s="314"/>
      <c r="P169" s="314" t="s">
        <v>977</v>
      </c>
      <c r="Q169" s="362">
        <v>219982.52</v>
      </c>
      <c r="S169" s="361"/>
      <c r="T169" s="362"/>
      <c r="V169" s="361"/>
      <c r="W169" s="382"/>
      <c r="X169" s="362"/>
      <c r="Y169" s="195"/>
      <c r="Z169" s="195"/>
      <c r="AA169" s="319"/>
      <c r="AB169" s="319"/>
      <c r="XE169" s="165"/>
      <c r="XF169" s="165"/>
    </row>
    <row r="170" spans="2:630" ht="13.8">
      <c r="F170"/>
      <c r="I170" s="369"/>
      <c r="J170" s="369"/>
      <c r="K170" s="369"/>
      <c r="L170" s="683"/>
      <c r="M170" s="369"/>
      <c r="O170" s="314"/>
      <c r="P170" s="462" t="s">
        <v>770</v>
      </c>
      <c r="Q170" s="362">
        <v>3489480.83</v>
      </c>
      <c r="S170" s="361"/>
      <c r="T170" s="362"/>
      <c r="V170" s="361"/>
      <c r="W170" s="382"/>
      <c r="X170" s="362"/>
      <c r="Y170" s="195"/>
      <c r="Z170" s="195"/>
      <c r="AA170" s="319"/>
      <c r="AB170" s="319"/>
      <c r="XE170" s="165"/>
      <c r="XF170" s="165"/>
    </row>
    <row r="171" spans="2:630" ht="13.8">
      <c r="F171"/>
      <c r="I171" s="369"/>
      <c r="J171" s="369"/>
      <c r="K171" s="369"/>
      <c r="L171" s="683"/>
      <c r="M171" s="369"/>
      <c r="O171" s="55"/>
      <c r="P171" s="462" t="s">
        <v>777</v>
      </c>
      <c r="Q171" s="361">
        <v>1739080.67010437</v>
      </c>
    </row>
    <row r="172" spans="2:630" ht="13.8">
      <c r="F172"/>
      <c r="I172" s="369"/>
      <c r="J172" s="369"/>
      <c r="K172" s="369"/>
      <c r="L172" s="683"/>
      <c r="M172" s="369"/>
      <c r="O172" s="55"/>
      <c r="P172" s="462"/>
    </row>
    <row r="173" spans="2:630" ht="13.8">
      <c r="F173"/>
      <c r="I173" s="369"/>
      <c r="J173" s="369"/>
      <c r="K173" s="369"/>
      <c r="L173" s="683"/>
      <c r="M173" s="369"/>
      <c r="O173" s="314" t="s">
        <v>980</v>
      </c>
      <c r="P173" s="462" t="s">
        <v>981</v>
      </c>
      <c r="Q173" s="361">
        <v>3489480.83</v>
      </c>
    </row>
    <row r="174" spans="2:630" ht="13.8">
      <c r="F174"/>
      <c r="I174" s="369"/>
      <c r="J174" s="369"/>
      <c r="K174" s="369"/>
      <c r="L174" s="683"/>
      <c r="M174" s="369"/>
      <c r="O174" s="55"/>
      <c r="P174" s="462" t="s">
        <v>777</v>
      </c>
      <c r="Q174" s="361">
        <v>1739.08</v>
      </c>
    </row>
    <row r="175" spans="2:630">
      <c r="F175"/>
      <c r="I175" s="369"/>
      <c r="J175" s="369"/>
      <c r="K175" s="369"/>
      <c r="L175" s="683"/>
      <c r="M175" s="369"/>
    </row>
    <row r="176" spans="2:630">
      <c r="F176"/>
      <c r="I176" s="369"/>
      <c r="J176" s="369"/>
      <c r="K176" s="369"/>
      <c r="L176" s="683"/>
      <c r="M176" s="369"/>
    </row>
    <row r="177" spans="6:13">
      <c r="F177"/>
      <c r="I177" s="369"/>
      <c r="J177" s="369"/>
      <c r="K177" s="369"/>
      <c r="L177" s="683"/>
      <c r="M177" s="369"/>
    </row>
    <row r="178" spans="6:13">
      <c r="F178"/>
      <c r="I178" s="369"/>
      <c r="J178" s="369"/>
      <c r="K178" s="369"/>
      <c r="L178" s="683"/>
      <c r="M178" s="369"/>
    </row>
    <row r="179" spans="6:13">
      <c r="F179"/>
      <c r="I179" s="369"/>
      <c r="J179" s="369"/>
      <c r="K179" s="369"/>
      <c r="L179" s="683"/>
      <c r="M179" s="369"/>
    </row>
    <row r="180" spans="6:13">
      <c r="F180"/>
      <c r="I180" s="369"/>
      <c r="J180" s="369"/>
      <c r="K180" s="369"/>
      <c r="L180" s="683"/>
      <c r="M180" s="369"/>
    </row>
    <row r="181" spans="6:13">
      <c r="F181"/>
      <c r="I181" s="369"/>
      <c r="J181" s="369"/>
      <c r="K181" s="369"/>
      <c r="L181" s="683"/>
      <c r="M181" s="369"/>
    </row>
    <row r="182" spans="6:13">
      <c r="F182"/>
      <c r="I182" s="369"/>
      <c r="J182" s="369"/>
      <c r="K182" s="369"/>
      <c r="L182" s="683"/>
      <c r="M182" s="369"/>
    </row>
    <row r="183" spans="6:13">
      <c r="F183"/>
      <c r="I183" s="369"/>
      <c r="J183" s="369"/>
      <c r="K183" s="369"/>
      <c r="L183" s="683"/>
      <c r="M183" s="369"/>
    </row>
    <row r="184" spans="6:13">
      <c r="F184"/>
    </row>
    <row r="185" spans="6:13">
      <c r="F185"/>
    </row>
    <row r="186" spans="6:13">
      <c r="F186"/>
    </row>
    <row r="187" spans="6:13">
      <c r="F187"/>
    </row>
    <row r="188" spans="6:13">
      <c r="F188"/>
    </row>
    <row r="189" spans="6:13">
      <c r="F189"/>
    </row>
    <row r="190" spans="6:13">
      <c r="F190"/>
    </row>
    <row r="191" spans="6:13">
      <c r="F191"/>
    </row>
    <row r="192" spans="6:13">
      <c r="F192"/>
    </row>
    <row r="193" spans="6:6">
      <c r="F193"/>
    </row>
    <row r="194" spans="6:6">
      <c r="F194"/>
    </row>
    <row r="195" spans="6:6">
      <c r="F195"/>
    </row>
    <row r="196" spans="6:6">
      <c r="F196"/>
    </row>
    <row r="197" spans="6:6">
      <c r="F197"/>
    </row>
    <row r="198" spans="6:6">
      <c r="F198"/>
    </row>
    <row r="199" spans="6:6">
      <c r="F199"/>
    </row>
    <row r="200" spans="6:6">
      <c r="F200"/>
    </row>
    <row r="201" spans="6:6">
      <c r="F201"/>
    </row>
    <row r="202" spans="6:6">
      <c r="F202"/>
    </row>
    <row r="203" spans="6:6">
      <c r="F203"/>
    </row>
    <row r="204" spans="6:6">
      <c r="F204"/>
    </row>
    <row r="205" spans="6:6">
      <c r="F205"/>
    </row>
    <row r="206" spans="6:6">
      <c r="F206"/>
    </row>
    <row r="207" spans="6:6">
      <c r="F207"/>
    </row>
    <row r="208" spans="6:6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</sheetData>
  <sheetProtection password="C61B" sheet="1" objects="1" scenarios="1"/>
  <customSheetViews>
    <customSheetView guid="{9B4B0DAB-FAB9-4E24-9A0E-9A6ECAA72FED}" topLeftCell="A49">
      <selection activeCell="V85" sqref="V85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/>
      <pageMargins left="0.7" right="0.7" top="0.75" bottom="0.75" header="0.3" footer="0.3"/>
      <pageSetup paperSize="3" scale="60" orientation="landscape" r:id="rId2"/>
    </customSheetView>
  </customSheetViews>
  <conditionalFormatting sqref="C155:D159">
    <cfRule type="notContainsBlanks" dxfId="686" priority="67">
      <formula>LEN(TRIM(C155))&gt;0</formula>
    </cfRule>
  </conditionalFormatting>
  <conditionalFormatting sqref="F155:F156">
    <cfRule type="expression" dxfId="685" priority="62">
      <formula>ISTEXT(F155)</formula>
    </cfRule>
    <cfRule type="notContainsBlanks" dxfId="684" priority="63">
      <formula>LEN(TRIM(F155))&gt;0</formula>
    </cfRule>
  </conditionalFormatting>
  <conditionalFormatting sqref="G155:H159">
    <cfRule type="notContainsBlanks" dxfId="683" priority="51">
      <formula>LEN(TRIM(G155))&gt;0</formula>
    </cfRule>
  </conditionalFormatting>
  <conditionalFormatting sqref="G155:H159">
    <cfRule type="expression" dxfId="682" priority="50">
      <formula>ISTEXT(G155)</formula>
    </cfRule>
  </conditionalFormatting>
  <conditionalFormatting sqref="I5:I152">
    <cfRule type="notContainsBlanks" dxfId="681" priority="24">
      <formula>LEN(TRIM(I5))&gt;0</formula>
    </cfRule>
  </conditionalFormatting>
  <conditionalFormatting sqref="I5:I152">
    <cfRule type="expression" dxfId="680" priority="23">
      <formula>ISTEXT(I5)</formula>
    </cfRule>
  </conditionalFormatting>
  <conditionalFormatting sqref="J5:J152">
    <cfRule type="notContainsBlanks" dxfId="679" priority="22">
      <formula>LEN(TRIM(J5))&gt;0</formula>
    </cfRule>
  </conditionalFormatting>
  <conditionalFormatting sqref="J5:J152">
    <cfRule type="expression" dxfId="678" priority="21">
      <formula>ISTEXT(J5)</formula>
    </cfRule>
  </conditionalFormatting>
  <conditionalFormatting sqref="D12:D153">
    <cfRule type="notContainsBlanks" dxfId="677" priority="7">
      <formula>LEN(TRIM(D12))&gt;0</formula>
    </cfRule>
  </conditionalFormatting>
  <conditionalFormatting sqref="I153">
    <cfRule type="notContainsBlanks" dxfId="676" priority="6">
      <formula>LEN(TRIM(I153))&gt;0</formula>
    </cfRule>
  </conditionalFormatting>
  <conditionalFormatting sqref="I153">
    <cfRule type="expression" dxfId="675" priority="5">
      <formula>ISTEXT(I153)</formula>
    </cfRule>
  </conditionalFormatting>
  <conditionalFormatting sqref="J153">
    <cfRule type="notContainsBlanks" dxfId="674" priority="4">
      <formula>LEN(TRIM(J153))&gt;0</formula>
    </cfRule>
  </conditionalFormatting>
  <conditionalFormatting sqref="J153">
    <cfRule type="expression" dxfId="673" priority="3">
      <formula>ISTEXT(J153)</formula>
    </cfRule>
  </conditionalFormatting>
  <dataValidations count="3">
    <dataValidation type="list" allowBlank="1" showErrorMessage="1" errorTitle="DATA ENTRY ERROR!" error="Only values from the drop-down menu may be selected._x000a__x000a_Click CANCEL and re-attempt." sqref="D155:D159 D12:D153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F155:F159 H5:H153 F119 F5 F73:F76 F78 F93:F96 F109 F112 F114 F116 F25:F46 F14 F7:F11 F19:F21 F101"/>
    <dataValidation allowBlank="1" showErrorMessage="1" sqref="G155:H159 I5:J152"/>
  </dataValidations>
  <hyperlinks>
    <hyperlink ref="A1" location="'Electric CE'!A1" display="Rtn to Summary"/>
  </hyperlinks>
  <pageMargins left="0.7" right="0.21" top="0" bottom="0" header="0.3" footer="0.3"/>
  <pageSetup paperSize="17" scale="30" orientation="landscape"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ME39"/>
  <sheetViews>
    <sheetView workbookViewId="0">
      <pane xSplit="1" ySplit="1" topLeftCell="B2" activePane="bottomRight" state="frozen"/>
      <selection pane="topRight"/>
      <selection pane="bottomLeft"/>
      <selection pane="bottomRight" activeCell="H4" sqref="H4"/>
    </sheetView>
  </sheetViews>
  <sheetFormatPr defaultColWidth="9.109375" defaultRowHeight="13.2"/>
  <cols>
    <col min="1" max="1" width="9.109375" style="195"/>
    <col min="2" max="2" width="8.6640625" style="165" customWidth="1"/>
    <col min="3" max="4" width="13.44140625" style="165" hidden="1" customWidth="1"/>
    <col min="5" max="5" width="45.44140625" style="165" customWidth="1"/>
    <col min="6" max="6" width="11.44140625" style="165" customWidth="1"/>
    <col min="7" max="7" width="13.33203125" style="165" customWidth="1"/>
    <col min="8" max="8" width="16.44140625" style="165" customWidth="1"/>
    <col min="9" max="11" width="11.44140625" style="165" customWidth="1"/>
    <col min="12" max="12" width="14" style="195" customWidth="1"/>
    <col min="13" max="13" width="11.44140625" style="165" customWidth="1"/>
    <col min="14" max="14" width="14.6640625" style="165" customWidth="1"/>
    <col min="15" max="15" width="13.44140625" style="165" customWidth="1"/>
    <col min="16" max="17" width="14.6640625" style="165" customWidth="1"/>
    <col min="18" max="18" width="15.6640625" style="165" customWidth="1"/>
    <col min="19" max="22" width="14.6640625" style="165" customWidth="1"/>
    <col min="23" max="26" width="14.109375" style="165" customWidth="1"/>
    <col min="27" max="27" width="15" style="165" customWidth="1"/>
    <col min="28" max="28" width="18.33203125" style="165" customWidth="1"/>
    <col min="29" max="29" width="14.109375" style="195" customWidth="1"/>
    <col min="30" max="30" width="12.109375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343" ht="27">
      <c r="A1" s="318" t="s">
        <v>206</v>
      </c>
      <c r="B1" s="1192" t="s">
        <v>952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8"/>
      <c r="M1" s="1193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3"/>
      <c r="AB1" s="1193"/>
      <c r="AC1" s="1198"/>
      <c r="AD1" s="1193"/>
      <c r="AE1" s="1192"/>
    </row>
    <row r="2" spans="1:343" ht="14.4">
      <c r="B2" s="1200" t="s">
        <v>176</v>
      </c>
      <c r="C2" s="1200"/>
      <c r="D2" s="1200"/>
      <c r="E2" s="1200">
        <f>'Gas CE'!C2</f>
        <v>7.8E-2</v>
      </c>
      <c r="F2" s="1193"/>
      <c r="G2" s="1193"/>
      <c r="H2" s="1193"/>
      <c r="I2" s="1193"/>
      <c r="J2" s="1193"/>
      <c r="K2" s="1193"/>
      <c r="L2" s="1198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3"/>
      <c r="AC2" s="1198"/>
      <c r="AD2" s="1193"/>
      <c r="AE2" s="1192"/>
    </row>
    <row r="3" spans="1:343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470"/>
    </row>
    <row r="4" spans="1:343" ht="57.6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1192"/>
    </row>
    <row r="5" spans="1:343" s="473" customFormat="1" ht="14.4">
      <c r="A5" s="319"/>
      <c r="B5" s="2225" t="s">
        <v>122</v>
      </c>
      <c r="C5" s="2226"/>
      <c r="D5" s="2227"/>
      <c r="E5" s="1426" t="s">
        <v>1254</v>
      </c>
      <c r="F5" s="1426">
        <v>25</v>
      </c>
      <c r="G5" s="2145">
        <f t="shared" ref="G5:G23" si="0">(N5/$N$24)*F5</f>
        <v>4.2551013049572175</v>
      </c>
      <c r="H5" s="2228" t="s">
        <v>110</v>
      </c>
      <c r="I5" s="1428">
        <v>125125.62999999999</v>
      </c>
      <c r="J5" s="1360">
        <v>0.75</v>
      </c>
      <c r="K5" s="1429">
        <v>4.16</v>
      </c>
      <c r="L5" s="1429">
        <v>18.510000000000002</v>
      </c>
      <c r="M5" s="1246">
        <f>IF((ABS(L5))&gt;(ABS(K5)),L5-K5,0)</f>
        <v>14.350000000000001</v>
      </c>
      <c r="N5" s="2229">
        <f>I5*J5</f>
        <v>93844.222499999989</v>
      </c>
      <c r="O5" s="2229"/>
      <c r="P5" s="2150"/>
      <c r="Q5" s="2230">
        <f>I5*K5</f>
        <v>520522.62079999998</v>
      </c>
      <c r="R5" s="2230"/>
      <c r="S5" s="2230">
        <f>L5*I5</f>
        <v>2316075.4112999998</v>
      </c>
      <c r="T5" s="2230"/>
      <c r="U5" s="2230"/>
      <c r="V5" s="2230"/>
      <c r="W5" s="2230">
        <v>0</v>
      </c>
      <c r="X5" s="2230"/>
      <c r="Y5" s="2230"/>
      <c r="Z5" s="2230">
        <f t="shared" ref="Z5:Z23" si="1">-PV(Discount_Rate,F5,W5)*I5</f>
        <v>0</v>
      </c>
      <c r="AA5" s="2231">
        <f t="shared" ref="AA5:AA7" si="2">IF(N5=0,0,(HLOOKUP(H5,ACGas_2014_2015,F5+1,FALSE)))</f>
        <v>11.450417851027414</v>
      </c>
      <c r="AB5" s="2230">
        <f>AA5*N5</f>
        <v>1074555.5605297883</v>
      </c>
      <c r="AC5" s="2152" t="str">
        <f>IFERROR(AB5/X5,"")</f>
        <v/>
      </c>
      <c r="AD5" s="2153" t="str">
        <f>IFERROR((AB5+Z5)/Y5,"")</f>
        <v/>
      </c>
      <c r="AE5" s="22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</row>
    <row r="6" spans="1:343" s="473" customFormat="1" ht="14.4">
      <c r="A6" s="319"/>
      <c r="B6" s="2232" t="s">
        <v>122</v>
      </c>
      <c r="C6" s="2214"/>
      <c r="D6" s="2215"/>
      <c r="E6" s="1376" t="s">
        <v>142</v>
      </c>
      <c r="F6" s="1376">
        <v>30</v>
      </c>
      <c r="G6" s="2124">
        <f t="shared" si="0"/>
        <v>0</v>
      </c>
      <c r="H6" s="2233" t="s">
        <v>110</v>
      </c>
      <c r="I6" s="1433">
        <v>6</v>
      </c>
      <c r="J6" s="1372">
        <v>0</v>
      </c>
      <c r="K6" s="1377">
        <v>400</v>
      </c>
      <c r="L6" s="1377">
        <v>600</v>
      </c>
      <c r="M6" s="1218">
        <f t="shared" ref="M6:M7" si="3">IF((ABS(L6))&gt;(ABS(K6)),L6-K6,0)</f>
        <v>200</v>
      </c>
      <c r="N6" s="1637">
        <f t="shared" ref="N6:N7" si="4">I6*J6</f>
        <v>0</v>
      </c>
      <c r="O6" s="1637"/>
      <c r="P6" s="2127"/>
      <c r="Q6" s="2216">
        <f t="shared" ref="Q6:Q23" si="5">I6*K6</f>
        <v>2400</v>
      </c>
      <c r="R6" s="2216"/>
      <c r="S6" s="2216">
        <f t="shared" ref="S6:S23" si="6">L6*I6</f>
        <v>3600</v>
      </c>
      <c r="T6" s="2216"/>
      <c r="U6" s="2216"/>
      <c r="V6" s="2216"/>
      <c r="W6" s="2216">
        <v>0</v>
      </c>
      <c r="X6" s="2216"/>
      <c r="Y6" s="2216"/>
      <c r="Z6" s="2216">
        <f t="shared" si="1"/>
        <v>0</v>
      </c>
      <c r="AA6" s="2234">
        <f t="shared" si="2"/>
        <v>0</v>
      </c>
      <c r="AB6" s="2216">
        <f t="shared" ref="AB6:AB7" si="7">AA6*N6</f>
        <v>0</v>
      </c>
      <c r="AC6" s="2129" t="str">
        <f t="shared" ref="AC6:AC7" si="8">IFERROR(AB6/X6,"")</f>
        <v/>
      </c>
      <c r="AD6" s="2156" t="str">
        <f t="shared" ref="AD6:AD7" si="9">IFERROR((AB6+Z6)/Y6,"")</f>
        <v/>
      </c>
      <c r="AE6" s="22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</row>
    <row r="7" spans="1:343" s="473" customFormat="1" ht="14.4">
      <c r="A7" s="319"/>
      <c r="B7" s="2232" t="s">
        <v>122</v>
      </c>
      <c r="C7" s="2214"/>
      <c r="D7" s="2215"/>
      <c r="E7" s="1376" t="s">
        <v>288</v>
      </c>
      <c r="F7" s="1376">
        <v>30</v>
      </c>
      <c r="G7" s="2124">
        <f t="shared" si="0"/>
        <v>8.603950053754901E-2</v>
      </c>
      <c r="H7" s="2233" t="s">
        <v>110</v>
      </c>
      <c r="I7" s="1433">
        <v>18825</v>
      </c>
      <c r="J7" s="1372">
        <v>8.4000000000000005E-2</v>
      </c>
      <c r="K7" s="1377">
        <v>0.22</v>
      </c>
      <c r="L7" s="1377">
        <v>0.97</v>
      </c>
      <c r="M7" s="1218">
        <f t="shared" si="3"/>
        <v>0.75</v>
      </c>
      <c r="N7" s="1637">
        <f t="shared" si="4"/>
        <v>1581.3000000000002</v>
      </c>
      <c r="O7" s="1637"/>
      <c r="P7" s="2127"/>
      <c r="Q7" s="2216">
        <f t="shared" si="5"/>
        <v>4141.5</v>
      </c>
      <c r="R7" s="2216"/>
      <c r="S7" s="2216">
        <f t="shared" si="6"/>
        <v>18260.25</v>
      </c>
      <c r="T7" s="2216"/>
      <c r="U7" s="2216"/>
      <c r="V7" s="2216"/>
      <c r="W7" s="2216">
        <v>0</v>
      </c>
      <c r="X7" s="2216"/>
      <c r="Y7" s="2216"/>
      <c r="Z7" s="2216">
        <f t="shared" si="1"/>
        <v>0</v>
      </c>
      <c r="AA7" s="2234">
        <f t="shared" si="2"/>
        <v>12.510259501714708</v>
      </c>
      <c r="AB7" s="2216">
        <f t="shared" si="7"/>
        <v>19782.473350061471</v>
      </c>
      <c r="AC7" s="2129" t="str">
        <f t="shared" si="8"/>
        <v/>
      </c>
      <c r="AD7" s="2156" t="str">
        <f t="shared" si="9"/>
        <v/>
      </c>
      <c r="AE7" s="22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</row>
    <row r="8" spans="1:343" s="473" customFormat="1" ht="14.4">
      <c r="A8" s="319"/>
      <c r="B8" s="2232" t="s">
        <v>122</v>
      </c>
      <c r="C8" s="2214"/>
      <c r="D8" s="2215"/>
      <c r="E8" s="1376" t="s">
        <v>287</v>
      </c>
      <c r="F8" s="1376">
        <v>20</v>
      </c>
      <c r="G8" s="2124">
        <f t="shared" si="0"/>
        <v>2.3142646912015962E-2</v>
      </c>
      <c r="H8" s="2233" t="s">
        <v>110</v>
      </c>
      <c r="I8" s="1433">
        <v>11</v>
      </c>
      <c r="J8" s="1372">
        <v>58</v>
      </c>
      <c r="K8" s="1377">
        <v>300</v>
      </c>
      <c r="L8" s="1377">
        <v>538</v>
      </c>
      <c r="M8" s="1218">
        <f t="shared" ref="M8:M23" si="10">IF((ABS(L8))&gt;(ABS(K8)),L8-K8,0)</f>
        <v>238</v>
      </c>
      <c r="N8" s="1637">
        <f t="shared" ref="N8:N23" si="11">I8*J8</f>
        <v>638</v>
      </c>
      <c r="O8" s="1637"/>
      <c r="P8" s="2127"/>
      <c r="Q8" s="2216">
        <f t="shared" si="5"/>
        <v>3300</v>
      </c>
      <c r="R8" s="2216"/>
      <c r="S8" s="2216">
        <f t="shared" si="6"/>
        <v>5918</v>
      </c>
      <c r="T8" s="2216"/>
      <c r="U8" s="2216"/>
      <c r="V8" s="2216"/>
      <c r="W8" s="2216">
        <v>0</v>
      </c>
      <c r="X8" s="2216"/>
      <c r="Y8" s="2216"/>
      <c r="Z8" s="2216">
        <f t="shared" si="1"/>
        <v>0</v>
      </c>
      <c r="AA8" s="2234">
        <f t="shared" ref="AA8:AA23" si="12">IF(N8=0,0,(HLOOKUP(H8,ACGas_2014_2015,F8+1,FALSE)))</f>
        <v>10.06811287854457</v>
      </c>
      <c r="AB8" s="2216">
        <f t="shared" ref="AB8:AB23" si="13">AA8*N8</f>
        <v>6423.4560165114353</v>
      </c>
      <c r="AC8" s="2129"/>
      <c r="AD8" s="2156"/>
      <c r="AE8" s="22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</row>
    <row r="9" spans="1:343" s="473" customFormat="1" ht="14.4">
      <c r="A9" s="319"/>
      <c r="B9" s="2232" t="s">
        <v>122</v>
      </c>
      <c r="C9" s="2214"/>
      <c r="D9" s="2215"/>
      <c r="E9" s="1376" t="s">
        <v>145</v>
      </c>
      <c r="F9" s="1376">
        <v>20</v>
      </c>
      <c r="G9" s="2124">
        <f t="shared" si="0"/>
        <v>3.2700777729126007</v>
      </c>
      <c r="H9" s="2233" t="s">
        <v>110</v>
      </c>
      <c r="I9" s="1433">
        <v>1202</v>
      </c>
      <c r="J9" s="1372">
        <v>75</v>
      </c>
      <c r="K9" s="1377">
        <v>300</v>
      </c>
      <c r="L9" s="1377">
        <v>1000</v>
      </c>
      <c r="M9" s="1218">
        <f t="shared" si="10"/>
        <v>700</v>
      </c>
      <c r="N9" s="1637">
        <f t="shared" si="11"/>
        <v>90150</v>
      </c>
      <c r="O9" s="1637"/>
      <c r="P9" s="2127"/>
      <c r="Q9" s="2216">
        <f t="shared" si="5"/>
        <v>360600</v>
      </c>
      <c r="R9" s="2216"/>
      <c r="S9" s="2216">
        <f t="shared" si="6"/>
        <v>1202000</v>
      </c>
      <c r="T9" s="2216"/>
      <c r="U9" s="2216"/>
      <c r="V9" s="2216"/>
      <c r="W9" s="2216">
        <v>0</v>
      </c>
      <c r="X9" s="2216"/>
      <c r="Y9" s="2216"/>
      <c r="Z9" s="2216">
        <f t="shared" si="1"/>
        <v>0</v>
      </c>
      <c r="AA9" s="2234">
        <f t="shared" si="12"/>
        <v>10.06811287854457</v>
      </c>
      <c r="AB9" s="2216">
        <f t="shared" si="13"/>
        <v>907640.37600079295</v>
      </c>
      <c r="AC9" s="2129"/>
      <c r="AD9" s="2156"/>
      <c r="AE9" s="22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</row>
    <row r="10" spans="1:343" s="473" customFormat="1" ht="14.4">
      <c r="A10" s="319"/>
      <c r="B10" s="2232" t="s">
        <v>122</v>
      </c>
      <c r="C10" s="2214"/>
      <c r="D10" s="2215"/>
      <c r="E10" s="1376" t="s">
        <v>144</v>
      </c>
      <c r="F10" s="1376">
        <v>30</v>
      </c>
      <c r="G10" s="2124">
        <f t="shared" si="0"/>
        <v>0.79412995350698634</v>
      </c>
      <c r="H10" s="2233" t="s">
        <v>110</v>
      </c>
      <c r="I10" s="1433">
        <v>132683</v>
      </c>
      <c r="J10" s="1372">
        <v>0.11</v>
      </c>
      <c r="K10" s="1377">
        <v>0.33</v>
      </c>
      <c r="L10" s="1377">
        <v>1.08</v>
      </c>
      <c r="M10" s="1218">
        <f t="shared" si="10"/>
        <v>0.75</v>
      </c>
      <c r="N10" s="1637">
        <f t="shared" si="11"/>
        <v>14595.13</v>
      </c>
      <c r="O10" s="1637"/>
      <c r="P10" s="2127"/>
      <c r="Q10" s="2216">
        <f t="shared" si="5"/>
        <v>43785.39</v>
      </c>
      <c r="R10" s="2216"/>
      <c r="S10" s="2216">
        <f t="shared" si="6"/>
        <v>143297.64000000001</v>
      </c>
      <c r="T10" s="2216"/>
      <c r="U10" s="2216"/>
      <c r="V10" s="2216"/>
      <c r="W10" s="2216">
        <v>0</v>
      </c>
      <c r="X10" s="2216"/>
      <c r="Y10" s="2216"/>
      <c r="Z10" s="2216">
        <f t="shared" si="1"/>
        <v>0</v>
      </c>
      <c r="AA10" s="2234">
        <f t="shared" si="12"/>
        <v>12.510259501714708</v>
      </c>
      <c r="AB10" s="2216">
        <f t="shared" si="13"/>
        <v>182588.8637612614</v>
      </c>
      <c r="AC10" s="2129"/>
      <c r="AD10" s="2156"/>
      <c r="AE10" s="22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</row>
    <row r="11" spans="1:343" s="473" customFormat="1" ht="14.4">
      <c r="A11" s="319"/>
      <c r="B11" s="2232" t="s">
        <v>122</v>
      </c>
      <c r="C11" s="2214"/>
      <c r="D11" s="2215"/>
      <c r="E11" s="1376" t="s">
        <v>286</v>
      </c>
      <c r="F11" s="1376">
        <v>30</v>
      </c>
      <c r="G11" s="2124">
        <f t="shared" si="0"/>
        <v>0.37147778800860715</v>
      </c>
      <c r="H11" s="2233" t="s">
        <v>110</v>
      </c>
      <c r="I11" s="1433">
        <v>103444</v>
      </c>
      <c r="J11" s="1372">
        <v>6.6000000000000003E-2</v>
      </c>
      <c r="K11" s="1377">
        <v>0.11</v>
      </c>
      <c r="L11" s="1377">
        <v>1.37</v>
      </c>
      <c r="M11" s="1218">
        <f t="shared" si="10"/>
        <v>1.26</v>
      </c>
      <c r="N11" s="1637">
        <f t="shared" si="11"/>
        <v>6827.3040000000001</v>
      </c>
      <c r="O11" s="1637"/>
      <c r="P11" s="2127"/>
      <c r="Q11" s="2216">
        <f t="shared" si="5"/>
        <v>11378.84</v>
      </c>
      <c r="R11" s="2216"/>
      <c r="S11" s="2216">
        <f t="shared" si="6"/>
        <v>141718.28</v>
      </c>
      <c r="T11" s="2216"/>
      <c r="U11" s="2216"/>
      <c r="V11" s="2216"/>
      <c r="W11" s="2216">
        <v>0</v>
      </c>
      <c r="X11" s="2216"/>
      <c r="Y11" s="2216"/>
      <c r="Z11" s="2216">
        <f t="shared" si="1"/>
        <v>0</v>
      </c>
      <c r="AA11" s="2234">
        <f t="shared" si="12"/>
        <v>12.510259501714708</v>
      </c>
      <c r="AB11" s="2216">
        <f t="shared" si="13"/>
        <v>85411.344737094842</v>
      </c>
      <c r="AC11" s="2129"/>
      <c r="AD11" s="2156"/>
      <c r="AE11" s="2219"/>
      <c r="AF11" s="748"/>
      <c r="AG11" s="748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</row>
    <row r="12" spans="1:343" s="473" customFormat="1" ht="14.4">
      <c r="A12" s="319"/>
      <c r="B12" s="2232" t="s">
        <v>122</v>
      </c>
      <c r="C12" s="2214"/>
      <c r="D12" s="2215"/>
      <c r="E12" s="1376" t="s">
        <v>285</v>
      </c>
      <c r="F12" s="1376">
        <v>30</v>
      </c>
      <c r="G12" s="2124">
        <f t="shared" si="0"/>
        <v>6.6996058438871048E-2</v>
      </c>
      <c r="H12" s="2233" t="s">
        <v>110</v>
      </c>
      <c r="I12" s="1433">
        <v>14835</v>
      </c>
      <c r="J12" s="1372">
        <v>8.3000000000000004E-2</v>
      </c>
      <c r="K12" s="1377">
        <v>0.67</v>
      </c>
      <c r="L12" s="1377">
        <v>0.67</v>
      </c>
      <c r="M12" s="1218">
        <f t="shared" si="10"/>
        <v>0</v>
      </c>
      <c r="N12" s="1637">
        <f t="shared" si="11"/>
        <v>1231.3050000000001</v>
      </c>
      <c r="O12" s="1637"/>
      <c r="P12" s="2127"/>
      <c r="Q12" s="2216">
        <f t="shared" si="5"/>
        <v>9939.4500000000007</v>
      </c>
      <c r="R12" s="2216"/>
      <c r="S12" s="2216">
        <f t="shared" si="6"/>
        <v>9939.4500000000007</v>
      </c>
      <c r="T12" s="2216"/>
      <c r="U12" s="2216"/>
      <c r="V12" s="2216"/>
      <c r="W12" s="2216">
        <v>0</v>
      </c>
      <c r="X12" s="2216"/>
      <c r="Y12" s="2216"/>
      <c r="Z12" s="2216">
        <f t="shared" si="1"/>
        <v>0</v>
      </c>
      <c r="AA12" s="2234">
        <f t="shared" si="12"/>
        <v>12.510259501714708</v>
      </c>
      <c r="AB12" s="2216">
        <f t="shared" si="13"/>
        <v>15403.945075758829</v>
      </c>
      <c r="AC12" s="2129"/>
      <c r="AD12" s="2156"/>
      <c r="AE12" s="22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</row>
    <row r="13" spans="1:343" s="473" customFormat="1" ht="14.4">
      <c r="A13" s="319"/>
      <c r="B13" s="2232" t="s">
        <v>122</v>
      </c>
      <c r="C13" s="2214"/>
      <c r="D13" s="2215"/>
      <c r="E13" s="1376" t="s">
        <v>536</v>
      </c>
      <c r="F13" s="1376">
        <v>10</v>
      </c>
      <c r="G13" s="2124">
        <f t="shared" si="0"/>
        <v>0.46865673683894393</v>
      </c>
      <c r="H13" s="2233" t="s">
        <v>111</v>
      </c>
      <c r="I13" s="1433">
        <v>1615</v>
      </c>
      <c r="J13" s="1372">
        <v>16</v>
      </c>
      <c r="K13" s="1377">
        <v>10</v>
      </c>
      <c r="L13" s="1377">
        <v>10</v>
      </c>
      <c r="M13" s="1218">
        <f t="shared" si="10"/>
        <v>0</v>
      </c>
      <c r="N13" s="1637">
        <f t="shared" si="11"/>
        <v>25840</v>
      </c>
      <c r="O13" s="1637"/>
      <c r="P13" s="2127"/>
      <c r="Q13" s="2216">
        <f t="shared" si="5"/>
        <v>16150</v>
      </c>
      <c r="R13" s="2216"/>
      <c r="S13" s="2216">
        <f t="shared" si="6"/>
        <v>16150</v>
      </c>
      <c r="T13" s="2216"/>
      <c r="U13" s="2216"/>
      <c r="V13" s="2216"/>
      <c r="W13" s="2216">
        <v>16.538999999999998</v>
      </c>
      <c r="X13" s="2216"/>
      <c r="Y13" s="2216"/>
      <c r="Z13" s="2216">
        <f t="shared" si="1"/>
        <v>180857.66600425256</v>
      </c>
      <c r="AA13" s="2234">
        <f t="shared" si="12"/>
        <v>4.0364517105733082</v>
      </c>
      <c r="AB13" s="2216">
        <f t="shared" si="13"/>
        <v>104301.91220121429</v>
      </c>
      <c r="AC13" s="2129"/>
      <c r="AD13" s="2156"/>
      <c r="AE13" s="22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</row>
    <row r="14" spans="1:343" s="473" customFormat="1" ht="14.4">
      <c r="A14" s="319"/>
      <c r="B14" s="2232" t="s">
        <v>122</v>
      </c>
      <c r="C14" s="2214"/>
      <c r="D14" s="2215"/>
      <c r="E14" s="1376" t="s">
        <v>724</v>
      </c>
      <c r="F14" s="1376">
        <v>0</v>
      </c>
      <c r="G14" s="2124">
        <f t="shared" si="0"/>
        <v>0</v>
      </c>
      <c r="H14" s="2233" t="s">
        <v>38</v>
      </c>
      <c r="I14" s="1433">
        <v>971</v>
      </c>
      <c r="J14" s="1372">
        <v>0</v>
      </c>
      <c r="K14" s="1377">
        <v>115</v>
      </c>
      <c r="L14" s="1377">
        <v>115</v>
      </c>
      <c r="M14" s="1218">
        <f t="shared" si="10"/>
        <v>0</v>
      </c>
      <c r="N14" s="1637">
        <f t="shared" si="11"/>
        <v>0</v>
      </c>
      <c r="O14" s="1637"/>
      <c r="P14" s="2127"/>
      <c r="Q14" s="2216">
        <f t="shared" si="5"/>
        <v>111665</v>
      </c>
      <c r="R14" s="2216"/>
      <c r="S14" s="2216">
        <f t="shared" si="6"/>
        <v>111665</v>
      </c>
      <c r="T14" s="2216"/>
      <c r="U14" s="2216"/>
      <c r="V14" s="2216"/>
      <c r="W14" s="2216">
        <v>0</v>
      </c>
      <c r="X14" s="2216"/>
      <c r="Y14" s="2216"/>
      <c r="Z14" s="2216">
        <f t="shared" si="1"/>
        <v>0</v>
      </c>
      <c r="AA14" s="2234">
        <f t="shared" si="12"/>
        <v>0</v>
      </c>
      <c r="AB14" s="2216">
        <f t="shared" si="13"/>
        <v>0</v>
      </c>
      <c r="AC14" s="2129"/>
      <c r="AD14" s="2156"/>
      <c r="AE14" s="22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</row>
    <row r="15" spans="1:343" s="473" customFormat="1" ht="14.4">
      <c r="A15" s="319"/>
      <c r="B15" s="2232" t="s">
        <v>122</v>
      </c>
      <c r="C15" s="2214"/>
      <c r="D15" s="2215"/>
      <c r="E15" s="1376" t="s">
        <v>272</v>
      </c>
      <c r="F15" s="1376">
        <v>30</v>
      </c>
      <c r="G15" s="2124">
        <f t="shared" si="0"/>
        <v>1.1032937706380688</v>
      </c>
      <c r="H15" s="2233" t="s">
        <v>110</v>
      </c>
      <c r="I15" s="1433">
        <v>38115</v>
      </c>
      <c r="J15" s="1372">
        <v>0.53200000000000003</v>
      </c>
      <c r="K15" s="1377">
        <v>4.16</v>
      </c>
      <c r="L15" s="1377">
        <v>20.61</v>
      </c>
      <c r="M15" s="1218">
        <f t="shared" si="10"/>
        <v>16.45</v>
      </c>
      <c r="N15" s="1637">
        <f t="shared" si="11"/>
        <v>20277.18</v>
      </c>
      <c r="O15" s="1637"/>
      <c r="P15" s="2127"/>
      <c r="Q15" s="2216">
        <f t="shared" si="5"/>
        <v>158558.39999999999</v>
      </c>
      <c r="R15" s="2216"/>
      <c r="S15" s="2216">
        <f t="shared" si="6"/>
        <v>785550.15</v>
      </c>
      <c r="T15" s="2216"/>
      <c r="U15" s="2216"/>
      <c r="V15" s="2216"/>
      <c r="W15" s="2217">
        <v>0</v>
      </c>
      <c r="X15" s="2216"/>
      <c r="Y15" s="2216"/>
      <c r="Z15" s="2216">
        <f t="shared" si="1"/>
        <v>0</v>
      </c>
      <c r="AA15" s="2234">
        <f t="shared" si="12"/>
        <v>12.510259501714708</v>
      </c>
      <c r="AB15" s="2216">
        <f t="shared" si="13"/>
        <v>253672.78376297947</v>
      </c>
      <c r="AC15" s="2129"/>
      <c r="AD15" s="2156"/>
      <c r="AE15" s="22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</row>
    <row r="16" spans="1:343" s="473" customFormat="1" ht="14.4">
      <c r="A16" s="319"/>
      <c r="B16" s="2232" t="s">
        <v>122</v>
      </c>
      <c r="C16" s="2214"/>
      <c r="D16" s="2215"/>
      <c r="E16" s="1376" t="s">
        <v>273</v>
      </c>
      <c r="F16" s="1376">
        <v>30</v>
      </c>
      <c r="G16" s="2124">
        <f t="shared" si="0"/>
        <v>1.0480536689981244</v>
      </c>
      <c r="H16" s="2233" t="s">
        <v>110</v>
      </c>
      <c r="I16" s="1433">
        <v>19635</v>
      </c>
      <c r="J16" s="1372">
        <v>0.98099999999999998</v>
      </c>
      <c r="K16" s="1377">
        <v>4.16</v>
      </c>
      <c r="L16" s="1377">
        <v>20.61</v>
      </c>
      <c r="M16" s="1218">
        <f t="shared" si="10"/>
        <v>16.45</v>
      </c>
      <c r="N16" s="1637">
        <f t="shared" si="11"/>
        <v>19261.935000000001</v>
      </c>
      <c r="O16" s="1637"/>
      <c r="P16" s="2127"/>
      <c r="Q16" s="2216">
        <f t="shared" si="5"/>
        <v>81681.600000000006</v>
      </c>
      <c r="R16" s="2216"/>
      <c r="S16" s="2216">
        <f t="shared" si="6"/>
        <v>404677.35</v>
      </c>
      <c r="T16" s="2216"/>
      <c r="U16" s="2216"/>
      <c r="V16" s="2216"/>
      <c r="W16" s="2217">
        <v>0</v>
      </c>
      <c r="X16" s="2216"/>
      <c r="Y16" s="2216"/>
      <c r="Z16" s="2216">
        <f t="shared" si="1"/>
        <v>0</v>
      </c>
      <c r="AA16" s="2234">
        <f t="shared" si="12"/>
        <v>12.510259501714708</v>
      </c>
      <c r="AB16" s="2216">
        <f t="shared" si="13"/>
        <v>240971.80535516111</v>
      </c>
      <c r="AC16" s="2129"/>
      <c r="AD16" s="2156"/>
      <c r="AE16" s="22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</row>
    <row r="17" spans="1:343" s="473" customFormat="1" ht="14.4">
      <c r="A17" s="319"/>
      <c r="B17" s="2232" t="s">
        <v>122</v>
      </c>
      <c r="C17" s="2214"/>
      <c r="D17" s="2215"/>
      <c r="E17" s="1376" t="s">
        <v>1255</v>
      </c>
      <c r="F17" s="1376">
        <v>30</v>
      </c>
      <c r="G17" s="2124">
        <f t="shared" si="0"/>
        <v>1.1446216773416029</v>
      </c>
      <c r="H17" s="2233" t="s">
        <v>110</v>
      </c>
      <c r="I17" s="1433">
        <v>657398</v>
      </c>
      <c r="J17" s="1372">
        <v>3.2000000000000001E-2</v>
      </c>
      <c r="K17" s="1377">
        <v>0.33</v>
      </c>
      <c r="L17" s="1377">
        <v>0.98</v>
      </c>
      <c r="M17" s="1218">
        <f t="shared" si="10"/>
        <v>0.64999999999999991</v>
      </c>
      <c r="N17" s="1637">
        <f t="shared" si="11"/>
        <v>21036.736000000001</v>
      </c>
      <c r="O17" s="1637"/>
      <c r="P17" s="2127"/>
      <c r="Q17" s="2216">
        <f t="shared" si="5"/>
        <v>216941.34</v>
      </c>
      <c r="R17" s="2216"/>
      <c r="S17" s="2216">
        <f t="shared" si="6"/>
        <v>644250.04</v>
      </c>
      <c r="T17" s="2216"/>
      <c r="U17" s="2216"/>
      <c r="V17" s="2216"/>
      <c r="W17" s="2217">
        <v>0</v>
      </c>
      <c r="X17" s="2216"/>
      <c r="Y17" s="2216"/>
      <c r="Z17" s="2216">
        <f t="shared" si="1"/>
        <v>0</v>
      </c>
      <c r="AA17" s="2234">
        <f t="shared" si="12"/>
        <v>12.510259501714708</v>
      </c>
      <c r="AB17" s="2216">
        <f t="shared" si="13"/>
        <v>263175.02642906387</v>
      </c>
      <c r="AC17" s="2129"/>
      <c r="AD17" s="2156"/>
      <c r="AE17" s="22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</row>
    <row r="18" spans="1:343" s="473" customFormat="1" ht="14.4">
      <c r="A18" s="319"/>
      <c r="B18" s="2232" t="s">
        <v>122</v>
      </c>
      <c r="C18" s="2214"/>
      <c r="D18" s="2215"/>
      <c r="E18" s="1376" t="s">
        <v>1256</v>
      </c>
      <c r="F18" s="1376">
        <v>15</v>
      </c>
      <c r="G18" s="2124">
        <f t="shared" si="0"/>
        <v>5.4584725820065239E-2</v>
      </c>
      <c r="H18" s="2233" t="s">
        <v>110</v>
      </c>
      <c r="I18" s="1433">
        <v>80256</v>
      </c>
      <c r="J18" s="1372">
        <v>2.5000000000000001E-2</v>
      </c>
      <c r="K18" s="1377">
        <v>0.66</v>
      </c>
      <c r="L18" s="1377">
        <v>0.66</v>
      </c>
      <c r="M18" s="1218">
        <f t="shared" si="10"/>
        <v>0</v>
      </c>
      <c r="N18" s="1637">
        <f t="shared" si="11"/>
        <v>2006.4</v>
      </c>
      <c r="O18" s="1637"/>
      <c r="P18" s="2127"/>
      <c r="Q18" s="2216">
        <f t="shared" si="5"/>
        <v>52968.959999999999</v>
      </c>
      <c r="R18" s="2216"/>
      <c r="S18" s="2216">
        <f t="shared" si="6"/>
        <v>52968.959999999999</v>
      </c>
      <c r="T18" s="2216"/>
      <c r="U18" s="2216"/>
      <c r="V18" s="2216"/>
      <c r="W18" s="2217">
        <v>0</v>
      </c>
      <c r="X18" s="2216"/>
      <c r="Y18" s="2216"/>
      <c r="Z18" s="2216">
        <f t="shared" si="1"/>
        <v>0</v>
      </c>
      <c r="AA18" s="2234">
        <f t="shared" si="12"/>
        <v>8.2730527405539629</v>
      </c>
      <c r="AB18" s="2216">
        <f t="shared" si="13"/>
        <v>16599.053018647472</v>
      </c>
      <c r="AC18" s="2129"/>
      <c r="AD18" s="2156"/>
      <c r="AE18" s="22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</row>
    <row r="19" spans="1:343" s="473" customFormat="1" ht="14.4">
      <c r="A19" s="319"/>
      <c r="B19" s="2232" t="s">
        <v>122</v>
      </c>
      <c r="C19" s="2214"/>
      <c r="D19" s="2215"/>
      <c r="E19" s="1376" t="s">
        <v>1257</v>
      </c>
      <c r="F19" s="1376">
        <v>25</v>
      </c>
      <c r="G19" s="2124">
        <f t="shared" si="0"/>
        <v>5.1822391916603676</v>
      </c>
      <c r="H19" s="2233" t="s">
        <v>110</v>
      </c>
      <c r="I19" s="1433">
        <v>357161.89</v>
      </c>
      <c r="J19" s="1372">
        <v>0.32</v>
      </c>
      <c r="K19" s="1377">
        <v>4.16</v>
      </c>
      <c r="L19" s="1377">
        <v>18.510000000000002</v>
      </c>
      <c r="M19" s="1218">
        <f t="shared" si="10"/>
        <v>14.350000000000001</v>
      </c>
      <c r="N19" s="1637">
        <f t="shared" si="11"/>
        <v>114291.80480000001</v>
      </c>
      <c r="O19" s="1637"/>
      <c r="P19" s="2127"/>
      <c r="Q19" s="2216">
        <f t="shared" si="5"/>
        <v>1485793.4624000001</v>
      </c>
      <c r="R19" s="2216"/>
      <c r="S19" s="2216">
        <f t="shared" si="6"/>
        <v>6611066.5839000009</v>
      </c>
      <c r="T19" s="2216"/>
      <c r="U19" s="2216"/>
      <c r="V19" s="2216"/>
      <c r="W19" s="2217">
        <v>0</v>
      </c>
      <c r="X19" s="2216"/>
      <c r="Y19" s="2216"/>
      <c r="Z19" s="2216">
        <f t="shared" si="1"/>
        <v>0</v>
      </c>
      <c r="AA19" s="2234">
        <f t="shared" si="12"/>
        <v>11.450417851027414</v>
      </c>
      <c r="AB19" s="2216">
        <f t="shared" si="13"/>
        <v>1308688.9219080608</v>
      </c>
      <c r="AC19" s="2129"/>
      <c r="AD19" s="2156"/>
      <c r="AE19" s="22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</row>
    <row r="20" spans="1:343" s="473" customFormat="1" ht="14.4">
      <c r="A20" s="319"/>
      <c r="B20" s="2232" t="s">
        <v>122</v>
      </c>
      <c r="C20" s="2214"/>
      <c r="D20" s="2215"/>
      <c r="E20" s="1376" t="s">
        <v>144</v>
      </c>
      <c r="F20" s="1376">
        <v>30</v>
      </c>
      <c r="G20" s="2124">
        <f t="shared" si="0"/>
        <v>3.6849293066307576</v>
      </c>
      <c r="H20" s="2233" t="s">
        <v>110</v>
      </c>
      <c r="I20" s="1433">
        <v>546165</v>
      </c>
      <c r="J20" s="1372">
        <v>0.124</v>
      </c>
      <c r="K20" s="1377">
        <v>0.33</v>
      </c>
      <c r="L20" s="1377">
        <v>1.1200000000000001</v>
      </c>
      <c r="M20" s="1218">
        <f t="shared" si="10"/>
        <v>0.79</v>
      </c>
      <c r="N20" s="1637">
        <f t="shared" si="11"/>
        <v>67724.460000000006</v>
      </c>
      <c r="O20" s="1637"/>
      <c r="P20" s="2127"/>
      <c r="Q20" s="2216">
        <f t="shared" si="5"/>
        <v>180234.45</v>
      </c>
      <c r="R20" s="2216"/>
      <c r="S20" s="2216">
        <f t="shared" si="6"/>
        <v>611704.80000000005</v>
      </c>
      <c r="T20" s="2216"/>
      <c r="U20" s="2216"/>
      <c r="V20" s="2216"/>
      <c r="W20" s="2217">
        <v>0</v>
      </c>
      <c r="X20" s="2216"/>
      <c r="Y20" s="2216"/>
      <c r="Z20" s="2216">
        <f t="shared" si="1"/>
        <v>0</v>
      </c>
      <c r="AA20" s="2234">
        <f t="shared" si="12"/>
        <v>12.510259501714708</v>
      </c>
      <c r="AB20" s="2216">
        <f t="shared" si="13"/>
        <v>847250.5692134978</v>
      </c>
      <c r="AC20" s="2129"/>
      <c r="AD20" s="2156"/>
      <c r="AE20" s="22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</row>
    <row r="21" spans="1:343" s="473" customFormat="1" ht="14.4">
      <c r="A21" s="319"/>
      <c r="B21" s="2232" t="s">
        <v>122</v>
      </c>
      <c r="C21" s="2214"/>
      <c r="D21" s="2215"/>
      <c r="E21" s="1375" t="s">
        <v>723</v>
      </c>
      <c r="F21" s="1376">
        <v>5</v>
      </c>
      <c r="G21" s="2124">
        <f t="shared" si="0"/>
        <v>0</v>
      </c>
      <c r="H21" s="2109" t="s">
        <v>254</v>
      </c>
      <c r="I21" s="1433">
        <v>0</v>
      </c>
      <c r="J21" s="1372">
        <v>0</v>
      </c>
      <c r="K21" s="1377">
        <v>38.299999999999997</v>
      </c>
      <c r="L21" s="1377">
        <v>38.299999999999997</v>
      </c>
      <c r="M21" s="1218">
        <f t="shared" si="10"/>
        <v>0</v>
      </c>
      <c r="N21" s="1637">
        <f t="shared" si="11"/>
        <v>0</v>
      </c>
      <c r="O21" s="1637"/>
      <c r="P21" s="2127"/>
      <c r="Q21" s="2216">
        <f t="shared" si="5"/>
        <v>0</v>
      </c>
      <c r="R21" s="2216"/>
      <c r="S21" s="2216">
        <f t="shared" si="6"/>
        <v>0</v>
      </c>
      <c r="T21" s="2216"/>
      <c r="U21" s="2216"/>
      <c r="V21" s="2216"/>
      <c r="W21" s="2216">
        <v>0</v>
      </c>
      <c r="X21" s="2216"/>
      <c r="Y21" s="2216"/>
      <c r="Z21" s="2216">
        <f t="shared" si="1"/>
        <v>0</v>
      </c>
      <c r="AA21" s="2234">
        <f t="shared" si="12"/>
        <v>0</v>
      </c>
      <c r="AB21" s="2216">
        <f t="shared" si="13"/>
        <v>0</v>
      </c>
      <c r="AC21" s="2129"/>
      <c r="AD21" s="2156"/>
      <c r="AE21" s="22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</row>
    <row r="22" spans="1:343" s="473" customFormat="1" ht="14.4">
      <c r="A22" s="319"/>
      <c r="B22" s="2232" t="s">
        <v>122</v>
      </c>
      <c r="C22" s="2214"/>
      <c r="D22" s="2215"/>
      <c r="E22" s="1375" t="s">
        <v>286</v>
      </c>
      <c r="F22" s="1376">
        <v>30</v>
      </c>
      <c r="G22" s="2124">
        <f t="shared" si="0"/>
        <v>2.8887250029571403</v>
      </c>
      <c r="H22" s="2233" t="s">
        <v>110</v>
      </c>
      <c r="I22" s="1433">
        <v>1083494</v>
      </c>
      <c r="J22" s="1372">
        <v>4.9000000000000002E-2</v>
      </c>
      <c r="K22" s="1377">
        <v>0.11</v>
      </c>
      <c r="L22" s="1377">
        <v>1.32</v>
      </c>
      <c r="M22" s="1218">
        <f t="shared" si="10"/>
        <v>1.21</v>
      </c>
      <c r="N22" s="1637">
        <f t="shared" si="11"/>
        <v>53091.206000000006</v>
      </c>
      <c r="O22" s="1637"/>
      <c r="P22" s="2127"/>
      <c r="Q22" s="2216">
        <f t="shared" si="5"/>
        <v>119184.34</v>
      </c>
      <c r="R22" s="2216"/>
      <c r="S22" s="2216">
        <f t="shared" si="6"/>
        <v>1430212.08</v>
      </c>
      <c r="T22" s="2216"/>
      <c r="U22" s="2216"/>
      <c r="V22" s="2216"/>
      <c r="W22" s="2216">
        <v>0</v>
      </c>
      <c r="X22" s="2216"/>
      <c r="Y22" s="2216"/>
      <c r="Z22" s="2216">
        <f t="shared" si="1"/>
        <v>0</v>
      </c>
      <c r="AA22" s="2234">
        <f t="shared" si="12"/>
        <v>12.510259501714708</v>
      </c>
      <c r="AB22" s="2216">
        <f t="shared" si="13"/>
        <v>664184.76431899297</v>
      </c>
      <c r="AC22" s="2129"/>
      <c r="AD22" s="2156"/>
      <c r="AE22" s="22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</row>
    <row r="23" spans="1:343" s="473" customFormat="1" ht="14.4">
      <c r="A23" s="319"/>
      <c r="B23" s="2235" t="s">
        <v>122</v>
      </c>
      <c r="C23" s="2236"/>
      <c r="D23" s="2237"/>
      <c r="E23" s="1381" t="s">
        <v>288</v>
      </c>
      <c r="F23" s="1382">
        <v>30</v>
      </c>
      <c r="G23" s="2160">
        <f t="shared" si="0"/>
        <v>1.031954385107305</v>
      </c>
      <c r="H23" s="2238" t="s">
        <v>110</v>
      </c>
      <c r="I23" s="1439">
        <v>223130</v>
      </c>
      <c r="J23" s="1386">
        <v>8.5000000000000006E-2</v>
      </c>
      <c r="K23" s="1387">
        <v>0.22</v>
      </c>
      <c r="L23" s="1387">
        <v>1.39</v>
      </c>
      <c r="M23" s="1268">
        <f t="shared" si="10"/>
        <v>1.17</v>
      </c>
      <c r="N23" s="2239">
        <f t="shared" si="11"/>
        <v>18966.050000000003</v>
      </c>
      <c r="O23" s="2239"/>
      <c r="P23" s="2165"/>
      <c r="Q23" s="2240">
        <f t="shared" si="5"/>
        <v>49088.6</v>
      </c>
      <c r="R23" s="2240"/>
      <c r="S23" s="2240">
        <f t="shared" si="6"/>
        <v>310150.69999999995</v>
      </c>
      <c r="T23" s="2240"/>
      <c r="U23" s="2240"/>
      <c r="V23" s="2240"/>
      <c r="W23" s="2240">
        <v>0</v>
      </c>
      <c r="X23" s="2240"/>
      <c r="Y23" s="2240"/>
      <c r="Z23" s="2240">
        <f t="shared" si="1"/>
        <v>0</v>
      </c>
      <c r="AA23" s="2241">
        <f t="shared" si="12"/>
        <v>12.510259501714708</v>
      </c>
      <c r="AB23" s="2240">
        <f t="shared" si="13"/>
        <v>237270.20722249628</v>
      </c>
      <c r="AC23" s="2167"/>
      <c r="AD23" s="2168"/>
      <c r="AE23" s="22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</row>
    <row r="24" spans="1:343" ht="15" thickBot="1">
      <c r="B24" s="2171"/>
      <c r="C24" s="2172"/>
      <c r="D24" s="2172"/>
      <c r="E24" s="2220" t="s">
        <v>177</v>
      </c>
      <c r="F24" s="2173"/>
      <c r="G24" s="2173">
        <f>SUM(G5:G23)</f>
        <v>25.474023491266223</v>
      </c>
      <c r="H24" s="2221"/>
      <c r="I24" s="2173"/>
      <c r="J24" s="2173"/>
      <c r="K24" s="2173"/>
      <c r="L24" s="2173">
        <f>SUM(L5:L23)</f>
        <v>2389.1000000000004</v>
      </c>
      <c r="M24" s="2173"/>
      <c r="N24" s="2173">
        <f>SUM(N5:N23)</f>
        <v>551363.03330000001</v>
      </c>
      <c r="O24" s="2222"/>
      <c r="P24" s="2205">
        <v>320154.57999999996</v>
      </c>
      <c r="Q24" s="2205">
        <v>3617801.82</v>
      </c>
      <c r="R24" s="2206">
        <f>S24-Q24</f>
        <v>11201402.875200002</v>
      </c>
      <c r="S24" s="2206">
        <f>SUM(S5:S23)</f>
        <v>14819204.695200002</v>
      </c>
      <c r="T24" s="2206">
        <f>SUM(T5:T23)</f>
        <v>0</v>
      </c>
      <c r="U24" s="2206">
        <f>P24+Q24</f>
        <v>3937956.4</v>
      </c>
      <c r="V24" s="2206">
        <f>P24+T24+S24</f>
        <v>15139359.275200002</v>
      </c>
      <c r="W24" s="2206"/>
      <c r="X24" s="1230">
        <f>U24/(1+Discount_Rate)^1</f>
        <v>3653020.779220779</v>
      </c>
      <c r="Y24" s="1230">
        <f>V24/(1+Discount_Rate)^1</f>
        <v>14043932.537291281</v>
      </c>
      <c r="Z24" s="2206">
        <f>SUM(Z5:Z23)</f>
        <v>180857.66600425256</v>
      </c>
      <c r="AA24" s="2206"/>
      <c r="AB24" s="2206">
        <f>SUM(AB5:AB23)</f>
        <v>6227921.0629013823</v>
      </c>
      <c r="AC24" s="2223">
        <f>(AB24)/X24</f>
        <v>1.7048687755424845</v>
      </c>
      <c r="AD24" s="2224">
        <f>(AB24*1.1+Z24)/Y24</f>
        <v>0.50068389438105243</v>
      </c>
      <c r="AE24" s="1192"/>
    </row>
    <row r="25" spans="1:343" ht="14.4">
      <c r="B25" s="1193"/>
      <c r="C25" s="1193"/>
      <c r="D25" s="1193"/>
      <c r="E25" s="1193"/>
      <c r="F25" s="1193"/>
      <c r="G25" s="1193"/>
      <c r="H25" s="1193"/>
      <c r="I25" s="1193"/>
      <c r="J25" s="1193"/>
      <c r="K25" s="1193"/>
      <c r="L25" s="1198"/>
      <c r="M25" s="1193"/>
      <c r="N25" s="1193"/>
      <c r="O25" s="1193"/>
      <c r="P25" s="1193"/>
      <c r="Q25" s="1193"/>
      <c r="R25" s="1193"/>
      <c r="S25" s="1193"/>
      <c r="T25" s="1193"/>
      <c r="U25" s="1193"/>
      <c r="V25" s="1193"/>
      <c r="W25" s="1193"/>
      <c r="X25" s="1193"/>
      <c r="Y25" s="1193"/>
      <c r="Z25" s="1193"/>
      <c r="AA25" s="1193"/>
      <c r="AB25" s="1193"/>
      <c r="AC25" s="1198"/>
      <c r="AD25" s="1193"/>
      <c r="AE25" s="1192"/>
    </row>
    <row r="26" spans="1:343" s="199" customFormat="1" ht="14.4">
      <c r="A26" s="196"/>
      <c r="B26" s="1193"/>
      <c r="C26" s="1193"/>
      <c r="D26" s="1193"/>
      <c r="E26" s="1193"/>
      <c r="F26" s="1193"/>
      <c r="G26" s="1193"/>
      <c r="H26" s="1193"/>
      <c r="I26" s="1193"/>
      <c r="J26" s="1194"/>
      <c r="K26" s="1195"/>
      <c r="L26" s="1195"/>
      <c r="M26" s="1195"/>
      <c r="N26" s="1194"/>
      <c r="O26" s="1195"/>
      <c r="P26" s="1195"/>
      <c r="Q26" s="1195"/>
      <c r="R26" s="1195"/>
      <c r="S26" s="1194"/>
      <c r="T26" s="1195"/>
      <c r="U26" s="1196"/>
      <c r="V26" s="1195"/>
      <c r="W26" s="1195"/>
      <c r="X26" s="1196"/>
      <c r="Y26" s="1195"/>
      <c r="Z26" s="1195"/>
      <c r="AA26" s="1197"/>
      <c r="AB26" s="1198"/>
      <c r="AC26" s="1198"/>
      <c r="AD26" s="1193"/>
      <c r="AE26" s="1198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</row>
    <row r="27" spans="1:343" ht="14.4">
      <c r="B27" s="1193"/>
      <c r="C27" s="1193"/>
      <c r="D27" s="1193"/>
      <c r="E27" s="1193"/>
      <c r="F27" s="1198"/>
      <c r="G27" s="1198"/>
      <c r="H27" s="1201"/>
      <c r="I27" s="1198"/>
      <c r="J27" s="1198"/>
      <c r="K27" s="1193"/>
      <c r="L27" s="1198"/>
      <c r="M27" s="1193"/>
      <c r="N27" s="1193"/>
      <c r="O27" s="1193"/>
      <c r="P27" s="1193"/>
      <c r="Q27" s="1193"/>
      <c r="R27" s="1193"/>
      <c r="S27" s="1193"/>
      <c r="T27" s="1193"/>
      <c r="U27" s="1193"/>
      <c r="V27" s="1193"/>
      <c r="W27" s="1193"/>
      <c r="X27" s="1193"/>
      <c r="Y27" s="1193"/>
      <c r="Z27" s="1193"/>
      <c r="AA27" s="1193"/>
      <c r="AB27" s="1193"/>
      <c r="AC27" s="1198"/>
      <c r="AD27" s="1193"/>
      <c r="AE27" s="1192"/>
    </row>
    <row r="28" spans="1:343" s="319" customFormat="1" ht="14.4">
      <c r="B28" s="1451"/>
      <c r="C28" s="1451"/>
      <c r="D28" s="1451"/>
      <c r="E28" s="2136"/>
      <c r="F28" s="2137"/>
      <c r="G28" s="2137"/>
      <c r="H28" s="1201"/>
      <c r="I28" s="1198"/>
      <c r="J28" s="2138"/>
      <c r="K28" s="2138"/>
      <c r="L28" s="2138"/>
      <c r="M28" s="2138"/>
      <c r="N28" s="2137"/>
      <c r="O28" s="2137"/>
      <c r="P28" s="2141"/>
      <c r="Q28" s="2141"/>
      <c r="R28" s="2141"/>
      <c r="S28" s="2141"/>
      <c r="T28" s="2141"/>
      <c r="U28" s="2141"/>
      <c r="V28" s="2141"/>
      <c r="W28" s="2141"/>
      <c r="X28" s="2141"/>
      <c r="Y28" s="2141"/>
      <c r="Z28" s="2141"/>
      <c r="AA28" s="1451"/>
      <c r="AB28" s="1451"/>
      <c r="AC28" s="2138"/>
      <c r="AD28" s="2138"/>
      <c r="AE28" s="2212"/>
    </row>
    <row r="29" spans="1:343" ht="14.4">
      <c r="B29" s="1193"/>
      <c r="C29" s="1193"/>
      <c r="D29" s="1193"/>
      <c r="E29" s="1193"/>
      <c r="F29" s="1198"/>
      <c r="G29" s="1198"/>
      <c r="H29" s="1201"/>
      <c r="I29" s="1198"/>
      <c r="J29" s="1198"/>
      <c r="K29" s="1193"/>
      <c r="L29" s="1198"/>
      <c r="M29" s="1193"/>
      <c r="N29" s="1193"/>
      <c r="O29" s="1193"/>
      <c r="P29" s="1201"/>
      <c r="Q29" s="1201"/>
      <c r="R29" s="1193"/>
      <c r="S29" s="1193"/>
      <c r="T29" s="1193"/>
      <c r="U29" s="1193"/>
      <c r="V29" s="1193"/>
      <c r="W29" s="1198"/>
      <c r="X29" s="1193"/>
      <c r="Y29" s="1193"/>
      <c r="Z29" s="1193"/>
      <c r="AA29" s="1193"/>
      <c r="AB29" s="1193"/>
      <c r="AC29" s="1198"/>
      <c r="AD29" s="1193"/>
      <c r="AE29" s="1192"/>
    </row>
    <row r="30" spans="1:343" ht="14.4">
      <c r="B30" s="1193"/>
      <c r="C30" s="1193"/>
      <c r="D30" s="1193"/>
      <c r="E30" s="1193"/>
      <c r="F30" s="1198"/>
      <c r="G30" s="1198"/>
      <c r="H30" s="1201"/>
      <c r="I30" s="1198"/>
      <c r="J30" s="1198"/>
      <c r="K30" s="1193"/>
      <c r="L30" s="1198"/>
      <c r="M30" s="1404" t="s">
        <v>979</v>
      </c>
      <c r="N30" s="1953"/>
      <c r="O30" s="1193"/>
      <c r="P30" s="1193"/>
      <c r="Q30" s="1193"/>
      <c r="R30" s="1193"/>
      <c r="S30" s="1193"/>
      <c r="T30" s="1193"/>
      <c r="U30" s="1193"/>
      <c r="V30" s="1193"/>
      <c r="W30" s="1193"/>
      <c r="X30" s="1193"/>
      <c r="Y30" s="1193"/>
      <c r="Z30" s="1193"/>
      <c r="AA30" s="1193"/>
      <c r="AB30" s="1193"/>
      <c r="AC30" s="1198"/>
      <c r="AD30" s="1193"/>
      <c r="AE30" s="1192"/>
    </row>
    <row r="31" spans="1:343" ht="14.4">
      <c r="B31" s="1193"/>
      <c r="C31" s="1193"/>
      <c r="D31" s="1193"/>
      <c r="E31" s="1193"/>
      <c r="F31" s="1198"/>
      <c r="G31" s="1198"/>
      <c r="H31" s="1201"/>
      <c r="I31" s="1198"/>
      <c r="J31" s="1198"/>
      <c r="K31" s="1193"/>
      <c r="L31" s="1198"/>
      <c r="M31" s="1195" t="s">
        <v>975</v>
      </c>
      <c r="N31" s="1195" t="s">
        <v>976</v>
      </c>
      <c r="O31" s="1193">
        <v>3617801.82</v>
      </c>
      <c r="P31" s="1193"/>
      <c r="Q31" s="1193"/>
      <c r="R31" s="1193"/>
      <c r="S31" s="1193"/>
      <c r="T31" s="1193"/>
      <c r="U31" s="1193"/>
      <c r="V31" s="1193"/>
      <c r="W31" s="1193"/>
      <c r="X31" s="1193"/>
      <c r="Y31" s="1193"/>
      <c r="Z31" s="1193"/>
      <c r="AA31" s="1193"/>
      <c r="AB31" s="1193"/>
      <c r="AC31" s="1198"/>
      <c r="AD31" s="1193"/>
      <c r="AE31" s="1192"/>
    </row>
    <row r="32" spans="1:343" ht="14.4">
      <c r="B32" s="1193"/>
      <c r="C32" s="1193"/>
      <c r="D32" s="1193"/>
      <c r="E32" s="1193"/>
      <c r="F32" s="1198"/>
      <c r="G32" s="1198"/>
      <c r="H32" s="1201"/>
      <c r="I32" s="1198"/>
      <c r="J32" s="1198"/>
      <c r="K32" s="1193"/>
      <c r="L32" s="1198"/>
      <c r="M32" s="1195"/>
      <c r="N32" s="1195" t="s">
        <v>977</v>
      </c>
      <c r="O32" s="1193">
        <v>320154.57999999996</v>
      </c>
      <c r="P32" s="1193"/>
      <c r="Q32" s="1193"/>
      <c r="R32" s="1193"/>
      <c r="S32" s="1193"/>
      <c r="T32" s="1193"/>
      <c r="U32" s="1193"/>
      <c r="V32" s="1193"/>
      <c r="W32" s="1193"/>
      <c r="X32" s="1193"/>
      <c r="Y32" s="1193"/>
      <c r="Z32" s="1193"/>
      <c r="AA32" s="1193"/>
      <c r="AB32" s="1193"/>
      <c r="AC32" s="1198"/>
      <c r="AD32" s="1193"/>
      <c r="AE32" s="1192"/>
    </row>
    <row r="33" spans="2:31" ht="14.4">
      <c r="B33" s="1193"/>
      <c r="C33" s="1193"/>
      <c r="D33" s="1193"/>
      <c r="E33" s="1193"/>
      <c r="F33" s="1198"/>
      <c r="G33" s="1198"/>
      <c r="H33" s="1198"/>
      <c r="I33" s="1198"/>
      <c r="J33" s="1198"/>
      <c r="K33" s="1193"/>
      <c r="L33" s="1198"/>
      <c r="M33" s="1195"/>
      <c r="N33" s="1194" t="s">
        <v>770</v>
      </c>
      <c r="O33" s="1193">
        <v>3937956.4</v>
      </c>
      <c r="P33" s="1193"/>
      <c r="Q33" s="1193"/>
      <c r="R33" s="1193"/>
      <c r="S33" s="1193"/>
      <c r="T33" s="1193"/>
      <c r="U33" s="1193"/>
      <c r="V33" s="1193"/>
      <c r="W33" s="1193"/>
      <c r="X33" s="1193"/>
      <c r="Y33" s="1193"/>
      <c r="Z33" s="1193"/>
      <c r="AA33" s="1193"/>
      <c r="AB33" s="1193"/>
      <c r="AC33" s="1198"/>
      <c r="AD33" s="1193"/>
      <c r="AE33" s="1192"/>
    </row>
    <row r="34" spans="2:31" ht="14.4">
      <c r="B34" s="1193"/>
      <c r="C34" s="1193"/>
      <c r="D34" s="1193"/>
      <c r="E34" s="1193"/>
      <c r="F34" s="1198"/>
      <c r="G34" s="1198"/>
      <c r="H34" s="1198"/>
      <c r="I34" s="1198"/>
      <c r="J34" s="1198"/>
      <c r="K34" s="1193"/>
      <c r="L34" s="1198"/>
      <c r="M34" s="1193"/>
      <c r="N34" s="1194" t="s">
        <v>777</v>
      </c>
      <c r="O34" s="1193">
        <v>551363.03330000001</v>
      </c>
      <c r="P34" s="1193"/>
      <c r="Q34" s="1193"/>
      <c r="R34" s="1193"/>
      <c r="S34" s="1193"/>
      <c r="T34" s="1193"/>
      <c r="U34" s="1193"/>
      <c r="V34" s="1193"/>
      <c r="W34" s="1193"/>
      <c r="X34" s="1193"/>
      <c r="Y34" s="1193"/>
      <c r="Z34" s="1193"/>
      <c r="AA34" s="1193"/>
      <c r="AB34" s="1193"/>
      <c r="AC34" s="1198"/>
      <c r="AD34" s="1193"/>
      <c r="AE34" s="1192"/>
    </row>
    <row r="35" spans="2:31" ht="14.4">
      <c r="B35" s="1193"/>
      <c r="C35" s="1193"/>
      <c r="D35" s="1193"/>
      <c r="E35" s="1193"/>
      <c r="F35" s="1198"/>
      <c r="G35" s="1198"/>
      <c r="H35" s="1198"/>
      <c r="I35" s="1198"/>
      <c r="J35" s="1198"/>
      <c r="K35" s="1193"/>
      <c r="L35" s="1198"/>
      <c r="M35" s="1193"/>
      <c r="N35" s="1194"/>
      <c r="O35" s="1193"/>
      <c r="P35" s="1193"/>
      <c r="Q35" s="1193"/>
      <c r="R35" s="1193"/>
      <c r="S35" s="1193"/>
      <c r="T35" s="1193"/>
      <c r="U35" s="1193"/>
      <c r="V35" s="1193"/>
      <c r="W35" s="1193"/>
      <c r="X35" s="1193"/>
      <c r="Y35" s="1193"/>
      <c r="Z35" s="1193"/>
      <c r="AA35" s="1193"/>
      <c r="AB35" s="1193"/>
      <c r="AC35" s="1198"/>
      <c r="AD35" s="1193"/>
      <c r="AE35" s="1192"/>
    </row>
    <row r="36" spans="2:31" ht="14.4">
      <c r="B36" s="1193"/>
      <c r="C36" s="1193"/>
      <c r="D36" s="1193"/>
      <c r="E36" s="1193"/>
      <c r="F36" s="1193"/>
      <c r="G36" s="1193"/>
      <c r="H36" s="1193"/>
      <c r="I36" s="1193"/>
      <c r="J36" s="1193"/>
      <c r="K36" s="1193"/>
      <c r="L36" s="1198"/>
      <c r="M36" s="1195" t="s">
        <v>980</v>
      </c>
      <c r="N36" s="1194" t="s">
        <v>981</v>
      </c>
      <c r="O36" s="1193">
        <v>3937956.3999999994</v>
      </c>
      <c r="P36" s="1193"/>
      <c r="Q36" s="1193"/>
      <c r="R36" s="1193"/>
      <c r="S36" s="1193"/>
      <c r="T36" s="1193"/>
      <c r="U36" s="1193"/>
      <c r="V36" s="1193"/>
      <c r="W36" s="1193"/>
      <c r="X36" s="1193"/>
      <c r="Y36" s="1193"/>
      <c r="Z36" s="1193"/>
      <c r="AA36" s="1193"/>
      <c r="AB36" s="1193"/>
      <c r="AC36" s="1198"/>
      <c r="AD36" s="1193"/>
      <c r="AE36" s="1192"/>
    </row>
    <row r="37" spans="2:31" ht="14.4">
      <c r="B37" s="1193"/>
      <c r="C37" s="1193"/>
      <c r="D37" s="1193"/>
      <c r="E37" s="1193"/>
      <c r="F37" s="1193"/>
      <c r="G37" s="1193"/>
      <c r="H37" s="1193"/>
      <c r="I37" s="1193"/>
      <c r="J37" s="1193"/>
      <c r="K37" s="1193"/>
      <c r="L37" s="1198"/>
      <c r="M37" s="1193"/>
      <c r="N37" s="1194" t="s">
        <v>777</v>
      </c>
      <c r="O37" s="1193">
        <v>551364</v>
      </c>
      <c r="P37" s="1193"/>
      <c r="Q37" s="1193"/>
      <c r="R37" s="1193"/>
      <c r="S37" s="1193"/>
      <c r="T37" s="1193"/>
      <c r="U37" s="1193"/>
      <c r="V37" s="1193"/>
      <c r="W37" s="1193"/>
      <c r="X37" s="1193"/>
      <c r="Y37" s="1193"/>
      <c r="Z37" s="1193"/>
      <c r="AA37" s="1193"/>
      <c r="AB37" s="1193"/>
      <c r="AC37" s="1198"/>
      <c r="AD37" s="1193"/>
      <c r="AE37" s="1192"/>
    </row>
    <row r="38" spans="2:31" ht="14.4">
      <c r="B38" s="1193"/>
      <c r="C38" s="1193"/>
      <c r="D38" s="1193"/>
      <c r="E38" s="1193"/>
      <c r="F38" s="1193"/>
      <c r="G38" s="1193"/>
      <c r="H38" s="1193"/>
      <c r="I38" s="1193"/>
      <c r="J38" s="1193"/>
      <c r="K38" s="1193"/>
      <c r="L38" s="1198"/>
      <c r="M38" s="1193"/>
      <c r="N38" s="1193"/>
      <c r="O38" s="1193"/>
      <c r="P38" s="1193"/>
      <c r="Q38" s="1193"/>
      <c r="R38" s="1193"/>
      <c r="S38" s="1193"/>
      <c r="T38" s="1193"/>
      <c r="U38" s="1193"/>
      <c r="V38" s="1193"/>
      <c r="W38" s="1193"/>
      <c r="X38" s="1193"/>
      <c r="Y38" s="1193"/>
      <c r="Z38" s="1193"/>
      <c r="AA38" s="1193"/>
      <c r="AB38" s="1193"/>
      <c r="AC38" s="1198"/>
      <c r="AD38" s="1193"/>
      <c r="AE38" s="1192"/>
    </row>
    <row r="39" spans="2:31" ht="14.4">
      <c r="B39" s="1193"/>
      <c r="C39" s="1193"/>
      <c r="D39" s="1193"/>
      <c r="E39" s="1193"/>
      <c r="F39" s="1193"/>
      <c r="G39" s="1193"/>
      <c r="H39" s="1193"/>
      <c r="I39" s="1193"/>
      <c r="J39" s="1193"/>
      <c r="K39" s="1193"/>
      <c r="L39" s="1198"/>
      <c r="M39" s="1193"/>
      <c r="N39" s="1193"/>
      <c r="O39" s="1193"/>
      <c r="P39" s="1193"/>
      <c r="Q39" s="1193"/>
      <c r="R39" s="1193"/>
      <c r="S39" s="1193"/>
      <c r="T39" s="1193"/>
      <c r="U39" s="1193"/>
      <c r="V39" s="1193"/>
      <c r="W39" s="1193"/>
      <c r="X39" s="1193"/>
      <c r="Y39" s="1193"/>
      <c r="Z39" s="1193"/>
      <c r="AA39" s="1193"/>
      <c r="AB39" s="1193"/>
      <c r="AC39" s="1198"/>
      <c r="AD39" s="1193"/>
      <c r="AE39" s="1192"/>
    </row>
  </sheetData>
  <sheetProtection password="C61B" sheet="1" objects="1" scenarios="1"/>
  <customSheetViews>
    <customSheetView guid="{9B4B0DAB-FAB9-4E24-9A0E-9A6ECAA72FED}" topLeftCell="R1">
      <selection activeCell="X20" sqref="X20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W15:W20">
    <cfRule type="notContainsBlanks" dxfId="187" priority="73">
      <formula>LEN(TRIM(W15))&gt;0</formula>
    </cfRule>
  </conditionalFormatting>
  <conditionalFormatting sqref="W15:W20">
    <cfRule type="expression" dxfId="186" priority="72">
      <formula>ISTEXT(W15)</formula>
    </cfRule>
  </conditionalFormatting>
  <conditionalFormatting sqref="W15:W20">
    <cfRule type="expression" dxfId="185" priority="69">
      <formula>"istext($AB17)"</formula>
    </cfRule>
  </conditionalFormatting>
  <conditionalFormatting sqref="E5:E20">
    <cfRule type="notContainsBlanks" dxfId="184" priority="68">
      <formula>LEN(TRIM(E5))&gt;0</formula>
    </cfRule>
  </conditionalFormatting>
  <conditionalFormatting sqref="E21:E23">
    <cfRule type="notContainsBlanks" dxfId="183" priority="67">
      <formula>LEN(TRIM(E21))&gt;0</formula>
    </cfRule>
  </conditionalFormatting>
  <conditionalFormatting sqref="F5:F20">
    <cfRule type="notContainsBlanks" dxfId="182" priority="60">
      <formula>LEN(TRIM(F5))&gt;0</formula>
    </cfRule>
  </conditionalFormatting>
  <conditionalFormatting sqref="F21:F23">
    <cfRule type="notContainsBlanks" dxfId="181" priority="59">
      <formula>LEN(TRIM(F21))&gt;0</formula>
    </cfRule>
  </conditionalFormatting>
  <conditionalFormatting sqref="I5:I20">
    <cfRule type="expression" dxfId="180" priority="47">
      <formula>ISTEXT(I5)</formula>
    </cfRule>
    <cfRule type="notContainsBlanks" dxfId="179" priority="48">
      <formula>LEN(TRIM(I5))&gt;0</formula>
    </cfRule>
  </conditionalFormatting>
  <conditionalFormatting sqref="I5 I22:I23">
    <cfRule type="containsBlanks" dxfId="178" priority="44">
      <formula>LEN(TRIM(I5))=0</formula>
    </cfRule>
    <cfRule type="expression" dxfId="177" priority="46">
      <formula>H5&lt;&gt;I5</formula>
    </cfRule>
  </conditionalFormatting>
  <conditionalFormatting sqref="I6:I20 I22:I23">
    <cfRule type="expression" dxfId="176" priority="45">
      <formula>H6&lt;&gt;I6</formula>
    </cfRule>
  </conditionalFormatting>
  <conditionalFormatting sqref="I6:I20">
    <cfRule type="containsBlanks" dxfId="175" priority="42">
      <formula>LEN(TRIM(I6))=0</formula>
    </cfRule>
    <cfRule type="expression" dxfId="174" priority="43">
      <formula>H6&lt;&gt;I6</formula>
    </cfRule>
  </conditionalFormatting>
  <conditionalFormatting sqref="I21:I23">
    <cfRule type="expression" dxfId="173" priority="40">
      <formula>ISTEXT(I21)</formula>
    </cfRule>
    <cfRule type="notContainsBlanks" dxfId="172" priority="41">
      <formula>LEN(TRIM(I21))&gt;0</formula>
    </cfRule>
  </conditionalFormatting>
  <conditionalFormatting sqref="I21:I23">
    <cfRule type="containsBlanks" dxfId="171" priority="37">
      <formula>LEN(TRIM(I21))=0</formula>
    </cfRule>
    <cfRule type="expression" dxfId="170" priority="39">
      <formula>H21&lt;&gt;I21</formula>
    </cfRule>
  </conditionalFormatting>
  <conditionalFormatting sqref="J5:J20">
    <cfRule type="expression" dxfId="169" priority="23">
      <formula>ISTEXT(J5)</formula>
    </cfRule>
    <cfRule type="notContainsBlanks" dxfId="168" priority="24">
      <formula>LEN(TRIM(J5))&gt;0</formula>
    </cfRule>
  </conditionalFormatting>
  <conditionalFormatting sqref="J21:J23">
    <cfRule type="expression" dxfId="167" priority="21">
      <formula>ISTEXT(J21)</formula>
    </cfRule>
    <cfRule type="notContainsBlanks" dxfId="166" priority="22">
      <formula>LEN(TRIM(J21))&gt;0</formula>
    </cfRule>
  </conditionalFormatting>
  <conditionalFormatting sqref="K5:K20">
    <cfRule type="notContainsBlanks" dxfId="165" priority="16">
      <formula>LEN(TRIM(K5))&gt;0</formula>
    </cfRule>
  </conditionalFormatting>
  <conditionalFormatting sqref="K5:K20">
    <cfRule type="expression" dxfId="164" priority="15">
      <formula>ISTEXT(K5)</formula>
    </cfRule>
  </conditionalFormatting>
  <conditionalFormatting sqref="K21:K23">
    <cfRule type="notContainsBlanks" dxfId="163" priority="14">
      <formula>LEN(TRIM(K21))&gt;0</formula>
    </cfRule>
  </conditionalFormatting>
  <conditionalFormatting sqref="K21:K23">
    <cfRule type="expression" dxfId="162" priority="13">
      <formula>ISTEXT(K21)</formula>
    </cfRule>
  </conditionalFormatting>
  <conditionalFormatting sqref="L5:L20">
    <cfRule type="notContainsBlanks" dxfId="161" priority="8">
      <formula>LEN(TRIM(L5))&gt;0</formula>
    </cfRule>
  </conditionalFormatting>
  <conditionalFormatting sqref="L5:L20">
    <cfRule type="expression" dxfId="160" priority="7">
      <formula>ISTEXT(L5)</formula>
    </cfRule>
  </conditionalFormatting>
  <conditionalFormatting sqref="L21:L23">
    <cfRule type="notContainsBlanks" dxfId="159" priority="6">
      <formula>LEN(TRIM(L21))&gt;0</formula>
    </cfRule>
  </conditionalFormatting>
  <conditionalFormatting sqref="L21:L23">
    <cfRule type="expression" dxfId="158" priority="5">
      <formula>ISTEXT(L21)</formula>
    </cfRule>
  </conditionalFormatting>
  <dataValidations count="3">
    <dataValidation allowBlank="1" showErrorMessage="1" sqref="K5:L23"/>
    <dataValidation type="list" allowBlank="1" showErrorMessage="1" errorTitle="DATA ENTRY ERROR!" error="Only values from the drop-down menu may be selected._x000a__x000a_Click CANCEL and re-attempt." sqref="F5:F23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23"/>
  </dataValidations>
  <hyperlinks>
    <hyperlink ref="A1" location="'Gas CE'!A1" display="Rtn to Summary"/>
  </hyperlinks>
  <pageMargins left="0.43" right="0.21" top="0.75" bottom="0.75" header="0.3" footer="0.3"/>
  <pageSetup paperSize="3" scale="50" orientation="landscape"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R22"/>
  <sheetViews>
    <sheetView workbookViewId="0">
      <pane xSplit="1" ySplit="1" topLeftCell="B2" activePane="bottomRight" state="frozen"/>
      <selection pane="topRight"/>
      <selection pane="bottomLeft"/>
      <selection pane="bottomRight" activeCell="I26" sqref="I26"/>
    </sheetView>
  </sheetViews>
  <sheetFormatPr defaultColWidth="9.109375" defaultRowHeight="13.8"/>
  <cols>
    <col min="1" max="1" width="9.109375" style="54"/>
    <col min="2" max="4" width="15.109375" style="55" customWidth="1"/>
    <col min="5" max="5" width="30.5546875" style="55" customWidth="1"/>
    <col min="6" max="6" width="11.88671875" style="55" customWidth="1"/>
    <col min="7" max="7" width="22.6640625" style="55" customWidth="1"/>
    <col min="8" max="10" width="11.44140625" style="55" customWidth="1"/>
    <col min="11" max="11" width="14" style="55" customWidth="1"/>
    <col min="12" max="12" width="11.44140625" style="55" customWidth="1"/>
    <col min="13" max="15" width="14.6640625" style="55" customWidth="1"/>
    <col min="16" max="16" width="13.44140625" style="55" customWidth="1"/>
    <col min="17" max="18" width="14.6640625" style="55" customWidth="1"/>
    <col min="19" max="19" width="12.88671875" style="55" customWidth="1"/>
    <col min="20" max="20" width="14.6640625" style="55" customWidth="1"/>
    <col min="21" max="24" width="14.109375" style="55" customWidth="1"/>
    <col min="25" max="25" width="15.5546875" style="55" customWidth="1"/>
    <col min="26" max="26" width="18.33203125" style="55" customWidth="1"/>
    <col min="27" max="27" width="14.109375" style="54" customWidth="1"/>
    <col min="28" max="28" width="11.88671875" style="55" customWidth="1"/>
    <col min="29" max="29" width="8.88671875"/>
    <col min="30" max="30" width="10.88671875" style="54" customWidth="1"/>
    <col min="31" max="70" width="9.109375" style="54"/>
    <col min="71" max="16384" width="9.109375" style="55"/>
  </cols>
  <sheetData>
    <row r="1" spans="1:70" ht="27">
      <c r="A1" s="318" t="s">
        <v>206</v>
      </c>
      <c r="B1" s="1192" t="s">
        <v>950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8"/>
      <c r="AB1" s="1193"/>
      <c r="AC1" s="1192"/>
      <c r="AD1" s="1198"/>
      <c r="AE1" s="1198"/>
      <c r="AF1" s="1198"/>
      <c r="AG1" s="1198"/>
      <c r="AH1" s="1198"/>
      <c r="AI1" s="1198"/>
      <c r="AJ1" s="1198"/>
      <c r="AK1" s="1198"/>
      <c r="AL1" s="1198"/>
      <c r="AM1" s="1198"/>
      <c r="AN1" s="1198"/>
      <c r="AO1" s="1198"/>
      <c r="AP1" s="1198"/>
    </row>
    <row r="2" spans="1:70" ht="14.4">
      <c r="B2" s="2191" t="s">
        <v>176</v>
      </c>
      <c r="C2" s="2191"/>
      <c r="D2" s="2191"/>
      <c r="E2" s="1200">
        <f>'Gas CE'!C2</f>
        <v>7.8E-2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8"/>
      <c r="AB2" s="1193"/>
      <c r="AC2" s="1192"/>
      <c r="AD2" s="1198"/>
      <c r="AE2" s="1198"/>
      <c r="AF2" s="1198"/>
      <c r="AG2" s="1198"/>
      <c r="AH2" s="1198"/>
      <c r="AI2" s="1198"/>
      <c r="AJ2" s="1198"/>
      <c r="AK2" s="1198"/>
      <c r="AL2" s="1198"/>
      <c r="AM2" s="1198"/>
      <c r="AN2" s="1198"/>
      <c r="AO2" s="1198"/>
      <c r="AP2" s="1198"/>
    </row>
    <row r="3" spans="1:70" s="7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1201"/>
      <c r="AG3" s="1201"/>
      <c r="AH3" s="1201"/>
      <c r="AI3" s="1201"/>
      <c r="AJ3" s="1201"/>
      <c r="AK3" s="1201"/>
      <c r="AL3" s="1201"/>
      <c r="AM3" s="1201"/>
      <c r="AN3" s="1201"/>
      <c r="AO3" s="1201"/>
      <c r="AP3" s="1201"/>
    </row>
    <row r="4" spans="1:70" ht="57.6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BQ4" s="55"/>
      <c r="BR4" s="55"/>
    </row>
    <row r="5" spans="1:70" s="54" customFormat="1" ht="28.8">
      <c r="B5" s="2256" t="s">
        <v>122</v>
      </c>
      <c r="C5" s="2257"/>
      <c r="D5" s="2257"/>
      <c r="E5" s="2258" t="s">
        <v>776</v>
      </c>
      <c r="F5" s="2242">
        <v>2</v>
      </c>
      <c r="G5" s="2242">
        <v>2</v>
      </c>
      <c r="H5" s="2243" t="s">
        <v>110</v>
      </c>
      <c r="I5" s="2259">
        <v>1</v>
      </c>
      <c r="J5" s="2260">
        <v>0</v>
      </c>
      <c r="K5" s="2260">
        <v>25416.48</v>
      </c>
      <c r="L5" s="2261"/>
      <c r="M5" s="2243"/>
      <c r="N5" s="2242">
        <f>J5*I5</f>
        <v>0</v>
      </c>
      <c r="O5" s="2262"/>
      <c r="P5" s="2262"/>
      <c r="Q5" s="2244"/>
      <c r="R5" s="2245"/>
      <c r="S5" s="2245"/>
      <c r="T5" s="2245"/>
      <c r="U5" s="2245"/>
      <c r="V5" s="2246"/>
      <c r="W5" s="2245">
        <f>U5/(1+$E$2)^1</f>
        <v>0</v>
      </c>
      <c r="X5" s="2245">
        <f t="shared" ref="X5" si="0">T5/(1+$E$2)^1</f>
        <v>0</v>
      </c>
      <c r="Y5" s="2245">
        <f t="shared" ref="Y5" si="1">V5/(1+$E$2)^1</f>
        <v>0</v>
      </c>
      <c r="Z5" s="2245">
        <f>-PV(Discount_Rate,F5,W5)</f>
        <v>0</v>
      </c>
      <c r="AA5" s="2247">
        <f>IF(N5=0,0,(HLOOKUP(H5,ACGas_2014_2015,F5+1,FALSE)))</f>
        <v>0</v>
      </c>
      <c r="AB5" s="2245">
        <f>AA5*N5</f>
        <v>0</v>
      </c>
      <c r="AC5" s="2248"/>
      <c r="AD5" s="2263"/>
      <c r="AE5" s="1198"/>
      <c r="AF5" s="1198"/>
      <c r="AG5" s="1198"/>
      <c r="AH5" s="1198"/>
      <c r="AI5" s="1198"/>
      <c r="AJ5" s="1198"/>
      <c r="AK5" s="1198"/>
      <c r="AL5" s="1198"/>
      <c r="AM5" s="1198"/>
      <c r="AN5" s="1198"/>
      <c r="AO5" s="1198"/>
      <c r="AP5" s="1198"/>
    </row>
    <row r="6" spans="1:70" s="284" customFormat="1" ht="29.4" thickBot="1">
      <c r="A6" s="56"/>
      <c r="B6" s="1226" t="s">
        <v>122</v>
      </c>
      <c r="C6" s="1226"/>
      <c r="D6" s="1226"/>
      <c r="E6" s="2249" t="s">
        <v>102</v>
      </c>
      <c r="F6" s="1226">
        <v>2</v>
      </c>
      <c r="G6" s="1226">
        <v>2</v>
      </c>
      <c r="H6" s="2250" t="s">
        <v>110</v>
      </c>
      <c r="I6" s="2251"/>
      <c r="J6" s="2252"/>
      <c r="K6" s="2253">
        <f>K5</f>
        <v>25416.48</v>
      </c>
      <c r="L6" s="2253"/>
      <c r="M6" s="1226"/>
      <c r="N6" s="2254">
        <f>N5</f>
        <v>0</v>
      </c>
      <c r="O6" s="1650"/>
      <c r="P6" s="2264">
        <v>29152.399999999998</v>
      </c>
      <c r="Q6" s="2264">
        <v>25416.48</v>
      </c>
      <c r="R6" s="2265">
        <v>0</v>
      </c>
      <c r="S6" s="2265">
        <f t="shared" ref="S6:T6" si="2">S5</f>
        <v>0</v>
      </c>
      <c r="T6" s="2265">
        <f t="shared" si="2"/>
        <v>0</v>
      </c>
      <c r="U6" s="2265">
        <f>P6+Q6</f>
        <v>54568.88</v>
      </c>
      <c r="V6" s="2265">
        <f>P6+T6+S6</f>
        <v>29152.399999999998</v>
      </c>
      <c r="W6" s="2265">
        <f>SUM(W5)</f>
        <v>0</v>
      </c>
      <c r="X6" s="2265">
        <f>U6/(1+Discount_Rate)^1</f>
        <v>50620.482374768086</v>
      </c>
      <c r="Y6" s="2265">
        <f>V6/(1+Discount_Rate)^1</f>
        <v>27043.042671614097</v>
      </c>
      <c r="Z6" s="2265">
        <f>SUM(Z5)</f>
        <v>0</v>
      </c>
      <c r="AA6" s="1650"/>
      <c r="AB6" s="2254">
        <f>AB5</f>
        <v>0</v>
      </c>
      <c r="AC6" s="1227">
        <f>IFERROR((AB6)/W6,0)</f>
        <v>0</v>
      </c>
      <c r="AD6" s="1227">
        <f>IFERROR((AB6*1.1+Z6)/Y6,0)</f>
        <v>0</v>
      </c>
      <c r="AE6" s="2255"/>
      <c r="AF6" s="2255"/>
      <c r="AG6" s="2255"/>
      <c r="AH6" s="2255"/>
      <c r="AI6" s="2255"/>
      <c r="AJ6" s="2255"/>
      <c r="AK6" s="2255"/>
      <c r="AL6" s="2255"/>
      <c r="AM6" s="2255"/>
      <c r="AN6" s="2255"/>
      <c r="AO6" s="2255"/>
      <c r="AP6" s="2255"/>
    </row>
    <row r="7" spans="1:70" ht="14.4">
      <c r="B7" s="1193"/>
      <c r="C7" s="1193"/>
      <c r="D7" s="1193"/>
      <c r="E7" s="1193"/>
      <c r="F7" s="1193"/>
      <c r="G7" s="1193"/>
      <c r="H7" s="1193"/>
      <c r="I7" s="1193"/>
      <c r="J7" s="1193"/>
      <c r="K7" s="1193"/>
      <c r="L7" s="1193"/>
      <c r="M7" s="1193"/>
      <c r="N7" s="1193"/>
      <c r="O7" s="1193"/>
      <c r="P7" s="1193"/>
      <c r="Q7" s="1193"/>
      <c r="R7" s="1193"/>
      <c r="S7" s="1193"/>
      <c r="T7" s="1193"/>
      <c r="U7" s="1193"/>
      <c r="V7" s="1193"/>
      <c r="W7" s="1193"/>
      <c r="X7" s="1193"/>
      <c r="Y7" s="1193"/>
      <c r="Z7" s="1193"/>
      <c r="AA7" s="1198"/>
      <c r="AB7" s="1193"/>
      <c r="AC7" s="1192"/>
      <c r="AD7" s="1198"/>
      <c r="AE7" s="1198"/>
      <c r="AF7" s="1198"/>
      <c r="AG7" s="1198"/>
      <c r="AH7" s="1198"/>
      <c r="AI7" s="1198"/>
      <c r="AJ7" s="1198"/>
      <c r="AK7" s="1198"/>
      <c r="AL7" s="1198"/>
      <c r="AM7" s="1198"/>
      <c r="AN7" s="1198"/>
      <c r="AO7" s="1198"/>
      <c r="AP7" s="1198"/>
    </row>
    <row r="8" spans="1:70" s="199" customFormat="1" ht="14.4">
      <c r="A8" s="196"/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198"/>
      <c r="AF8" s="1198"/>
      <c r="AG8" s="1198"/>
      <c r="AH8" s="1198"/>
      <c r="AI8" s="1198"/>
      <c r="AJ8" s="1198"/>
      <c r="AK8" s="1198"/>
      <c r="AL8" s="1198"/>
      <c r="AM8" s="1198"/>
      <c r="AN8" s="1198"/>
      <c r="AO8" s="1198"/>
      <c r="AP8" s="1198"/>
      <c r="AQ8" s="196"/>
      <c r="AR8" s="196"/>
      <c r="AS8" s="196"/>
      <c r="AT8" s="196"/>
    </row>
    <row r="9" spans="1:70" ht="14.4">
      <c r="B9" s="1193"/>
      <c r="C9" s="1193"/>
      <c r="D9" s="1193"/>
      <c r="E9" s="1193"/>
      <c r="F9" s="1193"/>
      <c r="G9" s="1193"/>
      <c r="H9" s="1193"/>
      <c r="I9" s="1193"/>
      <c r="J9" s="1193"/>
      <c r="K9" s="1193"/>
      <c r="L9" s="1193"/>
      <c r="M9" s="1193"/>
      <c r="N9" s="1193"/>
      <c r="O9" s="1193"/>
      <c r="P9" s="1193"/>
      <c r="Q9" s="1193"/>
      <c r="R9" s="1193"/>
      <c r="S9" s="1193"/>
      <c r="T9" s="1193"/>
      <c r="U9" s="1193"/>
      <c r="V9" s="1193"/>
      <c r="W9" s="1193"/>
      <c r="X9" s="1193"/>
      <c r="Y9" s="1193"/>
      <c r="Z9" s="1193"/>
      <c r="AA9" s="1198"/>
      <c r="AB9" s="1193"/>
      <c r="AC9" s="1192"/>
      <c r="AD9" s="1198"/>
      <c r="AE9" s="1198"/>
      <c r="AF9" s="1198"/>
      <c r="AG9" s="1198"/>
      <c r="AH9" s="1198"/>
      <c r="AI9" s="1198"/>
      <c r="AJ9" s="1198"/>
      <c r="AK9" s="1198"/>
      <c r="AL9" s="1198"/>
      <c r="AM9" s="1198"/>
      <c r="AN9" s="1198"/>
      <c r="AO9" s="1198"/>
      <c r="AP9" s="1198"/>
    </row>
    <row r="10" spans="1:70" ht="14.4">
      <c r="B10" s="1193"/>
      <c r="C10" s="1193"/>
      <c r="D10" s="1193"/>
      <c r="E10" s="1193"/>
      <c r="F10" s="1193"/>
      <c r="G10" s="1193"/>
      <c r="H10" s="1193"/>
      <c r="I10" s="1193"/>
      <c r="J10" s="1193"/>
      <c r="K10" s="1193"/>
      <c r="L10" s="1193"/>
      <c r="M10" s="1193"/>
      <c r="N10" s="1193"/>
      <c r="O10" s="1193"/>
      <c r="P10" s="1193"/>
      <c r="Q10" s="1193"/>
      <c r="R10" s="1193"/>
      <c r="S10" s="1193"/>
      <c r="T10" s="1193"/>
      <c r="U10" s="1193"/>
      <c r="V10" s="1193"/>
      <c r="W10" s="1193"/>
      <c r="X10" s="1193"/>
      <c r="Y10" s="1193"/>
      <c r="Z10" s="1193"/>
      <c r="AA10" s="1198"/>
      <c r="AB10" s="1193"/>
      <c r="AC10" s="1192"/>
      <c r="AD10" s="1198"/>
      <c r="AE10" s="1198"/>
      <c r="AF10" s="1198"/>
      <c r="AG10" s="1198"/>
      <c r="AH10" s="1198"/>
      <c r="AI10" s="1198"/>
      <c r="AJ10" s="1198"/>
      <c r="AK10" s="1198"/>
      <c r="AL10" s="1198"/>
      <c r="AM10" s="1198"/>
      <c r="AN10" s="1198"/>
      <c r="AO10" s="1198"/>
      <c r="AP10" s="1198"/>
    </row>
    <row r="11" spans="1:70" ht="14.4">
      <c r="B11" s="1193"/>
      <c r="C11" s="1193"/>
      <c r="D11" s="1193"/>
      <c r="E11" s="1193"/>
      <c r="F11" s="1193"/>
      <c r="G11" s="1193"/>
      <c r="H11" s="1193"/>
      <c r="I11" s="1193"/>
      <c r="J11" s="1193"/>
      <c r="K11" s="1193"/>
      <c r="L11" s="1193"/>
      <c r="M11" s="1404" t="s">
        <v>979</v>
      </c>
      <c r="N11" s="1953"/>
      <c r="O11" s="1193"/>
      <c r="P11" s="1193"/>
      <c r="Q11" s="1193"/>
      <c r="R11" s="1193"/>
      <c r="S11" s="1193"/>
      <c r="T11" s="1193"/>
      <c r="U11" s="1193"/>
      <c r="V11" s="1193"/>
      <c r="W11" s="1193"/>
      <c r="X11" s="1193"/>
      <c r="Y11" s="1193"/>
      <c r="Z11" s="1193"/>
      <c r="AA11" s="1198"/>
      <c r="AB11" s="1193"/>
      <c r="AC11" s="1192"/>
      <c r="AD11" s="1198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198"/>
    </row>
    <row r="12" spans="1:70" ht="14.4">
      <c r="B12" s="1193"/>
      <c r="C12" s="1193"/>
      <c r="D12" s="1193"/>
      <c r="E12" s="1193"/>
      <c r="F12" s="1193"/>
      <c r="G12" s="1193"/>
      <c r="H12" s="1193"/>
      <c r="I12" s="1193"/>
      <c r="J12" s="1193"/>
      <c r="K12" s="1193"/>
      <c r="L12" s="1193"/>
      <c r="M12" s="1195" t="s">
        <v>975</v>
      </c>
      <c r="N12" s="1195" t="s">
        <v>976</v>
      </c>
      <c r="O12" s="1193">
        <v>25416.48</v>
      </c>
      <c r="P12" s="1193"/>
      <c r="Q12" s="1193"/>
      <c r="R12" s="1193"/>
      <c r="S12" s="1193"/>
      <c r="T12" s="1193"/>
      <c r="U12" s="1193"/>
      <c r="V12" s="1193"/>
      <c r="W12" s="1193"/>
      <c r="X12" s="1193"/>
      <c r="Y12" s="1193"/>
      <c r="Z12" s="1193"/>
      <c r="AA12" s="1198"/>
      <c r="AB12" s="1193"/>
      <c r="AC12" s="1192"/>
      <c r="AD12" s="1198"/>
      <c r="AE12" s="1198"/>
      <c r="AF12" s="1198"/>
      <c r="AG12" s="1198"/>
      <c r="AH12" s="1198"/>
      <c r="AI12" s="1198"/>
      <c r="AJ12" s="1198"/>
      <c r="AK12" s="1198"/>
      <c r="AL12" s="1198"/>
      <c r="AM12" s="1198"/>
      <c r="AN12" s="1198"/>
      <c r="AO12" s="1198"/>
      <c r="AP12" s="1198"/>
    </row>
    <row r="13" spans="1:70" ht="14.4">
      <c r="B13" s="1193"/>
      <c r="C13" s="1193"/>
      <c r="D13" s="1193"/>
      <c r="E13" s="1193"/>
      <c r="F13" s="1193"/>
      <c r="G13" s="1193"/>
      <c r="H13" s="1193"/>
      <c r="I13" s="1193"/>
      <c r="J13" s="1193"/>
      <c r="K13" s="1193"/>
      <c r="L13" s="1193"/>
      <c r="M13" s="1195"/>
      <c r="N13" s="1195" t="s">
        <v>977</v>
      </c>
      <c r="O13" s="1193">
        <v>29152.399999999998</v>
      </c>
      <c r="P13" s="1193"/>
      <c r="Q13" s="1193"/>
      <c r="R13" s="1193"/>
      <c r="S13" s="1193"/>
      <c r="T13" s="1193"/>
      <c r="U13" s="1193"/>
      <c r="V13" s="1193"/>
      <c r="W13" s="1193"/>
      <c r="X13" s="1193"/>
      <c r="Y13" s="1193"/>
      <c r="Z13" s="1193"/>
      <c r="AA13" s="1198"/>
      <c r="AB13" s="1193"/>
      <c r="AC13" s="1192"/>
      <c r="AD13" s="1198"/>
      <c r="AE13" s="1198"/>
      <c r="AF13" s="1198"/>
      <c r="AG13" s="1198"/>
      <c r="AH13" s="1198"/>
      <c r="AI13" s="1198"/>
      <c r="AJ13" s="1198"/>
      <c r="AK13" s="1198"/>
      <c r="AL13" s="1198"/>
      <c r="AM13" s="1198"/>
      <c r="AN13" s="1198"/>
      <c r="AO13" s="1198"/>
      <c r="AP13" s="1198"/>
    </row>
    <row r="14" spans="1:70" ht="14.4">
      <c r="B14" s="1193"/>
      <c r="C14" s="1193"/>
      <c r="D14" s="1193"/>
      <c r="E14" s="1193"/>
      <c r="F14" s="1193"/>
      <c r="G14" s="1193"/>
      <c r="H14" s="1193"/>
      <c r="I14" s="1193"/>
      <c r="J14" s="1193"/>
      <c r="K14" s="1193"/>
      <c r="L14" s="1193"/>
      <c r="M14" s="1195"/>
      <c r="N14" s="1194" t="s">
        <v>770</v>
      </c>
      <c r="O14" s="1193">
        <v>54568.88</v>
      </c>
      <c r="P14" s="1193"/>
      <c r="Q14" s="1193"/>
      <c r="R14" s="1193"/>
      <c r="S14" s="1193"/>
      <c r="T14" s="1193"/>
      <c r="U14" s="1193"/>
      <c r="V14" s="1193"/>
      <c r="W14" s="1193"/>
      <c r="X14" s="1193"/>
      <c r="Y14" s="1193"/>
      <c r="Z14" s="1193"/>
      <c r="AA14" s="1198"/>
      <c r="AB14" s="1193"/>
      <c r="AC14" s="1192"/>
      <c r="AD14" s="1198"/>
      <c r="AE14" s="1198"/>
      <c r="AF14" s="1198"/>
      <c r="AG14" s="1198"/>
      <c r="AH14" s="1198"/>
      <c r="AI14" s="1198"/>
      <c r="AJ14" s="1198"/>
      <c r="AK14" s="1198"/>
      <c r="AL14" s="1198"/>
      <c r="AM14" s="1198"/>
      <c r="AN14" s="1198"/>
      <c r="AO14" s="1198"/>
      <c r="AP14" s="1198"/>
    </row>
    <row r="15" spans="1:70" ht="14.4">
      <c r="B15" s="1193"/>
      <c r="C15" s="1193"/>
      <c r="D15" s="1193"/>
      <c r="E15" s="1193"/>
      <c r="F15" s="1193"/>
      <c r="G15" s="1193"/>
      <c r="H15" s="1193"/>
      <c r="I15" s="1193"/>
      <c r="J15" s="1193"/>
      <c r="K15" s="1193"/>
      <c r="L15" s="1193"/>
      <c r="M15" s="1193"/>
      <c r="N15" s="1194" t="s">
        <v>777</v>
      </c>
      <c r="O15" s="1193">
        <v>0</v>
      </c>
      <c r="P15" s="1193"/>
      <c r="Q15" s="1193"/>
      <c r="R15" s="1193"/>
      <c r="S15" s="1193"/>
      <c r="T15" s="1193"/>
      <c r="U15" s="1193"/>
      <c r="V15" s="1193"/>
      <c r="W15" s="1193"/>
      <c r="X15" s="1193"/>
      <c r="Y15" s="1193"/>
      <c r="Z15" s="1193"/>
      <c r="AA15" s="1198"/>
      <c r="AB15" s="1193"/>
      <c r="AC15" s="1192"/>
      <c r="AD15" s="1198"/>
      <c r="AE15" s="1198"/>
      <c r="AF15" s="1198"/>
      <c r="AG15" s="1198"/>
      <c r="AH15" s="1198"/>
      <c r="AI15" s="1198"/>
      <c r="AJ15" s="1198"/>
      <c r="AK15" s="1198"/>
      <c r="AL15" s="1198"/>
      <c r="AM15" s="1198"/>
      <c r="AN15" s="1198"/>
      <c r="AO15" s="1198"/>
      <c r="AP15" s="1198"/>
    </row>
    <row r="16" spans="1:70" ht="14.4">
      <c r="B16" s="1193"/>
      <c r="C16" s="1193"/>
      <c r="D16" s="1193"/>
      <c r="E16" s="1193"/>
      <c r="F16" s="1193"/>
      <c r="G16" s="1193"/>
      <c r="H16" s="1193"/>
      <c r="I16" s="1193"/>
      <c r="J16" s="1193"/>
      <c r="K16" s="1193"/>
      <c r="L16" s="1193"/>
      <c r="M16" s="1193"/>
      <c r="N16" s="1194"/>
      <c r="O16" s="1193"/>
      <c r="P16" s="1193"/>
      <c r="Q16" s="1193"/>
      <c r="R16" s="1193"/>
      <c r="S16" s="1193"/>
      <c r="T16" s="1193"/>
      <c r="U16" s="1193"/>
      <c r="V16" s="1193"/>
      <c r="W16" s="1193"/>
      <c r="X16" s="1193"/>
      <c r="Y16" s="1193"/>
      <c r="Z16" s="1193"/>
      <c r="AA16" s="1198"/>
      <c r="AB16" s="1193"/>
      <c r="AC16" s="1192"/>
      <c r="AD16" s="1198"/>
      <c r="AE16" s="1198"/>
      <c r="AF16" s="1198"/>
      <c r="AG16" s="1198"/>
      <c r="AH16" s="1198"/>
      <c r="AI16" s="1198"/>
      <c r="AJ16" s="1198"/>
      <c r="AK16" s="1198"/>
      <c r="AL16" s="1198"/>
      <c r="AM16" s="1198"/>
      <c r="AN16" s="1198"/>
      <c r="AO16" s="1198"/>
      <c r="AP16" s="1198"/>
    </row>
    <row r="17" spans="2:42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3"/>
      <c r="L17" s="1193"/>
      <c r="M17" s="1195" t="s">
        <v>980</v>
      </c>
      <c r="N17" s="1194" t="s">
        <v>981</v>
      </c>
      <c r="O17" s="1193">
        <v>54568.880000000005</v>
      </c>
      <c r="P17" s="1193"/>
      <c r="Q17" s="1193"/>
      <c r="R17" s="1193"/>
      <c r="S17" s="1193"/>
      <c r="T17" s="1193"/>
      <c r="U17" s="1193"/>
      <c r="V17" s="1193"/>
      <c r="W17" s="1193"/>
      <c r="X17" s="1193"/>
      <c r="Y17" s="1193"/>
      <c r="Z17" s="1193"/>
      <c r="AA17" s="1198"/>
      <c r="AB17" s="1193"/>
      <c r="AC17" s="1192"/>
      <c r="AD17" s="1198"/>
      <c r="AE17" s="1198"/>
      <c r="AF17" s="1198"/>
      <c r="AG17" s="1198"/>
      <c r="AH17" s="1198"/>
      <c r="AI17" s="1198"/>
      <c r="AJ17" s="1198"/>
      <c r="AK17" s="1198"/>
      <c r="AL17" s="1198"/>
      <c r="AM17" s="1198"/>
      <c r="AN17" s="1198"/>
      <c r="AO17" s="1198"/>
      <c r="AP17" s="1198"/>
    </row>
    <row r="18" spans="2:42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3"/>
      <c r="L18" s="1193"/>
      <c r="M18" s="1193"/>
      <c r="N18" s="1194" t="s">
        <v>777</v>
      </c>
      <c r="O18" s="1193">
        <v>0</v>
      </c>
      <c r="P18" s="1193"/>
      <c r="Q18" s="1193"/>
      <c r="R18" s="1193"/>
      <c r="S18" s="1193"/>
      <c r="T18" s="1193"/>
      <c r="U18" s="1193"/>
      <c r="V18" s="1193"/>
      <c r="W18" s="1193"/>
      <c r="X18" s="1193"/>
      <c r="Y18" s="1193"/>
      <c r="Z18" s="1193"/>
      <c r="AA18" s="1198"/>
      <c r="AB18" s="1193"/>
      <c r="AC18" s="1192"/>
      <c r="AD18" s="1198"/>
      <c r="AE18" s="1198"/>
      <c r="AF18" s="1198"/>
      <c r="AG18" s="1198"/>
      <c r="AH18" s="1198"/>
      <c r="AI18" s="1198"/>
      <c r="AJ18" s="1198"/>
      <c r="AK18" s="1198"/>
      <c r="AL18" s="1198"/>
      <c r="AM18" s="1198"/>
      <c r="AN18" s="1198"/>
      <c r="AO18" s="1198"/>
      <c r="AP18" s="1198"/>
    </row>
    <row r="19" spans="2:42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3"/>
      <c r="L19" s="1193"/>
      <c r="M19" s="1193"/>
      <c r="N19" s="1193"/>
      <c r="O19" s="1193"/>
      <c r="P19" s="1193"/>
      <c r="Q19" s="1193"/>
      <c r="R19" s="1193"/>
      <c r="S19" s="1193"/>
      <c r="T19" s="1193"/>
      <c r="U19" s="1193"/>
      <c r="V19" s="1193"/>
      <c r="W19" s="1193"/>
      <c r="X19" s="1193"/>
      <c r="Y19" s="1193"/>
      <c r="Z19" s="1193"/>
      <c r="AA19" s="1198"/>
      <c r="AB19" s="1193"/>
      <c r="AC19" s="1192"/>
      <c r="AD19" s="1198"/>
      <c r="AE19" s="1198"/>
      <c r="AF19" s="1198"/>
      <c r="AG19" s="1198"/>
      <c r="AH19" s="1198"/>
      <c r="AI19" s="1198"/>
      <c r="AJ19" s="1198"/>
      <c r="AK19" s="1198"/>
      <c r="AL19" s="1198"/>
      <c r="AM19" s="1198"/>
      <c r="AN19" s="1198"/>
      <c r="AO19" s="1198"/>
      <c r="AP19" s="1198"/>
    </row>
    <row r="20" spans="2:42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  <c r="N20" s="1193"/>
      <c r="O20" s="1193"/>
      <c r="P20" s="1193"/>
      <c r="Q20" s="1193"/>
      <c r="R20" s="1193"/>
      <c r="S20" s="1193"/>
      <c r="T20" s="1193"/>
      <c r="U20" s="1193"/>
      <c r="V20" s="1193"/>
      <c r="W20" s="1193"/>
      <c r="X20" s="1193"/>
      <c r="Y20" s="1193"/>
      <c r="Z20" s="1193"/>
      <c r="AA20" s="1198"/>
      <c r="AB20" s="1193"/>
      <c r="AC20" s="1192"/>
      <c r="AD20" s="1198"/>
      <c r="AE20" s="1198"/>
      <c r="AF20" s="1198"/>
      <c r="AG20" s="1198"/>
      <c r="AH20" s="1198"/>
      <c r="AI20" s="1198"/>
      <c r="AJ20" s="1198"/>
      <c r="AK20" s="1198"/>
      <c r="AL20" s="1198"/>
      <c r="AM20" s="1198"/>
      <c r="AN20" s="1198"/>
      <c r="AO20" s="1198"/>
      <c r="AP20" s="1198"/>
    </row>
    <row r="21" spans="2:42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3"/>
      <c r="L21" s="1193"/>
      <c r="M21" s="1193"/>
      <c r="N21" s="1193"/>
      <c r="O21" s="1193"/>
      <c r="P21" s="1193"/>
      <c r="Q21" s="1193"/>
      <c r="R21" s="1193"/>
      <c r="S21" s="1193"/>
      <c r="T21" s="1193"/>
      <c r="U21" s="1193"/>
      <c r="V21" s="1193"/>
      <c r="W21" s="1193"/>
      <c r="X21" s="1193"/>
      <c r="Y21" s="1193"/>
      <c r="Z21" s="1193"/>
      <c r="AA21" s="1198"/>
      <c r="AB21" s="1193"/>
      <c r="AC21" s="1192"/>
      <c r="AD21" s="1198"/>
      <c r="AE21" s="1198"/>
      <c r="AF21" s="1198"/>
      <c r="AG21" s="1198"/>
      <c r="AH21" s="1198"/>
      <c r="AI21" s="1198"/>
      <c r="AJ21" s="1198"/>
      <c r="AK21" s="1198"/>
      <c r="AL21" s="1198"/>
      <c r="AM21" s="1198"/>
      <c r="AN21" s="1198"/>
      <c r="AO21" s="1198"/>
      <c r="AP21" s="1198"/>
    </row>
    <row r="22" spans="2:42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3"/>
      <c r="L22" s="1193"/>
      <c r="M22" s="1193"/>
      <c r="N22" s="1193"/>
      <c r="O22" s="1193"/>
      <c r="P22" s="1193"/>
      <c r="Q22" s="1193"/>
      <c r="R22" s="1193"/>
      <c r="S22" s="1193"/>
      <c r="T22" s="1193"/>
      <c r="U22" s="1193"/>
      <c r="V22" s="1193"/>
      <c r="W22" s="1193"/>
      <c r="X22" s="1193"/>
      <c r="Y22" s="1193"/>
      <c r="Z22" s="1193"/>
      <c r="AA22" s="1198"/>
      <c r="AB22" s="1193"/>
      <c r="AC22" s="1192"/>
      <c r="AD22" s="1198"/>
      <c r="AE22" s="1198"/>
      <c r="AF22" s="1198"/>
      <c r="AG22" s="1198"/>
      <c r="AH22" s="1198"/>
      <c r="AI22" s="1198"/>
      <c r="AJ22" s="1198"/>
      <c r="AK22" s="1198"/>
      <c r="AL22" s="1198"/>
      <c r="AM22" s="1198"/>
      <c r="AN22" s="1198"/>
      <c r="AO22" s="1198"/>
      <c r="AP22" s="1198"/>
    </row>
  </sheetData>
  <sheetProtection password="C61B" sheet="1" objects="1" scenarios="1"/>
  <customSheetViews>
    <customSheetView guid="{9B4B0DAB-FAB9-4E24-9A0E-9A6ECAA72FED}" topLeftCell="D1">
      <selection activeCell="X6" sqref="X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">
    <cfRule type="notContainsBlanks" dxfId="157" priority="13">
      <formula>LEN(TRIM(E5))&gt;0</formula>
    </cfRule>
  </conditionalFormatting>
  <conditionalFormatting sqref="L5">
    <cfRule type="expression" dxfId="156" priority="1">
      <formula>ISTEXT(L5)</formula>
    </cfRule>
  </conditionalFormatting>
  <conditionalFormatting sqref="L5">
    <cfRule type="notContainsBlanks" dxfId="155" priority="2">
      <formula>LEN(TRIM(L5))&gt;0</formula>
    </cfRule>
  </conditionalFormatting>
  <dataValidations count="3">
    <dataValidation type="list" allowBlank="1" showInputMessage="1" showErrorMessage="1" sqref="H6">
      <formula1>INDIRECT($I6&amp;"Gas")</formula1>
    </dataValidation>
    <dataValidation type="decimal" operator="greaterThanOrEqual" allowBlank="1" errorTitle="Units Offered" error="Number of units must be greater than zero." sqref="I6">
      <formula1>0</formula1>
    </dataValidation>
    <dataValidation allowBlank="1" showErrorMessage="1" sqref="L5:L6"/>
  </dataValidations>
  <hyperlinks>
    <hyperlink ref="A1" location="'Gas CE'!A1" display="Rtn to Summary"/>
  </hyperlinks>
  <pageMargins left="0.37" right="0.31" top="0.75" bottom="0.75" header="0.3" footer="0.3"/>
  <pageSetup paperSize="3" scale="50" orientation="landscape"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ME23"/>
  <sheetViews>
    <sheetView workbookViewId="0">
      <pane xSplit="1" ySplit="1" topLeftCell="B2" activePane="bottomRight" state="frozen"/>
      <selection pane="topRight"/>
      <selection pane="bottomLeft"/>
      <selection pane="bottomRight" activeCell="H4" sqref="H4"/>
    </sheetView>
  </sheetViews>
  <sheetFormatPr defaultColWidth="9.109375" defaultRowHeight="13.2"/>
  <cols>
    <col min="1" max="1" width="9.109375" style="195"/>
    <col min="2" max="2" width="8.6640625" style="165" customWidth="1"/>
    <col min="3" max="4" width="13.44140625" style="165" customWidth="1"/>
    <col min="5" max="5" width="45.44140625" style="165" customWidth="1"/>
    <col min="6" max="6" width="11.44140625" style="165" customWidth="1"/>
    <col min="7" max="7" width="16.44140625" style="165" customWidth="1"/>
    <col min="8" max="10" width="11.44140625" style="165" customWidth="1"/>
    <col min="11" max="11" width="14" style="195" customWidth="1"/>
    <col min="12" max="12" width="11.44140625" style="165" customWidth="1"/>
    <col min="13" max="13" width="14.6640625" style="165" customWidth="1"/>
    <col min="14" max="14" width="13.44140625" style="165" customWidth="1"/>
    <col min="15" max="16" width="14.6640625" style="165" customWidth="1"/>
    <col min="17" max="17" width="15.6640625" style="165" customWidth="1"/>
    <col min="18" max="21" width="14.6640625" style="165" customWidth="1"/>
    <col min="22" max="25" width="14.109375" style="165" customWidth="1"/>
    <col min="26" max="26" width="15" style="165" customWidth="1"/>
    <col min="27" max="27" width="18.33203125" style="165" customWidth="1"/>
    <col min="28" max="28" width="14.109375" style="195" customWidth="1"/>
    <col min="29" max="29" width="12.109375" style="165" customWidth="1"/>
    <col min="30" max="30" width="9.109375" style="243"/>
    <col min="31" max="31" width="10.88671875" style="195" customWidth="1"/>
    <col min="32" max="71" width="9.109375" style="195"/>
    <col min="72" max="16384" width="9.109375" style="165"/>
  </cols>
  <sheetData>
    <row r="1" spans="1:343" ht="27">
      <c r="A1" s="318" t="s">
        <v>206</v>
      </c>
      <c r="B1" s="1192" t="s">
        <v>954</v>
      </c>
      <c r="C1" s="1192"/>
      <c r="D1" s="1192"/>
      <c r="E1" s="1193"/>
      <c r="F1" s="1193"/>
      <c r="G1" s="1193"/>
      <c r="H1" s="1193"/>
      <c r="I1" s="1193"/>
      <c r="J1" s="1193"/>
      <c r="K1" s="1198"/>
      <c r="L1" s="1193"/>
      <c r="M1" s="1193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3"/>
      <c r="AB1" s="1198"/>
      <c r="AC1" s="1193"/>
      <c r="AD1" s="1192"/>
      <c r="AE1" s="1198"/>
      <c r="AF1" s="1198"/>
      <c r="AG1" s="1198"/>
      <c r="AH1" s="1198"/>
      <c r="AI1" s="1198"/>
      <c r="AJ1" s="1198"/>
      <c r="AK1" s="1198"/>
      <c r="AL1" s="1198"/>
      <c r="AM1" s="1198"/>
      <c r="AN1" s="1198"/>
      <c r="AO1" s="1198"/>
      <c r="AP1" s="1198"/>
      <c r="AQ1" s="1198"/>
      <c r="AR1" s="1198"/>
      <c r="AS1" s="1198"/>
      <c r="AT1" s="1198"/>
      <c r="AU1" s="1198"/>
      <c r="AV1" s="1198"/>
    </row>
    <row r="2" spans="1:343" ht="14.4">
      <c r="B2" s="1200" t="s">
        <v>176</v>
      </c>
      <c r="C2" s="1200"/>
      <c r="D2" s="1200"/>
      <c r="E2" s="1200">
        <f>'Gas CE'!C2</f>
        <v>7.8E-2</v>
      </c>
      <c r="F2" s="1193"/>
      <c r="G2" s="1193"/>
      <c r="H2" s="1193"/>
      <c r="I2" s="1193"/>
      <c r="J2" s="1193"/>
      <c r="K2" s="1198"/>
      <c r="L2" s="1193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8"/>
      <c r="AC2" s="1193"/>
      <c r="AD2" s="1192"/>
      <c r="AE2" s="1198"/>
      <c r="AF2" s="1198"/>
      <c r="AG2" s="1198"/>
      <c r="AH2" s="1198"/>
      <c r="AI2" s="1198"/>
      <c r="AJ2" s="1198"/>
      <c r="AK2" s="1198"/>
      <c r="AL2" s="1198"/>
      <c r="AM2" s="1198"/>
      <c r="AN2" s="1198"/>
      <c r="AO2" s="1198"/>
      <c r="AP2" s="1198"/>
      <c r="AQ2" s="1198"/>
      <c r="AR2" s="1198"/>
      <c r="AS2" s="1198"/>
      <c r="AT2" s="1198"/>
      <c r="AU2" s="1198"/>
      <c r="AV2" s="1198"/>
    </row>
    <row r="3" spans="1:343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2192"/>
      <c r="AF3" s="1201"/>
      <c r="AG3" s="1201"/>
      <c r="AH3" s="1201"/>
      <c r="AI3" s="1201"/>
      <c r="AJ3" s="1201"/>
      <c r="AK3" s="1201"/>
      <c r="AL3" s="1201"/>
      <c r="AM3" s="1201"/>
      <c r="AN3" s="1201"/>
      <c r="AO3" s="1201"/>
      <c r="AP3" s="1201"/>
      <c r="AQ3" s="1201"/>
      <c r="AR3" s="1201"/>
      <c r="AS3" s="1201"/>
      <c r="AT3" s="1201"/>
      <c r="AU3" s="1201"/>
      <c r="AV3" s="1201"/>
    </row>
    <row r="4" spans="1:343" ht="57.6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</row>
    <row r="5" spans="1:343" s="473" customFormat="1" ht="14.4">
      <c r="A5" s="319"/>
      <c r="B5" s="2267" t="s">
        <v>122</v>
      </c>
      <c r="C5" s="2268"/>
      <c r="D5" s="2269"/>
      <c r="E5" s="2258" t="s">
        <v>575</v>
      </c>
      <c r="F5" s="2258">
        <v>30</v>
      </c>
      <c r="G5" s="2270">
        <v>30</v>
      </c>
      <c r="H5" s="2271" t="s">
        <v>566</v>
      </c>
      <c r="I5" s="2272">
        <v>0</v>
      </c>
      <c r="J5" s="2261">
        <v>0</v>
      </c>
      <c r="K5" s="2261">
        <v>0</v>
      </c>
      <c r="L5" s="2247">
        <f>IF((ABS(K5))&gt;(ABS(J5)),K5-J5,0)</f>
        <v>0</v>
      </c>
      <c r="M5" s="2273"/>
      <c r="N5" s="2273">
        <v>0</v>
      </c>
      <c r="O5" s="2274"/>
      <c r="P5" s="2275"/>
      <c r="Q5" s="2275"/>
      <c r="R5" s="2275">
        <v>0</v>
      </c>
      <c r="S5" s="2275"/>
      <c r="T5" s="2275"/>
      <c r="U5" s="2275"/>
      <c r="V5" s="2275">
        <v>0</v>
      </c>
      <c r="W5" s="2275"/>
      <c r="X5" s="2275"/>
      <c r="Y5" s="2275"/>
      <c r="Z5" s="2275">
        <f>-PV(Discount_Rate,F5,W5)</f>
        <v>0</v>
      </c>
      <c r="AA5" s="2276">
        <f>IF(M5=0,0,(HLOOKUP(G5,ACGas_2014_2015,F5+1,FALSE)))</f>
        <v>0</v>
      </c>
      <c r="AB5" s="2275">
        <f>AA5*M5</f>
        <v>0</v>
      </c>
      <c r="AC5" s="2277" t="str">
        <f>IFERROR(AB5/W5,"")</f>
        <v/>
      </c>
      <c r="AD5" s="2278" t="str">
        <f>IFERROR((AB5+Y5)/X5,"")</f>
        <v/>
      </c>
      <c r="AE5" s="2219"/>
      <c r="AF5" s="1201"/>
      <c r="AG5" s="1201"/>
      <c r="AH5" s="1201"/>
      <c r="AI5" s="1201"/>
      <c r="AJ5" s="1201"/>
      <c r="AK5" s="1201"/>
      <c r="AL5" s="1201"/>
      <c r="AM5" s="1201"/>
      <c r="AN5" s="1201"/>
      <c r="AO5" s="1201"/>
      <c r="AP5" s="1201"/>
      <c r="AQ5" s="1201"/>
      <c r="AR5" s="1201"/>
      <c r="AS5" s="1201"/>
      <c r="AT5" s="1201"/>
      <c r="AU5" s="1201"/>
      <c r="AV5" s="1201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</row>
    <row r="6" spans="1:343" ht="15" thickBot="1">
      <c r="B6" s="2171"/>
      <c r="C6" s="2172"/>
      <c r="D6" s="2172"/>
      <c r="E6" s="2220" t="s">
        <v>742</v>
      </c>
      <c r="F6" s="2173"/>
      <c r="G6" s="2221">
        <f>G5</f>
        <v>30</v>
      </c>
      <c r="H6" s="2173"/>
      <c r="I6" s="2173"/>
      <c r="J6" s="2173"/>
      <c r="K6" s="2173">
        <f>SUM(K5:K5)</f>
        <v>0</v>
      </c>
      <c r="L6" s="2173">
        <f>SUM(L5:L5)</f>
        <v>0</v>
      </c>
      <c r="M6" s="2173">
        <f>SUM(M5:M5)</f>
        <v>0</v>
      </c>
      <c r="N6" s="2266">
        <v>0</v>
      </c>
      <c r="O6" s="2174"/>
      <c r="P6" s="2205">
        <v>20666.989999999998</v>
      </c>
      <c r="Q6" s="2205">
        <v>0</v>
      </c>
      <c r="R6" s="2206">
        <f>S6-Q6</f>
        <v>0</v>
      </c>
      <c r="S6" s="2206">
        <f>SUM(S5:S5)</f>
        <v>0</v>
      </c>
      <c r="T6" s="2206">
        <f>S6+R6+O6</f>
        <v>0</v>
      </c>
      <c r="U6" s="2206">
        <f>P6+Q6</f>
        <v>20666.989999999998</v>
      </c>
      <c r="V6" s="2206">
        <f>P6+T6+S6</f>
        <v>20666.989999999998</v>
      </c>
      <c r="W6" s="1230">
        <f>SUM(W5)</f>
        <v>0</v>
      </c>
      <c r="X6" s="1230">
        <f>U6/(1+Discount_Rate)^1</f>
        <v>19171.604823747679</v>
      </c>
      <c r="Y6" s="2206">
        <f>V6/(1+Discount_Rate)^1</f>
        <v>19171.604823747679</v>
      </c>
      <c r="Z6" s="2206">
        <f>SUM(Z5)</f>
        <v>0</v>
      </c>
      <c r="AA6" s="2206"/>
      <c r="AB6" s="2206">
        <f>SUM(AB5:AB5)</f>
        <v>0</v>
      </c>
      <c r="AC6" s="2223">
        <v>0</v>
      </c>
      <c r="AD6" s="2224">
        <v>0</v>
      </c>
      <c r="AE6" s="1192"/>
      <c r="AF6" s="1198"/>
      <c r="AG6" s="1198"/>
      <c r="AH6" s="1198"/>
      <c r="AI6" s="1198"/>
      <c r="AJ6" s="1198"/>
      <c r="AK6" s="1198"/>
      <c r="AL6" s="1198"/>
      <c r="AM6" s="1198"/>
      <c r="AN6" s="1198"/>
      <c r="AO6" s="1198"/>
      <c r="AP6" s="1198"/>
      <c r="AQ6" s="1198"/>
      <c r="AR6" s="1198"/>
      <c r="AS6" s="1198"/>
      <c r="AT6" s="1198"/>
      <c r="AU6" s="1198"/>
      <c r="AV6" s="1198"/>
      <c r="BT6" s="195"/>
    </row>
    <row r="7" spans="1:343" ht="14.4">
      <c r="B7" s="1193"/>
      <c r="C7" s="1193"/>
      <c r="D7" s="1193"/>
      <c r="E7" s="1193"/>
      <c r="F7" s="1193"/>
      <c r="G7" s="1193"/>
      <c r="H7" s="1193"/>
      <c r="I7" s="1193"/>
      <c r="J7" s="1193"/>
      <c r="K7" s="1198"/>
      <c r="L7" s="1193"/>
      <c r="M7" s="1193"/>
      <c r="N7" s="1193"/>
      <c r="O7" s="1193"/>
      <c r="P7" s="1193"/>
      <c r="Q7" s="1193"/>
      <c r="R7" s="1193"/>
      <c r="S7" s="1193"/>
      <c r="T7" s="1193"/>
      <c r="U7" s="1193"/>
      <c r="V7" s="1193"/>
      <c r="W7" s="1193"/>
      <c r="X7" s="1193"/>
      <c r="Y7" s="1193"/>
      <c r="Z7" s="1193"/>
      <c r="AA7" s="1193"/>
      <c r="AB7" s="1198"/>
      <c r="AC7" s="1193"/>
      <c r="AD7" s="1192"/>
      <c r="AE7" s="1198"/>
      <c r="AF7" s="1198"/>
      <c r="AG7" s="1198"/>
      <c r="AH7" s="1198"/>
      <c r="AI7" s="1198"/>
      <c r="AJ7" s="1198"/>
      <c r="AK7" s="1198"/>
      <c r="AL7" s="1198"/>
      <c r="AM7" s="1198"/>
      <c r="AN7" s="1198"/>
      <c r="AO7" s="1198"/>
      <c r="AP7" s="1198"/>
      <c r="AQ7" s="1198"/>
      <c r="AR7" s="1198"/>
      <c r="AS7" s="1198"/>
      <c r="AT7" s="1198"/>
      <c r="AU7" s="1198"/>
      <c r="AV7" s="1198"/>
    </row>
    <row r="8" spans="1:343" ht="14.4">
      <c r="B8" s="1193"/>
      <c r="C8" s="1193"/>
      <c r="D8" s="1193"/>
      <c r="E8" s="1193"/>
      <c r="F8" s="1198"/>
      <c r="G8" s="1198"/>
      <c r="H8" s="1198"/>
      <c r="I8" s="1198"/>
      <c r="J8" s="1193"/>
      <c r="K8" s="1198"/>
      <c r="L8" s="1193"/>
      <c r="M8" s="1193"/>
      <c r="N8" s="1193"/>
      <c r="O8" s="1193"/>
      <c r="P8" s="1193"/>
      <c r="Q8" s="1193"/>
      <c r="R8" s="1193"/>
      <c r="S8" s="1193"/>
      <c r="T8" s="1193"/>
      <c r="U8" s="1193"/>
      <c r="V8" s="1193"/>
      <c r="W8" s="1193"/>
      <c r="X8" s="1193"/>
      <c r="Y8" s="1193"/>
      <c r="Z8" s="1193"/>
      <c r="AA8" s="1193"/>
      <c r="AB8" s="1198"/>
      <c r="AC8" s="1193"/>
      <c r="AD8" s="1192"/>
      <c r="AE8" s="1198"/>
      <c r="AF8" s="1198"/>
      <c r="AG8" s="1198"/>
      <c r="AH8" s="1198"/>
      <c r="AI8" s="1198"/>
      <c r="AJ8" s="1198"/>
      <c r="AK8" s="1198"/>
      <c r="AL8" s="1198"/>
      <c r="AM8" s="1198"/>
      <c r="AN8" s="1198"/>
      <c r="AO8" s="1198"/>
      <c r="AP8" s="1198"/>
      <c r="AQ8" s="1198"/>
      <c r="AR8" s="1198"/>
      <c r="AS8" s="1198"/>
      <c r="AT8" s="1198"/>
      <c r="AU8" s="1198"/>
      <c r="AV8" s="1198"/>
    </row>
    <row r="9" spans="1:343" s="319" customFormat="1" ht="14.4">
      <c r="B9" s="1451"/>
      <c r="C9" s="1451"/>
      <c r="D9" s="1451"/>
      <c r="E9" s="2136"/>
      <c r="F9" s="2137"/>
      <c r="G9" s="1198"/>
      <c r="H9" s="1198"/>
      <c r="I9" s="2138"/>
      <c r="J9" s="2138"/>
      <c r="K9" s="2138"/>
      <c r="L9" s="2138"/>
      <c r="M9" s="2137"/>
      <c r="N9" s="2137"/>
      <c r="O9" s="2141"/>
      <c r="P9" s="2141"/>
      <c r="Q9" s="2141"/>
      <c r="R9" s="2141"/>
      <c r="S9" s="2141"/>
      <c r="T9" s="2141"/>
      <c r="U9" s="2141"/>
      <c r="V9" s="2141"/>
      <c r="W9" s="2141"/>
      <c r="X9" s="2141"/>
      <c r="Y9" s="2141"/>
      <c r="Z9" s="1451"/>
      <c r="AA9" s="1451"/>
      <c r="AB9" s="2138"/>
      <c r="AC9" s="2138"/>
      <c r="AD9" s="2212"/>
      <c r="AE9" s="1201"/>
      <c r="AF9" s="1201"/>
      <c r="AG9" s="1201"/>
      <c r="AH9" s="1201"/>
      <c r="AI9" s="1201"/>
      <c r="AJ9" s="1201"/>
      <c r="AK9" s="1201"/>
      <c r="AL9" s="1201"/>
      <c r="AM9" s="1201"/>
      <c r="AN9" s="1201"/>
      <c r="AO9" s="1201"/>
      <c r="AP9" s="1201"/>
      <c r="AQ9" s="1201"/>
      <c r="AR9" s="1201"/>
      <c r="AS9" s="1201"/>
      <c r="AT9" s="1201"/>
      <c r="AU9" s="1201"/>
      <c r="AV9" s="1201"/>
    </row>
    <row r="10" spans="1:343" ht="14.4">
      <c r="B10" s="1193"/>
      <c r="C10" s="1193"/>
      <c r="D10" s="1193"/>
      <c r="E10" s="1193"/>
      <c r="F10" s="1198"/>
      <c r="G10" s="1198"/>
      <c r="H10" s="1198"/>
      <c r="I10" s="1198"/>
      <c r="J10" s="1193"/>
      <c r="K10" s="1198"/>
      <c r="L10" s="1193"/>
      <c r="M10" s="1193"/>
      <c r="N10" s="1193"/>
      <c r="O10" s="1193"/>
      <c r="P10" s="1193"/>
      <c r="Q10" s="1193"/>
      <c r="R10" s="1193"/>
      <c r="S10" s="1193"/>
      <c r="T10" s="1193"/>
      <c r="U10" s="1193"/>
      <c r="V10" s="1198"/>
      <c r="W10" s="1193"/>
      <c r="X10" s="1193"/>
      <c r="Y10" s="1193"/>
      <c r="Z10" s="1193"/>
      <c r="AA10" s="1193"/>
      <c r="AB10" s="1198"/>
      <c r="AC10" s="1193"/>
      <c r="AD10" s="1192"/>
      <c r="AE10" s="1198"/>
      <c r="AF10" s="1198"/>
      <c r="AG10" s="1198"/>
      <c r="AH10" s="1198"/>
      <c r="AI10" s="1198"/>
      <c r="AJ10" s="1198"/>
      <c r="AK10" s="1198"/>
      <c r="AL10" s="1198"/>
      <c r="AM10" s="1198"/>
      <c r="AN10" s="1198"/>
      <c r="AO10" s="1198"/>
      <c r="AP10" s="1198"/>
      <c r="AQ10" s="1198"/>
      <c r="AR10" s="1198"/>
      <c r="AS10" s="1198"/>
      <c r="AT10" s="1198"/>
      <c r="AU10" s="1198"/>
      <c r="AV10" s="1198"/>
    </row>
    <row r="11" spans="1:343" ht="14.4">
      <c r="B11" s="1193"/>
      <c r="C11" s="1193"/>
      <c r="D11" s="1193"/>
      <c r="E11" s="1193"/>
      <c r="F11" s="1198"/>
      <c r="G11" s="1198"/>
      <c r="H11" s="1198"/>
      <c r="I11" s="1198"/>
      <c r="J11" s="1193"/>
      <c r="K11" s="1198"/>
      <c r="L11" s="1193"/>
      <c r="M11" s="1404" t="s">
        <v>979</v>
      </c>
      <c r="N11" s="1953"/>
      <c r="O11" s="1193"/>
      <c r="P11" s="1193"/>
      <c r="Q11" s="1193"/>
      <c r="R11" s="1193"/>
      <c r="S11" s="1193"/>
      <c r="T11" s="1193"/>
      <c r="U11" s="1193"/>
      <c r="V11" s="1193"/>
      <c r="W11" s="1193"/>
      <c r="X11" s="1193"/>
      <c r="Y11" s="1193"/>
      <c r="Z11" s="1193"/>
      <c r="AA11" s="1193"/>
      <c r="AB11" s="1198"/>
      <c r="AC11" s="1193"/>
      <c r="AD11" s="1192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198"/>
      <c r="AQ11" s="1198"/>
      <c r="AR11" s="1198"/>
      <c r="AS11" s="1198"/>
      <c r="AT11" s="1198"/>
      <c r="AU11" s="1198"/>
      <c r="AV11" s="1198"/>
    </row>
    <row r="12" spans="1:343" ht="14.4">
      <c r="B12" s="1193"/>
      <c r="C12" s="1193"/>
      <c r="D12" s="1193"/>
      <c r="E12" s="1193"/>
      <c r="F12" s="1198"/>
      <c r="G12" s="1198"/>
      <c r="H12" s="1198"/>
      <c r="I12" s="1198"/>
      <c r="J12" s="1193"/>
      <c r="K12" s="1198"/>
      <c r="L12" s="1193"/>
      <c r="M12" s="1195" t="s">
        <v>975</v>
      </c>
      <c r="N12" s="1195" t="s">
        <v>976</v>
      </c>
      <c r="O12" s="1193">
        <v>0</v>
      </c>
      <c r="P12" s="1193"/>
      <c r="Q12" s="1193"/>
      <c r="R12" s="1193"/>
      <c r="S12" s="1193"/>
      <c r="T12" s="1193"/>
      <c r="U12" s="1193"/>
      <c r="V12" s="1193"/>
      <c r="W12" s="1193"/>
      <c r="X12" s="1193"/>
      <c r="Y12" s="1193"/>
      <c r="Z12" s="1193"/>
      <c r="AA12" s="1198"/>
      <c r="AB12" s="1193"/>
      <c r="AC12" s="1192"/>
      <c r="AD12" s="1198"/>
      <c r="AE12" s="1198"/>
      <c r="AF12" s="1198"/>
      <c r="AG12" s="1198"/>
      <c r="AH12" s="1198"/>
      <c r="AI12" s="1198"/>
      <c r="AJ12" s="1198"/>
      <c r="AK12" s="1198"/>
      <c r="AL12" s="1198"/>
      <c r="AM12" s="1198"/>
      <c r="AN12" s="1198"/>
      <c r="AO12" s="1198"/>
      <c r="AP12" s="1198"/>
      <c r="AQ12" s="1198"/>
      <c r="AR12" s="1198"/>
      <c r="AS12" s="1198"/>
      <c r="AT12" s="1198"/>
      <c r="AU12" s="1198"/>
      <c r="AV12" s="1198"/>
      <c r="BS12" s="165"/>
    </row>
    <row r="13" spans="1:343" ht="14.4">
      <c r="B13" s="1193"/>
      <c r="C13" s="1193"/>
      <c r="D13" s="1193"/>
      <c r="E13" s="1193"/>
      <c r="F13" s="1198"/>
      <c r="G13" s="1198"/>
      <c r="H13" s="1198"/>
      <c r="I13" s="1198"/>
      <c r="J13" s="1193"/>
      <c r="K13" s="1198"/>
      <c r="L13" s="1193"/>
      <c r="M13" s="1195"/>
      <c r="N13" s="1195" t="s">
        <v>977</v>
      </c>
      <c r="O13" s="1193">
        <v>20666.989999999998</v>
      </c>
      <c r="P13" s="1193"/>
      <c r="Q13" s="1193"/>
      <c r="R13" s="1193"/>
      <c r="S13" s="1193"/>
      <c r="T13" s="1193"/>
      <c r="U13" s="1193"/>
      <c r="V13" s="1193"/>
      <c r="W13" s="1193"/>
      <c r="X13" s="1193"/>
      <c r="Y13" s="1193"/>
      <c r="Z13" s="1193"/>
      <c r="AA13" s="1198"/>
      <c r="AB13" s="1193"/>
      <c r="AC13" s="1192"/>
      <c r="AD13" s="1198"/>
      <c r="AE13" s="1198"/>
      <c r="AF13" s="1198"/>
      <c r="AG13" s="1198"/>
      <c r="AH13" s="1198"/>
      <c r="AI13" s="1198"/>
      <c r="AJ13" s="1198"/>
      <c r="AK13" s="1198"/>
      <c r="AL13" s="1198"/>
      <c r="AM13" s="1198"/>
      <c r="AN13" s="1198"/>
      <c r="AO13" s="1198"/>
      <c r="AP13" s="1198"/>
      <c r="AQ13" s="1198"/>
      <c r="AR13" s="1198"/>
      <c r="AS13" s="1198"/>
      <c r="AT13" s="1198"/>
      <c r="AU13" s="1198"/>
      <c r="AV13" s="1198"/>
      <c r="BS13" s="165"/>
    </row>
    <row r="14" spans="1:343" ht="14.4">
      <c r="B14" s="1193"/>
      <c r="C14" s="1193"/>
      <c r="D14" s="1193"/>
      <c r="E14" s="1193"/>
      <c r="F14" s="1198"/>
      <c r="G14" s="1198"/>
      <c r="H14" s="1198"/>
      <c r="I14" s="1198"/>
      <c r="J14" s="1193"/>
      <c r="K14" s="1198"/>
      <c r="L14" s="1193"/>
      <c r="M14" s="1195"/>
      <c r="N14" s="1194" t="s">
        <v>770</v>
      </c>
      <c r="O14" s="1193">
        <v>20666.989999999998</v>
      </c>
      <c r="P14" s="1193"/>
      <c r="Q14" s="1193"/>
      <c r="R14" s="1193"/>
      <c r="S14" s="1193"/>
      <c r="T14" s="1193"/>
      <c r="U14" s="1193"/>
      <c r="V14" s="1193"/>
      <c r="W14" s="1193"/>
      <c r="X14" s="1193"/>
      <c r="Y14" s="1193"/>
      <c r="Z14" s="1193"/>
      <c r="AA14" s="1198"/>
      <c r="AB14" s="1193"/>
      <c r="AC14" s="1192"/>
      <c r="AD14" s="1198"/>
      <c r="AE14" s="1198"/>
      <c r="AF14" s="1198"/>
      <c r="AG14" s="1198"/>
      <c r="AH14" s="1198"/>
      <c r="AI14" s="1198"/>
      <c r="AJ14" s="1198"/>
      <c r="AK14" s="1198"/>
      <c r="AL14" s="1198"/>
      <c r="AM14" s="1198"/>
      <c r="AN14" s="1198"/>
      <c r="AO14" s="1198"/>
      <c r="AP14" s="1198"/>
      <c r="AQ14" s="1198"/>
      <c r="AR14" s="1198"/>
      <c r="AS14" s="1198"/>
      <c r="AT14" s="1198"/>
      <c r="AU14" s="1198"/>
      <c r="AV14" s="1198"/>
      <c r="BS14" s="165"/>
    </row>
    <row r="15" spans="1:343" ht="14.4">
      <c r="B15" s="1193"/>
      <c r="C15" s="1193"/>
      <c r="D15" s="1193"/>
      <c r="E15" s="1193"/>
      <c r="F15" s="1198"/>
      <c r="G15" s="1198"/>
      <c r="H15" s="1198"/>
      <c r="I15" s="1198"/>
      <c r="J15" s="1193"/>
      <c r="K15" s="1198"/>
      <c r="L15" s="1193"/>
      <c r="M15" s="1193"/>
      <c r="N15" s="1194" t="s">
        <v>777</v>
      </c>
      <c r="O15" s="1193">
        <v>0</v>
      </c>
      <c r="P15" s="1193"/>
      <c r="Q15" s="1193"/>
      <c r="R15" s="1193"/>
      <c r="S15" s="1193"/>
      <c r="T15" s="1193"/>
      <c r="U15" s="1193"/>
      <c r="V15" s="1193"/>
      <c r="W15" s="1193"/>
      <c r="X15" s="1193"/>
      <c r="Y15" s="1193"/>
      <c r="Z15" s="1193"/>
      <c r="AA15" s="1198"/>
      <c r="AB15" s="1193"/>
      <c r="AC15" s="1192"/>
      <c r="AD15" s="1198"/>
      <c r="AE15" s="1198"/>
      <c r="AF15" s="1198"/>
      <c r="AG15" s="1198"/>
      <c r="AH15" s="1198"/>
      <c r="AI15" s="1198"/>
      <c r="AJ15" s="1198"/>
      <c r="AK15" s="1198"/>
      <c r="AL15" s="1198"/>
      <c r="AM15" s="1198"/>
      <c r="AN15" s="1198"/>
      <c r="AO15" s="1198"/>
      <c r="AP15" s="1198"/>
      <c r="AQ15" s="1198"/>
      <c r="AR15" s="1198"/>
      <c r="AS15" s="1198"/>
      <c r="AT15" s="1198"/>
      <c r="AU15" s="1198"/>
      <c r="AV15" s="1198"/>
      <c r="BS15" s="165"/>
    </row>
    <row r="16" spans="1:343" ht="14.4">
      <c r="B16" s="1193"/>
      <c r="C16" s="1193"/>
      <c r="D16" s="1193"/>
      <c r="E16" s="1193"/>
      <c r="F16" s="1198"/>
      <c r="G16" s="1198"/>
      <c r="H16" s="1198"/>
      <c r="I16" s="1198"/>
      <c r="J16" s="1193"/>
      <c r="K16" s="1198"/>
      <c r="L16" s="1193"/>
      <c r="M16" s="1193"/>
      <c r="N16" s="1194"/>
      <c r="O16" s="1193"/>
      <c r="P16" s="1193"/>
      <c r="Q16" s="1193"/>
      <c r="R16" s="1193"/>
      <c r="S16" s="1193"/>
      <c r="T16" s="1193"/>
      <c r="U16" s="1193"/>
      <c r="V16" s="1193"/>
      <c r="W16" s="1193"/>
      <c r="X16" s="1193"/>
      <c r="Y16" s="1193"/>
      <c r="Z16" s="1193"/>
      <c r="AA16" s="1198"/>
      <c r="AB16" s="1193"/>
      <c r="AC16" s="1192"/>
      <c r="AD16" s="1198"/>
      <c r="AE16" s="1198"/>
      <c r="AF16" s="1198"/>
      <c r="AG16" s="1198"/>
      <c r="AH16" s="1198"/>
      <c r="AI16" s="1198"/>
      <c r="AJ16" s="1198"/>
      <c r="AK16" s="1198"/>
      <c r="AL16" s="1198"/>
      <c r="AM16" s="1198"/>
      <c r="AN16" s="1198"/>
      <c r="AO16" s="1198"/>
      <c r="AP16" s="1198"/>
      <c r="AQ16" s="1198"/>
      <c r="AR16" s="1198"/>
      <c r="AS16" s="1198"/>
      <c r="AT16" s="1198"/>
      <c r="AU16" s="1198"/>
      <c r="AV16" s="1198"/>
      <c r="BS16" s="165"/>
    </row>
    <row r="17" spans="2:71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8"/>
      <c r="L17" s="1193"/>
      <c r="M17" s="1195" t="s">
        <v>980</v>
      </c>
      <c r="N17" s="1194" t="s">
        <v>981</v>
      </c>
      <c r="O17" s="1193">
        <v>20666.990000000002</v>
      </c>
      <c r="P17" s="1193"/>
      <c r="Q17" s="1193"/>
      <c r="R17" s="1193"/>
      <c r="S17" s="1193"/>
      <c r="T17" s="1193"/>
      <c r="U17" s="1193"/>
      <c r="V17" s="1193"/>
      <c r="W17" s="1193"/>
      <c r="X17" s="1193"/>
      <c r="Y17" s="1193"/>
      <c r="Z17" s="1193"/>
      <c r="AA17" s="1198"/>
      <c r="AB17" s="1193"/>
      <c r="AC17" s="1192"/>
      <c r="AD17" s="1198"/>
      <c r="AE17" s="1198"/>
      <c r="AF17" s="1198"/>
      <c r="AG17" s="1198"/>
      <c r="AH17" s="1198"/>
      <c r="AI17" s="1198"/>
      <c r="AJ17" s="1198"/>
      <c r="AK17" s="1198"/>
      <c r="AL17" s="1198"/>
      <c r="AM17" s="1198"/>
      <c r="AN17" s="1198"/>
      <c r="AO17" s="1198"/>
      <c r="AP17" s="1198"/>
      <c r="AQ17" s="1198"/>
      <c r="AR17" s="1198"/>
      <c r="AS17" s="1198"/>
      <c r="AT17" s="1198"/>
      <c r="AU17" s="1198"/>
      <c r="AV17" s="1198"/>
      <c r="BS17" s="165"/>
    </row>
    <row r="18" spans="2:71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8"/>
      <c r="L18" s="1193"/>
      <c r="M18" s="1193"/>
      <c r="N18" s="1194" t="s">
        <v>777</v>
      </c>
      <c r="O18" s="1193">
        <v>0</v>
      </c>
      <c r="P18" s="1193"/>
      <c r="Q18" s="1193"/>
      <c r="R18" s="1193"/>
      <c r="S18" s="1193"/>
      <c r="T18" s="1193"/>
      <c r="U18" s="1193"/>
      <c r="V18" s="1193"/>
      <c r="W18" s="1193"/>
      <c r="X18" s="1193"/>
      <c r="Y18" s="1193"/>
      <c r="Z18" s="1193"/>
      <c r="AA18" s="1198"/>
      <c r="AB18" s="1193"/>
      <c r="AC18" s="1192"/>
      <c r="AD18" s="1198"/>
      <c r="AE18" s="1198"/>
      <c r="AF18" s="1198"/>
      <c r="AG18" s="1198"/>
      <c r="AH18" s="1198"/>
      <c r="AI18" s="1198"/>
      <c r="AJ18" s="1198"/>
      <c r="AK18" s="1198"/>
      <c r="AL18" s="1198"/>
      <c r="AM18" s="1198"/>
      <c r="AN18" s="1198"/>
      <c r="AO18" s="1198"/>
      <c r="AP18" s="1198"/>
      <c r="AQ18" s="1198"/>
      <c r="AR18" s="1198"/>
      <c r="AS18" s="1198"/>
      <c r="AT18" s="1198"/>
      <c r="AU18" s="1198"/>
      <c r="AV18" s="1198"/>
      <c r="BS18" s="165"/>
    </row>
    <row r="19" spans="2:71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8"/>
      <c r="L19" s="1193"/>
      <c r="M19" s="1193"/>
      <c r="N19" s="1193"/>
      <c r="O19" s="1193"/>
      <c r="P19" s="1193"/>
      <c r="Q19" s="1193"/>
      <c r="R19" s="1193"/>
      <c r="S19" s="1193"/>
      <c r="T19" s="1193"/>
      <c r="U19" s="1193"/>
      <c r="V19" s="1193"/>
      <c r="W19" s="1193"/>
      <c r="X19" s="1193"/>
      <c r="Y19" s="1193"/>
      <c r="Z19" s="1193"/>
      <c r="AA19" s="1193"/>
      <c r="AB19" s="1198"/>
      <c r="AC19" s="1193"/>
      <c r="AD19" s="1192"/>
      <c r="AE19" s="1198"/>
      <c r="AF19" s="1198"/>
      <c r="AG19" s="1198"/>
      <c r="AH19" s="1198"/>
      <c r="AI19" s="1198"/>
      <c r="AJ19" s="1198"/>
      <c r="AK19" s="1198"/>
      <c r="AL19" s="1198"/>
      <c r="AM19" s="1198"/>
      <c r="AN19" s="1198"/>
      <c r="AO19" s="1198"/>
      <c r="AP19" s="1198"/>
      <c r="AQ19" s="1198"/>
      <c r="AR19" s="1198"/>
      <c r="AS19" s="1198"/>
      <c r="AT19" s="1198"/>
      <c r="AU19" s="1198"/>
      <c r="AV19" s="1198"/>
    </row>
    <row r="20" spans="2:71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8"/>
      <c r="L20" s="1193"/>
      <c r="M20" s="1193"/>
      <c r="N20" s="1193"/>
      <c r="O20" s="1193"/>
      <c r="P20" s="1193"/>
      <c r="Q20" s="1193"/>
      <c r="R20" s="1193"/>
      <c r="S20" s="1193"/>
      <c r="T20" s="1193"/>
      <c r="U20" s="1193"/>
      <c r="V20" s="1193"/>
      <c r="W20" s="1193"/>
      <c r="X20" s="1193"/>
      <c r="Y20" s="1193"/>
      <c r="Z20" s="1193"/>
      <c r="AA20" s="1193"/>
      <c r="AB20" s="1198"/>
      <c r="AC20" s="1193"/>
      <c r="AD20" s="1192"/>
      <c r="AE20" s="1198"/>
      <c r="AF20" s="1198"/>
      <c r="AG20" s="1198"/>
      <c r="AH20" s="1198"/>
      <c r="AI20" s="1198"/>
      <c r="AJ20" s="1198"/>
      <c r="AK20" s="1198"/>
      <c r="AL20" s="1198"/>
      <c r="AM20" s="1198"/>
      <c r="AN20" s="1198"/>
      <c r="AO20" s="1198"/>
      <c r="AP20" s="1198"/>
      <c r="AQ20" s="1198"/>
      <c r="AR20" s="1198"/>
      <c r="AS20" s="1198"/>
      <c r="AT20" s="1198"/>
      <c r="AU20" s="1198"/>
      <c r="AV20" s="1198"/>
    </row>
    <row r="21" spans="2:71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8"/>
      <c r="L21" s="1193"/>
      <c r="M21" s="1193"/>
      <c r="N21" s="1193"/>
      <c r="O21" s="1193"/>
      <c r="P21" s="1193"/>
      <c r="Q21" s="1193"/>
      <c r="R21" s="1193"/>
      <c r="S21" s="1193"/>
      <c r="T21" s="1193"/>
      <c r="U21" s="1193"/>
      <c r="V21" s="1193"/>
      <c r="W21" s="1193"/>
      <c r="X21" s="1193"/>
      <c r="Y21" s="1193"/>
      <c r="Z21" s="1193"/>
      <c r="AA21" s="1193"/>
      <c r="AB21" s="1198"/>
      <c r="AC21" s="1193"/>
      <c r="AD21" s="1192"/>
      <c r="AE21" s="1198"/>
      <c r="AF21" s="1198"/>
      <c r="AG21" s="1198"/>
      <c r="AH21" s="1198"/>
      <c r="AI21" s="1198"/>
      <c r="AJ21" s="1198"/>
      <c r="AK21" s="1198"/>
      <c r="AL21" s="1198"/>
      <c r="AM21" s="1198"/>
      <c r="AN21" s="1198"/>
      <c r="AO21" s="1198"/>
      <c r="AP21" s="1198"/>
      <c r="AQ21" s="1198"/>
      <c r="AR21" s="1198"/>
      <c r="AS21" s="1198"/>
      <c r="AT21" s="1198"/>
      <c r="AU21" s="1198"/>
      <c r="AV21" s="1198"/>
    </row>
    <row r="22" spans="2:71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8"/>
      <c r="L22" s="1193"/>
      <c r="M22" s="1193"/>
      <c r="N22" s="1193"/>
      <c r="O22" s="1193"/>
      <c r="P22" s="1193"/>
      <c r="Q22" s="1193"/>
      <c r="R22" s="1193"/>
      <c r="S22" s="1193"/>
      <c r="T22" s="1193"/>
      <c r="U22" s="1193"/>
      <c r="V22" s="1193"/>
      <c r="W22" s="1193"/>
      <c r="X22" s="1193"/>
      <c r="Y22" s="1193"/>
      <c r="Z22" s="1193"/>
      <c r="AA22" s="1193"/>
      <c r="AB22" s="1198"/>
      <c r="AC22" s="1193"/>
      <c r="AD22" s="1192"/>
      <c r="AE22" s="1198"/>
      <c r="AF22" s="1198"/>
      <c r="AG22" s="1198"/>
      <c r="AH22" s="1198"/>
      <c r="AI22" s="1198"/>
      <c r="AJ22" s="1198"/>
      <c r="AK22" s="1198"/>
      <c r="AL22" s="1198"/>
      <c r="AM22" s="1198"/>
      <c r="AN22" s="1198"/>
      <c r="AO22" s="1198"/>
      <c r="AP22" s="1198"/>
      <c r="AQ22" s="1198"/>
      <c r="AR22" s="1198"/>
      <c r="AS22" s="1198"/>
      <c r="AT22" s="1198"/>
      <c r="AU22" s="1198"/>
      <c r="AV22" s="1198"/>
    </row>
    <row r="23" spans="2:71" ht="14.4">
      <c r="B23" s="1193"/>
      <c r="C23" s="1193"/>
      <c r="D23" s="1193"/>
      <c r="E23" s="1193"/>
      <c r="F23" s="1193"/>
      <c r="G23" s="1193"/>
      <c r="H23" s="1193"/>
      <c r="I23" s="1193"/>
      <c r="J23" s="1193"/>
      <c r="K23" s="1198"/>
      <c r="L23" s="1193"/>
      <c r="M23" s="1193"/>
      <c r="N23" s="1193"/>
      <c r="O23" s="1193"/>
      <c r="P23" s="1193"/>
      <c r="Q23" s="1193"/>
      <c r="R23" s="1193"/>
      <c r="S23" s="1193"/>
      <c r="T23" s="1193"/>
      <c r="U23" s="1193"/>
      <c r="V23" s="1193"/>
      <c r="W23" s="1193"/>
      <c r="X23" s="1193"/>
      <c r="Y23" s="1193"/>
      <c r="Z23" s="1193"/>
      <c r="AA23" s="1193"/>
      <c r="AB23" s="1198"/>
      <c r="AC23" s="1193"/>
      <c r="AD23" s="1192"/>
      <c r="AE23" s="1198"/>
      <c r="AF23" s="1198"/>
      <c r="AG23" s="1198"/>
      <c r="AH23" s="1198"/>
      <c r="AI23" s="1198"/>
      <c r="AJ23" s="1198"/>
      <c r="AK23" s="1198"/>
      <c r="AL23" s="1198"/>
      <c r="AM23" s="1198"/>
      <c r="AN23" s="1198"/>
      <c r="AO23" s="1198"/>
      <c r="AP23" s="1198"/>
      <c r="AQ23" s="1198"/>
      <c r="AR23" s="1198"/>
      <c r="AS23" s="1198"/>
      <c r="AT23" s="1198"/>
      <c r="AU23" s="1198"/>
      <c r="AV23" s="1198"/>
    </row>
  </sheetData>
  <sheetProtection password="C61B" sheet="1" objects="1" scenarios="1"/>
  <conditionalFormatting sqref="E5">
    <cfRule type="notContainsBlanks" dxfId="154" priority="12">
      <formula>LEN(TRIM(E5))&gt;0</formula>
    </cfRule>
  </conditionalFormatting>
  <conditionalFormatting sqref="F5">
    <cfRule type="notContainsBlanks" dxfId="153" priority="11">
      <formula>LEN(TRIM(F5))&gt;0</formula>
    </cfRule>
  </conditionalFormatting>
  <conditionalFormatting sqref="I5">
    <cfRule type="expression" dxfId="152" priority="5">
      <formula>ISTEXT(I5)</formula>
    </cfRule>
    <cfRule type="notContainsBlanks" dxfId="151" priority="6">
      <formula>LEN(TRIM(I5))&gt;0</formula>
    </cfRule>
  </conditionalFormatting>
  <conditionalFormatting sqref="J5">
    <cfRule type="notContainsBlanks" dxfId="150" priority="4">
      <formula>LEN(TRIM(J5))&gt;0</formula>
    </cfRule>
  </conditionalFormatting>
  <conditionalFormatting sqref="J5">
    <cfRule type="expression" dxfId="149" priority="3">
      <formula>ISTEXT(J5)</formula>
    </cfRule>
  </conditionalFormatting>
  <conditionalFormatting sqref="K5">
    <cfRule type="notContainsBlanks" dxfId="148" priority="2">
      <formula>LEN(TRIM(K5))&gt;0</formula>
    </cfRule>
  </conditionalFormatting>
  <conditionalFormatting sqref="K5">
    <cfRule type="expression" dxfId="147" priority="1">
      <formula>ISTEXT(K5)</formula>
    </cfRule>
  </conditionalFormatting>
  <dataValidations count="3">
    <dataValidation allowBlank="1" showErrorMessage="1" sqref="J5:K5"/>
    <dataValidation type="list" allowBlank="1" showErrorMessage="1" errorTitle="DATA ENTRY ERROR!" error="Only values from the drop-down menu may be selected._x000a__x000a_Click CANCEL and re-attempt." sqref="F5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I5"/>
  </dataValidations>
  <hyperlinks>
    <hyperlink ref="A1" location="'Gas CE'!A1" display="Rtn to Summary"/>
  </hyperlinks>
  <pageMargins left="0.43" right="0.21" top="0.75" bottom="0.75" header="0.3" footer="0.3"/>
  <pageSetup paperSize="3" scale="5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ME19"/>
  <sheetViews>
    <sheetView workbookViewId="0">
      <pane xSplit="1" ySplit="1" topLeftCell="B2" activePane="bottomRight" state="frozen"/>
      <selection pane="topRight"/>
      <selection pane="bottomLeft"/>
      <selection pane="bottomRight" activeCell="G35" sqref="G35"/>
    </sheetView>
  </sheetViews>
  <sheetFormatPr defaultColWidth="9.109375" defaultRowHeight="13.2"/>
  <cols>
    <col min="1" max="1" width="9.109375" style="195"/>
    <col min="2" max="2" width="8.6640625" style="165" customWidth="1"/>
    <col min="3" max="4" width="13.44140625" style="165" customWidth="1"/>
    <col min="5" max="5" width="45.44140625" style="165" customWidth="1"/>
    <col min="6" max="6" width="11.44140625" style="165" customWidth="1"/>
    <col min="7" max="7" width="13.33203125" style="165" customWidth="1"/>
    <col min="8" max="8" width="16.44140625" style="165" customWidth="1"/>
    <col min="9" max="11" width="11.44140625" style="165" customWidth="1"/>
    <col min="12" max="12" width="14" style="195" customWidth="1"/>
    <col min="13" max="13" width="11.44140625" style="165" customWidth="1"/>
    <col min="14" max="14" width="14.6640625" style="165" customWidth="1"/>
    <col min="15" max="15" width="13.44140625" style="165" customWidth="1"/>
    <col min="16" max="17" width="14.6640625" style="165" customWidth="1"/>
    <col min="18" max="18" width="15.6640625" style="165" customWidth="1"/>
    <col min="19" max="22" width="14.6640625" style="165" customWidth="1"/>
    <col min="23" max="26" width="14.109375" style="165" customWidth="1"/>
    <col min="27" max="27" width="15" style="165" customWidth="1"/>
    <col min="28" max="28" width="18.33203125" style="165" customWidth="1"/>
    <col min="29" max="29" width="14.109375" style="195" customWidth="1"/>
    <col min="30" max="30" width="12.109375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343" ht="26.4">
      <c r="A1" s="318" t="s">
        <v>206</v>
      </c>
      <c r="B1" s="243" t="s">
        <v>953</v>
      </c>
      <c r="C1" s="243"/>
      <c r="D1" s="243"/>
    </row>
    <row r="2" spans="1:343">
      <c r="B2" s="344" t="s">
        <v>176</v>
      </c>
      <c r="C2" s="344"/>
      <c r="D2" s="344"/>
      <c r="E2" s="344">
        <f>'Gas CE'!C2</f>
        <v>7.8E-2</v>
      </c>
    </row>
    <row r="3" spans="1:343" s="319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  <c r="AF3" s="470"/>
    </row>
    <row r="4" spans="1:343" ht="55.2">
      <c r="A4" s="957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1487</v>
      </c>
      <c r="I4" s="412" t="s">
        <v>40</v>
      </c>
      <c r="J4" s="430" t="s">
        <v>1273</v>
      </c>
      <c r="K4" s="413" t="s">
        <v>45</v>
      </c>
      <c r="L4" s="413" t="s">
        <v>47</v>
      </c>
      <c r="M4" s="413" t="s">
        <v>79</v>
      </c>
      <c r="N4" s="430" t="s">
        <v>115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1360</v>
      </c>
      <c r="AB4" s="412" t="s">
        <v>1361</v>
      </c>
      <c r="AC4" s="412" t="s">
        <v>83</v>
      </c>
      <c r="AD4" s="412" t="s">
        <v>6</v>
      </c>
    </row>
    <row r="5" spans="1:343" s="473" customFormat="1" ht="15" thickBot="1">
      <c r="A5" s="529"/>
      <c r="B5" s="856" t="s">
        <v>122</v>
      </c>
      <c r="C5" s="857"/>
      <c r="D5" s="858"/>
      <c r="E5" s="911" t="s">
        <v>758</v>
      </c>
      <c r="F5" s="812">
        <v>30</v>
      </c>
      <c r="G5" s="554">
        <v>30</v>
      </c>
      <c r="H5" s="39" t="s">
        <v>110</v>
      </c>
      <c r="I5" s="813">
        <v>0</v>
      </c>
      <c r="J5" s="814">
        <v>0</v>
      </c>
      <c r="K5" s="815">
        <v>150</v>
      </c>
      <c r="L5" s="815">
        <v>0</v>
      </c>
      <c r="M5" s="555">
        <f>IF((ABS(L5))&gt;(ABS(K5)),L5-K5,0)</f>
        <v>0</v>
      </c>
      <c r="N5" s="859">
        <f>I5*J5</f>
        <v>0</v>
      </c>
      <c r="O5" s="859"/>
      <c r="P5" s="843"/>
      <c r="Q5" s="556"/>
      <c r="R5" s="556">
        <f>M5*I5</f>
        <v>0</v>
      </c>
      <c r="S5" s="556">
        <f>L5*I5</f>
        <v>0</v>
      </c>
      <c r="T5" s="556"/>
      <c r="U5" s="556"/>
      <c r="V5" s="556"/>
      <c r="W5" s="556">
        <v>0</v>
      </c>
      <c r="X5" s="985"/>
      <c r="Y5" s="985"/>
      <c r="Z5" s="556">
        <f>-PV(Discount_Rate,I5,W5)</f>
        <v>0</v>
      </c>
      <c r="AA5" s="557">
        <f>IF(N5=0,0,(HLOOKUP(H5,ACGas_2014_2015,F5+1,FALSE)))</f>
        <v>0</v>
      </c>
      <c r="AB5" s="556">
        <f>AA5*N5</f>
        <v>0</v>
      </c>
      <c r="AC5" s="535" t="str">
        <f>IFERROR(AB5/X5,"")</f>
        <v/>
      </c>
      <c r="AD5" s="558" t="str">
        <f>IFERROR((AB5+Z5)/Y5,"")</f>
        <v/>
      </c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</row>
    <row r="6" spans="1:343" ht="14.4" thickBot="1">
      <c r="B6" s="559"/>
      <c r="C6" s="560"/>
      <c r="D6" s="560"/>
      <c r="E6" s="561" t="s">
        <v>742</v>
      </c>
      <c r="F6" s="562"/>
      <c r="G6" s="562">
        <v>30</v>
      </c>
      <c r="H6" s="649"/>
      <c r="I6" s="562"/>
      <c r="J6" s="562"/>
      <c r="K6" s="562"/>
      <c r="L6" s="562">
        <f>SUM(L5:L5)</f>
        <v>0</v>
      </c>
      <c r="M6" s="562">
        <f>SUM(M5:M5)</f>
        <v>0</v>
      </c>
      <c r="N6" s="562">
        <f>SUM(N5:N5)</f>
        <v>0</v>
      </c>
      <c r="O6" s="563"/>
      <c r="P6" s="564">
        <v>0</v>
      </c>
      <c r="Q6" s="564">
        <v>0</v>
      </c>
      <c r="R6" s="564">
        <f>SUM(R5:R5)</f>
        <v>0</v>
      </c>
      <c r="S6" s="564">
        <f>SUM(S5:S5)</f>
        <v>0</v>
      </c>
      <c r="T6" s="564">
        <f>SUM(T5:T5)</f>
        <v>0</v>
      </c>
      <c r="U6" s="564">
        <f>P6+Q6</f>
        <v>0</v>
      </c>
      <c r="V6" s="564">
        <f>P6+T6+S6</f>
        <v>0</v>
      </c>
      <c r="W6" s="564">
        <f>SUM(W5:W5)</f>
        <v>0</v>
      </c>
      <c r="X6" s="1086">
        <f>U6/(1+Discount_Rate)^1</f>
        <v>0</v>
      </c>
      <c r="Y6" s="1086">
        <f>V6/(1+Discount_Rate)^1</f>
        <v>0</v>
      </c>
      <c r="Z6" s="564">
        <f>SUM(Z5:Z5)</f>
        <v>0</v>
      </c>
      <c r="AA6" s="564"/>
      <c r="AB6" s="564">
        <f>SUM(AB5:AB5)</f>
        <v>0</v>
      </c>
      <c r="AC6" s="565">
        <v>0</v>
      </c>
      <c r="AD6" s="566">
        <v>0</v>
      </c>
    </row>
    <row r="8" spans="1:343" s="199" customFormat="1" ht="13.8">
      <c r="A8" s="196"/>
      <c r="J8" s="462"/>
      <c r="K8" s="314"/>
      <c r="L8" s="314"/>
      <c r="M8" s="314"/>
      <c r="N8" s="462"/>
      <c r="O8" s="314"/>
      <c r="P8" s="314"/>
      <c r="Q8" s="314"/>
      <c r="R8" s="314"/>
      <c r="S8" s="462"/>
      <c r="T8" s="314"/>
      <c r="U8" s="433"/>
      <c r="V8" s="314"/>
      <c r="W8" s="314"/>
      <c r="X8" s="433"/>
      <c r="Y8" s="314"/>
      <c r="Z8" s="314"/>
      <c r="AA8" s="434"/>
      <c r="AB8" s="196"/>
      <c r="AC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343">
      <c r="F9" s="195"/>
      <c r="G9" s="195"/>
      <c r="H9" s="195"/>
      <c r="I9" s="195"/>
      <c r="J9" s="195"/>
    </row>
    <row r="10" spans="1:343" s="319" customFormat="1">
      <c r="B10" s="474"/>
      <c r="C10" s="474"/>
      <c r="D10" s="474"/>
      <c r="E10" s="954"/>
      <c r="F10" s="690"/>
      <c r="G10" s="690"/>
      <c r="H10" s="195"/>
      <c r="I10" s="195"/>
      <c r="J10" s="691"/>
      <c r="K10" s="691"/>
      <c r="L10" s="691"/>
      <c r="M10" s="691"/>
      <c r="N10" s="690"/>
      <c r="O10" s="690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474"/>
      <c r="AB10" s="474"/>
      <c r="AC10" s="691"/>
      <c r="AD10" s="691"/>
      <c r="AE10" s="685"/>
    </row>
    <row r="11" spans="1:343">
      <c r="F11" s="195"/>
      <c r="G11" s="195"/>
      <c r="H11" s="195"/>
      <c r="I11" s="195"/>
      <c r="J11" s="195"/>
      <c r="W11" s="195"/>
    </row>
    <row r="12" spans="1:343" ht="17.399999999999999">
      <c r="F12" s="195"/>
      <c r="G12" s="195"/>
      <c r="H12" s="195"/>
      <c r="I12" s="195"/>
      <c r="J12" s="195"/>
      <c r="M12" s="1027" t="s">
        <v>979</v>
      </c>
      <c r="N12" s="677"/>
    </row>
    <row r="13" spans="1:343" ht="13.8">
      <c r="F13" s="195"/>
      <c r="G13" s="195"/>
      <c r="H13" s="195"/>
      <c r="I13" s="195"/>
      <c r="J13" s="195"/>
      <c r="M13" s="314" t="s">
        <v>975</v>
      </c>
      <c r="N13" s="314" t="s">
        <v>976</v>
      </c>
      <c r="O13" s="165">
        <v>0</v>
      </c>
    </row>
    <row r="14" spans="1:343" ht="13.8">
      <c r="F14" s="195"/>
      <c r="G14" s="195"/>
      <c r="H14" s="195"/>
      <c r="I14" s="195"/>
      <c r="J14" s="195"/>
      <c r="M14" s="314"/>
      <c r="N14" s="314" t="s">
        <v>977</v>
      </c>
      <c r="O14" s="165">
        <v>0</v>
      </c>
    </row>
    <row r="15" spans="1:343" ht="13.8">
      <c r="F15" s="195"/>
      <c r="G15" s="195"/>
      <c r="H15" s="195"/>
      <c r="I15" s="195"/>
      <c r="J15" s="195"/>
      <c r="M15" s="314"/>
      <c r="N15" s="462" t="s">
        <v>770</v>
      </c>
      <c r="O15" s="165">
        <v>0</v>
      </c>
    </row>
    <row r="16" spans="1:343" ht="13.8">
      <c r="F16" s="195"/>
      <c r="G16" s="195"/>
      <c r="H16" s="195"/>
      <c r="I16" s="195"/>
      <c r="J16" s="195"/>
      <c r="M16" s="55"/>
      <c r="N16" s="462" t="s">
        <v>777</v>
      </c>
      <c r="O16" s="165">
        <v>0</v>
      </c>
    </row>
    <row r="17" spans="6:15" ht="13.8">
      <c r="F17" s="195"/>
      <c r="G17" s="195"/>
      <c r="H17" s="195"/>
      <c r="I17" s="195"/>
      <c r="J17" s="195"/>
      <c r="M17" s="55"/>
      <c r="N17" s="462"/>
    </row>
    <row r="18" spans="6:15" ht="13.8">
      <c r="M18" s="314" t="s">
        <v>980</v>
      </c>
      <c r="N18" s="462" t="s">
        <v>981</v>
      </c>
      <c r="O18" s="165">
        <v>0</v>
      </c>
    </row>
    <row r="19" spans="6:15" ht="13.8">
      <c r="M19" s="55"/>
      <c r="N19" s="462" t="s">
        <v>777</v>
      </c>
      <c r="O19" s="165">
        <v>0</v>
      </c>
    </row>
  </sheetData>
  <sheetProtection password="C61B" sheet="1" objects="1" scenarios="1"/>
  <conditionalFormatting sqref="E5">
    <cfRule type="notContainsBlanks" dxfId="146" priority="32">
      <formula>LEN(TRIM(E5))&gt;0</formula>
    </cfRule>
  </conditionalFormatting>
  <conditionalFormatting sqref="F5">
    <cfRule type="notContainsBlanks" dxfId="145" priority="30">
      <formula>LEN(TRIM(F5))&gt;0</formula>
    </cfRule>
  </conditionalFormatting>
  <conditionalFormatting sqref="I5">
    <cfRule type="expression" dxfId="144" priority="25">
      <formula>ISTEXT(I5)</formula>
    </cfRule>
    <cfRule type="notContainsBlanks" dxfId="143" priority="26">
      <formula>LEN(TRIM(I5))&gt;0</formula>
    </cfRule>
  </conditionalFormatting>
  <conditionalFormatting sqref="I5">
    <cfRule type="containsBlanks" dxfId="142" priority="22">
      <formula>LEN(TRIM(I5))=0</formula>
    </cfRule>
    <cfRule type="expression" dxfId="141" priority="24">
      <formula>H5&lt;&gt;I5</formula>
    </cfRule>
  </conditionalFormatting>
  <conditionalFormatting sqref="J5">
    <cfRule type="expression" dxfId="140" priority="11">
      <formula>ISTEXT(J5)</formula>
    </cfRule>
    <cfRule type="notContainsBlanks" dxfId="139" priority="12">
      <formula>LEN(TRIM(J5))&gt;0</formula>
    </cfRule>
  </conditionalFormatting>
  <conditionalFormatting sqref="K5">
    <cfRule type="notContainsBlanks" dxfId="138" priority="8">
      <formula>LEN(TRIM(K5))&gt;0</formula>
    </cfRule>
  </conditionalFormatting>
  <conditionalFormatting sqref="K5">
    <cfRule type="expression" dxfId="137" priority="7">
      <formula>ISTEXT(K5)</formula>
    </cfRule>
  </conditionalFormatting>
  <conditionalFormatting sqref="L5">
    <cfRule type="notContainsBlanks" dxfId="136" priority="4">
      <formula>LEN(TRIM(L5))&gt;0</formula>
    </cfRule>
  </conditionalFormatting>
  <conditionalFormatting sqref="L5">
    <cfRule type="expression" dxfId="135" priority="3">
      <formula>ISTEXT(L5)</formula>
    </cfRule>
  </conditionalFormatting>
  <dataValidations count="3">
    <dataValidation allowBlank="1" showErrorMessage="1" promptTitle="DECIMAL PLACE WARNING:" prompt="Maximum number of numbers to the right of any decimal place can be 4._x000a__x000a_Example 1.2345 and NOT 1.23456" sqref="J5"/>
    <dataValidation type="list" allowBlank="1" showErrorMessage="1" errorTitle="DATA ENTRY ERROR!" error="Only values from the drop-down menu may be selected._x000a__x000a_Click CANCEL and re-attempt." sqref="F5">
      <formula1>lu_m_life</formula1>
    </dataValidation>
    <dataValidation allowBlank="1" showErrorMessage="1" sqref="K5:L5"/>
  </dataValidations>
  <hyperlinks>
    <hyperlink ref="A1" location="'Gas CE'!A1" display="Rtn to Summary"/>
  </hyperlinks>
  <pageMargins left="0.43" right="0.21" top="0.75" bottom="0.75" header="0.3" footer="0.3"/>
  <pageSetup paperSize="3" scale="5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IL37"/>
  <sheetViews>
    <sheetView workbookViewId="0">
      <pane xSplit="1" ySplit="1" topLeftCell="B2" activePane="bottomRight" state="frozen"/>
      <selection pane="topRight"/>
      <selection pane="bottomLeft"/>
      <selection pane="bottomRight" activeCell="AE8" sqref="AE8:IL24"/>
    </sheetView>
  </sheetViews>
  <sheetFormatPr defaultColWidth="9.109375" defaultRowHeight="14.4"/>
  <cols>
    <col min="1" max="1" width="9.109375" style="1198"/>
    <col min="2" max="2" width="12" style="1193" customWidth="1"/>
    <col min="3" max="4" width="13.5546875" style="1193" customWidth="1"/>
    <col min="5" max="5" width="45.44140625" style="1193" customWidth="1"/>
    <col min="6" max="6" width="11.6640625" style="1193" customWidth="1"/>
    <col min="7" max="7" width="13.33203125" style="1193" customWidth="1"/>
    <col min="8" max="8" width="26.6640625" style="1193" customWidth="1"/>
    <col min="9" max="9" width="11.44140625" style="1193" customWidth="1"/>
    <col min="10" max="10" width="11.44140625" style="1194" customWidth="1"/>
    <col min="11" max="11" width="11.44140625" style="1196" customWidth="1"/>
    <col min="12" max="12" width="14" style="1196" customWidth="1"/>
    <col min="13" max="13" width="15" style="1195" customWidth="1"/>
    <col min="14" max="14" width="14.6640625" style="1194" customWidth="1"/>
    <col min="15" max="15" width="16.44140625" style="1193" customWidth="1"/>
    <col min="16" max="16" width="14.6640625" style="1193" customWidth="1"/>
    <col min="17" max="17" width="13.109375" style="1193" customWidth="1"/>
    <col min="18" max="18" width="14.5546875" style="1193" customWidth="1"/>
    <col min="19" max="19" width="18.6640625" style="1193" customWidth="1"/>
    <col min="20" max="21" width="14.6640625" style="1193" customWidth="1"/>
    <col min="22" max="22" width="15.109375" style="1193" bestFit="1" customWidth="1"/>
    <col min="23" max="24" width="14.109375" style="1193" customWidth="1"/>
    <col min="25" max="25" width="18.33203125" style="1193" customWidth="1"/>
    <col min="26" max="26" width="14.109375" style="1193" customWidth="1"/>
    <col min="27" max="27" width="17" style="1193" customWidth="1"/>
    <col min="28" max="28" width="18.33203125" style="1193" customWidth="1"/>
    <col min="29" max="29" width="14.109375" style="1198" customWidth="1"/>
    <col min="30" max="30" width="13" style="1193" customWidth="1"/>
    <col min="31" max="31" width="9.109375" style="1192"/>
    <col min="32" max="32" width="10.88671875" style="1198" customWidth="1"/>
    <col min="33" max="72" width="9.109375" style="1198"/>
    <col min="73" max="16384" width="9.109375" style="1193"/>
  </cols>
  <sheetData>
    <row r="1" spans="1:246" ht="28.8">
      <c r="A1" s="2050" t="s">
        <v>206</v>
      </c>
      <c r="B1" s="1192" t="s">
        <v>955</v>
      </c>
      <c r="C1" s="1192"/>
      <c r="D1" s="1192"/>
    </row>
    <row r="2" spans="1:246">
      <c r="B2" s="1199" t="s">
        <v>176</v>
      </c>
      <c r="C2" s="1199"/>
      <c r="D2" s="1199"/>
      <c r="E2" s="1200">
        <f>'Gas CE'!C2</f>
        <v>7.8E-2</v>
      </c>
    </row>
    <row r="3" spans="1:246" s="1201" customFormat="1" ht="15" thickBot="1"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F3" s="2192"/>
    </row>
    <row r="4" spans="1:246" ht="43.2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</row>
    <row r="5" spans="1:246" s="1198" customFormat="1">
      <c r="B5" s="2301" t="s">
        <v>126</v>
      </c>
      <c r="C5" s="2302"/>
      <c r="D5" s="2303"/>
      <c r="E5" s="1426" t="s">
        <v>253</v>
      </c>
      <c r="F5" s="1426">
        <v>10</v>
      </c>
      <c r="G5" s="2145">
        <f t="shared" ref="G5:G24" si="0">(N5/$N$25)*F5</f>
        <v>3.3700372395912965</v>
      </c>
      <c r="H5" s="2228" t="s">
        <v>111</v>
      </c>
      <c r="I5" s="1428">
        <v>1092</v>
      </c>
      <c r="J5" s="1360">
        <v>21.7</v>
      </c>
      <c r="K5" s="1429">
        <v>41</v>
      </c>
      <c r="L5" s="1429">
        <v>41</v>
      </c>
      <c r="M5" s="1245">
        <f t="shared" ref="M5:M8" si="1">IF(L5&gt;K5,L5-K5,0)</f>
        <v>0</v>
      </c>
      <c r="N5" s="2304">
        <f>J5*I5</f>
        <v>23696.399999999998</v>
      </c>
      <c r="O5" s="2229"/>
      <c r="P5" s="2229"/>
      <c r="Q5" s="2230"/>
      <c r="R5" s="2230"/>
      <c r="S5" s="2230">
        <f>L5*I5</f>
        <v>44772</v>
      </c>
      <c r="T5" s="2230"/>
      <c r="U5" s="2230"/>
      <c r="V5" s="2230"/>
      <c r="W5" s="1317">
        <v>25.187999999999999</v>
      </c>
      <c r="X5" s="2230"/>
      <c r="Y5" s="2230"/>
      <c r="Z5" s="2230">
        <f t="shared" ref="Z5:Z24" si="2">-PV(Discount_Rate,F5,W5)*I5</f>
        <v>186239.36021064775</v>
      </c>
      <c r="AA5" s="2230">
        <f>IF(N5=0,0,(HLOOKUP(H5,ACGas_2014_2015,F5+1,FALSE)))</f>
        <v>4.0364517105733082</v>
      </c>
      <c r="AB5" s="2231">
        <f>AA5*N5</f>
        <v>95649.374314429326</v>
      </c>
      <c r="AC5" s="2152" t="str">
        <f>IFERROR((AB5)/X5,"")</f>
        <v/>
      </c>
      <c r="AD5" s="2153" t="str">
        <f>IFERROR((AB5+Z5)/Y5,"")</f>
        <v/>
      </c>
    </row>
    <row r="6" spans="1:246" s="2282" customFormat="1">
      <c r="B6" s="2305" t="s">
        <v>126</v>
      </c>
      <c r="C6" s="2279"/>
      <c r="D6" s="2280"/>
      <c r="E6" s="1376" t="s">
        <v>217</v>
      </c>
      <c r="F6" s="1376">
        <v>30</v>
      </c>
      <c r="G6" s="2124">
        <f t="shared" si="0"/>
        <v>4.1942090551155919</v>
      </c>
      <c r="H6" s="2233" t="s">
        <v>110</v>
      </c>
      <c r="I6" s="1433">
        <v>109228</v>
      </c>
      <c r="J6" s="1372">
        <v>0.09</v>
      </c>
      <c r="K6" s="1377">
        <v>0.75</v>
      </c>
      <c r="L6" s="1377">
        <v>1.06</v>
      </c>
      <c r="M6" s="1217">
        <f t="shared" si="1"/>
        <v>0.31000000000000005</v>
      </c>
      <c r="N6" s="2281">
        <f t="shared" ref="N6:N8" si="3">J6*I6</f>
        <v>9830.52</v>
      </c>
      <c r="O6" s="2234"/>
      <c r="P6" s="2216"/>
      <c r="Q6" s="2216"/>
      <c r="R6" s="2216"/>
      <c r="S6" s="2216">
        <f t="shared" ref="S6:S24" si="4">L6*I6</f>
        <v>115781.68000000001</v>
      </c>
      <c r="T6" s="2216"/>
      <c r="U6" s="2216"/>
      <c r="V6" s="2216"/>
      <c r="W6" s="1300">
        <v>0</v>
      </c>
      <c r="X6" s="2216"/>
      <c r="Y6" s="2216"/>
      <c r="Z6" s="2216">
        <f t="shared" si="2"/>
        <v>0</v>
      </c>
      <c r="AA6" s="2216">
        <f t="shared" ref="AA6:AA8" si="5">IF(N6=0,0,(HLOOKUP(H6,ACGas_2014_2015,F6+1,FALSE)))</f>
        <v>12.510259501714708</v>
      </c>
      <c r="AB6" s="2216">
        <f>AA6*N6</f>
        <v>122982.35623679648</v>
      </c>
      <c r="AC6" s="2129" t="str">
        <f t="shared" ref="AC6:AC8" si="6">IFERROR((AB6)/X6,"")</f>
        <v/>
      </c>
      <c r="AD6" s="2156" t="str">
        <f t="shared" ref="AD6:AD8" si="7">IFERROR((AB6+Z6)/Y6,"")</f>
        <v/>
      </c>
    </row>
    <row r="7" spans="1:246" s="2282" customFormat="1">
      <c r="B7" s="2305" t="s">
        <v>126</v>
      </c>
      <c r="C7" s="2279"/>
      <c r="D7" s="2280"/>
      <c r="E7" s="1376" t="s">
        <v>1258</v>
      </c>
      <c r="F7" s="1376">
        <v>15</v>
      </c>
      <c r="G7" s="2124">
        <f t="shared" si="0"/>
        <v>0</v>
      </c>
      <c r="H7" s="2233" t="s">
        <v>112</v>
      </c>
      <c r="I7" s="1433">
        <v>0</v>
      </c>
      <c r="J7" s="1372">
        <v>1</v>
      </c>
      <c r="K7" s="1377">
        <v>13619</v>
      </c>
      <c r="L7" s="1377">
        <v>58100</v>
      </c>
      <c r="M7" s="1217">
        <f t="shared" si="1"/>
        <v>44481</v>
      </c>
      <c r="N7" s="2281">
        <f t="shared" si="3"/>
        <v>0</v>
      </c>
      <c r="O7" s="2234"/>
      <c r="P7" s="2216"/>
      <c r="Q7" s="2216"/>
      <c r="R7" s="2216"/>
      <c r="S7" s="2216">
        <f t="shared" si="4"/>
        <v>0</v>
      </c>
      <c r="T7" s="2216"/>
      <c r="U7" s="2216"/>
      <c r="V7" s="2216"/>
      <c r="W7" s="1300">
        <v>0</v>
      </c>
      <c r="X7" s="2216"/>
      <c r="Y7" s="2216"/>
      <c r="Z7" s="2216">
        <f t="shared" si="2"/>
        <v>0</v>
      </c>
      <c r="AA7" s="2216">
        <f t="shared" si="5"/>
        <v>0</v>
      </c>
      <c r="AB7" s="2216">
        <f t="shared" ref="AB7:AB8" si="8">AA7*N7</f>
        <v>0</v>
      </c>
      <c r="AC7" s="2129" t="str">
        <f t="shared" si="6"/>
        <v/>
      </c>
      <c r="AD7" s="2156" t="str">
        <f t="shared" si="7"/>
        <v/>
      </c>
    </row>
    <row r="8" spans="1:246" s="2283" customFormat="1">
      <c r="B8" s="2306" t="s">
        <v>126</v>
      </c>
      <c r="C8" s="2284"/>
      <c r="D8" s="2285"/>
      <c r="E8" s="1730" t="s">
        <v>218</v>
      </c>
      <c r="F8" s="1730">
        <v>15</v>
      </c>
      <c r="G8" s="2286">
        <f t="shared" si="0"/>
        <v>0</v>
      </c>
      <c r="H8" s="2233" t="s">
        <v>114</v>
      </c>
      <c r="I8" s="1731">
        <v>0</v>
      </c>
      <c r="J8" s="1732">
        <v>1</v>
      </c>
      <c r="K8" s="1733">
        <v>5500</v>
      </c>
      <c r="L8" s="1733">
        <v>11560</v>
      </c>
      <c r="M8" s="2287">
        <f t="shared" si="1"/>
        <v>6060</v>
      </c>
      <c r="N8" s="2288">
        <f t="shared" si="3"/>
        <v>0</v>
      </c>
      <c r="O8" s="2289"/>
      <c r="P8" s="2290"/>
      <c r="Q8" s="2290"/>
      <c r="R8" s="2290"/>
      <c r="S8" s="2290">
        <f t="shared" si="4"/>
        <v>0</v>
      </c>
      <c r="T8" s="2290"/>
      <c r="U8" s="2290"/>
      <c r="V8" s="2290"/>
      <c r="W8" s="2291">
        <v>0</v>
      </c>
      <c r="X8" s="2290"/>
      <c r="Y8" s="2290"/>
      <c r="Z8" s="2290">
        <f t="shared" si="2"/>
        <v>0</v>
      </c>
      <c r="AA8" s="2290">
        <f t="shared" si="5"/>
        <v>0</v>
      </c>
      <c r="AB8" s="2290">
        <f t="shared" si="8"/>
        <v>0</v>
      </c>
      <c r="AC8" s="2292" t="str">
        <f t="shared" si="6"/>
        <v/>
      </c>
      <c r="AD8" s="2307" t="str">
        <f t="shared" si="7"/>
        <v/>
      </c>
      <c r="AE8" s="2282"/>
      <c r="AF8" s="2282"/>
      <c r="AG8" s="2282"/>
      <c r="AH8" s="2282"/>
      <c r="AI8" s="2282"/>
      <c r="AJ8" s="2282"/>
      <c r="AK8" s="2282"/>
      <c r="AL8" s="2282"/>
      <c r="AM8" s="2282"/>
      <c r="AN8" s="2282"/>
      <c r="AO8" s="2282"/>
      <c r="AP8" s="2282"/>
      <c r="AQ8" s="2282"/>
      <c r="AR8" s="2282"/>
      <c r="AS8" s="2282"/>
      <c r="AT8" s="2282"/>
      <c r="AU8" s="2282"/>
      <c r="AV8" s="2282"/>
      <c r="AW8" s="2282"/>
      <c r="AX8" s="2282"/>
      <c r="AY8" s="2282"/>
      <c r="AZ8" s="2282"/>
      <c r="BA8" s="2282"/>
      <c r="BB8" s="2282"/>
      <c r="BC8" s="2282"/>
      <c r="BD8" s="2282"/>
      <c r="BE8" s="2282"/>
      <c r="BF8" s="2282"/>
      <c r="BG8" s="2282"/>
      <c r="BH8" s="2282"/>
      <c r="BI8" s="2282"/>
      <c r="BJ8" s="2282"/>
      <c r="BK8" s="2282"/>
      <c r="BL8" s="2282"/>
      <c r="BM8" s="2282"/>
      <c r="BN8" s="2282"/>
      <c r="BO8" s="2282"/>
      <c r="BP8" s="2282"/>
      <c r="BQ8" s="2282"/>
      <c r="BR8" s="2282"/>
      <c r="BS8" s="2282"/>
      <c r="BT8" s="2282"/>
      <c r="BU8" s="2282"/>
      <c r="BV8" s="2282"/>
      <c r="BW8" s="2282"/>
      <c r="BX8" s="2282"/>
      <c r="BY8" s="2282"/>
      <c r="BZ8" s="2282"/>
      <c r="CA8" s="2282"/>
      <c r="CB8" s="2282"/>
      <c r="CC8" s="2282"/>
      <c r="CD8" s="2282"/>
      <c r="CE8" s="2282"/>
      <c r="CF8" s="2282"/>
      <c r="CG8" s="2282"/>
      <c r="CH8" s="2282"/>
      <c r="CI8" s="2282"/>
      <c r="CJ8" s="2282"/>
      <c r="CK8" s="2282"/>
      <c r="CL8" s="2282"/>
      <c r="CM8" s="2282"/>
      <c r="CN8" s="2282"/>
      <c r="CO8" s="2282"/>
      <c r="CP8" s="2282"/>
      <c r="CQ8" s="2282"/>
      <c r="CR8" s="2282"/>
      <c r="CS8" s="2282"/>
      <c r="CT8" s="2282"/>
      <c r="CU8" s="2282"/>
      <c r="CV8" s="2282"/>
      <c r="CW8" s="2282"/>
      <c r="CX8" s="2282"/>
      <c r="CY8" s="2282"/>
      <c r="CZ8" s="2282"/>
      <c r="DA8" s="2282"/>
      <c r="DB8" s="2282"/>
      <c r="DC8" s="2282"/>
      <c r="DD8" s="2282"/>
      <c r="DE8" s="2282"/>
      <c r="DF8" s="2282"/>
      <c r="DG8" s="2282"/>
      <c r="DH8" s="2282"/>
      <c r="DI8" s="2282"/>
      <c r="DJ8" s="2282"/>
      <c r="DK8" s="2282"/>
      <c r="DL8" s="2282"/>
      <c r="DM8" s="2282"/>
      <c r="DN8" s="2282"/>
      <c r="DO8" s="2282"/>
      <c r="DP8" s="2282"/>
      <c r="DQ8" s="2282"/>
      <c r="DR8" s="2282"/>
      <c r="DS8" s="2282"/>
      <c r="DT8" s="2282"/>
      <c r="DU8" s="2282"/>
      <c r="DV8" s="2282"/>
      <c r="DW8" s="2282"/>
      <c r="DX8" s="2282"/>
      <c r="DY8" s="2282"/>
      <c r="DZ8" s="2282"/>
      <c r="EA8" s="2282"/>
      <c r="EB8" s="2282"/>
      <c r="EC8" s="2282"/>
      <c r="ED8" s="2282"/>
      <c r="EE8" s="2282"/>
      <c r="EF8" s="2282"/>
      <c r="EG8" s="2282"/>
      <c r="EH8" s="2282"/>
      <c r="EI8" s="2282"/>
      <c r="EJ8" s="2282"/>
      <c r="EK8" s="2282"/>
      <c r="EL8" s="2282"/>
      <c r="EM8" s="2282"/>
      <c r="EN8" s="2282"/>
      <c r="EO8" s="2282"/>
      <c r="EP8" s="2282"/>
      <c r="EQ8" s="2282"/>
      <c r="ER8" s="2282"/>
      <c r="ES8" s="2282"/>
      <c r="ET8" s="2282"/>
      <c r="EU8" s="2282"/>
      <c r="EV8" s="2282"/>
      <c r="EW8" s="2282"/>
      <c r="EX8" s="2282"/>
      <c r="EY8" s="2282"/>
      <c r="EZ8" s="2282"/>
      <c r="FA8" s="2282"/>
      <c r="FB8" s="2282"/>
      <c r="FC8" s="2282"/>
      <c r="FD8" s="2282"/>
      <c r="FE8" s="2282"/>
      <c r="FF8" s="2282"/>
      <c r="FG8" s="2282"/>
      <c r="FH8" s="2282"/>
      <c r="FI8" s="2282"/>
      <c r="FJ8" s="2282"/>
      <c r="FK8" s="2282"/>
      <c r="FL8" s="2282"/>
      <c r="FM8" s="2282"/>
      <c r="FN8" s="2282"/>
      <c r="FO8" s="2282"/>
      <c r="FP8" s="2282"/>
      <c r="FQ8" s="2282"/>
      <c r="FR8" s="2282"/>
      <c r="FS8" s="2282"/>
      <c r="FT8" s="2282"/>
      <c r="FU8" s="2282"/>
      <c r="FV8" s="2282"/>
      <c r="FW8" s="2282"/>
      <c r="FX8" s="2282"/>
      <c r="FY8" s="2282"/>
      <c r="FZ8" s="2282"/>
      <c r="GA8" s="2282"/>
      <c r="GB8" s="2282"/>
      <c r="GC8" s="2282"/>
      <c r="GD8" s="2282"/>
      <c r="GE8" s="2282"/>
      <c r="GF8" s="2282"/>
      <c r="GG8" s="2282"/>
      <c r="GH8" s="2282"/>
      <c r="GI8" s="2282"/>
      <c r="GJ8" s="2282"/>
      <c r="GK8" s="2282"/>
      <c r="GL8" s="2282"/>
      <c r="GM8" s="2282"/>
      <c r="GN8" s="2282"/>
      <c r="GO8" s="2282"/>
      <c r="GP8" s="2282"/>
      <c r="GQ8" s="2282"/>
      <c r="GR8" s="2282"/>
      <c r="GS8" s="2282"/>
      <c r="GT8" s="2282"/>
      <c r="GU8" s="2282"/>
      <c r="GV8" s="2282"/>
      <c r="GW8" s="2282"/>
      <c r="GX8" s="2282"/>
      <c r="GY8" s="2282"/>
      <c r="GZ8" s="2282"/>
      <c r="HA8" s="2282"/>
      <c r="HB8" s="2282"/>
      <c r="HC8" s="2282"/>
      <c r="HD8" s="2282"/>
      <c r="HE8" s="2282"/>
      <c r="HF8" s="2282"/>
      <c r="HG8" s="2282"/>
      <c r="HH8" s="2282"/>
      <c r="HI8" s="2282"/>
      <c r="HJ8" s="2282"/>
      <c r="HK8" s="2282"/>
      <c r="HL8" s="2282"/>
      <c r="HM8" s="2282"/>
      <c r="HN8" s="2282"/>
      <c r="HO8" s="2282"/>
      <c r="HP8" s="2282"/>
      <c r="HQ8" s="2282"/>
      <c r="HR8" s="2282"/>
      <c r="HS8" s="2282"/>
      <c r="HT8" s="2282"/>
      <c r="HU8" s="2282"/>
      <c r="HV8" s="2282"/>
      <c r="HW8" s="2282"/>
      <c r="HX8" s="2282"/>
      <c r="HY8" s="2282"/>
      <c r="HZ8" s="2282"/>
      <c r="IA8" s="2282"/>
      <c r="IB8" s="2282"/>
      <c r="IC8" s="2282"/>
      <c r="ID8" s="2282"/>
      <c r="IE8" s="2282"/>
      <c r="IF8" s="2282"/>
      <c r="IG8" s="2282"/>
      <c r="IH8" s="2282"/>
      <c r="II8" s="2282"/>
      <c r="IJ8" s="2282"/>
      <c r="IK8" s="2282"/>
      <c r="IL8" s="2282"/>
    </row>
    <row r="9" spans="1:246" s="2282" customFormat="1">
      <c r="B9" s="2305" t="s">
        <v>126</v>
      </c>
      <c r="C9" s="2279"/>
      <c r="D9" s="2280"/>
      <c r="E9" s="1376" t="s">
        <v>220</v>
      </c>
      <c r="F9" s="1376">
        <v>10</v>
      </c>
      <c r="G9" s="2124">
        <f t="shared" si="0"/>
        <v>1.7064649836201267</v>
      </c>
      <c r="H9" s="2233" t="s">
        <v>111</v>
      </c>
      <c r="I9" s="1433">
        <v>923</v>
      </c>
      <c r="J9" s="1372">
        <v>13</v>
      </c>
      <c r="K9" s="1377">
        <v>18</v>
      </c>
      <c r="L9" s="1377">
        <v>18</v>
      </c>
      <c r="M9" s="1217">
        <f t="shared" ref="M9:M24" si="9">IF(L9&gt;K9,L9-K9,0)</f>
        <v>0</v>
      </c>
      <c r="N9" s="2281">
        <f t="shared" ref="N9:N24" si="10">J9*I9</f>
        <v>11999</v>
      </c>
      <c r="O9" s="2234"/>
      <c r="P9" s="2216"/>
      <c r="Q9" s="2216"/>
      <c r="R9" s="2216"/>
      <c r="S9" s="2216">
        <f t="shared" si="4"/>
        <v>16614</v>
      </c>
      <c r="T9" s="2216"/>
      <c r="U9" s="2216"/>
      <c r="V9" s="2216"/>
      <c r="W9" s="1300">
        <v>19.579000000000001</v>
      </c>
      <c r="X9" s="2216"/>
      <c r="Y9" s="2216"/>
      <c r="Z9" s="2216">
        <f t="shared" si="2"/>
        <v>122362.22217640646</v>
      </c>
      <c r="AA9" s="2216">
        <f t="shared" ref="AA9:AA24" si="11">IF(N9=0,0,(HLOOKUP(H9,ACGas_2014_2015,F9+1,FALSE)))</f>
        <v>4.0364517105733082</v>
      </c>
      <c r="AB9" s="2216">
        <f t="shared" ref="AB9:AB24" si="12">AA9*N9</f>
        <v>48433.384075169124</v>
      </c>
      <c r="AC9" s="2129"/>
      <c r="AD9" s="2156"/>
    </row>
    <row r="10" spans="1:246" s="2283" customFormat="1">
      <c r="B10" s="2306" t="s">
        <v>126</v>
      </c>
      <c r="C10" s="2284"/>
      <c r="D10" s="2285"/>
      <c r="E10" s="1730" t="s">
        <v>219</v>
      </c>
      <c r="F10" s="1730">
        <v>24</v>
      </c>
      <c r="G10" s="2286">
        <f t="shared" si="0"/>
        <v>0</v>
      </c>
      <c r="H10" s="2233" t="s">
        <v>112</v>
      </c>
      <c r="I10" s="1731">
        <v>0</v>
      </c>
      <c r="J10" s="1732">
        <v>1</v>
      </c>
      <c r="K10" s="1733">
        <v>3670</v>
      </c>
      <c r="L10" s="1733">
        <v>6000</v>
      </c>
      <c r="M10" s="2287">
        <f t="shared" si="9"/>
        <v>2330</v>
      </c>
      <c r="N10" s="2288">
        <f t="shared" si="10"/>
        <v>0</v>
      </c>
      <c r="O10" s="2289"/>
      <c r="P10" s="2290"/>
      <c r="Q10" s="2290"/>
      <c r="R10" s="2290"/>
      <c r="S10" s="2290">
        <f t="shared" si="4"/>
        <v>0</v>
      </c>
      <c r="T10" s="2290"/>
      <c r="U10" s="2290"/>
      <c r="V10" s="2290"/>
      <c r="W10" s="2291">
        <v>0</v>
      </c>
      <c r="X10" s="2290"/>
      <c r="Y10" s="2290"/>
      <c r="Z10" s="2290">
        <f t="shared" si="2"/>
        <v>0</v>
      </c>
      <c r="AA10" s="2290">
        <f t="shared" si="11"/>
        <v>0</v>
      </c>
      <c r="AB10" s="2290">
        <f t="shared" si="12"/>
        <v>0</v>
      </c>
      <c r="AC10" s="2292"/>
      <c r="AD10" s="2307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2"/>
      <c r="AP10" s="2282"/>
      <c r="AQ10" s="2282"/>
      <c r="AR10" s="2282"/>
      <c r="AS10" s="2282"/>
      <c r="AT10" s="2282"/>
      <c r="AU10" s="2282"/>
      <c r="AV10" s="2282"/>
      <c r="AW10" s="2282"/>
      <c r="AX10" s="2282"/>
      <c r="AY10" s="2282"/>
      <c r="AZ10" s="2282"/>
      <c r="BA10" s="2282"/>
      <c r="BB10" s="2282"/>
      <c r="BC10" s="2282"/>
      <c r="BD10" s="2282"/>
      <c r="BE10" s="2282"/>
      <c r="BF10" s="2282"/>
      <c r="BG10" s="2282"/>
      <c r="BH10" s="2282"/>
      <c r="BI10" s="2282"/>
      <c r="BJ10" s="2282"/>
      <c r="BK10" s="2282"/>
      <c r="BL10" s="2282"/>
      <c r="BM10" s="2282"/>
      <c r="BN10" s="2282"/>
      <c r="BO10" s="2282"/>
      <c r="BP10" s="2282"/>
      <c r="BQ10" s="2282"/>
      <c r="BR10" s="2282"/>
      <c r="BS10" s="2282"/>
      <c r="BT10" s="2282"/>
      <c r="BU10" s="2282"/>
      <c r="BV10" s="2282"/>
      <c r="BW10" s="2282"/>
      <c r="BX10" s="2282"/>
      <c r="BY10" s="2282"/>
      <c r="BZ10" s="2282"/>
      <c r="CA10" s="2282"/>
      <c r="CB10" s="2282"/>
      <c r="CC10" s="2282"/>
      <c r="CD10" s="2282"/>
      <c r="CE10" s="2282"/>
      <c r="CF10" s="2282"/>
      <c r="CG10" s="2282"/>
      <c r="CH10" s="2282"/>
      <c r="CI10" s="2282"/>
      <c r="CJ10" s="2282"/>
      <c r="CK10" s="2282"/>
      <c r="CL10" s="2282"/>
      <c r="CM10" s="2282"/>
      <c r="CN10" s="2282"/>
      <c r="CO10" s="2282"/>
      <c r="CP10" s="2282"/>
      <c r="CQ10" s="2282"/>
      <c r="CR10" s="2282"/>
      <c r="CS10" s="2282"/>
      <c r="CT10" s="2282"/>
      <c r="CU10" s="2282"/>
      <c r="CV10" s="2282"/>
      <c r="CW10" s="2282"/>
      <c r="CX10" s="2282"/>
      <c r="CY10" s="2282"/>
      <c r="CZ10" s="2282"/>
      <c r="DA10" s="2282"/>
      <c r="DB10" s="2282"/>
      <c r="DC10" s="2282"/>
      <c r="DD10" s="2282"/>
      <c r="DE10" s="2282"/>
      <c r="DF10" s="2282"/>
      <c r="DG10" s="2282"/>
      <c r="DH10" s="2282"/>
      <c r="DI10" s="2282"/>
      <c r="DJ10" s="2282"/>
      <c r="DK10" s="2282"/>
      <c r="DL10" s="2282"/>
      <c r="DM10" s="2282"/>
      <c r="DN10" s="2282"/>
      <c r="DO10" s="2282"/>
      <c r="DP10" s="2282"/>
      <c r="DQ10" s="2282"/>
      <c r="DR10" s="2282"/>
      <c r="DS10" s="2282"/>
      <c r="DT10" s="2282"/>
      <c r="DU10" s="2282"/>
      <c r="DV10" s="2282"/>
      <c r="DW10" s="2282"/>
      <c r="DX10" s="2282"/>
      <c r="DY10" s="2282"/>
      <c r="DZ10" s="2282"/>
      <c r="EA10" s="2282"/>
      <c r="EB10" s="2282"/>
      <c r="EC10" s="2282"/>
      <c r="ED10" s="2282"/>
      <c r="EE10" s="2282"/>
      <c r="EF10" s="2282"/>
      <c r="EG10" s="2282"/>
      <c r="EH10" s="2282"/>
      <c r="EI10" s="2282"/>
      <c r="EJ10" s="2282"/>
      <c r="EK10" s="2282"/>
      <c r="EL10" s="2282"/>
      <c r="EM10" s="2282"/>
      <c r="EN10" s="2282"/>
      <c r="EO10" s="2282"/>
      <c r="EP10" s="2282"/>
      <c r="EQ10" s="2282"/>
      <c r="ER10" s="2282"/>
      <c r="ES10" s="2282"/>
      <c r="ET10" s="2282"/>
      <c r="EU10" s="2282"/>
      <c r="EV10" s="2282"/>
      <c r="EW10" s="2282"/>
      <c r="EX10" s="2282"/>
      <c r="EY10" s="2282"/>
      <c r="EZ10" s="2282"/>
      <c r="FA10" s="2282"/>
      <c r="FB10" s="2282"/>
      <c r="FC10" s="2282"/>
      <c r="FD10" s="2282"/>
      <c r="FE10" s="2282"/>
      <c r="FF10" s="2282"/>
      <c r="FG10" s="2282"/>
      <c r="FH10" s="2282"/>
      <c r="FI10" s="2282"/>
      <c r="FJ10" s="2282"/>
      <c r="FK10" s="2282"/>
      <c r="FL10" s="2282"/>
      <c r="FM10" s="2282"/>
      <c r="FN10" s="2282"/>
      <c r="FO10" s="2282"/>
      <c r="FP10" s="2282"/>
      <c r="FQ10" s="2282"/>
      <c r="FR10" s="2282"/>
      <c r="FS10" s="2282"/>
      <c r="FT10" s="2282"/>
      <c r="FU10" s="2282"/>
      <c r="FV10" s="2282"/>
      <c r="FW10" s="2282"/>
      <c r="FX10" s="2282"/>
      <c r="FY10" s="2282"/>
      <c r="FZ10" s="2282"/>
      <c r="GA10" s="2282"/>
      <c r="GB10" s="2282"/>
      <c r="GC10" s="2282"/>
      <c r="GD10" s="2282"/>
      <c r="GE10" s="2282"/>
      <c r="GF10" s="2282"/>
      <c r="GG10" s="2282"/>
      <c r="GH10" s="2282"/>
      <c r="GI10" s="2282"/>
      <c r="GJ10" s="2282"/>
      <c r="GK10" s="2282"/>
      <c r="GL10" s="2282"/>
      <c r="GM10" s="2282"/>
      <c r="GN10" s="2282"/>
      <c r="GO10" s="2282"/>
      <c r="GP10" s="2282"/>
      <c r="GQ10" s="2282"/>
      <c r="GR10" s="2282"/>
      <c r="GS10" s="2282"/>
      <c r="GT10" s="2282"/>
      <c r="GU10" s="2282"/>
      <c r="GV10" s="2282"/>
      <c r="GW10" s="2282"/>
      <c r="GX10" s="2282"/>
      <c r="GY10" s="2282"/>
      <c r="GZ10" s="2282"/>
      <c r="HA10" s="2282"/>
      <c r="HB10" s="2282"/>
      <c r="HC10" s="2282"/>
      <c r="HD10" s="2282"/>
      <c r="HE10" s="2282"/>
      <c r="HF10" s="2282"/>
      <c r="HG10" s="2282"/>
      <c r="HH10" s="2282"/>
      <c r="HI10" s="2282"/>
      <c r="HJ10" s="2282"/>
      <c r="HK10" s="2282"/>
      <c r="HL10" s="2282"/>
      <c r="HM10" s="2282"/>
      <c r="HN10" s="2282"/>
      <c r="HO10" s="2282"/>
      <c r="HP10" s="2282"/>
      <c r="HQ10" s="2282"/>
      <c r="HR10" s="2282"/>
      <c r="HS10" s="2282"/>
      <c r="HT10" s="2282"/>
      <c r="HU10" s="2282"/>
      <c r="HV10" s="2282"/>
      <c r="HW10" s="2282"/>
      <c r="HX10" s="2282"/>
      <c r="HY10" s="2282"/>
      <c r="HZ10" s="2282"/>
      <c r="IA10" s="2282"/>
      <c r="IB10" s="2282"/>
      <c r="IC10" s="2282"/>
      <c r="ID10" s="2282"/>
      <c r="IE10" s="2282"/>
      <c r="IF10" s="2282"/>
      <c r="IG10" s="2282"/>
      <c r="IH10" s="2282"/>
      <c r="II10" s="2282"/>
      <c r="IJ10" s="2282"/>
      <c r="IK10" s="2282"/>
      <c r="IL10" s="2282"/>
    </row>
    <row r="11" spans="1:246" s="2282" customFormat="1">
      <c r="B11" s="2305" t="s">
        <v>126</v>
      </c>
      <c r="C11" s="2279"/>
      <c r="D11" s="2280"/>
      <c r="E11" s="1376" t="s">
        <v>395</v>
      </c>
      <c r="F11" s="1376">
        <v>10</v>
      </c>
      <c r="G11" s="2124">
        <f t="shared" si="0"/>
        <v>0.98117114496988211</v>
      </c>
      <c r="H11" s="2233" t="s">
        <v>111</v>
      </c>
      <c r="I11" s="1433">
        <v>793</v>
      </c>
      <c r="J11" s="1372">
        <v>8.6999999999999993</v>
      </c>
      <c r="K11" s="1377">
        <v>33</v>
      </c>
      <c r="L11" s="1377">
        <v>33</v>
      </c>
      <c r="M11" s="1217">
        <f t="shared" si="9"/>
        <v>0</v>
      </c>
      <c r="N11" s="2281">
        <f t="shared" si="10"/>
        <v>6899.0999999999995</v>
      </c>
      <c r="O11" s="2234"/>
      <c r="P11" s="2216"/>
      <c r="Q11" s="2216"/>
      <c r="R11" s="2216"/>
      <c r="S11" s="2216">
        <f t="shared" si="4"/>
        <v>26169</v>
      </c>
      <c r="T11" s="2216"/>
      <c r="U11" s="2216"/>
      <c r="V11" s="2216"/>
      <c r="W11" s="1300">
        <v>5.609</v>
      </c>
      <c r="X11" s="2216"/>
      <c r="Y11" s="2216"/>
      <c r="Z11" s="2216">
        <f t="shared" si="2"/>
        <v>30117.143299867337</v>
      </c>
      <c r="AA11" s="2216">
        <f t="shared" si="11"/>
        <v>4.0364517105733082</v>
      </c>
      <c r="AB11" s="2216">
        <f t="shared" si="12"/>
        <v>27847.883996416309</v>
      </c>
      <c r="AC11" s="2129"/>
      <c r="AD11" s="2156"/>
    </row>
    <row r="12" spans="1:246" s="2282" customFormat="1">
      <c r="B12" s="2305" t="s">
        <v>126</v>
      </c>
      <c r="C12" s="2279"/>
      <c r="D12" s="2280"/>
      <c r="E12" s="1376" t="s">
        <v>546</v>
      </c>
      <c r="F12" s="1376">
        <v>10</v>
      </c>
      <c r="G12" s="2124">
        <f t="shared" si="0"/>
        <v>0.44320589007031946</v>
      </c>
      <c r="H12" s="2233" t="s">
        <v>111</v>
      </c>
      <c r="I12" s="1433">
        <v>1060</v>
      </c>
      <c r="J12" s="1372">
        <v>2.94</v>
      </c>
      <c r="K12" s="1377">
        <v>2.1</v>
      </c>
      <c r="L12" s="1377">
        <v>2.1</v>
      </c>
      <c r="M12" s="1217">
        <f t="shared" si="9"/>
        <v>0</v>
      </c>
      <c r="N12" s="2281">
        <f t="shared" si="10"/>
        <v>3116.4</v>
      </c>
      <c r="O12" s="2234"/>
      <c r="P12" s="2216"/>
      <c r="Q12" s="2216"/>
      <c r="R12" s="2216"/>
      <c r="S12" s="2216">
        <f t="shared" si="4"/>
        <v>2226</v>
      </c>
      <c r="T12" s="2216"/>
      <c r="U12" s="2216"/>
      <c r="V12" s="2216"/>
      <c r="W12" s="1300">
        <v>2.3639999999999999</v>
      </c>
      <c r="X12" s="2216"/>
      <c r="Y12" s="2216"/>
      <c r="Z12" s="2216">
        <f t="shared" si="2"/>
        <v>16967.133834525888</v>
      </c>
      <c r="AA12" s="2216">
        <f t="shared" si="11"/>
        <v>4.0364517105733082</v>
      </c>
      <c r="AB12" s="2216">
        <f t="shared" si="12"/>
        <v>12579.198110830657</v>
      </c>
      <c r="AC12" s="2129"/>
      <c r="AD12" s="2156"/>
    </row>
    <row r="13" spans="1:246" s="2282" customFormat="1">
      <c r="B13" s="2305" t="s">
        <v>126</v>
      </c>
      <c r="C13" s="2279"/>
      <c r="D13" s="2280"/>
      <c r="E13" s="1376" t="s">
        <v>547</v>
      </c>
      <c r="F13" s="1376">
        <v>30</v>
      </c>
      <c r="G13" s="2124">
        <f t="shared" si="0"/>
        <v>0</v>
      </c>
      <c r="H13" s="2233" t="s">
        <v>110</v>
      </c>
      <c r="I13" s="1433">
        <v>0</v>
      </c>
      <c r="J13" s="1372">
        <v>0.06</v>
      </c>
      <c r="K13" s="1377">
        <v>0.75</v>
      </c>
      <c r="L13" s="1377">
        <v>0.75</v>
      </c>
      <c r="M13" s="1217">
        <f t="shared" si="9"/>
        <v>0</v>
      </c>
      <c r="N13" s="2281">
        <f t="shared" si="10"/>
        <v>0</v>
      </c>
      <c r="O13" s="2234"/>
      <c r="P13" s="2216"/>
      <c r="Q13" s="2216"/>
      <c r="R13" s="2216"/>
      <c r="S13" s="2216">
        <f t="shared" si="4"/>
        <v>0</v>
      </c>
      <c r="T13" s="2216"/>
      <c r="U13" s="2216"/>
      <c r="V13" s="2216"/>
      <c r="W13" s="1300">
        <v>0</v>
      </c>
      <c r="X13" s="2216"/>
      <c r="Y13" s="2216"/>
      <c r="Z13" s="2216">
        <f t="shared" si="2"/>
        <v>0</v>
      </c>
      <c r="AA13" s="2216">
        <f t="shared" si="11"/>
        <v>0</v>
      </c>
      <c r="AB13" s="2216">
        <f t="shared" si="12"/>
        <v>0</v>
      </c>
      <c r="AC13" s="2129"/>
      <c r="AD13" s="2156"/>
    </row>
    <row r="14" spans="1:246" s="2282" customFormat="1">
      <c r="B14" s="2305" t="s">
        <v>126</v>
      </c>
      <c r="C14" s="2279"/>
      <c r="D14" s="2280"/>
      <c r="E14" s="1376" t="s">
        <v>548</v>
      </c>
      <c r="F14" s="1376">
        <v>30</v>
      </c>
      <c r="G14" s="2124">
        <f t="shared" si="0"/>
        <v>0</v>
      </c>
      <c r="H14" s="2233" t="s">
        <v>110</v>
      </c>
      <c r="I14" s="1433">
        <v>0</v>
      </c>
      <c r="J14" s="1372">
        <v>0.05</v>
      </c>
      <c r="K14" s="1377">
        <v>0.5</v>
      </c>
      <c r="L14" s="1377">
        <v>1.59</v>
      </c>
      <c r="M14" s="1217">
        <f t="shared" si="9"/>
        <v>1.0900000000000001</v>
      </c>
      <c r="N14" s="2281">
        <f t="shared" si="10"/>
        <v>0</v>
      </c>
      <c r="O14" s="2234"/>
      <c r="P14" s="2216"/>
      <c r="Q14" s="2216"/>
      <c r="R14" s="2216"/>
      <c r="S14" s="2216">
        <f t="shared" si="4"/>
        <v>0</v>
      </c>
      <c r="T14" s="2216"/>
      <c r="U14" s="2216"/>
      <c r="V14" s="2216"/>
      <c r="W14" s="1300">
        <v>0</v>
      </c>
      <c r="X14" s="2216"/>
      <c r="Y14" s="2216"/>
      <c r="Z14" s="2216">
        <f t="shared" si="2"/>
        <v>0</v>
      </c>
      <c r="AA14" s="2216">
        <f t="shared" si="11"/>
        <v>0</v>
      </c>
      <c r="AB14" s="2216">
        <f t="shared" si="12"/>
        <v>0</v>
      </c>
      <c r="AC14" s="2129"/>
      <c r="AD14" s="2156"/>
    </row>
    <row r="15" spans="1:246" s="2282" customFormat="1">
      <c r="B15" s="2305" t="s">
        <v>126</v>
      </c>
      <c r="C15" s="2279"/>
      <c r="D15" s="2280"/>
      <c r="E15" s="1376" t="s">
        <v>1259</v>
      </c>
      <c r="F15" s="1376">
        <v>30</v>
      </c>
      <c r="G15" s="2124">
        <f t="shared" si="0"/>
        <v>0.12946748877727995</v>
      </c>
      <c r="H15" s="2233" t="s">
        <v>110</v>
      </c>
      <c r="I15" s="1433">
        <v>6069</v>
      </c>
      <c r="J15" s="1372">
        <v>0.05</v>
      </c>
      <c r="K15" s="1377">
        <v>0.5</v>
      </c>
      <c r="L15" s="1377">
        <v>0.76</v>
      </c>
      <c r="M15" s="1217">
        <f t="shared" si="9"/>
        <v>0.26</v>
      </c>
      <c r="N15" s="2281">
        <f t="shared" si="10"/>
        <v>303.45</v>
      </c>
      <c r="O15" s="2234"/>
      <c r="P15" s="2216"/>
      <c r="Q15" s="2216"/>
      <c r="R15" s="2216"/>
      <c r="S15" s="2216">
        <f t="shared" si="4"/>
        <v>4612.4399999999996</v>
      </c>
      <c r="T15" s="2216"/>
      <c r="U15" s="2216"/>
      <c r="V15" s="2216"/>
      <c r="W15" s="1300">
        <v>0</v>
      </c>
      <c r="X15" s="2216"/>
      <c r="Y15" s="2216"/>
      <c r="Z15" s="2216">
        <f t="shared" si="2"/>
        <v>0</v>
      </c>
      <c r="AA15" s="2216">
        <f t="shared" si="11"/>
        <v>12.510259501714708</v>
      </c>
      <c r="AB15" s="2216">
        <f t="shared" si="12"/>
        <v>3796.2382457953281</v>
      </c>
      <c r="AC15" s="2129"/>
      <c r="AD15" s="2156"/>
    </row>
    <row r="16" spans="1:246" s="2282" customFormat="1">
      <c r="B16" s="2305" t="s">
        <v>126</v>
      </c>
      <c r="C16" s="2279"/>
      <c r="D16" s="2280"/>
      <c r="E16" s="1376" t="s">
        <v>148</v>
      </c>
      <c r="F16" s="1376">
        <v>30</v>
      </c>
      <c r="G16" s="2124">
        <f t="shared" si="0"/>
        <v>0.92737035296192361</v>
      </c>
      <c r="H16" s="2233" t="s">
        <v>110</v>
      </c>
      <c r="I16" s="1433">
        <v>2470</v>
      </c>
      <c r="J16" s="1372">
        <v>0.88</v>
      </c>
      <c r="K16" s="1377">
        <v>6</v>
      </c>
      <c r="L16" s="1377">
        <v>20.61</v>
      </c>
      <c r="M16" s="1217">
        <f t="shared" si="9"/>
        <v>14.61</v>
      </c>
      <c r="N16" s="2281">
        <f t="shared" si="10"/>
        <v>2173.6</v>
      </c>
      <c r="O16" s="2234"/>
      <c r="P16" s="2216"/>
      <c r="Q16" s="2216"/>
      <c r="R16" s="2216"/>
      <c r="S16" s="2216">
        <f t="shared" si="4"/>
        <v>50906.7</v>
      </c>
      <c r="T16" s="2216"/>
      <c r="U16" s="2216"/>
      <c r="V16" s="2216"/>
      <c r="W16" s="1300">
        <v>0</v>
      </c>
      <c r="X16" s="2216"/>
      <c r="Y16" s="2216"/>
      <c r="Z16" s="2216">
        <f t="shared" si="2"/>
        <v>0</v>
      </c>
      <c r="AA16" s="2216">
        <f t="shared" si="11"/>
        <v>12.510259501714708</v>
      </c>
      <c r="AB16" s="2216">
        <f t="shared" si="12"/>
        <v>27192.30005292709</v>
      </c>
      <c r="AC16" s="2129"/>
      <c r="AD16" s="2156"/>
    </row>
    <row r="17" spans="1:246" s="2282" customFormat="1">
      <c r="B17" s="2305" t="s">
        <v>126</v>
      </c>
      <c r="C17" s="2279"/>
      <c r="D17" s="2280"/>
      <c r="E17" s="1376" t="s">
        <v>149</v>
      </c>
      <c r="F17" s="1376">
        <v>30</v>
      </c>
      <c r="G17" s="2124">
        <f t="shared" si="0"/>
        <v>2.7618365653392347</v>
      </c>
      <c r="H17" s="2233" t="s">
        <v>110</v>
      </c>
      <c r="I17" s="1433">
        <v>6743</v>
      </c>
      <c r="J17" s="1372">
        <v>0.96</v>
      </c>
      <c r="K17" s="1377">
        <v>8</v>
      </c>
      <c r="L17" s="1377">
        <v>21.97</v>
      </c>
      <c r="M17" s="1217">
        <f t="shared" si="9"/>
        <v>13.969999999999999</v>
      </c>
      <c r="N17" s="2281">
        <f t="shared" si="10"/>
        <v>6473.28</v>
      </c>
      <c r="O17" s="2234"/>
      <c r="P17" s="2216"/>
      <c r="Q17" s="2216"/>
      <c r="R17" s="2216"/>
      <c r="S17" s="2216">
        <f t="shared" si="4"/>
        <v>148143.71</v>
      </c>
      <c r="T17" s="2216"/>
      <c r="U17" s="2216"/>
      <c r="V17" s="2216"/>
      <c r="W17" s="1300">
        <v>0</v>
      </c>
      <c r="X17" s="2216"/>
      <c r="Y17" s="2216"/>
      <c r="Z17" s="2216">
        <f t="shared" si="2"/>
        <v>0</v>
      </c>
      <c r="AA17" s="2216">
        <f t="shared" si="11"/>
        <v>12.510259501714708</v>
      </c>
      <c r="AB17" s="2216">
        <f t="shared" si="12"/>
        <v>80982.412627259779</v>
      </c>
      <c r="AC17" s="2129"/>
      <c r="AD17" s="2156"/>
    </row>
    <row r="18" spans="1:246" s="2282" customFormat="1">
      <c r="B18" s="2305" t="s">
        <v>126</v>
      </c>
      <c r="C18" s="2279"/>
      <c r="D18" s="2280"/>
      <c r="E18" s="1376" t="s">
        <v>551</v>
      </c>
      <c r="F18" s="1376">
        <v>18</v>
      </c>
      <c r="G18" s="2124">
        <f t="shared" si="0"/>
        <v>6.3280995008885038E-2</v>
      </c>
      <c r="H18" s="2233" t="s">
        <v>110</v>
      </c>
      <c r="I18" s="1433">
        <v>3</v>
      </c>
      <c r="J18" s="1372">
        <v>82.4</v>
      </c>
      <c r="K18" s="1377">
        <v>250</v>
      </c>
      <c r="L18" s="1377">
        <v>603</v>
      </c>
      <c r="M18" s="1217">
        <f t="shared" si="9"/>
        <v>353</v>
      </c>
      <c r="N18" s="2281">
        <f t="shared" si="10"/>
        <v>247.20000000000002</v>
      </c>
      <c r="O18" s="2234"/>
      <c r="P18" s="2216"/>
      <c r="Q18" s="2216"/>
      <c r="R18" s="2216"/>
      <c r="S18" s="2216">
        <f t="shared" si="4"/>
        <v>1809</v>
      </c>
      <c r="T18" s="2216"/>
      <c r="U18" s="2216"/>
      <c r="V18" s="2216"/>
      <c r="W18" s="1300">
        <v>0</v>
      </c>
      <c r="X18" s="2216"/>
      <c r="Y18" s="2216"/>
      <c r="Z18" s="2216">
        <f t="shared" si="2"/>
        <v>0</v>
      </c>
      <c r="AA18" s="2216">
        <f t="shared" si="11"/>
        <v>9.4023910274484912</v>
      </c>
      <c r="AB18" s="2216">
        <f t="shared" si="12"/>
        <v>2324.2710619852674</v>
      </c>
      <c r="AC18" s="2129"/>
      <c r="AD18" s="2156"/>
    </row>
    <row r="19" spans="1:246" s="2282" customFormat="1">
      <c r="B19" s="2305" t="s">
        <v>126</v>
      </c>
      <c r="C19" s="2279"/>
      <c r="D19" s="2280"/>
      <c r="E19" s="1376" t="s">
        <v>1260</v>
      </c>
      <c r="F19" s="1376">
        <v>20</v>
      </c>
      <c r="G19" s="2124">
        <f t="shared" si="0"/>
        <v>0</v>
      </c>
      <c r="H19" s="2233" t="s">
        <v>110</v>
      </c>
      <c r="I19" s="1433">
        <v>0</v>
      </c>
      <c r="J19" s="1372">
        <v>89.3</v>
      </c>
      <c r="K19" s="1377">
        <v>350</v>
      </c>
      <c r="L19" s="1377">
        <v>1393</v>
      </c>
      <c r="M19" s="1217">
        <f t="shared" si="9"/>
        <v>1043</v>
      </c>
      <c r="N19" s="2281">
        <f t="shared" si="10"/>
        <v>0</v>
      </c>
      <c r="O19" s="2234"/>
      <c r="P19" s="2216"/>
      <c r="Q19" s="2216"/>
      <c r="R19" s="2216"/>
      <c r="S19" s="2216">
        <f t="shared" si="4"/>
        <v>0</v>
      </c>
      <c r="T19" s="2216"/>
      <c r="U19" s="2216"/>
      <c r="V19" s="2216"/>
      <c r="W19" s="1300">
        <v>0</v>
      </c>
      <c r="X19" s="2216"/>
      <c r="Y19" s="2216"/>
      <c r="Z19" s="2216">
        <f t="shared" si="2"/>
        <v>0</v>
      </c>
      <c r="AA19" s="2216">
        <f t="shared" si="11"/>
        <v>0</v>
      </c>
      <c r="AB19" s="2216">
        <f t="shared" si="12"/>
        <v>0</v>
      </c>
      <c r="AC19" s="2129"/>
      <c r="AD19" s="2156"/>
    </row>
    <row r="20" spans="1:246" s="2282" customFormat="1">
      <c r="B20" s="2305" t="s">
        <v>126</v>
      </c>
      <c r="C20" s="2279"/>
      <c r="D20" s="2280"/>
      <c r="E20" s="1376" t="s">
        <v>550</v>
      </c>
      <c r="F20" s="1376">
        <v>18</v>
      </c>
      <c r="G20" s="2124">
        <f t="shared" si="0"/>
        <v>0.16601021546627001</v>
      </c>
      <c r="H20" s="2233" t="s">
        <v>110</v>
      </c>
      <c r="I20" s="1433">
        <v>5</v>
      </c>
      <c r="J20" s="1372">
        <v>129.69999999999999</v>
      </c>
      <c r="K20" s="1377">
        <v>800</v>
      </c>
      <c r="L20" s="1377">
        <v>1526</v>
      </c>
      <c r="M20" s="1217">
        <f t="shared" si="9"/>
        <v>726</v>
      </c>
      <c r="N20" s="2281">
        <f t="shared" si="10"/>
        <v>648.5</v>
      </c>
      <c r="O20" s="2234"/>
      <c r="P20" s="2216"/>
      <c r="Q20" s="2216"/>
      <c r="R20" s="2216"/>
      <c r="S20" s="2216">
        <f t="shared" si="4"/>
        <v>7630</v>
      </c>
      <c r="T20" s="2216"/>
      <c r="U20" s="2216"/>
      <c r="V20" s="2216"/>
      <c r="W20" s="1300">
        <v>0</v>
      </c>
      <c r="X20" s="2216"/>
      <c r="Y20" s="2216"/>
      <c r="Z20" s="2216">
        <f t="shared" si="2"/>
        <v>0</v>
      </c>
      <c r="AA20" s="2216">
        <f t="shared" si="11"/>
        <v>9.4023910274484912</v>
      </c>
      <c r="AB20" s="2216">
        <f t="shared" si="12"/>
        <v>6097.4505813003461</v>
      </c>
      <c r="AC20" s="2129"/>
      <c r="AD20" s="2156"/>
    </row>
    <row r="21" spans="1:246" s="2282" customFormat="1">
      <c r="B21" s="2305" t="s">
        <v>126</v>
      </c>
      <c r="C21" s="2279"/>
      <c r="D21" s="2280"/>
      <c r="E21" s="1376" t="s">
        <v>549</v>
      </c>
      <c r="F21" s="1376">
        <v>20</v>
      </c>
      <c r="G21" s="2124">
        <f t="shared" si="0"/>
        <v>6.1437859231927225E-2</v>
      </c>
      <c r="H21" s="2233" t="s">
        <v>110</v>
      </c>
      <c r="I21" s="1433">
        <v>3</v>
      </c>
      <c r="J21" s="1372">
        <v>72</v>
      </c>
      <c r="K21" s="1377">
        <v>200</v>
      </c>
      <c r="L21" s="1377">
        <v>562</v>
      </c>
      <c r="M21" s="1217">
        <f t="shared" si="9"/>
        <v>362</v>
      </c>
      <c r="N21" s="2281">
        <f t="shared" si="10"/>
        <v>216</v>
      </c>
      <c r="O21" s="2234"/>
      <c r="P21" s="2216"/>
      <c r="Q21" s="2216"/>
      <c r="R21" s="2216"/>
      <c r="S21" s="2216">
        <f t="shared" si="4"/>
        <v>1686</v>
      </c>
      <c r="T21" s="2216"/>
      <c r="U21" s="2216"/>
      <c r="V21" s="2216"/>
      <c r="W21" s="1300">
        <v>0</v>
      </c>
      <c r="X21" s="2216"/>
      <c r="Y21" s="2216"/>
      <c r="Z21" s="2216">
        <f t="shared" si="2"/>
        <v>0</v>
      </c>
      <c r="AA21" s="2216">
        <f t="shared" si="11"/>
        <v>10.06811287854457</v>
      </c>
      <c r="AB21" s="2216">
        <f t="shared" si="12"/>
        <v>2174.712381765627</v>
      </c>
      <c r="AC21" s="2129"/>
      <c r="AD21" s="2156"/>
    </row>
    <row r="22" spans="1:246" s="2282" customFormat="1">
      <c r="B22" s="2305" t="s">
        <v>126</v>
      </c>
      <c r="C22" s="2279"/>
      <c r="D22" s="2280"/>
      <c r="E22" s="1376" t="s">
        <v>623</v>
      </c>
      <c r="F22" s="1376">
        <v>10</v>
      </c>
      <c r="G22" s="2124">
        <f t="shared" si="0"/>
        <v>0.54007007044732325</v>
      </c>
      <c r="H22" s="2233" t="s">
        <v>111</v>
      </c>
      <c r="I22" s="1433">
        <v>175</v>
      </c>
      <c r="J22" s="1372">
        <v>21.7</v>
      </c>
      <c r="K22" s="1377">
        <v>58</v>
      </c>
      <c r="L22" s="1377">
        <v>58</v>
      </c>
      <c r="M22" s="1217">
        <f t="shared" si="9"/>
        <v>0</v>
      </c>
      <c r="N22" s="2281">
        <f t="shared" si="10"/>
        <v>3797.5</v>
      </c>
      <c r="O22" s="2234"/>
      <c r="P22" s="2216"/>
      <c r="Q22" s="2216"/>
      <c r="R22" s="2216"/>
      <c r="S22" s="2216">
        <f t="shared" si="4"/>
        <v>10150</v>
      </c>
      <c r="T22" s="2216"/>
      <c r="U22" s="2216"/>
      <c r="V22" s="2216"/>
      <c r="W22" s="1300">
        <v>0</v>
      </c>
      <c r="X22" s="2216"/>
      <c r="Y22" s="2216"/>
      <c r="Z22" s="2216">
        <f t="shared" si="2"/>
        <v>0</v>
      </c>
      <c r="AA22" s="2216">
        <f t="shared" si="11"/>
        <v>4.0364517105733082</v>
      </c>
      <c r="AB22" s="2216">
        <f t="shared" si="12"/>
        <v>15328.425370902138</v>
      </c>
      <c r="AC22" s="2129"/>
      <c r="AD22" s="2156"/>
    </row>
    <row r="23" spans="1:246" s="2283" customFormat="1">
      <c r="B23" s="2306" t="s">
        <v>126</v>
      </c>
      <c r="C23" s="2284"/>
      <c r="D23" s="2285"/>
      <c r="E23" s="1730" t="s">
        <v>1261</v>
      </c>
      <c r="F23" s="1730">
        <v>24</v>
      </c>
      <c r="G23" s="2286">
        <f t="shared" si="0"/>
        <v>0.31196779632211935</v>
      </c>
      <c r="H23" s="2233" t="s">
        <v>112</v>
      </c>
      <c r="I23" s="1433">
        <v>914</v>
      </c>
      <c r="J23" s="1732">
        <v>1</v>
      </c>
      <c r="K23" s="1733">
        <v>9394</v>
      </c>
      <c r="L23" s="1733">
        <v>32205</v>
      </c>
      <c r="M23" s="2287">
        <f t="shared" si="9"/>
        <v>22811</v>
      </c>
      <c r="N23" s="2288">
        <f t="shared" si="10"/>
        <v>914</v>
      </c>
      <c r="O23" s="2289"/>
      <c r="P23" s="2290"/>
      <c r="Q23" s="2290"/>
      <c r="R23" s="2290"/>
      <c r="S23" s="2293">
        <v>32205</v>
      </c>
      <c r="T23" s="2290"/>
      <c r="U23" s="2290"/>
      <c r="V23" s="2290"/>
      <c r="W23" s="2291">
        <v>0</v>
      </c>
      <c r="X23" s="2290"/>
      <c r="Y23" s="2290"/>
      <c r="Z23" s="2290">
        <f t="shared" si="2"/>
        <v>0</v>
      </c>
      <c r="AA23" s="2290">
        <f t="shared" si="11"/>
        <v>10.4471574446525</v>
      </c>
      <c r="AB23" s="2290">
        <f t="shared" si="12"/>
        <v>9548.7019044123845</v>
      </c>
      <c r="AC23" s="2292"/>
      <c r="AD23" s="2307"/>
      <c r="AE23" s="2282"/>
      <c r="AF23" s="2282"/>
      <c r="AG23" s="2282"/>
      <c r="AH23" s="2282"/>
      <c r="AI23" s="2282"/>
      <c r="AJ23" s="2282"/>
      <c r="AK23" s="2282"/>
      <c r="AL23" s="2282"/>
      <c r="AM23" s="2282"/>
      <c r="AN23" s="2282"/>
      <c r="AO23" s="2282"/>
      <c r="AP23" s="2282"/>
      <c r="AQ23" s="2282"/>
      <c r="AR23" s="2282"/>
      <c r="AS23" s="2282"/>
      <c r="AT23" s="2282"/>
      <c r="AU23" s="2282"/>
      <c r="AV23" s="2282"/>
      <c r="AW23" s="2282"/>
      <c r="AX23" s="2282"/>
      <c r="AY23" s="2282"/>
      <c r="AZ23" s="2282"/>
      <c r="BA23" s="2282"/>
      <c r="BB23" s="2282"/>
      <c r="BC23" s="2282"/>
      <c r="BD23" s="2282"/>
      <c r="BE23" s="2282"/>
      <c r="BF23" s="2282"/>
      <c r="BG23" s="2282"/>
      <c r="BH23" s="2282"/>
      <c r="BI23" s="2282"/>
      <c r="BJ23" s="2282"/>
      <c r="BK23" s="2282"/>
      <c r="BL23" s="2282"/>
      <c r="BM23" s="2282"/>
      <c r="BN23" s="2282"/>
      <c r="BO23" s="2282"/>
      <c r="BP23" s="2282"/>
      <c r="BQ23" s="2282"/>
      <c r="BR23" s="2282"/>
      <c r="BS23" s="2282"/>
      <c r="BT23" s="2282"/>
      <c r="BU23" s="2282"/>
      <c r="BV23" s="2282"/>
      <c r="BW23" s="2282"/>
      <c r="BX23" s="2282"/>
      <c r="BY23" s="2282"/>
      <c r="BZ23" s="2282"/>
      <c r="CA23" s="2282"/>
      <c r="CB23" s="2282"/>
      <c r="CC23" s="2282"/>
      <c r="CD23" s="2282"/>
      <c r="CE23" s="2282"/>
      <c r="CF23" s="2282"/>
      <c r="CG23" s="2282"/>
      <c r="CH23" s="2282"/>
      <c r="CI23" s="2282"/>
      <c r="CJ23" s="2282"/>
      <c r="CK23" s="2282"/>
      <c r="CL23" s="2282"/>
      <c r="CM23" s="2282"/>
      <c r="CN23" s="2282"/>
      <c r="CO23" s="2282"/>
      <c r="CP23" s="2282"/>
      <c r="CQ23" s="2282"/>
      <c r="CR23" s="2282"/>
      <c r="CS23" s="2282"/>
      <c r="CT23" s="2282"/>
      <c r="CU23" s="2282"/>
      <c r="CV23" s="2282"/>
      <c r="CW23" s="2282"/>
      <c r="CX23" s="2282"/>
      <c r="CY23" s="2282"/>
      <c r="CZ23" s="2282"/>
      <c r="DA23" s="2282"/>
      <c r="DB23" s="2282"/>
      <c r="DC23" s="2282"/>
      <c r="DD23" s="2282"/>
      <c r="DE23" s="2282"/>
      <c r="DF23" s="2282"/>
      <c r="DG23" s="2282"/>
      <c r="DH23" s="2282"/>
      <c r="DI23" s="2282"/>
      <c r="DJ23" s="2282"/>
      <c r="DK23" s="2282"/>
      <c r="DL23" s="2282"/>
      <c r="DM23" s="2282"/>
      <c r="DN23" s="2282"/>
      <c r="DO23" s="2282"/>
      <c r="DP23" s="2282"/>
      <c r="DQ23" s="2282"/>
      <c r="DR23" s="2282"/>
      <c r="DS23" s="2282"/>
      <c r="DT23" s="2282"/>
      <c r="DU23" s="2282"/>
      <c r="DV23" s="2282"/>
      <c r="DW23" s="2282"/>
      <c r="DX23" s="2282"/>
      <c r="DY23" s="2282"/>
      <c r="DZ23" s="2282"/>
      <c r="EA23" s="2282"/>
      <c r="EB23" s="2282"/>
      <c r="EC23" s="2282"/>
      <c r="ED23" s="2282"/>
      <c r="EE23" s="2282"/>
      <c r="EF23" s="2282"/>
      <c r="EG23" s="2282"/>
      <c r="EH23" s="2282"/>
      <c r="EI23" s="2282"/>
      <c r="EJ23" s="2282"/>
      <c r="EK23" s="2282"/>
      <c r="EL23" s="2282"/>
      <c r="EM23" s="2282"/>
      <c r="EN23" s="2282"/>
      <c r="EO23" s="2282"/>
      <c r="EP23" s="2282"/>
      <c r="EQ23" s="2282"/>
      <c r="ER23" s="2282"/>
      <c r="ES23" s="2282"/>
      <c r="ET23" s="2282"/>
      <c r="EU23" s="2282"/>
      <c r="EV23" s="2282"/>
      <c r="EW23" s="2282"/>
      <c r="EX23" s="2282"/>
      <c r="EY23" s="2282"/>
      <c r="EZ23" s="2282"/>
      <c r="FA23" s="2282"/>
      <c r="FB23" s="2282"/>
      <c r="FC23" s="2282"/>
      <c r="FD23" s="2282"/>
      <c r="FE23" s="2282"/>
      <c r="FF23" s="2282"/>
      <c r="FG23" s="2282"/>
      <c r="FH23" s="2282"/>
      <c r="FI23" s="2282"/>
      <c r="FJ23" s="2282"/>
      <c r="FK23" s="2282"/>
      <c r="FL23" s="2282"/>
      <c r="FM23" s="2282"/>
      <c r="FN23" s="2282"/>
      <c r="FO23" s="2282"/>
      <c r="FP23" s="2282"/>
      <c r="FQ23" s="2282"/>
      <c r="FR23" s="2282"/>
      <c r="FS23" s="2282"/>
      <c r="FT23" s="2282"/>
      <c r="FU23" s="2282"/>
      <c r="FV23" s="2282"/>
      <c r="FW23" s="2282"/>
      <c r="FX23" s="2282"/>
      <c r="FY23" s="2282"/>
      <c r="FZ23" s="2282"/>
      <c r="GA23" s="2282"/>
      <c r="GB23" s="2282"/>
      <c r="GC23" s="2282"/>
      <c r="GD23" s="2282"/>
      <c r="GE23" s="2282"/>
      <c r="GF23" s="2282"/>
      <c r="GG23" s="2282"/>
      <c r="GH23" s="2282"/>
      <c r="GI23" s="2282"/>
      <c r="GJ23" s="2282"/>
      <c r="GK23" s="2282"/>
      <c r="GL23" s="2282"/>
      <c r="GM23" s="2282"/>
      <c r="GN23" s="2282"/>
      <c r="GO23" s="2282"/>
      <c r="GP23" s="2282"/>
      <c r="GQ23" s="2282"/>
      <c r="GR23" s="2282"/>
      <c r="GS23" s="2282"/>
      <c r="GT23" s="2282"/>
      <c r="GU23" s="2282"/>
      <c r="GV23" s="2282"/>
      <c r="GW23" s="2282"/>
      <c r="GX23" s="2282"/>
      <c r="GY23" s="2282"/>
      <c r="GZ23" s="2282"/>
      <c r="HA23" s="2282"/>
      <c r="HB23" s="2282"/>
      <c r="HC23" s="2282"/>
      <c r="HD23" s="2282"/>
      <c r="HE23" s="2282"/>
      <c r="HF23" s="2282"/>
      <c r="HG23" s="2282"/>
      <c r="HH23" s="2282"/>
      <c r="HI23" s="2282"/>
      <c r="HJ23" s="2282"/>
      <c r="HK23" s="2282"/>
      <c r="HL23" s="2282"/>
      <c r="HM23" s="2282"/>
      <c r="HN23" s="2282"/>
      <c r="HO23" s="2282"/>
      <c r="HP23" s="2282"/>
      <c r="HQ23" s="2282"/>
      <c r="HR23" s="2282"/>
      <c r="HS23" s="2282"/>
      <c r="HT23" s="2282"/>
      <c r="HU23" s="2282"/>
      <c r="HV23" s="2282"/>
      <c r="HW23" s="2282"/>
      <c r="HX23" s="2282"/>
      <c r="HY23" s="2282"/>
      <c r="HZ23" s="2282"/>
      <c r="IA23" s="2282"/>
      <c r="IB23" s="2282"/>
      <c r="IC23" s="2282"/>
      <c r="ID23" s="2282"/>
      <c r="IE23" s="2282"/>
      <c r="IF23" s="2282"/>
      <c r="IG23" s="2282"/>
      <c r="IH23" s="2282"/>
      <c r="II23" s="2282"/>
      <c r="IJ23" s="2282"/>
      <c r="IK23" s="2282"/>
      <c r="IL23" s="2282"/>
    </row>
    <row r="24" spans="1:246" s="2283" customFormat="1">
      <c r="B24" s="2308" t="s">
        <v>126</v>
      </c>
      <c r="C24" s="2309"/>
      <c r="D24" s="2310"/>
      <c r="E24" s="2311" t="s">
        <v>1262</v>
      </c>
      <c r="F24" s="2311">
        <v>15</v>
      </c>
      <c r="G24" s="2312">
        <f t="shared" si="0"/>
        <v>0</v>
      </c>
      <c r="H24" s="2238" t="s">
        <v>114</v>
      </c>
      <c r="I24" s="1439">
        <v>0</v>
      </c>
      <c r="J24" s="2313">
        <v>1</v>
      </c>
      <c r="K24" s="2314">
        <v>1686</v>
      </c>
      <c r="L24" s="2314">
        <v>3600</v>
      </c>
      <c r="M24" s="2315">
        <f t="shared" si="9"/>
        <v>1914</v>
      </c>
      <c r="N24" s="2316">
        <f t="shared" si="10"/>
        <v>0</v>
      </c>
      <c r="O24" s="2317"/>
      <c r="P24" s="2318"/>
      <c r="Q24" s="2318"/>
      <c r="R24" s="2318"/>
      <c r="S24" s="2318">
        <f t="shared" si="4"/>
        <v>0</v>
      </c>
      <c r="T24" s="2318"/>
      <c r="U24" s="2318"/>
      <c r="V24" s="2318"/>
      <c r="W24" s="2319">
        <v>0</v>
      </c>
      <c r="X24" s="2318"/>
      <c r="Y24" s="2318"/>
      <c r="Z24" s="2318">
        <f t="shared" si="2"/>
        <v>0</v>
      </c>
      <c r="AA24" s="2318">
        <f t="shared" si="11"/>
        <v>0</v>
      </c>
      <c r="AB24" s="2318">
        <f t="shared" si="12"/>
        <v>0</v>
      </c>
      <c r="AC24" s="2320"/>
      <c r="AD24" s="2321"/>
      <c r="AE24" s="2282"/>
      <c r="AF24" s="2282"/>
      <c r="AG24" s="2282"/>
      <c r="AH24" s="2282"/>
      <c r="AI24" s="2282"/>
      <c r="AJ24" s="2282"/>
      <c r="AK24" s="2282"/>
      <c r="AL24" s="2282"/>
      <c r="AM24" s="2282"/>
      <c r="AN24" s="2282"/>
      <c r="AO24" s="2282"/>
      <c r="AP24" s="2282"/>
      <c r="AQ24" s="2282"/>
      <c r="AR24" s="2282"/>
      <c r="AS24" s="2282"/>
      <c r="AT24" s="2282"/>
      <c r="AU24" s="2282"/>
      <c r="AV24" s="2282"/>
      <c r="AW24" s="2282"/>
      <c r="AX24" s="2282"/>
      <c r="AY24" s="2282"/>
      <c r="AZ24" s="2282"/>
      <c r="BA24" s="2282"/>
      <c r="BB24" s="2282"/>
      <c r="BC24" s="2282"/>
      <c r="BD24" s="2282"/>
      <c r="BE24" s="2282"/>
      <c r="BF24" s="2282"/>
      <c r="BG24" s="2282"/>
      <c r="BH24" s="2282"/>
      <c r="BI24" s="2282"/>
      <c r="BJ24" s="2282"/>
      <c r="BK24" s="2282"/>
      <c r="BL24" s="2282"/>
      <c r="BM24" s="2282"/>
      <c r="BN24" s="2282"/>
      <c r="BO24" s="2282"/>
      <c r="BP24" s="2282"/>
      <c r="BQ24" s="2282"/>
      <c r="BR24" s="2282"/>
      <c r="BS24" s="2282"/>
      <c r="BT24" s="2282"/>
      <c r="BU24" s="2282"/>
      <c r="BV24" s="2282"/>
      <c r="BW24" s="2282"/>
      <c r="BX24" s="2282"/>
      <c r="BY24" s="2282"/>
      <c r="BZ24" s="2282"/>
      <c r="CA24" s="2282"/>
      <c r="CB24" s="2282"/>
      <c r="CC24" s="2282"/>
      <c r="CD24" s="2282"/>
      <c r="CE24" s="2282"/>
      <c r="CF24" s="2282"/>
      <c r="CG24" s="2282"/>
      <c r="CH24" s="2282"/>
      <c r="CI24" s="2282"/>
      <c r="CJ24" s="2282"/>
      <c r="CK24" s="2282"/>
      <c r="CL24" s="2282"/>
      <c r="CM24" s="2282"/>
      <c r="CN24" s="2282"/>
      <c r="CO24" s="2282"/>
      <c r="CP24" s="2282"/>
      <c r="CQ24" s="2282"/>
      <c r="CR24" s="2282"/>
      <c r="CS24" s="2282"/>
      <c r="CT24" s="2282"/>
      <c r="CU24" s="2282"/>
      <c r="CV24" s="2282"/>
      <c r="CW24" s="2282"/>
      <c r="CX24" s="2282"/>
      <c r="CY24" s="2282"/>
      <c r="CZ24" s="2282"/>
      <c r="DA24" s="2282"/>
      <c r="DB24" s="2282"/>
      <c r="DC24" s="2282"/>
      <c r="DD24" s="2282"/>
      <c r="DE24" s="2282"/>
      <c r="DF24" s="2282"/>
      <c r="DG24" s="2282"/>
      <c r="DH24" s="2282"/>
      <c r="DI24" s="2282"/>
      <c r="DJ24" s="2282"/>
      <c r="DK24" s="2282"/>
      <c r="DL24" s="2282"/>
      <c r="DM24" s="2282"/>
      <c r="DN24" s="2282"/>
      <c r="DO24" s="2282"/>
      <c r="DP24" s="2282"/>
      <c r="DQ24" s="2282"/>
      <c r="DR24" s="2282"/>
      <c r="DS24" s="2282"/>
      <c r="DT24" s="2282"/>
      <c r="DU24" s="2282"/>
      <c r="DV24" s="2282"/>
      <c r="DW24" s="2282"/>
      <c r="DX24" s="2282"/>
      <c r="DY24" s="2282"/>
      <c r="DZ24" s="2282"/>
      <c r="EA24" s="2282"/>
      <c r="EB24" s="2282"/>
      <c r="EC24" s="2282"/>
      <c r="ED24" s="2282"/>
      <c r="EE24" s="2282"/>
      <c r="EF24" s="2282"/>
      <c r="EG24" s="2282"/>
      <c r="EH24" s="2282"/>
      <c r="EI24" s="2282"/>
      <c r="EJ24" s="2282"/>
      <c r="EK24" s="2282"/>
      <c r="EL24" s="2282"/>
      <c r="EM24" s="2282"/>
      <c r="EN24" s="2282"/>
      <c r="EO24" s="2282"/>
      <c r="EP24" s="2282"/>
      <c r="EQ24" s="2282"/>
      <c r="ER24" s="2282"/>
      <c r="ES24" s="2282"/>
      <c r="ET24" s="2282"/>
      <c r="EU24" s="2282"/>
      <c r="EV24" s="2282"/>
      <c r="EW24" s="2282"/>
      <c r="EX24" s="2282"/>
      <c r="EY24" s="2282"/>
      <c r="EZ24" s="2282"/>
      <c r="FA24" s="2282"/>
      <c r="FB24" s="2282"/>
      <c r="FC24" s="2282"/>
      <c r="FD24" s="2282"/>
      <c r="FE24" s="2282"/>
      <c r="FF24" s="2282"/>
      <c r="FG24" s="2282"/>
      <c r="FH24" s="2282"/>
      <c r="FI24" s="2282"/>
      <c r="FJ24" s="2282"/>
      <c r="FK24" s="2282"/>
      <c r="FL24" s="2282"/>
      <c r="FM24" s="2282"/>
      <c r="FN24" s="2282"/>
      <c r="FO24" s="2282"/>
      <c r="FP24" s="2282"/>
      <c r="FQ24" s="2282"/>
      <c r="FR24" s="2282"/>
      <c r="FS24" s="2282"/>
      <c r="FT24" s="2282"/>
      <c r="FU24" s="2282"/>
      <c r="FV24" s="2282"/>
      <c r="FW24" s="2282"/>
      <c r="FX24" s="2282"/>
      <c r="FY24" s="2282"/>
      <c r="FZ24" s="2282"/>
      <c r="GA24" s="2282"/>
      <c r="GB24" s="2282"/>
      <c r="GC24" s="2282"/>
      <c r="GD24" s="2282"/>
      <c r="GE24" s="2282"/>
      <c r="GF24" s="2282"/>
      <c r="GG24" s="2282"/>
      <c r="GH24" s="2282"/>
      <c r="GI24" s="2282"/>
      <c r="GJ24" s="2282"/>
      <c r="GK24" s="2282"/>
      <c r="GL24" s="2282"/>
      <c r="GM24" s="2282"/>
      <c r="GN24" s="2282"/>
      <c r="GO24" s="2282"/>
      <c r="GP24" s="2282"/>
      <c r="GQ24" s="2282"/>
      <c r="GR24" s="2282"/>
      <c r="GS24" s="2282"/>
      <c r="GT24" s="2282"/>
      <c r="GU24" s="2282"/>
      <c r="GV24" s="2282"/>
      <c r="GW24" s="2282"/>
      <c r="GX24" s="2282"/>
      <c r="GY24" s="2282"/>
      <c r="GZ24" s="2282"/>
      <c r="HA24" s="2282"/>
      <c r="HB24" s="2282"/>
      <c r="HC24" s="2282"/>
      <c r="HD24" s="2282"/>
      <c r="HE24" s="2282"/>
      <c r="HF24" s="2282"/>
      <c r="HG24" s="2282"/>
      <c r="HH24" s="2282"/>
      <c r="HI24" s="2282"/>
      <c r="HJ24" s="2282"/>
      <c r="HK24" s="2282"/>
      <c r="HL24" s="2282"/>
      <c r="HM24" s="2282"/>
      <c r="HN24" s="2282"/>
      <c r="HO24" s="2282"/>
      <c r="HP24" s="2282"/>
      <c r="HQ24" s="2282"/>
      <c r="HR24" s="2282"/>
      <c r="HS24" s="2282"/>
      <c r="HT24" s="2282"/>
      <c r="HU24" s="2282"/>
      <c r="HV24" s="2282"/>
      <c r="HW24" s="2282"/>
      <c r="HX24" s="2282"/>
      <c r="HY24" s="2282"/>
      <c r="HZ24" s="2282"/>
      <c r="IA24" s="2282"/>
      <c r="IB24" s="2282"/>
      <c r="IC24" s="2282"/>
      <c r="ID24" s="2282"/>
      <c r="IE24" s="2282"/>
      <c r="IF24" s="2282"/>
      <c r="IG24" s="2282"/>
      <c r="IH24" s="2282"/>
      <c r="II24" s="2282"/>
      <c r="IJ24" s="2282"/>
      <c r="IK24" s="2282"/>
      <c r="IL24" s="2282"/>
    </row>
    <row r="25" spans="1:246" s="2297" customFormat="1" ht="15" thickBot="1">
      <c r="A25" s="1869"/>
      <c r="B25" s="2200"/>
      <c r="C25" s="2201"/>
      <c r="D25" s="2201"/>
      <c r="E25" s="2202" t="s">
        <v>103</v>
      </c>
      <c r="F25" s="2202"/>
      <c r="G25" s="2202">
        <f>SUM(G6:G24)</f>
        <v>12.286492417330885</v>
      </c>
      <c r="H25" s="2294"/>
      <c r="I25" s="2202"/>
      <c r="J25" s="2295"/>
      <c r="K25" s="2202"/>
      <c r="L25" s="2202">
        <f>SUM(L5:L24)</f>
        <v>115747.84</v>
      </c>
      <c r="M25" s="2204"/>
      <c r="N25" s="2295">
        <f>SUM(N5:N24)</f>
        <v>70314.949999999983</v>
      </c>
      <c r="O25" s="2202"/>
      <c r="P25" s="1231">
        <v>115531.37</v>
      </c>
      <c r="Q25" s="1231">
        <v>276123.58</v>
      </c>
      <c r="R25" s="2202">
        <f>S25-Q25</f>
        <v>186581.95</v>
      </c>
      <c r="S25" s="2202">
        <f>SUM(S5:S24)</f>
        <v>462705.53</v>
      </c>
      <c r="T25" s="2202">
        <f>SUM(T5:T24)</f>
        <v>0</v>
      </c>
      <c r="U25" s="1230">
        <f>P25+Q25</f>
        <v>391654.95</v>
      </c>
      <c r="V25" s="1230">
        <f>P25+T25+S25</f>
        <v>578236.9</v>
      </c>
      <c r="W25" s="2202"/>
      <c r="X25" s="1230">
        <f>U25/(1+Discount_Rate)^1</f>
        <v>363316.28014842299</v>
      </c>
      <c r="Y25" s="1230">
        <f>V25/(1+Discount_Rate)^1</f>
        <v>536397.86641929497</v>
      </c>
      <c r="Z25" s="2202">
        <f>SUM(Z5:Z24)</f>
        <v>355685.85952144745</v>
      </c>
      <c r="AA25" s="2202"/>
      <c r="AB25" s="2202">
        <f>SUM(AB5:AB24)</f>
        <v>454936.70895998989</v>
      </c>
      <c r="AC25" s="2296">
        <f>(AB25)/X25</f>
        <v>1.2521781539052912</v>
      </c>
      <c r="AD25" s="2209">
        <f>(AB25*1.1+Z25)/Y25</f>
        <v>1.5960470631481256</v>
      </c>
      <c r="AF25" s="1869"/>
      <c r="AG25" s="1869"/>
      <c r="AH25" s="1869"/>
      <c r="AI25" s="1869"/>
      <c r="AJ25" s="1869"/>
      <c r="AK25" s="1869"/>
      <c r="AL25" s="1869"/>
      <c r="AM25" s="1869"/>
      <c r="AN25" s="1869"/>
      <c r="AO25" s="1869"/>
      <c r="AP25" s="1869"/>
      <c r="AQ25" s="1869"/>
      <c r="AR25" s="1869"/>
      <c r="AS25" s="1869"/>
      <c r="AT25" s="1869"/>
      <c r="AU25" s="1869"/>
      <c r="AV25" s="1869"/>
      <c r="AW25" s="1869"/>
      <c r="AX25" s="1869"/>
      <c r="AY25" s="1869"/>
      <c r="AZ25" s="1869"/>
      <c r="BA25" s="1869"/>
      <c r="BB25" s="1869"/>
      <c r="BC25" s="1869"/>
      <c r="BD25" s="1869"/>
      <c r="BE25" s="1869"/>
      <c r="BF25" s="1869"/>
      <c r="BG25" s="1869"/>
      <c r="BH25" s="1869"/>
      <c r="BI25" s="1869"/>
      <c r="BJ25" s="1869"/>
      <c r="BK25" s="1869"/>
      <c r="BL25" s="1869"/>
      <c r="BM25" s="1869"/>
      <c r="BN25" s="1869"/>
      <c r="BO25" s="1869"/>
      <c r="BP25" s="1869"/>
      <c r="BQ25" s="1869"/>
      <c r="BR25" s="1869"/>
      <c r="BS25" s="1869"/>
      <c r="BT25" s="1869"/>
    </row>
    <row r="27" spans="1:246">
      <c r="K27" s="1195"/>
      <c r="L27" s="1195"/>
      <c r="O27" s="1195"/>
      <c r="P27" s="1195"/>
      <c r="Q27" s="1195"/>
      <c r="R27" s="1195"/>
      <c r="S27" s="1194"/>
      <c r="T27" s="1195"/>
      <c r="U27" s="1196"/>
      <c r="V27" s="1195"/>
      <c r="W27" s="1195"/>
      <c r="X27" s="1196"/>
      <c r="Y27" s="1195"/>
      <c r="Z27" s="1195"/>
      <c r="AA27" s="1197"/>
      <c r="AB27" s="1198"/>
      <c r="AE27" s="1198"/>
      <c r="AU27" s="1193"/>
      <c r="AV27" s="1193"/>
      <c r="AW27" s="1193"/>
      <c r="AX27" s="1193"/>
      <c r="AY27" s="1193"/>
      <c r="AZ27" s="1193"/>
      <c r="BA27" s="1193"/>
      <c r="BB27" s="1193"/>
      <c r="BC27" s="1193"/>
      <c r="BD27" s="1193"/>
      <c r="BE27" s="1193"/>
      <c r="BF27" s="1193"/>
      <c r="BG27" s="1193"/>
      <c r="BH27" s="1193"/>
      <c r="BI27" s="1193"/>
      <c r="BJ27" s="1193"/>
      <c r="BK27" s="1193"/>
      <c r="BL27" s="1193"/>
      <c r="BM27" s="1193"/>
      <c r="BN27" s="1193"/>
      <c r="BO27" s="1193"/>
      <c r="BP27" s="1193"/>
      <c r="BQ27" s="1193"/>
      <c r="BR27" s="1193"/>
      <c r="BS27" s="1193"/>
      <c r="BT27" s="1193"/>
    </row>
    <row r="28" spans="1:246">
      <c r="H28" s="1201"/>
    </row>
    <row r="29" spans="1:246">
      <c r="H29" s="1201"/>
      <c r="J29" s="2298"/>
    </row>
    <row r="30" spans="1:246">
      <c r="E30" s="2299"/>
      <c r="H30" s="1201"/>
      <c r="M30" s="1404" t="s">
        <v>979</v>
      </c>
      <c r="N30" s="1953"/>
    </row>
    <row r="31" spans="1:246">
      <c r="H31" s="1201"/>
      <c r="M31" s="1195" t="s">
        <v>975</v>
      </c>
      <c r="N31" s="1195" t="s">
        <v>976</v>
      </c>
      <c r="O31" s="1193">
        <v>276123.58</v>
      </c>
    </row>
    <row r="32" spans="1:246">
      <c r="H32" s="1201"/>
      <c r="N32" s="1195" t="s">
        <v>977</v>
      </c>
      <c r="O32" s="1193">
        <v>115531.37</v>
      </c>
      <c r="S32" s="2300"/>
    </row>
    <row r="33" spans="8:15">
      <c r="H33" s="1201"/>
      <c r="N33" s="1194" t="s">
        <v>770</v>
      </c>
      <c r="O33" s="1193">
        <v>391654.95</v>
      </c>
    </row>
    <row r="34" spans="8:15">
      <c r="M34" s="1193"/>
      <c r="N34" s="1194" t="s">
        <v>777</v>
      </c>
      <c r="O34" s="1193">
        <v>70314.95</v>
      </c>
    </row>
    <row r="35" spans="8:15">
      <c r="M35" s="1193"/>
    </row>
    <row r="36" spans="8:15">
      <c r="M36" s="1195" t="s">
        <v>980</v>
      </c>
      <c r="N36" s="1194" t="s">
        <v>981</v>
      </c>
      <c r="O36" s="1193">
        <v>391654.94999999995</v>
      </c>
    </row>
    <row r="37" spans="8:15">
      <c r="M37" s="1193"/>
      <c r="N37" s="1194" t="s">
        <v>777</v>
      </c>
      <c r="O37" s="1193">
        <v>70314</v>
      </c>
    </row>
  </sheetData>
  <sheetProtection password="C61B" sheet="1" objects="1" scenarios="1"/>
  <customSheetViews>
    <customSheetView guid="{9B4B0DAB-FAB9-4E24-9A0E-9A6ECAA72FED}" topLeftCell="I1">
      <selection activeCell="M12" sqref="M12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22">
    <cfRule type="notContainsBlanks" dxfId="134" priority="54">
      <formula>LEN(TRIM(E5))&gt;0</formula>
    </cfRule>
  </conditionalFormatting>
  <conditionalFormatting sqref="E23">
    <cfRule type="notContainsBlanks" dxfId="133" priority="53">
      <formula>LEN(TRIM(E23))&gt;0</formula>
    </cfRule>
  </conditionalFormatting>
  <conditionalFormatting sqref="E24">
    <cfRule type="notContainsBlanks" dxfId="132" priority="52">
      <formula>LEN(TRIM(E24))&gt;0</formula>
    </cfRule>
  </conditionalFormatting>
  <conditionalFormatting sqref="F5:F22">
    <cfRule type="notContainsBlanks" dxfId="131" priority="50">
      <formula>LEN(TRIM(F5))&gt;0</formula>
    </cfRule>
  </conditionalFormatting>
  <conditionalFormatting sqref="F23">
    <cfRule type="notContainsBlanks" dxfId="130" priority="49">
      <formula>LEN(TRIM(F23))&gt;0</formula>
    </cfRule>
  </conditionalFormatting>
  <conditionalFormatting sqref="F24">
    <cfRule type="notContainsBlanks" dxfId="129" priority="48">
      <formula>LEN(TRIM(F24))&gt;0</formula>
    </cfRule>
  </conditionalFormatting>
  <conditionalFormatting sqref="I5:I22">
    <cfRule type="expression" dxfId="128" priority="40">
      <formula>ISTEXT(I5)</formula>
    </cfRule>
    <cfRule type="notContainsBlanks" dxfId="127" priority="41">
      <formula>LEN(TRIM(I5))&gt;0</formula>
    </cfRule>
  </conditionalFormatting>
  <conditionalFormatting sqref="I5">
    <cfRule type="containsBlanks" dxfId="126" priority="38">
      <formula>LEN(TRIM(I5))=0</formula>
    </cfRule>
    <cfRule type="expression" dxfId="125" priority="39">
      <formula>H5&lt;&gt;I5</formula>
    </cfRule>
  </conditionalFormatting>
  <conditionalFormatting sqref="I6:I22">
    <cfRule type="containsBlanks" dxfId="124" priority="36">
      <formula>LEN(TRIM(I6))=0</formula>
    </cfRule>
    <cfRule type="expression" dxfId="123" priority="37">
      <formula>H6&lt;&gt;I6</formula>
    </cfRule>
  </conditionalFormatting>
  <conditionalFormatting sqref="J5:J22">
    <cfRule type="expression" dxfId="122" priority="26">
      <formula>ISTEXT(J5)</formula>
    </cfRule>
    <cfRule type="notContainsBlanks" dxfId="121" priority="27">
      <formula>LEN(TRIM(J5))&gt;0</formula>
    </cfRule>
  </conditionalFormatting>
  <conditionalFormatting sqref="J23">
    <cfRule type="expression" dxfId="120" priority="24">
      <formula>ISTEXT(J23)</formula>
    </cfRule>
    <cfRule type="notContainsBlanks" dxfId="119" priority="25">
      <formula>LEN(TRIM(J23))&gt;0</formula>
    </cfRule>
  </conditionalFormatting>
  <conditionalFormatting sqref="J24">
    <cfRule type="expression" dxfId="118" priority="22">
      <formula>ISTEXT(J24)</formula>
    </cfRule>
    <cfRule type="notContainsBlanks" dxfId="117" priority="23">
      <formula>LEN(TRIM(J24))&gt;0</formula>
    </cfRule>
  </conditionalFormatting>
  <conditionalFormatting sqref="K5:K22">
    <cfRule type="notContainsBlanks" dxfId="116" priority="21">
      <formula>LEN(TRIM(K5))&gt;0</formula>
    </cfRule>
  </conditionalFormatting>
  <conditionalFormatting sqref="K5:K22">
    <cfRule type="expression" dxfId="115" priority="20">
      <formula>ISTEXT(K5)</formula>
    </cfRule>
  </conditionalFormatting>
  <conditionalFormatting sqref="K23">
    <cfRule type="notContainsBlanks" dxfId="114" priority="19">
      <formula>LEN(TRIM(K23))&gt;0</formula>
    </cfRule>
  </conditionalFormatting>
  <conditionalFormatting sqref="K23">
    <cfRule type="expression" dxfId="113" priority="18">
      <formula>ISTEXT(K23)</formula>
    </cfRule>
  </conditionalFormatting>
  <conditionalFormatting sqref="K24">
    <cfRule type="notContainsBlanks" dxfId="112" priority="17">
      <formula>LEN(TRIM(K24))&gt;0</formula>
    </cfRule>
  </conditionalFormatting>
  <conditionalFormatting sqref="K24">
    <cfRule type="expression" dxfId="111" priority="16">
      <formula>ISTEXT(K24)</formula>
    </cfRule>
  </conditionalFormatting>
  <conditionalFormatting sqref="L5:L22">
    <cfRule type="notContainsBlanks" dxfId="110" priority="15">
      <formula>LEN(TRIM(L5))&gt;0</formula>
    </cfRule>
  </conditionalFormatting>
  <conditionalFormatting sqref="L5:L22">
    <cfRule type="expression" dxfId="109" priority="14">
      <formula>ISTEXT(L5)</formula>
    </cfRule>
  </conditionalFormatting>
  <conditionalFormatting sqref="L23">
    <cfRule type="notContainsBlanks" dxfId="108" priority="13">
      <formula>LEN(TRIM(L23))&gt;0</formula>
    </cfRule>
  </conditionalFormatting>
  <conditionalFormatting sqref="L23">
    <cfRule type="expression" dxfId="107" priority="12">
      <formula>ISTEXT(L23)</formula>
    </cfRule>
  </conditionalFormatting>
  <conditionalFormatting sqref="L24">
    <cfRule type="notContainsBlanks" dxfId="106" priority="11">
      <formula>LEN(TRIM(L24))&gt;0</formula>
    </cfRule>
  </conditionalFormatting>
  <conditionalFormatting sqref="L24">
    <cfRule type="expression" dxfId="105" priority="10">
      <formula>ISTEXT(L24)</formula>
    </cfRule>
  </conditionalFormatting>
  <conditionalFormatting sqref="W5:W24">
    <cfRule type="cellIs" dxfId="104" priority="9" operator="equal">
      <formula>"Error!"</formula>
    </cfRule>
  </conditionalFormatting>
  <conditionalFormatting sqref="S32">
    <cfRule type="containsBlanks" dxfId="103" priority="7">
      <formula>LEN(TRIM(S32))=0</formula>
    </cfRule>
    <cfRule type="expression" dxfId="102" priority="8">
      <formula>R32&lt;&gt;S32</formula>
    </cfRule>
  </conditionalFormatting>
  <conditionalFormatting sqref="S32">
    <cfRule type="expression" dxfId="101" priority="5">
      <formula>ISTEXT(S32)</formula>
    </cfRule>
    <cfRule type="notContainsBlanks" dxfId="100" priority="6">
      <formula>LEN(TRIM(S32))&gt;0</formula>
    </cfRule>
  </conditionalFormatting>
  <conditionalFormatting sqref="I23:I24">
    <cfRule type="containsBlanks" dxfId="99" priority="1">
      <formula>LEN(TRIM(I23))=0</formula>
    </cfRule>
    <cfRule type="expression" dxfId="98" priority="2">
      <formula>H23&lt;&gt;I23</formula>
    </cfRule>
  </conditionalFormatting>
  <conditionalFormatting sqref="I23:I24">
    <cfRule type="expression" dxfId="97" priority="3">
      <formula>ISTEXT(I23)</formula>
    </cfRule>
    <cfRule type="notContainsBlanks" dxfId="96" priority="4">
      <formula>LEN(TRIM(I23))&gt;0</formula>
    </cfRule>
  </conditionalFormatting>
  <dataValidations count="4">
    <dataValidation allowBlank="1" showErrorMessage="1" sqref="K5:L24"/>
    <dataValidation type="decimal" operator="greaterThan" allowBlank="1" showInputMessage="1" showErrorMessage="1" errorTitle="Overhead" error="Overhead must be greater than zero." sqref="O6:O24">
      <formula1>0</formula1>
    </dataValidation>
    <dataValidation type="list" allowBlank="1" showErrorMessage="1" errorTitle="DATA ENTRY ERROR!" error="Only values from the drop-down menu may be selected._x000a__x000a_Click CANCEL and re-attempt." sqref="F5:F24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24"/>
  </dataValidations>
  <hyperlinks>
    <hyperlink ref="A1" location="'Gas CE'!A1" display="Rtn to Summary"/>
  </hyperlinks>
  <pageMargins left="0.39" right="0.52" top="0.75" bottom="0.75" header="0.3" footer="0.3"/>
  <pageSetup paperSize="3" scale="45" orientation="landscape" r:id="rId3"/>
  <legacyDrawing r:id="rId4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P18"/>
  <sheetViews>
    <sheetView workbookViewId="0">
      <pane xSplit="1" ySplit="1" topLeftCell="B2" activePane="bottomRight" state="frozen"/>
      <selection pane="topRight"/>
      <selection pane="bottomLeft"/>
      <selection pane="bottomRight" activeCell="F17" sqref="F17"/>
    </sheetView>
  </sheetViews>
  <sheetFormatPr defaultColWidth="9.109375" defaultRowHeight="14.4"/>
  <cols>
    <col min="1" max="1" width="9.109375" style="1198"/>
    <col min="2" max="2" width="15.109375" style="1193" customWidth="1"/>
    <col min="3" max="3" width="43.33203125" style="1193" customWidth="1"/>
    <col min="4" max="4" width="22" style="1193" customWidth="1"/>
    <col min="5" max="5" width="43.6640625" style="1193" customWidth="1"/>
    <col min="6" max="7" width="11.44140625" style="1193" customWidth="1"/>
    <col min="8" max="8" width="17.109375" style="1193" customWidth="1"/>
    <col min="9" max="9" width="14" style="1193" customWidth="1"/>
    <col min="10" max="10" width="11.44140625" style="1193" customWidth="1"/>
    <col min="11" max="13" width="14.6640625" style="1193" customWidth="1"/>
    <col min="14" max="14" width="13.44140625" style="1193" customWidth="1"/>
    <col min="15" max="16" width="14.6640625" style="1193" customWidth="1"/>
    <col min="17" max="17" width="12.88671875" style="1193" customWidth="1"/>
    <col min="18" max="18" width="14.6640625" style="1193" customWidth="1"/>
    <col min="19" max="22" width="14.109375" style="1193" customWidth="1"/>
    <col min="23" max="23" width="15.5546875" style="1193" customWidth="1"/>
    <col min="24" max="24" width="18.33203125" style="1193" customWidth="1"/>
    <col min="25" max="25" width="14.109375" style="1198" customWidth="1"/>
    <col min="26" max="26" width="11.88671875" style="1193" customWidth="1"/>
    <col min="27" max="27" width="9.109375" style="1192"/>
    <col min="28" max="28" width="10.88671875" style="1198" customWidth="1"/>
    <col min="29" max="68" width="9.109375" style="1198"/>
    <col min="69" max="16384" width="9.109375" style="1193"/>
  </cols>
  <sheetData>
    <row r="1" spans="1:68" ht="28.8">
      <c r="A1" s="2050" t="s">
        <v>206</v>
      </c>
      <c r="B1" s="1192" t="s">
        <v>951</v>
      </c>
    </row>
    <row r="2" spans="1:68">
      <c r="B2" s="2191" t="s">
        <v>176</v>
      </c>
      <c r="C2" s="1200">
        <f>'Gas CE'!C2</f>
        <v>7.8E-2</v>
      </c>
    </row>
    <row r="3" spans="1:68" s="1201" customFormat="1" ht="15" thickBot="1"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68" ht="57.6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BP4" s="1193"/>
    </row>
    <row r="5" spans="1:68" s="1198" customFormat="1" ht="25.5" customHeight="1">
      <c r="B5" s="2323" t="s">
        <v>312</v>
      </c>
      <c r="C5" s="1427"/>
      <c r="D5" s="1427"/>
      <c r="E5" s="1311" t="s">
        <v>773</v>
      </c>
      <c r="F5" s="1311">
        <v>2</v>
      </c>
      <c r="G5" s="1311">
        <v>1</v>
      </c>
      <c r="H5" s="2324" t="s">
        <v>29</v>
      </c>
      <c r="I5" s="1313">
        <v>24036</v>
      </c>
      <c r="J5" s="1314">
        <v>0</v>
      </c>
      <c r="K5" s="1315">
        <v>1.31</v>
      </c>
      <c r="L5" s="1315">
        <v>1.31</v>
      </c>
      <c r="M5" s="2324">
        <v>0</v>
      </c>
      <c r="N5" s="1363">
        <f>J5*I5</f>
        <v>0</v>
      </c>
      <c r="O5" s="1429"/>
      <c r="P5" s="1365"/>
      <c r="Q5" s="2325">
        <f t="shared" ref="Q5:Q6" si="0">M5*I5</f>
        <v>0</v>
      </c>
      <c r="R5" s="1249">
        <v>0</v>
      </c>
      <c r="S5" s="1249"/>
      <c r="T5" s="1249"/>
      <c r="U5" s="1249"/>
      <c r="V5" s="1249"/>
      <c r="W5" s="1249"/>
      <c r="X5" s="1249"/>
      <c r="Y5" s="1249"/>
      <c r="Z5" s="1249"/>
      <c r="AA5" s="1246">
        <f>IF(N5=0,0,(HLOOKUP(H5,ACGas_2014_2015,F5+1,FALSE)))</f>
        <v>0</v>
      </c>
      <c r="AB5" s="1249">
        <f>AA5*N5</f>
        <v>0</v>
      </c>
      <c r="AC5" s="1312"/>
      <c r="AD5" s="1318"/>
    </row>
    <row r="6" spans="1:68" s="1198" customFormat="1" ht="24.75" customHeight="1">
      <c r="B6" s="2326" t="s">
        <v>312</v>
      </c>
      <c r="C6" s="1438"/>
      <c r="D6" s="1438"/>
      <c r="E6" s="1330" t="s">
        <v>774</v>
      </c>
      <c r="F6" s="1330">
        <v>2</v>
      </c>
      <c r="G6" s="1330">
        <v>1</v>
      </c>
      <c r="H6" s="2327" t="s">
        <v>29</v>
      </c>
      <c r="I6" s="1332">
        <v>30151</v>
      </c>
      <c r="J6" s="1333">
        <v>0</v>
      </c>
      <c r="K6" s="1334">
        <v>1.31</v>
      </c>
      <c r="L6" s="1334">
        <v>1.31</v>
      </c>
      <c r="M6" s="2327">
        <v>0</v>
      </c>
      <c r="N6" s="1389">
        <f>J6*I6</f>
        <v>0</v>
      </c>
      <c r="O6" s="1387"/>
      <c r="P6" s="1391"/>
      <c r="Q6" s="2328">
        <f t="shared" si="0"/>
        <v>0</v>
      </c>
      <c r="R6" s="1271">
        <v>0</v>
      </c>
      <c r="S6" s="1271"/>
      <c r="T6" s="1271"/>
      <c r="U6" s="1271"/>
      <c r="V6" s="1271"/>
      <c r="W6" s="1271"/>
      <c r="X6" s="1271"/>
      <c r="Y6" s="1271"/>
      <c r="Z6" s="1271"/>
      <c r="AA6" s="1268">
        <f>IF(N6=0,0,(HLOOKUP(H6,ACGas_2014_2015,F6+1,FALSE)))</f>
        <v>0</v>
      </c>
      <c r="AB6" s="1271">
        <f>AA6*N6</f>
        <v>0</v>
      </c>
      <c r="AC6" s="1331"/>
      <c r="AD6" s="1337"/>
    </row>
    <row r="7" spans="1:68" s="2255" customFormat="1" ht="15" thickBot="1">
      <c r="A7" s="1869"/>
      <c r="B7" s="1226" t="s">
        <v>312</v>
      </c>
      <c r="C7" s="1226"/>
      <c r="D7" s="1226"/>
      <c r="E7" s="2249" t="s">
        <v>102</v>
      </c>
      <c r="F7" s="1226">
        <v>2</v>
      </c>
      <c r="G7" s="1226">
        <v>2</v>
      </c>
      <c r="H7" s="2250"/>
      <c r="I7" s="2251"/>
      <c r="J7" s="2252"/>
      <c r="K7" s="2253"/>
      <c r="L7" s="2253"/>
      <c r="M7" s="1226"/>
      <c r="N7" s="2254">
        <f>SUM(N5:N6)</f>
        <v>0</v>
      </c>
      <c r="O7" s="2254"/>
      <c r="P7" s="2322">
        <v>197408.33000000002</v>
      </c>
      <c r="Q7" s="2322">
        <v>126016.47</v>
      </c>
      <c r="R7" s="2322">
        <v>0</v>
      </c>
      <c r="S7" s="2254">
        <f t="shared" ref="S7" si="1">S5</f>
        <v>0</v>
      </c>
      <c r="T7" s="2254">
        <f>S7+R7+O7</f>
        <v>0</v>
      </c>
      <c r="U7" s="2254">
        <f>P7+Q7</f>
        <v>323424.80000000005</v>
      </c>
      <c r="V7" s="2254">
        <f>P7+T7+S7</f>
        <v>197408.33000000002</v>
      </c>
      <c r="W7" s="2254">
        <f>SUM(W5:W6)</f>
        <v>0</v>
      </c>
      <c r="X7" s="2254">
        <f>U7/(1+Discount_Rate)^1</f>
        <v>300023.00556586275</v>
      </c>
      <c r="Y7" s="2254">
        <f>V7/(1+Discount_Rate)^1</f>
        <v>183124.6103896104</v>
      </c>
      <c r="Z7" s="2254"/>
      <c r="AA7" s="1650"/>
      <c r="AB7" s="2254">
        <f>SUM(AB5:AB6)</f>
        <v>0</v>
      </c>
      <c r="AC7" s="1227">
        <f>IFERROR((AB7)/X7,0)</f>
        <v>0</v>
      </c>
      <c r="AD7" s="1227">
        <f>(AB7*1.1+Z7)/Y7</f>
        <v>0</v>
      </c>
    </row>
    <row r="11" spans="1:68">
      <c r="M11" s="1404" t="s">
        <v>979</v>
      </c>
      <c r="N11" s="1953"/>
    </row>
    <row r="12" spans="1:68">
      <c r="M12" s="1195" t="s">
        <v>975</v>
      </c>
      <c r="N12" s="1195" t="s">
        <v>976</v>
      </c>
      <c r="O12" s="1193">
        <v>126016.47</v>
      </c>
    </row>
    <row r="13" spans="1:68">
      <c r="M13" s="1195"/>
      <c r="N13" s="1195" t="s">
        <v>977</v>
      </c>
      <c r="O13" s="1193">
        <v>197408.33000000002</v>
      </c>
    </row>
    <row r="14" spans="1:68">
      <c r="M14" s="1195"/>
      <c r="N14" s="1194" t="s">
        <v>770</v>
      </c>
      <c r="O14" s="1193">
        <v>323424.80000000005</v>
      </c>
    </row>
    <row r="15" spans="1:68">
      <c r="N15" s="1194" t="s">
        <v>777</v>
      </c>
      <c r="O15" s="1193">
        <v>0</v>
      </c>
    </row>
    <row r="16" spans="1:68">
      <c r="N16" s="1194"/>
    </row>
    <row r="17" spans="13:15">
      <c r="M17" s="1195" t="s">
        <v>980</v>
      </c>
      <c r="N17" s="1194" t="s">
        <v>981</v>
      </c>
      <c r="O17" s="1193">
        <v>323424.79999999993</v>
      </c>
    </row>
    <row r="18" spans="13:15">
      <c r="N18" s="1194" t="s">
        <v>777</v>
      </c>
      <c r="O18" s="1193">
        <v>0</v>
      </c>
    </row>
  </sheetData>
  <sheetProtection password="C61B" sheet="1" objects="1" scenarios="1"/>
  <conditionalFormatting sqref="J5:J6">
    <cfRule type="expression" dxfId="95" priority="19">
      <formula>ISTEXT(J5)</formula>
    </cfRule>
    <cfRule type="notContainsBlanks" dxfId="94" priority="20">
      <formula>LEN(TRIM(J5))&gt;0</formula>
    </cfRule>
  </conditionalFormatting>
  <conditionalFormatting sqref="E5:E6 G5:G6">
    <cfRule type="notContainsBlanks" dxfId="93" priority="14">
      <formula>LEN(TRIM(E5))&gt;0</formula>
    </cfRule>
  </conditionalFormatting>
  <conditionalFormatting sqref="F5:F6">
    <cfRule type="notContainsBlanks" dxfId="92" priority="13">
      <formula>LEN(TRIM(F5))&gt;0</formula>
    </cfRule>
  </conditionalFormatting>
  <conditionalFormatting sqref="I5:I6">
    <cfRule type="expression" dxfId="91" priority="11">
      <formula>ISTEXT(I5)</formula>
    </cfRule>
    <cfRule type="notContainsBlanks" dxfId="90" priority="12">
      <formula>LEN(TRIM(I5))&gt;0</formula>
    </cfRule>
  </conditionalFormatting>
  <conditionalFormatting sqref="I5">
    <cfRule type="containsBlanks" dxfId="89" priority="9">
      <formula>LEN(TRIM(I5))=0</formula>
    </cfRule>
    <cfRule type="expression" dxfId="88" priority="10">
      <formula>H5&lt;&gt;I5</formula>
    </cfRule>
  </conditionalFormatting>
  <conditionalFormatting sqref="I6">
    <cfRule type="containsBlanks" dxfId="87" priority="7">
      <formula>LEN(TRIM(I6))=0</formula>
    </cfRule>
    <cfRule type="expression" dxfId="86" priority="8">
      <formula>H6&lt;&gt;I6</formula>
    </cfRule>
  </conditionalFormatting>
  <conditionalFormatting sqref="K5:K6">
    <cfRule type="notContainsBlanks" dxfId="85" priority="6">
      <formula>LEN(TRIM(K5))&gt;0</formula>
    </cfRule>
  </conditionalFormatting>
  <conditionalFormatting sqref="K5:K6">
    <cfRule type="expression" dxfId="84" priority="5">
      <formula>ISTEXT(K5)</formula>
    </cfRule>
  </conditionalFormatting>
  <conditionalFormatting sqref="L5:L6">
    <cfRule type="notContainsBlanks" dxfId="83" priority="4">
      <formula>LEN(TRIM(L5))&gt;0</formula>
    </cfRule>
  </conditionalFormatting>
  <conditionalFormatting sqref="L5:L6">
    <cfRule type="expression" dxfId="82" priority="3">
      <formula>ISTEXT(L5)</formula>
    </cfRule>
  </conditionalFormatting>
  <dataValidations count="5">
    <dataValidation allowBlank="1" showErrorMessage="1" promptTitle="DECIMAL PLACE WARNING:" prompt="Maximum number of numbers to the right of any decimal place can be 4._x000a__x000a_Example 1.2345 and NOT 1.23456" sqref="J5:J6"/>
    <dataValidation allowBlank="1" showErrorMessage="1" sqref="L7 K5:L6"/>
    <dataValidation type="decimal" operator="greaterThanOrEqual" allowBlank="1" errorTitle="Units Offered" error="Number of units must be greater than zero." sqref="I7">
      <formula1>0</formula1>
    </dataValidation>
    <dataValidation type="list" allowBlank="1" showInputMessage="1" showErrorMessage="1" sqref="H7">
      <formula1>INDIRECT($I7&amp;"Gas")</formula1>
    </dataValidation>
    <dataValidation type="list" allowBlank="1" showErrorMessage="1" errorTitle="DATA ENTRY ERROR!" error="Only values from the drop-down menu may be selected._x000a__x000a_Click CANCEL and re-attempt." sqref="F5:G6">
      <formula1>lu_m_life</formula1>
    </dataValidation>
  </dataValidations>
  <hyperlinks>
    <hyperlink ref="A1" location="'Gas CE'!A1" display="Rtn to Summary"/>
  </hyperlinks>
  <pageMargins left="0.37" right="0.31" top="0.75" bottom="0.75" header="0.3" footer="0.3"/>
  <pageSetup paperSize="3" scale="5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BT56"/>
  <sheetViews>
    <sheetView workbookViewId="0">
      <pane ySplit="4" topLeftCell="A26" activePane="bottomLeft" state="frozen"/>
      <selection pane="bottomLeft" activeCell="A33" sqref="A33"/>
    </sheetView>
  </sheetViews>
  <sheetFormatPr defaultColWidth="9.109375" defaultRowHeight="14.4"/>
  <cols>
    <col min="1" max="1" width="9.109375" style="1198"/>
    <col min="2" max="2" width="12" style="1193" customWidth="1"/>
    <col min="3" max="4" width="13.5546875" style="1193" customWidth="1"/>
    <col min="5" max="5" width="45.44140625" style="1193" customWidth="1"/>
    <col min="6" max="6" width="11.6640625" style="1193" customWidth="1"/>
    <col min="7" max="7" width="13.33203125" style="1193" customWidth="1"/>
    <col min="8" max="8" width="26.6640625" style="1193" customWidth="1"/>
    <col min="9" max="9" width="11.44140625" style="1193" customWidth="1"/>
    <col min="10" max="10" width="11.44140625" style="1194" customWidth="1"/>
    <col min="11" max="11" width="17.6640625" style="1196" customWidth="1"/>
    <col min="12" max="12" width="14" style="1196" customWidth="1"/>
    <col min="13" max="13" width="15" style="1195" customWidth="1"/>
    <col min="14" max="14" width="14.6640625" style="1194" customWidth="1"/>
    <col min="15" max="15" width="16.44140625" style="1193" customWidth="1"/>
    <col min="16" max="16" width="14.6640625" style="1193" customWidth="1"/>
    <col min="17" max="17" width="13.109375" style="1193" customWidth="1"/>
    <col min="18" max="18" width="14.5546875" style="1193" customWidth="1"/>
    <col min="19" max="19" width="18.6640625" style="1193" customWidth="1"/>
    <col min="20" max="21" width="14.6640625" style="1193" customWidth="1"/>
    <col min="22" max="22" width="13.6640625" style="1193" customWidth="1"/>
    <col min="23" max="24" width="14.109375" style="1193" customWidth="1"/>
    <col min="25" max="25" width="18.33203125" style="1193" customWidth="1"/>
    <col min="26" max="26" width="14.109375" style="1193" customWidth="1"/>
    <col min="27" max="27" width="17" style="1193" customWidth="1"/>
    <col min="28" max="28" width="18.33203125" style="1193" customWidth="1"/>
    <col min="29" max="29" width="14.109375" style="1198" customWidth="1"/>
    <col min="30" max="30" width="13" style="1193" customWidth="1"/>
    <col min="31" max="31" width="9.109375" style="1192"/>
    <col min="32" max="32" width="10.88671875" style="1198" customWidth="1"/>
    <col min="33" max="72" width="9.109375" style="1198"/>
    <col min="73" max="16384" width="9.109375" style="1193"/>
  </cols>
  <sheetData>
    <row r="1" spans="1:72" ht="28.8">
      <c r="A1" s="2050" t="s">
        <v>206</v>
      </c>
      <c r="B1" s="1192" t="s">
        <v>957</v>
      </c>
      <c r="C1" s="1192"/>
      <c r="D1" s="1192"/>
      <c r="H1" s="1193" t="s">
        <v>958</v>
      </c>
    </row>
    <row r="2" spans="1:72">
      <c r="B2" s="1199" t="s">
        <v>176</v>
      </c>
      <c r="C2" s="1199"/>
      <c r="D2" s="1199"/>
      <c r="E2" s="1200">
        <f>'Gas CE'!C2</f>
        <v>7.8E-2</v>
      </c>
    </row>
    <row r="3" spans="1:72" s="1201" customFormat="1" ht="15" thickBot="1">
      <c r="E3" s="1636"/>
      <c r="F3" s="2329"/>
      <c r="G3" s="1636"/>
      <c r="H3" s="1636"/>
      <c r="I3" s="1636"/>
      <c r="J3" s="1636"/>
      <c r="K3" s="2330"/>
      <c r="L3" s="2330"/>
      <c r="M3" s="2330"/>
      <c r="N3" s="1636"/>
      <c r="O3" s="2329"/>
      <c r="P3" s="2430"/>
      <c r="Q3" s="2431"/>
      <c r="R3" s="2431"/>
      <c r="S3" s="2431"/>
      <c r="T3" s="2431"/>
      <c r="U3" s="2431"/>
      <c r="V3" s="2136"/>
      <c r="W3" s="2331"/>
      <c r="X3" s="2331"/>
      <c r="Y3" s="2430"/>
      <c r="Z3" s="2430"/>
      <c r="AA3" s="2430"/>
      <c r="AB3" s="2332"/>
      <c r="AC3" s="2333"/>
      <c r="AD3" s="2334"/>
      <c r="AF3" s="2192"/>
    </row>
    <row r="4" spans="1:72" ht="43.2">
      <c r="A4" s="2335"/>
      <c r="B4" s="1207" t="s">
        <v>2</v>
      </c>
      <c r="C4" s="1208" t="s">
        <v>215</v>
      </c>
      <c r="D4" s="1208" t="s">
        <v>215</v>
      </c>
      <c r="E4" s="2336" t="s">
        <v>161</v>
      </c>
      <c r="F4" s="2337" t="s">
        <v>1</v>
      </c>
      <c r="G4" s="2337" t="s">
        <v>95</v>
      </c>
      <c r="H4" s="2338" t="s">
        <v>1487</v>
      </c>
      <c r="I4" s="2338" t="s">
        <v>40</v>
      </c>
      <c r="J4" s="2339" t="s">
        <v>165</v>
      </c>
      <c r="K4" s="2340" t="s">
        <v>45</v>
      </c>
      <c r="L4" s="2340" t="s">
        <v>166</v>
      </c>
      <c r="M4" s="2340" t="s">
        <v>46</v>
      </c>
      <c r="N4" s="2339" t="s">
        <v>115</v>
      </c>
      <c r="O4" s="2337" t="s">
        <v>159</v>
      </c>
      <c r="P4" s="2341" t="s">
        <v>167</v>
      </c>
      <c r="Q4" s="2341" t="s">
        <v>43</v>
      </c>
      <c r="R4" s="2341" t="s">
        <v>44</v>
      </c>
      <c r="S4" s="2341" t="s">
        <v>48</v>
      </c>
      <c r="T4" s="2341" t="s">
        <v>9</v>
      </c>
      <c r="U4" s="2341" t="s">
        <v>1363</v>
      </c>
      <c r="V4" s="2341" t="s">
        <v>1364</v>
      </c>
      <c r="W4" s="2341" t="s">
        <v>7</v>
      </c>
      <c r="X4" s="2341" t="s">
        <v>157</v>
      </c>
      <c r="Y4" s="2341" t="s">
        <v>10</v>
      </c>
      <c r="Z4" s="2341" t="s">
        <v>11</v>
      </c>
      <c r="AA4" s="1209" t="s">
        <v>163</v>
      </c>
      <c r="AB4" s="1209" t="s">
        <v>116</v>
      </c>
      <c r="AC4" s="2342" t="s">
        <v>117</v>
      </c>
      <c r="AD4" s="2338" t="s">
        <v>6</v>
      </c>
    </row>
    <row r="5" spans="1:72" s="2343" customFormat="1">
      <c r="A5" s="1198"/>
      <c r="B5" s="2301" t="s">
        <v>136</v>
      </c>
      <c r="C5" s="2302"/>
      <c r="D5" s="2347">
        <v>18231022</v>
      </c>
      <c r="E5" s="2347" t="s">
        <v>892</v>
      </c>
      <c r="F5" s="1311">
        <v>5</v>
      </c>
      <c r="G5" s="2145">
        <f t="shared" ref="G5:G10" si="0">(N5/$N$41)*F5</f>
        <v>0.4689947648972973</v>
      </c>
      <c r="H5" s="2104" t="s">
        <v>114</v>
      </c>
      <c r="I5" s="1366">
        <v>799</v>
      </c>
      <c r="J5" s="1314">
        <f>N5/I5</f>
        <v>32</v>
      </c>
      <c r="K5" s="1315">
        <f>Q5/I5</f>
        <v>8</v>
      </c>
      <c r="L5" s="1315">
        <f>S5/I5</f>
        <v>8</v>
      </c>
      <c r="M5" s="1245">
        <f>S5-Q5</f>
        <v>0</v>
      </c>
      <c r="N5" s="1366">
        <v>25568</v>
      </c>
      <c r="O5" s="2348"/>
      <c r="P5" s="2348"/>
      <c r="Q5" s="2230">
        <v>6392</v>
      </c>
      <c r="R5" s="2230">
        <f>S5-Q5</f>
        <v>0</v>
      </c>
      <c r="S5" s="2147">
        <v>6392</v>
      </c>
      <c r="T5" s="2230"/>
      <c r="U5" s="2230"/>
      <c r="V5" s="2230"/>
      <c r="W5" s="2230">
        <v>65.433999999999997</v>
      </c>
      <c r="X5" s="2230"/>
      <c r="Y5" s="2230"/>
      <c r="Z5" s="2230">
        <f t="shared" ref="Z5:Z40" si="1">-PV(Discount_Rate,F5,W5)*I5</f>
        <v>209850.92880245295</v>
      </c>
      <c r="AA5" s="2230">
        <f>IF(N5=0,0,(HLOOKUP(H5,GasAvoidedCosts!$C$7:$N$37,F5+1,FALSE)))</f>
        <v>2.0406673831505868</v>
      </c>
      <c r="AB5" s="2230">
        <f>AA5*N5</f>
        <v>52175.783652394202</v>
      </c>
      <c r="AC5" s="2152" t="str">
        <f>IFERROR((AB5)/X5,"")</f>
        <v/>
      </c>
      <c r="AD5" s="2153" t="str">
        <f>IFERROR((AB5+Z5)/Y5,"")</f>
        <v/>
      </c>
    </row>
    <row r="6" spans="1:72" s="2299" customFormat="1">
      <c r="A6" s="2282"/>
      <c r="B6" s="2305" t="s">
        <v>136</v>
      </c>
      <c r="C6" s="2279"/>
      <c r="D6" s="2349">
        <v>18231022</v>
      </c>
      <c r="E6" s="2349" t="s">
        <v>893</v>
      </c>
      <c r="F6" s="1322">
        <v>5</v>
      </c>
      <c r="G6" s="2124">
        <f t="shared" si="0"/>
        <v>8.1443083391113912E-3</v>
      </c>
      <c r="H6" s="2109" t="s">
        <v>114</v>
      </c>
      <c r="I6" s="1374">
        <v>12</v>
      </c>
      <c r="J6" s="1324">
        <f t="shared" ref="J6:J40" si="2">N6/I6</f>
        <v>37</v>
      </c>
      <c r="K6" s="1325">
        <f t="shared" ref="K6:K40" si="3">Q6/I6</f>
        <v>71.210000000000008</v>
      </c>
      <c r="L6" s="1325">
        <f t="shared" ref="L6:L40" si="4">S6/I6</f>
        <v>71.210000000000008</v>
      </c>
      <c r="M6" s="1217">
        <f t="shared" ref="M6:M10" si="5">S6-Q6</f>
        <v>0</v>
      </c>
      <c r="N6" s="1374">
        <v>444</v>
      </c>
      <c r="O6" s="2234"/>
      <c r="P6" s="2216"/>
      <c r="Q6" s="2216">
        <v>854.5200000000001</v>
      </c>
      <c r="R6" s="2216">
        <f t="shared" ref="R6:R40" si="6">S6-Q6</f>
        <v>0</v>
      </c>
      <c r="S6" s="2125">
        <v>854.5200000000001</v>
      </c>
      <c r="T6" s="2216"/>
      <c r="U6" s="2216"/>
      <c r="V6" s="2216"/>
      <c r="W6" s="2216">
        <v>0</v>
      </c>
      <c r="X6" s="2216"/>
      <c r="Y6" s="2216"/>
      <c r="Z6" s="2216">
        <f t="shared" si="1"/>
        <v>0</v>
      </c>
      <c r="AA6" s="2216">
        <f>IF(N6=0,0,(HLOOKUP(H6,GasAvoidedCosts!$C$7:$N$37,F6+1,FALSE)))</f>
        <v>2.0406673831505868</v>
      </c>
      <c r="AB6" s="2216">
        <f>AA6*N6</f>
        <v>906.05631811886053</v>
      </c>
      <c r="AC6" s="2129" t="str">
        <f t="shared" ref="AC6:AC10" si="7">IFERROR((AB6)/X6,"")</f>
        <v/>
      </c>
      <c r="AD6" s="2156" t="str">
        <f t="shared" ref="AD6:AD10" si="8">IFERROR((AB6+Z6)/Y6,"")</f>
        <v/>
      </c>
      <c r="AF6" s="2282"/>
      <c r="AG6" s="2282"/>
      <c r="AH6" s="2282"/>
      <c r="AI6" s="2282"/>
      <c r="AJ6" s="2282"/>
      <c r="AK6" s="2282"/>
      <c r="AL6" s="2282"/>
      <c r="AM6" s="2282"/>
      <c r="AN6" s="2282"/>
      <c r="AO6" s="2282"/>
      <c r="AP6" s="2282"/>
      <c r="AQ6" s="2282"/>
      <c r="AR6" s="2282"/>
      <c r="AS6" s="2282"/>
      <c r="AT6" s="2282"/>
      <c r="AU6" s="2282"/>
      <c r="AV6" s="2282"/>
      <c r="AW6" s="2282"/>
      <c r="AX6" s="2282"/>
      <c r="AY6" s="2282"/>
      <c r="AZ6" s="2282"/>
      <c r="BA6" s="2282"/>
      <c r="BB6" s="2282"/>
      <c r="BC6" s="2282"/>
      <c r="BD6" s="2282"/>
      <c r="BE6" s="2282"/>
      <c r="BF6" s="2282"/>
      <c r="BG6" s="2282"/>
      <c r="BH6" s="2282"/>
      <c r="BI6" s="2282"/>
      <c r="BJ6" s="2282"/>
      <c r="BK6" s="2282"/>
      <c r="BL6" s="2282"/>
      <c r="BM6" s="2282"/>
      <c r="BN6" s="2282"/>
      <c r="BO6" s="2282"/>
      <c r="BP6" s="2282"/>
      <c r="BQ6" s="2282"/>
      <c r="BR6" s="2282"/>
      <c r="BS6" s="2282"/>
      <c r="BT6" s="2282"/>
    </row>
    <row r="7" spans="1:72" s="2299" customFormat="1">
      <c r="A7" s="2282"/>
      <c r="B7" s="2305" t="s">
        <v>136</v>
      </c>
      <c r="C7" s="2279"/>
      <c r="D7" s="2349">
        <v>18231022</v>
      </c>
      <c r="E7" s="2349" t="s">
        <v>1242</v>
      </c>
      <c r="F7" s="1322">
        <v>5</v>
      </c>
      <c r="G7" s="2124">
        <f t="shared" si="0"/>
        <v>1.0638961343884248E-3</v>
      </c>
      <c r="H7" s="2109" t="s">
        <v>114</v>
      </c>
      <c r="I7" s="1374">
        <v>1</v>
      </c>
      <c r="J7" s="1324">
        <f t="shared" si="2"/>
        <v>58</v>
      </c>
      <c r="K7" s="1325">
        <f t="shared" si="3"/>
        <v>71.209999999999994</v>
      </c>
      <c r="L7" s="1325">
        <f t="shared" si="4"/>
        <v>71.209999999999994</v>
      </c>
      <c r="M7" s="1217">
        <f t="shared" si="5"/>
        <v>0</v>
      </c>
      <c r="N7" s="1374">
        <v>58</v>
      </c>
      <c r="O7" s="2234"/>
      <c r="P7" s="2216"/>
      <c r="Q7" s="2216">
        <v>71.209999999999994</v>
      </c>
      <c r="R7" s="2216">
        <f t="shared" si="6"/>
        <v>0</v>
      </c>
      <c r="S7" s="2125">
        <v>71.209999999999994</v>
      </c>
      <c r="T7" s="2216"/>
      <c r="U7" s="2216"/>
      <c r="V7" s="2216"/>
      <c r="W7" s="2216">
        <v>0</v>
      </c>
      <c r="X7" s="2216"/>
      <c r="Y7" s="2216"/>
      <c r="Z7" s="2216">
        <f t="shared" si="1"/>
        <v>0</v>
      </c>
      <c r="AA7" s="2216">
        <f>IF(N7=0,0,(HLOOKUP(H7,GasAvoidedCosts!$C$7:$N$37,F7+1,FALSE)))</f>
        <v>2.0406673831505868</v>
      </c>
      <c r="AB7" s="2216">
        <f t="shared" ref="AB7:AB10" si="9">AA7*N7</f>
        <v>118.35870822273404</v>
      </c>
      <c r="AC7" s="2129" t="str">
        <f t="shared" si="7"/>
        <v/>
      </c>
      <c r="AD7" s="2156" t="str">
        <f t="shared" si="8"/>
        <v/>
      </c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2"/>
      <c r="AQ7" s="2282"/>
      <c r="AR7" s="2282"/>
      <c r="AS7" s="2282"/>
      <c r="AT7" s="2282"/>
      <c r="AU7" s="2282"/>
      <c r="AV7" s="2282"/>
      <c r="AW7" s="2282"/>
      <c r="AX7" s="2282"/>
      <c r="AY7" s="2282"/>
      <c r="AZ7" s="2282"/>
      <c r="BA7" s="2282"/>
      <c r="BB7" s="2282"/>
      <c r="BC7" s="2282"/>
      <c r="BD7" s="2282"/>
      <c r="BE7" s="2282"/>
      <c r="BF7" s="2282"/>
      <c r="BG7" s="2282"/>
      <c r="BH7" s="2282"/>
      <c r="BI7" s="2282"/>
      <c r="BJ7" s="2282"/>
      <c r="BK7" s="2282"/>
      <c r="BL7" s="2282"/>
      <c r="BM7" s="2282"/>
      <c r="BN7" s="2282"/>
      <c r="BO7" s="2282"/>
      <c r="BP7" s="2282"/>
      <c r="BQ7" s="2282"/>
      <c r="BR7" s="2282"/>
      <c r="BS7" s="2282"/>
      <c r="BT7" s="2282"/>
    </row>
    <row r="8" spans="1:72" s="2299" customFormat="1">
      <c r="A8" s="2282"/>
      <c r="B8" s="2305" t="s">
        <v>136</v>
      </c>
      <c r="C8" s="2279"/>
      <c r="D8" s="2349">
        <v>18231027</v>
      </c>
      <c r="E8" s="2349" t="s">
        <v>880</v>
      </c>
      <c r="F8" s="1322">
        <v>0</v>
      </c>
      <c r="G8" s="2124">
        <f t="shared" si="0"/>
        <v>0</v>
      </c>
      <c r="H8" s="2109" t="s">
        <v>113</v>
      </c>
      <c r="I8" s="1374">
        <v>2</v>
      </c>
      <c r="J8" s="1324">
        <f t="shared" si="2"/>
        <v>0</v>
      </c>
      <c r="K8" s="1325">
        <f t="shared" si="3"/>
        <v>30</v>
      </c>
      <c r="L8" s="1325">
        <f t="shared" si="4"/>
        <v>30</v>
      </c>
      <c r="M8" s="1217">
        <f t="shared" si="5"/>
        <v>0</v>
      </c>
      <c r="N8" s="1374">
        <v>0</v>
      </c>
      <c r="O8" s="2234"/>
      <c r="P8" s="2216"/>
      <c r="Q8" s="2216">
        <v>60</v>
      </c>
      <c r="R8" s="2216">
        <f t="shared" si="6"/>
        <v>0</v>
      </c>
      <c r="S8" s="2125">
        <v>60</v>
      </c>
      <c r="T8" s="2216"/>
      <c r="U8" s="2216"/>
      <c r="V8" s="2216"/>
      <c r="W8" s="2216">
        <v>0</v>
      </c>
      <c r="X8" s="2216"/>
      <c r="Y8" s="2216"/>
      <c r="Z8" s="2216">
        <f t="shared" si="1"/>
        <v>0</v>
      </c>
      <c r="AA8" s="2216">
        <f>IF(N8=0,0,(HLOOKUP(H8,GasAvoidedCosts!$C$7:$N$37,F8+1,FALSE)))</f>
        <v>0</v>
      </c>
      <c r="AB8" s="2216">
        <f t="shared" si="9"/>
        <v>0</v>
      </c>
      <c r="AC8" s="2129" t="str">
        <f t="shared" si="7"/>
        <v/>
      </c>
      <c r="AD8" s="2156" t="str">
        <f t="shared" si="8"/>
        <v/>
      </c>
      <c r="AF8" s="2282"/>
      <c r="AG8" s="2282"/>
      <c r="AH8" s="2282"/>
      <c r="AI8" s="2282"/>
      <c r="AJ8" s="2282"/>
      <c r="AK8" s="2282"/>
      <c r="AL8" s="2282"/>
      <c r="AM8" s="2282"/>
      <c r="AN8" s="2282"/>
      <c r="AO8" s="2282"/>
      <c r="AP8" s="2282"/>
      <c r="AQ8" s="2282"/>
      <c r="AR8" s="2282"/>
      <c r="AS8" s="2282"/>
      <c r="AT8" s="2282"/>
      <c r="AU8" s="2282"/>
      <c r="AV8" s="2282"/>
      <c r="AW8" s="2282"/>
      <c r="AX8" s="2282"/>
      <c r="AY8" s="2282"/>
      <c r="AZ8" s="2282"/>
      <c r="BA8" s="2282"/>
      <c r="BB8" s="2282"/>
      <c r="BC8" s="2282"/>
      <c r="BD8" s="2282"/>
      <c r="BE8" s="2282"/>
      <c r="BF8" s="2282"/>
      <c r="BG8" s="2282"/>
      <c r="BH8" s="2282"/>
      <c r="BI8" s="2282"/>
      <c r="BJ8" s="2282"/>
      <c r="BK8" s="2282"/>
      <c r="BL8" s="2282"/>
      <c r="BM8" s="2282"/>
      <c r="BN8" s="2282"/>
      <c r="BO8" s="2282"/>
      <c r="BP8" s="2282"/>
      <c r="BQ8" s="2282"/>
      <c r="BR8" s="2282"/>
      <c r="BS8" s="2282"/>
      <c r="BT8" s="2282"/>
    </row>
    <row r="9" spans="1:72" s="2299" customFormat="1">
      <c r="A9" s="2282"/>
      <c r="B9" s="2305" t="s">
        <v>136</v>
      </c>
      <c r="C9" s="2279"/>
      <c r="D9" s="2349">
        <v>18231027</v>
      </c>
      <c r="E9" s="2349" t="s">
        <v>881</v>
      </c>
      <c r="F9" s="1322">
        <v>0</v>
      </c>
      <c r="G9" s="2124">
        <f t="shared" si="0"/>
        <v>0</v>
      </c>
      <c r="H9" s="2109" t="s">
        <v>113</v>
      </c>
      <c r="I9" s="1374">
        <v>2</v>
      </c>
      <c r="J9" s="1324">
        <f t="shared" si="2"/>
        <v>0</v>
      </c>
      <c r="K9" s="1325">
        <f t="shared" si="3"/>
        <v>30</v>
      </c>
      <c r="L9" s="1325">
        <f t="shared" si="4"/>
        <v>30</v>
      </c>
      <c r="M9" s="1217">
        <f t="shared" si="5"/>
        <v>0</v>
      </c>
      <c r="N9" s="1374">
        <v>0</v>
      </c>
      <c r="O9" s="2234"/>
      <c r="P9" s="2216"/>
      <c r="Q9" s="2216">
        <v>60</v>
      </c>
      <c r="R9" s="2216">
        <f t="shared" si="6"/>
        <v>0</v>
      </c>
      <c r="S9" s="2125">
        <v>60</v>
      </c>
      <c r="T9" s="2216"/>
      <c r="U9" s="2216"/>
      <c r="V9" s="2216"/>
      <c r="W9" s="2216">
        <v>0</v>
      </c>
      <c r="X9" s="2216"/>
      <c r="Y9" s="2216"/>
      <c r="Z9" s="2216">
        <f t="shared" si="1"/>
        <v>0</v>
      </c>
      <c r="AA9" s="2216">
        <f>IF(N9=0,0,(HLOOKUP(H9,GasAvoidedCosts!$C$7:$N$37,F9+1,FALSE)))</f>
        <v>0</v>
      </c>
      <c r="AB9" s="2216">
        <f t="shared" si="9"/>
        <v>0</v>
      </c>
      <c r="AC9" s="2129" t="str">
        <f t="shared" si="7"/>
        <v/>
      </c>
      <c r="AD9" s="2156" t="str">
        <f t="shared" si="8"/>
        <v/>
      </c>
      <c r="AF9" s="2282"/>
      <c r="AG9" s="2282"/>
      <c r="AH9" s="2282"/>
      <c r="AI9" s="2282"/>
      <c r="AJ9" s="2282"/>
      <c r="AK9" s="2282"/>
      <c r="AL9" s="2282"/>
      <c r="AM9" s="2282"/>
      <c r="AN9" s="2282"/>
      <c r="AO9" s="2282"/>
      <c r="AP9" s="2282"/>
      <c r="AQ9" s="2282"/>
      <c r="AR9" s="2282"/>
      <c r="AS9" s="2282"/>
      <c r="AT9" s="2282"/>
      <c r="AU9" s="2282"/>
      <c r="AV9" s="2282"/>
      <c r="AW9" s="2282"/>
      <c r="AX9" s="2282"/>
      <c r="AY9" s="2282"/>
      <c r="AZ9" s="2282"/>
      <c r="BA9" s="2282"/>
      <c r="BB9" s="2282"/>
      <c r="BC9" s="2282"/>
      <c r="BD9" s="2282"/>
      <c r="BE9" s="2282"/>
      <c r="BF9" s="2282"/>
      <c r="BG9" s="2282"/>
      <c r="BH9" s="2282"/>
      <c r="BI9" s="2282"/>
      <c r="BJ9" s="2282"/>
      <c r="BK9" s="2282"/>
      <c r="BL9" s="2282"/>
      <c r="BM9" s="2282"/>
      <c r="BN9" s="2282"/>
      <c r="BO9" s="2282"/>
      <c r="BP9" s="2282"/>
      <c r="BQ9" s="2282"/>
      <c r="BR9" s="2282"/>
      <c r="BS9" s="2282"/>
      <c r="BT9" s="2282"/>
    </row>
    <row r="10" spans="1:72" s="2299" customFormat="1">
      <c r="A10" s="2282"/>
      <c r="B10" s="2305" t="s">
        <v>136</v>
      </c>
      <c r="C10" s="2279"/>
      <c r="D10" s="2349">
        <v>18231027</v>
      </c>
      <c r="E10" s="2349" t="s">
        <v>882</v>
      </c>
      <c r="F10" s="1322">
        <v>0</v>
      </c>
      <c r="G10" s="2124">
        <f t="shared" si="0"/>
        <v>0</v>
      </c>
      <c r="H10" s="2109" t="s">
        <v>113</v>
      </c>
      <c r="I10" s="1374">
        <v>22</v>
      </c>
      <c r="J10" s="1324">
        <f t="shared" si="2"/>
        <v>0</v>
      </c>
      <c r="K10" s="1325">
        <f t="shared" si="3"/>
        <v>50</v>
      </c>
      <c r="L10" s="1325">
        <f t="shared" si="4"/>
        <v>50</v>
      </c>
      <c r="M10" s="1217">
        <f t="shared" si="5"/>
        <v>0</v>
      </c>
      <c r="N10" s="1374">
        <v>0</v>
      </c>
      <c r="O10" s="2234"/>
      <c r="P10" s="2216"/>
      <c r="Q10" s="2216">
        <v>1100</v>
      </c>
      <c r="R10" s="2216">
        <f t="shared" si="6"/>
        <v>0</v>
      </c>
      <c r="S10" s="2125">
        <v>1100</v>
      </c>
      <c r="T10" s="2216"/>
      <c r="U10" s="2216"/>
      <c r="V10" s="2216"/>
      <c r="W10" s="2216">
        <v>0</v>
      </c>
      <c r="X10" s="2216"/>
      <c r="Y10" s="2216"/>
      <c r="Z10" s="2216">
        <f t="shared" si="1"/>
        <v>0</v>
      </c>
      <c r="AA10" s="2216">
        <f>IF(N10=0,0,(HLOOKUP(H10,GasAvoidedCosts!$C$7:$N$37,F10+1,FALSE)))</f>
        <v>0</v>
      </c>
      <c r="AB10" s="2216">
        <f t="shared" si="9"/>
        <v>0</v>
      </c>
      <c r="AC10" s="2129" t="str">
        <f t="shared" si="7"/>
        <v/>
      </c>
      <c r="AD10" s="2156" t="str">
        <f t="shared" si="8"/>
        <v/>
      </c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2"/>
      <c r="AP10" s="2282"/>
      <c r="AQ10" s="2282"/>
      <c r="AR10" s="2282"/>
      <c r="AS10" s="2282"/>
      <c r="AT10" s="2282"/>
      <c r="AU10" s="2282"/>
      <c r="AV10" s="2282"/>
      <c r="AW10" s="2282"/>
      <c r="AX10" s="2282"/>
      <c r="AY10" s="2282"/>
      <c r="AZ10" s="2282"/>
      <c r="BA10" s="2282"/>
      <c r="BB10" s="2282"/>
      <c r="BC10" s="2282"/>
      <c r="BD10" s="2282"/>
      <c r="BE10" s="2282"/>
      <c r="BF10" s="2282"/>
      <c r="BG10" s="2282"/>
      <c r="BH10" s="2282"/>
      <c r="BI10" s="2282"/>
      <c r="BJ10" s="2282"/>
      <c r="BK10" s="2282"/>
      <c r="BL10" s="2282"/>
      <c r="BM10" s="2282"/>
      <c r="BN10" s="2282"/>
      <c r="BO10" s="2282"/>
      <c r="BP10" s="2282"/>
      <c r="BQ10" s="2282"/>
      <c r="BR10" s="2282"/>
      <c r="BS10" s="2282"/>
      <c r="BT10" s="2282"/>
    </row>
    <row r="11" spans="1:72" s="2282" customFormat="1">
      <c r="B11" s="2305" t="s">
        <v>136</v>
      </c>
      <c r="C11" s="2279"/>
      <c r="D11" s="2349">
        <v>18231027</v>
      </c>
      <c r="E11" s="2349" t="s">
        <v>894</v>
      </c>
      <c r="F11" s="1322">
        <v>12</v>
      </c>
      <c r="G11" s="2124">
        <f t="shared" ref="G11:G40" si="10">(N11/$N$41)*F11</f>
        <v>1.5106151153960448</v>
      </c>
      <c r="H11" s="2109" t="s">
        <v>113</v>
      </c>
      <c r="I11" s="1374">
        <v>43</v>
      </c>
      <c r="J11" s="1324">
        <f t="shared" si="2"/>
        <v>798</v>
      </c>
      <c r="K11" s="1325">
        <f t="shared" si="3"/>
        <v>2000</v>
      </c>
      <c r="L11" s="1325">
        <f t="shared" si="4"/>
        <v>3588</v>
      </c>
      <c r="M11" s="1217"/>
      <c r="N11" s="1374">
        <v>34314</v>
      </c>
      <c r="O11" s="2234"/>
      <c r="P11" s="2216"/>
      <c r="Q11" s="2216">
        <v>86000</v>
      </c>
      <c r="R11" s="2216">
        <f t="shared" si="6"/>
        <v>68284</v>
      </c>
      <c r="S11" s="2125">
        <v>154284</v>
      </c>
      <c r="T11" s="2216"/>
      <c r="U11" s="2216"/>
      <c r="V11" s="2216"/>
      <c r="W11" s="2216">
        <v>0</v>
      </c>
      <c r="X11" s="2216"/>
      <c r="Y11" s="2216"/>
      <c r="Z11" s="2216">
        <f t="shared" si="1"/>
        <v>0</v>
      </c>
      <c r="AA11" s="2216">
        <f>IF(N11=0,0,(HLOOKUP(H11,GasAvoidedCosts!$C$7:$N$37,F11+1,FALSE)))</f>
        <v>4.7922695551873442</v>
      </c>
      <c r="AB11" s="2216">
        <f t="shared" ref="AB11:AB40" si="11">AA11*N11</f>
        <v>164441.93751669853</v>
      </c>
      <c r="AC11" s="2129"/>
      <c r="AD11" s="2156"/>
    </row>
    <row r="12" spans="1:72" s="2282" customFormat="1">
      <c r="B12" s="2305" t="s">
        <v>136</v>
      </c>
      <c r="C12" s="2279"/>
      <c r="D12" s="2349">
        <v>18231027</v>
      </c>
      <c r="E12" s="2349" t="s">
        <v>1243</v>
      </c>
      <c r="F12" s="1376">
        <v>7</v>
      </c>
      <c r="G12" s="2124">
        <f t="shared" si="10"/>
        <v>3.2870721945242362E-2</v>
      </c>
      <c r="H12" s="2109" t="s">
        <v>114</v>
      </c>
      <c r="I12" s="2349">
        <v>40</v>
      </c>
      <c r="J12" s="1324">
        <f t="shared" si="2"/>
        <v>32</v>
      </c>
      <c r="K12" s="1325">
        <f t="shared" si="3"/>
        <v>150</v>
      </c>
      <c r="L12" s="1325">
        <f t="shared" si="4"/>
        <v>210</v>
      </c>
      <c r="M12" s="1217"/>
      <c r="N12" s="2349">
        <v>1280</v>
      </c>
      <c r="O12" s="2234"/>
      <c r="P12" s="2216"/>
      <c r="Q12" s="2216">
        <v>6000</v>
      </c>
      <c r="R12" s="2216">
        <f t="shared" si="6"/>
        <v>2400</v>
      </c>
      <c r="S12" s="2125">
        <v>8400</v>
      </c>
      <c r="T12" s="2216"/>
      <c r="U12" s="2216"/>
      <c r="V12" s="2216"/>
      <c r="W12" s="2216">
        <v>135.95285714285714</v>
      </c>
      <c r="X12" s="2216"/>
      <c r="Y12" s="2216"/>
      <c r="Z12" s="2216">
        <f t="shared" si="1"/>
        <v>28507.536280899189</v>
      </c>
      <c r="AA12" s="2216">
        <f>IF(N12=0,0,(HLOOKUP(H12,GasAvoidedCosts!$C$7:$N$37,F12+1,FALSE)))</f>
        <v>2.9006460404697152</v>
      </c>
      <c r="AB12" s="2216">
        <f t="shared" si="11"/>
        <v>3712.8269318012353</v>
      </c>
      <c r="AC12" s="2129"/>
      <c r="AD12" s="2156"/>
    </row>
    <row r="13" spans="1:72" s="2282" customFormat="1">
      <c r="B13" s="2305" t="s">
        <v>136</v>
      </c>
      <c r="C13" s="2279"/>
      <c r="D13" s="2349">
        <v>18231027</v>
      </c>
      <c r="E13" s="2349" t="s">
        <v>895</v>
      </c>
      <c r="F13" s="1376">
        <v>12</v>
      </c>
      <c r="G13" s="2124">
        <f t="shared" si="10"/>
        <v>0.97441146366427844</v>
      </c>
      <c r="H13" s="2109" t="s">
        <v>113</v>
      </c>
      <c r="I13" s="2349">
        <v>31</v>
      </c>
      <c r="J13" s="1324">
        <f t="shared" si="2"/>
        <v>714</v>
      </c>
      <c r="K13" s="1325">
        <f t="shared" si="3"/>
        <v>2000</v>
      </c>
      <c r="L13" s="1325">
        <f t="shared" si="4"/>
        <v>2354</v>
      </c>
      <c r="M13" s="1217"/>
      <c r="N13" s="2349">
        <v>22134</v>
      </c>
      <c r="O13" s="2234"/>
      <c r="P13" s="2216"/>
      <c r="Q13" s="2216">
        <v>62000</v>
      </c>
      <c r="R13" s="2216">
        <f t="shared" si="6"/>
        <v>10974</v>
      </c>
      <c r="S13" s="2125">
        <v>72974</v>
      </c>
      <c r="T13" s="2216"/>
      <c r="U13" s="2216"/>
      <c r="V13" s="2216"/>
      <c r="W13" s="2216">
        <v>0</v>
      </c>
      <c r="X13" s="2216"/>
      <c r="Y13" s="2216"/>
      <c r="Z13" s="2216">
        <f t="shared" si="1"/>
        <v>0</v>
      </c>
      <c r="AA13" s="2216">
        <f>IF(N13=0,0,(HLOOKUP(H13,GasAvoidedCosts!$C$7:$N$37,F13+1,FALSE)))</f>
        <v>4.7922695551873442</v>
      </c>
      <c r="AB13" s="2216">
        <f t="shared" si="11"/>
        <v>106072.09433451667</v>
      </c>
      <c r="AC13" s="2129"/>
      <c r="AD13" s="2156"/>
    </row>
    <row r="14" spans="1:72" s="2282" customFormat="1">
      <c r="B14" s="2305" t="s">
        <v>136</v>
      </c>
      <c r="C14" s="2279"/>
      <c r="D14" s="2349">
        <v>18231027</v>
      </c>
      <c r="E14" s="2349" t="s">
        <v>896</v>
      </c>
      <c r="F14" s="1376">
        <v>12</v>
      </c>
      <c r="G14" s="2124">
        <f t="shared" si="10"/>
        <v>0.25146102288110406</v>
      </c>
      <c r="H14" s="2109" t="s">
        <v>113</v>
      </c>
      <c r="I14" s="2349">
        <v>16</v>
      </c>
      <c r="J14" s="1324">
        <f t="shared" si="2"/>
        <v>357</v>
      </c>
      <c r="K14" s="1325">
        <f t="shared" si="3"/>
        <v>1000</v>
      </c>
      <c r="L14" s="1325">
        <f t="shared" si="4"/>
        <v>1177</v>
      </c>
      <c r="M14" s="1217"/>
      <c r="N14" s="2349">
        <v>5712</v>
      </c>
      <c r="O14" s="2234"/>
      <c r="P14" s="2216"/>
      <c r="Q14" s="2216">
        <v>16000</v>
      </c>
      <c r="R14" s="2216">
        <f t="shared" si="6"/>
        <v>2832</v>
      </c>
      <c r="S14" s="2125">
        <v>18832</v>
      </c>
      <c r="T14" s="2216"/>
      <c r="U14" s="2216"/>
      <c r="V14" s="2216"/>
      <c r="W14" s="2216">
        <v>0</v>
      </c>
      <c r="X14" s="2216"/>
      <c r="Y14" s="2216"/>
      <c r="Z14" s="2216">
        <f t="shared" si="1"/>
        <v>0</v>
      </c>
      <c r="AA14" s="2216">
        <f>IF(N14=0,0,(HLOOKUP(H14,GasAvoidedCosts!$C$7:$N$37,F14+1,FALSE)))</f>
        <v>4.7922695551873442</v>
      </c>
      <c r="AB14" s="2216">
        <f t="shared" si="11"/>
        <v>27373.443699230109</v>
      </c>
      <c r="AC14" s="2129"/>
      <c r="AD14" s="2156"/>
    </row>
    <row r="15" spans="1:72" s="2282" customFormat="1">
      <c r="B15" s="2305" t="s">
        <v>136</v>
      </c>
      <c r="C15" s="2279"/>
      <c r="D15" s="2349">
        <v>18231027</v>
      </c>
      <c r="E15" s="2349" t="s">
        <v>1244</v>
      </c>
      <c r="F15" s="1376">
        <v>12</v>
      </c>
      <c r="G15" s="2124">
        <f t="shared" si="10"/>
        <v>0.15566634749782635</v>
      </c>
      <c r="H15" s="2109" t="s">
        <v>113</v>
      </c>
      <c r="I15" s="2349">
        <v>2</v>
      </c>
      <c r="J15" s="1324">
        <f t="shared" si="2"/>
        <v>1768</v>
      </c>
      <c r="K15" s="1325">
        <f t="shared" si="3"/>
        <v>4000</v>
      </c>
      <c r="L15" s="1325">
        <f t="shared" si="4"/>
        <v>9462</v>
      </c>
      <c r="M15" s="1217"/>
      <c r="N15" s="2349">
        <v>3536</v>
      </c>
      <c r="O15" s="2234"/>
      <c r="P15" s="2216"/>
      <c r="Q15" s="2216">
        <v>8000</v>
      </c>
      <c r="R15" s="2216">
        <f t="shared" si="6"/>
        <v>10924</v>
      </c>
      <c r="S15" s="2125">
        <v>18924</v>
      </c>
      <c r="T15" s="2216"/>
      <c r="U15" s="2216"/>
      <c r="V15" s="2216"/>
      <c r="W15" s="2216">
        <v>0</v>
      </c>
      <c r="X15" s="2216"/>
      <c r="Y15" s="2216"/>
      <c r="Z15" s="2216">
        <f t="shared" si="1"/>
        <v>0</v>
      </c>
      <c r="AA15" s="2216">
        <f>IF(N15=0,0,(HLOOKUP(H15,GasAvoidedCosts!$C$7:$N$37,F15+1,FALSE)))</f>
        <v>4.7922695551873442</v>
      </c>
      <c r="AB15" s="2216">
        <f t="shared" si="11"/>
        <v>16945.465147142448</v>
      </c>
      <c r="AC15" s="2129"/>
      <c r="AD15" s="2156"/>
    </row>
    <row r="16" spans="1:72" s="2282" customFormat="1">
      <c r="B16" s="2305" t="s">
        <v>136</v>
      </c>
      <c r="C16" s="2279"/>
      <c r="D16" s="2349">
        <v>18231027</v>
      </c>
      <c r="E16" s="2349" t="s">
        <v>1245</v>
      </c>
      <c r="F16" s="1376">
        <v>12</v>
      </c>
      <c r="G16" s="2124">
        <f t="shared" si="10"/>
        <v>0.46224452735497079</v>
      </c>
      <c r="H16" s="2109" t="s">
        <v>113</v>
      </c>
      <c r="I16" s="2349">
        <v>5</v>
      </c>
      <c r="J16" s="1324">
        <f t="shared" si="2"/>
        <v>2100</v>
      </c>
      <c r="K16" s="1325">
        <f t="shared" si="3"/>
        <v>2000</v>
      </c>
      <c r="L16" s="1325">
        <f t="shared" si="4"/>
        <v>4128</v>
      </c>
      <c r="M16" s="1217"/>
      <c r="N16" s="2349">
        <v>10500</v>
      </c>
      <c r="O16" s="2234"/>
      <c r="P16" s="2216"/>
      <c r="Q16" s="2216">
        <v>10000</v>
      </c>
      <c r="R16" s="2216">
        <f t="shared" si="6"/>
        <v>10640</v>
      </c>
      <c r="S16" s="2125">
        <v>20640</v>
      </c>
      <c r="T16" s="2216"/>
      <c r="U16" s="2216"/>
      <c r="V16" s="2216"/>
      <c r="W16" s="2216">
        <v>0</v>
      </c>
      <c r="X16" s="2216"/>
      <c r="Y16" s="2216"/>
      <c r="Z16" s="2216">
        <f t="shared" si="1"/>
        <v>0</v>
      </c>
      <c r="AA16" s="2216">
        <f>IF(N16=0,0,(HLOOKUP(H16,GasAvoidedCosts!$C$7:$N$37,F16+1,FALSE)))</f>
        <v>4.7922695551873442</v>
      </c>
      <c r="AB16" s="2216">
        <f t="shared" si="11"/>
        <v>50318.830329467113</v>
      </c>
      <c r="AC16" s="2129"/>
      <c r="AD16" s="2156"/>
    </row>
    <row r="17" spans="2:30" s="2282" customFormat="1">
      <c r="B17" s="2305" t="s">
        <v>136</v>
      </c>
      <c r="C17" s="2279"/>
      <c r="D17" s="2349">
        <v>18231027</v>
      </c>
      <c r="E17" s="2349" t="s">
        <v>897</v>
      </c>
      <c r="F17" s="1376">
        <v>15</v>
      </c>
      <c r="G17" s="2124">
        <f t="shared" si="10"/>
        <v>4.7875326047479114E-2</v>
      </c>
      <c r="H17" s="2109" t="s">
        <v>113</v>
      </c>
      <c r="I17" s="2349">
        <v>3</v>
      </c>
      <c r="J17" s="1324">
        <f t="shared" si="2"/>
        <v>290</v>
      </c>
      <c r="K17" s="1325">
        <f t="shared" si="3"/>
        <v>250</v>
      </c>
      <c r="L17" s="1325">
        <f t="shared" si="4"/>
        <v>846</v>
      </c>
      <c r="M17" s="1217"/>
      <c r="N17" s="2349">
        <v>870</v>
      </c>
      <c r="O17" s="2234"/>
      <c r="P17" s="2216"/>
      <c r="Q17" s="2216">
        <v>750</v>
      </c>
      <c r="R17" s="2216">
        <f t="shared" si="6"/>
        <v>1788</v>
      </c>
      <c r="S17" s="2125">
        <v>2538</v>
      </c>
      <c r="T17" s="2216"/>
      <c r="U17" s="2216"/>
      <c r="V17" s="2216"/>
      <c r="W17" s="2216">
        <v>0</v>
      </c>
      <c r="X17" s="2216"/>
      <c r="Y17" s="2216"/>
      <c r="Z17" s="2216">
        <f t="shared" si="1"/>
        <v>0</v>
      </c>
      <c r="AA17" s="2216">
        <f>IF(N17=0,0,(HLOOKUP(H17,GasAvoidedCosts!$C$7:$N$37,F17+1,FALSE)))</f>
        <v>5.7171548806715951</v>
      </c>
      <c r="AB17" s="2216">
        <f t="shared" si="11"/>
        <v>4973.9247461842879</v>
      </c>
      <c r="AC17" s="2129"/>
      <c r="AD17" s="2156"/>
    </row>
    <row r="18" spans="2:30" s="2282" customFormat="1">
      <c r="B18" s="2305" t="s">
        <v>136</v>
      </c>
      <c r="C18" s="2279"/>
      <c r="D18" s="2349">
        <v>18231027</v>
      </c>
      <c r="E18" s="2349" t="s">
        <v>898</v>
      </c>
      <c r="F18" s="1376">
        <v>15</v>
      </c>
      <c r="G18" s="2124">
        <f t="shared" si="10"/>
        <v>0.18324693763000627</v>
      </c>
      <c r="H18" s="2109" t="s">
        <v>113</v>
      </c>
      <c r="I18" s="2349">
        <v>5</v>
      </c>
      <c r="J18" s="1324">
        <f t="shared" si="2"/>
        <v>666</v>
      </c>
      <c r="K18" s="1325">
        <f t="shared" si="3"/>
        <v>750</v>
      </c>
      <c r="L18" s="1325">
        <f t="shared" si="4"/>
        <v>2659</v>
      </c>
      <c r="M18" s="1217"/>
      <c r="N18" s="2349">
        <v>3330</v>
      </c>
      <c r="O18" s="2234"/>
      <c r="P18" s="2216"/>
      <c r="Q18" s="2216">
        <v>3750</v>
      </c>
      <c r="R18" s="2216">
        <f t="shared" si="6"/>
        <v>9545</v>
      </c>
      <c r="S18" s="2125">
        <v>13295</v>
      </c>
      <c r="T18" s="2216"/>
      <c r="U18" s="2216"/>
      <c r="V18" s="2216"/>
      <c r="W18" s="2216">
        <v>0</v>
      </c>
      <c r="X18" s="2216"/>
      <c r="Y18" s="2216"/>
      <c r="Z18" s="2216">
        <f t="shared" si="1"/>
        <v>0</v>
      </c>
      <c r="AA18" s="2216">
        <f>IF(N18=0,0,(HLOOKUP(H18,GasAvoidedCosts!$C$7:$N$37,F18+1,FALSE)))</f>
        <v>5.7171548806715951</v>
      </c>
      <c r="AB18" s="2216">
        <f t="shared" si="11"/>
        <v>19038.12575263641</v>
      </c>
      <c r="AC18" s="2129"/>
      <c r="AD18" s="2156"/>
    </row>
    <row r="19" spans="2:30" s="2282" customFormat="1">
      <c r="B19" s="2305" t="s">
        <v>136</v>
      </c>
      <c r="C19" s="2279"/>
      <c r="D19" s="2349">
        <v>18231027</v>
      </c>
      <c r="E19" s="2349" t="s">
        <v>899</v>
      </c>
      <c r="F19" s="1376">
        <v>8</v>
      </c>
      <c r="G19" s="2124">
        <f t="shared" si="10"/>
        <v>1.0169379601809356</v>
      </c>
      <c r="H19" s="2109" t="s">
        <v>113</v>
      </c>
      <c r="I19" s="2349">
        <v>55</v>
      </c>
      <c r="J19" s="1324">
        <f t="shared" si="2"/>
        <v>630</v>
      </c>
      <c r="K19" s="1325">
        <f t="shared" si="3"/>
        <v>500</v>
      </c>
      <c r="L19" s="1325">
        <f t="shared" si="4"/>
        <v>1017</v>
      </c>
      <c r="M19" s="1217"/>
      <c r="N19" s="2349">
        <v>34650</v>
      </c>
      <c r="O19" s="2234"/>
      <c r="P19" s="2216"/>
      <c r="Q19" s="2216">
        <v>27500</v>
      </c>
      <c r="R19" s="2216">
        <f t="shared" si="6"/>
        <v>28435</v>
      </c>
      <c r="S19" s="2125">
        <v>55935</v>
      </c>
      <c r="T19" s="2216"/>
      <c r="U19" s="2216"/>
      <c r="V19" s="2216"/>
      <c r="W19" s="2216">
        <v>0</v>
      </c>
      <c r="X19" s="2216"/>
      <c r="Y19" s="2216"/>
      <c r="Z19" s="2216">
        <f t="shared" si="1"/>
        <v>0</v>
      </c>
      <c r="AA19" s="2216">
        <f>IF(N19=0,0,(HLOOKUP(H19,GasAvoidedCosts!$C$7:$N$37,F19+1,FALSE)))</f>
        <v>3.336863980443276</v>
      </c>
      <c r="AB19" s="2216">
        <f t="shared" si="11"/>
        <v>115622.33692235952</v>
      </c>
      <c r="AC19" s="2129"/>
      <c r="AD19" s="2156"/>
    </row>
    <row r="20" spans="2:30" s="2282" customFormat="1">
      <c r="B20" s="2305" t="s">
        <v>136</v>
      </c>
      <c r="C20" s="2279"/>
      <c r="D20" s="2349">
        <v>18231027</v>
      </c>
      <c r="E20" s="2349" t="s">
        <v>1246</v>
      </c>
      <c r="F20" s="1376">
        <v>15</v>
      </c>
      <c r="G20" s="2124">
        <f t="shared" si="10"/>
        <v>8.8046576639042057E-2</v>
      </c>
      <c r="H20" s="2109" t="s">
        <v>114</v>
      </c>
      <c r="I20" s="2349">
        <v>2</v>
      </c>
      <c r="J20" s="1324">
        <f t="shared" si="2"/>
        <v>800</v>
      </c>
      <c r="K20" s="1325">
        <f t="shared" si="3"/>
        <v>1500</v>
      </c>
      <c r="L20" s="1325">
        <f t="shared" si="4"/>
        <v>3191</v>
      </c>
      <c r="M20" s="1217"/>
      <c r="N20" s="2349">
        <v>1600</v>
      </c>
      <c r="O20" s="2234"/>
      <c r="P20" s="2216"/>
      <c r="Q20" s="2216">
        <v>3000</v>
      </c>
      <c r="R20" s="2216">
        <f t="shared" si="6"/>
        <v>3382</v>
      </c>
      <c r="S20" s="2125">
        <v>6382</v>
      </c>
      <c r="T20" s="2216"/>
      <c r="U20" s="2216"/>
      <c r="V20" s="2216"/>
      <c r="W20" s="2216">
        <v>0</v>
      </c>
      <c r="X20" s="2216"/>
      <c r="Y20" s="2216"/>
      <c r="Z20" s="2216">
        <f t="shared" si="1"/>
        <v>0</v>
      </c>
      <c r="AA20" s="2216">
        <f>IF(N20=0,0,(HLOOKUP(H20,GasAvoidedCosts!$C$7:$N$37,F20+1,FALSE)))</f>
        <v>5.6713407124609843</v>
      </c>
      <c r="AB20" s="2216">
        <f t="shared" si="11"/>
        <v>9074.1451399375746</v>
      </c>
      <c r="AC20" s="2129"/>
      <c r="AD20" s="2156"/>
    </row>
    <row r="21" spans="2:30" s="2282" customFormat="1">
      <c r="B21" s="2305" t="s">
        <v>136</v>
      </c>
      <c r="C21" s="2279"/>
      <c r="D21" s="2349">
        <v>18231027</v>
      </c>
      <c r="E21" s="2349" t="s">
        <v>1247</v>
      </c>
      <c r="F21" s="1376">
        <v>7</v>
      </c>
      <c r="G21" s="2124">
        <f t="shared" si="10"/>
        <v>1.5331110157273198E-2</v>
      </c>
      <c r="H21" s="2109" t="s">
        <v>114</v>
      </c>
      <c r="I21" s="2349">
        <v>1</v>
      </c>
      <c r="J21" s="1324">
        <f t="shared" si="2"/>
        <v>597</v>
      </c>
      <c r="K21" s="1325">
        <f t="shared" si="3"/>
        <v>800</v>
      </c>
      <c r="L21" s="1325">
        <f t="shared" si="4"/>
        <v>1644</v>
      </c>
      <c r="M21" s="1217"/>
      <c r="N21" s="2349">
        <v>597</v>
      </c>
      <c r="O21" s="2234"/>
      <c r="P21" s="2216"/>
      <c r="Q21" s="2216">
        <v>800</v>
      </c>
      <c r="R21" s="2216">
        <f t="shared" si="6"/>
        <v>844</v>
      </c>
      <c r="S21" s="2125">
        <v>1644</v>
      </c>
      <c r="T21" s="2216"/>
      <c r="U21" s="2216"/>
      <c r="V21" s="2216"/>
      <c r="W21" s="2216">
        <v>0</v>
      </c>
      <c r="X21" s="2216"/>
      <c r="Y21" s="2216"/>
      <c r="Z21" s="2216">
        <f t="shared" si="1"/>
        <v>0</v>
      </c>
      <c r="AA21" s="2216">
        <f>IF(N21=0,0,(HLOOKUP(H21,GasAvoidedCosts!$C$7:$N$37,F21+1,FALSE)))</f>
        <v>2.9006460404697152</v>
      </c>
      <c r="AB21" s="2216">
        <f t="shared" si="11"/>
        <v>1731.6856861604199</v>
      </c>
      <c r="AC21" s="2129"/>
      <c r="AD21" s="2156"/>
    </row>
    <row r="22" spans="2:30" s="2282" customFormat="1">
      <c r="B22" s="2305" t="s">
        <v>136</v>
      </c>
      <c r="C22" s="2279"/>
      <c r="D22" s="2349">
        <v>18231027</v>
      </c>
      <c r="E22" s="2349" t="s">
        <v>890</v>
      </c>
      <c r="F22" s="1376">
        <v>7</v>
      </c>
      <c r="G22" s="2124">
        <f t="shared" si="10"/>
        <v>7.8709970907943627E-2</v>
      </c>
      <c r="H22" s="2109" t="s">
        <v>114</v>
      </c>
      <c r="I22" s="2349">
        <v>5</v>
      </c>
      <c r="J22" s="1324">
        <f t="shared" si="2"/>
        <v>613</v>
      </c>
      <c r="K22" s="1325">
        <f t="shared" si="3"/>
        <v>800</v>
      </c>
      <c r="L22" s="1325">
        <f t="shared" si="4"/>
        <v>1644</v>
      </c>
      <c r="M22" s="1217"/>
      <c r="N22" s="2349">
        <v>3065</v>
      </c>
      <c r="O22" s="2234"/>
      <c r="P22" s="2216"/>
      <c r="Q22" s="2216">
        <v>4000</v>
      </c>
      <c r="R22" s="2216">
        <f t="shared" si="6"/>
        <v>4220</v>
      </c>
      <c r="S22" s="2125">
        <v>8220</v>
      </c>
      <c r="T22" s="2216"/>
      <c r="U22" s="2216"/>
      <c r="V22" s="2216"/>
      <c r="W22" s="2216">
        <v>0</v>
      </c>
      <c r="X22" s="2216"/>
      <c r="Y22" s="2216"/>
      <c r="Z22" s="2216">
        <f t="shared" si="1"/>
        <v>0</v>
      </c>
      <c r="AA22" s="2216">
        <f>IF(N22=0,0,(HLOOKUP(H22,GasAvoidedCosts!$C$7:$N$37,F22+1,FALSE)))</f>
        <v>2.9006460404697152</v>
      </c>
      <c r="AB22" s="2216">
        <f t="shared" si="11"/>
        <v>8890.4801140396776</v>
      </c>
      <c r="AC22" s="2129"/>
      <c r="AD22" s="2156"/>
    </row>
    <row r="23" spans="2:30" s="2282" customFormat="1">
      <c r="B23" s="2305" t="s">
        <v>136</v>
      </c>
      <c r="C23" s="2279"/>
      <c r="D23" s="2349">
        <v>18231027</v>
      </c>
      <c r="E23" s="2349" t="s">
        <v>900</v>
      </c>
      <c r="F23" s="1376">
        <v>20</v>
      </c>
      <c r="G23" s="2124">
        <f t="shared" si="10"/>
        <v>1.2913497907059502E-2</v>
      </c>
      <c r="H23" s="2109" t="s">
        <v>113</v>
      </c>
      <c r="I23" s="2349">
        <v>1</v>
      </c>
      <c r="J23" s="1324">
        <f t="shared" si="2"/>
        <v>176</v>
      </c>
      <c r="K23" s="1325">
        <f t="shared" si="3"/>
        <v>250</v>
      </c>
      <c r="L23" s="1325">
        <f t="shared" si="4"/>
        <v>1436</v>
      </c>
      <c r="M23" s="1217"/>
      <c r="N23" s="2349">
        <v>176</v>
      </c>
      <c r="O23" s="2234"/>
      <c r="P23" s="2216"/>
      <c r="Q23" s="2216">
        <v>250</v>
      </c>
      <c r="R23" s="2216">
        <f t="shared" si="6"/>
        <v>1186</v>
      </c>
      <c r="S23" s="2125">
        <v>1436</v>
      </c>
      <c r="T23" s="2216"/>
      <c r="U23" s="2216"/>
      <c r="V23" s="2216"/>
      <c r="W23" s="2216">
        <v>0</v>
      </c>
      <c r="X23" s="2216"/>
      <c r="Y23" s="2216"/>
      <c r="Z23" s="2216">
        <f t="shared" si="1"/>
        <v>0</v>
      </c>
      <c r="AA23" s="2216">
        <f>IF(N23=0,0,(HLOOKUP(H23,GasAvoidedCosts!$C$7:$N$37,F23+1,FALSE)))</f>
        <v>7.0091399667163872</v>
      </c>
      <c r="AB23" s="2216">
        <f t="shared" si="11"/>
        <v>1233.6086341420842</v>
      </c>
      <c r="AC23" s="2129"/>
      <c r="AD23" s="2156"/>
    </row>
    <row r="24" spans="2:30" s="2282" customFormat="1">
      <c r="B24" s="2305" t="s">
        <v>136</v>
      </c>
      <c r="C24" s="2279"/>
      <c r="D24" s="2349">
        <v>18231027</v>
      </c>
      <c r="E24" s="2349" t="s">
        <v>901</v>
      </c>
      <c r="F24" s="1376">
        <v>10</v>
      </c>
      <c r="G24" s="2124">
        <f t="shared" si="10"/>
        <v>4.952619935946115E-3</v>
      </c>
      <c r="H24" s="2109" t="s">
        <v>113</v>
      </c>
      <c r="I24" s="2349">
        <v>3</v>
      </c>
      <c r="J24" s="1324">
        <f t="shared" si="2"/>
        <v>45</v>
      </c>
      <c r="K24" s="1325">
        <f t="shared" si="3"/>
        <v>0</v>
      </c>
      <c r="L24" s="1325">
        <f t="shared" si="4"/>
        <v>40</v>
      </c>
      <c r="M24" s="1217"/>
      <c r="N24" s="2349">
        <v>135</v>
      </c>
      <c r="O24" s="2234"/>
      <c r="P24" s="2216"/>
      <c r="Q24" s="2216">
        <v>0</v>
      </c>
      <c r="R24" s="2216">
        <f t="shared" si="6"/>
        <v>120</v>
      </c>
      <c r="S24" s="2125">
        <v>120</v>
      </c>
      <c r="T24" s="2216"/>
      <c r="U24" s="2216"/>
      <c r="V24" s="2216"/>
      <c r="W24" s="2216">
        <v>0</v>
      </c>
      <c r="X24" s="2216"/>
      <c r="Y24" s="2216"/>
      <c r="Z24" s="2216">
        <f t="shared" si="1"/>
        <v>0</v>
      </c>
      <c r="AA24" s="2216">
        <f>IF(N24=0,0,(HLOOKUP(H24,GasAvoidedCosts!$C$7:$N$37,F24+1,FALSE)))</f>
        <v>4.1003541915936994</v>
      </c>
      <c r="AB24" s="2216">
        <f t="shared" si="11"/>
        <v>553.54781586514946</v>
      </c>
      <c r="AC24" s="2129"/>
      <c r="AD24" s="2156"/>
    </row>
    <row r="25" spans="2:30" s="2282" customFormat="1">
      <c r="B25" s="2305" t="s">
        <v>136</v>
      </c>
      <c r="C25" s="2279"/>
      <c r="D25" s="2349">
        <v>18231027</v>
      </c>
      <c r="E25" s="2349" t="s">
        <v>1248</v>
      </c>
      <c r="F25" s="1376">
        <v>10</v>
      </c>
      <c r="G25" s="2124">
        <f t="shared" si="10"/>
        <v>7.7040754559161793E-3</v>
      </c>
      <c r="H25" s="2109" t="s">
        <v>113</v>
      </c>
      <c r="I25" s="2349">
        <v>2</v>
      </c>
      <c r="J25" s="1324">
        <f t="shared" si="2"/>
        <v>105</v>
      </c>
      <c r="K25" s="1325">
        <f t="shared" si="3"/>
        <v>150</v>
      </c>
      <c r="L25" s="1325">
        <f t="shared" si="4"/>
        <v>232</v>
      </c>
      <c r="M25" s="1217"/>
      <c r="N25" s="2349">
        <v>210</v>
      </c>
      <c r="O25" s="2234"/>
      <c r="P25" s="2216"/>
      <c r="Q25" s="2216">
        <v>300</v>
      </c>
      <c r="R25" s="2216">
        <f t="shared" si="6"/>
        <v>164</v>
      </c>
      <c r="S25" s="2125">
        <v>464</v>
      </c>
      <c r="T25" s="2216"/>
      <c r="U25" s="2216"/>
      <c r="V25" s="2216"/>
      <c r="W25" s="2216">
        <v>0</v>
      </c>
      <c r="X25" s="2216"/>
      <c r="Y25" s="2216"/>
      <c r="Z25" s="2216">
        <f t="shared" si="1"/>
        <v>0</v>
      </c>
      <c r="AA25" s="2216">
        <f>IF(N25=0,0,(HLOOKUP(H25,GasAvoidedCosts!$C$7:$N$37,F25+1,FALSE)))</f>
        <v>4.1003541915936994</v>
      </c>
      <c r="AB25" s="2216">
        <f t="shared" si="11"/>
        <v>861.07438023467682</v>
      </c>
      <c r="AC25" s="2129"/>
      <c r="AD25" s="2156"/>
    </row>
    <row r="26" spans="2:30" s="2282" customFormat="1">
      <c r="B26" s="2305" t="s">
        <v>136</v>
      </c>
      <c r="C26" s="2279"/>
      <c r="D26" s="2349">
        <v>18231028</v>
      </c>
      <c r="E26" s="2349" t="s">
        <v>883</v>
      </c>
      <c r="F26" s="1376">
        <v>10</v>
      </c>
      <c r="G26" s="2124">
        <f t="shared" si="10"/>
        <v>1.886397904491476</v>
      </c>
      <c r="H26" s="2109" t="s">
        <v>114</v>
      </c>
      <c r="I26" s="2349">
        <v>5142</v>
      </c>
      <c r="J26" s="1324">
        <f t="shared" si="2"/>
        <v>10</v>
      </c>
      <c r="K26" s="1325">
        <f t="shared" si="3"/>
        <v>41</v>
      </c>
      <c r="L26" s="1325">
        <f t="shared" si="4"/>
        <v>41</v>
      </c>
      <c r="M26" s="1217"/>
      <c r="N26" s="2349">
        <v>51420</v>
      </c>
      <c r="O26" s="2234"/>
      <c r="P26" s="2216"/>
      <c r="Q26" s="2216">
        <v>210822</v>
      </c>
      <c r="R26" s="2216">
        <f t="shared" si="6"/>
        <v>0</v>
      </c>
      <c r="S26" s="2125">
        <v>210822</v>
      </c>
      <c r="T26" s="2216"/>
      <c r="U26" s="2216"/>
      <c r="V26" s="2216"/>
      <c r="W26" s="2216">
        <v>0</v>
      </c>
      <c r="X26" s="2216"/>
      <c r="Y26" s="2216"/>
      <c r="Z26" s="2216">
        <f t="shared" si="1"/>
        <v>0</v>
      </c>
      <c r="AA26" s="2216">
        <f>IF(N26=0,0,(HLOOKUP(H26,GasAvoidedCosts!$C$7:$N$37,F26+1,FALSE)))</f>
        <v>4.0666937400716368</v>
      </c>
      <c r="AB26" s="2216">
        <f t="shared" si="11"/>
        <v>209109.39211448355</v>
      </c>
      <c r="AC26" s="2129"/>
      <c r="AD26" s="2156"/>
    </row>
    <row r="27" spans="2:30" s="2282" customFormat="1">
      <c r="B27" s="2305" t="s">
        <v>136</v>
      </c>
      <c r="C27" s="2279"/>
      <c r="D27" s="2349">
        <v>18231028</v>
      </c>
      <c r="E27" s="2349" t="s">
        <v>1249</v>
      </c>
      <c r="F27" s="1376">
        <v>10</v>
      </c>
      <c r="G27" s="2124">
        <f t="shared" si="10"/>
        <v>-2.9715719615676692E-2</v>
      </c>
      <c r="H27" s="2109" t="s">
        <v>114</v>
      </c>
      <c r="I27" s="2349">
        <v>81</v>
      </c>
      <c r="J27" s="1324">
        <f t="shared" si="2"/>
        <v>-10</v>
      </c>
      <c r="K27" s="1325">
        <f t="shared" si="3"/>
        <v>0</v>
      </c>
      <c r="L27" s="1325">
        <f t="shared" si="4"/>
        <v>0</v>
      </c>
      <c r="M27" s="1217"/>
      <c r="N27" s="2349">
        <v>-810</v>
      </c>
      <c r="O27" s="2234"/>
      <c r="P27" s="2216"/>
      <c r="Q27" s="2216">
        <v>0</v>
      </c>
      <c r="R27" s="2216">
        <f t="shared" si="6"/>
        <v>0</v>
      </c>
      <c r="S27" s="2125">
        <v>0</v>
      </c>
      <c r="T27" s="2216"/>
      <c r="U27" s="2216"/>
      <c r="V27" s="2216"/>
      <c r="W27" s="2216">
        <v>0</v>
      </c>
      <c r="X27" s="2216"/>
      <c r="Y27" s="2216"/>
      <c r="Z27" s="2216">
        <f t="shared" si="1"/>
        <v>0</v>
      </c>
      <c r="AA27" s="2216">
        <f>IF(N27=0,0,(HLOOKUP(H27,GasAvoidedCosts!$C$7:$N$37,F27+1,FALSE)))</f>
        <v>4.0666937400716368</v>
      </c>
      <c r="AB27" s="2216">
        <f t="shared" si="11"/>
        <v>-3294.0219294580256</v>
      </c>
      <c r="AC27" s="2129"/>
      <c r="AD27" s="2156"/>
    </row>
    <row r="28" spans="2:30" s="2282" customFormat="1">
      <c r="B28" s="2305" t="s">
        <v>136</v>
      </c>
      <c r="C28" s="2279"/>
      <c r="D28" s="2349">
        <v>18231028</v>
      </c>
      <c r="E28" s="2349" t="s">
        <v>884</v>
      </c>
      <c r="F28" s="1376">
        <v>10</v>
      </c>
      <c r="G28" s="2124">
        <f t="shared" si="10"/>
        <v>0.1460105729264114</v>
      </c>
      <c r="H28" s="2109" t="s">
        <v>114</v>
      </c>
      <c r="I28" s="2349">
        <v>398</v>
      </c>
      <c r="J28" s="1324">
        <f t="shared" si="2"/>
        <v>10</v>
      </c>
      <c r="K28" s="1325">
        <f t="shared" si="3"/>
        <v>34.5</v>
      </c>
      <c r="L28" s="1325">
        <f t="shared" si="4"/>
        <v>34.5</v>
      </c>
      <c r="M28" s="1217"/>
      <c r="N28" s="2349">
        <v>3980</v>
      </c>
      <c r="O28" s="2234"/>
      <c r="P28" s="2216"/>
      <c r="Q28" s="2216">
        <v>13731</v>
      </c>
      <c r="R28" s="2216">
        <f t="shared" si="6"/>
        <v>0</v>
      </c>
      <c r="S28" s="2125">
        <v>13731</v>
      </c>
      <c r="T28" s="2216"/>
      <c r="U28" s="2216"/>
      <c r="V28" s="2216"/>
      <c r="W28" s="2216">
        <v>0</v>
      </c>
      <c r="X28" s="2216"/>
      <c r="Y28" s="2216"/>
      <c r="Z28" s="2216">
        <f t="shared" si="1"/>
        <v>0</v>
      </c>
      <c r="AA28" s="2216">
        <f>IF(N28=0,0,(HLOOKUP(H28,GasAvoidedCosts!$C$7:$N$37,F28+1,FALSE)))</f>
        <v>4.0666937400716368</v>
      </c>
      <c r="AB28" s="2216">
        <f t="shared" si="11"/>
        <v>16185.441085485114</v>
      </c>
      <c r="AC28" s="2129"/>
      <c r="AD28" s="2156"/>
    </row>
    <row r="29" spans="2:30" s="2282" customFormat="1">
      <c r="B29" s="2305" t="s">
        <v>136</v>
      </c>
      <c r="C29" s="2279"/>
      <c r="D29" s="2349">
        <v>18231028</v>
      </c>
      <c r="E29" s="2349" t="s">
        <v>1250</v>
      </c>
      <c r="F29" s="1376">
        <v>10</v>
      </c>
      <c r="G29" s="2124">
        <f t="shared" si="10"/>
        <v>6.9703539839241621E-3</v>
      </c>
      <c r="H29" s="2109" t="s">
        <v>114</v>
      </c>
      <c r="I29" s="2349">
        <v>1</v>
      </c>
      <c r="J29" s="1324">
        <f t="shared" si="2"/>
        <v>190</v>
      </c>
      <c r="K29" s="1325">
        <f t="shared" si="3"/>
        <v>41</v>
      </c>
      <c r="L29" s="1325">
        <f t="shared" si="4"/>
        <v>41</v>
      </c>
      <c r="M29" s="1217"/>
      <c r="N29" s="2349">
        <v>190</v>
      </c>
      <c r="O29" s="2234"/>
      <c r="P29" s="2216"/>
      <c r="Q29" s="2216">
        <v>41</v>
      </c>
      <c r="R29" s="2216">
        <f t="shared" si="6"/>
        <v>0</v>
      </c>
      <c r="S29" s="2125">
        <v>41</v>
      </c>
      <c r="T29" s="2216"/>
      <c r="U29" s="2216"/>
      <c r="V29" s="2216"/>
      <c r="W29" s="2216">
        <v>0</v>
      </c>
      <c r="X29" s="2216"/>
      <c r="Y29" s="2216"/>
      <c r="Z29" s="2216">
        <f t="shared" si="1"/>
        <v>0</v>
      </c>
      <c r="AA29" s="2216">
        <f>IF(N29=0,0,(HLOOKUP(H29,GasAvoidedCosts!$C$7:$N$37,F29+1,FALSE)))</f>
        <v>4.0666937400716368</v>
      </c>
      <c r="AB29" s="2216">
        <f t="shared" si="11"/>
        <v>772.671810613611</v>
      </c>
      <c r="AC29" s="2129"/>
      <c r="AD29" s="2156"/>
    </row>
    <row r="30" spans="2:30" s="2282" customFormat="1">
      <c r="B30" s="2305" t="s">
        <v>136</v>
      </c>
      <c r="C30" s="2279"/>
      <c r="D30" s="2349">
        <v>18231028</v>
      </c>
      <c r="E30" s="2349" t="s">
        <v>885</v>
      </c>
      <c r="F30" s="1376">
        <v>5</v>
      </c>
      <c r="G30" s="2124">
        <f t="shared" si="10"/>
        <v>8.2176804863105923E-3</v>
      </c>
      <c r="H30" s="2109" t="s">
        <v>114</v>
      </c>
      <c r="I30" s="2349">
        <v>14</v>
      </c>
      <c r="J30" s="1324">
        <f t="shared" si="2"/>
        <v>32</v>
      </c>
      <c r="K30" s="1325">
        <f t="shared" si="3"/>
        <v>5</v>
      </c>
      <c r="L30" s="1325">
        <f t="shared" si="4"/>
        <v>5</v>
      </c>
      <c r="M30" s="1217"/>
      <c r="N30" s="2349">
        <v>448</v>
      </c>
      <c r="O30" s="2234"/>
      <c r="P30" s="2216"/>
      <c r="Q30" s="2216">
        <v>70</v>
      </c>
      <c r="R30" s="2216">
        <f t="shared" si="6"/>
        <v>0</v>
      </c>
      <c r="S30" s="2125">
        <v>70</v>
      </c>
      <c r="T30" s="2216"/>
      <c r="U30" s="2216"/>
      <c r="V30" s="2216"/>
      <c r="W30" s="2216">
        <v>65.433999999999997</v>
      </c>
      <c r="X30" s="2216"/>
      <c r="Y30" s="2216"/>
      <c r="Z30" s="2216">
        <f t="shared" si="1"/>
        <v>3676.9874884034311</v>
      </c>
      <c r="AA30" s="2216">
        <f>IF(N30=0,0,(HLOOKUP(H30,GasAvoidedCosts!$C$7:$N$37,F30+1,FALSE)))</f>
        <v>2.0406673831505868</v>
      </c>
      <c r="AB30" s="2216">
        <f t="shared" si="11"/>
        <v>914.21898765146284</v>
      </c>
      <c r="AC30" s="2129"/>
      <c r="AD30" s="2156"/>
    </row>
    <row r="31" spans="2:30" s="2282" customFormat="1">
      <c r="B31" s="2305" t="s">
        <v>136</v>
      </c>
      <c r="C31" s="2279"/>
      <c r="D31" s="2349">
        <v>18231028</v>
      </c>
      <c r="E31" s="2349" t="s">
        <v>886</v>
      </c>
      <c r="F31" s="1376">
        <v>5</v>
      </c>
      <c r="G31" s="2124">
        <f t="shared" si="10"/>
        <v>0.94092441568256269</v>
      </c>
      <c r="H31" s="2109" t="s">
        <v>114</v>
      </c>
      <c r="I31" s="2349">
        <v>1603</v>
      </c>
      <c r="J31" s="1324">
        <f t="shared" si="2"/>
        <v>32</v>
      </c>
      <c r="K31" s="1325">
        <f t="shared" si="3"/>
        <v>9.5</v>
      </c>
      <c r="L31" s="1325">
        <f t="shared" si="4"/>
        <v>9.5</v>
      </c>
      <c r="M31" s="1217"/>
      <c r="N31" s="2349">
        <v>51296</v>
      </c>
      <c r="O31" s="2234"/>
      <c r="P31" s="2216"/>
      <c r="Q31" s="2216">
        <v>15228.5</v>
      </c>
      <c r="R31" s="2216">
        <f t="shared" si="6"/>
        <v>0</v>
      </c>
      <c r="S31" s="2125">
        <v>15228.5</v>
      </c>
      <c r="T31" s="2216"/>
      <c r="U31" s="2216"/>
      <c r="V31" s="2216"/>
      <c r="W31" s="2216">
        <v>65.433999999999997</v>
      </c>
      <c r="X31" s="2216"/>
      <c r="Y31" s="2216"/>
      <c r="Z31" s="2216">
        <f t="shared" si="1"/>
        <v>421015.06742219283</v>
      </c>
      <c r="AA31" s="2216">
        <f>IF(N31=0,0,(HLOOKUP(H31,GasAvoidedCosts!$C$7:$N$37,F31+1,FALSE)))</f>
        <v>2.0406673831505868</v>
      </c>
      <c r="AB31" s="2216">
        <f t="shared" si="11"/>
        <v>104678.0740860925</v>
      </c>
      <c r="AC31" s="2129"/>
      <c r="AD31" s="2156"/>
    </row>
    <row r="32" spans="2:30" s="2282" customFormat="1">
      <c r="B32" s="2305" t="s">
        <v>136</v>
      </c>
      <c r="C32" s="2279"/>
      <c r="D32" s="2349">
        <v>18231028</v>
      </c>
      <c r="E32" s="2349" t="s">
        <v>887</v>
      </c>
      <c r="F32" s="1376">
        <v>5</v>
      </c>
      <c r="G32" s="2124">
        <f t="shared" si="10"/>
        <v>4.1675379609146579E-2</v>
      </c>
      <c r="H32" s="2109" t="s">
        <v>114</v>
      </c>
      <c r="I32" s="2349">
        <v>71</v>
      </c>
      <c r="J32" s="1324">
        <f t="shared" si="2"/>
        <v>32</v>
      </c>
      <c r="K32" s="1325">
        <f t="shared" si="3"/>
        <v>4.75</v>
      </c>
      <c r="L32" s="1325">
        <f t="shared" si="4"/>
        <v>4.75</v>
      </c>
      <c r="M32" s="1217"/>
      <c r="N32" s="2349">
        <v>2272</v>
      </c>
      <c r="O32" s="2234"/>
      <c r="P32" s="2216"/>
      <c r="Q32" s="2216">
        <v>337.25</v>
      </c>
      <c r="R32" s="2216">
        <f t="shared" si="6"/>
        <v>0</v>
      </c>
      <c r="S32" s="2125">
        <v>337.25</v>
      </c>
      <c r="T32" s="2216"/>
      <c r="U32" s="2216"/>
      <c r="V32" s="2216"/>
      <c r="W32" s="2216">
        <v>65.433999999999997</v>
      </c>
      <c r="X32" s="2216"/>
      <c r="Y32" s="2216"/>
      <c r="Z32" s="2216">
        <f t="shared" si="1"/>
        <v>18647.579405474542</v>
      </c>
      <c r="AA32" s="2216">
        <f>IF(N32=0,0,(HLOOKUP(H32,GasAvoidedCosts!$C$7:$N$37,F32+1,FALSE)))</f>
        <v>2.0406673831505868</v>
      </c>
      <c r="AB32" s="2216">
        <f t="shared" si="11"/>
        <v>4636.3962945181329</v>
      </c>
      <c r="AC32" s="2129"/>
      <c r="AD32" s="2156"/>
    </row>
    <row r="33" spans="1:72" s="2282" customFormat="1">
      <c r="B33" s="2305" t="s">
        <v>136</v>
      </c>
      <c r="C33" s="2279"/>
      <c r="D33" s="2349">
        <v>18231028</v>
      </c>
      <c r="E33" s="2349" t="s">
        <v>1251</v>
      </c>
      <c r="F33" s="1376">
        <v>10</v>
      </c>
      <c r="G33" s="2124">
        <f t="shared" si="10"/>
        <v>0.16435360972621185</v>
      </c>
      <c r="H33" s="2109" t="s">
        <v>114</v>
      </c>
      <c r="I33" s="2349">
        <v>140</v>
      </c>
      <c r="J33" s="1324">
        <f t="shared" si="2"/>
        <v>32</v>
      </c>
      <c r="K33" s="1325">
        <f t="shared" si="3"/>
        <v>7</v>
      </c>
      <c r="L33" s="1325">
        <f t="shared" si="4"/>
        <v>7</v>
      </c>
      <c r="M33" s="1217"/>
      <c r="N33" s="2349">
        <v>4480</v>
      </c>
      <c r="O33" s="2234"/>
      <c r="P33" s="2216"/>
      <c r="Q33" s="2216">
        <v>980</v>
      </c>
      <c r="R33" s="2216">
        <f t="shared" si="6"/>
        <v>0</v>
      </c>
      <c r="S33" s="2125">
        <v>980</v>
      </c>
      <c r="T33" s="2216"/>
      <c r="U33" s="2216"/>
      <c r="V33" s="2216"/>
      <c r="W33" s="2216">
        <v>65.433999999999997</v>
      </c>
      <c r="X33" s="2216"/>
      <c r="Y33" s="2216"/>
      <c r="Z33" s="2216">
        <f t="shared" si="1"/>
        <v>62027.839345677057</v>
      </c>
      <c r="AA33" s="2216">
        <f>IF(N33=0,0,(HLOOKUP(H33,GasAvoidedCosts!$C$7:$N$37,F33+1,FALSE)))</f>
        <v>4.0666937400716368</v>
      </c>
      <c r="AB33" s="2216">
        <f t="shared" si="11"/>
        <v>18218.787955520933</v>
      </c>
      <c r="AC33" s="2129"/>
      <c r="AD33" s="2156"/>
    </row>
    <row r="34" spans="1:72" s="2282" customFormat="1">
      <c r="B34" s="2305" t="s">
        <v>136</v>
      </c>
      <c r="C34" s="2279"/>
      <c r="D34" s="2349">
        <v>18231028</v>
      </c>
      <c r="E34" s="2349" t="s">
        <v>1252</v>
      </c>
      <c r="F34" s="1376">
        <v>5</v>
      </c>
      <c r="G34" s="2124">
        <f t="shared" si="10"/>
        <v>6.7869236159261571E-4</v>
      </c>
      <c r="H34" s="2109" t="s">
        <v>114</v>
      </c>
      <c r="I34" s="2349">
        <v>1</v>
      </c>
      <c r="J34" s="1324">
        <f t="shared" si="2"/>
        <v>37</v>
      </c>
      <c r="K34" s="1325">
        <f t="shared" si="3"/>
        <v>117</v>
      </c>
      <c r="L34" s="1325">
        <f t="shared" si="4"/>
        <v>117</v>
      </c>
      <c r="M34" s="1217"/>
      <c r="N34" s="2349">
        <v>37</v>
      </c>
      <c r="O34" s="2234"/>
      <c r="P34" s="2216"/>
      <c r="Q34" s="2216">
        <v>117</v>
      </c>
      <c r="R34" s="2216">
        <f t="shared" si="6"/>
        <v>0</v>
      </c>
      <c r="S34" s="2125">
        <v>117</v>
      </c>
      <c r="T34" s="2216"/>
      <c r="U34" s="2216"/>
      <c r="V34" s="2216"/>
      <c r="W34" s="2216">
        <v>0</v>
      </c>
      <c r="X34" s="2216"/>
      <c r="Y34" s="2216"/>
      <c r="Z34" s="2216">
        <f t="shared" si="1"/>
        <v>0</v>
      </c>
      <c r="AA34" s="2216">
        <f>IF(N34=0,0,(HLOOKUP(H34,GasAvoidedCosts!$C$7:$N$37,F34+1,FALSE)))</f>
        <v>2.0406673831505868</v>
      </c>
      <c r="AB34" s="2216">
        <f t="shared" si="11"/>
        <v>75.504693176571706</v>
      </c>
      <c r="AC34" s="2129"/>
      <c r="AD34" s="2156"/>
    </row>
    <row r="35" spans="1:72" s="2282" customFormat="1">
      <c r="B35" s="2305" t="s">
        <v>136</v>
      </c>
      <c r="C35" s="2279"/>
      <c r="D35" s="2349">
        <v>18231028</v>
      </c>
      <c r="E35" s="2349" t="s">
        <v>1253</v>
      </c>
      <c r="F35" s="1376">
        <v>5</v>
      </c>
      <c r="G35" s="2124">
        <f t="shared" si="10"/>
        <v>3.1916884031652744E-3</v>
      </c>
      <c r="H35" s="2109" t="s">
        <v>114</v>
      </c>
      <c r="I35" s="2349">
        <v>3</v>
      </c>
      <c r="J35" s="1324">
        <f t="shared" si="2"/>
        <v>58</v>
      </c>
      <c r="K35" s="1325">
        <f t="shared" si="3"/>
        <v>117</v>
      </c>
      <c r="L35" s="1325">
        <f t="shared" si="4"/>
        <v>117</v>
      </c>
      <c r="M35" s="1217"/>
      <c r="N35" s="2349">
        <v>174</v>
      </c>
      <c r="O35" s="2234"/>
      <c r="P35" s="2216"/>
      <c r="Q35" s="2216">
        <v>351</v>
      </c>
      <c r="R35" s="2216">
        <f t="shared" si="6"/>
        <v>0</v>
      </c>
      <c r="S35" s="2125">
        <v>351</v>
      </c>
      <c r="T35" s="2216"/>
      <c r="U35" s="2216"/>
      <c r="V35" s="2216"/>
      <c r="W35" s="2216">
        <v>0</v>
      </c>
      <c r="X35" s="2216"/>
      <c r="Y35" s="2216"/>
      <c r="Z35" s="2216">
        <f t="shared" si="1"/>
        <v>0</v>
      </c>
      <c r="AA35" s="2216">
        <f>IF(N35=0,0,(HLOOKUP(H35,GasAvoidedCosts!$C$7:$N$37,F35+1,FALSE)))</f>
        <v>2.0406673831505868</v>
      </c>
      <c r="AB35" s="2216">
        <f t="shared" si="11"/>
        <v>355.07612466820211</v>
      </c>
      <c r="AC35" s="2129"/>
      <c r="AD35" s="2156"/>
    </row>
    <row r="36" spans="1:72" s="2282" customFormat="1">
      <c r="B36" s="2305" t="s">
        <v>136</v>
      </c>
      <c r="C36" s="2279"/>
      <c r="D36" s="2349">
        <v>18231028</v>
      </c>
      <c r="E36" s="2349" t="s">
        <v>888</v>
      </c>
      <c r="F36" s="1376">
        <v>5</v>
      </c>
      <c r="G36" s="2124">
        <f t="shared" si="10"/>
        <v>9.7218095038942266E-4</v>
      </c>
      <c r="H36" s="2109" t="s">
        <v>114</v>
      </c>
      <c r="I36" s="2349">
        <v>1</v>
      </c>
      <c r="J36" s="1324">
        <f t="shared" si="2"/>
        <v>53</v>
      </c>
      <c r="K36" s="1325">
        <f t="shared" si="3"/>
        <v>129</v>
      </c>
      <c r="L36" s="1325">
        <f t="shared" si="4"/>
        <v>129</v>
      </c>
      <c r="M36" s="1217"/>
      <c r="N36" s="2349">
        <v>53</v>
      </c>
      <c r="O36" s="2234"/>
      <c r="P36" s="2216"/>
      <c r="Q36" s="2216">
        <v>129</v>
      </c>
      <c r="R36" s="2216">
        <f t="shared" si="6"/>
        <v>0</v>
      </c>
      <c r="S36" s="2125">
        <v>129</v>
      </c>
      <c r="T36" s="2216"/>
      <c r="U36" s="2216"/>
      <c r="V36" s="2216"/>
      <c r="W36" s="2216">
        <v>0</v>
      </c>
      <c r="X36" s="2216"/>
      <c r="Y36" s="2216"/>
      <c r="Z36" s="2216">
        <f t="shared" si="1"/>
        <v>0</v>
      </c>
      <c r="AA36" s="2216">
        <f>IF(N36=0,0,(HLOOKUP(H36,GasAvoidedCosts!$C$7:$N$37,F36+1,FALSE)))</f>
        <v>2.0406673831505868</v>
      </c>
      <c r="AB36" s="2216">
        <f t="shared" si="11"/>
        <v>108.1553713069811</v>
      </c>
      <c r="AC36" s="2129"/>
      <c r="AD36" s="2156"/>
    </row>
    <row r="37" spans="1:72" s="2282" customFormat="1">
      <c r="B37" s="2305" t="s">
        <v>136</v>
      </c>
      <c r="C37" s="2279"/>
      <c r="D37" s="2349">
        <v>18231028</v>
      </c>
      <c r="E37" s="2349" t="s">
        <v>889</v>
      </c>
      <c r="F37" s="1376">
        <v>5</v>
      </c>
      <c r="G37" s="2124">
        <f t="shared" si="10"/>
        <v>5.8330857023365362E-3</v>
      </c>
      <c r="H37" s="2109" t="s">
        <v>114</v>
      </c>
      <c r="I37" s="2349">
        <v>6</v>
      </c>
      <c r="J37" s="1324">
        <f t="shared" si="2"/>
        <v>53</v>
      </c>
      <c r="K37" s="1325">
        <f t="shared" si="3"/>
        <v>64.5</v>
      </c>
      <c r="L37" s="1325">
        <f t="shared" si="4"/>
        <v>64.5</v>
      </c>
      <c r="M37" s="1217"/>
      <c r="N37" s="2349">
        <v>318</v>
      </c>
      <c r="O37" s="2234"/>
      <c r="P37" s="2216"/>
      <c r="Q37" s="2216">
        <v>387</v>
      </c>
      <c r="R37" s="2216">
        <f t="shared" si="6"/>
        <v>0</v>
      </c>
      <c r="S37" s="2125">
        <v>387</v>
      </c>
      <c r="T37" s="2216"/>
      <c r="U37" s="2216"/>
      <c r="V37" s="2216"/>
      <c r="W37" s="2216">
        <v>0</v>
      </c>
      <c r="X37" s="2216"/>
      <c r="Y37" s="2216"/>
      <c r="Z37" s="2216">
        <f t="shared" si="1"/>
        <v>0</v>
      </c>
      <c r="AA37" s="2216">
        <f>IF(N37=0,0,(HLOOKUP(H37,GasAvoidedCosts!$C$7:$N$37,F37+1,FALSE)))</f>
        <v>2.0406673831505868</v>
      </c>
      <c r="AB37" s="2216">
        <f t="shared" si="11"/>
        <v>648.93222784188663</v>
      </c>
      <c r="AC37" s="2129"/>
      <c r="AD37" s="2156"/>
    </row>
    <row r="38" spans="1:72" s="2282" customFormat="1">
      <c r="B38" s="2305" t="s">
        <v>136</v>
      </c>
      <c r="C38" s="2279"/>
      <c r="D38" s="2349">
        <v>18231029</v>
      </c>
      <c r="E38" s="2349" t="s">
        <v>739</v>
      </c>
      <c r="F38" s="1376">
        <v>15</v>
      </c>
      <c r="G38" s="2124">
        <f t="shared" si="10"/>
        <v>0.28615137407688668</v>
      </c>
      <c r="H38" s="2109" t="s">
        <v>112</v>
      </c>
      <c r="I38" s="2349">
        <v>1</v>
      </c>
      <c r="J38" s="1324">
        <f t="shared" si="2"/>
        <v>5200</v>
      </c>
      <c r="K38" s="1325">
        <f t="shared" si="3"/>
        <v>3000</v>
      </c>
      <c r="L38" s="1325">
        <f t="shared" si="4"/>
        <v>38134.199999999997</v>
      </c>
      <c r="M38" s="1217"/>
      <c r="N38" s="2349">
        <v>5200</v>
      </c>
      <c r="O38" s="2234"/>
      <c r="P38" s="2216"/>
      <c r="Q38" s="2216">
        <v>3000</v>
      </c>
      <c r="R38" s="2216">
        <f t="shared" si="6"/>
        <v>35134.199999999997</v>
      </c>
      <c r="S38" s="2125">
        <v>38134.199999999997</v>
      </c>
      <c r="T38" s="2216"/>
      <c r="U38" s="2216"/>
      <c r="V38" s="2216"/>
      <c r="W38" s="2216">
        <v>0</v>
      </c>
      <c r="X38" s="2216"/>
      <c r="Y38" s="2216"/>
      <c r="Z38" s="2216">
        <f t="shared" si="1"/>
        <v>0</v>
      </c>
      <c r="AA38" s="2216">
        <f>IF(N38=0,0,(HLOOKUP(H38,GasAvoidedCosts!$C$7:$N$37,F38+1,FALSE)))</f>
        <v>7.6814516796451526</v>
      </c>
      <c r="AB38" s="2216">
        <f t="shared" si="11"/>
        <v>39943.548734154792</v>
      </c>
      <c r="AC38" s="2129"/>
      <c r="AD38" s="2156"/>
    </row>
    <row r="39" spans="1:72" s="2282" customFormat="1">
      <c r="B39" s="2305" t="s">
        <v>136</v>
      </c>
      <c r="C39" s="2279"/>
      <c r="D39" s="2349">
        <v>18231029</v>
      </c>
      <c r="E39" s="2349" t="s">
        <v>902</v>
      </c>
      <c r="F39" s="1376">
        <v>15</v>
      </c>
      <c r="G39" s="2124">
        <f t="shared" si="10"/>
        <v>0.28945312070085077</v>
      </c>
      <c r="H39" s="2109" t="s">
        <v>112</v>
      </c>
      <c r="I39" s="2349">
        <v>12</v>
      </c>
      <c r="J39" s="1324">
        <f t="shared" si="2"/>
        <v>438.33333333333331</v>
      </c>
      <c r="K39" s="1325">
        <f t="shared" si="3"/>
        <v>2049.5041666666666</v>
      </c>
      <c r="L39" s="1325">
        <f t="shared" si="4"/>
        <v>31034.048333333329</v>
      </c>
      <c r="M39" s="1217"/>
      <c r="N39" s="2349">
        <v>5260</v>
      </c>
      <c r="O39" s="2234"/>
      <c r="P39" s="2216"/>
      <c r="Q39" s="2216">
        <v>24594.05</v>
      </c>
      <c r="R39" s="2216">
        <f t="shared" si="6"/>
        <v>347814.52999999997</v>
      </c>
      <c r="S39" s="2125">
        <v>372408.57999999996</v>
      </c>
      <c r="T39" s="2216"/>
      <c r="U39" s="2216"/>
      <c r="V39" s="2216"/>
      <c r="W39" s="2216">
        <v>0</v>
      </c>
      <c r="X39" s="2216"/>
      <c r="Y39" s="2216"/>
      <c r="Z39" s="2216">
        <f t="shared" si="1"/>
        <v>0</v>
      </c>
      <c r="AA39" s="2216">
        <f>IF(N39=0,0,(HLOOKUP(H39,GasAvoidedCosts!$C$7:$N$37,F39+1,FALSE)))</f>
        <v>7.6814516796451526</v>
      </c>
      <c r="AB39" s="2216">
        <f t="shared" si="11"/>
        <v>40404.435834933502</v>
      </c>
      <c r="AC39" s="2129"/>
      <c r="AD39" s="2156"/>
    </row>
    <row r="40" spans="1:72" s="2282" customFormat="1">
      <c r="B40" s="2350" t="s">
        <v>136</v>
      </c>
      <c r="C40" s="2351"/>
      <c r="D40" s="2352">
        <v>18231029</v>
      </c>
      <c r="E40" s="2352" t="s">
        <v>891</v>
      </c>
      <c r="F40" s="1382">
        <v>2</v>
      </c>
      <c r="G40" s="2160">
        <f t="shared" si="10"/>
        <v>6.3100046591313473E-4</v>
      </c>
      <c r="H40" s="2115" t="s">
        <v>112</v>
      </c>
      <c r="I40" s="2352">
        <v>1</v>
      </c>
      <c r="J40" s="1333">
        <f t="shared" si="2"/>
        <v>86</v>
      </c>
      <c r="K40" s="1334">
        <f t="shared" si="3"/>
        <v>0</v>
      </c>
      <c r="L40" s="1334">
        <f t="shared" si="4"/>
        <v>0</v>
      </c>
      <c r="M40" s="1267"/>
      <c r="N40" s="2352">
        <v>86</v>
      </c>
      <c r="O40" s="2241"/>
      <c r="P40" s="2240"/>
      <c r="Q40" s="2240">
        <v>0</v>
      </c>
      <c r="R40" s="2240">
        <f t="shared" si="6"/>
        <v>0</v>
      </c>
      <c r="S40" s="2162">
        <v>0</v>
      </c>
      <c r="T40" s="2240"/>
      <c r="U40" s="2240"/>
      <c r="V40" s="2240"/>
      <c r="W40" s="2240">
        <v>0</v>
      </c>
      <c r="X40" s="2240"/>
      <c r="Y40" s="2240"/>
      <c r="Z40" s="2240">
        <f t="shared" si="1"/>
        <v>0</v>
      </c>
      <c r="AA40" s="2240">
        <f>IF(N40=0,0,(HLOOKUP(H40,GasAvoidedCosts!$C$7:$N$37,F40+1,FALSE)))</f>
        <v>1.0044407413472451</v>
      </c>
      <c r="AB40" s="2240">
        <f t="shared" si="11"/>
        <v>86.381903755863078</v>
      </c>
      <c r="AC40" s="2167"/>
      <c r="AD40" s="2168"/>
    </row>
    <row r="41" spans="1:72" s="2297" customFormat="1" ht="15" thickBot="1">
      <c r="A41" s="1869"/>
      <c r="B41" s="2200"/>
      <c r="C41" s="2201"/>
      <c r="D41" s="2201"/>
      <c r="E41" s="2202" t="s">
        <v>903</v>
      </c>
      <c r="F41" s="2202"/>
      <c r="G41" s="2202">
        <f>SUM(G5:G40)</f>
        <v>9.0729355829233675</v>
      </c>
      <c r="H41" s="2294"/>
      <c r="I41" s="2202"/>
      <c r="J41" s="2295"/>
      <c r="K41" s="2202"/>
      <c r="L41" s="2202"/>
      <c r="M41" s="2202">
        <f>SUM(M5:M40)</f>
        <v>0</v>
      </c>
      <c r="N41" s="2202">
        <f>SUM(N5:N40)</f>
        <v>272583</v>
      </c>
      <c r="O41" s="2202"/>
      <c r="P41" s="2344">
        <v>178058.24000000002</v>
      </c>
      <c r="Q41" s="2344">
        <v>498847.18000000005</v>
      </c>
      <c r="R41" s="2202">
        <f>S41-Q41</f>
        <v>546515.07999999984</v>
      </c>
      <c r="S41" s="2202">
        <f>SUM(S5:S40)</f>
        <v>1045362.2599999999</v>
      </c>
      <c r="T41" s="2202">
        <f>SUM(T5:T24)</f>
        <v>0</v>
      </c>
      <c r="U41" s="1230">
        <f>P41+Q41</f>
        <v>676905.42</v>
      </c>
      <c r="V41" s="1230">
        <f>S41+T41+P41</f>
        <v>1223420.5</v>
      </c>
      <c r="W41" s="2202"/>
      <c r="X41" s="1230">
        <f>U41/(1+$E$2)^1</f>
        <v>627927.1057513915</v>
      </c>
      <c r="Y41" s="1230">
        <f>V41/(1+$E$2)^1</f>
        <v>1134898.4230055658</v>
      </c>
      <c r="Z41" s="2202">
        <f>SUM(Z5:Z40)</f>
        <v>743725.93874510005</v>
      </c>
      <c r="AA41" s="2202"/>
      <c r="AB41" s="2202">
        <f>SUM(AB5:AB40)</f>
        <v>1016886.7211238969</v>
      </c>
      <c r="AC41" s="2296">
        <f>(AB41)/X41</f>
        <v>1.6194343448624784</v>
      </c>
      <c r="AD41" s="2209">
        <f>(AB41*1.1+Z41)/Y41</f>
        <v>1.6409409813518205</v>
      </c>
      <c r="AF41" s="1869"/>
      <c r="AG41" s="1869"/>
      <c r="AH41" s="1869"/>
      <c r="AI41" s="1869"/>
      <c r="AJ41" s="1869"/>
      <c r="AK41" s="1869"/>
      <c r="AL41" s="1869"/>
      <c r="AM41" s="1869"/>
      <c r="AN41" s="1869"/>
      <c r="AO41" s="1869"/>
      <c r="AP41" s="1869"/>
      <c r="AQ41" s="1869"/>
      <c r="AR41" s="1869"/>
      <c r="AS41" s="1869"/>
      <c r="AT41" s="1869"/>
      <c r="AU41" s="1869"/>
      <c r="AV41" s="1869"/>
      <c r="AW41" s="1869"/>
      <c r="AX41" s="1869"/>
      <c r="AY41" s="1869"/>
      <c r="AZ41" s="1869"/>
      <c r="BA41" s="1869"/>
      <c r="BB41" s="1869"/>
      <c r="BC41" s="1869"/>
      <c r="BD41" s="1869"/>
      <c r="BE41" s="1869"/>
      <c r="BF41" s="1869"/>
      <c r="BG41" s="1869"/>
      <c r="BH41" s="1869"/>
      <c r="BI41" s="1869"/>
      <c r="BJ41" s="1869"/>
      <c r="BK41" s="1869"/>
      <c r="BL41" s="1869"/>
      <c r="BM41" s="1869"/>
      <c r="BN41" s="1869"/>
      <c r="BO41" s="1869"/>
      <c r="BP41" s="1869"/>
      <c r="BQ41" s="1869"/>
      <c r="BR41" s="1869"/>
      <c r="BS41" s="1869"/>
      <c r="BT41" s="1869"/>
    </row>
    <row r="43" spans="1:72">
      <c r="N43" s="2345"/>
      <c r="AD43" s="1192"/>
      <c r="AE43" s="1198"/>
      <c r="BT43" s="1193"/>
    </row>
    <row r="45" spans="1:72">
      <c r="H45" s="1087"/>
      <c r="AA45" s="1198"/>
      <c r="AC45" s="1192"/>
      <c r="AD45" s="1198"/>
      <c r="AE45" s="1198"/>
      <c r="BS45" s="1193"/>
      <c r="BT45" s="1193"/>
    </row>
    <row r="46" spans="1:72">
      <c r="H46" s="1087"/>
      <c r="M46" s="1404" t="s">
        <v>979</v>
      </c>
      <c r="N46" s="1953"/>
      <c r="O46" s="1194"/>
      <c r="P46" s="1196"/>
      <c r="Q46" s="1196"/>
      <c r="R46" s="1195"/>
      <c r="S46" s="1194"/>
      <c r="AA46" s="1198"/>
      <c r="AC46" s="1192"/>
      <c r="AD46" s="1198"/>
      <c r="AE46" s="1198"/>
      <c r="BS46" s="1193"/>
      <c r="BT46" s="1193"/>
    </row>
    <row r="47" spans="1:72">
      <c r="H47" s="1087"/>
      <c r="M47" s="1404"/>
      <c r="N47" s="1953"/>
      <c r="O47" s="1194"/>
      <c r="P47" s="1196"/>
      <c r="Q47" s="1196"/>
      <c r="R47" s="1195"/>
      <c r="S47" s="1194"/>
      <c r="AA47" s="1198"/>
      <c r="AC47" s="1192"/>
      <c r="AD47" s="1198"/>
      <c r="AE47" s="1198"/>
      <c r="BS47" s="1193"/>
      <c r="BT47" s="1193"/>
    </row>
    <row r="48" spans="1:72">
      <c r="H48" s="1087"/>
      <c r="M48" s="1404"/>
      <c r="N48" s="1953"/>
      <c r="O48" s="1194" t="s">
        <v>1038</v>
      </c>
      <c r="P48" s="1196" t="s">
        <v>1048</v>
      </c>
      <c r="Q48" s="1196" t="s">
        <v>1049</v>
      </c>
      <c r="R48" s="1195" t="s">
        <v>1036</v>
      </c>
      <c r="S48" s="1194" t="s">
        <v>741</v>
      </c>
    </row>
    <row r="49" spans="1:72" s="1194" customFormat="1">
      <c r="A49" s="1198"/>
      <c r="B49" s="1193"/>
      <c r="C49" s="1193"/>
      <c r="D49" s="1193"/>
      <c r="F49" s="1193"/>
      <c r="G49" s="1193"/>
      <c r="H49" s="1087"/>
      <c r="M49" s="1195" t="s">
        <v>975</v>
      </c>
      <c r="N49" s="1195" t="s">
        <v>976</v>
      </c>
      <c r="O49" s="1196">
        <v>0</v>
      </c>
      <c r="P49" s="1196">
        <v>229570</v>
      </c>
      <c r="Q49" s="1196">
        <v>242832.92</v>
      </c>
      <c r="R49" s="1195">
        <v>26444.26</v>
      </c>
      <c r="S49" s="1194">
        <f>SUM(O49:R49)</f>
        <v>498847.18000000005</v>
      </c>
      <c r="T49" s="1193"/>
      <c r="U49" s="1193"/>
      <c r="V49" s="1193"/>
      <c r="W49" s="1193"/>
      <c r="X49" s="1193"/>
      <c r="Y49" s="1193"/>
      <c r="Z49" s="1193"/>
      <c r="AA49" s="1193"/>
      <c r="AB49" s="1193"/>
      <c r="AC49" s="1198"/>
      <c r="AD49" s="1193"/>
      <c r="AE49" s="1192"/>
      <c r="AF49" s="1198"/>
      <c r="AG49" s="1198"/>
      <c r="AH49" s="1198"/>
      <c r="AI49" s="1198"/>
      <c r="AJ49" s="1198"/>
      <c r="AK49" s="1198"/>
      <c r="AL49" s="1198"/>
      <c r="AM49" s="1198"/>
      <c r="AN49" s="1198"/>
      <c r="AO49" s="1198"/>
      <c r="AP49" s="1198"/>
      <c r="AQ49" s="1198"/>
      <c r="AR49" s="1198"/>
      <c r="AS49" s="1198"/>
      <c r="AT49" s="1198"/>
      <c r="AU49" s="1198"/>
      <c r="AV49" s="1198"/>
      <c r="AW49" s="1198"/>
      <c r="AX49" s="1198"/>
      <c r="AY49" s="1198"/>
      <c r="AZ49" s="1198"/>
      <c r="BA49" s="1198"/>
      <c r="BB49" s="1198"/>
      <c r="BC49" s="1198"/>
      <c r="BD49" s="1198"/>
      <c r="BE49" s="1198"/>
      <c r="BF49" s="1198"/>
      <c r="BG49" s="1198"/>
      <c r="BH49" s="1198"/>
      <c r="BI49" s="1198"/>
      <c r="BJ49" s="1198"/>
      <c r="BK49" s="1198"/>
      <c r="BL49" s="1198"/>
      <c r="BM49" s="1198"/>
      <c r="BN49" s="1198"/>
      <c r="BO49" s="1198"/>
      <c r="BP49" s="1198"/>
      <c r="BQ49" s="1198"/>
      <c r="BR49" s="1198"/>
      <c r="BS49" s="1198"/>
      <c r="BT49" s="1198"/>
    </row>
    <row r="50" spans="1:72" s="1194" customFormat="1">
      <c r="A50" s="1198"/>
      <c r="B50" s="1193"/>
      <c r="C50" s="1193"/>
      <c r="D50" s="1193"/>
      <c r="F50" s="1193"/>
      <c r="G50" s="1193"/>
      <c r="H50" s="1087"/>
      <c r="M50" s="1195"/>
      <c r="N50" s="1195" t="s">
        <v>977</v>
      </c>
      <c r="O50" s="1196">
        <v>22036.469999999998</v>
      </c>
      <c r="P50" s="1196">
        <v>63522.34</v>
      </c>
      <c r="Q50" s="1196">
        <v>68343.759999999995</v>
      </c>
      <c r="R50" s="1195">
        <v>24155.670000000002</v>
      </c>
      <c r="S50" s="1194">
        <f t="shared" ref="S50:S52" si="12">SUM(O50:R50)</f>
        <v>178058.24000000002</v>
      </c>
      <c r="T50" s="1193"/>
      <c r="U50" s="1193"/>
      <c r="V50" s="1193"/>
      <c r="W50" s="1193"/>
      <c r="X50" s="1193"/>
      <c r="Y50" s="1193"/>
      <c r="Z50" s="1193"/>
      <c r="AA50" s="1193"/>
      <c r="AB50" s="1193"/>
      <c r="AC50" s="1198"/>
      <c r="AD50" s="1193"/>
      <c r="AE50" s="1192"/>
      <c r="AF50" s="1198"/>
      <c r="AG50" s="1198"/>
      <c r="AH50" s="1198"/>
      <c r="AI50" s="1198"/>
      <c r="AJ50" s="1198"/>
      <c r="AK50" s="1198"/>
      <c r="AL50" s="1198"/>
      <c r="AM50" s="1198"/>
      <c r="AN50" s="1198"/>
      <c r="AO50" s="1198"/>
      <c r="AP50" s="1198"/>
      <c r="AQ50" s="1198"/>
      <c r="AR50" s="1198"/>
      <c r="AS50" s="1198"/>
      <c r="AT50" s="1198"/>
      <c r="AU50" s="1198"/>
      <c r="AV50" s="1198"/>
      <c r="AW50" s="1198"/>
      <c r="AX50" s="1198"/>
      <c r="AY50" s="1198"/>
      <c r="AZ50" s="1198"/>
      <c r="BA50" s="1198"/>
      <c r="BB50" s="1198"/>
      <c r="BC50" s="1198"/>
      <c r="BD50" s="1198"/>
      <c r="BE50" s="1198"/>
      <c r="BF50" s="1198"/>
      <c r="BG50" s="1198"/>
      <c r="BH50" s="1198"/>
      <c r="BI50" s="1198"/>
      <c r="BJ50" s="1198"/>
      <c r="BK50" s="1198"/>
      <c r="BL50" s="1198"/>
      <c r="BM50" s="1198"/>
      <c r="BN50" s="1198"/>
      <c r="BO50" s="1198"/>
      <c r="BP50" s="1198"/>
      <c r="BQ50" s="1198"/>
      <c r="BR50" s="1198"/>
      <c r="BS50" s="1198"/>
      <c r="BT50" s="1198"/>
    </row>
    <row r="51" spans="1:72" s="1194" customFormat="1">
      <c r="A51" s="1198"/>
      <c r="B51" s="1193"/>
      <c r="C51" s="1193"/>
      <c r="D51" s="1193"/>
      <c r="E51" s="1193"/>
      <c r="F51" s="1193"/>
      <c r="G51" s="1193"/>
      <c r="M51" s="1195"/>
      <c r="N51" s="1194" t="s">
        <v>770</v>
      </c>
      <c r="O51" s="1196">
        <v>22036.469999999998</v>
      </c>
      <c r="P51" s="1196">
        <v>293092.33999999997</v>
      </c>
      <c r="Q51" s="1196">
        <v>311176.68</v>
      </c>
      <c r="R51" s="1195">
        <v>50599.93</v>
      </c>
      <c r="S51" s="1194">
        <f t="shared" si="12"/>
        <v>676905.42</v>
      </c>
      <c r="T51" s="1193"/>
      <c r="U51" s="1193"/>
      <c r="V51" s="1193"/>
      <c r="W51" s="1193"/>
      <c r="X51" s="1193"/>
      <c r="Y51" s="1193"/>
      <c r="Z51" s="1193"/>
      <c r="AA51" s="1193"/>
      <c r="AB51" s="1193"/>
      <c r="AC51" s="1198"/>
      <c r="AD51" s="1193"/>
      <c r="AE51" s="1192"/>
      <c r="AF51" s="1198"/>
      <c r="AG51" s="1198"/>
      <c r="AH51" s="1198"/>
      <c r="AI51" s="1198"/>
      <c r="AJ51" s="1198"/>
      <c r="AK51" s="1198"/>
      <c r="AL51" s="1198"/>
      <c r="AM51" s="1198"/>
      <c r="AN51" s="1198"/>
      <c r="AO51" s="1198"/>
      <c r="AP51" s="1198"/>
      <c r="AQ51" s="1198"/>
      <c r="AR51" s="1198"/>
      <c r="AS51" s="1198"/>
      <c r="AT51" s="1198"/>
      <c r="AU51" s="1198"/>
      <c r="AV51" s="1198"/>
      <c r="AW51" s="1198"/>
      <c r="AX51" s="1198"/>
      <c r="AY51" s="1198"/>
      <c r="AZ51" s="1198"/>
      <c r="BA51" s="1198"/>
      <c r="BB51" s="1198"/>
      <c r="BC51" s="1198"/>
      <c r="BD51" s="1198"/>
      <c r="BE51" s="1198"/>
      <c r="BF51" s="1198"/>
      <c r="BG51" s="1198"/>
      <c r="BH51" s="1198"/>
      <c r="BI51" s="1198"/>
      <c r="BJ51" s="1198"/>
      <c r="BK51" s="1198"/>
      <c r="BL51" s="1198"/>
      <c r="BM51" s="1198"/>
      <c r="BN51" s="1198"/>
      <c r="BO51" s="1198"/>
      <c r="BP51" s="1198"/>
      <c r="BQ51" s="1198"/>
      <c r="BR51" s="1198"/>
      <c r="BS51" s="1198"/>
      <c r="BT51" s="1198"/>
    </row>
    <row r="52" spans="1:72">
      <c r="M52" s="1193"/>
      <c r="N52" s="1194" t="s">
        <v>777</v>
      </c>
      <c r="O52" s="2346">
        <v>26070</v>
      </c>
      <c r="P52" s="2346">
        <v>122109</v>
      </c>
      <c r="Q52" s="2346">
        <v>113858</v>
      </c>
      <c r="R52" s="2346">
        <v>10546</v>
      </c>
      <c r="S52" s="1194">
        <f t="shared" si="12"/>
        <v>272583</v>
      </c>
    </row>
    <row r="53" spans="1:72">
      <c r="M53" s="1193"/>
      <c r="O53" s="1194"/>
      <c r="P53" s="1196"/>
      <c r="Q53" s="1196"/>
      <c r="R53" s="1195"/>
      <c r="S53" s="1194"/>
    </row>
    <row r="54" spans="1:72">
      <c r="M54" s="1195" t="s">
        <v>980</v>
      </c>
      <c r="N54" s="1194" t="s">
        <v>981</v>
      </c>
      <c r="O54" s="1194">
        <v>676905.42</v>
      </c>
      <c r="P54" s="1196"/>
      <c r="Q54" s="1196"/>
      <c r="R54" s="1195"/>
      <c r="S54" s="1194"/>
    </row>
    <row r="55" spans="1:72">
      <c r="M55" s="1193"/>
      <c r="N55" s="1194" t="s">
        <v>777</v>
      </c>
      <c r="O55" s="1194">
        <v>272583</v>
      </c>
      <c r="P55" s="1196"/>
      <c r="Q55" s="1196"/>
      <c r="R55" s="1195"/>
      <c r="S55" s="1194"/>
    </row>
    <row r="56" spans="1:72">
      <c r="M56" s="1193"/>
      <c r="N56" s="1193"/>
      <c r="O56" s="1194"/>
      <c r="P56" s="1196"/>
      <c r="Q56" s="1196"/>
      <c r="R56" s="1195"/>
      <c r="S56" s="1194"/>
    </row>
  </sheetData>
  <sheetProtection password="C61B" sheet="1" objects="1" scenarios="1"/>
  <mergeCells count="2">
    <mergeCell ref="P3:U3"/>
    <mergeCell ref="Y3:AA3"/>
  </mergeCells>
  <conditionalFormatting sqref="E22:E40 F5 F7">
    <cfRule type="notContainsBlanks" dxfId="81" priority="31">
      <formula>LEN(TRIM(E5))&gt;0</formula>
    </cfRule>
  </conditionalFormatting>
  <conditionalFormatting sqref="E20:E21">
    <cfRule type="notContainsBlanks" dxfId="80" priority="30">
      <formula>LEN(TRIM(E20))&gt;0</formula>
    </cfRule>
  </conditionalFormatting>
  <conditionalFormatting sqref="F10:F24">
    <cfRule type="notContainsBlanks" dxfId="79" priority="29">
      <formula>LEN(TRIM(F10))&gt;0</formula>
    </cfRule>
  </conditionalFormatting>
  <conditionalFormatting sqref="I5:I40">
    <cfRule type="expression" dxfId="78" priority="25">
      <formula>ISTEXT(I5)</formula>
    </cfRule>
    <cfRule type="notContainsBlanks" dxfId="77" priority="26">
      <formula>LEN(TRIM(I5))&gt;0</formula>
    </cfRule>
  </conditionalFormatting>
  <conditionalFormatting sqref="I5:I40">
    <cfRule type="containsBlanks" dxfId="76" priority="23">
      <formula>LEN(TRIM(I5))=0</formula>
    </cfRule>
    <cfRule type="expression" dxfId="75" priority="24">
      <formula>H5&lt;&gt;I5</formula>
    </cfRule>
  </conditionalFormatting>
  <conditionalFormatting sqref="J5:J40">
    <cfRule type="expression" dxfId="74" priority="19">
      <formula>ISTEXT(J5)</formula>
    </cfRule>
    <cfRule type="notContainsBlanks" dxfId="73" priority="20">
      <formula>LEN(TRIM(J5))&gt;0</formula>
    </cfRule>
  </conditionalFormatting>
  <conditionalFormatting sqref="K5:K40">
    <cfRule type="notContainsBlanks" dxfId="72" priority="18">
      <formula>LEN(TRIM(K5))&gt;0</formula>
    </cfRule>
  </conditionalFormatting>
  <conditionalFormatting sqref="K5:K40">
    <cfRule type="expression" dxfId="71" priority="17">
      <formula>ISTEXT(K5)</formula>
    </cfRule>
  </conditionalFormatting>
  <conditionalFormatting sqref="L5:L40">
    <cfRule type="notContainsBlanks" dxfId="70" priority="16">
      <formula>LEN(TRIM(L5))&gt;0</formula>
    </cfRule>
  </conditionalFormatting>
  <conditionalFormatting sqref="L5:L40">
    <cfRule type="expression" dxfId="69" priority="15">
      <formula>ISTEXT(L5)</formula>
    </cfRule>
  </conditionalFormatting>
  <conditionalFormatting sqref="F8">
    <cfRule type="notContainsBlanks" dxfId="68" priority="14">
      <formula>LEN(TRIM(F8))&gt;0</formula>
    </cfRule>
  </conditionalFormatting>
  <conditionalFormatting sqref="F9">
    <cfRule type="notContainsBlanks" dxfId="67" priority="13">
      <formula>LEN(TRIM(F9))&gt;0</formula>
    </cfRule>
  </conditionalFormatting>
  <conditionalFormatting sqref="F6">
    <cfRule type="notContainsBlanks" dxfId="66" priority="3">
      <formula>LEN(TRIM(F6))&gt;0</formula>
    </cfRule>
  </conditionalFormatting>
  <conditionalFormatting sqref="F25:F40">
    <cfRule type="notContainsBlanks" dxfId="65" priority="2">
      <formula>LEN(TRIM(F25))&gt;0</formula>
    </cfRule>
  </conditionalFormatting>
  <conditionalFormatting sqref="E5:E19">
    <cfRule type="notContainsBlanks" dxfId="64" priority="1">
      <formula>LEN(TRIM(E5))&gt;0</formula>
    </cfRule>
  </conditionalFormatting>
  <dataValidations count="4">
    <dataValidation allowBlank="1" showErrorMessage="1" sqref="K5:L40"/>
    <dataValidation type="decimal" operator="greaterThan" allowBlank="1" showInputMessage="1" showErrorMessage="1" errorTitle="Overhead" error="Overhead must be greater than zero." sqref="O6:O40">
      <formula1>0</formula1>
    </dataValidation>
    <dataValidation type="list" allowBlank="1" showErrorMessage="1" errorTitle="DATA ENTRY ERROR!" error="Only values from the drop-down menu may be selected._x000a__x000a_Click CANCEL and re-attempt." sqref="F5 F7:F40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40"/>
  </dataValidations>
  <hyperlinks>
    <hyperlink ref="A1" location="'Gas CE'!A1" display="Rtn to Summary"/>
  </hyperlinks>
  <pageMargins left="0.39" right="0.52" top="0.75" bottom="0.75" header="0.3" footer="0.3"/>
  <pageSetup paperSize="3" scale="45" orientation="landscape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BT26"/>
  <sheetViews>
    <sheetView workbookViewId="0">
      <pane xSplit="1" ySplit="1" topLeftCell="B2" activePane="bottomRight" state="frozen"/>
      <selection pane="topRight"/>
      <selection pane="bottomLeft"/>
      <selection pane="bottomRight" activeCell="P20" sqref="P20"/>
    </sheetView>
  </sheetViews>
  <sheetFormatPr defaultColWidth="9.109375" defaultRowHeight="13.8"/>
  <cols>
    <col min="1" max="1" width="9.109375" style="54"/>
    <col min="2" max="2" width="13.44140625" style="55" customWidth="1"/>
    <col min="3" max="3" width="18.88671875" style="55" customWidth="1"/>
    <col min="4" max="4" width="17.44140625" style="55" customWidth="1"/>
    <col min="5" max="5" width="25" style="55" customWidth="1"/>
    <col min="6" max="6" width="11.44140625" style="55" customWidth="1"/>
    <col min="7" max="7" width="8.6640625" style="55" hidden="1" customWidth="1"/>
    <col min="8" max="8" width="20.88671875" style="55" customWidth="1"/>
    <col min="9" max="9" width="11.44140625" style="55" customWidth="1"/>
    <col min="10" max="10" width="17.44140625" style="55" customWidth="1"/>
    <col min="11" max="11" width="14.88671875" style="407" customWidth="1"/>
    <col min="12" max="12" width="16.33203125" style="407" customWidth="1"/>
    <col min="13" max="13" width="15.88671875" style="407" customWidth="1"/>
    <col min="14" max="14" width="14.6640625" style="55" customWidth="1"/>
    <col min="15" max="15" width="15" style="407" customWidth="1"/>
    <col min="16" max="16" width="19.109375" style="407" customWidth="1"/>
    <col min="17" max="17" width="14.6640625" style="407" customWidth="1"/>
    <col min="18" max="18" width="16.88671875" style="407" customWidth="1"/>
    <col min="19" max="19" width="14.6640625" style="407" customWidth="1"/>
    <col min="20" max="20" width="12.5546875" style="407" customWidth="1"/>
    <col min="21" max="21" width="16.88671875" style="407" customWidth="1"/>
    <col min="22" max="22" width="14.6640625" style="407" customWidth="1"/>
    <col min="23" max="23" width="16.109375" style="407" customWidth="1"/>
    <col min="24" max="24" width="15.5546875" style="407" customWidth="1"/>
    <col min="25" max="25" width="16.88671875" style="407" customWidth="1"/>
    <col min="26" max="26" width="16.109375" style="407" customWidth="1"/>
    <col min="27" max="27" width="16.88671875" style="552" customWidth="1"/>
    <col min="28" max="28" width="21.88671875" style="407" customWidth="1"/>
    <col min="29" max="29" width="14.109375" style="54" customWidth="1"/>
    <col min="30" max="30" width="14.6640625" style="55" customWidth="1"/>
    <col min="31" max="31" width="8.88671875"/>
    <col min="32" max="32" width="10.88671875" style="54" customWidth="1"/>
    <col min="33" max="72" width="9.109375" style="54"/>
    <col min="73" max="16384" width="9.109375" style="55"/>
  </cols>
  <sheetData>
    <row r="1" spans="1:72" ht="26.4">
      <c r="A1" s="318" t="s">
        <v>206</v>
      </c>
      <c r="B1" s="243" t="s">
        <v>961</v>
      </c>
    </row>
    <row r="2" spans="1:72">
      <c r="B2" s="274" t="s">
        <v>176</v>
      </c>
      <c r="C2" s="275">
        <f>'Gas CE'!C2</f>
        <v>7.8E-2</v>
      </c>
      <c r="D2" s="275"/>
      <c r="E2" s="275"/>
    </row>
    <row r="3" spans="1:72" s="75" customFormat="1" ht="14.4" thickBot="1"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  <c r="AF3" s="58"/>
    </row>
    <row r="4" spans="1:72" s="289" customFormat="1" ht="41.4">
      <c r="A4" s="973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1487</v>
      </c>
      <c r="I4" s="412" t="s">
        <v>40</v>
      </c>
      <c r="J4" s="430" t="s">
        <v>1273</v>
      </c>
      <c r="K4" s="413" t="s">
        <v>45</v>
      </c>
      <c r="L4" s="413" t="s">
        <v>47</v>
      </c>
      <c r="M4" s="413" t="s">
        <v>79</v>
      </c>
      <c r="N4" s="430" t="s">
        <v>1274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1360</v>
      </c>
      <c r="AB4" s="412" t="s">
        <v>1361</v>
      </c>
      <c r="AC4" s="412" t="s">
        <v>83</v>
      </c>
      <c r="AD4" s="412" t="s">
        <v>6</v>
      </c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</row>
    <row r="5" spans="1:72" s="290" customFormat="1">
      <c r="A5" s="280"/>
      <c r="B5" s="864" t="s">
        <v>214</v>
      </c>
      <c r="C5" s="864"/>
      <c r="D5" s="864"/>
      <c r="E5" s="342"/>
      <c r="F5" s="342">
        <v>3</v>
      </c>
      <c r="G5" s="854"/>
      <c r="H5" s="342" t="s">
        <v>112</v>
      </c>
      <c r="I5" s="970">
        <v>1</v>
      </c>
      <c r="J5" s="1030">
        <v>778529</v>
      </c>
      <c r="K5" s="407">
        <v>245886.34</v>
      </c>
      <c r="L5" s="407">
        <v>440628.3899999999</v>
      </c>
      <c r="M5" s="972">
        <f>IF(L5&gt;K5,L5-K5,0)</f>
        <v>194742.0499999999</v>
      </c>
      <c r="N5" s="971">
        <f>J5*I5</f>
        <v>778529</v>
      </c>
      <c r="O5" s="972"/>
      <c r="P5" s="407">
        <v>393832.94999999995</v>
      </c>
      <c r="Q5" s="865">
        <f>K5*I5</f>
        <v>245886.34</v>
      </c>
      <c r="R5" s="865">
        <f>S5-Q5</f>
        <v>194742.0499999999</v>
      </c>
      <c r="S5" s="865">
        <f>L5</f>
        <v>440628.3899999999</v>
      </c>
      <c r="T5" s="866"/>
      <c r="U5" s="865">
        <f>P5+Q5</f>
        <v>639719.28999999992</v>
      </c>
      <c r="V5" s="865">
        <f>P5+T5+S5</f>
        <v>834461.33999999985</v>
      </c>
      <c r="W5" s="865"/>
      <c r="X5" s="865"/>
      <c r="Y5" s="865"/>
      <c r="Z5" s="1053">
        <f>S5/2</f>
        <v>220314.19499999995</v>
      </c>
      <c r="AA5" s="867">
        <f>IF(N5=0,0,(HLOOKUP(H5,ACGas_2014_2015,F5+1,FALSE)))</f>
        <v>1.6142346121838393</v>
      </c>
      <c r="AB5" s="865">
        <f>AA5*N5</f>
        <v>1256728.4583888722</v>
      </c>
      <c r="AC5" s="868"/>
      <c r="AD5" s="869"/>
    </row>
    <row r="6" spans="1:72" s="57" customFormat="1" ht="14.4" thickBot="1">
      <c r="A6" s="56"/>
      <c r="B6" s="590"/>
      <c r="C6" s="285" t="s">
        <v>162</v>
      </c>
      <c r="D6" s="285"/>
      <c r="E6" s="285"/>
      <c r="F6" s="285">
        <v>3</v>
      </c>
      <c r="G6" s="285">
        <v>3</v>
      </c>
      <c r="H6" s="285"/>
      <c r="I6" s="285"/>
      <c r="J6" s="285">
        <f t="shared" ref="J6:Z6" si="0">SUM(J5:J5)</f>
        <v>778529</v>
      </c>
      <c r="K6" s="591">
        <f t="shared" si="0"/>
        <v>245886.34</v>
      </c>
      <c r="L6" s="591">
        <f t="shared" si="0"/>
        <v>440628.3899999999</v>
      </c>
      <c r="M6" s="591">
        <f t="shared" si="0"/>
        <v>194742.0499999999</v>
      </c>
      <c r="N6" s="285">
        <f t="shared" si="0"/>
        <v>778529</v>
      </c>
      <c r="O6" s="591">
        <f t="shared" si="0"/>
        <v>0</v>
      </c>
      <c r="P6" s="1089">
        <v>393832.94999999995</v>
      </c>
      <c r="Q6" s="1089">
        <v>245886.34</v>
      </c>
      <c r="R6" s="591">
        <f>S6-Q6</f>
        <v>194742.0499999999</v>
      </c>
      <c r="S6" s="591">
        <f>SUM(S5)</f>
        <v>440628.3899999999</v>
      </c>
      <c r="T6" s="591">
        <f t="shared" si="0"/>
        <v>0</v>
      </c>
      <c r="U6" s="591">
        <f t="shared" si="0"/>
        <v>639719.28999999992</v>
      </c>
      <c r="V6" s="591">
        <f t="shared" si="0"/>
        <v>834461.33999999985</v>
      </c>
      <c r="W6" s="591">
        <f t="shared" si="0"/>
        <v>0</v>
      </c>
      <c r="X6" s="591">
        <f>U6/(1+Discount_Rate)^1</f>
        <v>593431.62337662326</v>
      </c>
      <c r="Y6" s="591">
        <f>V6/(1+Discount_Rate)^1</f>
        <v>774082.87569573266</v>
      </c>
      <c r="Z6" s="591">
        <f t="shared" si="0"/>
        <v>220314.19499999995</v>
      </c>
      <c r="AA6" s="630"/>
      <c r="AB6" s="591">
        <f>SUM(AB5:AB5)</f>
        <v>1256728.4583888722</v>
      </c>
      <c r="AC6" s="287">
        <f>(AB6)/X6</f>
        <v>2.1177308537049186</v>
      </c>
      <c r="AD6" s="286">
        <f>(AB6*1.1+Z6)/Y6</f>
        <v>2.0704701648221655</v>
      </c>
      <c r="AE6" s="194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</row>
    <row r="8" spans="1:72" s="199" customFormat="1">
      <c r="A8" s="196"/>
      <c r="J8" s="462"/>
      <c r="K8" s="314"/>
      <c r="L8" s="314"/>
      <c r="M8" s="314"/>
      <c r="N8" s="462"/>
      <c r="O8" s="314"/>
      <c r="P8" s="314"/>
      <c r="Q8" s="314"/>
      <c r="R8" s="314"/>
      <c r="S8" s="462"/>
      <c r="T8" s="314"/>
      <c r="U8" s="433"/>
      <c r="V8" s="314"/>
      <c r="W8" s="314"/>
      <c r="X8" s="433"/>
      <c r="Y8" s="314"/>
      <c r="Z8" s="314"/>
      <c r="AA8" s="434"/>
      <c r="AB8" s="196"/>
      <c r="AC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72" ht="21.75" customHeight="1">
      <c r="J9" s="334"/>
    </row>
    <row r="10" spans="1:72" ht="21.75" customHeight="1"/>
    <row r="11" spans="1:72" ht="21.75" customHeight="1">
      <c r="L11" s="751"/>
      <c r="M11" s="1027" t="s">
        <v>979</v>
      </c>
      <c r="N11" s="677"/>
    </row>
    <row r="12" spans="1:72" ht="21.75" customHeight="1">
      <c r="M12" s="314" t="s">
        <v>975</v>
      </c>
      <c r="N12" s="314" t="s">
        <v>976</v>
      </c>
      <c r="O12" s="407">
        <v>245886.34</v>
      </c>
    </row>
    <row r="13" spans="1:72" ht="21.75" customHeight="1">
      <c r="M13" s="314"/>
      <c r="N13" s="314" t="s">
        <v>977</v>
      </c>
      <c r="O13" s="407">
        <v>393832.94999999995</v>
      </c>
    </row>
    <row r="14" spans="1:72" ht="21.75" customHeight="1">
      <c r="M14" s="314"/>
      <c r="N14" s="462" t="s">
        <v>770</v>
      </c>
      <c r="O14" s="407">
        <v>639719.28999999992</v>
      </c>
    </row>
    <row r="15" spans="1:72" ht="21.75" customHeight="1">
      <c r="M15" s="55"/>
      <c r="N15" s="462" t="s">
        <v>777</v>
      </c>
      <c r="O15" s="1030">
        <v>777294</v>
      </c>
    </row>
    <row r="16" spans="1:72" ht="21.75" customHeight="1">
      <c r="M16" s="55"/>
      <c r="N16" s="462"/>
    </row>
    <row r="17" spans="13:15" ht="21.75" customHeight="1">
      <c r="M17" s="314" t="s">
        <v>980</v>
      </c>
      <c r="N17" s="462" t="s">
        <v>981</v>
      </c>
      <c r="O17" s="407">
        <v>639719.29</v>
      </c>
    </row>
    <row r="18" spans="13:15" ht="21.75" customHeight="1">
      <c r="M18" s="55"/>
      <c r="N18" s="462" t="s">
        <v>777</v>
      </c>
      <c r="O18" s="1030">
        <v>778529</v>
      </c>
    </row>
    <row r="19" spans="13:15" ht="21.75" customHeight="1">
      <c r="M19" s="336"/>
      <c r="N19" s="53"/>
    </row>
    <row r="20" spans="13:15" ht="21.75" customHeight="1">
      <c r="M20" s="336" t="s">
        <v>1277</v>
      </c>
      <c r="N20" s="462" t="s">
        <v>1276</v>
      </c>
      <c r="O20" s="407">
        <v>187390.35</v>
      </c>
    </row>
    <row r="21" spans="13:15" ht="21.75" customHeight="1">
      <c r="M21" s="336"/>
      <c r="N21" s="462" t="s">
        <v>777</v>
      </c>
      <c r="O21" s="1030">
        <v>777294</v>
      </c>
    </row>
    <row r="22" spans="13:15" ht="21.75" customHeight="1">
      <c r="M22" s="336"/>
      <c r="N22" s="462" t="s">
        <v>1278</v>
      </c>
      <c r="O22" s="407">
        <v>440628.3899999999</v>
      </c>
    </row>
    <row r="23" spans="13:15" ht="21.75" customHeight="1"/>
    <row r="24" spans="13:15" ht="21.75" customHeight="1"/>
    <row r="25" spans="13:15" ht="21.75" customHeight="1"/>
    <row r="26" spans="13:15" ht="21.75" customHeight="1"/>
  </sheetData>
  <sheetProtection password="C61B" sheet="1" objects="1" scenarios="1"/>
  <customSheetViews>
    <customSheetView guid="{9B4B0DAB-FAB9-4E24-9A0E-9A6ECAA72FED}" topLeftCell="E4">
      <selection activeCell="I37" sqref="I37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4">
    <dataValidation type="list" allowBlank="1" showInputMessage="1" showErrorMessage="1" sqref="H5">
      <formula1>INDIRECT($H5&amp;"Gas")</formula1>
    </dataValidation>
    <dataValidation type="decimal" operator="greaterThan" allowBlank="1" showInputMessage="1" showErrorMessage="1" errorTitle="Overhead" error="Overhead must be greater than zero." sqref="O5">
      <formula1>0</formula1>
    </dataValidation>
    <dataValidation type="decimal" operator="greaterThanOrEqual" allowBlank="1" errorTitle="Units Offered" error="Number of units must be greater than zero." sqref="I5">
      <formula1>0</formula1>
    </dataValidation>
    <dataValidation type="decimal" operator="greaterThan" allowBlank="1" showInputMessage="1" showErrorMessage="1" errorTitle="Measure Life" error="Measure Life must be greater than zero." sqref="F5">
      <formula1>0</formula1>
    </dataValidation>
  </dataValidations>
  <hyperlinks>
    <hyperlink ref="A1" location="'Gas CE'!A1" display="Rtn to Summary"/>
  </hyperlinks>
  <pageMargins left="0.44" right="0.24" top="0.75" bottom="0.75" header="0.3" footer="0.3"/>
  <pageSetup paperSize="3" scale="45" orientation="landscape" r:id="rId3"/>
  <legacyDrawing r:id="rId4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V26"/>
  <sheetViews>
    <sheetView workbookViewId="0">
      <pane xSplit="1" ySplit="1" topLeftCell="B2" activePane="bottomRight" state="frozen"/>
      <selection pane="topRight"/>
      <selection pane="bottomLeft"/>
      <selection pane="bottomRight" activeCell="H20" sqref="H20"/>
    </sheetView>
  </sheetViews>
  <sheetFormatPr defaultColWidth="9.109375" defaultRowHeight="14.4"/>
  <cols>
    <col min="1" max="1" width="9.109375" style="2121"/>
    <col min="2" max="2" width="11.109375" style="1192" customWidth="1"/>
    <col min="3" max="3" width="30.88671875" style="1192" customWidth="1"/>
    <col min="4" max="4" width="28.109375" style="1192" customWidth="1"/>
    <col min="5" max="5" width="25.109375" style="1192" customWidth="1"/>
    <col min="6" max="6" width="11.88671875" style="1192" customWidth="1"/>
    <col min="7" max="7" width="13.33203125" style="1192" hidden="1" customWidth="1"/>
    <col min="8" max="8" width="23.5546875" style="1192" customWidth="1"/>
    <col min="9" max="9" width="11.44140625" style="1192" customWidth="1"/>
    <col min="10" max="10" width="14.6640625" style="1192" customWidth="1"/>
    <col min="11" max="11" width="14.88671875" style="2353" customWidth="1"/>
    <col min="12" max="12" width="16.33203125" style="2353" customWidth="1"/>
    <col min="13" max="13" width="11.44140625" style="2353" customWidth="1"/>
    <col min="14" max="14" width="14.6640625" style="1192" customWidth="1"/>
    <col min="15" max="15" width="16.44140625" style="2353" customWidth="1"/>
    <col min="16" max="17" width="14.6640625" style="2353" customWidth="1"/>
    <col min="18" max="18" width="16.88671875" style="2353" customWidth="1"/>
    <col min="19" max="22" width="14.6640625" style="2353" customWidth="1"/>
    <col min="23" max="26" width="14.109375" style="2353" customWidth="1"/>
    <col min="27" max="28" width="18.33203125" style="2353" customWidth="1"/>
    <col min="29" max="29" width="12.33203125" style="2121" customWidth="1"/>
    <col min="30" max="30" width="12.6640625" style="1192" customWidth="1"/>
    <col min="31" max="33" width="9.109375" style="1192"/>
    <col min="34" max="34" width="10.88671875" style="2121" customWidth="1"/>
    <col min="35" max="74" width="9.109375" style="2121"/>
    <col min="75" max="16384" width="9.109375" style="1192"/>
  </cols>
  <sheetData>
    <row r="1" spans="1:74" ht="28.8">
      <c r="A1" s="2050" t="s">
        <v>206</v>
      </c>
      <c r="B1" s="1192" t="s">
        <v>960</v>
      </c>
    </row>
    <row r="2" spans="1:74">
      <c r="B2" s="1199" t="s">
        <v>176</v>
      </c>
      <c r="C2" s="1200">
        <f>'Gas CE'!C2</f>
        <v>7.8E-2</v>
      </c>
      <c r="D2" s="1200"/>
      <c r="E2" s="1200"/>
    </row>
    <row r="3" spans="1:74" s="2212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H3" s="2192"/>
    </row>
    <row r="4" spans="1:74" ht="58.2" thickBot="1">
      <c r="A4" s="2354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</row>
    <row r="5" spans="1:74" s="2363" customFormat="1" ht="15" thickBot="1">
      <c r="A5" s="2121"/>
      <c r="B5" s="2355" t="s">
        <v>133</v>
      </c>
      <c r="C5" s="2356"/>
      <c r="D5" s="2121" t="s">
        <v>301</v>
      </c>
      <c r="E5" s="2121"/>
      <c r="F5" s="2121">
        <v>24</v>
      </c>
      <c r="G5" s="1340">
        <f>(N5/$N$6)*F5</f>
        <v>24</v>
      </c>
      <c r="H5" s="2357" t="s">
        <v>112</v>
      </c>
      <c r="I5" s="1928">
        <v>1</v>
      </c>
      <c r="J5" s="2358">
        <v>114935</v>
      </c>
      <c r="K5" s="2353">
        <v>270483</v>
      </c>
      <c r="L5" s="2353">
        <v>295462</v>
      </c>
      <c r="M5" s="2359">
        <f>IF(L5&gt;K5,L5-K5,0)</f>
        <v>24979</v>
      </c>
      <c r="N5" s="2358">
        <f>J5*I5</f>
        <v>114935</v>
      </c>
      <c r="O5" s="2353"/>
      <c r="P5" s="2353">
        <v>37763.409999999996</v>
      </c>
      <c r="Q5" s="2360">
        <f>K5*I5</f>
        <v>270483</v>
      </c>
      <c r="R5" s="2360">
        <f>S5-Q5</f>
        <v>24979</v>
      </c>
      <c r="S5" s="2353">
        <v>295462</v>
      </c>
      <c r="T5" s="2361"/>
      <c r="U5" s="2360">
        <v>308246.40999999997</v>
      </c>
      <c r="V5" s="2360">
        <v>333225.40999999997</v>
      </c>
      <c r="W5" s="2360"/>
      <c r="X5" s="2360"/>
      <c r="Y5" s="2360"/>
      <c r="Z5" s="2360">
        <f>-PV(Discount_Rate,F5,W5)</f>
        <v>0</v>
      </c>
      <c r="AA5" s="2362">
        <f>IF(N5=0,0,(HLOOKUP(H5,ACGas_2014_2015,F5+1,FALSE)))</f>
        <v>10.4471574446525</v>
      </c>
      <c r="AB5" s="2360">
        <f>AA5*N5</f>
        <v>1200744.0409011352</v>
      </c>
      <c r="AC5" s="1296"/>
      <c r="AD5" s="1296"/>
    </row>
    <row r="6" spans="1:74" s="2297" customFormat="1" ht="15" thickBot="1">
      <c r="A6" s="1869"/>
      <c r="B6" s="2169"/>
      <c r="C6" s="2170" t="s">
        <v>169</v>
      </c>
      <c r="D6" s="2170"/>
      <c r="E6" s="2170"/>
      <c r="F6" s="2170">
        <v>24</v>
      </c>
      <c r="G6" s="2170" t="e">
        <f>SUM(#REF!)</f>
        <v>#REF!</v>
      </c>
      <c r="H6" s="2170"/>
      <c r="I6" s="2170"/>
      <c r="J6" s="2364"/>
      <c r="K6" s="2365"/>
      <c r="L6" s="2365"/>
      <c r="M6" s="2365"/>
      <c r="N6" s="2364">
        <f t="shared" ref="N6:Z6" si="0">SUM(N5:N5)</f>
        <v>114935</v>
      </c>
      <c r="O6" s="2366">
        <f t="shared" si="0"/>
        <v>0</v>
      </c>
      <c r="P6" s="2366">
        <f t="shared" si="0"/>
        <v>37763.409999999996</v>
      </c>
      <c r="Q6" s="2366">
        <f t="shared" si="0"/>
        <v>270483</v>
      </c>
      <c r="R6" s="2366">
        <f>S6-Q6</f>
        <v>24979</v>
      </c>
      <c r="S6" s="2366">
        <f t="shared" si="0"/>
        <v>295462</v>
      </c>
      <c r="T6" s="2366">
        <f t="shared" si="0"/>
        <v>0</v>
      </c>
      <c r="U6" s="2366">
        <f>P6+Q6</f>
        <v>308246.40999999997</v>
      </c>
      <c r="V6" s="2366">
        <f>P6+T6+S6</f>
        <v>333225.40999999997</v>
      </c>
      <c r="W6" s="2366">
        <f t="shared" si="0"/>
        <v>0</v>
      </c>
      <c r="X6" s="2366">
        <f>U6/(1+Discount_Rate)^1</f>
        <v>285942.86641929497</v>
      </c>
      <c r="Y6" s="2366">
        <f>V6/(1+Discount_Rate)^1</f>
        <v>309114.48051948048</v>
      </c>
      <c r="Z6" s="2366">
        <f t="shared" si="0"/>
        <v>0</v>
      </c>
      <c r="AA6" s="2366"/>
      <c r="AB6" s="2366">
        <f>SUM(AB5:AB5)</f>
        <v>1200744.0409011352</v>
      </c>
      <c r="AC6" s="2218">
        <f>(AB6)/X6</f>
        <v>4.1992446111259616</v>
      </c>
      <c r="AD6" s="2218">
        <f>(AB6*1.1+Z6)/Y6</f>
        <v>4.2729102912667027</v>
      </c>
      <c r="AH6" s="1869"/>
      <c r="AI6" s="1869"/>
      <c r="AJ6" s="1869"/>
      <c r="AK6" s="1869"/>
      <c r="AL6" s="1869"/>
      <c r="AM6" s="1869"/>
      <c r="AN6" s="1869"/>
      <c r="AO6" s="1869"/>
      <c r="AP6" s="1869"/>
      <c r="AQ6" s="1869"/>
      <c r="AR6" s="1869"/>
      <c r="AS6" s="1869"/>
      <c r="AT6" s="1869"/>
      <c r="AU6" s="1869"/>
      <c r="AV6" s="1869"/>
      <c r="AW6" s="1869"/>
      <c r="AX6" s="1869"/>
      <c r="AY6" s="1869"/>
      <c r="AZ6" s="1869"/>
      <c r="BA6" s="1869"/>
      <c r="BB6" s="1869"/>
      <c r="BC6" s="1869"/>
      <c r="BD6" s="1869"/>
      <c r="BE6" s="1869"/>
      <c r="BF6" s="1869"/>
      <c r="BG6" s="1869"/>
      <c r="BH6" s="1869"/>
      <c r="BI6" s="1869"/>
      <c r="BJ6" s="1869"/>
      <c r="BK6" s="1869"/>
      <c r="BL6" s="1869"/>
      <c r="BM6" s="1869"/>
      <c r="BN6" s="1869"/>
      <c r="BO6" s="1869"/>
      <c r="BP6" s="1869"/>
      <c r="BQ6" s="1869"/>
      <c r="BR6" s="1869"/>
      <c r="BS6" s="1869"/>
      <c r="BT6" s="1869"/>
      <c r="BU6" s="1869"/>
      <c r="BV6" s="1869"/>
    </row>
    <row r="8" spans="1:74" s="1193" customFormat="1">
      <c r="A8" s="1198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E8" s="1198"/>
      <c r="AF8" s="1198"/>
      <c r="AG8" s="1198"/>
      <c r="AH8" s="1198"/>
      <c r="AI8" s="1198"/>
      <c r="AJ8" s="1198"/>
      <c r="AK8" s="1198"/>
      <c r="AL8" s="1198"/>
      <c r="AM8" s="1198"/>
      <c r="AN8" s="1198"/>
      <c r="AO8" s="1198"/>
      <c r="AP8" s="1198"/>
      <c r="AQ8" s="1198"/>
      <c r="AR8" s="1198"/>
      <c r="AS8" s="1198"/>
      <c r="AT8" s="1198"/>
    </row>
    <row r="9" spans="1:74" ht="21" customHeight="1"/>
    <row r="10" spans="1:74" ht="21" customHeight="1"/>
    <row r="11" spans="1:74" ht="21" customHeight="1">
      <c r="M11" s="1404" t="s">
        <v>979</v>
      </c>
      <c r="N11" s="1953"/>
    </row>
    <row r="12" spans="1:74" ht="21" customHeight="1">
      <c r="M12" s="1195" t="s">
        <v>975</v>
      </c>
      <c r="N12" s="1195" t="s">
        <v>976</v>
      </c>
      <c r="O12" s="2353">
        <v>270483</v>
      </c>
    </row>
    <row r="13" spans="1:74" ht="21" customHeight="1">
      <c r="M13" s="1195"/>
      <c r="N13" s="1195" t="s">
        <v>977</v>
      </c>
      <c r="O13" s="2353">
        <v>37763.409999999996</v>
      </c>
    </row>
    <row r="14" spans="1:74" ht="21" customHeight="1">
      <c r="M14" s="1195"/>
      <c r="N14" s="1194" t="s">
        <v>770</v>
      </c>
      <c r="O14" s="2353">
        <v>308246.40999999997</v>
      </c>
    </row>
    <row r="15" spans="1:74" ht="21" customHeight="1">
      <c r="M15" s="1193"/>
      <c r="N15" s="1194" t="s">
        <v>777</v>
      </c>
      <c r="O15" s="2367">
        <v>114935</v>
      </c>
    </row>
    <row r="16" spans="1:74" ht="21" customHeight="1">
      <c r="M16" s="1193"/>
      <c r="N16" s="1194"/>
    </row>
    <row r="17" spans="13:15" ht="21" customHeight="1">
      <c r="M17" s="1195" t="s">
        <v>980</v>
      </c>
      <c r="N17" s="1194" t="s">
        <v>981</v>
      </c>
      <c r="O17" s="2353">
        <v>308246.40999999997</v>
      </c>
    </row>
    <row r="18" spans="13:15" ht="21" customHeight="1">
      <c r="M18" s="1193"/>
      <c r="N18" s="1194" t="s">
        <v>777</v>
      </c>
      <c r="O18" s="2367">
        <v>114935</v>
      </c>
    </row>
    <row r="19" spans="13:15" ht="21" customHeight="1"/>
    <row r="20" spans="13:15" ht="21" customHeight="1">
      <c r="M20" s="2353" t="s">
        <v>1277</v>
      </c>
      <c r="N20" s="1194" t="s">
        <v>1276</v>
      </c>
      <c r="O20" s="2353">
        <v>270483</v>
      </c>
    </row>
    <row r="21" spans="13:15" ht="21" customHeight="1">
      <c r="N21" s="1194" t="s">
        <v>777</v>
      </c>
      <c r="O21" s="2367">
        <v>114935</v>
      </c>
    </row>
    <row r="22" spans="13:15" ht="21" customHeight="1">
      <c r="N22" s="1194" t="s">
        <v>1278</v>
      </c>
      <c r="O22" s="2353">
        <v>295462</v>
      </c>
    </row>
    <row r="23" spans="13:15" ht="21" customHeight="1"/>
    <row r="24" spans="13:15" ht="21" customHeight="1"/>
    <row r="25" spans="13:15" ht="21" customHeight="1"/>
    <row r="26" spans="13:15" ht="21" customHeight="1"/>
  </sheetData>
  <sheetProtection password="C61B" sheet="1" objects="1" scenarios="1"/>
  <customSheetViews>
    <customSheetView guid="{9B4B0DAB-FAB9-4E24-9A0E-9A6ECAA72FED}" topLeftCell="E1">
      <selection activeCell="O12" sqref="O12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1">
    <dataValidation type="list" allowBlank="1" showInputMessage="1" showErrorMessage="1" sqref="H5">
      <formula1>INDIRECT($E5&amp;"Gas")</formula1>
    </dataValidation>
  </dataValidations>
  <hyperlinks>
    <hyperlink ref="A1" location="'Gas CE'!A1" display="Rtn to Summary"/>
  </hyperlinks>
  <pageMargins left="0.43" right="0.21" top="0.75" bottom="0.75" header="0.3" footer="0.3"/>
  <pageSetup paperSize="3" scale="45" orientation="landscape"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BT27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M23" sqref="M23"/>
    </sheetView>
  </sheetViews>
  <sheetFormatPr defaultColWidth="9.109375" defaultRowHeight="13.2"/>
  <cols>
    <col min="1" max="1" width="9.109375" style="195"/>
    <col min="2" max="2" width="10.88671875" style="165" customWidth="1"/>
    <col min="3" max="3" width="18.44140625" style="165" customWidth="1"/>
    <col min="4" max="4" width="22.6640625" style="165" customWidth="1"/>
    <col min="5" max="5" width="36" style="165" customWidth="1"/>
    <col min="6" max="6" width="12.44140625" style="165" customWidth="1"/>
    <col min="7" max="7" width="13.33203125" style="165" customWidth="1"/>
    <col min="8" max="8" width="24.88671875" style="165" customWidth="1"/>
    <col min="9" max="9" width="11.44140625" style="165" customWidth="1"/>
    <col min="10" max="10" width="14.33203125" style="360" customWidth="1"/>
    <col min="11" max="11" width="14.88671875" style="469" customWidth="1"/>
    <col min="12" max="12" width="16.33203125" style="469" customWidth="1"/>
    <col min="13" max="13" width="23.33203125" style="469" customWidth="1"/>
    <col min="14" max="14" width="14.6640625" style="360" customWidth="1"/>
    <col min="15" max="15" width="24" style="469" customWidth="1"/>
    <col min="16" max="17" width="14.6640625" style="469" customWidth="1"/>
    <col min="18" max="18" width="16.88671875" style="469" customWidth="1"/>
    <col min="19" max="22" width="14.6640625" style="469" customWidth="1"/>
    <col min="23" max="26" width="14.109375" style="469" customWidth="1"/>
    <col min="27" max="28" width="18.33203125" style="469" customWidth="1"/>
    <col min="29" max="29" width="13" style="195" customWidth="1"/>
    <col min="30" max="30" width="12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72" ht="26.4">
      <c r="A1" s="318" t="s">
        <v>206</v>
      </c>
      <c r="B1" s="243" t="s">
        <v>959</v>
      </c>
      <c r="C1" s="243"/>
      <c r="D1" s="243"/>
    </row>
    <row r="2" spans="1:72">
      <c r="B2" s="343" t="s">
        <v>176</v>
      </c>
      <c r="C2" s="343"/>
      <c r="D2" s="343"/>
      <c r="E2" s="344">
        <f>'Gas CE'!C2</f>
        <v>7.8E-2</v>
      </c>
    </row>
    <row r="3" spans="1:72" s="319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  <c r="AF3" s="470"/>
    </row>
    <row r="4" spans="1:72" ht="41.4">
      <c r="A4" s="957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1487</v>
      </c>
      <c r="I4" s="412" t="s">
        <v>40</v>
      </c>
      <c r="J4" s="430" t="s">
        <v>1273</v>
      </c>
      <c r="K4" s="413" t="s">
        <v>45</v>
      </c>
      <c r="L4" s="413" t="s">
        <v>47</v>
      </c>
      <c r="M4" s="413" t="s">
        <v>79</v>
      </c>
      <c r="N4" s="430" t="s">
        <v>1274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1360</v>
      </c>
      <c r="AB4" s="412" t="s">
        <v>1361</v>
      </c>
      <c r="AC4" s="412" t="s">
        <v>83</v>
      </c>
      <c r="AD4" s="412" t="s">
        <v>6</v>
      </c>
    </row>
    <row r="5" spans="1:72" s="574" customFormat="1">
      <c r="A5" s="195"/>
      <c r="B5" s="863" t="s">
        <v>213</v>
      </c>
      <c r="C5" s="2368"/>
      <c r="D5" s="2370"/>
      <c r="E5" s="1795" t="s">
        <v>1325</v>
      </c>
      <c r="F5" s="2371">
        <v>17</v>
      </c>
      <c r="G5" s="2372"/>
      <c r="H5" s="2373" t="s">
        <v>112</v>
      </c>
      <c r="I5" s="2374">
        <v>1</v>
      </c>
      <c r="J5" s="2375">
        <v>775638</v>
      </c>
      <c r="K5" s="2376"/>
      <c r="L5" s="2377"/>
      <c r="M5" s="2378">
        <f>IF(L5&gt;K5,L5-K5,0)</f>
        <v>0</v>
      </c>
      <c r="N5" s="2379">
        <f>J5*I5</f>
        <v>775638</v>
      </c>
      <c r="O5" s="2380"/>
      <c r="P5" s="2378"/>
      <c r="Q5" s="2378">
        <f>K5*I5</f>
        <v>0</v>
      </c>
      <c r="R5" s="2378"/>
      <c r="S5" s="2377"/>
      <c r="T5" s="1755">
        <v>0</v>
      </c>
      <c r="U5" s="2378"/>
      <c r="V5" s="2378"/>
      <c r="W5" s="2378"/>
      <c r="X5" s="2378"/>
      <c r="Y5" s="2378"/>
      <c r="Z5" s="2378">
        <f>-PV(Discount_Rate,F5,W5)</f>
        <v>0</v>
      </c>
      <c r="AA5" s="2378">
        <f>IF(N5=0,0,(HLOOKUP(H5,ACGas_2014_2015,F5+1,FALSE)))</f>
        <v>8.4046083351922505</v>
      </c>
      <c r="AB5" s="2378">
        <f>AA5*N5</f>
        <v>6518933.599891847</v>
      </c>
      <c r="AC5" s="1757"/>
      <c r="AD5" s="1162"/>
    </row>
    <row r="6" spans="1:72" s="574" customFormat="1">
      <c r="A6" s="195"/>
      <c r="B6" s="1060"/>
      <c r="C6" s="2369"/>
      <c r="D6" s="2381"/>
      <c r="E6" s="1823" t="s">
        <v>1326</v>
      </c>
      <c r="F6" s="2382">
        <v>17</v>
      </c>
      <c r="G6" s="2383"/>
      <c r="H6" s="2384" t="s">
        <v>112</v>
      </c>
      <c r="I6" s="2385">
        <v>1</v>
      </c>
      <c r="J6" s="2386">
        <v>17375</v>
      </c>
      <c r="K6" s="2387"/>
      <c r="L6" s="2388"/>
      <c r="M6" s="2389">
        <f>IF(L6&gt;K6,L6-K6,0)</f>
        <v>0</v>
      </c>
      <c r="N6" s="2390">
        <f>J6*I6</f>
        <v>17375</v>
      </c>
      <c r="O6" s="2391"/>
      <c r="P6" s="2389"/>
      <c r="Q6" s="2389"/>
      <c r="R6" s="2389"/>
      <c r="S6" s="2388"/>
      <c r="T6" s="1781"/>
      <c r="U6" s="2389"/>
      <c r="V6" s="2389"/>
      <c r="W6" s="2389"/>
      <c r="X6" s="2389"/>
      <c r="Y6" s="2389"/>
      <c r="Z6" s="2389">
        <f>-PV(Discount_Rate,F6,W6)</f>
        <v>0</v>
      </c>
      <c r="AA6" s="2389">
        <f>IF(N6=0,0,(HLOOKUP(H6,ACGas_2014_2015,F6+1,FALSE)))</f>
        <v>8.4046083351922505</v>
      </c>
      <c r="AB6" s="2389">
        <f>AA6*N6</f>
        <v>146030.06982396534</v>
      </c>
      <c r="AC6" s="1783"/>
      <c r="AD6" s="1191"/>
    </row>
    <row r="7" spans="1:72" s="499" customFormat="1">
      <c r="A7" s="376"/>
      <c r="B7" s="582"/>
      <c r="C7" s="583"/>
      <c r="D7" s="583"/>
      <c r="E7" s="584" t="s">
        <v>168</v>
      </c>
      <c r="F7" s="584"/>
      <c r="G7" s="585">
        <v>17</v>
      </c>
      <c r="H7" s="584"/>
      <c r="I7" s="584"/>
      <c r="J7" s="586">
        <f>SUM(J5:J6)</f>
        <v>793013</v>
      </c>
      <c r="K7" s="586"/>
      <c r="L7" s="587">
        <f>SUM(L5:L6)</f>
        <v>0</v>
      </c>
      <c r="M7" s="587">
        <f>SUM(M5:M6)</f>
        <v>0</v>
      </c>
      <c r="N7" s="586">
        <f>SUM(N5:N6)</f>
        <v>793013</v>
      </c>
      <c r="O7" s="587">
        <f t="shared" ref="O7:T7" si="0">SUM(O5:O5)</f>
        <v>0</v>
      </c>
      <c r="P7" s="1062">
        <v>407765.76999999996</v>
      </c>
      <c r="Q7" s="1062">
        <v>2103387.77</v>
      </c>
      <c r="R7" s="587">
        <f>S7-Q7</f>
        <v>1679745.15</v>
      </c>
      <c r="S7" s="587">
        <v>3783132.92</v>
      </c>
      <c r="T7" s="587">
        <f t="shared" si="0"/>
        <v>0</v>
      </c>
      <c r="U7" s="587">
        <f>P7+Q7</f>
        <v>2511153.54</v>
      </c>
      <c r="V7" s="587">
        <f>P7+T7+S7</f>
        <v>4190898.69</v>
      </c>
      <c r="W7" s="587">
        <f>SUM(W5:W6)</f>
        <v>0</v>
      </c>
      <c r="X7" s="587">
        <f>U7/(1+Discount_Rate)^1</f>
        <v>2329455.9740259741</v>
      </c>
      <c r="Y7" s="587">
        <f>V7/(1+Discount_Rate)^1</f>
        <v>3887661.1224489794</v>
      </c>
      <c r="Z7" s="587">
        <f>SUM(Z5:Z6)</f>
        <v>0</v>
      </c>
      <c r="AA7" s="587"/>
      <c r="AB7" s="587">
        <f>SUM(AB5:AB6)</f>
        <v>6664963.6697158124</v>
      </c>
      <c r="AC7" s="588">
        <f>(AB7)/X7</f>
        <v>2.8611674760252397</v>
      </c>
      <c r="AD7" s="589">
        <f>(AB7*1.1+Z7)/Y7</f>
        <v>1.8858279581912327</v>
      </c>
      <c r="AF7" s="376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6"/>
      <c r="AT7" s="376"/>
      <c r="AU7" s="376"/>
      <c r="AV7" s="376"/>
      <c r="AW7" s="376"/>
      <c r="AX7" s="376"/>
      <c r="AY7" s="376"/>
      <c r="AZ7" s="376"/>
      <c r="BA7" s="376"/>
      <c r="BB7" s="376"/>
      <c r="BC7" s="376"/>
      <c r="BD7" s="376"/>
      <c r="BE7" s="376"/>
      <c r="BF7" s="376"/>
      <c r="BG7" s="376"/>
      <c r="BH7" s="376"/>
      <c r="BI7" s="376"/>
      <c r="BJ7" s="376"/>
      <c r="BK7" s="376"/>
      <c r="BL7" s="376"/>
      <c r="BM7" s="376"/>
      <c r="BN7" s="376"/>
      <c r="BO7" s="376"/>
      <c r="BP7" s="376"/>
      <c r="BQ7" s="376"/>
      <c r="BR7" s="376"/>
      <c r="BS7" s="376"/>
      <c r="BT7" s="376"/>
    </row>
    <row r="9" spans="1:72" s="199" customFormat="1" ht="13.8">
      <c r="A9" s="196"/>
      <c r="J9" s="462"/>
      <c r="K9" s="314"/>
      <c r="L9" s="314"/>
      <c r="M9" s="314"/>
      <c r="N9" s="462"/>
      <c r="O9" s="314"/>
      <c r="P9" s="314"/>
      <c r="Q9" s="314"/>
      <c r="R9" s="314"/>
      <c r="S9" s="462"/>
      <c r="T9" s="314"/>
      <c r="U9" s="433"/>
      <c r="V9" s="314"/>
      <c r="W9" s="314"/>
      <c r="X9" s="433"/>
      <c r="Y9" s="314"/>
      <c r="Z9" s="314"/>
      <c r="AA9" s="434"/>
      <c r="AB9" s="196"/>
      <c r="AC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</row>
    <row r="10" spans="1:72" ht="19.5" customHeight="1">
      <c r="I10" s="706"/>
      <c r="L10" s="1088"/>
    </row>
    <row r="11" spans="1:72" ht="19.5" customHeight="1">
      <c r="I11" s="706"/>
    </row>
    <row r="12" spans="1:72" ht="19.5" customHeight="1">
      <c r="I12" s="706"/>
      <c r="J12" s="581"/>
      <c r="M12" s="165"/>
    </row>
    <row r="13" spans="1:72" ht="17.399999999999999">
      <c r="M13" s="1027" t="s">
        <v>979</v>
      </c>
      <c r="N13" s="677"/>
    </row>
    <row r="14" spans="1:72" ht="17.399999999999999">
      <c r="M14" s="1027"/>
      <c r="N14" s="677"/>
    </row>
    <row r="15" spans="1:72" ht="17.399999999999999">
      <c r="H15" s="1063" t="s">
        <v>1280</v>
      </c>
      <c r="I15" s="1063" t="s">
        <v>1327</v>
      </c>
      <c r="J15" s="1063" t="s">
        <v>1281</v>
      </c>
      <c r="K15" s="1063" t="s">
        <v>1282</v>
      </c>
      <c r="M15" s="1027"/>
      <c r="N15" s="677"/>
      <c r="O15" s="469" t="s">
        <v>1325</v>
      </c>
      <c r="P15" s="469" t="s">
        <v>1326</v>
      </c>
      <c r="R15" s="469" t="s">
        <v>742</v>
      </c>
    </row>
    <row r="16" spans="1:72" ht="13.8">
      <c r="H16" s="1051" t="s">
        <v>1328</v>
      </c>
      <c r="I16" s="1029">
        <v>775151</v>
      </c>
      <c r="J16" s="1029">
        <v>2069318</v>
      </c>
      <c r="K16" s="1029">
        <v>3682833.19</v>
      </c>
      <c r="M16" s="314" t="s">
        <v>975</v>
      </c>
      <c r="N16" s="314" t="s">
        <v>976</v>
      </c>
      <c r="O16" s="469">
        <v>2069445</v>
      </c>
      <c r="P16" s="469">
        <v>33942.769999999997</v>
      </c>
      <c r="R16" s="469">
        <f>SUM(O16:P16)</f>
        <v>2103387.77</v>
      </c>
    </row>
    <row r="17" spans="8:18" ht="13.8">
      <c r="H17" s="1051" t="s">
        <v>1329</v>
      </c>
      <c r="I17" s="1029">
        <v>487</v>
      </c>
      <c r="J17" s="1029">
        <v>2288</v>
      </c>
      <c r="K17" s="1029">
        <v>2288</v>
      </c>
      <c r="M17" s="314"/>
      <c r="N17" s="314" t="s">
        <v>977</v>
      </c>
      <c r="O17" s="469">
        <v>398469.48999999993</v>
      </c>
      <c r="P17" s="469">
        <v>9296.2800000000007</v>
      </c>
      <c r="R17" s="469">
        <f t="shared" ref="R17:R19" si="1">SUM(O17:P17)</f>
        <v>407765.76999999996</v>
      </c>
    </row>
    <row r="18" spans="8:18" ht="13.8">
      <c r="H18" s="1051" t="s">
        <v>1330</v>
      </c>
      <c r="I18" s="1029">
        <v>17375</v>
      </c>
      <c r="J18" s="1029">
        <v>38225</v>
      </c>
      <c r="K18" s="1029">
        <v>98011.73000000001</v>
      </c>
      <c r="M18" s="314"/>
      <c r="N18" s="462" t="s">
        <v>770</v>
      </c>
      <c r="O18" s="469">
        <v>2467914.4900000007</v>
      </c>
      <c r="P18" s="469">
        <v>43239.049999999996</v>
      </c>
      <c r="R18" s="469">
        <f t="shared" si="1"/>
        <v>2511153.5400000005</v>
      </c>
    </row>
    <row r="19" spans="8:18" ht="14.4">
      <c r="H19" s="1064" t="s">
        <v>1331</v>
      </c>
      <c r="I19" s="1065">
        <v>793013</v>
      </c>
      <c r="J19" s="1065">
        <v>2109831</v>
      </c>
      <c r="K19" s="1065">
        <v>3783132.92</v>
      </c>
      <c r="M19" s="55"/>
      <c r="N19" s="462" t="s">
        <v>777</v>
      </c>
      <c r="O19" s="595">
        <v>775638</v>
      </c>
      <c r="P19" s="595">
        <v>17375</v>
      </c>
      <c r="Q19" s="595"/>
      <c r="R19" s="595">
        <f t="shared" si="1"/>
        <v>793013</v>
      </c>
    </row>
    <row r="20" spans="8:18" ht="13.8">
      <c r="M20" s="55"/>
      <c r="N20" s="462"/>
    </row>
    <row r="21" spans="8:18" ht="13.8">
      <c r="M21" s="314" t="s">
        <v>980</v>
      </c>
      <c r="N21" s="462" t="s">
        <v>981</v>
      </c>
      <c r="O21" s="469">
        <v>2511153.54</v>
      </c>
    </row>
    <row r="22" spans="8:18" ht="13.8">
      <c r="M22" s="55"/>
      <c r="N22" s="462" t="s">
        <v>777</v>
      </c>
      <c r="O22" s="595">
        <v>793013</v>
      </c>
    </row>
    <row r="26" spans="8:18">
      <c r="N26" s="360" t="s">
        <v>1325</v>
      </c>
      <c r="O26" s="469">
        <v>775638</v>
      </c>
    </row>
    <row r="27" spans="8:18">
      <c r="N27" s="360" t="s">
        <v>1326</v>
      </c>
      <c r="O27" s="469">
        <v>17375</v>
      </c>
    </row>
  </sheetData>
  <sheetProtection password="C61B" sheet="1" objects="1" scenarios="1"/>
  <customSheetViews>
    <customSheetView guid="{9B4B0DAB-FAB9-4E24-9A0E-9A6ECAA72FED}" topLeftCell="R1">
      <selection activeCell="I29" sqref="I29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4">
    <dataValidation type="decimal" operator="greaterThanOrEqual" allowBlank="1" errorTitle="Units Offered" error="Number of units must be greater than zero." sqref="I5:I6">
      <formula1>0</formula1>
    </dataValidation>
    <dataValidation type="decimal" operator="greaterThan" allowBlank="1" showInputMessage="1" showErrorMessage="1" errorTitle="Overhead" error="Overhead must be greater than zero." sqref="O5:O6">
      <formula1>0</formula1>
    </dataValidation>
    <dataValidation type="list" allowBlank="1" showInputMessage="1" showErrorMessage="1" sqref="H5:H6">
      <formula1>INDIRECT($E5&amp;"Gas")</formula1>
    </dataValidation>
    <dataValidation type="decimal" operator="greaterThan" allowBlank="1" showInputMessage="1" showErrorMessage="1" errorTitle="Measure Life" error="Measure Life must be greater than zero." sqref="F5:F6">
      <formula1>0</formula1>
    </dataValidation>
  </dataValidations>
  <hyperlinks>
    <hyperlink ref="A1" location="'Gas CE'!A1" display="Rtn to Summary"/>
  </hyperlinks>
  <pageMargins left="0.44" right="0.23" top="0.75" bottom="0.75" header="0.3" footer="0.3"/>
  <pageSetup paperSize="17" scale="36" orientation="landscape" r:id="rId3"/>
  <ignoredErrors>
    <ignoredError sqref="N7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SN56"/>
  <sheetViews>
    <sheetView zoomScaleNormal="100" workbookViewId="0">
      <pane ySplit="4" topLeftCell="A5" activePane="bottomLeft" state="frozen"/>
      <selection pane="bottomLeft" activeCell="Y27" sqref="Y27"/>
    </sheetView>
  </sheetViews>
  <sheetFormatPr defaultColWidth="9.109375" defaultRowHeight="13.8"/>
  <cols>
    <col min="1" max="1" width="9.109375" style="196"/>
    <col min="2" max="4" width="12.88671875" style="199" customWidth="1"/>
    <col min="5" max="5" width="36.44140625" style="199" customWidth="1"/>
    <col min="6" max="6" width="18.6640625" style="199" customWidth="1"/>
    <col min="7" max="7" width="11.109375" style="199" customWidth="1"/>
    <col min="8" max="8" width="20.6640625" style="199" customWidth="1"/>
    <col min="9" max="9" width="15.88671875" style="199" customWidth="1"/>
    <col min="10" max="10" width="16.5546875" style="462" customWidth="1"/>
    <col min="11" max="11" width="19.109375" style="314" customWidth="1"/>
    <col min="12" max="12" width="18" style="314" customWidth="1"/>
    <col min="13" max="13" width="23.88671875" style="314" customWidth="1"/>
    <col min="14" max="14" width="18.6640625" style="462" customWidth="1"/>
    <col min="15" max="15" width="20.33203125" style="314" customWidth="1"/>
    <col min="16" max="16" width="16.5546875" style="314" customWidth="1"/>
    <col min="17" max="17" width="16.109375" style="314" customWidth="1"/>
    <col min="18" max="18" width="21.109375" style="314" customWidth="1"/>
    <col min="19" max="19" width="19.6640625" style="314" customWidth="1"/>
    <col min="20" max="20" width="14.6640625" style="314" customWidth="1"/>
    <col min="21" max="21" width="17.6640625" style="433" customWidth="1"/>
    <col min="22" max="22" width="14.33203125" style="314" customWidth="1"/>
    <col min="23" max="23" width="14.109375" style="314" customWidth="1"/>
    <col min="24" max="24" width="17.5546875" style="433" customWidth="1"/>
    <col min="25" max="25" width="17.44140625" style="314" customWidth="1"/>
    <col min="26" max="26" width="14.109375" style="314" customWidth="1"/>
    <col min="27" max="27" width="10.109375" style="434" customWidth="1"/>
    <col min="28" max="28" width="18.5546875" style="196" customWidth="1"/>
    <col min="29" max="29" width="12.88671875" style="196" customWidth="1"/>
    <col min="30" max="30" width="10.6640625" style="199" customWidth="1"/>
    <col min="31" max="46" width="9.109375" style="196"/>
    <col min="47" max="16384" width="9.109375" style="199"/>
  </cols>
  <sheetData>
    <row r="1" spans="1:46" ht="27">
      <c r="A1" s="318" t="s">
        <v>206</v>
      </c>
      <c r="B1" s="1192" t="s">
        <v>916</v>
      </c>
      <c r="C1" s="1192"/>
      <c r="D1" s="1192"/>
      <c r="E1" s="1193"/>
      <c r="F1" s="1193"/>
      <c r="G1" s="1193"/>
      <c r="H1" s="1193"/>
      <c r="I1" s="1193"/>
      <c r="J1" s="1194"/>
      <c r="K1" s="1195"/>
      <c r="L1" s="1195"/>
      <c r="M1" s="1195"/>
      <c r="N1" s="1194"/>
      <c r="O1" s="1195"/>
      <c r="P1" s="1195"/>
      <c r="Q1" s="1195"/>
      <c r="R1" s="1195"/>
      <c r="S1" s="1195"/>
      <c r="T1" s="1195"/>
      <c r="U1" s="1196"/>
      <c r="V1" s="1195"/>
      <c r="W1" s="1195"/>
      <c r="X1" s="1196"/>
      <c r="Y1" s="1195"/>
      <c r="Z1" s="1195"/>
      <c r="AA1" s="1197"/>
      <c r="AB1" s="1198"/>
      <c r="AC1" s="1198"/>
      <c r="AD1" s="1193"/>
    </row>
    <row r="2" spans="1:46" s="55" customFormat="1" ht="14.4">
      <c r="A2" s="54"/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4"/>
      <c r="K2" s="1195"/>
      <c r="L2" s="1195"/>
      <c r="M2" s="1195"/>
      <c r="N2" s="1194"/>
      <c r="O2" s="1195"/>
      <c r="P2" s="1195"/>
      <c r="Q2" s="1195"/>
      <c r="R2" s="1195"/>
      <c r="S2" s="1195"/>
      <c r="T2" s="1195"/>
      <c r="U2" s="1196"/>
      <c r="V2" s="1195"/>
      <c r="W2" s="1195"/>
      <c r="X2" s="1196"/>
      <c r="Y2" s="1195"/>
      <c r="Z2" s="1195"/>
      <c r="AA2" s="1197"/>
      <c r="AB2" s="1198"/>
      <c r="AC2" s="1198"/>
      <c r="AD2" s="1193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</row>
    <row r="3" spans="1:46" s="75" customFormat="1" ht="27" customHeight="1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46" s="55" customFormat="1" ht="43.2">
      <c r="A4" s="54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</row>
    <row r="5" spans="1:46" s="54" customFormat="1" ht="14.4">
      <c r="B5" s="1236" t="s">
        <v>52</v>
      </c>
      <c r="C5" s="1237"/>
      <c r="D5" s="1238"/>
      <c r="E5" s="1239" t="s">
        <v>299</v>
      </c>
      <c r="F5" s="1240">
        <v>6</v>
      </c>
      <c r="G5" s="1241">
        <f t="shared" ref="G5:G38" si="0">(N5/$N$39)*F5</f>
        <v>0.40396889516594686</v>
      </c>
      <c r="H5" s="1239" t="s">
        <v>32</v>
      </c>
      <c r="I5" s="1242">
        <v>315292.84999999998</v>
      </c>
      <c r="J5" s="1242">
        <v>16</v>
      </c>
      <c r="K5" s="1243">
        <v>1.18</v>
      </c>
      <c r="L5" s="1243">
        <v>3</v>
      </c>
      <c r="M5" s="1243">
        <f t="shared" ref="M5:M38" si="1">IF((ABS(L5))&gt;(ABS(K5)), L5-K5,0)</f>
        <v>1.82</v>
      </c>
      <c r="N5" s="1244">
        <f t="shared" ref="N5:N38" si="2">J5*I5</f>
        <v>5044685.5999999996</v>
      </c>
      <c r="O5" s="1245"/>
      <c r="P5" s="1245"/>
      <c r="Q5" s="1246"/>
      <c r="R5" s="1246"/>
      <c r="S5" s="1245">
        <f>L5*I5</f>
        <v>945878.54999999993</v>
      </c>
      <c r="T5" s="1245"/>
      <c r="U5" s="1245"/>
      <c r="V5" s="1245"/>
      <c r="W5" s="1245">
        <v>0</v>
      </c>
      <c r="X5" s="1245"/>
      <c r="Y5" s="1245"/>
      <c r="Z5" s="1247">
        <f t="shared" ref="Z5:Z12" si="3">-PV(Discount_Rate,F5,W5)</f>
        <v>0</v>
      </c>
      <c r="AA5" s="1248">
        <f t="shared" ref="AA5:AA12" si="4">IF(N5=0,0,(HLOOKUP(H5,ACElectric_2014_2015,F5+1,FALSE)))</f>
        <v>0.3833484665139858</v>
      </c>
      <c r="AB5" s="1249">
        <f t="shared" ref="AB5:AB12" si="5">AA5*N5</f>
        <v>1933872.4888051862</v>
      </c>
      <c r="AC5" s="1250"/>
      <c r="AD5" s="1251"/>
    </row>
    <row r="6" spans="1:46" s="54" customFormat="1" ht="14.4">
      <c r="B6" s="1252" t="s">
        <v>52</v>
      </c>
      <c r="C6" s="1214"/>
      <c r="D6" s="1213"/>
      <c r="E6" s="1253" t="s">
        <v>298</v>
      </c>
      <c r="F6" s="1254">
        <v>7</v>
      </c>
      <c r="G6" s="1255">
        <f t="shared" si="0"/>
        <v>0.15031650090010634</v>
      </c>
      <c r="H6" s="1253" t="s">
        <v>32</v>
      </c>
      <c r="I6" s="1256">
        <v>94644.88</v>
      </c>
      <c r="J6" s="1256">
        <v>17</v>
      </c>
      <c r="K6" s="1215">
        <v>2</v>
      </c>
      <c r="L6" s="1215">
        <v>2</v>
      </c>
      <c r="M6" s="1215">
        <f t="shared" si="1"/>
        <v>0</v>
      </c>
      <c r="N6" s="1216">
        <f t="shared" si="2"/>
        <v>1608962.96</v>
      </c>
      <c r="O6" s="1217"/>
      <c r="P6" s="1217"/>
      <c r="Q6" s="1218"/>
      <c r="R6" s="1218"/>
      <c r="S6" s="1217">
        <f t="shared" ref="S6:S12" si="6">L6*I6</f>
        <v>189289.76</v>
      </c>
      <c r="T6" s="1217"/>
      <c r="U6" s="1217"/>
      <c r="V6" s="1217"/>
      <c r="W6" s="1217">
        <v>0</v>
      </c>
      <c r="X6" s="1217"/>
      <c r="Y6" s="1217"/>
      <c r="Z6" s="1219">
        <f t="shared" si="3"/>
        <v>0</v>
      </c>
      <c r="AA6" s="1220">
        <f t="shared" si="4"/>
        <v>0.43988228323801648</v>
      </c>
      <c r="AB6" s="1221">
        <f t="shared" si="5"/>
        <v>707754.30049019738</v>
      </c>
      <c r="AC6" s="1222" t="str">
        <f t="shared" ref="AC6:AC10" si="7">IFERROR(AB6/X6,"")</f>
        <v/>
      </c>
      <c r="AD6" s="1257" t="str">
        <f t="shared" ref="AD6:AD10" si="8">IFERROR(((AB6*1.1)+(Z6))/Y6,"")</f>
        <v/>
      </c>
    </row>
    <row r="7" spans="1:46" s="54" customFormat="1" ht="14.4">
      <c r="B7" s="1252" t="s">
        <v>52</v>
      </c>
      <c r="C7" s="1214"/>
      <c r="D7" s="1213"/>
      <c r="E7" s="1253" t="s">
        <v>294</v>
      </c>
      <c r="F7" s="1254">
        <v>15</v>
      </c>
      <c r="G7" s="1255">
        <f t="shared" si="0"/>
        <v>8.8124462070056947E-2</v>
      </c>
      <c r="H7" s="1253" t="s">
        <v>32</v>
      </c>
      <c r="I7" s="1256">
        <v>18349</v>
      </c>
      <c r="J7" s="1256">
        <v>23.99</v>
      </c>
      <c r="K7" s="1215">
        <v>12</v>
      </c>
      <c r="L7" s="1215">
        <v>15.79</v>
      </c>
      <c r="M7" s="1215">
        <f t="shared" si="1"/>
        <v>3.7899999999999991</v>
      </c>
      <c r="N7" s="1216">
        <f t="shared" si="2"/>
        <v>440192.50999999995</v>
      </c>
      <c r="O7" s="1217"/>
      <c r="P7" s="1217"/>
      <c r="Q7" s="1218"/>
      <c r="R7" s="1218"/>
      <c r="S7" s="1217">
        <f t="shared" si="6"/>
        <v>289730.70999999996</v>
      </c>
      <c r="T7" s="1217"/>
      <c r="U7" s="1217"/>
      <c r="V7" s="1217"/>
      <c r="W7" s="1217">
        <v>0</v>
      </c>
      <c r="X7" s="1217"/>
      <c r="Y7" s="1217"/>
      <c r="Z7" s="1219">
        <f t="shared" si="3"/>
        <v>0</v>
      </c>
      <c r="AA7" s="1220">
        <f t="shared" si="4"/>
        <v>0.80126065856156259</v>
      </c>
      <c r="AB7" s="1221">
        <f t="shared" si="5"/>
        <v>352708.94045646721</v>
      </c>
      <c r="AC7" s="1222" t="str">
        <f t="shared" si="7"/>
        <v/>
      </c>
      <c r="AD7" s="1257" t="str">
        <f t="shared" si="8"/>
        <v/>
      </c>
    </row>
    <row r="8" spans="1:46" s="54" customFormat="1" ht="14.4">
      <c r="B8" s="1252" t="s">
        <v>52</v>
      </c>
      <c r="C8" s="1214"/>
      <c r="D8" s="1213"/>
      <c r="E8" s="1253" t="s">
        <v>292</v>
      </c>
      <c r="F8" s="1254">
        <v>12</v>
      </c>
      <c r="G8" s="1255">
        <f t="shared" si="0"/>
        <v>0.75670711179893013</v>
      </c>
      <c r="H8" s="1253" t="s">
        <v>32</v>
      </c>
      <c r="I8" s="1256">
        <v>350504.91</v>
      </c>
      <c r="J8" s="1256">
        <v>13.48</v>
      </c>
      <c r="K8" s="1215">
        <v>6.5</v>
      </c>
      <c r="L8" s="1215">
        <v>10.11</v>
      </c>
      <c r="M8" s="1215">
        <f t="shared" si="1"/>
        <v>3.6099999999999994</v>
      </c>
      <c r="N8" s="1216">
        <f t="shared" si="2"/>
        <v>4724806.1868000003</v>
      </c>
      <c r="O8" s="1217"/>
      <c r="P8" s="1217"/>
      <c r="Q8" s="1218"/>
      <c r="R8" s="1218"/>
      <c r="S8" s="1217">
        <f t="shared" si="6"/>
        <v>3543604.6400999995</v>
      </c>
      <c r="T8" s="1217"/>
      <c r="U8" s="1217"/>
      <c r="V8" s="1217"/>
      <c r="W8" s="1217">
        <v>0</v>
      </c>
      <c r="X8" s="1217"/>
      <c r="Y8" s="1217"/>
      <c r="Z8" s="1219">
        <f t="shared" si="3"/>
        <v>0</v>
      </c>
      <c r="AA8" s="1220">
        <f t="shared" si="4"/>
        <v>0.68317670063866887</v>
      </c>
      <c r="AB8" s="1221">
        <f t="shared" si="5"/>
        <v>3227877.5018551946</v>
      </c>
      <c r="AC8" s="1222" t="str">
        <f t="shared" si="7"/>
        <v/>
      </c>
      <c r="AD8" s="1257" t="str">
        <f t="shared" si="8"/>
        <v/>
      </c>
    </row>
    <row r="9" spans="1:46" s="54" customFormat="1" ht="14.4">
      <c r="B9" s="1252" t="s">
        <v>52</v>
      </c>
      <c r="C9" s="1214"/>
      <c r="D9" s="1213"/>
      <c r="E9" s="1253" t="s">
        <v>296</v>
      </c>
      <c r="F9" s="1254">
        <v>15</v>
      </c>
      <c r="G9" s="1255">
        <f t="shared" si="0"/>
        <v>0.56948028749475965</v>
      </c>
      <c r="H9" s="1253" t="s">
        <v>32</v>
      </c>
      <c r="I9" s="1256">
        <v>48651</v>
      </c>
      <c r="J9" s="1256">
        <v>58.47</v>
      </c>
      <c r="K9" s="1215">
        <v>11</v>
      </c>
      <c r="L9" s="1215">
        <v>10.11</v>
      </c>
      <c r="M9" s="1215">
        <f t="shared" si="1"/>
        <v>0</v>
      </c>
      <c r="N9" s="1216">
        <f t="shared" si="2"/>
        <v>2844623.9699999997</v>
      </c>
      <c r="O9" s="1217"/>
      <c r="P9" s="1217"/>
      <c r="Q9" s="1218"/>
      <c r="R9" s="1218"/>
      <c r="S9" s="1217">
        <f t="shared" si="6"/>
        <v>491861.61</v>
      </c>
      <c r="T9" s="1217"/>
      <c r="U9" s="1217"/>
      <c r="V9" s="1217"/>
      <c r="W9" s="1217">
        <v>0</v>
      </c>
      <c r="X9" s="1217"/>
      <c r="Y9" s="1217"/>
      <c r="Z9" s="1219">
        <f t="shared" si="3"/>
        <v>0</v>
      </c>
      <c r="AA9" s="1220">
        <f t="shared" si="4"/>
        <v>0.80126065856156259</v>
      </c>
      <c r="AB9" s="1221">
        <f t="shared" si="5"/>
        <v>2279285.2755622063</v>
      </c>
      <c r="AC9" s="1222" t="str">
        <f t="shared" si="7"/>
        <v/>
      </c>
      <c r="AD9" s="1257" t="str">
        <f t="shared" si="8"/>
        <v/>
      </c>
    </row>
    <row r="10" spans="1:46" s="54" customFormat="1" ht="14.4">
      <c r="B10" s="1252" t="s">
        <v>52</v>
      </c>
      <c r="C10" s="1214"/>
      <c r="D10" s="1213"/>
      <c r="E10" s="1253" t="s">
        <v>297</v>
      </c>
      <c r="F10" s="1254">
        <v>12</v>
      </c>
      <c r="G10" s="1255">
        <f t="shared" si="0"/>
        <v>0.71493860326313885</v>
      </c>
      <c r="H10" s="1253" t="s">
        <v>32</v>
      </c>
      <c r="I10" s="1256">
        <v>182577</v>
      </c>
      <c r="J10" s="1256">
        <v>24.45</v>
      </c>
      <c r="K10" s="1215">
        <v>7.5</v>
      </c>
      <c r="L10" s="1215">
        <v>14.36</v>
      </c>
      <c r="M10" s="1215">
        <f t="shared" si="1"/>
        <v>6.8599999999999994</v>
      </c>
      <c r="N10" s="1216">
        <f t="shared" si="2"/>
        <v>4464007.6499999994</v>
      </c>
      <c r="O10" s="1217"/>
      <c r="P10" s="1217"/>
      <c r="Q10" s="1218"/>
      <c r="R10" s="1218"/>
      <c r="S10" s="1217">
        <f t="shared" si="6"/>
        <v>2621805.7199999997</v>
      </c>
      <c r="T10" s="1217"/>
      <c r="U10" s="1217"/>
      <c r="V10" s="1217"/>
      <c r="W10" s="1217">
        <v>0</v>
      </c>
      <c r="X10" s="1217"/>
      <c r="Y10" s="1217"/>
      <c r="Z10" s="1219">
        <f t="shared" si="3"/>
        <v>0</v>
      </c>
      <c r="AA10" s="1220">
        <f t="shared" si="4"/>
        <v>0.68317670063866887</v>
      </c>
      <c r="AB10" s="1221">
        <f t="shared" si="5"/>
        <v>3049706.0179527774</v>
      </c>
      <c r="AC10" s="1222" t="str">
        <f t="shared" si="7"/>
        <v/>
      </c>
      <c r="AD10" s="1257" t="str">
        <f t="shared" si="8"/>
        <v/>
      </c>
    </row>
    <row r="11" spans="1:46" s="54" customFormat="1" ht="14.4">
      <c r="B11" s="1252" t="s">
        <v>52</v>
      </c>
      <c r="C11" s="1214"/>
      <c r="D11" s="1213"/>
      <c r="E11" s="1253" t="s">
        <v>295</v>
      </c>
      <c r="F11" s="1254">
        <v>12</v>
      </c>
      <c r="G11" s="1255">
        <f t="shared" si="0"/>
        <v>4.4457189292864E-3</v>
      </c>
      <c r="H11" s="1253" t="s">
        <v>32</v>
      </c>
      <c r="I11" s="1256">
        <v>1092</v>
      </c>
      <c r="J11" s="1256">
        <v>25.42</v>
      </c>
      <c r="K11" s="1215">
        <v>6</v>
      </c>
      <c r="L11" s="1215">
        <v>15.82</v>
      </c>
      <c r="M11" s="1215">
        <f t="shared" si="1"/>
        <v>9.82</v>
      </c>
      <c r="N11" s="1216">
        <f t="shared" si="2"/>
        <v>27758.640000000003</v>
      </c>
      <c r="O11" s="1217"/>
      <c r="P11" s="1217"/>
      <c r="Q11" s="1218"/>
      <c r="R11" s="1218"/>
      <c r="S11" s="1217">
        <f t="shared" si="6"/>
        <v>17275.439999999999</v>
      </c>
      <c r="T11" s="1217"/>
      <c r="U11" s="1217"/>
      <c r="V11" s="1217"/>
      <c r="W11" s="1217">
        <v>0</v>
      </c>
      <c r="X11" s="1217"/>
      <c r="Y11" s="1217"/>
      <c r="Z11" s="1219">
        <f t="shared" si="3"/>
        <v>0</v>
      </c>
      <c r="AA11" s="1220">
        <f t="shared" si="4"/>
        <v>0.68317670063866887</v>
      </c>
      <c r="AB11" s="1221">
        <f t="shared" si="5"/>
        <v>18964.056089416583</v>
      </c>
      <c r="AC11" s="1222"/>
      <c r="AD11" s="1257"/>
    </row>
    <row r="12" spans="1:46" s="54" customFormat="1" ht="14.4">
      <c r="B12" s="1252" t="s">
        <v>52</v>
      </c>
      <c r="C12" s="1214"/>
      <c r="D12" s="1213"/>
      <c r="E12" s="1253" t="s">
        <v>343</v>
      </c>
      <c r="F12" s="1254">
        <v>15</v>
      </c>
      <c r="G12" s="1255">
        <f t="shared" si="0"/>
        <v>7.5343839347437602E-2</v>
      </c>
      <c r="H12" s="1253" t="s">
        <v>32</v>
      </c>
      <c r="I12" s="1256">
        <v>18827</v>
      </c>
      <c r="J12" s="1256">
        <v>19.989999999999998</v>
      </c>
      <c r="K12" s="1215">
        <v>10</v>
      </c>
      <c r="L12" s="1215">
        <v>10.050000000000001</v>
      </c>
      <c r="M12" s="1215">
        <f t="shared" si="1"/>
        <v>5.0000000000000711E-2</v>
      </c>
      <c r="N12" s="1216">
        <f t="shared" si="2"/>
        <v>376351.73</v>
      </c>
      <c r="O12" s="1217"/>
      <c r="P12" s="1217"/>
      <c r="Q12" s="1218"/>
      <c r="R12" s="1218"/>
      <c r="S12" s="1217">
        <f t="shared" si="6"/>
        <v>189211.35</v>
      </c>
      <c r="T12" s="1217"/>
      <c r="U12" s="1217"/>
      <c r="V12" s="1217"/>
      <c r="W12" s="1217">
        <v>0</v>
      </c>
      <c r="X12" s="1217"/>
      <c r="Y12" s="1217"/>
      <c r="Z12" s="1219">
        <f t="shared" si="3"/>
        <v>0</v>
      </c>
      <c r="AA12" s="1220">
        <f t="shared" si="4"/>
        <v>0.80126065856156259</v>
      </c>
      <c r="AB12" s="1221">
        <f t="shared" si="5"/>
        <v>301555.83503058337</v>
      </c>
      <c r="AC12" s="1222"/>
      <c r="AD12" s="1257"/>
    </row>
    <row r="13" spans="1:46" s="54" customFormat="1" ht="14.4">
      <c r="B13" s="1252" t="s">
        <v>52</v>
      </c>
      <c r="C13" s="1214"/>
      <c r="D13" s="1213"/>
      <c r="E13" s="1253" t="s">
        <v>341</v>
      </c>
      <c r="F13" s="1254">
        <v>12</v>
      </c>
      <c r="G13" s="1255">
        <f t="shared" si="0"/>
        <v>8.8485646783847849E-2</v>
      </c>
      <c r="H13" s="1253" t="s">
        <v>32</v>
      </c>
      <c r="I13" s="1256">
        <v>31109</v>
      </c>
      <c r="J13" s="1256">
        <v>17.760000000000002</v>
      </c>
      <c r="K13" s="1215">
        <v>5.5</v>
      </c>
      <c r="L13" s="1215">
        <v>11.56</v>
      </c>
      <c r="M13" s="1215">
        <f t="shared" si="1"/>
        <v>6.0600000000000005</v>
      </c>
      <c r="N13" s="1216">
        <f t="shared" si="2"/>
        <v>552495.84000000008</v>
      </c>
      <c r="O13" s="1217"/>
      <c r="P13" s="1217"/>
      <c r="Q13" s="1218"/>
      <c r="R13" s="1218"/>
      <c r="S13" s="1217">
        <f t="shared" ref="S13:S38" si="9">L13*I13</f>
        <v>359620.04000000004</v>
      </c>
      <c r="T13" s="1217"/>
      <c r="U13" s="1217"/>
      <c r="V13" s="1217"/>
      <c r="W13" s="1217">
        <v>0</v>
      </c>
      <c r="X13" s="1217"/>
      <c r="Y13" s="1217"/>
      <c r="Z13" s="1219">
        <f t="shared" ref="Z13:Z28" si="10">-PV(Discount_Rate,F13,W13)</f>
        <v>0</v>
      </c>
      <c r="AA13" s="1220">
        <f t="shared" ref="AA13:AA38" si="11">IF(N13=0,0,(HLOOKUP(H13,ACElectric_2014_2015,F13+1,FALSE)))</f>
        <v>0.68317670063866887</v>
      </c>
      <c r="AB13" s="1221">
        <f t="shared" ref="AB13:AB38" si="12">AA13*N13</f>
        <v>377452.28508778993</v>
      </c>
      <c r="AC13" s="1222"/>
      <c r="AD13" s="1257"/>
    </row>
    <row r="14" spans="1:46" s="54" customFormat="1" ht="14.4">
      <c r="B14" s="1252" t="s">
        <v>52</v>
      </c>
      <c r="C14" s="1214"/>
      <c r="D14" s="1213"/>
      <c r="E14" s="1253" t="s">
        <v>342</v>
      </c>
      <c r="F14" s="1254">
        <v>12</v>
      </c>
      <c r="G14" s="1255">
        <f t="shared" si="0"/>
        <v>5.2932749487989386E-2</v>
      </c>
      <c r="H14" s="1253" t="s">
        <v>32</v>
      </c>
      <c r="I14" s="1256">
        <v>21038</v>
      </c>
      <c r="J14" s="1256">
        <v>15.71</v>
      </c>
      <c r="K14" s="1215">
        <v>5.5</v>
      </c>
      <c r="L14" s="1215">
        <v>12.83</v>
      </c>
      <c r="M14" s="1215">
        <f t="shared" si="1"/>
        <v>7.33</v>
      </c>
      <c r="N14" s="1216">
        <f t="shared" si="2"/>
        <v>330506.98000000004</v>
      </c>
      <c r="O14" s="1217"/>
      <c r="P14" s="1217"/>
      <c r="Q14" s="1218"/>
      <c r="R14" s="1218"/>
      <c r="S14" s="1217">
        <f t="shared" si="9"/>
        <v>269917.53999999998</v>
      </c>
      <c r="T14" s="1217"/>
      <c r="U14" s="1217"/>
      <c r="V14" s="1217"/>
      <c r="W14" s="1217">
        <v>0</v>
      </c>
      <c r="X14" s="1217"/>
      <c r="Y14" s="1217"/>
      <c r="Z14" s="1219">
        <f t="shared" si="10"/>
        <v>0</v>
      </c>
      <c r="AA14" s="1220">
        <f t="shared" si="11"/>
        <v>0.68317670063866887</v>
      </c>
      <c r="AB14" s="1221">
        <f t="shared" si="12"/>
        <v>225794.66813445053</v>
      </c>
      <c r="AC14" s="1222"/>
      <c r="AD14" s="1257"/>
    </row>
    <row r="15" spans="1:46" s="54" customFormat="1" ht="14.4">
      <c r="B15" s="1252" t="s">
        <v>52</v>
      </c>
      <c r="C15" s="1214"/>
      <c r="D15" s="1213"/>
      <c r="E15" s="1253" t="s">
        <v>340</v>
      </c>
      <c r="F15" s="1254">
        <v>30</v>
      </c>
      <c r="G15" s="1255">
        <f t="shared" si="0"/>
        <v>1.835069999530365E-4</v>
      </c>
      <c r="H15" s="1253" t="s">
        <v>32</v>
      </c>
      <c r="I15" s="1256">
        <v>34</v>
      </c>
      <c r="J15" s="1256">
        <v>13.48</v>
      </c>
      <c r="K15" s="1215">
        <v>8</v>
      </c>
      <c r="L15" s="1215">
        <v>8</v>
      </c>
      <c r="M15" s="1215">
        <f t="shared" si="1"/>
        <v>0</v>
      </c>
      <c r="N15" s="1216">
        <f t="shared" si="2"/>
        <v>458.32</v>
      </c>
      <c r="O15" s="1217"/>
      <c r="P15" s="1217"/>
      <c r="Q15" s="1218"/>
      <c r="R15" s="1218"/>
      <c r="S15" s="1217">
        <f t="shared" si="9"/>
        <v>272</v>
      </c>
      <c r="T15" s="1217"/>
      <c r="U15" s="1217"/>
      <c r="V15" s="1217"/>
      <c r="W15" s="1217">
        <v>0</v>
      </c>
      <c r="X15" s="1217"/>
      <c r="Y15" s="1217"/>
      <c r="Z15" s="1219">
        <f t="shared" si="10"/>
        <v>0</v>
      </c>
      <c r="AA15" s="1220">
        <f t="shared" si="11"/>
        <v>1.1684955552667073</v>
      </c>
      <c r="AB15" s="1221">
        <f t="shared" si="12"/>
        <v>535.54488288983725</v>
      </c>
      <c r="AC15" s="1222"/>
      <c r="AD15" s="1257"/>
    </row>
    <row r="16" spans="1:46" s="54" customFormat="1" ht="18" customHeight="1">
      <c r="B16" s="1252" t="s">
        <v>52</v>
      </c>
      <c r="C16" s="1214"/>
      <c r="D16" s="1213"/>
      <c r="E16" s="1253" t="s">
        <v>344</v>
      </c>
      <c r="F16" s="1254">
        <v>6</v>
      </c>
      <c r="G16" s="1255">
        <f t="shared" si="0"/>
        <v>0</v>
      </c>
      <c r="H16" s="1253" t="s">
        <v>32</v>
      </c>
      <c r="I16" s="1256">
        <v>0</v>
      </c>
      <c r="J16" s="1256">
        <v>15</v>
      </c>
      <c r="K16" s="1215">
        <v>2.25</v>
      </c>
      <c r="L16" s="1215">
        <v>3</v>
      </c>
      <c r="M16" s="1215">
        <f t="shared" si="1"/>
        <v>0.75</v>
      </c>
      <c r="N16" s="1216">
        <f t="shared" si="2"/>
        <v>0</v>
      </c>
      <c r="O16" s="1217"/>
      <c r="P16" s="1217"/>
      <c r="Q16" s="1218"/>
      <c r="R16" s="1218"/>
      <c r="S16" s="1217">
        <f t="shared" si="9"/>
        <v>0</v>
      </c>
      <c r="T16" s="1217"/>
      <c r="U16" s="1217"/>
      <c r="V16" s="1217"/>
      <c r="W16" s="1217">
        <v>0</v>
      </c>
      <c r="X16" s="1217"/>
      <c r="Y16" s="1217"/>
      <c r="Z16" s="1219">
        <f t="shared" si="10"/>
        <v>0</v>
      </c>
      <c r="AA16" s="1220">
        <f t="shared" si="11"/>
        <v>0</v>
      </c>
      <c r="AB16" s="1221">
        <f t="shared" si="12"/>
        <v>0</v>
      </c>
      <c r="AC16" s="1222"/>
      <c r="AD16" s="1257"/>
    </row>
    <row r="17" spans="2:30" s="54" customFormat="1" ht="14.4">
      <c r="B17" s="1252" t="s">
        <v>52</v>
      </c>
      <c r="C17" s="1214"/>
      <c r="D17" s="1213"/>
      <c r="E17" s="1253" t="s">
        <v>292</v>
      </c>
      <c r="F17" s="1254">
        <v>12</v>
      </c>
      <c r="G17" s="1255">
        <f t="shared" si="0"/>
        <v>3.2291052191874314</v>
      </c>
      <c r="H17" s="1253" t="s">
        <v>32</v>
      </c>
      <c r="I17" s="1256">
        <v>1258565.6299999999</v>
      </c>
      <c r="J17" s="1256">
        <v>16.02</v>
      </c>
      <c r="K17" s="1215">
        <v>3.25</v>
      </c>
      <c r="L17" s="1215">
        <v>10.11</v>
      </c>
      <c r="M17" s="1215">
        <f t="shared" si="1"/>
        <v>6.8599999999999994</v>
      </c>
      <c r="N17" s="1216">
        <f t="shared" si="2"/>
        <v>20162221.392599996</v>
      </c>
      <c r="O17" s="1217"/>
      <c r="P17" s="1217"/>
      <c r="Q17" s="1218"/>
      <c r="R17" s="1218"/>
      <c r="S17" s="1217">
        <f t="shared" si="9"/>
        <v>12724098.519299999</v>
      </c>
      <c r="T17" s="1217"/>
      <c r="U17" s="1217"/>
      <c r="V17" s="1217"/>
      <c r="W17" s="1217">
        <v>0</v>
      </c>
      <c r="X17" s="1217"/>
      <c r="Y17" s="1217"/>
      <c r="Z17" s="1219">
        <f t="shared" si="10"/>
        <v>0</v>
      </c>
      <c r="AA17" s="1220">
        <f t="shared" si="11"/>
        <v>0.68317670063866887</v>
      </c>
      <c r="AB17" s="1221">
        <f t="shared" si="12"/>
        <v>13774359.888542853</v>
      </c>
      <c r="AC17" s="1222"/>
      <c r="AD17" s="1257"/>
    </row>
    <row r="18" spans="2:30" s="54" customFormat="1" ht="14.4">
      <c r="B18" s="1252" t="s">
        <v>52</v>
      </c>
      <c r="C18" s="1214"/>
      <c r="D18" s="1213"/>
      <c r="E18" s="1253" t="s">
        <v>341</v>
      </c>
      <c r="F18" s="1254">
        <v>12</v>
      </c>
      <c r="G18" s="1255">
        <f t="shared" si="0"/>
        <v>0.33709177297178344</v>
      </c>
      <c r="H18" s="1253" t="s">
        <v>32</v>
      </c>
      <c r="I18" s="1256">
        <v>118511.74</v>
      </c>
      <c r="J18" s="1256">
        <v>17.760000000000002</v>
      </c>
      <c r="K18" s="1215">
        <v>2.75</v>
      </c>
      <c r="L18" s="1215">
        <v>11.56</v>
      </c>
      <c r="M18" s="1215">
        <f t="shared" si="1"/>
        <v>8.81</v>
      </c>
      <c r="N18" s="1216">
        <f t="shared" si="2"/>
        <v>2104768.5024000001</v>
      </c>
      <c r="O18" s="1217"/>
      <c r="P18" s="1217"/>
      <c r="Q18" s="1218"/>
      <c r="R18" s="1218"/>
      <c r="S18" s="1217">
        <f t="shared" si="9"/>
        <v>1369995.7144000002</v>
      </c>
      <c r="T18" s="1217"/>
      <c r="U18" s="1217"/>
      <c r="V18" s="1217"/>
      <c r="W18" s="1217">
        <v>0</v>
      </c>
      <c r="X18" s="1217"/>
      <c r="Y18" s="1217"/>
      <c r="Z18" s="1219">
        <f t="shared" si="10"/>
        <v>0</v>
      </c>
      <c r="AA18" s="1220">
        <f t="shared" si="11"/>
        <v>0.68317670063866887</v>
      </c>
      <c r="AB18" s="1221">
        <f t="shared" si="12"/>
        <v>1437928.8010778243</v>
      </c>
      <c r="AC18" s="1222"/>
      <c r="AD18" s="1257"/>
    </row>
    <row r="19" spans="2:30" s="54" customFormat="1" ht="14.4">
      <c r="B19" s="1252" t="s">
        <v>52</v>
      </c>
      <c r="C19" s="1214"/>
      <c r="D19" s="1213"/>
      <c r="E19" s="1253" t="s">
        <v>293</v>
      </c>
      <c r="F19" s="1254">
        <v>5</v>
      </c>
      <c r="G19" s="1255">
        <f t="shared" si="0"/>
        <v>0</v>
      </c>
      <c r="H19" s="1253" t="s">
        <v>32</v>
      </c>
      <c r="I19" s="1256">
        <v>0</v>
      </c>
      <c r="J19" s="1256">
        <v>6</v>
      </c>
      <c r="K19" s="1215">
        <v>1.7</v>
      </c>
      <c r="L19" s="1215">
        <v>1.7</v>
      </c>
      <c r="M19" s="1215">
        <f t="shared" si="1"/>
        <v>0</v>
      </c>
      <c r="N19" s="1216">
        <f t="shared" si="2"/>
        <v>0</v>
      </c>
      <c r="O19" s="1217"/>
      <c r="P19" s="1217"/>
      <c r="Q19" s="1218"/>
      <c r="R19" s="1218"/>
      <c r="S19" s="1217">
        <f t="shared" si="9"/>
        <v>0</v>
      </c>
      <c r="T19" s="1217"/>
      <c r="U19" s="1217"/>
      <c r="V19" s="1217"/>
      <c r="W19" s="1217">
        <v>0</v>
      </c>
      <c r="X19" s="1217"/>
      <c r="Y19" s="1217"/>
      <c r="Z19" s="1219">
        <f t="shared" si="10"/>
        <v>0</v>
      </c>
      <c r="AA19" s="1220">
        <f t="shared" si="11"/>
        <v>0</v>
      </c>
      <c r="AB19" s="1221">
        <f t="shared" si="12"/>
        <v>0</v>
      </c>
      <c r="AC19" s="1222"/>
      <c r="AD19" s="1257"/>
    </row>
    <row r="20" spans="2:30" s="54" customFormat="1" ht="14.4">
      <c r="B20" s="1252" t="s">
        <v>52</v>
      </c>
      <c r="C20" s="1214"/>
      <c r="D20" s="1213"/>
      <c r="E20" s="1253" t="s">
        <v>342</v>
      </c>
      <c r="F20" s="1254">
        <v>12</v>
      </c>
      <c r="G20" s="1255">
        <f t="shared" si="0"/>
        <v>0.18278507689686299</v>
      </c>
      <c r="H20" s="1253" t="s">
        <v>32</v>
      </c>
      <c r="I20" s="1256">
        <v>72647.509999999995</v>
      </c>
      <c r="J20" s="1256">
        <v>15.71</v>
      </c>
      <c r="K20" s="1215">
        <v>2.75</v>
      </c>
      <c r="L20" s="1215">
        <v>12.83</v>
      </c>
      <c r="M20" s="1215">
        <f t="shared" si="1"/>
        <v>10.08</v>
      </c>
      <c r="N20" s="1216">
        <f t="shared" si="2"/>
        <v>1141292.3821</v>
      </c>
      <c r="O20" s="1217"/>
      <c r="P20" s="1217"/>
      <c r="Q20" s="1218"/>
      <c r="R20" s="1218"/>
      <c r="S20" s="1217">
        <f t="shared" si="9"/>
        <v>932067.55329999991</v>
      </c>
      <c r="T20" s="1217"/>
      <c r="U20" s="1217"/>
      <c r="V20" s="1217"/>
      <c r="W20" s="1217">
        <v>0</v>
      </c>
      <c r="X20" s="1217"/>
      <c r="Y20" s="1217"/>
      <c r="Z20" s="1219">
        <f t="shared" si="10"/>
        <v>0</v>
      </c>
      <c r="AA20" s="1220">
        <f t="shared" si="11"/>
        <v>0.68317670063866887</v>
      </c>
      <c r="AB20" s="1221">
        <f t="shared" si="12"/>
        <v>779704.36406712502</v>
      </c>
      <c r="AC20" s="1222"/>
      <c r="AD20" s="1257"/>
    </row>
    <row r="21" spans="2:30" s="54" customFormat="1" ht="14.4">
      <c r="B21" s="1252" t="s">
        <v>52</v>
      </c>
      <c r="C21" s="1214"/>
      <c r="D21" s="1213"/>
      <c r="E21" s="1253" t="s">
        <v>294</v>
      </c>
      <c r="F21" s="1254">
        <v>15</v>
      </c>
      <c r="G21" s="1255">
        <f t="shared" si="0"/>
        <v>0.24649299096864152</v>
      </c>
      <c r="H21" s="1253" t="s">
        <v>32</v>
      </c>
      <c r="I21" s="1256">
        <v>51324</v>
      </c>
      <c r="J21" s="1256">
        <v>23.99</v>
      </c>
      <c r="K21" s="1215">
        <v>10</v>
      </c>
      <c r="L21" s="1215">
        <v>15.79</v>
      </c>
      <c r="M21" s="1215">
        <f t="shared" si="1"/>
        <v>5.7899999999999991</v>
      </c>
      <c r="N21" s="1216">
        <f t="shared" si="2"/>
        <v>1231262.76</v>
      </c>
      <c r="O21" s="1217"/>
      <c r="P21" s="1217"/>
      <c r="Q21" s="1218"/>
      <c r="R21" s="1218"/>
      <c r="S21" s="1217">
        <f t="shared" si="9"/>
        <v>810405.96</v>
      </c>
      <c r="T21" s="1217"/>
      <c r="U21" s="1217"/>
      <c r="V21" s="1217"/>
      <c r="W21" s="1217">
        <v>0</v>
      </c>
      <c r="X21" s="1217"/>
      <c r="Y21" s="1217"/>
      <c r="Z21" s="1219">
        <f t="shared" si="10"/>
        <v>0</v>
      </c>
      <c r="AA21" s="1220">
        <f t="shared" si="11"/>
        <v>0.80126065856156259</v>
      </c>
      <c r="AB21" s="1221">
        <f t="shared" si="12"/>
        <v>986562.40993992717</v>
      </c>
      <c r="AC21" s="1222"/>
      <c r="AD21" s="1257"/>
    </row>
    <row r="22" spans="2:30" s="54" customFormat="1" ht="14.4">
      <c r="B22" s="1252" t="s">
        <v>52</v>
      </c>
      <c r="C22" s="1214"/>
      <c r="D22" s="1213"/>
      <c r="E22" s="1253" t="s">
        <v>295</v>
      </c>
      <c r="F22" s="1254">
        <v>12</v>
      </c>
      <c r="G22" s="1255">
        <f t="shared" si="0"/>
        <v>4.0490565788118285E-2</v>
      </c>
      <c r="H22" s="1253" t="s">
        <v>32</v>
      </c>
      <c r="I22" s="1256">
        <v>9945.68</v>
      </c>
      <c r="J22" s="1256">
        <v>25.42</v>
      </c>
      <c r="K22" s="1215">
        <v>5</v>
      </c>
      <c r="L22" s="1215">
        <v>15.82</v>
      </c>
      <c r="M22" s="1215">
        <f t="shared" si="1"/>
        <v>10.82</v>
      </c>
      <c r="N22" s="1216">
        <f t="shared" si="2"/>
        <v>252819.18560000003</v>
      </c>
      <c r="O22" s="1217"/>
      <c r="P22" s="1217"/>
      <c r="Q22" s="1218"/>
      <c r="R22" s="1218"/>
      <c r="S22" s="1217">
        <f t="shared" si="9"/>
        <v>157340.65760000001</v>
      </c>
      <c r="T22" s="1217"/>
      <c r="U22" s="1217"/>
      <c r="V22" s="1217"/>
      <c r="W22" s="1217">
        <v>0</v>
      </c>
      <c r="X22" s="1217"/>
      <c r="Y22" s="1217"/>
      <c r="Z22" s="1219">
        <f t="shared" si="10"/>
        <v>0</v>
      </c>
      <c r="AA22" s="1220">
        <f t="shared" si="11"/>
        <v>0.68317670063866887</v>
      </c>
      <c r="AB22" s="1221">
        <f t="shared" si="12"/>
        <v>172720.17707636327</v>
      </c>
      <c r="AC22" s="1222"/>
      <c r="AD22" s="1257"/>
    </row>
    <row r="23" spans="2:30" s="54" customFormat="1" ht="14.4">
      <c r="B23" s="1252" t="s">
        <v>52</v>
      </c>
      <c r="C23" s="1214"/>
      <c r="D23" s="1213"/>
      <c r="E23" s="1253" t="s">
        <v>297</v>
      </c>
      <c r="F23" s="1254">
        <v>12</v>
      </c>
      <c r="G23" s="1255">
        <f t="shared" si="0"/>
        <v>2.3462977948826937</v>
      </c>
      <c r="H23" s="1253" t="s">
        <v>32</v>
      </c>
      <c r="I23" s="1256">
        <v>518953.49</v>
      </c>
      <c r="J23" s="1256">
        <v>28.23</v>
      </c>
      <c r="K23" s="1215">
        <v>5.5</v>
      </c>
      <c r="L23" s="1215">
        <v>14.36</v>
      </c>
      <c r="M23" s="1215">
        <f t="shared" si="1"/>
        <v>8.86</v>
      </c>
      <c r="N23" s="1216">
        <f t="shared" si="2"/>
        <v>14650057.022700001</v>
      </c>
      <c r="O23" s="1217"/>
      <c r="P23" s="1217"/>
      <c r="Q23" s="1218"/>
      <c r="R23" s="1218"/>
      <c r="S23" s="1217">
        <f t="shared" si="9"/>
        <v>7452172.1163999997</v>
      </c>
      <c r="T23" s="1217"/>
      <c r="U23" s="1217"/>
      <c r="V23" s="1217"/>
      <c r="W23" s="1217">
        <v>0</v>
      </c>
      <c r="X23" s="1217"/>
      <c r="Y23" s="1217"/>
      <c r="Z23" s="1219">
        <f t="shared" si="10"/>
        <v>0</v>
      </c>
      <c r="AA23" s="1220">
        <f t="shared" si="11"/>
        <v>0.68317670063866887</v>
      </c>
      <c r="AB23" s="1221">
        <f t="shared" si="12"/>
        <v>10008577.620936546</v>
      </c>
      <c r="AC23" s="1222"/>
      <c r="AD23" s="1257"/>
    </row>
    <row r="24" spans="2:30" s="54" customFormat="1" ht="14.4">
      <c r="B24" s="1252" t="s">
        <v>52</v>
      </c>
      <c r="C24" s="1214"/>
      <c r="D24" s="1213"/>
      <c r="E24" s="1253" t="s">
        <v>343</v>
      </c>
      <c r="F24" s="1254">
        <v>15</v>
      </c>
      <c r="G24" s="1255">
        <f t="shared" si="0"/>
        <v>0.69252749955017734</v>
      </c>
      <c r="H24" s="1253" t="s">
        <v>32</v>
      </c>
      <c r="I24" s="1256">
        <v>173049.52</v>
      </c>
      <c r="J24" s="1256">
        <v>19.989999999999998</v>
      </c>
      <c r="K24" s="1215">
        <v>6.5</v>
      </c>
      <c r="L24" s="1215">
        <v>10.050000000000001</v>
      </c>
      <c r="M24" s="1215">
        <f t="shared" si="1"/>
        <v>3.5500000000000007</v>
      </c>
      <c r="N24" s="1216">
        <f t="shared" si="2"/>
        <v>3459259.9047999997</v>
      </c>
      <c r="O24" s="1217"/>
      <c r="P24" s="1217"/>
      <c r="Q24" s="1218"/>
      <c r="R24" s="1218"/>
      <c r="S24" s="1217">
        <f t="shared" si="9"/>
        <v>1739147.676</v>
      </c>
      <c r="T24" s="1217"/>
      <c r="U24" s="1217"/>
      <c r="V24" s="1217"/>
      <c r="W24" s="1217">
        <v>0</v>
      </c>
      <c r="X24" s="1217"/>
      <c r="Y24" s="1217"/>
      <c r="Z24" s="1219">
        <f t="shared" si="10"/>
        <v>0</v>
      </c>
      <c r="AA24" s="1220">
        <f t="shared" si="11"/>
        <v>0.80126065856156259</v>
      </c>
      <c r="AB24" s="1221">
        <f t="shared" si="12"/>
        <v>2771768.869455656</v>
      </c>
      <c r="AC24" s="1222"/>
      <c r="AD24" s="1257"/>
    </row>
    <row r="25" spans="2:30" s="54" customFormat="1" ht="14.4">
      <c r="B25" s="1252" t="s">
        <v>52</v>
      </c>
      <c r="C25" s="1214"/>
      <c r="D25" s="1213"/>
      <c r="E25" s="1253" t="s">
        <v>298</v>
      </c>
      <c r="F25" s="1254">
        <v>7</v>
      </c>
      <c r="G25" s="1255">
        <f t="shared" si="0"/>
        <v>0.23242258013591632</v>
      </c>
      <c r="H25" s="1253" t="s">
        <v>32</v>
      </c>
      <c r="I25" s="1256">
        <v>164865</v>
      </c>
      <c r="J25" s="1256">
        <v>15.09</v>
      </c>
      <c r="K25" s="1215">
        <v>0.5</v>
      </c>
      <c r="L25" s="1215">
        <v>3.26</v>
      </c>
      <c r="M25" s="1215">
        <f t="shared" si="1"/>
        <v>2.76</v>
      </c>
      <c r="N25" s="1216">
        <f t="shared" si="2"/>
        <v>2487812.85</v>
      </c>
      <c r="O25" s="1217"/>
      <c r="P25" s="1217"/>
      <c r="Q25" s="1218"/>
      <c r="R25" s="1218"/>
      <c r="S25" s="1217">
        <f t="shared" si="9"/>
        <v>537459.89999999991</v>
      </c>
      <c r="T25" s="1217"/>
      <c r="U25" s="1217"/>
      <c r="V25" s="1217"/>
      <c r="W25" s="1217">
        <v>0</v>
      </c>
      <c r="X25" s="1217"/>
      <c r="Y25" s="1217"/>
      <c r="Z25" s="1219">
        <f t="shared" si="10"/>
        <v>0</v>
      </c>
      <c r="AA25" s="1220">
        <f t="shared" si="11"/>
        <v>0.43988228323801648</v>
      </c>
      <c r="AB25" s="1221">
        <f t="shared" si="12"/>
        <v>1094344.7967268771</v>
      </c>
      <c r="AC25" s="1222"/>
      <c r="AD25" s="1257"/>
    </row>
    <row r="26" spans="2:30" s="54" customFormat="1" ht="14.4">
      <c r="B26" s="1252" t="s">
        <v>52</v>
      </c>
      <c r="C26" s="1214"/>
      <c r="D26" s="1213"/>
      <c r="E26" s="1253" t="s">
        <v>299</v>
      </c>
      <c r="F26" s="1254">
        <v>6</v>
      </c>
      <c r="G26" s="1255">
        <f t="shared" si="0"/>
        <v>0.72250457220714437</v>
      </c>
      <c r="H26" s="1253" t="s">
        <v>32</v>
      </c>
      <c r="I26" s="1256">
        <v>992574</v>
      </c>
      <c r="J26" s="1256">
        <v>9.09</v>
      </c>
      <c r="K26" s="1215">
        <v>0.5</v>
      </c>
      <c r="L26" s="1215">
        <v>1.84</v>
      </c>
      <c r="M26" s="1215">
        <f t="shared" si="1"/>
        <v>1.34</v>
      </c>
      <c r="N26" s="1216">
        <f t="shared" si="2"/>
        <v>9022497.6600000001</v>
      </c>
      <c r="O26" s="1217"/>
      <c r="P26" s="1217"/>
      <c r="Q26" s="1218"/>
      <c r="R26" s="1218"/>
      <c r="S26" s="1217">
        <f t="shared" si="9"/>
        <v>1826336.1600000001</v>
      </c>
      <c r="T26" s="1217"/>
      <c r="U26" s="1217"/>
      <c r="V26" s="1217"/>
      <c r="W26" s="1217">
        <v>0</v>
      </c>
      <c r="X26" s="1217"/>
      <c r="Y26" s="1217"/>
      <c r="Z26" s="1219">
        <f t="shared" si="10"/>
        <v>0</v>
      </c>
      <c r="AA26" s="1220">
        <f t="shared" si="11"/>
        <v>0.3833484665139858</v>
      </c>
      <c r="AB26" s="1221">
        <f t="shared" si="12"/>
        <v>3458760.6420870251</v>
      </c>
      <c r="AC26" s="1222"/>
      <c r="AD26" s="1257"/>
    </row>
    <row r="27" spans="2:30" s="54" customFormat="1" ht="14.4">
      <c r="B27" s="1252" t="s">
        <v>52</v>
      </c>
      <c r="C27" s="1214"/>
      <c r="D27" s="1213"/>
      <c r="E27" s="1253" t="s">
        <v>963</v>
      </c>
      <c r="F27" s="1254">
        <v>12</v>
      </c>
      <c r="G27" s="1255">
        <f t="shared" si="0"/>
        <v>0</v>
      </c>
      <c r="H27" s="1253" t="s">
        <v>32</v>
      </c>
      <c r="I27" s="1256">
        <v>0</v>
      </c>
      <c r="J27" s="1256">
        <v>10.53</v>
      </c>
      <c r="K27" s="1215">
        <v>4</v>
      </c>
      <c r="L27" s="1215">
        <v>7.37</v>
      </c>
      <c r="M27" s="1215">
        <f t="shared" si="1"/>
        <v>3.37</v>
      </c>
      <c r="N27" s="1216">
        <f t="shared" si="2"/>
        <v>0</v>
      </c>
      <c r="O27" s="1217"/>
      <c r="P27" s="1217"/>
      <c r="Q27" s="1218"/>
      <c r="R27" s="1218"/>
      <c r="S27" s="1217">
        <f t="shared" si="9"/>
        <v>0</v>
      </c>
      <c r="T27" s="1217"/>
      <c r="U27" s="1217"/>
      <c r="V27" s="1217"/>
      <c r="W27" s="1217">
        <v>0</v>
      </c>
      <c r="X27" s="1217"/>
      <c r="Y27" s="1217"/>
      <c r="Z27" s="1219">
        <f t="shared" si="10"/>
        <v>0</v>
      </c>
      <c r="AA27" s="1220">
        <f t="shared" si="11"/>
        <v>0</v>
      </c>
      <c r="AB27" s="1221">
        <f t="shared" si="12"/>
        <v>0</v>
      </c>
      <c r="AC27" s="1222"/>
      <c r="AD27" s="1257"/>
    </row>
    <row r="28" spans="2:30" s="54" customFormat="1" ht="14.4">
      <c r="B28" s="1252" t="s">
        <v>52</v>
      </c>
      <c r="C28" s="1214"/>
      <c r="D28" s="1213"/>
      <c r="E28" s="1253" t="s">
        <v>964</v>
      </c>
      <c r="F28" s="1254">
        <v>0</v>
      </c>
      <c r="G28" s="1255">
        <f t="shared" si="0"/>
        <v>0</v>
      </c>
      <c r="H28" s="1253" t="s">
        <v>32</v>
      </c>
      <c r="I28" s="1256">
        <v>0</v>
      </c>
      <c r="J28" s="1256">
        <v>0</v>
      </c>
      <c r="K28" s="1215">
        <v>4</v>
      </c>
      <c r="L28" s="1215">
        <v>7.37</v>
      </c>
      <c r="M28" s="1215">
        <f t="shared" si="1"/>
        <v>3.37</v>
      </c>
      <c r="N28" s="1216">
        <f t="shared" si="2"/>
        <v>0</v>
      </c>
      <c r="O28" s="1217"/>
      <c r="P28" s="1217"/>
      <c r="Q28" s="1218"/>
      <c r="R28" s="1218"/>
      <c r="S28" s="1217">
        <f t="shared" si="9"/>
        <v>0</v>
      </c>
      <c r="T28" s="1217"/>
      <c r="U28" s="1217"/>
      <c r="V28" s="1217"/>
      <c r="W28" s="1217">
        <v>0</v>
      </c>
      <c r="X28" s="1217"/>
      <c r="Y28" s="1217"/>
      <c r="Z28" s="1219">
        <f t="shared" si="10"/>
        <v>0</v>
      </c>
      <c r="AA28" s="1220">
        <f t="shared" si="11"/>
        <v>0</v>
      </c>
      <c r="AB28" s="1221">
        <f t="shared" si="12"/>
        <v>0</v>
      </c>
      <c r="AC28" s="1222"/>
      <c r="AD28" s="1257"/>
    </row>
    <row r="29" spans="2:30" s="54" customFormat="1" ht="14.4">
      <c r="B29" s="1252" t="s">
        <v>52</v>
      </c>
      <c r="C29" s="1214"/>
      <c r="D29" s="1213"/>
      <c r="E29" s="1253" t="s">
        <v>965</v>
      </c>
      <c r="F29" s="1254">
        <v>0</v>
      </c>
      <c r="G29" s="1255">
        <f t="shared" si="0"/>
        <v>0</v>
      </c>
      <c r="H29" s="1253" t="s">
        <v>32</v>
      </c>
      <c r="I29" s="1256">
        <v>5928</v>
      </c>
      <c r="J29" s="1256">
        <v>0</v>
      </c>
      <c r="K29" s="1215">
        <v>3.25</v>
      </c>
      <c r="L29" s="1215">
        <v>10.11</v>
      </c>
      <c r="M29" s="1215">
        <f t="shared" si="1"/>
        <v>6.8599999999999994</v>
      </c>
      <c r="N29" s="1216">
        <f t="shared" si="2"/>
        <v>0</v>
      </c>
      <c r="O29" s="1217"/>
      <c r="P29" s="1217"/>
      <c r="Q29" s="1218"/>
      <c r="R29" s="1218"/>
      <c r="S29" s="1217">
        <f t="shared" si="9"/>
        <v>59932.079999999994</v>
      </c>
      <c r="T29" s="1217"/>
      <c r="U29" s="1217"/>
      <c r="V29" s="1217"/>
      <c r="W29" s="1217">
        <v>0</v>
      </c>
      <c r="X29" s="1217"/>
      <c r="Y29" s="1217"/>
      <c r="Z29" s="1219">
        <f t="shared" ref="Z29:Z38" si="13">-PV(Discount_Rate,F29,W29)*F29</f>
        <v>0</v>
      </c>
      <c r="AA29" s="1220">
        <f t="shared" si="11"/>
        <v>0</v>
      </c>
      <c r="AB29" s="1221">
        <f t="shared" si="12"/>
        <v>0</v>
      </c>
      <c r="AC29" s="1222"/>
      <c r="AD29" s="1257"/>
    </row>
    <row r="30" spans="2:30" s="54" customFormat="1" ht="14.4">
      <c r="B30" s="1252" t="s">
        <v>52</v>
      </c>
      <c r="C30" s="1214"/>
      <c r="D30" s="1213"/>
      <c r="E30" s="1253" t="s">
        <v>966</v>
      </c>
      <c r="F30" s="1254">
        <v>0</v>
      </c>
      <c r="G30" s="1255">
        <f t="shared" si="0"/>
        <v>0</v>
      </c>
      <c r="H30" s="1253" t="s">
        <v>32</v>
      </c>
      <c r="I30" s="1256">
        <v>61</v>
      </c>
      <c r="J30" s="1256">
        <v>0</v>
      </c>
      <c r="K30" s="1215">
        <v>2.75</v>
      </c>
      <c r="L30" s="1215">
        <v>11.56</v>
      </c>
      <c r="M30" s="1215">
        <f t="shared" si="1"/>
        <v>8.81</v>
      </c>
      <c r="N30" s="1216">
        <f t="shared" si="2"/>
        <v>0</v>
      </c>
      <c r="O30" s="1217"/>
      <c r="P30" s="1217"/>
      <c r="Q30" s="1218"/>
      <c r="R30" s="1218"/>
      <c r="S30" s="1217">
        <f t="shared" si="9"/>
        <v>705.16000000000008</v>
      </c>
      <c r="T30" s="1217"/>
      <c r="U30" s="1217"/>
      <c r="V30" s="1217"/>
      <c r="W30" s="1217">
        <v>0</v>
      </c>
      <c r="X30" s="1217"/>
      <c r="Y30" s="1217"/>
      <c r="Z30" s="1219">
        <f t="shared" si="13"/>
        <v>0</v>
      </c>
      <c r="AA30" s="1220">
        <f t="shared" si="11"/>
        <v>0</v>
      </c>
      <c r="AB30" s="1221">
        <f t="shared" si="12"/>
        <v>0</v>
      </c>
      <c r="AC30" s="1222"/>
      <c r="AD30" s="1257"/>
    </row>
    <row r="31" spans="2:30" s="54" customFormat="1" ht="14.4">
      <c r="B31" s="1252" t="s">
        <v>52</v>
      </c>
      <c r="C31" s="1214"/>
      <c r="D31" s="1213"/>
      <c r="E31" s="1253" t="s">
        <v>967</v>
      </c>
      <c r="F31" s="1254">
        <v>0</v>
      </c>
      <c r="G31" s="1255">
        <f t="shared" si="0"/>
        <v>0</v>
      </c>
      <c r="H31" s="1253" t="s">
        <v>32</v>
      </c>
      <c r="I31" s="1256">
        <v>20</v>
      </c>
      <c r="J31" s="1256">
        <v>0</v>
      </c>
      <c r="K31" s="1215">
        <v>2.75</v>
      </c>
      <c r="L31" s="1215">
        <v>12.83</v>
      </c>
      <c r="M31" s="1215">
        <f t="shared" si="1"/>
        <v>10.08</v>
      </c>
      <c r="N31" s="1216">
        <f t="shared" si="2"/>
        <v>0</v>
      </c>
      <c r="O31" s="1217"/>
      <c r="P31" s="1217"/>
      <c r="Q31" s="1218"/>
      <c r="R31" s="1218"/>
      <c r="S31" s="1217">
        <f t="shared" si="9"/>
        <v>256.60000000000002</v>
      </c>
      <c r="T31" s="1217"/>
      <c r="U31" s="1217"/>
      <c r="V31" s="1217"/>
      <c r="W31" s="1217">
        <v>0</v>
      </c>
      <c r="X31" s="1217"/>
      <c r="Y31" s="1217"/>
      <c r="Z31" s="1219">
        <f t="shared" si="13"/>
        <v>0</v>
      </c>
      <c r="AA31" s="1220">
        <f t="shared" si="11"/>
        <v>0</v>
      </c>
      <c r="AB31" s="1221">
        <f t="shared" si="12"/>
        <v>0</v>
      </c>
      <c r="AC31" s="1222"/>
      <c r="AD31" s="1257"/>
    </row>
    <row r="32" spans="2:30" s="54" customFormat="1" ht="14.4">
      <c r="B32" s="1252" t="s">
        <v>52</v>
      </c>
      <c r="C32" s="1214"/>
      <c r="D32" s="1213"/>
      <c r="E32" s="1253" t="s">
        <v>968</v>
      </c>
      <c r="F32" s="1254">
        <v>0</v>
      </c>
      <c r="G32" s="1255">
        <f t="shared" si="0"/>
        <v>0</v>
      </c>
      <c r="H32" s="1253" t="s">
        <v>32</v>
      </c>
      <c r="I32" s="1256">
        <v>0</v>
      </c>
      <c r="J32" s="1256">
        <v>0</v>
      </c>
      <c r="K32" s="1215">
        <v>10</v>
      </c>
      <c r="L32" s="1215">
        <v>15.79</v>
      </c>
      <c r="M32" s="1215">
        <f t="shared" si="1"/>
        <v>5.7899999999999991</v>
      </c>
      <c r="N32" s="1216">
        <f t="shared" si="2"/>
        <v>0</v>
      </c>
      <c r="O32" s="1217"/>
      <c r="P32" s="1217"/>
      <c r="Q32" s="1218"/>
      <c r="R32" s="1218"/>
      <c r="S32" s="1217">
        <f t="shared" si="9"/>
        <v>0</v>
      </c>
      <c r="T32" s="1217"/>
      <c r="U32" s="1217"/>
      <c r="V32" s="1217"/>
      <c r="W32" s="1217">
        <v>0</v>
      </c>
      <c r="X32" s="1217"/>
      <c r="Y32" s="1217"/>
      <c r="Z32" s="1219">
        <f t="shared" si="13"/>
        <v>0</v>
      </c>
      <c r="AA32" s="1220">
        <f t="shared" si="11"/>
        <v>0</v>
      </c>
      <c r="AB32" s="1221">
        <f t="shared" si="12"/>
        <v>0</v>
      </c>
      <c r="AC32" s="1222"/>
      <c r="AD32" s="1257"/>
    </row>
    <row r="33" spans="1:508" s="54" customFormat="1" ht="14.4">
      <c r="B33" s="1252" t="s">
        <v>52</v>
      </c>
      <c r="C33" s="1214"/>
      <c r="D33" s="1213"/>
      <c r="E33" s="1253" t="s">
        <v>969</v>
      </c>
      <c r="F33" s="1254">
        <v>0</v>
      </c>
      <c r="G33" s="1255">
        <f t="shared" si="0"/>
        <v>0</v>
      </c>
      <c r="H33" s="1253" t="s">
        <v>32</v>
      </c>
      <c r="I33" s="1256">
        <v>1</v>
      </c>
      <c r="J33" s="1256">
        <v>0</v>
      </c>
      <c r="K33" s="1215">
        <v>5</v>
      </c>
      <c r="L33" s="1215">
        <v>15.82</v>
      </c>
      <c r="M33" s="1215">
        <f t="shared" si="1"/>
        <v>10.82</v>
      </c>
      <c r="N33" s="1216">
        <f t="shared" si="2"/>
        <v>0</v>
      </c>
      <c r="O33" s="1217"/>
      <c r="P33" s="1217"/>
      <c r="Q33" s="1218"/>
      <c r="R33" s="1218"/>
      <c r="S33" s="1217">
        <f t="shared" si="9"/>
        <v>15.82</v>
      </c>
      <c r="T33" s="1217"/>
      <c r="U33" s="1217"/>
      <c r="V33" s="1217"/>
      <c r="W33" s="1217">
        <v>0</v>
      </c>
      <c r="X33" s="1217"/>
      <c r="Y33" s="1217"/>
      <c r="Z33" s="1219">
        <f t="shared" si="13"/>
        <v>0</v>
      </c>
      <c r="AA33" s="1220">
        <f t="shared" si="11"/>
        <v>0</v>
      </c>
      <c r="AB33" s="1221">
        <f t="shared" si="12"/>
        <v>0</v>
      </c>
      <c r="AC33" s="1222"/>
      <c r="AD33" s="1257"/>
    </row>
    <row r="34" spans="1:508" s="54" customFormat="1" ht="14.4">
      <c r="B34" s="1252" t="s">
        <v>52</v>
      </c>
      <c r="C34" s="1214"/>
      <c r="D34" s="1213"/>
      <c r="E34" s="1253" t="s">
        <v>970</v>
      </c>
      <c r="F34" s="1254">
        <v>0</v>
      </c>
      <c r="G34" s="1255">
        <f t="shared" si="0"/>
        <v>0</v>
      </c>
      <c r="H34" s="1253" t="s">
        <v>32</v>
      </c>
      <c r="I34" s="1256">
        <v>0</v>
      </c>
      <c r="J34" s="1256">
        <v>0</v>
      </c>
      <c r="K34" s="1215">
        <v>11</v>
      </c>
      <c r="L34" s="1215">
        <v>10.11</v>
      </c>
      <c r="M34" s="1215">
        <f t="shared" si="1"/>
        <v>0</v>
      </c>
      <c r="N34" s="1216">
        <f t="shared" si="2"/>
        <v>0</v>
      </c>
      <c r="O34" s="1217"/>
      <c r="P34" s="1217"/>
      <c r="Q34" s="1218"/>
      <c r="R34" s="1218"/>
      <c r="S34" s="1217">
        <f t="shared" si="9"/>
        <v>0</v>
      </c>
      <c r="T34" s="1217"/>
      <c r="U34" s="1217"/>
      <c r="V34" s="1217"/>
      <c r="W34" s="1217">
        <v>0</v>
      </c>
      <c r="X34" s="1217"/>
      <c r="Y34" s="1217"/>
      <c r="Z34" s="1219">
        <f t="shared" si="13"/>
        <v>0</v>
      </c>
      <c r="AA34" s="1220">
        <f t="shared" si="11"/>
        <v>0</v>
      </c>
      <c r="AB34" s="1221">
        <f t="shared" si="12"/>
        <v>0</v>
      </c>
      <c r="AC34" s="1222"/>
      <c r="AD34" s="1257"/>
    </row>
    <row r="35" spans="1:508" s="54" customFormat="1" ht="14.4">
      <c r="B35" s="1252" t="s">
        <v>52</v>
      </c>
      <c r="C35" s="1214"/>
      <c r="D35" s="1213"/>
      <c r="E35" s="1253" t="s">
        <v>971</v>
      </c>
      <c r="F35" s="1254">
        <v>0</v>
      </c>
      <c r="G35" s="1255">
        <f t="shared" si="0"/>
        <v>0</v>
      </c>
      <c r="H35" s="1253" t="s">
        <v>32</v>
      </c>
      <c r="I35" s="1256">
        <v>963</v>
      </c>
      <c r="J35" s="1256">
        <v>0</v>
      </c>
      <c r="K35" s="1215">
        <v>5.5</v>
      </c>
      <c r="L35" s="1215">
        <v>14.36</v>
      </c>
      <c r="M35" s="1215">
        <f t="shared" si="1"/>
        <v>8.86</v>
      </c>
      <c r="N35" s="1216">
        <f t="shared" si="2"/>
        <v>0</v>
      </c>
      <c r="O35" s="1217"/>
      <c r="P35" s="1217"/>
      <c r="Q35" s="1218"/>
      <c r="R35" s="1218"/>
      <c r="S35" s="1217">
        <f t="shared" si="9"/>
        <v>13828.68</v>
      </c>
      <c r="T35" s="1217"/>
      <c r="U35" s="1217"/>
      <c r="V35" s="1217"/>
      <c r="W35" s="1217">
        <v>0</v>
      </c>
      <c r="X35" s="1217"/>
      <c r="Y35" s="1217"/>
      <c r="Z35" s="1219">
        <f t="shared" si="13"/>
        <v>0</v>
      </c>
      <c r="AA35" s="1220">
        <f t="shared" si="11"/>
        <v>0</v>
      </c>
      <c r="AB35" s="1221">
        <f t="shared" si="12"/>
        <v>0</v>
      </c>
      <c r="AC35" s="1222"/>
      <c r="AD35" s="1257"/>
    </row>
    <row r="36" spans="1:508" s="54" customFormat="1" ht="14.4">
      <c r="B36" s="1252" t="s">
        <v>52</v>
      </c>
      <c r="C36" s="1214"/>
      <c r="D36" s="1213"/>
      <c r="E36" s="1253" t="s">
        <v>972</v>
      </c>
      <c r="F36" s="1254">
        <v>0</v>
      </c>
      <c r="G36" s="1255">
        <f t="shared" si="0"/>
        <v>0</v>
      </c>
      <c r="H36" s="1253" t="s">
        <v>32</v>
      </c>
      <c r="I36" s="1256">
        <v>308</v>
      </c>
      <c r="J36" s="1256">
        <v>0</v>
      </c>
      <c r="K36" s="1215">
        <v>6.5</v>
      </c>
      <c r="L36" s="1215">
        <v>10.050000000000001</v>
      </c>
      <c r="M36" s="1215">
        <f t="shared" si="1"/>
        <v>3.5500000000000007</v>
      </c>
      <c r="N36" s="1216">
        <f t="shared" si="2"/>
        <v>0</v>
      </c>
      <c r="O36" s="1217"/>
      <c r="P36" s="1217"/>
      <c r="Q36" s="1218"/>
      <c r="R36" s="1218"/>
      <c r="S36" s="1217">
        <f t="shared" si="9"/>
        <v>3095.4</v>
      </c>
      <c r="T36" s="1217"/>
      <c r="U36" s="1217"/>
      <c r="V36" s="1217"/>
      <c r="W36" s="1217">
        <v>0</v>
      </c>
      <c r="X36" s="1217"/>
      <c r="Y36" s="1217"/>
      <c r="Z36" s="1219">
        <f t="shared" si="13"/>
        <v>0</v>
      </c>
      <c r="AA36" s="1220">
        <f t="shared" si="11"/>
        <v>0</v>
      </c>
      <c r="AB36" s="1221">
        <f t="shared" si="12"/>
        <v>0</v>
      </c>
      <c r="AC36" s="1222"/>
      <c r="AD36" s="1257"/>
    </row>
    <row r="37" spans="1:508" s="54" customFormat="1" ht="14.4">
      <c r="B37" s="1252" t="s">
        <v>52</v>
      </c>
      <c r="C37" s="1214"/>
      <c r="D37" s="1213"/>
      <c r="E37" s="1253" t="s">
        <v>973</v>
      </c>
      <c r="F37" s="1254">
        <v>0</v>
      </c>
      <c r="G37" s="1255">
        <f t="shared" si="0"/>
        <v>0</v>
      </c>
      <c r="H37" s="1253" t="s">
        <v>32</v>
      </c>
      <c r="I37" s="1256">
        <v>1096</v>
      </c>
      <c r="J37" s="1256">
        <v>0</v>
      </c>
      <c r="K37" s="1215">
        <v>0.5</v>
      </c>
      <c r="L37" s="1215">
        <v>3.26</v>
      </c>
      <c r="M37" s="1215">
        <f t="shared" si="1"/>
        <v>2.76</v>
      </c>
      <c r="N37" s="1216">
        <f t="shared" si="2"/>
        <v>0</v>
      </c>
      <c r="O37" s="1217"/>
      <c r="P37" s="1217"/>
      <c r="Q37" s="1218"/>
      <c r="R37" s="1218"/>
      <c r="S37" s="1217">
        <f t="shared" si="9"/>
        <v>3572.9599999999996</v>
      </c>
      <c r="T37" s="1217"/>
      <c r="U37" s="1217"/>
      <c r="V37" s="1217"/>
      <c r="W37" s="1217">
        <v>0</v>
      </c>
      <c r="X37" s="1217"/>
      <c r="Y37" s="1217"/>
      <c r="Z37" s="1219">
        <f t="shared" si="13"/>
        <v>0</v>
      </c>
      <c r="AA37" s="1220">
        <f t="shared" si="11"/>
        <v>0</v>
      </c>
      <c r="AB37" s="1221">
        <f t="shared" si="12"/>
        <v>0</v>
      </c>
      <c r="AC37" s="1222"/>
      <c r="AD37" s="1257"/>
    </row>
    <row r="38" spans="1:508" s="54" customFormat="1" ht="19.5" customHeight="1">
      <c r="B38" s="1258" t="s">
        <v>52</v>
      </c>
      <c r="C38" s="1259"/>
      <c r="D38" s="1260"/>
      <c r="E38" s="1261" t="s">
        <v>974</v>
      </c>
      <c r="F38" s="1262">
        <v>0</v>
      </c>
      <c r="G38" s="1263">
        <f t="shared" si="0"/>
        <v>0</v>
      </c>
      <c r="H38" s="1261" t="s">
        <v>32</v>
      </c>
      <c r="I38" s="1264">
        <v>1430</v>
      </c>
      <c r="J38" s="1264">
        <v>0</v>
      </c>
      <c r="K38" s="1265">
        <v>0.5</v>
      </c>
      <c r="L38" s="1265">
        <v>1.84</v>
      </c>
      <c r="M38" s="1265">
        <f t="shared" si="1"/>
        <v>1.34</v>
      </c>
      <c r="N38" s="1266">
        <f t="shared" si="2"/>
        <v>0</v>
      </c>
      <c r="O38" s="1267"/>
      <c r="P38" s="1267"/>
      <c r="Q38" s="1268"/>
      <c r="R38" s="1268"/>
      <c r="S38" s="1267">
        <f t="shared" si="9"/>
        <v>2631.2000000000003</v>
      </c>
      <c r="T38" s="1267"/>
      <c r="U38" s="1267"/>
      <c r="V38" s="1267"/>
      <c r="W38" s="1267">
        <v>0</v>
      </c>
      <c r="X38" s="1267"/>
      <c r="Y38" s="1267"/>
      <c r="Z38" s="1269">
        <f t="shared" si="13"/>
        <v>0</v>
      </c>
      <c r="AA38" s="1270">
        <f t="shared" si="11"/>
        <v>0</v>
      </c>
      <c r="AB38" s="1271">
        <f t="shared" si="12"/>
        <v>0</v>
      </c>
      <c r="AC38" s="1272"/>
      <c r="AD38" s="1273"/>
    </row>
    <row r="39" spans="1:508" s="60" customFormat="1" ht="15" thickBot="1">
      <c r="A39" s="56"/>
      <c r="B39" s="1223"/>
      <c r="C39" s="1224"/>
      <c r="D39" s="1224"/>
      <c r="E39" s="1225" t="s">
        <v>174</v>
      </c>
      <c r="F39" s="1226"/>
      <c r="G39" s="1227">
        <f>SUM(G5:G38)</f>
        <v>10.934645394830223</v>
      </c>
      <c r="H39" s="1226"/>
      <c r="I39" s="1226"/>
      <c r="J39" s="1228"/>
      <c r="K39" s="1229"/>
      <c r="L39" s="1229"/>
      <c r="M39" s="1229"/>
      <c r="N39" s="1228">
        <f>SUM(N5:N38)</f>
        <v>74926842.046999991</v>
      </c>
      <c r="O39" s="1230"/>
      <c r="P39" s="1231">
        <v>2889023.76</v>
      </c>
      <c r="Q39" s="1231">
        <v>12380015.210000001</v>
      </c>
      <c r="R39" s="1228">
        <f>IF(Q39&gt;S39,0,S39-Q39)</f>
        <v>24171514.307099998</v>
      </c>
      <c r="S39" s="1228">
        <f>SUM(S5:S38)</f>
        <v>36551529.517099999</v>
      </c>
      <c r="T39" s="1230">
        <f>SUM(T5:T26)</f>
        <v>0</v>
      </c>
      <c r="U39" s="1230">
        <f>P39+Q39</f>
        <v>15269038.970000001</v>
      </c>
      <c r="V39" s="1230">
        <f>P39+T39+S39</f>
        <v>39440553.277099997</v>
      </c>
      <c r="W39" s="1228"/>
      <c r="X39" s="1230">
        <f>U39/(1+Discount_Rate)^1</f>
        <v>14164229.100185528</v>
      </c>
      <c r="Y39" s="1230">
        <f>V39/(1+Discount_Rate)^1</f>
        <v>36586784.116048232</v>
      </c>
      <c r="Z39" s="1232">
        <f>SUM(Z5:Z38)</f>
        <v>0</v>
      </c>
      <c r="AA39" s="1233"/>
      <c r="AB39" s="1234">
        <f>SUM(AB5:AB38)</f>
        <v>46960234.484257355</v>
      </c>
      <c r="AC39" s="1235">
        <f>AB39/X39</f>
        <v>3.3154105424376574</v>
      </c>
      <c r="AD39" s="1235">
        <f>((AB39*1.1)+(Z39))/Y39</f>
        <v>1.4118829839987186</v>
      </c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6"/>
      <c r="SC39" s="56"/>
      <c r="SD39" s="56"/>
      <c r="SE39" s="56"/>
      <c r="SF39" s="56"/>
      <c r="SG39" s="56"/>
      <c r="SH39" s="56"/>
      <c r="SI39" s="56"/>
      <c r="SJ39" s="56"/>
      <c r="SK39" s="56"/>
      <c r="SL39" s="56"/>
      <c r="SM39" s="56"/>
      <c r="SN39" s="56"/>
    </row>
    <row r="40" spans="1:508" s="55" customFormat="1">
      <c r="A40" s="54"/>
      <c r="E40" s="199"/>
      <c r="F40" s="199"/>
      <c r="G40" s="199"/>
      <c r="H40" s="199"/>
      <c r="I40" s="199"/>
      <c r="J40" s="462"/>
      <c r="K40" s="314"/>
      <c r="L40" s="314"/>
      <c r="M40" s="314"/>
      <c r="N40" s="462"/>
      <c r="O40" s="314"/>
      <c r="P40" s="314"/>
      <c r="Q40" s="314"/>
      <c r="R40" s="314"/>
      <c r="S40" s="314"/>
      <c r="T40" s="314"/>
      <c r="U40" s="433"/>
      <c r="V40" s="314"/>
      <c r="W40" s="314"/>
      <c r="X40" s="433"/>
      <c r="Y40" s="314"/>
      <c r="Z40" s="314"/>
      <c r="AA40" s="434"/>
      <c r="AB40" s="196"/>
      <c r="AC40" s="196"/>
      <c r="AD40" s="199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</row>
    <row r="41" spans="1:508">
      <c r="S41" s="462"/>
    </row>
    <row r="43" spans="1:508" s="75" customFormat="1">
      <c r="B43" s="676"/>
      <c r="C43" s="676"/>
      <c r="D43" s="676"/>
      <c r="E43" s="199"/>
      <c r="F43" s="199"/>
      <c r="G43" s="199"/>
      <c r="H43" s="199"/>
      <c r="I43" s="199"/>
      <c r="J43" s="462"/>
      <c r="K43" s="314"/>
      <c r="L43" s="314"/>
      <c r="M43" s="314"/>
      <c r="N43" s="462"/>
      <c r="O43" s="314"/>
      <c r="P43" s="314"/>
      <c r="Q43" s="314"/>
      <c r="R43" s="314"/>
      <c r="S43" s="314"/>
      <c r="T43" s="314"/>
      <c r="U43" s="433"/>
      <c r="V43" s="314"/>
      <c r="W43" s="314"/>
      <c r="X43" s="433"/>
      <c r="Y43" s="314"/>
      <c r="Z43" s="314"/>
      <c r="AA43" s="434"/>
      <c r="AB43" s="196"/>
      <c r="AC43" s="196"/>
      <c r="AD43" s="199"/>
    </row>
    <row r="45" spans="1:508" ht="17.399999999999999">
      <c r="M45" s="1027" t="s">
        <v>979</v>
      </c>
      <c r="N45" s="335"/>
      <c r="T45" s="433"/>
      <c r="U45" s="314"/>
      <c r="W45" s="433"/>
      <c r="X45" s="314"/>
      <c r="Z45" s="434"/>
      <c r="AA45" s="196"/>
      <c r="AC45" s="199"/>
      <c r="AD45" s="196"/>
      <c r="AT45" s="199"/>
    </row>
    <row r="46" spans="1:508">
      <c r="M46" s="55"/>
      <c r="N46" s="335"/>
      <c r="T46" s="433"/>
      <c r="U46" s="314"/>
      <c r="W46" s="433"/>
      <c r="X46" s="314"/>
      <c r="Z46" s="434"/>
      <c r="AA46" s="196"/>
      <c r="AC46" s="199"/>
      <c r="AD46" s="196"/>
      <c r="AT46" s="199"/>
    </row>
    <row r="47" spans="1:508">
      <c r="M47" s="314" t="s">
        <v>975</v>
      </c>
      <c r="N47" s="314" t="s">
        <v>976</v>
      </c>
      <c r="O47" s="314">
        <v>12380015.210000001</v>
      </c>
    </row>
    <row r="48" spans="1:508">
      <c r="N48" s="314" t="s">
        <v>977</v>
      </c>
      <c r="O48" s="314">
        <v>2889023.76</v>
      </c>
    </row>
    <row r="49" spans="1:46">
      <c r="N49" s="462" t="s">
        <v>770</v>
      </c>
      <c r="O49" s="314">
        <v>15269038.970000001</v>
      </c>
    </row>
    <row r="50" spans="1:46">
      <c r="M50" s="55"/>
      <c r="N50" s="462" t="s">
        <v>777</v>
      </c>
      <c r="O50" s="1046">
        <v>74926842.046999991</v>
      </c>
    </row>
    <row r="51" spans="1:46">
      <c r="M51" s="55"/>
    </row>
    <row r="52" spans="1:46">
      <c r="A52" s="199"/>
      <c r="M52" s="314" t="s">
        <v>980</v>
      </c>
      <c r="N52" s="462" t="s">
        <v>981</v>
      </c>
      <c r="O52" s="314">
        <v>15269038.970000001</v>
      </c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</row>
    <row r="53" spans="1:46">
      <c r="A53" s="199"/>
      <c r="M53" s="55"/>
      <c r="N53" s="462" t="s">
        <v>777</v>
      </c>
      <c r="O53" s="1046">
        <v>74926.842000000004</v>
      </c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</row>
    <row r="54" spans="1:46">
      <c r="A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</row>
    <row r="55" spans="1:46">
      <c r="A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</row>
    <row r="56" spans="1:46">
      <c r="A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</row>
  </sheetData>
  <sheetProtection password="C61B" sheet="1" objects="1" scenarios="1"/>
  <customSheetViews>
    <customSheetView guid="{9B4B0DAB-FAB9-4E24-9A0E-9A6ECAA72FED}" topLeftCell="U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F38 H5:H38">
    <cfRule type="notContainsBlanks" dxfId="672" priority="32">
      <formula>LEN(TRIM(E5))&gt;0</formula>
    </cfRule>
  </conditionalFormatting>
  <conditionalFormatting sqref="I5:J25 J26">
    <cfRule type="expression" dxfId="671" priority="29">
      <formula>ISTEXT(I5)</formula>
    </cfRule>
    <cfRule type="notContainsBlanks" dxfId="670" priority="30">
      <formula>LEN(TRIM(I5))&gt;0</formula>
    </cfRule>
  </conditionalFormatting>
  <conditionalFormatting sqref="I5:I25">
    <cfRule type="containsBlanks" dxfId="669" priority="26">
      <formula>LEN(TRIM(I5))=0</formula>
    </cfRule>
    <cfRule type="expression" dxfId="668" priority="28">
      <formula>H5&lt;&gt;I5</formula>
    </cfRule>
  </conditionalFormatting>
  <conditionalFormatting sqref="I6:I25">
    <cfRule type="expression" dxfId="667" priority="27">
      <formula>H6&lt;&gt;I6</formula>
    </cfRule>
  </conditionalFormatting>
  <conditionalFormatting sqref="I26:I38">
    <cfRule type="expression" dxfId="666" priority="4">
      <formula>ISTEXT(I26)</formula>
    </cfRule>
    <cfRule type="notContainsBlanks" dxfId="665" priority="5">
      <formula>LEN(TRIM(I26))&gt;0</formula>
    </cfRule>
  </conditionalFormatting>
  <conditionalFormatting sqref="I26:I38">
    <cfRule type="containsBlanks" dxfId="664" priority="1">
      <formula>LEN(TRIM(I26))=0</formula>
    </cfRule>
    <cfRule type="expression" dxfId="663" priority="3">
      <formula>H26&lt;&gt;I26</formula>
    </cfRule>
  </conditionalFormatting>
  <conditionalFormatting sqref="I26:I38">
    <cfRule type="expression" dxfId="662" priority="2">
      <formula>H26&lt;&gt;I26</formula>
    </cfRule>
  </conditionalFormatting>
  <dataValidations count="5">
    <dataValidation type="decimal" operator="greaterThan" allowBlank="1" showInputMessage="1" showErrorMessage="1" errorTitle="Overhead" error="Overhead must be greater than zero." sqref="O5:O38">
      <formula1>0</formula1>
    </dataValidation>
    <dataValidation allowBlank="1" showErrorMessage="1" promptTitle="DECIMAL PLACE WARNING:" prompt="Maximum number of numbers to the right of any decimal place can be 4._x000a__x000a_Example 1.2345 and NOT 1.23456" sqref="J5:J38"/>
    <dataValidation allowBlank="1" showErrorMessage="1" sqref="K5:L38"/>
    <dataValidation type="list" allowBlank="1" showErrorMessage="1" errorTitle="DATA ENTRY ERROR!" error="Only values from the drop-down menu may be selected._x000a__x000a_Click CANCEL and re-attempt." sqref="F5:F38">
      <formula1>lu_m_life</formula1>
    </dataValidation>
    <dataValidation type="list" allowBlank="1" showErrorMessage="1" errorTitle="DATA ENTRY ERROR!" error="Only values from the drop-down menu may be selected._x000a__x000a_Click CANCEL and re-attempt." sqref="H5:H38">
      <formula1>INDIRECT($J5)</formula1>
    </dataValidation>
  </dataValidations>
  <hyperlinks>
    <hyperlink ref="A1" location="'Electric CE'!A1" display="Rtn to Summary"/>
  </hyperlinks>
  <pageMargins left="0.7" right="0.23" top="0.75" bottom="0.75" header="0.3" footer="0.3"/>
  <pageSetup paperSize="3" scale="45" orientation="landscape"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KQ36"/>
  <sheetViews>
    <sheetView workbookViewId="0">
      <pane xSplit="1" ySplit="1" topLeftCell="B2" activePane="bottomRight" state="frozen"/>
      <selection pane="topRight"/>
      <selection pane="bottomLeft"/>
      <selection pane="bottomRight" activeCell="F22" sqref="F22"/>
    </sheetView>
  </sheetViews>
  <sheetFormatPr defaultColWidth="9.109375" defaultRowHeight="14.4"/>
  <cols>
    <col min="1" max="1" width="9.109375" style="1198"/>
    <col min="2" max="2" width="11.44140625" style="1193" customWidth="1"/>
    <col min="3" max="3" width="53.6640625" style="1193" customWidth="1"/>
    <col min="4" max="4" width="11" style="1193" customWidth="1"/>
    <col min="5" max="5" width="35.5546875" style="1193" customWidth="1"/>
    <col min="6" max="6" width="23.109375" style="1193" bestFit="1" customWidth="1"/>
    <col min="7" max="7" width="11.44140625" style="1193" customWidth="1"/>
    <col min="8" max="8" width="21.5546875" style="1194" customWidth="1"/>
    <col min="9" max="9" width="14" style="1193" customWidth="1"/>
    <col min="10" max="10" width="11.44140625" style="1193" customWidth="1"/>
    <col min="11" max="11" width="14.6640625" style="1193" customWidth="1"/>
    <col min="12" max="12" width="16.44140625" style="1194" customWidth="1"/>
    <col min="13" max="14" width="14.6640625" style="1193" customWidth="1"/>
    <col min="15" max="15" width="16.88671875" style="1193" customWidth="1"/>
    <col min="16" max="16" width="14.6640625" style="1193" customWidth="1"/>
    <col min="17" max="17" width="19.44140625" style="1193" customWidth="1"/>
    <col min="18" max="19" width="14.6640625" style="1193" customWidth="1"/>
    <col min="20" max="23" width="14.109375" style="1193" customWidth="1"/>
    <col min="24" max="25" width="18.33203125" style="1193" customWidth="1"/>
    <col min="26" max="26" width="14.109375" style="1198" customWidth="1"/>
    <col min="27" max="27" width="12.109375" style="1193" customWidth="1"/>
    <col min="28" max="28" width="10" style="1192" bestFit="1" customWidth="1"/>
    <col min="29" max="29" width="10.88671875" style="1198" customWidth="1"/>
    <col min="30" max="30" width="9.33203125" style="1198" bestFit="1" customWidth="1"/>
    <col min="31" max="69" width="9.109375" style="1198"/>
    <col min="70" max="16384" width="9.109375" style="1193"/>
  </cols>
  <sheetData>
    <row r="1" spans="1:303" ht="28.8">
      <c r="A1" s="2050" t="s">
        <v>206</v>
      </c>
      <c r="B1" s="1192" t="s">
        <v>956</v>
      </c>
    </row>
    <row r="2" spans="1:303">
      <c r="B2" s="1199" t="s">
        <v>176</v>
      </c>
      <c r="C2" s="1193">
        <f>7.8%</f>
        <v>7.8E-2</v>
      </c>
    </row>
    <row r="3" spans="1:303" s="1201" customFormat="1" ht="15" thickBot="1"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303" ht="72">
      <c r="A4" s="2335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BR4" s="1198"/>
    </row>
    <row r="5" spans="1:303" s="2213" customFormat="1">
      <c r="A5" s="1201"/>
      <c r="B5" s="1236" t="s">
        <v>128</v>
      </c>
      <c r="C5" s="1426"/>
      <c r="D5" s="1426"/>
      <c r="E5" s="1426" t="s">
        <v>1263</v>
      </c>
      <c r="F5" s="1426">
        <v>15</v>
      </c>
      <c r="G5" s="2406">
        <f t="shared" ref="G5:G14" si="0">(N5/$N$15)*F5</f>
        <v>0.40734979583900449</v>
      </c>
      <c r="H5" s="2407" t="s">
        <v>38</v>
      </c>
      <c r="I5" s="1428">
        <v>838</v>
      </c>
      <c r="J5" s="1360">
        <v>1</v>
      </c>
      <c r="K5" s="2408">
        <v>4190</v>
      </c>
      <c r="L5" s="2408">
        <v>4190</v>
      </c>
      <c r="M5" s="1246">
        <f t="shared" ref="M5:M14" si="1">IF(L5&gt;K5,L5-K5,0)</f>
        <v>0</v>
      </c>
      <c r="N5" s="2409">
        <f>J5*I5</f>
        <v>838</v>
      </c>
      <c r="O5" s="2410"/>
      <c r="P5" s="2150"/>
      <c r="Q5" s="1249"/>
      <c r="R5" s="1249"/>
      <c r="S5" s="2408">
        <v>4190</v>
      </c>
      <c r="T5" s="1249">
        <v>0</v>
      </c>
      <c r="U5" s="1249"/>
      <c r="V5" s="1249"/>
      <c r="W5" s="2411">
        <v>0</v>
      </c>
      <c r="X5" s="1249"/>
      <c r="Y5" s="1249"/>
      <c r="Z5" s="1249">
        <f t="shared" ref="Z5:Z14" si="2">-PV(Discount_Rate,F5,W5)</f>
        <v>0</v>
      </c>
      <c r="AA5" s="1249">
        <f t="shared" ref="AA5:AA14" si="3">IF(N5=0,0,(HLOOKUP(H5,ACGas_2014_2015,F5+1,FALSE)))</f>
        <v>5.332754174285534</v>
      </c>
      <c r="AB5" s="1249">
        <f>AA5*N5</f>
        <v>4468.8479980512775</v>
      </c>
      <c r="AC5" s="1246"/>
      <c r="AD5" s="2412"/>
      <c r="AE5" s="2405"/>
      <c r="AF5" s="1286"/>
      <c r="AH5" s="1201"/>
      <c r="AI5" s="1201"/>
      <c r="AJ5" s="1201"/>
      <c r="AK5" s="1201"/>
      <c r="AL5" s="1201"/>
      <c r="AM5" s="1201"/>
      <c r="AN5" s="1201"/>
      <c r="AO5" s="1201"/>
      <c r="AP5" s="1201"/>
      <c r="AQ5" s="1201"/>
      <c r="AR5" s="1201"/>
      <c r="AS5" s="1201"/>
      <c r="AT5" s="1201"/>
      <c r="AU5" s="1201"/>
      <c r="AV5" s="1201"/>
      <c r="AW5" s="1201"/>
      <c r="AX5" s="1201"/>
      <c r="AY5" s="1201"/>
      <c r="AZ5" s="1201"/>
      <c r="BA5" s="1201"/>
      <c r="BB5" s="1201"/>
      <c r="BC5" s="1201"/>
      <c r="BD5" s="1201"/>
      <c r="BE5" s="1201"/>
      <c r="BF5" s="1201"/>
      <c r="BG5" s="1201"/>
      <c r="BH5" s="1201"/>
      <c r="BI5" s="1201"/>
      <c r="BJ5" s="1201"/>
      <c r="BK5" s="1201"/>
      <c r="BL5" s="1201"/>
      <c r="BM5" s="1201"/>
      <c r="BN5" s="1201"/>
      <c r="BO5" s="1201"/>
      <c r="BP5" s="1201"/>
      <c r="BQ5" s="1201"/>
      <c r="BR5" s="1201"/>
      <c r="BS5" s="1201"/>
      <c r="BT5" s="1201"/>
      <c r="BU5" s="1201"/>
      <c r="BV5" s="1201"/>
      <c r="BW5" s="1201"/>
      <c r="BX5" s="1201"/>
      <c r="BY5" s="1201"/>
      <c r="BZ5" s="1201"/>
      <c r="CA5" s="1201"/>
      <c r="CB5" s="1201"/>
      <c r="CC5" s="1201"/>
      <c r="CD5" s="1201"/>
      <c r="CE5" s="1201"/>
      <c r="CF5" s="1201"/>
      <c r="CG5" s="1201"/>
      <c r="CH5" s="1201"/>
      <c r="CI5" s="1201"/>
      <c r="CJ5" s="1201"/>
      <c r="CK5" s="1201"/>
      <c r="CL5" s="1201"/>
      <c r="CM5" s="1201"/>
      <c r="CN5" s="1201"/>
      <c r="CO5" s="1201"/>
      <c r="CP5" s="1201"/>
      <c r="CQ5" s="1201"/>
      <c r="CR5" s="1201"/>
      <c r="CS5" s="1201"/>
      <c r="CT5" s="1201"/>
      <c r="CU5" s="1201"/>
      <c r="CV5" s="1201"/>
      <c r="CW5" s="1201"/>
      <c r="CX5" s="1201"/>
      <c r="CY5" s="1201"/>
      <c r="CZ5" s="1201"/>
      <c r="DA5" s="1201"/>
      <c r="DB5" s="1201"/>
      <c r="DC5" s="1201"/>
      <c r="DD5" s="1201"/>
      <c r="DE5" s="1201"/>
      <c r="DF5" s="1201"/>
      <c r="DG5" s="1201"/>
      <c r="DH5" s="1201"/>
      <c r="DI5" s="1201"/>
      <c r="DJ5" s="1201"/>
      <c r="DK5" s="1201"/>
      <c r="DL5" s="1201"/>
      <c r="DM5" s="1201"/>
      <c r="DN5" s="1201"/>
      <c r="DO5" s="1201"/>
      <c r="DP5" s="1201"/>
      <c r="DQ5" s="1201"/>
      <c r="DR5" s="1201"/>
      <c r="DS5" s="1201"/>
      <c r="DT5" s="1201"/>
      <c r="DU5" s="1201"/>
      <c r="DV5" s="1201"/>
      <c r="DW5" s="1201"/>
      <c r="DX5" s="1201"/>
      <c r="DY5" s="1201"/>
      <c r="DZ5" s="1201"/>
      <c r="EA5" s="1201"/>
      <c r="EB5" s="1201"/>
      <c r="EC5" s="1201"/>
      <c r="ED5" s="1201"/>
      <c r="EE5" s="1201"/>
      <c r="EF5" s="1201"/>
      <c r="EG5" s="1201"/>
      <c r="EH5" s="1201"/>
      <c r="EI5" s="1201"/>
      <c r="EJ5" s="1201"/>
      <c r="EK5" s="1201"/>
      <c r="EL5" s="1201"/>
      <c r="EM5" s="1201"/>
      <c r="EN5" s="1201"/>
      <c r="EO5" s="1201"/>
      <c r="EP5" s="1201"/>
      <c r="EQ5" s="1201"/>
      <c r="ER5" s="1201"/>
      <c r="ES5" s="1201"/>
      <c r="ET5" s="1201"/>
      <c r="EU5" s="1201"/>
      <c r="EV5" s="1201"/>
      <c r="EW5" s="1201"/>
      <c r="EX5" s="1201"/>
      <c r="EY5" s="1201"/>
      <c r="EZ5" s="1201"/>
      <c r="FA5" s="1201"/>
      <c r="FB5" s="1201"/>
      <c r="FC5" s="1201"/>
      <c r="FD5" s="1201"/>
      <c r="FE5" s="1201"/>
      <c r="FF5" s="1201"/>
      <c r="FG5" s="1201"/>
      <c r="FH5" s="1201"/>
      <c r="FI5" s="1201"/>
      <c r="FJ5" s="1201"/>
      <c r="FK5" s="1201"/>
      <c r="FL5" s="1201"/>
      <c r="FM5" s="1201"/>
      <c r="FN5" s="1201"/>
      <c r="FO5" s="1201"/>
      <c r="FP5" s="1201"/>
      <c r="FQ5" s="1201"/>
      <c r="FR5" s="1201"/>
      <c r="FS5" s="1201"/>
      <c r="FT5" s="1201"/>
      <c r="FU5" s="1201"/>
      <c r="FV5" s="1201"/>
      <c r="FW5" s="1201"/>
      <c r="FX5" s="1201"/>
      <c r="FY5" s="1201"/>
      <c r="FZ5" s="1201"/>
      <c r="GA5" s="1201"/>
      <c r="GB5" s="1201"/>
      <c r="GC5" s="1201"/>
      <c r="GD5" s="1201"/>
      <c r="GE5" s="1201"/>
      <c r="GF5" s="1201"/>
      <c r="GG5" s="1201"/>
      <c r="GH5" s="1201"/>
      <c r="GI5" s="1201"/>
      <c r="GJ5" s="1201"/>
      <c r="GK5" s="1201"/>
      <c r="GL5" s="1201"/>
      <c r="GM5" s="1201"/>
      <c r="GN5" s="1201"/>
      <c r="GO5" s="1201"/>
      <c r="GP5" s="1201"/>
      <c r="GQ5" s="1201"/>
      <c r="GR5" s="1201"/>
      <c r="GS5" s="1201"/>
      <c r="GT5" s="1201"/>
      <c r="GU5" s="1201"/>
      <c r="GV5" s="1201"/>
      <c r="GW5" s="1201"/>
      <c r="GX5" s="1201"/>
      <c r="GY5" s="1201"/>
      <c r="GZ5" s="1201"/>
      <c r="HA5" s="1201"/>
      <c r="HB5" s="1201"/>
      <c r="HC5" s="1201"/>
      <c r="HD5" s="1201"/>
      <c r="HE5" s="1201"/>
      <c r="HF5" s="1201"/>
      <c r="HG5" s="1201"/>
      <c r="HH5" s="1201"/>
      <c r="HI5" s="1201"/>
      <c r="HJ5" s="1201"/>
      <c r="HK5" s="1201"/>
      <c r="HL5" s="1201"/>
      <c r="HM5" s="1201"/>
      <c r="HN5" s="1201"/>
      <c r="HO5" s="1201"/>
      <c r="HP5" s="1201"/>
      <c r="HQ5" s="1201"/>
      <c r="HR5" s="1201"/>
      <c r="HS5" s="1201"/>
      <c r="HT5" s="1201"/>
      <c r="HU5" s="1201"/>
      <c r="HV5" s="1201"/>
      <c r="HW5" s="1201"/>
      <c r="HX5" s="1201"/>
      <c r="HY5" s="1201"/>
      <c r="HZ5" s="1201"/>
      <c r="IA5" s="1201"/>
      <c r="IB5" s="1201"/>
      <c r="IC5" s="1201"/>
      <c r="ID5" s="1201"/>
      <c r="IE5" s="1201"/>
      <c r="IF5" s="1201"/>
      <c r="IG5" s="1201"/>
      <c r="IH5" s="1201"/>
      <c r="II5" s="1201"/>
      <c r="IJ5" s="1201"/>
      <c r="IK5" s="1201"/>
      <c r="IL5" s="1201"/>
      <c r="IM5" s="1201"/>
      <c r="IN5" s="1201"/>
      <c r="IO5" s="1201"/>
      <c r="IP5" s="1201"/>
      <c r="IQ5" s="1201"/>
      <c r="IR5" s="1201"/>
      <c r="IS5" s="1201"/>
      <c r="IT5" s="1201"/>
      <c r="IU5" s="1201"/>
      <c r="IV5" s="1201"/>
      <c r="IW5" s="1201"/>
      <c r="IX5" s="1201"/>
      <c r="IY5" s="1201"/>
      <c r="IZ5" s="1201"/>
      <c r="JA5" s="1201"/>
      <c r="JB5" s="1201"/>
      <c r="JC5" s="1201"/>
      <c r="JD5" s="1201"/>
      <c r="JE5" s="1201"/>
      <c r="JF5" s="1201"/>
      <c r="JG5" s="1201"/>
      <c r="JH5" s="1201"/>
      <c r="JI5" s="1201"/>
      <c r="JJ5" s="1201"/>
      <c r="JK5" s="1201"/>
      <c r="JL5" s="1201"/>
      <c r="JM5" s="1201"/>
      <c r="JN5" s="1201"/>
      <c r="JO5" s="1201"/>
      <c r="JP5" s="1201"/>
      <c r="JQ5" s="1201"/>
      <c r="JR5" s="1201"/>
      <c r="JS5" s="1201"/>
      <c r="JT5" s="1201"/>
      <c r="JU5" s="1201"/>
      <c r="JV5" s="1201"/>
      <c r="JW5" s="1201"/>
      <c r="JX5" s="1201"/>
      <c r="JY5" s="1201"/>
      <c r="JZ5" s="1201"/>
      <c r="KA5" s="1201"/>
      <c r="KB5" s="1201"/>
      <c r="KC5" s="1201"/>
      <c r="KD5" s="1201"/>
      <c r="KE5" s="1201"/>
      <c r="KF5" s="1201"/>
      <c r="KG5" s="1201"/>
      <c r="KH5" s="1201"/>
      <c r="KI5" s="1201"/>
      <c r="KJ5" s="1201"/>
      <c r="KK5" s="1201"/>
      <c r="KL5" s="1201"/>
      <c r="KM5" s="1201"/>
      <c r="KN5" s="1201"/>
      <c r="KO5" s="1201"/>
      <c r="KP5" s="1201"/>
      <c r="KQ5" s="1201"/>
    </row>
    <row r="6" spans="1:303" s="2213" customFormat="1">
      <c r="A6" s="1201"/>
      <c r="B6" s="1252" t="s">
        <v>128</v>
      </c>
      <c r="C6" s="1376"/>
      <c r="D6" s="1376"/>
      <c r="E6" s="1376" t="s">
        <v>1264</v>
      </c>
      <c r="F6" s="1376">
        <v>24</v>
      </c>
      <c r="G6" s="2392">
        <f t="shared" si="0"/>
        <v>5.197744507097025</v>
      </c>
      <c r="H6" s="2413" t="s">
        <v>114</v>
      </c>
      <c r="I6" s="1433">
        <v>6683</v>
      </c>
      <c r="J6" s="1372">
        <v>1</v>
      </c>
      <c r="K6" s="2395">
        <v>34625</v>
      </c>
      <c r="L6" s="2395">
        <v>53030</v>
      </c>
      <c r="M6" s="1218">
        <f t="shared" si="1"/>
        <v>18405</v>
      </c>
      <c r="N6" s="2393">
        <f t="shared" ref="N6:N14" si="4">J6*I6</f>
        <v>6683</v>
      </c>
      <c r="O6" s="2394"/>
      <c r="P6" s="2127"/>
      <c r="Q6" s="1221"/>
      <c r="R6" s="1221"/>
      <c r="S6" s="2395">
        <v>53030</v>
      </c>
      <c r="T6" s="1221"/>
      <c r="U6" s="1221"/>
      <c r="V6" s="1221"/>
      <c r="W6" s="2217">
        <v>0</v>
      </c>
      <c r="X6" s="1221"/>
      <c r="Y6" s="1221"/>
      <c r="Z6" s="1221">
        <f t="shared" si="2"/>
        <v>0</v>
      </c>
      <c r="AA6" s="1221">
        <f t="shared" si="3"/>
        <v>7.7757766528331205</v>
      </c>
      <c r="AB6" s="1221">
        <f t="shared" ref="AB6:AB14" si="5">AA6*N6</f>
        <v>51965.515370883746</v>
      </c>
      <c r="AC6" s="1218"/>
      <c r="AD6" s="2414"/>
      <c r="AE6" s="2405"/>
      <c r="AF6" s="1286"/>
      <c r="AH6" s="1201"/>
      <c r="AI6" s="1201"/>
      <c r="AJ6" s="1201"/>
      <c r="AK6" s="1201"/>
      <c r="AL6" s="1201"/>
      <c r="AM6" s="1201"/>
      <c r="AN6" s="1201"/>
      <c r="AO6" s="1201"/>
      <c r="AP6" s="1201"/>
      <c r="AQ6" s="1201"/>
      <c r="AR6" s="1201"/>
      <c r="AS6" s="1201"/>
      <c r="AT6" s="1201"/>
      <c r="AU6" s="1201"/>
      <c r="AV6" s="1201"/>
      <c r="AW6" s="1201"/>
      <c r="AX6" s="1201"/>
      <c r="AY6" s="1201"/>
      <c r="AZ6" s="1201"/>
      <c r="BA6" s="1201"/>
      <c r="BB6" s="1201"/>
      <c r="BC6" s="1201"/>
      <c r="BD6" s="1201"/>
      <c r="BE6" s="1201"/>
      <c r="BF6" s="1201"/>
      <c r="BG6" s="1201"/>
      <c r="BH6" s="1201"/>
      <c r="BI6" s="1201"/>
      <c r="BJ6" s="1201"/>
      <c r="BK6" s="1201"/>
      <c r="BL6" s="1201"/>
      <c r="BM6" s="1201"/>
      <c r="BN6" s="1201"/>
      <c r="BO6" s="1201"/>
      <c r="BP6" s="1201"/>
      <c r="BQ6" s="1201"/>
      <c r="BR6" s="1201"/>
      <c r="BS6" s="1201"/>
      <c r="BT6" s="1201"/>
      <c r="BU6" s="1201"/>
      <c r="BV6" s="1201"/>
      <c r="BW6" s="1201"/>
      <c r="BX6" s="1201"/>
      <c r="BY6" s="1201"/>
      <c r="BZ6" s="1201"/>
      <c r="CA6" s="1201"/>
      <c r="CB6" s="1201"/>
      <c r="CC6" s="1201"/>
      <c r="CD6" s="1201"/>
      <c r="CE6" s="1201"/>
      <c r="CF6" s="1201"/>
      <c r="CG6" s="1201"/>
      <c r="CH6" s="1201"/>
      <c r="CI6" s="1201"/>
      <c r="CJ6" s="1201"/>
      <c r="CK6" s="1201"/>
      <c r="CL6" s="1201"/>
      <c r="CM6" s="1201"/>
      <c r="CN6" s="1201"/>
      <c r="CO6" s="1201"/>
      <c r="CP6" s="1201"/>
      <c r="CQ6" s="1201"/>
      <c r="CR6" s="1201"/>
      <c r="CS6" s="1201"/>
      <c r="CT6" s="1201"/>
      <c r="CU6" s="1201"/>
      <c r="CV6" s="1201"/>
      <c r="CW6" s="1201"/>
      <c r="CX6" s="1201"/>
      <c r="CY6" s="1201"/>
      <c r="CZ6" s="1201"/>
      <c r="DA6" s="1201"/>
      <c r="DB6" s="1201"/>
      <c r="DC6" s="1201"/>
      <c r="DD6" s="1201"/>
      <c r="DE6" s="1201"/>
      <c r="DF6" s="1201"/>
      <c r="DG6" s="1201"/>
      <c r="DH6" s="1201"/>
      <c r="DI6" s="1201"/>
      <c r="DJ6" s="1201"/>
      <c r="DK6" s="1201"/>
      <c r="DL6" s="1201"/>
      <c r="DM6" s="1201"/>
      <c r="DN6" s="1201"/>
      <c r="DO6" s="1201"/>
      <c r="DP6" s="1201"/>
      <c r="DQ6" s="1201"/>
      <c r="DR6" s="1201"/>
      <c r="DS6" s="1201"/>
      <c r="DT6" s="1201"/>
      <c r="DU6" s="1201"/>
      <c r="DV6" s="1201"/>
      <c r="DW6" s="1201"/>
      <c r="DX6" s="1201"/>
      <c r="DY6" s="1201"/>
      <c r="DZ6" s="1201"/>
      <c r="EA6" s="1201"/>
      <c r="EB6" s="1201"/>
      <c r="EC6" s="1201"/>
      <c r="ED6" s="1201"/>
      <c r="EE6" s="1201"/>
      <c r="EF6" s="1201"/>
      <c r="EG6" s="1201"/>
      <c r="EH6" s="1201"/>
      <c r="EI6" s="1201"/>
      <c r="EJ6" s="1201"/>
      <c r="EK6" s="1201"/>
      <c r="EL6" s="1201"/>
      <c r="EM6" s="1201"/>
      <c r="EN6" s="1201"/>
      <c r="EO6" s="1201"/>
      <c r="EP6" s="1201"/>
      <c r="EQ6" s="1201"/>
      <c r="ER6" s="1201"/>
      <c r="ES6" s="1201"/>
      <c r="ET6" s="1201"/>
      <c r="EU6" s="1201"/>
      <c r="EV6" s="1201"/>
      <c r="EW6" s="1201"/>
      <c r="EX6" s="1201"/>
      <c r="EY6" s="1201"/>
      <c r="EZ6" s="1201"/>
      <c r="FA6" s="1201"/>
      <c r="FB6" s="1201"/>
      <c r="FC6" s="1201"/>
      <c r="FD6" s="1201"/>
      <c r="FE6" s="1201"/>
      <c r="FF6" s="1201"/>
      <c r="FG6" s="1201"/>
      <c r="FH6" s="1201"/>
      <c r="FI6" s="1201"/>
      <c r="FJ6" s="1201"/>
      <c r="FK6" s="1201"/>
      <c r="FL6" s="1201"/>
      <c r="FM6" s="1201"/>
      <c r="FN6" s="1201"/>
      <c r="FO6" s="1201"/>
      <c r="FP6" s="1201"/>
      <c r="FQ6" s="1201"/>
      <c r="FR6" s="1201"/>
      <c r="FS6" s="1201"/>
      <c r="FT6" s="1201"/>
      <c r="FU6" s="1201"/>
      <c r="FV6" s="1201"/>
      <c r="FW6" s="1201"/>
      <c r="FX6" s="1201"/>
      <c r="FY6" s="1201"/>
      <c r="FZ6" s="1201"/>
      <c r="GA6" s="1201"/>
      <c r="GB6" s="1201"/>
      <c r="GC6" s="1201"/>
      <c r="GD6" s="1201"/>
      <c r="GE6" s="1201"/>
      <c r="GF6" s="1201"/>
      <c r="GG6" s="1201"/>
      <c r="GH6" s="1201"/>
      <c r="GI6" s="1201"/>
      <c r="GJ6" s="1201"/>
      <c r="GK6" s="1201"/>
      <c r="GL6" s="1201"/>
      <c r="GM6" s="1201"/>
      <c r="GN6" s="1201"/>
      <c r="GO6" s="1201"/>
      <c r="GP6" s="1201"/>
      <c r="GQ6" s="1201"/>
      <c r="GR6" s="1201"/>
      <c r="GS6" s="1201"/>
      <c r="GT6" s="1201"/>
      <c r="GU6" s="1201"/>
      <c r="GV6" s="1201"/>
      <c r="GW6" s="1201"/>
      <c r="GX6" s="1201"/>
      <c r="GY6" s="1201"/>
      <c r="GZ6" s="1201"/>
      <c r="HA6" s="1201"/>
      <c r="HB6" s="1201"/>
      <c r="HC6" s="1201"/>
      <c r="HD6" s="1201"/>
      <c r="HE6" s="1201"/>
      <c r="HF6" s="1201"/>
      <c r="HG6" s="1201"/>
      <c r="HH6" s="1201"/>
      <c r="HI6" s="1201"/>
      <c r="HJ6" s="1201"/>
      <c r="HK6" s="1201"/>
      <c r="HL6" s="1201"/>
      <c r="HM6" s="1201"/>
      <c r="HN6" s="1201"/>
      <c r="HO6" s="1201"/>
      <c r="HP6" s="1201"/>
      <c r="HQ6" s="1201"/>
      <c r="HR6" s="1201"/>
      <c r="HS6" s="1201"/>
      <c r="HT6" s="1201"/>
      <c r="HU6" s="1201"/>
      <c r="HV6" s="1201"/>
      <c r="HW6" s="1201"/>
      <c r="HX6" s="1201"/>
      <c r="HY6" s="1201"/>
      <c r="HZ6" s="1201"/>
      <c r="IA6" s="1201"/>
      <c r="IB6" s="1201"/>
      <c r="IC6" s="1201"/>
      <c r="ID6" s="1201"/>
      <c r="IE6" s="1201"/>
      <c r="IF6" s="1201"/>
      <c r="IG6" s="1201"/>
      <c r="IH6" s="1201"/>
      <c r="II6" s="1201"/>
      <c r="IJ6" s="1201"/>
      <c r="IK6" s="1201"/>
      <c r="IL6" s="1201"/>
      <c r="IM6" s="1201"/>
      <c r="IN6" s="1201"/>
      <c r="IO6" s="1201"/>
      <c r="IP6" s="1201"/>
      <c r="IQ6" s="1201"/>
      <c r="IR6" s="1201"/>
      <c r="IS6" s="1201"/>
      <c r="IT6" s="1201"/>
      <c r="IU6" s="1201"/>
      <c r="IV6" s="1201"/>
      <c r="IW6" s="1201"/>
      <c r="IX6" s="1201"/>
      <c r="IY6" s="1201"/>
      <c r="IZ6" s="1201"/>
      <c r="JA6" s="1201"/>
      <c r="JB6" s="1201"/>
      <c r="JC6" s="1201"/>
      <c r="JD6" s="1201"/>
      <c r="JE6" s="1201"/>
      <c r="JF6" s="1201"/>
      <c r="JG6" s="1201"/>
      <c r="JH6" s="1201"/>
      <c r="JI6" s="1201"/>
      <c r="JJ6" s="1201"/>
      <c r="JK6" s="1201"/>
      <c r="JL6" s="1201"/>
      <c r="JM6" s="1201"/>
      <c r="JN6" s="1201"/>
      <c r="JO6" s="1201"/>
      <c r="JP6" s="1201"/>
      <c r="JQ6" s="1201"/>
      <c r="JR6" s="1201"/>
      <c r="JS6" s="1201"/>
      <c r="JT6" s="1201"/>
      <c r="JU6" s="1201"/>
      <c r="JV6" s="1201"/>
      <c r="JW6" s="1201"/>
      <c r="JX6" s="1201"/>
      <c r="JY6" s="1201"/>
      <c r="JZ6" s="1201"/>
      <c r="KA6" s="1201"/>
      <c r="KB6" s="1201"/>
      <c r="KC6" s="1201"/>
      <c r="KD6" s="1201"/>
      <c r="KE6" s="1201"/>
      <c r="KF6" s="1201"/>
      <c r="KG6" s="1201"/>
      <c r="KH6" s="1201"/>
      <c r="KI6" s="1201"/>
      <c r="KJ6" s="1201"/>
      <c r="KK6" s="1201"/>
      <c r="KL6" s="1201"/>
      <c r="KM6" s="1201"/>
      <c r="KN6" s="1201"/>
      <c r="KO6" s="1201"/>
      <c r="KP6" s="1201"/>
      <c r="KQ6" s="1201"/>
    </row>
    <row r="7" spans="1:303" s="2213" customFormat="1">
      <c r="A7" s="1201"/>
      <c r="B7" s="1252" t="s">
        <v>128</v>
      </c>
      <c r="C7" s="1376"/>
      <c r="D7" s="1376"/>
      <c r="E7" s="1376" t="s">
        <v>1265</v>
      </c>
      <c r="F7" s="1376">
        <v>10</v>
      </c>
      <c r="G7" s="2392">
        <f t="shared" si="0"/>
        <v>2.3044267288871607</v>
      </c>
      <c r="H7" s="2413" t="s">
        <v>111</v>
      </c>
      <c r="I7" s="1433">
        <v>547</v>
      </c>
      <c r="J7" s="1372">
        <v>13</v>
      </c>
      <c r="K7" s="1377">
        <v>25</v>
      </c>
      <c r="L7" s="1377">
        <v>31</v>
      </c>
      <c r="M7" s="1218">
        <f t="shared" si="1"/>
        <v>6</v>
      </c>
      <c r="N7" s="2393">
        <f t="shared" si="4"/>
        <v>7111</v>
      </c>
      <c r="O7" s="2394"/>
      <c r="P7" s="2127"/>
      <c r="Q7" s="1221"/>
      <c r="R7" s="1221"/>
      <c r="S7" s="2396">
        <f t="shared" ref="S7:S14" si="6">L7*I7</f>
        <v>16957</v>
      </c>
      <c r="T7" s="1221"/>
      <c r="U7" s="1221"/>
      <c r="V7" s="1221"/>
      <c r="W7" s="2217">
        <v>0</v>
      </c>
      <c r="X7" s="1221"/>
      <c r="Y7" s="1221"/>
      <c r="Z7" s="1221">
        <f t="shared" si="2"/>
        <v>0</v>
      </c>
      <c r="AA7" s="1221">
        <f t="shared" si="3"/>
        <v>4.0364517105733082</v>
      </c>
      <c r="AB7" s="1221">
        <f t="shared" si="5"/>
        <v>28703.208113886794</v>
      </c>
      <c r="AC7" s="1218"/>
      <c r="AD7" s="2414"/>
      <c r="AE7" s="2405"/>
      <c r="AF7" s="1286"/>
      <c r="AH7" s="1201"/>
      <c r="AI7" s="1201"/>
      <c r="AJ7" s="1201"/>
      <c r="AK7" s="1201"/>
      <c r="AL7" s="1201"/>
      <c r="AM7" s="1201"/>
      <c r="AN7" s="1201"/>
      <c r="AO7" s="1201"/>
      <c r="AP7" s="1201"/>
      <c r="AQ7" s="1201"/>
      <c r="AR7" s="1201"/>
      <c r="AS7" s="1201"/>
      <c r="AT7" s="1201"/>
      <c r="AU7" s="1201"/>
      <c r="AV7" s="1201"/>
      <c r="AW7" s="1201"/>
      <c r="AX7" s="1201"/>
      <c r="AY7" s="1201"/>
      <c r="AZ7" s="1201"/>
      <c r="BA7" s="1201"/>
      <c r="BB7" s="1201"/>
      <c r="BC7" s="1201"/>
      <c r="BD7" s="1201"/>
      <c r="BE7" s="1201"/>
      <c r="BF7" s="1201"/>
      <c r="BG7" s="1201"/>
      <c r="BH7" s="1201"/>
      <c r="BI7" s="1201"/>
      <c r="BJ7" s="1201"/>
      <c r="BK7" s="1201"/>
      <c r="BL7" s="1201"/>
      <c r="BM7" s="1201"/>
      <c r="BN7" s="1201"/>
      <c r="BO7" s="1201"/>
      <c r="BP7" s="1201"/>
      <c r="BQ7" s="1201"/>
      <c r="BR7" s="1201"/>
      <c r="BS7" s="1201"/>
      <c r="BT7" s="1201"/>
      <c r="BU7" s="1201"/>
      <c r="BV7" s="1201"/>
      <c r="BW7" s="1201"/>
      <c r="BX7" s="1201"/>
      <c r="BY7" s="1201"/>
      <c r="BZ7" s="1201"/>
      <c r="CA7" s="1201"/>
      <c r="CB7" s="1201"/>
      <c r="CC7" s="1201"/>
      <c r="CD7" s="1201"/>
      <c r="CE7" s="1201"/>
      <c r="CF7" s="1201"/>
      <c r="CG7" s="1201"/>
      <c r="CH7" s="1201"/>
      <c r="CI7" s="1201"/>
      <c r="CJ7" s="1201"/>
      <c r="CK7" s="1201"/>
      <c r="CL7" s="1201"/>
      <c r="CM7" s="1201"/>
      <c r="CN7" s="1201"/>
      <c r="CO7" s="1201"/>
      <c r="CP7" s="1201"/>
      <c r="CQ7" s="1201"/>
      <c r="CR7" s="1201"/>
      <c r="CS7" s="1201"/>
      <c r="CT7" s="1201"/>
      <c r="CU7" s="1201"/>
      <c r="CV7" s="1201"/>
      <c r="CW7" s="1201"/>
      <c r="CX7" s="1201"/>
      <c r="CY7" s="1201"/>
      <c r="CZ7" s="1201"/>
      <c r="DA7" s="1201"/>
      <c r="DB7" s="1201"/>
      <c r="DC7" s="1201"/>
      <c r="DD7" s="1201"/>
      <c r="DE7" s="1201"/>
      <c r="DF7" s="1201"/>
      <c r="DG7" s="1201"/>
      <c r="DH7" s="1201"/>
      <c r="DI7" s="1201"/>
      <c r="DJ7" s="1201"/>
      <c r="DK7" s="1201"/>
      <c r="DL7" s="1201"/>
      <c r="DM7" s="1201"/>
      <c r="DN7" s="1201"/>
      <c r="DO7" s="1201"/>
      <c r="DP7" s="1201"/>
      <c r="DQ7" s="1201"/>
      <c r="DR7" s="1201"/>
      <c r="DS7" s="1201"/>
      <c r="DT7" s="1201"/>
      <c r="DU7" s="1201"/>
      <c r="DV7" s="1201"/>
      <c r="DW7" s="1201"/>
      <c r="DX7" s="1201"/>
      <c r="DY7" s="1201"/>
      <c r="DZ7" s="1201"/>
      <c r="EA7" s="1201"/>
      <c r="EB7" s="1201"/>
      <c r="EC7" s="1201"/>
      <c r="ED7" s="1201"/>
      <c r="EE7" s="1201"/>
      <c r="EF7" s="1201"/>
      <c r="EG7" s="1201"/>
      <c r="EH7" s="1201"/>
      <c r="EI7" s="1201"/>
      <c r="EJ7" s="1201"/>
      <c r="EK7" s="1201"/>
      <c r="EL7" s="1201"/>
      <c r="EM7" s="1201"/>
      <c r="EN7" s="1201"/>
      <c r="EO7" s="1201"/>
      <c r="EP7" s="1201"/>
      <c r="EQ7" s="1201"/>
      <c r="ER7" s="1201"/>
      <c r="ES7" s="1201"/>
      <c r="ET7" s="1201"/>
      <c r="EU7" s="1201"/>
      <c r="EV7" s="1201"/>
      <c r="EW7" s="1201"/>
      <c r="EX7" s="1201"/>
      <c r="EY7" s="1201"/>
      <c r="EZ7" s="1201"/>
      <c r="FA7" s="1201"/>
      <c r="FB7" s="1201"/>
      <c r="FC7" s="1201"/>
      <c r="FD7" s="1201"/>
      <c r="FE7" s="1201"/>
      <c r="FF7" s="1201"/>
      <c r="FG7" s="1201"/>
      <c r="FH7" s="1201"/>
      <c r="FI7" s="1201"/>
      <c r="FJ7" s="1201"/>
      <c r="FK7" s="1201"/>
      <c r="FL7" s="1201"/>
      <c r="FM7" s="1201"/>
      <c r="FN7" s="1201"/>
      <c r="FO7" s="1201"/>
      <c r="FP7" s="1201"/>
      <c r="FQ7" s="1201"/>
      <c r="FR7" s="1201"/>
      <c r="FS7" s="1201"/>
      <c r="FT7" s="1201"/>
      <c r="FU7" s="1201"/>
      <c r="FV7" s="1201"/>
      <c r="FW7" s="1201"/>
      <c r="FX7" s="1201"/>
      <c r="FY7" s="1201"/>
      <c r="FZ7" s="1201"/>
      <c r="GA7" s="1201"/>
      <c r="GB7" s="1201"/>
      <c r="GC7" s="1201"/>
      <c r="GD7" s="1201"/>
      <c r="GE7" s="1201"/>
      <c r="GF7" s="1201"/>
      <c r="GG7" s="1201"/>
      <c r="GH7" s="1201"/>
      <c r="GI7" s="1201"/>
      <c r="GJ7" s="1201"/>
      <c r="GK7" s="1201"/>
      <c r="GL7" s="1201"/>
      <c r="GM7" s="1201"/>
      <c r="GN7" s="1201"/>
      <c r="GO7" s="1201"/>
      <c r="GP7" s="1201"/>
      <c r="GQ7" s="1201"/>
      <c r="GR7" s="1201"/>
      <c r="GS7" s="1201"/>
      <c r="GT7" s="1201"/>
      <c r="GU7" s="1201"/>
      <c r="GV7" s="1201"/>
      <c r="GW7" s="1201"/>
      <c r="GX7" s="1201"/>
      <c r="GY7" s="1201"/>
      <c r="GZ7" s="1201"/>
      <c r="HA7" s="1201"/>
      <c r="HB7" s="1201"/>
      <c r="HC7" s="1201"/>
      <c r="HD7" s="1201"/>
      <c r="HE7" s="1201"/>
      <c r="HF7" s="1201"/>
      <c r="HG7" s="1201"/>
      <c r="HH7" s="1201"/>
      <c r="HI7" s="1201"/>
      <c r="HJ7" s="1201"/>
      <c r="HK7" s="1201"/>
      <c r="HL7" s="1201"/>
      <c r="HM7" s="1201"/>
      <c r="HN7" s="1201"/>
      <c r="HO7" s="1201"/>
      <c r="HP7" s="1201"/>
      <c r="HQ7" s="1201"/>
      <c r="HR7" s="1201"/>
      <c r="HS7" s="1201"/>
      <c r="HT7" s="1201"/>
      <c r="HU7" s="1201"/>
      <c r="HV7" s="1201"/>
      <c r="HW7" s="1201"/>
      <c r="HX7" s="1201"/>
      <c r="HY7" s="1201"/>
      <c r="HZ7" s="1201"/>
      <c r="IA7" s="1201"/>
      <c r="IB7" s="1201"/>
      <c r="IC7" s="1201"/>
      <c r="ID7" s="1201"/>
      <c r="IE7" s="1201"/>
      <c r="IF7" s="1201"/>
      <c r="IG7" s="1201"/>
      <c r="IH7" s="1201"/>
      <c r="II7" s="1201"/>
      <c r="IJ7" s="1201"/>
      <c r="IK7" s="1201"/>
      <c r="IL7" s="1201"/>
      <c r="IM7" s="1201"/>
      <c r="IN7" s="1201"/>
      <c r="IO7" s="1201"/>
      <c r="IP7" s="1201"/>
      <c r="IQ7" s="1201"/>
      <c r="IR7" s="1201"/>
      <c r="IS7" s="1201"/>
      <c r="IT7" s="1201"/>
      <c r="IU7" s="1201"/>
      <c r="IV7" s="1201"/>
      <c r="IW7" s="1201"/>
      <c r="IX7" s="1201"/>
      <c r="IY7" s="1201"/>
      <c r="IZ7" s="1201"/>
      <c r="JA7" s="1201"/>
      <c r="JB7" s="1201"/>
      <c r="JC7" s="1201"/>
      <c r="JD7" s="1201"/>
      <c r="JE7" s="1201"/>
      <c r="JF7" s="1201"/>
      <c r="JG7" s="1201"/>
      <c r="JH7" s="1201"/>
      <c r="JI7" s="1201"/>
      <c r="JJ7" s="1201"/>
      <c r="JK7" s="1201"/>
      <c r="JL7" s="1201"/>
      <c r="JM7" s="1201"/>
      <c r="JN7" s="1201"/>
      <c r="JO7" s="1201"/>
      <c r="JP7" s="1201"/>
      <c r="JQ7" s="1201"/>
      <c r="JR7" s="1201"/>
      <c r="JS7" s="1201"/>
      <c r="JT7" s="1201"/>
      <c r="JU7" s="1201"/>
      <c r="JV7" s="1201"/>
      <c r="JW7" s="1201"/>
      <c r="JX7" s="1201"/>
      <c r="JY7" s="1201"/>
      <c r="JZ7" s="1201"/>
      <c r="KA7" s="1201"/>
      <c r="KB7" s="1201"/>
      <c r="KC7" s="1201"/>
      <c r="KD7" s="1201"/>
      <c r="KE7" s="1201"/>
      <c r="KF7" s="1201"/>
      <c r="KG7" s="1201"/>
      <c r="KH7" s="1201"/>
      <c r="KI7" s="1201"/>
      <c r="KJ7" s="1201"/>
      <c r="KK7" s="1201"/>
      <c r="KL7" s="1201"/>
      <c r="KM7" s="1201"/>
      <c r="KN7" s="1201"/>
      <c r="KO7" s="1201"/>
      <c r="KP7" s="1201"/>
      <c r="KQ7" s="1201"/>
    </row>
    <row r="8" spans="1:303" s="2213" customFormat="1">
      <c r="A8" s="1201"/>
      <c r="B8" s="1252" t="s">
        <v>128</v>
      </c>
      <c r="C8" s="1376"/>
      <c r="D8" s="1376"/>
      <c r="E8" s="1376" t="s">
        <v>1266</v>
      </c>
      <c r="F8" s="1376">
        <v>10</v>
      </c>
      <c r="G8" s="2392">
        <f t="shared" si="0"/>
        <v>0</v>
      </c>
      <c r="H8" s="2413" t="s">
        <v>111</v>
      </c>
      <c r="I8" s="1433">
        <v>0</v>
      </c>
      <c r="J8" s="1372">
        <v>9</v>
      </c>
      <c r="K8" s="1377">
        <v>15</v>
      </c>
      <c r="L8" s="1377">
        <v>31</v>
      </c>
      <c r="M8" s="1218">
        <f t="shared" si="1"/>
        <v>16</v>
      </c>
      <c r="N8" s="2393">
        <f t="shared" si="4"/>
        <v>0</v>
      </c>
      <c r="O8" s="2394"/>
      <c r="P8" s="2127"/>
      <c r="Q8" s="1221"/>
      <c r="R8" s="1221"/>
      <c r="S8" s="2396">
        <f t="shared" si="6"/>
        <v>0</v>
      </c>
      <c r="T8" s="1221"/>
      <c r="U8" s="1221"/>
      <c r="V8" s="1221"/>
      <c r="W8" s="2217">
        <v>0</v>
      </c>
      <c r="X8" s="1221"/>
      <c r="Y8" s="1221"/>
      <c r="Z8" s="1221">
        <f t="shared" si="2"/>
        <v>0</v>
      </c>
      <c r="AA8" s="1221">
        <f t="shared" si="3"/>
        <v>0</v>
      </c>
      <c r="AB8" s="1221">
        <f t="shared" si="5"/>
        <v>0</v>
      </c>
      <c r="AC8" s="1218"/>
      <c r="AD8" s="2414"/>
      <c r="AE8" s="2405"/>
      <c r="AF8" s="1286"/>
      <c r="AH8" s="1201"/>
      <c r="AI8" s="1201"/>
      <c r="AJ8" s="1201"/>
      <c r="AK8" s="1201"/>
      <c r="AL8" s="1201"/>
      <c r="AM8" s="1201"/>
      <c r="AN8" s="1201"/>
      <c r="AO8" s="1201"/>
      <c r="AP8" s="1201"/>
      <c r="AQ8" s="1201"/>
      <c r="AR8" s="1201"/>
      <c r="AS8" s="1201"/>
      <c r="AT8" s="1201"/>
      <c r="AU8" s="1201"/>
      <c r="AV8" s="1201"/>
      <c r="AW8" s="1201"/>
      <c r="AX8" s="1201"/>
      <c r="AY8" s="1201"/>
      <c r="AZ8" s="1201"/>
      <c r="BA8" s="1201"/>
      <c r="BB8" s="1201"/>
      <c r="BC8" s="1201"/>
      <c r="BD8" s="1201"/>
      <c r="BE8" s="1201"/>
      <c r="BF8" s="1201"/>
      <c r="BG8" s="1201"/>
      <c r="BH8" s="1201"/>
      <c r="BI8" s="1201"/>
      <c r="BJ8" s="1201"/>
      <c r="BK8" s="1201"/>
      <c r="BL8" s="1201"/>
      <c r="BM8" s="1201"/>
      <c r="BN8" s="1201"/>
      <c r="BO8" s="1201"/>
      <c r="BP8" s="1201"/>
      <c r="BQ8" s="1201"/>
      <c r="BR8" s="1201"/>
      <c r="BS8" s="1201"/>
      <c r="BT8" s="1201"/>
      <c r="BU8" s="1201"/>
      <c r="BV8" s="1201"/>
      <c r="BW8" s="1201"/>
      <c r="BX8" s="1201"/>
      <c r="BY8" s="1201"/>
      <c r="BZ8" s="1201"/>
      <c r="CA8" s="1201"/>
      <c r="CB8" s="1201"/>
      <c r="CC8" s="1201"/>
      <c r="CD8" s="1201"/>
      <c r="CE8" s="1201"/>
      <c r="CF8" s="1201"/>
      <c r="CG8" s="1201"/>
      <c r="CH8" s="1201"/>
      <c r="CI8" s="1201"/>
      <c r="CJ8" s="1201"/>
      <c r="CK8" s="1201"/>
      <c r="CL8" s="1201"/>
      <c r="CM8" s="1201"/>
      <c r="CN8" s="1201"/>
      <c r="CO8" s="1201"/>
      <c r="CP8" s="1201"/>
      <c r="CQ8" s="1201"/>
      <c r="CR8" s="1201"/>
      <c r="CS8" s="1201"/>
      <c r="CT8" s="1201"/>
      <c r="CU8" s="1201"/>
      <c r="CV8" s="1201"/>
      <c r="CW8" s="1201"/>
      <c r="CX8" s="1201"/>
      <c r="CY8" s="1201"/>
      <c r="CZ8" s="1201"/>
      <c r="DA8" s="1201"/>
      <c r="DB8" s="1201"/>
      <c r="DC8" s="1201"/>
      <c r="DD8" s="1201"/>
      <c r="DE8" s="1201"/>
      <c r="DF8" s="1201"/>
      <c r="DG8" s="1201"/>
      <c r="DH8" s="1201"/>
      <c r="DI8" s="1201"/>
      <c r="DJ8" s="1201"/>
      <c r="DK8" s="1201"/>
      <c r="DL8" s="1201"/>
      <c r="DM8" s="1201"/>
      <c r="DN8" s="1201"/>
      <c r="DO8" s="1201"/>
      <c r="DP8" s="1201"/>
      <c r="DQ8" s="1201"/>
      <c r="DR8" s="1201"/>
      <c r="DS8" s="1201"/>
      <c r="DT8" s="1201"/>
      <c r="DU8" s="1201"/>
      <c r="DV8" s="1201"/>
      <c r="DW8" s="1201"/>
      <c r="DX8" s="1201"/>
      <c r="DY8" s="1201"/>
      <c r="DZ8" s="1201"/>
      <c r="EA8" s="1201"/>
      <c r="EB8" s="1201"/>
      <c r="EC8" s="1201"/>
      <c r="ED8" s="1201"/>
      <c r="EE8" s="1201"/>
      <c r="EF8" s="1201"/>
      <c r="EG8" s="1201"/>
      <c r="EH8" s="1201"/>
      <c r="EI8" s="1201"/>
      <c r="EJ8" s="1201"/>
      <c r="EK8" s="1201"/>
      <c r="EL8" s="1201"/>
      <c r="EM8" s="1201"/>
      <c r="EN8" s="1201"/>
      <c r="EO8" s="1201"/>
      <c r="EP8" s="1201"/>
      <c r="EQ8" s="1201"/>
      <c r="ER8" s="1201"/>
      <c r="ES8" s="1201"/>
      <c r="ET8" s="1201"/>
      <c r="EU8" s="1201"/>
      <c r="EV8" s="1201"/>
      <c r="EW8" s="1201"/>
      <c r="EX8" s="1201"/>
      <c r="EY8" s="1201"/>
      <c r="EZ8" s="1201"/>
      <c r="FA8" s="1201"/>
      <c r="FB8" s="1201"/>
      <c r="FC8" s="1201"/>
      <c r="FD8" s="1201"/>
      <c r="FE8" s="1201"/>
      <c r="FF8" s="1201"/>
      <c r="FG8" s="1201"/>
      <c r="FH8" s="1201"/>
      <c r="FI8" s="1201"/>
      <c r="FJ8" s="1201"/>
      <c r="FK8" s="1201"/>
      <c r="FL8" s="1201"/>
      <c r="FM8" s="1201"/>
      <c r="FN8" s="1201"/>
      <c r="FO8" s="1201"/>
      <c r="FP8" s="1201"/>
      <c r="FQ8" s="1201"/>
      <c r="FR8" s="1201"/>
      <c r="FS8" s="1201"/>
      <c r="FT8" s="1201"/>
      <c r="FU8" s="1201"/>
      <c r="FV8" s="1201"/>
      <c r="FW8" s="1201"/>
      <c r="FX8" s="1201"/>
      <c r="FY8" s="1201"/>
      <c r="FZ8" s="1201"/>
      <c r="GA8" s="1201"/>
      <c r="GB8" s="1201"/>
      <c r="GC8" s="1201"/>
      <c r="GD8" s="1201"/>
      <c r="GE8" s="1201"/>
      <c r="GF8" s="1201"/>
      <c r="GG8" s="1201"/>
      <c r="GH8" s="1201"/>
      <c r="GI8" s="1201"/>
      <c r="GJ8" s="1201"/>
      <c r="GK8" s="1201"/>
      <c r="GL8" s="1201"/>
      <c r="GM8" s="1201"/>
      <c r="GN8" s="1201"/>
      <c r="GO8" s="1201"/>
      <c r="GP8" s="1201"/>
      <c r="GQ8" s="1201"/>
      <c r="GR8" s="1201"/>
      <c r="GS8" s="1201"/>
      <c r="GT8" s="1201"/>
      <c r="GU8" s="1201"/>
      <c r="GV8" s="1201"/>
      <c r="GW8" s="1201"/>
      <c r="GX8" s="1201"/>
      <c r="GY8" s="1201"/>
      <c r="GZ8" s="1201"/>
      <c r="HA8" s="1201"/>
      <c r="HB8" s="1201"/>
      <c r="HC8" s="1201"/>
      <c r="HD8" s="1201"/>
      <c r="HE8" s="1201"/>
      <c r="HF8" s="1201"/>
      <c r="HG8" s="1201"/>
      <c r="HH8" s="1201"/>
      <c r="HI8" s="1201"/>
      <c r="HJ8" s="1201"/>
      <c r="HK8" s="1201"/>
      <c r="HL8" s="1201"/>
      <c r="HM8" s="1201"/>
      <c r="HN8" s="1201"/>
      <c r="HO8" s="1201"/>
      <c r="HP8" s="1201"/>
      <c r="HQ8" s="1201"/>
      <c r="HR8" s="1201"/>
      <c r="HS8" s="1201"/>
      <c r="HT8" s="1201"/>
      <c r="HU8" s="1201"/>
      <c r="HV8" s="1201"/>
      <c r="HW8" s="1201"/>
      <c r="HX8" s="1201"/>
      <c r="HY8" s="1201"/>
      <c r="HZ8" s="1201"/>
      <c r="IA8" s="1201"/>
      <c r="IB8" s="1201"/>
      <c r="IC8" s="1201"/>
      <c r="ID8" s="1201"/>
      <c r="IE8" s="1201"/>
      <c r="IF8" s="1201"/>
      <c r="IG8" s="1201"/>
      <c r="IH8" s="1201"/>
      <c r="II8" s="1201"/>
      <c r="IJ8" s="1201"/>
      <c r="IK8" s="1201"/>
      <c r="IL8" s="1201"/>
      <c r="IM8" s="1201"/>
      <c r="IN8" s="1201"/>
      <c r="IO8" s="1201"/>
      <c r="IP8" s="1201"/>
      <c r="IQ8" s="1201"/>
      <c r="IR8" s="1201"/>
      <c r="IS8" s="1201"/>
      <c r="IT8" s="1201"/>
      <c r="IU8" s="1201"/>
      <c r="IV8" s="1201"/>
      <c r="IW8" s="1201"/>
      <c r="IX8" s="1201"/>
      <c r="IY8" s="1201"/>
      <c r="IZ8" s="1201"/>
      <c r="JA8" s="1201"/>
      <c r="JB8" s="1201"/>
      <c r="JC8" s="1201"/>
      <c r="JD8" s="1201"/>
      <c r="JE8" s="1201"/>
      <c r="JF8" s="1201"/>
      <c r="JG8" s="1201"/>
      <c r="JH8" s="1201"/>
      <c r="JI8" s="1201"/>
      <c r="JJ8" s="1201"/>
      <c r="JK8" s="1201"/>
      <c r="JL8" s="1201"/>
      <c r="JM8" s="1201"/>
      <c r="JN8" s="1201"/>
      <c r="JO8" s="1201"/>
      <c r="JP8" s="1201"/>
      <c r="JQ8" s="1201"/>
      <c r="JR8" s="1201"/>
      <c r="JS8" s="1201"/>
      <c r="JT8" s="1201"/>
      <c r="JU8" s="1201"/>
      <c r="JV8" s="1201"/>
      <c r="JW8" s="1201"/>
      <c r="JX8" s="1201"/>
      <c r="JY8" s="1201"/>
      <c r="JZ8" s="1201"/>
      <c r="KA8" s="1201"/>
      <c r="KB8" s="1201"/>
      <c r="KC8" s="1201"/>
      <c r="KD8" s="1201"/>
      <c r="KE8" s="1201"/>
      <c r="KF8" s="1201"/>
      <c r="KG8" s="1201"/>
      <c r="KH8" s="1201"/>
      <c r="KI8" s="1201"/>
      <c r="KJ8" s="1201"/>
      <c r="KK8" s="1201"/>
      <c r="KL8" s="1201"/>
      <c r="KM8" s="1201"/>
      <c r="KN8" s="1201"/>
      <c r="KO8" s="1201"/>
      <c r="KP8" s="1201"/>
      <c r="KQ8" s="1201"/>
    </row>
    <row r="9" spans="1:303" s="2213" customFormat="1">
      <c r="A9" s="1201"/>
      <c r="B9" s="1252" t="s">
        <v>128</v>
      </c>
      <c r="C9" s="1376"/>
      <c r="D9" s="1376"/>
      <c r="E9" s="1376" t="s">
        <v>1267</v>
      </c>
      <c r="F9" s="1376">
        <v>24</v>
      </c>
      <c r="G9" s="2392">
        <f t="shared" si="0"/>
        <v>0</v>
      </c>
      <c r="H9" s="2413" t="s">
        <v>110</v>
      </c>
      <c r="I9" s="1433">
        <v>0</v>
      </c>
      <c r="J9" s="1372">
        <v>1</v>
      </c>
      <c r="K9" s="1377">
        <v>5</v>
      </c>
      <c r="L9" s="1377">
        <v>5</v>
      </c>
      <c r="M9" s="1218">
        <f t="shared" si="1"/>
        <v>0</v>
      </c>
      <c r="N9" s="2393">
        <f t="shared" si="4"/>
        <v>0</v>
      </c>
      <c r="O9" s="2394"/>
      <c r="P9" s="2127"/>
      <c r="Q9" s="1221"/>
      <c r="R9" s="1221"/>
      <c r="S9" s="2396">
        <f t="shared" si="6"/>
        <v>0</v>
      </c>
      <c r="T9" s="1221"/>
      <c r="U9" s="1221"/>
      <c r="V9" s="1221"/>
      <c r="W9" s="2217">
        <v>0</v>
      </c>
      <c r="X9" s="1221"/>
      <c r="Y9" s="1221"/>
      <c r="Z9" s="1221">
        <f t="shared" si="2"/>
        <v>0</v>
      </c>
      <c r="AA9" s="1221">
        <f t="shared" si="3"/>
        <v>0</v>
      </c>
      <c r="AB9" s="1221">
        <f t="shared" si="5"/>
        <v>0</v>
      </c>
      <c r="AC9" s="1218"/>
      <c r="AD9" s="2414"/>
      <c r="AE9" s="2405"/>
      <c r="AF9" s="1286"/>
      <c r="AH9" s="1201"/>
      <c r="AI9" s="1201"/>
      <c r="AJ9" s="1201"/>
      <c r="AK9" s="1201"/>
      <c r="AL9" s="1201"/>
      <c r="AM9" s="1201"/>
      <c r="AN9" s="1201"/>
      <c r="AO9" s="1201"/>
      <c r="AP9" s="1201"/>
      <c r="AQ9" s="1201"/>
      <c r="AR9" s="1201"/>
      <c r="AS9" s="1201"/>
      <c r="AT9" s="1201"/>
      <c r="AU9" s="1201"/>
      <c r="AV9" s="1201"/>
      <c r="AW9" s="1201"/>
      <c r="AX9" s="1201"/>
      <c r="AY9" s="1201"/>
      <c r="AZ9" s="1201"/>
      <c r="BA9" s="1201"/>
      <c r="BB9" s="1201"/>
      <c r="BC9" s="1201"/>
      <c r="BD9" s="1201"/>
      <c r="BE9" s="1201"/>
      <c r="BF9" s="1201"/>
      <c r="BG9" s="1201"/>
      <c r="BH9" s="1201"/>
      <c r="BI9" s="1201"/>
      <c r="BJ9" s="1201"/>
      <c r="BK9" s="1201"/>
      <c r="BL9" s="1201"/>
      <c r="BM9" s="1201"/>
      <c r="BN9" s="1201"/>
      <c r="BO9" s="1201"/>
      <c r="BP9" s="1201"/>
      <c r="BQ9" s="1201"/>
      <c r="BR9" s="1201"/>
      <c r="BS9" s="1201"/>
      <c r="BT9" s="1201"/>
      <c r="BU9" s="1201"/>
      <c r="BV9" s="1201"/>
      <c r="BW9" s="1201"/>
      <c r="BX9" s="1201"/>
      <c r="BY9" s="1201"/>
      <c r="BZ9" s="1201"/>
      <c r="CA9" s="1201"/>
      <c r="CB9" s="1201"/>
      <c r="CC9" s="1201"/>
      <c r="CD9" s="1201"/>
      <c r="CE9" s="1201"/>
      <c r="CF9" s="1201"/>
      <c r="CG9" s="1201"/>
      <c r="CH9" s="1201"/>
      <c r="CI9" s="1201"/>
      <c r="CJ9" s="1201"/>
      <c r="CK9" s="1201"/>
      <c r="CL9" s="1201"/>
      <c r="CM9" s="1201"/>
      <c r="CN9" s="1201"/>
      <c r="CO9" s="1201"/>
      <c r="CP9" s="1201"/>
      <c r="CQ9" s="1201"/>
      <c r="CR9" s="1201"/>
      <c r="CS9" s="1201"/>
      <c r="CT9" s="1201"/>
      <c r="CU9" s="1201"/>
      <c r="CV9" s="1201"/>
      <c r="CW9" s="1201"/>
      <c r="CX9" s="1201"/>
      <c r="CY9" s="1201"/>
      <c r="CZ9" s="1201"/>
      <c r="DA9" s="1201"/>
      <c r="DB9" s="1201"/>
      <c r="DC9" s="1201"/>
      <c r="DD9" s="1201"/>
      <c r="DE9" s="1201"/>
      <c r="DF9" s="1201"/>
      <c r="DG9" s="1201"/>
      <c r="DH9" s="1201"/>
      <c r="DI9" s="1201"/>
      <c r="DJ9" s="1201"/>
      <c r="DK9" s="1201"/>
      <c r="DL9" s="1201"/>
      <c r="DM9" s="1201"/>
      <c r="DN9" s="1201"/>
      <c r="DO9" s="1201"/>
      <c r="DP9" s="1201"/>
      <c r="DQ9" s="1201"/>
      <c r="DR9" s="1201"/>
      <c r="DS9" s="1201"/>
      <c r="DT9" s="1201"/>
      <c r="DU9" s="1201"/>
      <c r="DV9" s="1201"/>
      <c r="DW9" s="1201"/>
      <c r="DX9" s="1201"/>
      <c r="DY9" s="1201"/>
      <c r="DZ9" s="1201"/>
      <c r="EA9" s="1201"/>
      <c r="EB9" s="1201"/>
      <c r="EC9" s="1201"/>
      <c r="ED9" s="1201"/>
      <c r="EE9" s="1201"/>
      <c r="EF9" s="1201"/>
      <c r="EG9" s="1201"/>
      <c r="EH9" s="1201"/>
      <c r="EI9" s="1201"/>
      <c r="EJ9" s="1201"/>
      <c r="EK9" s="1201"/>
      <c r="EL9" s="1201"/>
      <c r="EM9" s="1201"/>
      <c r="EN9" s="1201"/>
      <c r="EO9" s="1201"/>
      <c r="EP9" s="1201"/>
      <c r="EQ9" s="1201"/>
      <c r="ER9" s="1201"/>
      <c r="ES9" s="1201"/>
      <c r="ET9" s="1201"/>
      <c r="EU9" s="1201"/>
      <c r="EV9" s="1201"/>
      <c r="EW9" s="1201"/>
      <c r="EX9" s="1201"/>
      <c r="EY9" s="1201"/>
      <c r="EZ9" s="1201"/>
      <c r="FA9" s="1201"/>
      <c r="FB9" s="1201"/>
      <c r="FC9" s="1201"/>
      <c r="FD9" s="1201"/>
      <c r="FE9" s="1201"/>
      <c r="FF9" s="1201"/>
      <c r="FG9" s="1201"/>
      <c r="FH9" s="1201"/>
      <c r="FI9" s="1201"/>
      <c r="FJ9" s="1201"/>
      <c r="FK9" s="1201"/>
      <c r="FL9" s="1201"/>
      <c r="FM9" s="1201"/>
      <c r="FN9" s="1201"/>
      <c r="FO9" s="1201"/>
      <c r="FP9" s="1201"/>
      <c r="FQ9" s="1201"/>
      <c r="FR9" s="1201"/>
      <c r="FS9" s="1201"/>
      <c r="FT9" s="1201"/>
      <c r="FU9" s="1201"/>
      <c r="FV9" s="1201"/>
      <c r="FW9" s="1201"/>
      <c r="FX9" s="1201"/>
      <c r="FY9" s="1201"/>
      <c r="FZ9" s="1201"/>
      <c r="GA9" s="1201"/>
      <c r="GB9" s="1201"/>
      <c r="GC9" s="1201"/>
      <c r="GD9" s="1201"/>
      <c r="GE9" s="1201"/>
      <c r="GF9" s="1201"/>
      <c r="GG9" s="1201"/>
      <c r="GH9" s="1201"/>
      <c r="GI9" s="1201"/>
      <c r="GJ9" s="1201"/>
      <c r="GK9" s="1201"/>
      <c r="GL9" s="1201"/>
      <c r="GM9" s="1201"/>
      <c r="GN9" s="1201"/>
      <c r="GO9" s="1201"/>
      <c r="GP9" s="1201"/>
      <c r="GQ9" s="1201"/>
      <c r="GR9" s="1201"/>
      <c r="GS9" s="1201"/>
      <c r="GT9" s="1201"/>
      <c r="GU9" s="1201"/>
      <c r="GV9" s="1201"/>
      <c r="GW9" s="1201"/>
      <c r="GX9" s="1201"/>
      <c r="GY9" s="1201"/>
      <c r="GZ9" s="1201"/>
      <c r="HA9" s="1201"/>
      <c r="HB9" s="1201"/>
      <c r="HC9" s="1201"/>
      <c r="HD9" s="1201"/>
      <c r="HE9" s="1201"/>
      <c r="HF9" s="1201"/>
      <c r="HG9" s="1201"/>
      <c r="HH9" s="1201"/>
      <c r="HI9" s="1201"/>
      <c r="HJ9" s="1201"/>
      <c r="HK9" s="1201"/>
      <c r="HL9" s="1201"/>
      <c r="HM9" s="1201"/>
      <c r="HN9" s="1201"/>
      <c r="HO9" s="1201"/>
      <c r="HP9" s="1201"/>
      <c r="HQ9" s="1201"/>
      <c r="HR9" s="1201"/>
      <c r="HS9" s="1201"/>
      <c r="HT9" s="1201"/>
      <c r="HU9" s="1201"/>
      <c r="HV9" s="1201"/>
      <c r="HW9" s="1201"/>
      <c r="HX9" s="1201"/>
      <c r="HY9" s="1201"/>
      <c r="HZ9" s="1201"/>
      <c r="IA9" s="1201"/>
      <c r="IB9" s="1201"/>
      <c r="IC9" s="1201"/>
      <c r="ID9" s="1201"/>
      <c r="IE9" s="1201"/>
      <c r="IF9" s="1201"/>
      <c r="IG9" s="1201"/>
      <c r="IH9" s="1201"/>
      <c r="II9" s="1201"/>
      <c r="IJ9" s="1201"/>
      <c r="IK9" s="1201"/>
      <c r="IL9" s="1201"/>
      <c r="IM9" s="1201"/>
      <c r="IN9" s="1201"/>
      <c r="IO9" s="1201"/>
      <c r="IP9" s="1201"/>
      <c r="IQ9" s="1201"/>
      <c r="IR9" s="1201"/>
      <c r="IS9" s="1201"/>
      <c r="IT9" s="1201"/>
      <c r="IU9" s="1201"/>
      <c r="IV9" s="1201"/>
      <c r="IW9" s="1201"/>
      <c r="IX9" s="1201"/>
      <c r="IY9" s="1201"/>
      <c r="IZ9" s="1201"/>
      <c r="JA9" s="1201"/>
      <c r="JB9" s="1201"/>
      <c r="JC9" s="1201"/>
      <c r="JD9" s="1201"/>
      <c r="JE9" s="1201"/>
      <c r="JF9" s="1201"/>
      <c r="JG9" s="1201"/>
      <c r="JH9" s="1201"/>
      <c r="JI9" s="1201"/>
      <c r="JJ9" s="1201"/>
      <c r="JK9" s="1201"/>
      <c r="JL9" s="1201"/>
      <c r="JM9" s="1201"/>
      <c r="JN9" s="1201"/>
      <c r="JO9" s="1201"/>
      <c r="JP9" s="1201"/>
      <c r="JQ9" s="1201"/>
      <c r="JR9" s="1201"/>
      <c r="JS9" s="1201"/>
      <c r="JT9" s="1201"/>
      <c r="JU9" s="1201"/>
      <c r="JV9" s="1201"/>
      <c r="JW9" s="1201"/>
      <c r="JX9" s="1201"/>
      <c r="JY9" s="1201"/>
      <c r="JZ9" s="1201"/>
      <c r="KA9" s="1201"/>
      <c r="KB9" s="1201"/>
      <c r="KC9" s="1201"/>
      <c r="KD9" s="1201"/>
      <c r="KE9" s="1201"/>
      <c r="KF9" s="1201"/>
      <c r="KG9" s="1201"/>
      <c r="KH9" s="1201"/>
      <c r="KI9" s="1201"/>
      <c r="KJ9" s="1201"/>
      <c r="KK9" s="1201"/>
      <c r="KL9" s="1201"/>
      <c r="KM9" s="1201"/>
      <c r="KN9" s="1201"/>
      <c r="KO9" s="1201"/>
      <c r="KP9" s="1201"/>
      <c r="KQ9" s="1201"/>
    </row>
    <row r="10" spans="1:303" s="2213" customFormat="1">
      <c r="A10" s="1201"/>
      <c r="B10" s="1252" t="s">
        <v>128</v>
      </c>
      <c r="C10" s="1376"/>
      <c r="D10" s="1376"/>
      <c r="E10" s="1376" t="s">
        <v>1268</v>
      </c>
      <c r="F10" s="1376">
        <v>20</v>
      </c>
      <c r="G10" s="2392">
        <f t="shared" si="0"/>
        <v>0</v>
      </c>
      <c r="H10" s="2413" t="s">
        <v>114</v>
      </c>
      <c r="I10" s="1433">
        <v>0</v>
      </c>
      <c r="J10" s="1372">
        <v>1</v>
      </c>
      <c r="K10" s="1377">
        <v>5</v>
      </c>
      <c r="L10" s="1377">
        <v>5</v>
      </c>
      <c r="M10" s="1218">
        <f t="shared" si="1"/>
        <v>0</v>
      </c>
      <c r="N10" s="2393">
        <f t="shared" si="4"/>
        <v>0</v>
      </c>
      <c r="O10" s="2394"/>
      <c r="P10" s="2127"/>
      <c r="Q10" s="1221"/>
      <c r="R10" s="1221"/>
      <c r="S10" s="2396">
        <f t="shared" si="6"/>
        <v>0</v>
      </c>
      <c r="T10" s="1221"/>
      <c r="U10" s="1221"/>
      <c r="V10" s="1221"/>
      <c r="W10" s="2217">
        <v>0</v>
      </c>
      <c r="X10" s="1221"/>
      <c r="Y10" s="1221"/>
      <c r="Z10" s="1221">
        <f t="shared" si="2"/>
        <v>0</v>
      </c>
      <c r="AA10" s="1221">
        <f t="shared" si="3"/>
        <v>0</v>
      </c>
      <c r="AB10" s="1221">
        <f t="shared" si="5"/>
        <v>0</v>
      </c>
      <c r="AC10" s="1218"/>
      <c r="AD10" s="2414"/>
      <c r="AE10" s="2405"/>
      <c r="AF10" s="1286"/>
      <c r="AH10" s="1201"/>
      <c r="AI10" s="1201"/>
      <c r="AJ10" s="1201"/>
      <c r="AK10" s="1201"/>
      <c r="AL10" s="1201"/>
      <c r="AM10" s="1201"/>
      <c r="AN10" s="1201"/>
      <c r="AO10" s="1201"/>
      <c r="AP10" s="1201"/>
      <c r="AQ10" s="1201"/>
      <c r="AR10" s="1201"/>
      <c r="AS10" s="1201"/>
      <c r="AT10" s="1201"/>
      <c r="AU10" s="1201"/>
      <c r="AV10" s="1201"/>
      <c r="AW10" s="1201"/>
      <c r="AX10" s="1201"/>
      <c r="AY10" s="1201"/>
      <c r="AZ10" s="1201"/>
      <c r="BA10" s="1201"/>
      <c r="BB10" s="1201"/>
      <c r="BC10" s="1201"/>
      <c r="BD10" s="1201"/>
      <c r="BE10" s="1201"/>
      <c r="BF10" s="1201"/>
      <c r="BG10" s="1201"/>
      <c r="BH10" s="1201"/>
      <c r="BI10" s="1201"/>
      <c r="BJ10" s="1201"/>
      <c r="BK10" s="1201"/>
      <c r="BL10" s="1201"/>
      <c r="BM10" s="1201"/>
      <c r="BN10" s="1201"/>
      <c r="BO10" s="1201"/>
      <c r="BP10" s="1201"/>
      <c r="BQ10" s="1201"/>
      <c r="BR10" s="1201"/>
      <c r="BS10" s="1201"/>
      <c r="BT10" s="1201"/>
      <c r="BU10" s="1201"/>
      <c r="BV10" s="1201"/>
      <c r="BW10" s="1201"/>
      <c r="BX10" s="1201"/>
      <c r="BY10" s="1201"/>
      <c r="BZ10" s="1201"/>
      <c r="CA10" s="1201"/>
      <c r="CB10" s="1201"/>
      <c r="CC10" s="1201"/>
      <c r="CD10" s="1201"/>
      <c r="CE10" s="1201"/>
      <c r="CF10" s="1201"/>
      <c r="CG10" s="1201"/>
      <c r="CH10" s="1201"/>
      <c r="CI10" s="1201"/>
      <c r="CJ10" s="1201"/>
      <c r="CK10" s="1201"/>
      <c r="CL10" s="1201"/>
      <c r="CM10" s="1201"/>
      <c r="CN10" s="1201"/>
      <c r="CO10" s="1201"/>
      <c r="CP10" s="1201"/>
      <c r="CQ10" s="1201"/>
      <c r="CR10" s="1201"/>
      <c r="CS10" s="1201"/>
      <c r="CT10" s="1201"/>
      <c r="CU10" s="1201"/>
      <c r="CV10" s="1201"/>
      <c r="CW10" s="1201"/>
      <c r="CX10" s="1201"/>
      <c r="CY10" s="1201"/>
      <c r="CZ10" s="1201"/>
      <c r="DA10" s="1201"/>
      <c r="DB10" s="1201"/>
      <c r="DC10" s="1201"/>
      <c r="DD10" s="1201"/>
      <c r="DE10" s="1201"/>
      <c r="DF10" s="1201"/>
      <c r="DG10" s="1201"/>
      <c r="DH10" s="1201"/>
      <c r="DI10" s="1201"/>
      <c r="DJ10" s="1201"/>
      <c r="DK10" s="1201"/>
      <c r="DL10" s="1201"/>
      <c r="DM10" s="1201"/>
      <c r="DN10" s="1201"/>
      <c r="DO10" s="1201"/>
      <c r="DP10" s="1201"/>
      <c r="DQ10" s="1201"/>
      <c r="DR10" s="1201"/>
      <c r="DS10" s="1201"/>
      <c r="DT10" s="1201"/>
      <c r="DU10" s="1201"/>
      <c r="DV10" s="1201"/>
      <c r="DW10" s="1201"/>
      <c r="DX10" s="1201"/>
      <c r="DY10" s="1201"/>
      <c r="DZ10" s="1201"/>
      <c r="EA10" s="1201"/>
      <c r="EB10" s="1201"/>
      <c r="EC10" s="1201"/>
      <c r="ED10" s="1201"/>
      <c r="EE10" s="1201"/>
      <c r="EF10" s="1201"/>
      <c r="EG10" s="1201"/>
      <c r="EH10" s="1201"/>
      <c r="EI10" s="1201"/>
      <c r="EJ10" s="1201"/>
      <c r="EK10" s="1201"/>
      <c r="EL10" s="1201"/>
      <c r="EM10" s="1201"/>
      <c r="EN10" s="1201"/>
      <c r="EO10" s="1201"/>
      <c r="EP10" s="1201"/>
      <c r="EQ10" s="1201"/>
      <c r="ER10" s="1201"/>
      <c r="ES10" s="1201"/>
      <c r="ET10" s="1201"/>
      <c r="EU10" s="1201"/>
      <c r="EV10" s="1201"/>
      <c r="EW10" s="1201"/>
      <c r="EX10" s="1201"/>
      <c r="EY10" s="1201"/>
      <c r="EZ10" s="1201"/>
      <c r="FA10" s="1201"/>
      <c r="FB10" s="1201"/>
      <c r="FC10" s="1201"/>
      <c r="FD10" s="1201"/>
      <c r="FE10" s="1201"/>
      <c r="FF10" s="1201"/>
      <c r="FG10" s="1201"/>
      <c r="FH10" s="1201"/>
      <c r="FI10" s="1201"/>
      <c r="FJ10" s="1201"/>
      <c r="FK10" s="1201"/>
      <c r="FL10" s="1201"/>
      <c r="FM10" s="1201"/>
      <c r="FN10" s="1201"/>
      <c r="FO10" s="1201"/>
      <c r="FP10" s="1201"/>
      <c r="FQ10" s="1201"/>
      <c r="FR10" s="1201"/>
      <c r="FS10" s="1201"/>
      <c r="FT10" s="1201"/>
      <c r="FU10" s="1201"/>
      <c r="FV10" s="1201"/>
      <c r="FW10" s="1201"/>
      <c r="FX10" s="1201"/>
      <c r="FY10" s="1201"/>
      <c r="FZ10" s="1201"/>
      <c r="GA10" s="1201"/>
      <c r="GB10" s="1201"/>
      <c r="GC10" s="1201"/>
      <c r="GD10" s="1201"/>
      <c r="GE10" s="1201"/>
      <c r="GF10" s="1201"/>
      <c r="GG10" s="1201"/>
      <c r="GH10" s="1201"/>
      <c r="GI10" s="1201"/>
      <c r="GJ10" s="1201"/>
      <c r="GK10" s="1201"/>
      <c r="GL10" s="1201"/>
      <c r="GM10" s="1201"/>
      <c r="GN10" s="1201"/>
      <c r="GO10" s="1201"/>
      <c r="GP10" s="1201"/>
      <c r="GQ10" s="1201"/>
      <c r="GR10" s="1201"/>
      <c r="GS10" s="1201"/>
      <c r="GT10" s="1201"/>
      <c r="GU10" s="1201"/>
      <c r="GV10" s="1201"/>
      <c r="GW10" s="1201"/>
      <c r="GX10" s="1201"/>
      <c r="GY10" s="1201"/>
      <c r="GZ10" s="1201"/>
      <c r="HA10" s="1201"/>
      <c r="HB10" s="1201"/>
      <c r="HC10" s="1201"/>
      <c r="HD10" s="1201"/>
      <c r="HE10" s="1201"/>
      <c r="HF10" s="1201"/>
      <c r="HG10" s="1201"/>
      <c r="HH10" s="1201"/>
      <c r="HI10" s="1201"/>
      <c r="HJ10" s="1201"/>
      <c r="HK10" s="1201"/>
      <c r="HL10" s="1201"/>
      <c r="HM10" s="1201"/>
      <c r="HN10" s="1201"/>
      <c r="HO10" s="1201"/>
      <c r="HP10" s="1201"/>
      <c r="HQ10" s="1201"/>
      <c r="HR10" s="1201"/>
      <c r="HS10" s="1201"/>
      <c r="HT10" s="1201"/>
      <c r="HU10" s="1201"/>
      <c r="HV10" s="1201"/>
      <c r="HW10" s="1201"/>
      <c r="HX10" s="1201"/>
      <c r="HY10" s="1201"/>
      <c r="HZ10" s="1201"/>
      <c r="IA10" s="1201"/>
      <c r="IB10" s="1201"/>
      <c r="IC10" s="1201"/>
      <c r="ID10" s="1201"/>
      <c r="IE10" s="1201"/>
      <c r="IF10" s="1201"/>
      <c r="IG10" s="1201"/>
      <c r="IH10" s="1201"/>
      <c r="II10" s="1201"/>
      <c r="IJ10" s="1201"/>
      <c r="IK10" s="1201"/>
      <c r="IL10" s="1201"/>
      <c r="IM10" s="1201"/>
      <c r="IN10" s="1201"/>
      <c r="IO10" s="1201"/>
      <c r="IP10" s="1201"/>
      <c r="IQ10" s="1201"/>
      <c r="IR10" s="1201"/>
      <c r="IS10" s="1201"/>
      <c r="IT10" s="1201"/>
      <c r="IU10" s="1201"/>
      <c r="IV10" s="1201"/>
      <c r="IW10" s="1201"/>
      <c r="IX10" s="1201"/>
      <c r="IY10" s="1201"/>
      <c r="IZ10" s="1201"/>
      <c r="JA10" s="1201"/>
      <c r="JB10" s="1201"/>
      <c r="JC10" s="1201"/>
      <c r="JD10" s="1201"/>
      <c r="JE10" s="1201"/>
      <c r="JF10" s="1201"/>
      <c r="JG10" s="1201"/>
      <c r="JH10" s="1201"/>
      <c r="JI10" s="1201"/>
      <c r="JJ10" s="1201"/>
      <c r="JK10" s="1201"/>
      <c r="JL10" s="1201"/>
      <c r="JM10" s="1201"/>
      <c r="JN10" s="1201"/>
      <c r="JO10" s="1201"/>
      <c r="JP10" s="1201"/>
      <c r="JQ10" s="1201"/>
      <c r="JR10" s="1201"/>
      <c r="JS10" s="1201"/>
      <c r="JT10" s="1201"/>
      <c r="JU10" s="1201"/>
      <c r="JV10" s="1201"/>
      <c r="JW10" s="1201"/>
      <c r="JX10" s="1201"/>
      <c r="JY10" s="1201"/>
      <c r="JZ10" s="1201"/>
      <c r="KA10" s="1201"/>
      <c r="KB10" s="1201"/>
      <c r="KC10" s="1201"/>
      <c r="KD10" s="1201"/>
      <c r="KE10" s="1201"/>
      <c r="KF10" s="1201"/>
      <c r="KG10" s="1201"/>
      <c r="KH10" s="1201"/>
      <c r="KI10" s="1201"/>
      <c r="KJ10" s="1201"/>
      <c r="KK10" s="1201"/>
      <c r="KL10" s="1201"/>
      <c r="KM10" s="1201"/>
      <c r="KN10" s="1201"/>
      <c r="KO10" s="1201"/>
      <c r="KP10" s="1201"/>
      <c r="KQ10" s="1201"/>
    </row>
    <row r="11" spans="1:303" s="2213" customFormat="1">
      <c r="A11" s="1201"/>
      <c r="B11" s="1252" t="s">
        <v>128</v>
      </c>
      <c r="C11" s="1376"/>
      <c r="D11" s="1376"/>
      <c r="E11" s="1376" t="s">
        <v>1269</v>
      </c>
      <c r="F11" s="1376">
        <v>15</v>
      </c>
      <c r="G11" s="2392">
        <f t="shared" si="0"/>
        <v>0</v>
      </c>
      <c r="H11" s="2413" t="s">
        <v>110</v>
      </c>
      <c r="I11" s="1433">
        <v>0</v>
      </c>
      <c r="J11" s="1372">
        <v>1</v>
      </c>
      <c r="K11" s="1377">
        <v>5</v>
      </c>
      <c r="L11" s="1377">
        <v>0</v>
      </c>
      <c r="M11" s="1218">
        <f t="shared" si="1"/>
        <v>0</v>
      </c>
      <c r="N11" s="2393">
        <f t="shared" si="4"/>
        <v>0</v>
      </c>
      <c r="O11" s="2394"/>
      <c r="P11" s="2127"/>
      <c r="Q11" s="1221"/>
      <c r="R11" s="1221"/>
      <c r="S11" s="2396">
        <f t="shared" si="6"/>
        <v>0</v>
      </c>
      <c r="T11" s="1221"/>
      <c r="U11" s="1221"/>
      <c r="V11" s="1221"/>
      <c r="W11" s="2217">
        <v>0</v>
      </c>
      <c r="X11" s="1221"/>
      <c r="Y11" s="1221"/>
      <c r="Z11" s="1221">
        <f t="shared" si="2"/>
        <v>0</v>
      </c>
      <c r="AA11" s="1221">
        <f t="shared" si="3"/>
        <v>0</v>
      </c>
      <c r="AB11" s="1221">
        <f t="shared" si="5"/>
        <v>0</v>
      </c>
      <c r="AC11" s="1218"/>
      <c r="AD11" s="2414"/>
      <c r="AE11" s="2405"/>
      <c r="AF11" s="1286"/>
      <c r="AH11" s="1201"/>
      <c r="AI11" s="1201"/>
      <c r="AJ11" s="1201"/>
      <c r="AK11" s="1201"/>
      <c r="AL11" s="1201"/>
      <c r="AM11" s="1201"/>
      <c r="AN11" s="1201"/>
      <c r="AO11" s="1201"/>
      <c r="AP11" s="1201"/>
      <c r="AQ11" s="1201"/>
      <c r="AR11" s="1201"/>
      <c r="AS11" s="1201"/>
      <c r="AT11" s="1201"/>
      <c r="AU11" s="1201"/>
      <c r="AV11" s="1201"/>
      <c r="AW11" s="1201"/>
      <c r="AX11" s="1201"/>
      <c r="AY11" s="1201"/>
      <c r="AZ11" s="1201"/>
      <c r="BA11" s="1201"/>
      <c r="BB11" s="1201"/>
      <c r="BC11" s="1201"/>
      <c r="BD11" s="1201"/>
      <c r="BE11" s="1201"/>
      <c r="BF11" s="1201"/>
      <c r="BG11" s="1201"/>
      <c r="BH11" s="1201"/>
      <c r="BI11" s="1201"/>
      <c r="BJ11" s="1201"/>
      <c r="BK11" s="1201"/>
      <c r="BL11" s="1201"/>
      <c r="BM11" s="1201"/>
      <c r="BN11" s="1201"/>
      <c r="BO11" s="1201"/>
      <c r="BP11" s="1201"/>
      <c r="BQ11" s="1201"/>
      <c r="BR11" s="1201"/>
      <c r="BS11" s="1201"/>
      <c r="BT11" s="1201"/>
      <c r="BU11" s="1201"/>
      <c r="BV11" s="1201"/>
      <c r="BW11" s="1201"/>
      <c r="BX11" s="1201"/>
      <c r="BY11" s="1201"/>
      <c r="BZ11" s="1201"/>
      <c r="CA11" s="1201"/>
      <c r="CB11" s="1201"/>
      <c r="CC11" s="1201"/>
      <c r="CD11" s="1201"/>
      <c r="CE11" s="1201"/>
      <c r="CF11" s="1201"/>
      <c r="CG11" s="1201"/>
      <c r="CH11" s="1201"/>
      <c r="CI11" s="1201"/>
      <c r="CJ11" s="1201"/>
      <c r="CK11" s="1201"/>
      <c r="CL11" s="1201"/>
      <c r="CM11" s="1201"/>
      <c r="CN11" s="1201"/>
      <c r="CO11" s="1201"/>
      <c r="CP11" s="1201"/>
      <c r="CQ11" s="1201"/>
      <c r="CR11" s="1201"/>
      <c r="CS11" s="1201"/>
      <c r="CT11" s="1201"/>
      <c r="CU11" s="1201"/>
      <c r="CV11" s="1201"/>
      <c r="CW11" s="1201"/>
      <c r="CX11" s="1201"/>
      <c r="CY11" s="1201"/>
      <c r="CZ11" s="1201"/>
      <c r="DA11" s="1201"/>
      <c r="DB11" s="1201"/>
      <c r="DC11" s="1201"/>
      <c r="DD11" s="1201"/>
      <c r="DE11" s="1201"/>
      <c r="DF11" s="1201"/>
      <c r="DG11" s="1201"/>
      <c r="DH11" s="1201"/>
      <c r="DI11" s="1201"/>
      <c r="DJ11" s="1201"/>
      <c r="DK11" s="1201"/>
      <c r="DL11" s="1201"/>
      <c r="DM11" s="1201"/>
      <c r="DN11" s="1201"/>
      <c r="DO11" s="1201"/>
      <c r="DP11" s="1201"/>
      <c r="DQ11" s="1201"/>
      <c r="DR11" s="1201"/>
      <c r="DS11" s="1201"/>
      <c r="DT11" s="1201"/>
      <c r="DU11" s="1201"/>
      <c r="DV11" s="1201"/>
      <c r="DW11" s="1201"/>
      <c r="DX11" s="1201"/>
      <c r="DY11" s="1201"/>
      <c r="DZ11" s="1201"/>
      <c r="EA11" s="1201"/>
      <c r="EB11" s="1201"/>
      <c r="EC11" s="1201"/>
      <c r="ED11" s="1201"/>
      <c r="EE11" s="1201"/>
      <c r="EF11" s="1201"/>
      <c r="EG11" s="1201"/>
      <c r="EH11" s="1201"/>
      <c r="EI11" s="1201"/>
      <c r="EJ11" s="1201"/>
      <c r="EK11" s="1201"/>
      <c r="EL11" s="1201"/>
      <c r="EM11" s="1201"/>
      <c r="EN11" s="1201"/>
      <c r="EO11" s="1201"/>
      <c r="EP11" s="1201"/>
      <c r="EQ11" s="1201"/>
      <c r="ER11" s="1201"/>
      <c r="ES11" s="1201"/>
      <c r="ET11" s="1201"/>
      <c r="EU11" s="1201"/>
      <c r="EV11" s="1201"/>
      <c r="EW11" s="1201"/>
      <c r="EX11" s="1201"/>
      <c r="EY11" s="1201"/>
      <c r="EZ11" s="1201"/>
      <c r="FA11" s="1201"/>
      <c r="FB11" s="1201"/>
      <c r="FC11" s="1201"/>
      <c r="FD11" s="1201"/>
      <c r="FE11" s="1201"/>
      <c r="FF11" s="1201"/>
      <c r="FG11" s="1201"/>
      <c r="FH11" s="1201"/>
      <c r="FI11" s="1201"/>
      <c r="FJ11" s="1201"/>
      <c r="FK11" s="1201"/>
      <c r="FL11" s="1201"/>
      <c r="FM11" s="1201"/>
      <c r="FN11" s="1201"/>
      <c r="FO11" s="1201"/>
      <c r="FP11" s="1201"/>
      <c r="FQ11" s="1201"/>
      <c r="FR11" s="1201"/>
      <c r="FS11" s="1201"/>
      <c r="FT11" s="1201"/>
      <c r="FU11" s="1201"/>
      <c r="FV11" s="1201"/>
      <c r="FW11" s="1201"/>
      <c r="FX11" s="1201"/>
      <c r="FY11" s="1201"/>
      <c r="FZ11" s="1201"/>
      <c r="GA11" s="1201"/>
      <c r="GB11" s="1201"/>
      <c r="GC11" s="1201"/>
      <c r="GD11" s="1201"/>
      <c r="GE11" s="1201"/>
      <c r="GF11" s="1201"/>
      <c r="GG11" s="1201"/>
      <c r="GH11" s="1201"/>
      <c r="GI11" s="1201"/>
      <c r="GJ11" s="1201"/>
      <c r="GK11" s="1201"/>
      <c r="GL11" s="1201"/>
      <c r="GM11" s="1201"/>
      <c r="GN11" s="1201"/>
      <c r="GO11" s="1201"/>
      <c r="GP11" s="1201"/>
      <c r="GQ11" s="1201"/>
      <c r="GR11" s="1201"/>
      <c r="GS11" s="1201"/>
      <c r="GT11" s="1201"/>
      <c r="GU11" s="1201"/>
      <c r="GV11" s="1201"/>
      <c r="GW11" s="1201"/>
      <c r="GX11" s="1201"/>
      <c r="GY11" s="1201"/>
      <c r="GZ11" s="1201"/>
      <c r="HA11" s="1201"/>
      <c r="HB11" s="1201"/>
      <c r="HC11" s="1201"/>
      <c r="HD11" s="1201"/>
      <c r="HE11" s="1201"/>
      <c r="HF11" s="1201"/>
      <c r="HG11" s="1201"/>
      <c r="HH11" s="1201"/>
      <c r="HI11" s="1201"/>
      <c r="HJ11" s="1201"/>
      <c r="HK11" s="1201"/>
      <c r="HL11" s="1201"/>
      <c r="HM11" s="1201"/>
      <c r="HN11" s="1201"/>
      <c r="HO11" s="1201"/>
      <c r="HP11" s="1201"/>
      <c r="HQ11" s="1201"/>
      <c r="HR11" s="1201"/>
      <c r="HS11" s="1201"/>
      <c r="HT11" s="1201"/>
      <c r="HU11" s="1201"/>
      <c r="HV11" s="1201"/>
      <c r="HW11" s="1201"/>
      <c r="HX11" s="1201"/>
      <c r="HY11" s="1201"/>
      <c r="HZ11" s="1201"/>
      <c r="IA11" s="1201"/>
      <c r="IB11" s="1201"/>
      <c r="IC11" s="1201"/>
      <c r="ID11" s="1201"/>
      <c r="IE11" s="1201"/>
      <c r="IF11" s="1201"/>
      <c r="IG11" s="1201"/>
      <c r="IH11" s="1201"/>
      <c r="II11" s="1201"/>
      <c r="IJ11" s="1201"/>
      <c r="IK11" s="1201"/>
      <c r="IL11" s="1201"/>
      <c r="IM11" s="1201"/>
      <c r="IN11" s="1201"/>
      <c r="IO11" s="1201"/>
      <c r="IP11" s="1201"/>
      <c r="IQ11" s="1201"/>
      <c r="IR11" s="1201"/>
      <c r="IS11" s="1201"/>
      <c r="IT11" s="1201"/>
      <c r="IU11" s="1201"/>
      <c r="IV11" s="1201"/>
      <c r="IW11" s="1201"/>
      <c r="IX11" s="1201"/>
      <c r="IY11" s="1201"/>
      <c r="IZ11" s="1201"/>
      <c r="JA11" s="1201"/>
      <c r="JB11" s="1201"/>
      <c r="JC11" s="1201"/>
      <c r="JD11" s="1201"/>
      <c r="JE11" s="1201"/>
      <c r="JF11" s="1201"/>
      <c r="JG11" s="1201"/>
      <c r="JH11" s="1201"/>
      <c r="JI11" s="1201"/>
      <c r="JJ11" s="1201"/>
      <c r="JK11" s="1201"/>
      <c r="JL11" s="1201"/>
      <c r="JM11" s="1201"/>
      <c r="JN11" s="1201"/>
      <c r="JO11" s="1201"/>
      <c r="JP11" s="1201"/>
      <c r="JQ11" s="1201"/>
      <c r="JR11" s="1201"/>
      <c r="JS11" s="1201"/>
      <c r="JT11" s="1201"/>
      <c r="JU11" s="1201"/>
      <c r="JV11" s="1201"/>
      <c r="JW11" s="1201"/>
      <c r="JX11" s="1201"/>
      <c r="JY11" s="1201"/>
      <c r="JZ11" s="1201"/>
      <c r="KA11" s="1201"/>
      <c r="KB11" s="1201"/>
      <c r="KC11" s="1201"/>
      <c r="KD11" s="1201"/>
      <c r="KE11" s="1201"/>
      <c r="KF11" s="1201"/>
      <c r="KG11" s="1201"/>
      <c r="KH11" s="1201"/>
      <c r="KI11" s="1201"/>
      <c r="KJ11" s="1201"/>
      <c r="KK11" s="1201"/>
      <c r="KL11" s="1201"/>
      <c r="KM11" s="1201"/>
      <c r="KN11" s="1201"/>
      <c r="KO11" s="1201"/>
      <c r="KP11" s="1201"/>
      <c r="KQ11" s="1201"/>
    </row>
    <row r="12" spans="1:303" s="2213" customFormat="1">
      <c r="A12" s="1201"/>
      <c r="B12" s="1252" t="s">
        <v>128</v>
      </c>
      <c r="C12" s="1376"/>
      <c r="D12" s="1376"/>
      <c r="E12" s="1376" t="s">
        <v>1270</v>
      </c>
      <c r="F12" s="1376">
        <v>15</v>
      </c>
      <c r="G12" s="2392">
        <f t="shared" si="0"/>
        <v>0</v>
      </c>
      <c r="H12" s="2413" t="s">
        <v>110</v>
      </c>
      <c r="I12" s="1433">
        <v>0</v>
      </c>
      <c r="J12" s="1372">
        <v>1</v>
      </c>
      <c r="K12" s="1377">
        <v>5</v>
      </c>
      <c r="L12" s="1377">
        <v>0</v>
      </c>
      <c r="M12" s="1218">
        <f t="shared" si="1"/>
        <v>0</v>
      </c>
      <c r="N12" s="2393">
        <f t="shared" si="4"/>
        <v>0</v>
      </c>
      <c r="O12" s="2394"/>
      <c r="P12" s="2127"/>
      <c r="Q12" s="1221"/>
      <c r="R12" s="1221"/>
      <c r="S12" s="2396">
        <f t="shared" si="6"/>
        <v>0</v>
      </c>
      <c r="T12" s="1221"/>
      <c r="U12" s="1221"/>
      <c r="V12" s="1221"/>
      <c r="W12" s="2217">
        <v>0</v>
      </c>
      <c r="X12" s="1221"/>
      <c r="Y12" s="1221"/>
      <c r="Z12" s="1221">
        <f t="shared" si="2"/>
        <v>0</v>
      </c>
      <c r="AA12" s="1221">
        <f t="shared" si="3"/>
        <v>0</v>
      </c>
      <c r="AB12" s="1221">
        <f t="shared" si="5"/>
        <v>0</v>
      </c>
      <c r="AC12" s="1218"/>
      <c r="AD12" s="2414"/>
      <c r="AE12" s="2405"/>
      <c r="AF12" s="1286"/>
      <c r="AH12" s="1201"/>
      <c r="AI12" s="1201"/>
      <c r="AJ12" s="1201"/>
      <c r="AK12" s="1201"/>
      <c r="AL12" s="1201"/>
      <c r="AM12" s="1201"/>
      <c r="AN12" s="1201"/>
      <c r="AO12" s="1201"/>
      <c r="AP12" s="1201"/>
      <c r="AQ12" s="1201"/>
      <c r="AR12" s="1201"/>
      <c r="AS12" s="1201"/>
      <c r="AT12" s="1201"/>
      <c r="AU12" s="1201"/>
      <c r="AV12" s="1201"/>
      <c r="AW12" s="1201"/>
      <c r="AX12" s="1201"/>
      <c r="AY12" s="1201"/>
      <c r="AZ12" s="1201"/>
      <c r="BA12" s="1201"/>
      <c r="BB12" s="1201"/>
      <c r="BC12" s="1201"/>
      <c r="BD12" s="1201"/>
      <c r="BE12" s="1201"/>
      <c r="BF12" s="1201"/>
      <c r="BG12" s="1201"/>
      <c r="BH12" s="1201"/>
      <c r="BI12" s="1201"/>
      <c r="BJ12" s="1201"/>
      <c r="BK12" s="1201"/>
      <c r="BL12" s="1201"/>
      <c r="BM12" s="1201"/>
      <c r="BN12" s="1201"/>
      <c r="BO12" s="1201"/>
      <c r="BP12" s="1201"/>
      <c r="BQ12" s="1201"/>
      <c r="BR12" s="1201"/>
      <c r="BS12" s="1201"/>
      <c r="BT12" s="1201"/>
      <c r="BU12" s="1201"/>
      <c r="BV12" s="1201"/>
      <c r="BW12" s="1201"/>
      <c r="BX12" s="1201"/>
      <c r="BY12" s="1201"/>
      <c r="BZ12" s="1201"/>
      <c r="CA12" s="1201"/>
      <c r="CB12" s="1201"/>
      <c r="CC12" s="1201"/>
      <c r="CD12" s="1201"/>
      <c r="CE12" s="1201"/>
      <c r="CF12" s="1201"/>
      <c r="CG12" s="1201"/>
      <c r="CH12" s="1201"/>
      <c r="CI12" s="1201"/>
      <c r="CJ12" s="1201"/>
      <c r="CK12" s="1201"/>
      <c r="CL12" s="1201"/>
      <c r="CM12" s="1201"/>
      <c r="CN12" s="1201"/>
      <c r="CO12" s="1201"/>
      <c r="CP12" s="1201"/>
      <c r="CQ12" s="1201"/>
      <c r="CR12" s="1201"/>
      <c r="CS12" s="1201"/>
      <c r="CT12" s="1201"/>
      <c r="CU12" s="1201"/>
      <c r="CV12" s="1201"/>
      <c r="CW12" s="1201"/>
      <c r="CX12" s="1201"/>
      <c r="CY12" s="1201"/>
      <c r="CZ12" s="1201"/>
      <c r="DA12" s="1201"/>
      <c r="DB12" s="1201"/>
      <c r="DC12" s="1201"/>
      <c r="DD12" s="1201"/>
      <c r="DE12" s="1201"/>
      <c r="DF12" s="1201"/>
      <c r="DG12" s="1201"/>
      <c r="DH12" s="1201"/>
      <c r="DI12" s="1201"/>
      <c r="DJ12" s="1201"/>
      <c r="DK12" s="1201"/>
      <c r="DL12" s="1201"/>
      <c r="DM12" s="1201"/>
      <c r="DN12" s="1201"/>
      <c r="DO12" s="1201"/>
      <c r="DP12" s="1201"/>
      <c r="DQ12" s="1201"/>
      <c r="DR12" s="1201"/>
      <c r="DS12" s="1201"/>
      <c r="DT12" s="1201"/>
      <c r="DU12" s="1201"/>
      <c r="DV12" s="1201"/>
      <c r="DW12" s="1201"/>
      <c r="DX12" s="1201"/>
      <c r="DY12" s="1201"/>
      <c r="DZ12" s="1201"/>
      <c r="EA12" s="1201"/>
      <c r="EB12" s="1201"/>
      <c r="EC12" s="1201"/>
      <c r="ED12" s="1201"/>
      <c r="EE12" s="1201"/>
      <c r="EF12" s="1201"/>
      <c r="EG12" s="1201"/>
      <c r="EH12" s="1201"/>
      <c r="EI12" s="1201"/>
      <c r="EJ12" s="1201"/>
      <c r="EK12" s="1201"/>
      <c r="EL12" s="1201"/>
      <c r="EM12" s="1201"/>
      <c r="EN12" s="1201"/>
      <c r="EO12" s="1201"/>
      <c r="EP12" s="1201"/>
      <c r="EQ12" s="1201"/>
      <c r="ER12" s="1201"/>
      <c r="ES12" s="1201"/>
      <c r="ET12" s="1201"/>
      <c r="EU12" s="1201"/>
      <c r="EV12" s="1201"/>
      <c r="EW12" s="1201"/>
      <c r="EX12" s="1201"/>
      <c r="EY12" s="1201"/>
      <c r="EZ12" s="1201"/>
      <c r="FA12" s="1201"/>
      <c r="FB12" s="1201"/>
      <c r="FC12" s="1201"/>
      <c r="FD12" s="1201"/>
      <c r="FE12" s="1201"/>
      <c r="FF12" s="1201"/>
      <c r="FG12" s="1201"/>
      <c r="FH12" s="1201"/>
      <c r="FI12" s="1201"/>
      <c r="FJ12" s="1201"/>
      <c r="FK12" s="1201"/>
      <c r="FL12" s="1201"/>
      <c r="FM12" s="1201"/>
      <c r="FN12" s="1201"/>
      <c r="FO12" s="1201"/>
      <c r="FP12" s="1201"/>
      <c r="FQ12" s="1201"/>
      <c r="FR12" s="1201"/>
      <c r="FS12" s="1201"/>
      <c r="FT12" s="1201"/>
      <c r="FU12" s="1201"/>
      <c r="FV12" s="1201"/>
      <c r="FW12" s="1201"/>
      <c r="FX12" s="1201"/>
      <c r="FY12" s="1201"/>
      <c r="FZ12" s="1201"/>
      <c r="GA12" s="1201"/>
      <c r="GB12" s="1201"/>
      <c r="GC12" s="1201"/>
      <c r="GD12" s="1201"/>
      <c r="GE12" s="1201"/>
      <c r="GF12" s="1201"/>
      <c r="GG12" s="1201"/>
      <c r="GH12" s="1201"/>
      <c r="GI12" s="1201"/>
      <c r="GJ12" s="1201"/>
      <c r="GK12" s="1201"/>
      <c r="GL12" s="1201"/>
      <c r="GM12" s="1201"/>
      <c r="GN12" s="1201"/>
      <c r="GO12" s="1201"/>
      <c r="GP12" s="1201"/>
      <c r="GQ12" s="1201"/>
      <c r="GR12" s="1201"/>
      <c r="GS12" s="1201"/>
      <c r="GT12" s="1201"/>
      <c r="GU12" s="1201"/>
      <c r="GV12" s="1201"/>
      <c r="GW12" s="1201"/>
      <c r="GX12" s="1201"/>
      <c r="GY12" s="1201"/>
      <c r="GZ12" s="1201"/>
      <c r="HA12" s="1201"/>
      <c r="HB12" s="1201"/>
      <c r="HC12" s="1201"/>
      <c r="HD12" s="1201"/>
      <c r="HE12" s="1201"/>
      <c r="HF12" s="1201"/>
      <c r="HG12" s="1201"/>
      <c r="HH12" s="1201"/>
      <c r="HI12" s="1201"/>
      <c r="HJ12" s="1201"/>
      <c r="HK12" s="1201"/>
      <c r="HL12" s="1201"/>
      <c r="HM12" s="1201"/>
      <c r="HN12" s="1201"/>
      <c r="HO12" s="1201"/>
      <c r="HP12" s="1201"/>
      <c r="HQ12" s="1201"/>
      <c r="HR12" s="1201"/>
      <c r="HS12" s="1201"/>
      <c r="HT12" s="1201"/>
      <c r="HU12" s="1201"/>
      <c r="HV12" s="1201"/>
      <c r="HW12" s="1201"/>
      <c r="HX12" s="1201"/>
      <c r="HY12" s="1201"/>
      <c r="HZ12" s="1201"/>
      <c r="IA12" s="1201"/>
      <c r="IB12" s="1201"/>
      <c r="IC12" s="1201"/>
      <c r="ID12" s="1201"/>
      <c r="IE12" s="1201"/>
      <c r="IF12" s="1201"/>
      <c r="IG12" s="1201"/>
      <c r="IH12" s="1201"/>
      <c r="II12" s="1201"/>
      <c r="IJ12" s="1201"/>
      <c r="IK12" s="1201"/>
      <c r="IL12" s="1201"/>
      <c r="IM12" s="1201"/>
      <c r="IN12" s="1201"/>
      <c r="IO12" s="1201"/>
      <c r="IP12" s="1201"/>
      <c r="IQ12" s="1201"/>
      <c r="IR12" s="1201"/>
      <c r="IS12" s="1201"/>
      <c r="IT12" s="1201"/>
      <c r="IU12" s="1201"/>
      <c r="IV12" s="1201"/>
      <c r="IW12" s="1201"/>
      <c r="IX12" s="1201"/>
      <c r="IY12" s="1201"/>
      <c r="IZ12" s="1201"/>
      <c r="JA12" s="1201"/>
      <c r="JB12" s="1201"/>
      <c r="JC12" s="1201"/>
      <c r="JD12" s="1201"/>
      <c r="JE12" s="1201"/>
      <c r="JF12" s="1201"/>
      <c r="JG12" s="1201"/>
      <c r="JH12" s="1201"/>
      <c r="JI12" s="1201"/>
      <c r="JJ12" s="1201"/>
      <c r="JK12" s="1201"/>
      <c r="JL12" s="1201"/>
      <c r="JM12" s="1201"/>
      <c r="JN12" s="1201"/>
      <c r="JO12" s="1201"/>
      <c r="JP12" s="1201"/>
      <c r="JQ12" s="1201"/>
      <c r="JR12" s="1201"/>
      <c r="JS12" s="1201"/>
      <c r="JT12" s="1201"/>
      <c r="JU12" s="1201"/>
      <c r="JV12" s="1201"/>
      <c r="JW12" s="1201"/>
      <c r="JX12" s="1201"/>
      <c r="JY12" s="1201"/>
      <c r="JZ12" s="1201"/>
      <c r="KA12" s="1201"/>
      <c r="KB12" s="1201"/>
      <c r="KC12" s="1201"/>
      <c r="KD12" s="1201"/>
      <c r="KE12" s="1201"/>
      <c r="KF12" s="1201"/>
      <c r="KG12" s="1201"/>
      <c r="KH12" s="1201"/>
      <c r="KI12" s="1201"/>
      <c r="KJ12" s="1201"/>
      <c r="KK12" s="1201"/>
      <c r="KL12" s="1201"/>
      <c r="KM12" s="1201"/>
      <c r="KN12" s="1201"/>
      <c r="KO12" s="1201"/>
      <c r="KP12" s="1201"/>
      <c r="KQ12" s="1201"/>
    </row>
    <row r="13" spans="1:303" s="2213" customFormat="1">
      <c r="A13" s="1201"/>
      <c r="B13" s="1252" t="s">
        <v>128</v>
      </c>
      <c r="C13" s="1376"/>
      <c r="D13" s="1376"/>
      <c r="E13" s="1376" t="s">
        <v>1271</v>
      </c>
      <c r="F13" s="1376">
        <v>15</v>
      </c>
      <c r="G13" s="2392">
        <f t="shared" si="0"/>
        <v>5.0811783006027618</v>
      </c>
      <c r="H13" s="2413" t="s">
        <v>114</v>
      </c>
      <c r="I13" s="1433">
        <v>10453</v>
      </c>
      <c r="J13" s="1372">
        <v>1</v>
      </c>
      <c r="K13" s="1377">
        <v>4.4000000000000004</v>
      </c>
      <c r="L13" s="1377">
        <v>4.4000000000000004</v>
      </c>
      <c r="M13" s="1218">
        <f t="shared" si="1"/>
        <v>0</v>
      </c>
      <c r="N13" s="2393">
        <f t="shared" si="4"/>
        <v>10453</v>
      </c>
      <c r="O13" s="2394"/>
      <c r="P13" s="2127"/>
      <c r="Q13" s="1221"/>
      <c r="R13" s="1221"/>
      <c r="S13" s="2396">
        <f t="shared" si="6"/>
        <v>45993.200000000004</v>
      </c>
      <c r="T13" s="1221"/>
      <c r="U13" s="1221"/>
      <c r="V13" s="1221"/>
      <c r="W13" s="2217">
        <v>0</v>
      </c>
      <c r="X13" s="1221"/>
      <c r="Y13" s="1221"/>
      <c r="Z13" s="1221">
        <f t="shared" si="2"/>
        <v>0</v>
      </c>
      <c r="AA13" s="1221">
        <f t="shared" si="3"/>
        <v>5.6713407124609843</v>
      </c>
      <c r="AB13" s="1221">
        <f t="shared" si="5"/>
        <v>59282.524467354669</v>
      </c>
      <c r="AC13" s="1218"/>
      <c r="AD13" s="2414"/>
      <c r="AE13" s="2405"/>
      <c r="AF13" s="1286"/>
      <c r="AH13" s="1201"/>
      <c r="AI13" s="1201"/>
      <c r="AJ13" s="1201"/>
      <c r="AK13" s="1201"/>
      <c r="AL13" s="1201"/>
      <c r="AM13" s="1201"/>
      <c r="AN13" s="1201"/>
      <c r="AO13" s="1201"/>
      <c r="AP13" s="1201"/>
      <c r="AQ13" s="1201"/>
      <c r="AR13" s="1201"/>
      <c r="AS13" s="1201"/>
      <c r="AT13" s="1201"/>
      <c r="AU13" s="1201"/>
      <c r="AV13" s="1201"/>
      <c r="AW13" s="1201"/>
      <c r="AX13" s="1201"/>
      <c r="AY13" s="1201"/>
      <c r="AZ13" s="1201"/>
      <c r="BA13" s="1201"/>
      <c r="BB13" s="1201"/>
      <c r="BC13" s="1201"/>
      <c r="BD13" s="1201"/>
      <c r="BE13" s="1201"/>
      <c r="BF13" s="1201"/>
      <c r="BG13" s="1201"/>
      <c r="BH13" s="1201"/>
      <c r="BI13" s="1201"/>
      <c r="BJ13" s="1201"/>
      <c r="BK13" s="1201"/>
      <c r="BL13" s="1201"/>
      <c r="BM13" s="1201"/>
      <c r="BN13" s="1201"/>
      <c r="BO13" s="1201"/>
      <c r="BP13" s="1201"/>
      <c r="BQ13" s="1201"/>
      <c r="BR13" s="1201"/>
      <c r="BS13" s="1201"/>
      <c r="BT13" s="1201"/>
      <c r="BU13" s="1201"/>
      <c r="BV13" s="1201"/>
      <c r="BW13" s="1201"/>
      <c r="BX13" s="1201"/>
      <c r="BY13" s="1201"/>
      <c r="BZ13" s="1201"/>
      <c r="CA13" s="1201"/>
      <c r="CB13" s="1201"/>
      <c r="CC13" s="1201"/>
      <c r="CD13" s="1201"/>
      <c r="CE13" s="1201"/>
      <c r="CF13" s="1201"/>
      <c r="CG13" s="1201"/>
      <c r="CH13" s="1201"/>
      <c r="CI13" s="1201"/>
      <c r="CJ13" s="1201"/>
      <c r="CK13" s="1201"/>
      <c r="CL13" s="1201"/>
      <c r="CM13" s="1201"/>
      <c r="CN13" s="1201"/>
      <c r="CO13" s="1201"/>
      <c r="CP13" s="1201"/>
      <c r="CQ13" s="1201"/>
      <c r="CR13" s="1201"/>
      <c r="CS13" s="1201"/>
      <c r="CT13" s="1201"/>
      <c r="CU13" s="1201"/>
      <c r="CV13" s="1201"/>
      <c r="CW13" s="1201"/>
      <c r="CX13" s="1201"/>
      <c r="CY13" s="1201"/>
      <c r="CZ13" s="1201"/>
      <c r="DA13" s="1201"/>
      <c r="DB13" s="1201"/>
      <c r="DC13" s="1201"/>
      <c r="DD13" s="1201"/>
      <c r="DE13" s="1201"/>
      <c r="DF13" s="1201"/>
      <c r="DG13" s="1201"/>
      <c r="DH13" s="1201"/>
      <c r="DI13" s="1201"/>
      <c r="DJ13" s="1201"/>
      <c r="DK13" s="1201"/>
      <c r="DL13" s="1201"/>
      <c r="DM13" s="1201"/>
      <c r="DN13" s="1201"/>
      <c r="DO13" s="1201"/>
      <c r="DP13" s="1201"/>
      <c r="DQ13" s="1201"/>
      <c r="DR13" s="1201"/>
      <c r="DS13" s="1201"/>
      <c r="DT13" s="1201"/>
      <c r="DU13" s="1201"/>
      <c r="DV13" s="1201"/>
      <c r="DW13" s="1201"/>
      <c r="DX13" s="1201"/>
      <c r="DY13" s="1201"/>
      <c r="DZ13" s="1201"/>
      <c r="EA13" s="1201"/>
      <c r="EB13" s="1201"/>
      <c r="EC13" s="1201"/>
      <c r="ED13" s="1201"/>
      <c r="EE13" s="1201"/>
      <c r="EF13" s="1201"/>
      <c r="EG13" s="1201"/>
      <c r="EH13" s="1201"/>
      <c r="EI13" s="1201"/>
      <c r="EJ13" s="1201"/>
      <c r="EK13" s="1201"/>
      <c r="EL13" s="1201"/>
      <c r="EM13" s="1201"/>
      <c r="EN13" s="1201"/>
      <c r="EO13" s="1201"/>
      <c r="EP13" s="1201"/>
      <c r="EQ13" s="1201"/>
      <c r="ER13" s="1201"/>
      <c r="ES13" s="1201"/>
      <c r="ET13" s="1201"/>
      <c r="EU13" s="1201"/>
      <c r="EV13" s="1201"/>
      <c r="EW13" s="1201"/>
      <c r="EX13" s="1201"/>
      <c r="EY13" s="1201"/>
      <c r="EZ13" s="1201"/>
      <c r="FA13" s="1201"/>
      <c r="FB13" s="1201"/>
      <c r="FC13" s="1201"/>
      <c r="FD13" s="1201"/>
      <c r="FE13" s="1201"/>
      <c r="FF13" s="1201"/>
      <c r="FG13" s="1201"/>
      <c r="FH13" s="1201"/>
      <c r="FI13" s="1201"/>
      <c r="FJ13" s="1201"/>
      <c r="FK13" s="1201"/>
      <c r="FL13" s="1201"/>
      <c r="FM13" s="1201"/>
      <c r="FN13" s="1201"/>
      <c r="FO13" s="1201"/>
      <c r="FP13" s="1201"/>
      <c r="FQ13" s="1201"/>
      <c r="FR13" s="1201"/>
      <c r="FS13" s="1201"/>
      <c r="FT13" s="1201"/>
      <c r="FU13" s="1201"/>
      <c r="FV13" s="1201"/>
      <c r="FW13" s="1201"/>
      <c r="FX13" s="1201"/>
      <c r="FY13" s="1201"/>
      <c r="FZ13" s="1201"/>
      <c r="GA13" s="1201"/>
      <c r="GB13" s="1201"/>
      <c r="GC13" s="1201"/>
      <c r="GD13" s="1201"/>
      <c r="GE13" s="1201"/>
      <c r="GF13" s="1201"/>
      <c r="GG13" s="1201"/>
      <c r="GH13" s="1201"/>
      <c r="GI13" s="1201"/>
      <c r="GJ13" s="1201"/>
      <c r="GK13" s="1201"/>
      <c r="GL13" s="1201"/>
      <c r="GM13" s="1201"/>
      <c r="GN13" s="1201"/>
      <c r="GO13" s="1201"/>
      <c r="GP13" s="1201"/>
      <c r="GQ13" s="1201"/>
      <c r="GR13" s="1201"/>
      <c r="GS13" s="1201"/>
      <c r="GT13" s="1201"/>
      <c r="GU13" s="1201"/>
      <c r="GV13" s="1201"/>
      <c r="GW13" s="1201"/>
      <c r="GX13" s="1201"/>
      <c r="GY13" s="1201"/>
      <c r="GZ13" s="1201"/>
      <c r="HA13" s="1201"/>
      <c r="HB13" s="1201"/>
      <c r="HC13" s="1201"/>
      <c r="HD13" s="1201"/>
      <c r="HE13" s="1201"/>
      <c r="HF13" s="1201"/>
      <c r="HG13" s="1201"/>
      <c r="HH13" s="1201"/>
      <c r="HI13" s="1201"/>
      <c r="HJ13" s="1201"/>
      <c r="HK13" s="1201"/>
      <c r="HL13" s="1201"/>
      <c r="HM13" s="1201"/>
      <c r="HN13" s="1201"/>
      <c r="HO13" s="1201"/>
      <c r="HP13" s="1201"/>
      <c r="HQ13" s="1201"/>
      <c r="HR13" s="1201"/>
      <c r="HS13" s="1201"/>
      <c r="HT13" s="1201"/>
      <c r="HU13" s="1201"/>
      <c r="HV13" s="1201"/>
      <c r="HW13" s="1201"/>
      <c r="HX13" s="1201"/>
      <c r="HY13" s="1201"/>
      <c r="HZ13" s="1201"/>
      <c r="IA13" s="1201"/>
      <c r="IB13" s="1201"/>
      <c r="IC13" s="1201"/>
      <c r="ID13" s="1201"/>
      <c r="IE13" s="1201"/>
      <c r="IF13" s="1201"/>
      <c r="IG13" s="1201"/>
      <c r="IH13" s="1201"/>
      <c r="II13" s="1201"/>
      <c r="IJ13" s="1201"/>
      <c r="IK13" s="1201"/>
      <c r="IL13" s="1201"/>
      <c r="IM13" s="1201"/>
      <c r="IN13" s="1201"/>
      <c r="IO13" s="1201"/>
      <c r="IP13" s="1201"/>
      <c r="IQ13" s="1201"/>
      <c r="IR13" s="1201"/>
      <c r="IS13" s="1201"/>
      <c r="IT13" s="1201"/>
      <c r="IU13" s="1201"/>
      <c r="IV13" s="1201"/>
      <c r="IW13" s="1201"/>
      <c r="IX13" s="1201"/>
      <c r="IY13" s="1201"/>
      <c r="IZ13" s="1201"/>
      <c r="JA13" s="1201"/>
      <c r="JB13" s="1201"/>
      <c r="JC13" s="1201"/>
      <c r="JD13" s="1201"/>
      <c r="JE13" s="1201"/>
      <c r="JF13" s="1201"/>
      <c r="JG13" s="1201"/>
      <c r="JH13" s="1201"/>
      <c r="JI13" s="1201"/>
      <c r="JJ13" s="1201"/>
      <c r="JK13" s="1201"/>
      <c r="JL13" s="1201"/>
      <c r="JM13" s="1201"/>
      <c r="JN13" s="1201"/>
      <c r="JO13" s="1201"/>
      <c r="JP13" s="1201"/>
      <c r="JQ13" s="1201"/>
      <c r="JR13" s="1201"/>
      <c r="JS13" s="1201"/>
      <c r="JT13" s="1201"/>
      <c r="JU13" s="1201"/>
      <c r="JV13" s="1201"/>
      <c r="JW13" s="1201"/>
      <c r="JX13" s="1201"/>
      <c r="JY13" s="1201"/>
      <c r="JZ13" s="1201"/>
      <c r="KA13" s="1201"/>
      <c r="KB13" s="1201"/>
      <c r="KC13" s="1201"/>
      <c r="KD13" s="1201"/>
      <c r="KE13" s="1201"/>
      <c r="KF13" s="1201"/>
      <c r="KG13" s="1201"/>
      <c r="KH13" s="1201"/>
      <c r="KI13" s="1201"/>
      <c r="KJ13" s="1201"/>
      <c r="KK13" s="1201"/>
      <c r="KL13" s="1201"/>
      <c r="KM13" s="1201"/>
      <c r="KN13" s="1201"/>
      <c r="KO13" s="1201"/>
      <c r="KP13" s="1201"/>
      <c r="KQ13" s="1201"/>
    </row>
    <row r="14" spans="1:303" s="2213" customFormat="1">
      <c r="A14" s="1201"/>
      <c r="B14" s="1258" t="s">
        <v>128</v>
      </c>
      <c r="C14" s="1382"/>
      <c r="D14" s="1382"/>
      <c r="E14" s="1382" t="s">
        <v>1272</v>
      </c>
      <c r="F14" s="1382">
        <v>7</v>
      </c>
      <c r="G14" s="2415">
        <f t="shared" si="0"/>
        <v>1.3095793635361981</v>
      </c>
      <c r="H14" s="2416" t="s">
        <v>114</v>
      </c>
      <c r="I14" s="1439">
        <v>5773</v>
      </c>
      <c r="J14" s="1386">
        <v>1</v>
      </c>
      <c r="K14" s="1387">
        <v>2.25</v>
      </c>
      <c r="L14" s="1387">
        <v>2.25</v>
      </c>
      <c r="M14" s="1268">
        <f t="shared" si="1"/>
        <v>0</v>
      </c>
      <c r="N14" s="2417">
        <f t="shared" si="4"/>
        <v>5773</v>
      </c>
      <c r="O14" s="2418"/>
      <c r="P14" s="2165"/>
      <c r="Q14" s="1271"/>
      <c r="R14" s="1271"/>
      <c r="S14" s="2419">
        <f t="shared" si="6"/>
        <v>12989.25</v>
      </c>
      <c r="T14" s="1271"/>
      <c r="U14" s="1271"/>
      <c r="V14" s="1271"/>
      <c r="W14" s="2420">
        <v>0</v>
      </c>
      <c r="X14" s="1271"/>
      <c r="Y14" s="1271"/>
      <c r="Z14" s="1271">
        <f t="shared" si="2"/>
        <v>0</v>
      </c>
      <c r="AA14" s="1271">
        <f t="shared" si="3"/>
        <v>2.9006460404697152</v>
      </c>
      <c r="AB14" s="1271">
        <f t="shared" si="5"/>
        <v>16745.429591631666</v>
      </c>
      <c r="AC14" s="1268"/>
      <c r="AD14" s="2421"/>
      <c r="AE14" s="2405"/>
      <c r="AF14" s="1286"/>
      <c r="AH14" s="1201"/>
      <c r="AI14" s="1201"/>
      <c r="AJ14" s="1201"/>
      <c r="AK14" s="1201"/>
      <c r="AL14" s="1201"/>
      <c r="AM14" s="1201"/>
      <c r="AN14" s="1201"/>
      <c r="AO14" s="1201"/>
      <c r="AP14" s="1201"/>
      <c r="AQ14" s="1201"/>
      <c r="AR14" s="1201"/>
      <c r="AS14" s="1201"/>
      <c r="AT14" s="1201"/>
      <c r="AU14" s="1201"/>
      <c r="AV14" s="1201"/>
      <c r="AW14" s="1201"/>
      <c r="AX14" s="1201"/>
      <c r="AY14" s="1201"/>
      <c r="AZ14" s="1201"/>
      <c r="BA14" s="1201"/>
      <c r="BB14" s="1201"/>
      <c r="BC14" s="1201"/>
      <c r="BD14" s="1201"/>
      <c r="BE14" s="1201"/>
      <c r="BF14" s="1201"/>
      <c r="BG14" s="1201"/>
      <c r="BH14" s="1201"/>
      <c r="BI14" s="1201"/>
      <c r="BJ14" s="1201"/>
      <c r="BK14" s="1201"/>
      <c r="BL14" s="1201"/>
      <c r="BM14" s="1201"/>
      <c r="BN14" s="1201"/>
      <c r="BO14" s="1201"/>
      <c r="BP14" s="1201"/>
      <c r="BQ14" s="1201"/>
      <c r="BR14" s="1201"/>
      <c r="BS14" s="1201"/>
      <c r="BT14" s="1201"/>
      <c r="BU14" s="1201"/>
      <c r="BV14" s="1201"/>
      <c r="BW14" s="1201"/>
      <c r="BX14" s="1201"/>
      <c r="BY14" s="1201"/>
      <c r="BZ14" s="1201"/>
      <c r="CA14" s="1201"/>
      <c r="CB14" s="1201"/>
      <c r="CC14" s="1201"/>
      <c r="CD14" s="1201"/>
      <c r="CE14" s="1201"/>
      <c r="CF14" s="1201"/>
      <c r="CG14" s="1201"/>
      <c r="CH14" s="1201"/>
      <c r="CI14" s="1201"/>
      <c r="CJ14" s="1201"/>
      <c r="CK14" s="1201"/>
      <c r="CL14" s="1201"/>
      <c r="CM14" s="1201"/>
      <c r="CN14" s="1201"/>
      <c r="CO14" s="1201"/>
      <c r="CP14" s="1201"/>
      <c r="CQ14" s="1201"/>
      <c r="CR14" s="1201"/>
      <c r="CS14" s="1201"/>
      <c r="CT14" s="1201"/>
      <c r="CU14" s="1201"/>
      <c r="CV14" s="1201"/>
      <c r="CW14" s="1201"/>
      <c r="CX14" s="1201"/>
      <c r="CY14" s="1201"/>
      <c r="CZ14" s="1201"/>
      <c r="DA14" s="1201"/>
      <c r="DB14" s="1201"/>
      <c r="DC14" s="1201"/>
      <c r="DD14" s="1201"/>
      <c r="DE14" s="1201"/>
      <c r="DF14" s="1201"/>
      <c r="DG14" s="1201"/>
      <c r="DH14" s="1201"/>
      <c r="DI14" s="1201"/>
      <c r="DJ14" s="1201"/>
      <c r="DK14" s="1201"/>
      <c r="DL14" s="1201"/>
      <c r="DM14" s="1201"/>
      <c r="DN14" s="1201"/>
      <c r="DO14" s="1201"/>
      <c r="DP14" s="1201"/>
      <c r="DQ14" s="1201"/>
      <c r="DR14" s="1201"/>
      <c r="DS14" s="1201"/>
      <c r="DT14" s="1201"/>
      <c r="DU14" s="1201"/>
      <c r="DV14" s="1201"/>
      <c r="DW14" s="1201"/>
      <c r="DX14" s="1201"/>
      <c r="DY14" s="1201"/>
      <c r="DZ14" s="1201"/>
      <c r="EA14" s="1201"/>
      <c r="EB14" s="1201"/>
      <c r="EC14" s="1201"/>
      <c r="ED14" s="1201"/>
      <c r="EE14" s="1201"/>
      <c r="EF14" s="1201"/>
      <c r="EG14" s="1201"/>
      <c r="EH14" s="1201"/>
      <c r="EI14" s="1201"/>
      <c r="EJ14" s="1201"/>
      <c r="EK14" s="1201"/>
      <c r="EL14" s="1201"/>
      <c r="EM14" s="1201"/>
      <c r="EN14" s="1201"/>
      <c r="EO14" s="1201"/>
      <c r="EP14" s="1201"/>
      <c r="EQ14" s="1201"/>
      <c r="ER14" s="1201"/>
      <c r="ES14" s="1201"/>
      <c r="ET14" s="1201"/>
      <c r="EU14" s="1201"/>
      <c r="EV14" s="1201"/>
      <c r="EW14" s="1201"/>
      <c r="EX14" s="1201"/>
      <c r="EY14" s="1201"/>
      <c r="EZ14" s="1201"/>
      <c r="FA14" s="1201"/>
      <c r="FB14" s="1201"/>
      <c r="FC14" s="1201"/>
      <c r="FD14" s="1201"/>
      <c r="FE14" s="1201"/>
      <c r="FF14" s="1201"/>
      <c r="FG14" s="1201"/>
      <c r="FH14" s="1201"/>
      <c r="FI14" s="1201"/>
      <c r="FJ14" s="1201"/>
      <c r="FK14" s="1201"/>
      <c r="FL14" s="1201"/>
      <c r="FM14" s="1201"/>
      <c r="FN14" s="1201"/>
      <c r="FO14" s="1201"/>
      <c r="FP14" s="1201"/>
      <c r="FQ14" s="1201"/>
      <c r="FR14" s="1201"/>
      <c r="FS14" s="1201"/>
      <c r="FT14" s="1201"/>
      <c r="FU14" s="1201"/>
      <c r="FV14" s="1201"/>
      <c r="FW14" s="1201"/>
      <c r="FX14" s="1201"/>
      <c r="FY14" s="1201"/>
      <c r="FZ14" s="1201"/>
      <c r="GA14" s="1201"/>
      <c r="GB14" s="1201"/>
      <c r="GC14" s="1201"/>
      <c r="GD14" s="1201"/>
      <c r="GE14" s="1201"/>
      <c r="GF14" s="1201"/>
      <c r="GG14" s="1201"/>
      <c r="GH14" s="1201"/>
      <c r="GI14" s="1201"/>
      <c r="GJ14" s="1201"/>
      <c r="GK14" s="1201"/>
      <c r="GL14" s="1201"/>
      <c r="GM14" s="1201"/>
      <c r="GN14" s="1201"/>
      <c r="GO14" s="1201"/>
      <c r="GP14" s="1201"/>
      <c r="GQ14" s="1201"/>
      <c r="GR14" s="1201"/>
      <c r="GS14" s="1201"/>
      <c r="GT14" s="1201"/>
      <c r="GU14" s="1201"/>
      <c r="GV14" s="1201"/>
      <c r="GW14" s="1201"/>
      <c r="GX14" s="1201"/>
      <c r="GY14" s="1201"/>
      <c r="GZ14" s="1201"/>
      <c r="HA14" s="1201"/>
      <c r="HB14" s="1201"/>
      <c r="HC14" s="1201"/>
      <c r="HD14" s="1201"/>
      <c r="HE14" s="1201"/>
      <c r="HF14" s="1201"/>
      <c r="HG14" s="1201"/>
      <c r="HH14" s="1201"/>
      <c r="HI14" s="1201"/>
      <c r="HJ14" s="1201"/>
      <c r="HK14" s="1201"/>
      <c r="HL14" s="1201"/>
      <c r="HM14" s="1201"/>
      <c r="HN14" s="1201"/>
      <c r="HO14" s="1201"/>
      <c r="HP14" s="1201"/>
      <c r="HQ14" s="1201"/>
      <c r="HR14" s="1201"/>
      <c r="HS14" s="1201"/>
      <c r="HT14" s="1201"/>
      <c r="HU14" s="1201"/>
      <c r="HV14" s="1201"/>
      <c r="HW14" s="1201"/>
      <c r="HX14" s="1201"/>
      <c r="HY14" s="1201"/>
      <c r="HZ14" s="1201"/>
      <c r="IA14" s="1201"/>
      <c r="IB14" s="1201"/>
      <c r="IC14" s="1201"/>
      <c r="ID14" s="1201"/>
      <c r="IE14" s="1201"/>
      <c r="IF14" s="1201"/>
      <c r="IG14" s="1201"/>
      <c r="IH14" s="1201"/>
      <c r="II14" s="1201"/>
      <c r="IJ14" s="1201"/>
      <c r="IK14" s="1201"/>
      <c r="IL14" s="1201"/>
      <c r="IM14" s="1201"/>
      <c r="IN14" s="1201"/>
      <c r="IO14" s="1201"/>
      <c r="IP14" s="1201"/>
      <c r="IQ14" s="1201"/>
      <c r="IR14" s="1201"/>
      <c r="IS14" s="1201"/>
      <c r="IT14" s="1201"/>
      <c r="IU14" s="1201"/>
      <c r="IV14" s="1201"/>
      <c r="IW14" s="1201"/>
      <c r="IX14" s="1201"/>
      <c r="IY14" s="1201"/>
      <c r="IZ14" s="1201"/>
      <c r="JA14" s="1201"/>
      <c r="JB14" s="1201"/>
      <c r="JC14" s="1201"/>
      <c r="JD14" s="1201"/>
      <c r="JE14" s="1201"/>
      <c r="JF14" s="1201"/>
      <c r="JG14" s="1201"/>
      <c r="JH14" s="1201"/>
      <c r="JI14" s="1201"/>
      <c r="JJ14" s="1201"/>
      <c r="JK14" s="1201"/>
      <c r="JL14" s="1201"/>
      <c r="JM14" s="1201"/>
      <c r="JN14" s="1201"/>
      <c r="JO14" s="1201"/>
      <c r="JP14" s="1201"/>
      <c r="JQ14" s="1201"/>
      <c r="JR14" s="1201"/>
      <c r="JS14" s="1201"/>
      <c r="JT14" s="1201"/>
      <c r="JU14" s="1201"/>
      <c r="JV14" s="1201"/>
      <c r="JW14" s="1201"/>
      <c r="JX14" s="1201"/>
      <c r="JY14" s="1201"/>
      <c r="JZ14" s="1201"/>
      <c r="KA14" s="1201"/>
      <c r="KB14" s="1201"/>
      <c r="KC14" s="1201"/>
      <c r="KD14" s="1201"/>
      <c r="KE14" s="1201"/>
      <c r="KF14" s="1201"/>
      <c r="KG14" s="1201"/>
      <c r="KH14" s="1201"/>
      <c r="KI14" s="1201"/>
      <c r="KJ14" s="1201"/>
      <c r="KK14" s="1201"/>
      <c r="KL14" s="1201"/>
      <c r="KM14" s="1201"/>
      <c r="KN14" s="1201"/>
      <c r="KO14" s="1201"/>
      <c r="KP14" s="1201"/>
      <c r="KQ14" s="1201"/>
    </row>
    <row r="15" spans="1:303" s="2297" customFormat="1" ht="15" thickBot="1">
      <c r="A15" s="1869"/>
      <c r="B15" s="2171"/>
      <c r="C15" s="2173" t="s">
        <v>174</v>
      </c>
      <c r="D15" s="2173"/>
      <c r="E15" s="2173"/>
      <c r="F15" s="2173"/>
      <c r="G15" s="2173">
        <f>SUM(G5:G14)</f>
        <v>14.300278695962149</v>
      </c>
      <c r="H15" s="2397"/>
      <c r="I15" s="2398"/>
      <c r="J15" s="2398"/>
      <c r="K15" s="2173"/>
      <c r="L15" s="2397"/>
      <c r="M15" s="2173"/>
      <c r="N15" s="2399">
        <f>SUM(N5:N14)</f>
        <v>30858</v>
      </c>
      <c r="O15" s="2400"/>
      <c r="P15" s="2401">
        <v>94387.34</v>
      </c>
      <c r="Q15" s="2401">
        <v>89304.25</v>
      </c>
      <c r="R15" s="1234">
        <f>S15-Q15</f>
        <v>43855.200000000012</v>
      </c>
      <c r="S15" s="1230">
        <f>SUM(S5:S14)</f>
        <v>133159.45000000001</v>
      </c>
      <c r="T15" s="1230"/>
      <c r="U15" s="1230">
        <f>P15+Q15</f>
        <v>183691.59</v>
      </c>
      <c r="V15" s="1230">
        <f>P15+T15+S15</f>
        <v>227546.79</v>
      </c>
      <c r="W15" s="1230"/>
      <c r="X15" s="1234">
        <f>U15/(1+Discount_Rate)^1</f>
        <v>170400.36178107606</v>
      </c>
      <c r="Y15" s="1234">
        <f>V15/(1+Discount_Rate)^1</f>
        <v>211082.3654916512</v>
      </c>
      <c r="Z15" s="1234">
        <f>SUM(Z5:Z14)</f>
        <v>0</v>
      </c>
      <c r="AA15" s="1234"/>
      <c r="AB15" s="1234">
        <f>SUM(AB5:AB14)</f>
        <v>161165.52554180814</v>
      </c>
      <c r="AC15" s="2402">
        <f>(AB15)/X15</f>
        <v>0.94580506671028963</v>
      </c>
      <c r="AD15" s="2403">
        <f>(AB15*1.1+Z15)/Y15</f>
        <v>0.83987157185331462</v>
      </c>
      <c r="AF15" s="1869"/>
      <c r="AG15" s="1869"/>
      <c r="AH15" s="1869"/>
      <c r="AI15" s="1869"/>
      <c r="AJ15" s="1869"/>
      <c r="AK15" s="1869"/>
      <c r="AL15" s="1869"/>
      <c r="AM15" s="1869"/>
      <c r="AN15" s="1869"/>
      <c r="AO15" s="1869"/>
      <c r="AP15" s="1869"/>
      <c r="AQ15" s="1869"/>
      <c r="AR15" s="1869"/>
      <c r="AS15" s="1869"/>
      <c r="AT15" s="1869"/>
      <c r="AU15" s="1869"/>
      <c r="AV15" s="1869"/>
      <c r="AW15" s="1869"/>
      <c r="AX15" s="1869"/>
      <c r="AY15" s="1869"/>
      <c r="AZ15" s="1869"/>
      <c r="BA15" s="1869"/>
      <c r="BB15" s="1869"/>
      <c r="BC15" s="1869"/>
      <c r="BD15" s="1869"/>
      <c r="BE15" s="1869"/>
      <c r="BF15" s="1869"/>
      <c r="BG15" s="1869"/>
      <c r="BH15" s="1869"/>
      <c r="BI15" s="1869"/>
      <c r="BJ15" s="1869"/>
      <c r="BK15" s="1869"/>
      <c r="BL15" s="1869"/>
      <c r="BM15" s="1869"/>
      <c r="BN15" s="1869"/>
      <c r="BO15" s="1869"/>
      <c r="BP15" s="1869"/>
      <c r="BQ15" s="1869"/>
      <c r="BR15" s="1869"/>
      <c r="BS15" s="1869"/>
      <c r="BT15" s="1869"/>
    </row>
    <row r="17" spans="8:69">
      <c r="H17" s="1193"/>
      <c r="J17" s="1194"/>
      <c r="K17" s="1195"/>
      <c r="L17" s="1195"/>
      <c r="M17" s="1195"/>
      <c r="N17" s="1194"/>
      <c r="O17" s="1195"/>
      <c r="P17" s="1195"/>
      <c r="Q17" s="1195"/>
      <c r="R17" s="1195"/>
      <c r="S17" s="1194"/>
      <c r="T17" s="1195"/>
      <c r="U17" s="1196"/>
      <c r="V17" s="1195"/>
      <c r="W17" s="1195"/>
      <c r="X17" s="1196"/>
      <c r="Y17" s="1195"/>
      <c r="Z17" s="1195"/>
      <c r="AA17" s="1197"/>
      <c r="AB17" s="1198"/>
      <c r="AD17" s="1193"/>
      <c r="AU17" s="1193"/>
      <c r="AV17" s="1193"/>
      <c r="AW17" s="1193"/>
      <c r="AX17" s="1193"/>
      <c r="AY17" s="1193"/>
      <c r="AZ17" s="1193"/>
      <c r="BA17" s="1193"/>
      <c r="BB17" s="1193"/>
      <c r="BC17" s="1193"/>
      <c r="BD17" s="1193"/>
      <c r="BE17" s="1193"/>
      <c r="BF17" s="1193"/>
      <c r="BG17" s="1193"/>
      <c r="BH17" s="1193"/>
      <c r="BI17" s="1193"/>
      <c r="BJ17" s="1193"/>
      <c r="BK17" s="1193"/>
      <c r="BL17" s="1193"/>
      <c r="BM17" s="1193"/>
      <c r="BN17" s="1193"/>
      <c r="BO17" s="1193"/>
      <c r="BP17" s="1193"/>
      <c r="BQ17" s="1193"/>
    </row>
    <row r="18" spans="8:69">
      <c r="H18" s="2404"/>
    </row>
    <row r="19" spans="8:69">
      <c r="H19" s="2404"/>
    </row>
    <row r="20" spans="8:69">
      <c r="H20" s="2404"/>
    </row>
    <row r="21" spans="8:69">
      <c r="H21" s="2404"/>
      <c r="M21" s="1404" t="s">
        <v>979</v>
      </c>
      <c r="N21" s="1953"/>
    </row>
    <row r="22" spans="8:69">
      <c r="H22" s="2404"/>
      <c r="M22" s="1195" t="s">
        <v>975</v>
      </c>
      <c r="N22" s="1195" t="s">
        <v>976</v>
      </c>
      <c r="O22" s="1193">
        <v>89304.25</v>
      </c>
    </row>
    <row r="23" spans="8:69">
      <c r="H23" s="2404"/>
      <c r="M23" s="1195"/>
      <c r="N23" s="1195" t="s">
        <v>977</v>
      </c>
      <c r="O23" s="1193">
        <v>94387.34</v>
      </c>
    </row>
    <row r="24" spans="8:69">
      <c r="H24" s="2404"/>
      <c r="M24" s="1195"/>
      <c r="N24" s="1194" t="s">
        <v>770</v>
      </c>
      <c r="O24" s="1193">
        <v>183691.59</v>
      </c>
    </row>
    <row r="25" spans="8:69">
      <c r="N25" s="1194" t="s">
        <v>777</v>
      </c>
      <c r="O25" s="1405">
        <v>30858</v>
      </c>
    </row>
    <row r="26" spans="8:69">
      <c r="N26" s="1194"/>
    </row>
    <row r="27" spans="8:69">
      <c r="M27" s="1195" t="s">
        <v>980</v>
      </c>
      <c r="N27" s="1194" t="s">
        <v>981</v>
      </c>
      <c r="O27" s="1193">
        <v>183691.59000000003</v>
      </c>
    </row>
    <row r="28" spans="8:69">
      <c r="N28" s="1194" t="s">
        <v>777</v>
      </c>
      <c r="O28" s="1193">
        <v>30858</v>
      </c>
    </row>
    <row r="32" spans="8:69">
      <c r="K32" s="1054"/>
      <c r="L32" s="1054" t="s">
        <v>1279</v>
      </c>
      <c r="M32" s="1054" t="s">
        <v>1278</v>
      </c>
    </row>
    <row r="33" spans="11:13" ht="29.4" thickBot="1">
      <c r="K33" s="1055" t="s">
        <v>1280</v>
      </c>
      <c r="L33" s="1055" t="s">
        <v>1281</v>
      </c>
      <c r="M33" s="1055" t="s">
        <v>1282</v>
      </c>
    </row>
    <row r="35" spans="11:13" ht="28.8">
      <c r="K35" s="1056" t="s">
        <v>1284</v>
      </c>
      <c r="L35" s="1054">
        <v>4190</v>
      </c>
      <c r="M35" s="1054">
        <v>4190</v>
      </c>
    </row>
    <row r="36" spans="11:13" ht="28.8">
      <c r="K36" s="1056" t="s">
        <v>1283</v>
      </c>
      <c r="L36" s="1054">
        <v>34625</v>
      </c>
      <c r="M36" s="1054">
        <v>53030</v>
      </c>
    </row>
  </sheetData>
  <sheetProtection password="C61B" sheet="1" objects="1" scenarios="1"/>
  <customSheetViews>
    <customSheetView guid="{9B4B0DAB-FAB9-4E24-9A0E-9A6ECAA72FED}" topLeftCell="F1">
      <selection activeCell="L29" sqref="L29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S7:S14">
    <cfRule type="notContainsBlanks" dxfId="63" priority="41">
      <formula>LEN(TRIM(S7))&gt;0</formula>
    </cfRule>
  </conditionalFormatting>
  <conditionalFormatting sqref="S7:S14">
    <cfRule type="expression" dxfId="62" priority="40">
      <formula>ISTEXT(S7)</formula>
    </cfRule>
  </conditionalFormatting>
  <conditionalFormatting sqref="W5:W14">
    <cfRule type="notContainsBlanks" dxfId="61" priority="26">
      <formula>LEN(TRIM(W5))&gt;0</formula>
    </cfRule>
  </conditionalFormatting>
  <conditionalFormatting sqref="W5:W14">
    <cfRule type="expression" dxfId="60" priority="25">
      <formula>ISTEXT(W5)</formula>
    </cfRule>
  </conditionalFormatting>
  <conditionalFormatting sqref="W5:W14">
    <cfRule type="expression" dxfId="59" priority="24">
      <formula>"istext($AB17)"</formula>
    </cfRule>
  </conditionalFormatting>
  <conditionalFormatting sqref="W5:W14">
    <cfRule type="notContainsBlanks" dxfId="58" priority="23">
      <formula>LEN(TRIM(W5))&gt;0</formula>
    </cfRule>
  </conditionalFormatting>
  <conditionalFormatting sqref="W5:W14">
    <cfRule type="expression" dxfId="57" priority="22">
      <formula>ISTEXT(W5)</formula>
    </cfRule>
  </conditionalFormatting>
  <conditionalFormatting sqref="W5:W14">
    <cfRule type="expression" dxfId="56" priority="21">
      <formula>"istext($AB17)"</formula>
    </cfRule>
  </conditionalFormatting>
  <conditionalFormatting sqref="C5:E14">
    <cfRule type="notContainsBlanks" dxfId="55" priority="20">
      <formula>LEN(TRIM(C5))&gt;0</formula>
    </cfRule>
  </conditionalFormatting>
  <conditionalFormatting sqref="F5:F14">
    <cfRule type="notContainsBlanks" dxfId="54" priority="19">
      <formula>LEN(TRIM(F5))&gt;0</formula>
    </cfRule>
  </conditionalFormatting>
  <conditionalFormatting sqref="I5:I14">
    <cfRule type="expression" dxfId="53" priority="15">
      <formula>ISTEXT(I5)</formula>
    </cfRule>
    <cfRule type="notContainsBlanks" dxfId="52" priority="16">
      <formula>LEN(TRIM(I5))&gt;0</formula>
    </cfRule>
  </conditionalFormatting>
  <conditionalFormatting sqref="I5:I14">
    <cfRule type="containsBlanks" dxfId="51" priority="13">
      <formula>LEN(TRIM(I5))=0</formula>
    </cfRule>
    <cfRule type="expression" dxfId="50" priority="14">
      <formula>H5&lt;&gt;I5</formula>
    </cfRule>
  </conditionalFormatting>
  <conditionalFormatting sqref="J5:J14">
    <cfRule type="expression" dxfId="49" priority="9">
      <formula>ISTEXT(J5)</formula>
    </cfRule>
    <cfRule type="notContainsBlanks" dxfId="48" priority="10">
      <formula>LEN(TRIM(J5))&gt;0</formula>
    </cfRule>
  </conditionalFormatting>
  <conditionalFormatting sqref="K5:K14">
    <cfRule type="notContainsBlanks" dxfId="47" priority="8">
      <formula>LEN(TRIM(K5))&gt;0</formula>
    </cfRule>
  </conditionalFormatting>
  <conditionalFormatting sqref="K5:K14">
    <cfRule type="expression" dxfId="46" priority="7">
      <formula>ISTEXT(K5)</formula>
    </cfRule>
  </conditionalFormatting>
  <conditionalFormatting sqref="L5:L14">
    <cfRule type="notContainsBlanks" dxfId="45" priority="6">
      <formula>LEN(TRIM(L5))&gt;0</formula>
    </cfRule>
  </conditionalFormatting>
  <conditionalFormatting sqref="L5:L14">
    <cfRule type="expression" dxfId="44" priority="5">
      <formula>ISTEXT(L5)</formula>
    </cfRule>
  </conditionalFormatting>
  <conditionalFormatting sqref="S5:S6">
    <cfRule type="notContainsBlanks" dxfId="43" priority="2">
      <formula>LEN(TRIM(S5))&gt;0</formula>
    </cfRule>
  </conditionalFormatting>
  <conditionalFormatting sqref="S5:S6">
    <cfRule type="expression" dxfId="42" priority="1">
      <formula>ISTEXT(S5)</formula>
    </cfRule>
  </conditionalFormatting>
  <dataValidations count="4">
    <dataValidation allowBlank="1" showErrorMessage="1" sqref="K5:L14 S5:S14"/>
    <dataValidation type="decimal" operator="greaterThan" allowBlank="1" showInputMessage="1" showErrorMessage="1" errorTitle="Overhead" error="Overhead must be greater than zero." sqref="O5:O14">
      <formula1>0</formula1>
    </dataValidation>
    <dataValidation allowBlank="1" showErrorMessage="1" promptTitle="DECIMAL PLACE WARNING:" prompt="Maximum number of numbers to the right of any decimal place can be 4._x000a__x000a_Example 1.2345 and NOT 1.23456" sqref="J5:J14"/>
    <dataValidation type="list" allowBlank="1" showErrorMessage="1" errorTitle="DATA ENTRY ERROR!" error="Only values from the drop-down menu may be selected._x000a__x000a_Click CANCEL and re-attempt." sqref="F5:F14">
      <formula1>lu_m_life</formula1>
    </dataValidation>
  </dataValidations>
  <hyperlinks>
    <hyperlink ref="A1" location="'Gas CE'!A1" display="Rtn to Summary"/>
  </hyperlinks>
  <pageMargins left="0.47" right="0.24" top="0.75" bottom="0.75" header="0.3" footer="0.3"/>
  <pageSetup paperSize="3" scale="45" orientation="landscape"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MR17"/>
  <sheetViews>
    <sheetView workbookViewId="0">
      <selection activeCell="G18" sqref="G18"/>
    </sheetView>
  </sheetViews>
  <sheetFormatPr defaultColWidth="9.109375" defaultRowHeight="13.2"/>
  <cols>
    <col min="1" max="1" width="9.109375" style="195"/>
    <col min="2" max="2" width="11.109375" style="165" customWidth="1"/>
    <col min="3" max="4" width="13.109375" style="165" hidden="1" customWidth="1"/>
    <col min="5" max="5" width="48.6640625" style="165" customWidth="1"/>
    <col min="6" max="6" width="10.6640625" style="165" customWidth="1"/>
    <col min="7" max="7" width="13.33203125" style="165" customWidth="1"/>
    <col min="8" max="8" width="18.6640625" style="165" customWidth="1"/>
    <col min="9" max="9" width="11.44140625" style="165" customWidth="1"/>
    <col min="10" max="10" width="11.44140625" style="519" customWidth="1"/>
    <col min="11" max="11" width="11.44140625" style="361" customWidth="1"/>
    <col min="12" max="12" width="14" style="361" customWidth="1"/>
    <col min="13" max="13" width="11.44140625" style="361" customWidth="1"/>
    <col min="14" max="14" width="14.6640625" style="165" customWidth="1"/>
    <col min="15" max="15" width="11.6640625" style="165" customWidth="1"/>
    <col min="16" max="17" width="14.6640625" style="165" customWidth="1"/>
    <col min="18" max="18" width="13.33203125" style="165" customWidth="1"/>
    <col min="19" max="22" width="14.6640625" style="165" customWidth="1"/>
    <col min="23" max="23" width="16.109375" style="165" customWidth="1"/>
    <col min="24" max="25" width="14.109375" style="165" customWidth="1"/>
    <col min="26" max="26" width="16" style="165" customWidth="1"/>
    <col min="27" max="27" width="17.109375" style="165" customWidth="1"/>
    <col min="28" max="28" width="20.109375" style="165" customWidth="1"/>
    <col min="29" max="29" width="14.109375" style="195" customWidth="1"/>
    <col min="30" max="30" width="12.109375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356" ht="26.4">
      <c r="A1" s="318" t="s">
        <v>206</v>
      </c>
      <c r="B1" s="243" t="s">
        <v>948</v>
      </c>
      <c r="C1" s="243"/>
      <c r="D1" s="243"/>
    </row>
    <row r="2" spans="1:356">
      <c r="B2" s="520" t="s">
        <v>176</v>
      </c>
      <c r="C2" s="520"/>
      <c r="D2" s="520"/>
      <c r="E2" s="344">
        <f>'Gas CE'!C2</f>
        <v>7.8E-2</v>
      </c>
    </row>
    <row r="3" spans="1:356" s="319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  <c r="AF3" s="470"/>
    </row>
    <row r="4" spans="1:356" ht="55.2">
      <c r="A4" s="957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1487</v>
      </c>
      <c r="I4" s="412" t="s">
        <v>40</v>
      </c>
      <c r="J4" s="430" t="s">
        <v>1273</v>
      </c>
      <c r="K4" s="413" t="s">
        <v>45</v>
      </c>
      <c r="L4" s="413" t="s">
        <v>47</v>
      </c>
      <c r="M4" s="413" t="s">
        <v>79</v>
      </c>
      <c r="N4" s="430" t="s">
        <v>1274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1360</v>
      </c>
      <c r="AB4" s="412" t="s">
        <v>1361</v>
      </c>
      <c r="AC4" s="412" t="s">
        <v>83</v>
      </c>
      <c r="AD4" s="412" t="s">
        <v>6</v>
      </c>
    </row>
    <row r="5" spans="1:356" s="536" customFormat="1" ht="14.4">
      <c r="A5" s="529"/>
      <c r="B5" s="860" t="s">
        <v>122</v>
      </c>
      <c r="C5" s="860"/>
      <c r="D5" s="861"/>
      <c r="E5" s="812" t="s">
        <v>300</v>
      </c>
      <c r="F5" s="902">
        <v>20</v>
      </c>
      <c r="G5" s="902">
        <v>20</v>
      </c>
      <c r="H5" s="853" t="s">
        <v>110</v>
      </c>
      <c r="I5" s="1024">
        <v>0</v>
      </c>
      <c r="J5" s="1024">
        <v>54</v>
      </c>
      <c r="K5" s="1024">
        <v>255</v>
      </c>
      <c r="L5" s="1024">
        <v>255</v>
      </c>
      <c r="M5" s="531">
        <f>IF((ABS(L5))&gt;(ABS(K5)),L5-K5,0)</f>
        <v>0</v>
      </c>
      <c r="N5" s="532">
        <f>J5*I5</f>
        <v>0</v>
      </c>
      <c r="O5" s="533"/>
      <c r="P5" s="16"/>
      <c r="Q5" s="195"/>
      <c r="R5" s="534"/>
      <c r="S5" s="534">
        <f>L5*I5</f>
        <v>0</v>
      </c>
      <c r="T5" s="534"/>
      <c r="U5" s="534"/>
      <c r="V5" s="534"/>
      <c r="W5" s="534"/>
      <c r="X5" s="534"/>
      <c r="Y5" s="534"/>
      <c r="Z5" s="534">
        <f>-PV(Discount_Rate,F5,W5)</f>
        <v>0</v>
      </c>
      <c r="AA5" s="533">
        <f>IF(N5=0,0,(HLOOKUP(H5,ACGas_2014_2015,F5+1,FALSE)))</f>
        <v>0</v>
      </c>
      <c r="AB5" s="534">
        <f>AA5*N5</f>
        <v>0</v>
      </c>
      <c r="AC5" s="535"/>
      <c r="AD5" s="535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63"/>
      <c r="BV5" s="363"/>
      <c r="BW5" s="363"/>
      <c r="BX5" s="363"/>
      <c r="BY5" s="363"/>
      <c r="BZ5" s="363"/>
      <c r="CA5" s="363"/>
      <c r="CB5" s="363"/>
      <c r="CC5" s="363"/>
      <c r="CD5" s="363"/>
      <c r="CE5" s="363"/>
      <c r="CF5" s="363"/>
      <c r="CG5" s="363"/>
      <c r="CH5" s="363"/>
      <c r="CI5" s="363"/>
      <c r="CJ5" s="363"/>
      <c r="CK5" s="363"/>
      <c r="CL5" s="363"/>
      <c r="CM5" s="363"/>
      <c r="CN5" s="363"/>
      <c r="CO5" s="363"/>
      <c r="CP5" s="363"/>
      <c r="CQ5" s="363"/>
      <c r="CR5" s="363"/>
      <c r="CS5" s="363"/>
      <c r="CT5" s="363"/>
      <c r="CU5" s="363"/>
      <c r="CV5" s="363"/>
      <c r="CW5" s="363"/>
      <c r="CX5" s="363"/>
      <c r="CY5" s="363"/>
      <c r="CZ5" s="363"/>
      <c r="DA5" s="363"/>
      <c r="DB5" s="363"/>
      <c r="DC5" s="363"/>
      <c r="DD5" s="363"/>
      <c r="DE5" s="363"/>
      <c r="DF5" s="363"/>
      <c r="DG5" s="363"/>
      <c r="DH5" s="363"/>
      <c r="DI5" s="363"/>
      <c r="DJ5" s="363"/>
      <c r="DK5" s="363"/>
      <c r="DL5" s="363"/>
      <c r="DM5" s="363"/>
      <c r="DN5" s="363"/>
      <c r="DO5" s="363"/>
      <c r="DP5" s="363"/>
      <c r="DQ5" s="363"/>
      <c r="DR5" s="363"/>
      <c r="DS5" s="363"/>
      <c r="DT5" s="363"/>
      <c r="DU5" s="363"/>
      <c r="DV5" s="363"/>
      <c r="DW5" s="363"/>
      <c r="DX5" s="363"/>
      <c r="DY5" s="363"/>
      <c r="DZ5" s="363"/>
      <c r="EA5" s="363"/>
      <c r="EB5" s="363"/>
      <c r="EC5" s="363"/>
      <c r="ED5" s="363"/>
      <c r="EE5" s="363"/>
      <c r="EF5" s="363"/>
      <c r="EG5" s="363"/>
      <c r="EH5" s="363"/>
      <c r="EI5" s="363"/>
      <c r="EJ5" s="363"/>
      <c r="EK5" s="363"/>
      <c r="EL5" s="363"/>
      <c r="EM5" s="363"/>
      <c r="EN5" s="363"/>
      <c r="EO5" s="363"/>
      <c r="EP5" s="363"/>
      <c r="EQ5" s="363"/>
      <c r="ER5" s="363"/>
      <c r="ES5" s="363"/>
      <c r="ET5" s="363"/>
      <c r="EU5" s="363"/>
      <c r="EV5" s="363"/>
      <c r="EW5" s="363"/>
      <c r="EX5" s="363"/>
      <c r="EY5" s="363"/>
      <c r="EZ5" s="363"/>
      <c r="FA5" s="363"/>
      <c r="FB5" s="363"/>
      <c r="FC5" s="363"/>
      <c r="FD5" s="363"/>
      <c r="FE5" s="363"/>
      <c r="FF5" s="363"/>
      <c r="FG5" s="363"/>
      <c r="FH5" s="363"/>
      <c r="FI5" s="363"/>
      <c r="FJ5" s="363"/>
      <c r="FK5" s="363"/>
      <c r="FL5" s="363"/>
      <c r="FM5" s="363"/>
      <c r="FN5" s="363"/>
      <c r="FO5" s="363"/>
      <c r="FP5" s="363"/>
      <c r="FQ5" s="363"/>
      <c r="FR5" s="363"/>
      <c r="FS5" s="363"/>
      <c r="FT5" s="363"/>
      <c r="FU5" s="363"/>
      <c r="FV5" s="363"/>
      <c r="FW5" s="363"/>
      <c r="FX5" s="363"/>
      <c r="FY5" s="363"/>
      <c r="FZ5" s="363"/>
      <c r="GA5" s="363"/>
      <c r="GB5" s="363"/>
      <c r="GC5" s="363"/>
      <c r="GD5" s="363"/>
      <c r="GE5" s="363"/>
      <c r="GF5" s="363"/>
      <c r="GG5" s="363"/>
      <c r="GH5" s="363"/>
      <c r="GI5" s="363"/>
      <c r="GJ5" s="363"/>
      <c r="GK5" s="363"/>
      <c r="GL5" s="363"/>
      <c r="GM5" s="363"/>
      <c r="GN5" s="363"/>
      <c r="GO5" s="363"/>
      <c r="GP5" s="363"/>
      <c r="GQ5" s="363"/>
      <c r="GR5" s="363"/>
      <c r="GS5" s="363"/>
      <c r="GT5" s="363"/>
      <c r="GU5" s="363"/>
      <c r="GV5" s="363"/>
      <c r="GW5" s="363"/>
      <c r="GX5" s="363"/>
      <c r="GY5" s="363"/>
      <c r="GZ5" s="363"/>
      <c r="HA5" s="363"/>
      <c r="HB5" s="363"/>
      <c r="HC5" s="363"/>
      <c r="HD5" s="363"/>
      <c r="HE5" s="363"/>
      <c r="HF5" s="363"/>
      <c r="HG5" s="363"/>
      <c r="HH5" s="363"/>
      <c r="HI5" s="363"/>
      <c r="HJ5" s="363"/>
      <c r="HK5" s="363"/>
      <c r="HL5" s="363"/>
      <c r="HM5" s="363"/>
      <c r="HN5" s="363"/>
      <c r="HO5" s="363"/>
      <c r="HP5" s="363"/>
      <c r="HQ5" s="363"/>
      <c r="HR5" s="363"/>
      <c r="HS5" s="363"/>
      <c r="HT5" s="363"/>
      <c r="HU5" s="363"/>
      <c r="HV5" s="363"/>
      <c r="HW5" s="363"/>
      <c r="HX5" s="363"/>
      <c r="HY5" s="363"/>
      <c r="HZ5" s="363"/>
      <c r="IA5" s="363"/>
      <c r="IB5" s="363"/>
      <c r="IC5" s="363"/>
      <c r="ID5" s="363"/>
      <c r="IE5" s="363"/>
      <c r="IF5" s="363"/>
      <c r="IG5" s="363"/>
      <c r="IH5" s="363"/>
      <c r="II5" s="363"/>
      <c r="IJ5" s="363"/>
      <c r="IK5" s="363"/>
      <c r="IL5" s="363"/>
      <c r="IM5" s="363"/>
      <c r="IN5" s="363"/>
      <c r="IO5" s="363"/>
      <c r="IP5" s="363"/>
      <c r="IQ5" s="363"/>
      <c r="IR5" s="363"/>
      <c r="IS5" s="363"/>
      <c r="IT5" s="363"/>
      <c r="IU5" s="363"/>
      <c r="IV5" s="363"/>
      <c r="IW5" s="363"/>
      <c r="IX5" s="363"/>
      <c r="IY5" s="363"/>
      <c r="IZ5" s="363"/>
      <c r="JA5" s="363"/>
      <c r="JB5" s="363"/>
      <c r="JC5" s="363"/>
      <c r="JD5" s="363"/>
      <c r="JE5" s="363"/>
      <c r="JF5" s="363"/>
      <c r="JG5" s="363"/>
      <c r="JH5" s="363"/>
      <c r="JI5" s="363"/>
      <c r="JJ5" s="363"/>
      <c r="JK5" s="363"/>
      <c r="JL5" s="363"/>
      <c r="JM5" s="363"/>
      <c r="JN5" s="363"/>
      <c r="JO5" s="363"/>
      <c r="JP5" s="363"/>
      <c r="JQ5" s="363"/>
      <c r="JR5" s="363"/>
      <c r="JS5" s="363"/>
      <c r="JT5" s="363"/>
      <c r="JU5" s="363"/>
      <c r="JV5" s="363"/>
      <c r="JW5" s="363"/>
      <c r="JX5" s="363"/>
      <c r="JY5" s="363"/>
      <c r="JZ5" s="363"/>
      <c r="KA5" s="363"/>
      <c r="KB5" s="363"/>
      <c r="KC5" s="363"/>
      <c r="KD5" s="363"/>
      <c r="KE5" s="363"/>
      <c r="KF5" s="363"/>
      <c r="KG5" s="363"/>
      <c r="KH5" s="363"/>
      <c r="KI5" s="363"/>
      <c r="KJ5" s="363"/>
      <c r="KK5" s="363"/>
      <c r="KL5" s="363"/>
      <c r="KM5" s="363"/>
      <c r="KN5" s="363"/>
      <c r="KO5" s="363"/>
      <c r="KP5" s="363"/>
      <c r="KQ5" s="363"/>
      <c r="KR5" s="363"/>
      <c r="KS5" s="363"/>
      <c r="KT5" s="363"/>
      <c r="KU5" s="363"/>
      <c r="KV5" s="363"/>
      <c r="KW5" s="363"/>
      <c r="KX5" s="363"/>
      <c r="KY5" s="363"/>
      <c r="KZ5" s="363"/>
      <c r="LA5" s="363"/>
      <c r="LB5" s="363"/>
      <c r="LC5" s="363"/>
      <c r="LD5" s="363"/>
      <c r="LE5" s="363"/>
      <c r="LF5" s="363"/>
      <c r="LG5" s="363"/>
      <c r="LH5" s="363"/>
      <c r="LI5" s="363"/>
      <c r="LJ5" s="363"/>
      <c r="LK5" s="363"/>
      <c r="LL5" s="363"/>
      <c r="LM5" s="363"/>
      <c r="LN5" s="363"/>
      <c r="LO5" s="363"/>
      <c r="LP5" s="363"/>
      <c r="LQ5" s="363"/>
      <c r="LR5" s="363"/>
      <c r="LS5" s="363"/>
      <c r="LT5" s="363"/>
      <c r="LU5" s="363"/>
      <c r="LV5" s="363"/>
      <c r="LW5" s="363"/>
      <c r="LX5" s="363"/>
      <c r="LY5" s="363"/>
      <c r="LZ5" s="363"/>
      <c r="MA5" s="363"/>
      <c r="MB5" s="363"/>
      <c r="MC5" s="363"/>
      <c r="MD5" s="363"/>
      <c r="ME5" s="363"/>
      <c r="MF5" s="363"/>
      <c r="MG5" s="363"/>
      <c r="MH5" s="363"/>
      <c r="MI5" s="363"/>
      <c r="MJ5" s="363"/>
      <c r="MK5" s="363"/>
      <c r="ML5" s="363"/>
      <c r="MM5" s="363"/>
      <c r="MN5" s="363"/>
      <c r="MO5" s="363"/>
      <c r="MP5" s="363"/>
      <c r="MQ5" s="363"/>
      <c r="MR5" s="363"/>
    </row>
    <row r="6" spans="1:356" s="547" customFormat="1" ht="13.8" thickBot="1">
      <c r="A6" s="537"/>
      <c r="B6" s="538"/>
      <c r="C6" s="539"/>
      <c r="D6" s="539"/>
      <c r="E6" s="540" t="s">
        <v>174</v>
      </c>
      <c r="F6" s="540"/>
      <c r="G6" s="540">
        <f>SUM(G5:G5)</f>
        <v>20</v>
      </c>
      <c r="H6" s="540"/>
      <c r="I6" s="540"/>
      <c r="J6" s="541"/>
      <c r="K6" s="542"/>
      <c r="L6" s="542"/>
      <c r="M6" s="542">
        <f>SUM(M5:M5)</f>
        <v>0</v>
      </c>
      <c r="N6" s="540">
        <f>SUM(N5:N5)</f>
        <v>0</v>
      </c>
      <c r="O6" s="540"/>
      <c r="P6" s="1047">
        <v>-76000</v>
      </c>
      <c r="Q6" s="1047">
        <v>219</v>
      </c>
      <c r="R6" s="1047">
        <v>0</v>
      </c>
      <c r="S6" s="543">
        <f t="shared" ref="S6:Z6" si="0">SUM(S5:S5)</f>
        <v>0</v>
      </c>
      <c r="T6" s="543">
        <f t="shared" si="0"/>
        <v>0</v>
      </c>
      <c r="U6" s="543">
        <f>P6+Q6</f>
        <v>-75781</v>
      </c>
      <c r="V6" s="543">
        <f>P6+T6+S6</f>
        <v>-76000</v>
      </c>
      <c r="W6" s="543">
        <f t="shared" si="0"/>
        <v>0</v>
      </c>
      <c r="X6" s="543">
        <f>V6/(1+Discount_Rate)^1</f>
        <v>-70500.927643784788</v>
      </c>
      <c r="Y6" s="543">
        <f>U6/(1+Discount_Rate)^1</f>
        <v>-70297.773654916513</v>
      </c>
      <c r="Z6" s="543">
        <f t="shared" si="0"/>
        <v>0</v>
      </c>
      <c r="AA6" s="544"/>
      <c r="AB6" s="543">
        <f>SUM(AB5:AB5)</f>
        <v>0</v>
      </c>
      <c r="AC6" s="545">
        <f t="shared" ref="AC6" si="1">(AB6)/X6</f>
        <v>0</v>
      </c>
      <c r="AD6" s="546">
        <f t="shared" ref="AD6" si="2">(AB6+Z6)/Y6</f>
        <v>0</v>
      </c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548"/>
      <c r="BV6" s="548"/>
      <c r="BW6" s="548"/>
      <c r="BX6" s="548"/>
      <c r="BY6" s="548"/>
      <c r="BZ6" s="548"/>
      <c r="CA6" s="548"/>
      <c r="CB6" s="548"/>
      <c r="CC6" s="548"/>
      <c r="CD6" s="548"/>
      <c r="CE6" s="548"/>
      <c r="CF6" s="548"/>
      <c r="CG6" s="548"/>
      <c r="CH6" s="548"/>
      <c r="CI6" s="548"/>
      <c r="CJ6" s="548"/>
      <c r="CK6" s="548"/>
      <c r="CL6" s="548"/>
      <c r="CM6" s="548"/>
      <c r="CN6" s="548"/>
      <c r="CO6" s="548"/>
      <c r="CP6" s="548"/>
      <c r="CQ6" s="548"/>
      <c r="CR6" s="548"/>
      <c r="CS6" s="548"/>
      <c r="CT6" s="548"/>
      <c r="CU6" s="548"/>
      <c r="CV6" s="548"/>
      <c r="CW6" s="548"/>
      <c r="CX6" s="548"/>
      <c r="CY6" s="548"/>
      <c r="CZ6" s="548"/>
      <c r="DA6" s="548"/>
      <c r="DB6" s="548"/>
      <c r="DC6" s="548"/>
      <c r="DD6" s="548"/>
      <c r="DE6" s="548"/>
      <c r="DF6" s="548"/>
      <c r="DG6" s="548"/>
      <c r="DH6" s="548"/>
      <c r="DI6" s="548"/>
      <c r="DJ6" s="548"/>
      <c r="DK6" s="548"/>
      <c r="DL6" s="548"/>
      <c r="DM6" s="548"/>
      <c r="DN6" s="548"/>
      <c r="DO6" s="548"/>
      <c r="DP6" s="548"/>
      <c r="DQ6" s="548"/>
      <c r="DR6" s="548"/>
      <c r="DS6" s="548"/>
      <c r="DT6" s="548"/>
      <c r="DU6" s="548"/>
      <c r="DV6" s="548"/>
      <c r="DW6" s="548"/>
      <c r="DX6" s="548"/>
      <c r="DY6" s="548"/>
      <c r="DZ6" s="548"/>
      <c r="EA6" s="548"/>
      <c r="EB6" s="548"/>
      <c r="EC6" s="548"/>
      <c r="ED6" s="548"/>
      <c r="EE6" s="548"/>
      <c r="EF6" s="548"/>
      <c r="EG6" s="548"/>
      <c r="EH6" s="548"/>
      <c r="EI6" s="548"/>
      <c r="EJ6" s="548"/>
      <c r="EK6" s="548"/>
      <c r="EL6" s="548"/>
      <c r="EM6" s="548"/>
      <c r="EN6" s="548"/>
      <c r="EO6" s="548"/>
      <c r="EP6" s="548"/>
      <c r="EQ6" s="548"/>
      <c r="ER6" s="548"/>
      <c r="ES6" s="548"/>
      <c r="ET6" s="548"/>
      <c r="EU6" s="548"/>
      <c r="EV6" s="548"/>
      <c r="EW6" s="548"/>
      <c r="EX6" s="548"/>
      <c r="EY6" s="548"/>
      <c r="EZ6" s="548"/>
      <c r="FA6" s="548"/>
      <c r="FB6" s="548"/>
      <c r="FC6" s="548"/>
      <c r="FD6" s="548"/>
      <c r="FE6" s="548"/>
      <c r="FF6" s="548"/>
      <c r="FG6" s="548"/>
      <c r="FH6" s="548"/>
      <c r="FI6" s="548"/>
      <c r="FJ6" s="548"/>
      <c r="FK6" s="548"/>
      <c r="FL6" s="548"/>
      <c r="FM6" s="548"/>
      <c r="FN6" s="548"/>
      <c r="FO6" s="548"/>
      <c r="FP6" s="548"/>
      <c r="FQ6" s="548"/>
      <c r="FR6" s="548"/>
      <c r="FS6" s="548"/>
      <c r="FT6" s="548"/>
      <c r="FU6" s="548"/>
      <c r="FV6" s="548"/>
      <c r="FW6" s="548"/>
      <c r="FX6" s="548"/>
      <c r="FY6" s="548"/>
      <c r="FZ6" s="548"/>
      <c r="GA6" s="548"/>
      <c r="GB6" s="548"/>
      <c r="GC6" s="548"/>
      <c r="GD6" s="548"/>
      <c r="GE6" s="548"/>
      <c r="GF6" s="548"/>
      <c r="GG6" s="548"/>
      <c r="GH6" s="548"/>
      <c r="GI6" s="548"/>
      <c r="GJ6" s="548"/>
      <c r="GK6" s="548"/>
      <c r="GL6" s="548"/>
      <c r="GM6" s="548"/>
      <c r="GN6" s="548"/>
      <c r="GO6" s="548"/>
      <c r="GP6" s="548"/>
      <c r="GQ6" s="548"/>
      <c r="GR6" s="548"/>
      <c r="GS6" s="548"/>
      <c r="GT6" s="548"/>
      <c r="GU6" s="548"/>
      <c r="GV6" s="548"/>
      <c r="GW6" s="548"/>
      <c r="GX6" s="548"/>
      <c r="GY6" s="548"/>
      <c r="GZ6" s="548"/>
      <c r="HA6" s="548"/>
      <c r="HB6" s="548"/>
      <c r="HC6" s="548"/>
      <c r="HD6" s="548"/>
      <c r="HE6" s="548"/>
      <c r="HF6" s="548"/>
      <c r="HG6" s="548"/>
      <c r="HH6" s="548"/>
      <c r="HI6" s="548"/>
      <c r="HJ6" s="548"/>
      <c r="HK6" s="548"/>
      <c r="HL6" s="548"/>
      <c r="HM6" s="548"/>
      <c r="HN6" s="548"/>
      <c r="HO6" s="548"/>
      <c r="HP6" s="548"/>
      <c r="HQ6" s="548"/>
      <c r="HR6" s="548"/>
      <c r="HS6" s="548"/>
      <c r="HT6" s="548"/>
      <c r="HU6" s="548"/>
      <c r="HV6" s="548"/>
      <c r="HW6" s="548"/>
      <c r="HX6" s="548"/>
      <c r="HY6" s="548"/>
      <c r="HZ6" s="548"/>
      <c r="IA6" s="548"/>
      <c r="IB6" s="548"/>
      <c r="IC6" s="548"/>
      <c r="ID6" s="548"/>
      <c r="IE6" s="548"/>
      <c r="IF6" s="548"/>
      <c r="IG6" s="548"/>
      <c r="IH6" s="548"/>
      <c r="II6" s="548"/>
      <c r="IJ6" s="548"/>
      <c r="IK6" s="548"/>
      <c r="IL6" s="548"/>
      <c r="IM6" s="548"/>
      <c r="IN6" s="548"/>
      <c r="IO6" s="548"/>
      <c r="IP6" s="548"/>
      <c r="IQ6" s="548"/>
      <c r="IR6" s="548"/>
      <c r="IS6" s="548"/>
      <c r="IT6" s="548"/>
      <c r="IU6" s="548"/>
      <c r="IV6" s="548"/>
      <c r="IW6" s="548"/>
      <c r="IX6" s="548"/>
      <c r="IY6" s="548"/>
      <c r="IZ6" s="548"/>
      <c r="JA6" s="548"/>
      <c r="JB6" s="548"/>
      <c r="JC6" s="548"/>
      <c r="JD6" s="548"/>
      <c r="JE6" s="548"/>
      <c r="JF6" s="548"/>
      <c r="JG6" s="548"/>
      <c r="JH6" s="548"/>
      <c r="JI6" s="548"/>
      <c r="JJ6" s="548"/>
      <c r="JK6" s="548"/>
      <c r="JL6" s="548"/>
      <c r="JM6" s="548"/>
      <c r="JN6" s="548"/>
      <c r="JO6" s="548"/>
      <c r="JP6" s="548"/>
      <c r="JQ6" s="548"/>
      <c r="JR6" s="548"/>
      <c r="JS6" s="548"/>
      <c r="JT6" s="548"/>
      <c r="JU6" s="548"/>
      <c r="JV6" s="548"/>
      <c r="JW6" s="548"/>
      <c r="JX6" s="548"/>
      <c r="JY6" s="548"/>
      <c r="JZ6" s="548"/>
      <c r="KA6" s="548"/>
      <c r="KB6" s="548"/>
      <c r="KC6" s="548"/>
      <c r="KD6" s="548"/>
      <c r="KE6" s="548"/>
      <c r="KF6" s="548"/>
      <c r="KG6" s="548"/>
      <c r="KH6" s="548"/>
      <c r="KI6" s="548"/>
      <c r="KJ6" s="548"/>
      <c r="KK6" s="548"/>
      <c r="KL6" s="548"/>
      <c r="KM6" s="548"/>
      <c r="KN6" s="548"/>
      <c r="KO6" s="548"/>
      <c r="KP6" s="548"/>
      <c r="KQ6" s="548"/>
      <c r="KR6" s="548"/>
      <c r="KS6" s="548"/>
      <c r="KT6" s="548"/>
      <c r="KU6" s="548"/>
      <c r="KV6" s="548"/>
      <c r="KW6" s="548"/>
      <c r="KX6" s="548"/>
      <c r="KY6" s="548"/>
      <c r="KZ6" s="548"/>
      <c r="LA6" s="548"/>
      <c r="LB6" s="548"/>
      <c r="LC6" s="548"/>
      <c r="LD6" s="548"/>
      <c r="LE6" s="548"/>
      <c r="LF6" s="548"/>
      <c r="LG6" s="548"/>
      <c r="LH6" s="548"/>
      <c r="LI6" s="548"/>
      <c r="LJ6" s="548"/>
      <c r="LK6" s="548"/>
      <c r="LL6" s="548"/>
      <c r="LM6" s="548"/>
      <c r="LN6" s="548"/>
      <c r="LO6" s="548"/>
      <c r="LP6" s="548"/>
      <c r="LQ6" s="548"/>
      <c r="LR6" s="548"/>
      <c r="LS6" s="548"/>
      <c r="LT6" s="548"/>
      <c r="LU6" s="548"/>
      <c r="LV6" s="548"/>
      <c r="LW6" s="548"/>
      <c r="LX6" s="548"/>
      <c r="LY6" s="548"/>
      <c r="LZ6" s="548"/>
      <c r="MA6" s="548"/>
      <c r="MB6" s="548"/>
      <c r="MC6" s="548"/>
      <c r="MD6" s="548"/>
      <c r="ME6" s="548"/>
      <c r="MF6" s="548"/>
      <c r="MG6" s="548"/>
      <c r="MH6" s="548"/>
      <c r="MI6" s="548"/>
      <c r="MJ6" s="548"/>
      <c r="MK6" s="548"/>
      <c r="ML6" s="548"/>
      <c r="MM6" s="548"/>
      <c r="MN6" s="548"/>
      <c r="MO6" s="548"/>
      <c r="MP6" s="548"/>
      <c r="MQ6" s="548"/>
      <c r="MR6" s="548"/>
    </row>
    <row r="8" spans="1:356" s="199" customFormat="1" ht="13.8">
      <c r="A8" s="196"/>
      <c r="J8" s="462"/>
      <c r="K8" s="314"/>
      <c r="L8" s="314"/>
      <c r="M8" s="314"/>
      <c r="N8" s="462"/>
      <c r="O8" s="314"/>
      <c r="P8" s="314"/>
      <c r="Q8" s="314"/>
      <c r="R8" s="314"/>
      <c r="S8" s="462"/>
      <c r="T8" s="314"/>
      <c r="U8" s="433"/>
      <c r="V8" s="314"/>
      <c r="W8" s="314"/>
      <c r="X8" s="433"/>
      <c r="Y8" s="314"/>
      <c r="Z8" s="314"/>
      <c r="AA8" s="434"/>
      <c r="AB8" s="196"/>
      <c r="AC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356" s="319" customFormat="1">
      <c r="B9" s="474"/>
      <c r="C9" s="474"/>
      <c r="D9" s="474"/>
      <c r="E9" s="669"/>
      <c r="F9" s="690"/>
      <c r="G9" s="690"/>
      <c r="H9" s="691"/>
      <c r="I9" s="691"/>
      <c r="J9" s="692"/>
      <c r="K9" s="693"/>
      <c r="L9" s="693"/>
      <c r="M9" s="693"/>
      <c r="N9" s="690"/>
      <c r="O9" s="690"/>
      <c r="P9" s="694"/>
      <c r="Q9" s="694"/>
      <c r="R9" s="694"/>
      <c r="S9" s="694"/>
      <c r="T9" s="694"/>
      <c r="U9" s="694"/>
      <c r="V9" s="694"/>
      <c r="W9" s="694"/>
      <c r="X9" s="694"/>
      <c r="Y9" s="694"/>
      <c r="Z9" s="694"/>
      <c r="AA9" s="474"/>
      <c r="AB9" s="474"/>
      <c r="AC9" s="691"/>
      <c r="AD9" s="691"/>
      <c r="AE9" s="685"/>
    </row>
    <row r="10" spans="1:356" ht="17.399999999999999">
      <c r="M10" s="1027" t="s">
        <v>979</v>
      </c>
      <c r="N10" s="677"/>
    </row>
    <row r="11" spans="1:356" ht="13.8">
      <c r="M11" s="314" t="s">
        <v>975</v>
      </c>
      <c r="N11" s="314" t="s">
        <v>976</v>
      </c>
      <c r="O11" s="165">
        <v>219</v>
      </c>
    </row>
    <row r="12" spans="1:356" ht="13.8">
      <c r="M12" s="314"/>
      <c r="N12" s="314" t="s">
        <v>977</v>
      </c>
      <c r="O12" s="165">
        <v>-76000</v>
      </c>
    </row>
    <row r="13" spans="1:356" ht="13.8">
      <c r="M13" s="314"/>
      <c r="N13" s="462" t="s">
        <v>770</v>
      </c>
      <c r="O13" s="165">
        <v>-75781</v>
      </c>
    </row>
    <row r="14" spans="1:356" ht="13.8">
      <c r="M14" s="55"/>
      <c r="N14" s="462" t="s">
        <v>777</v>
      </c>
      <c r="O14" s="1029">
        <v>0</v>
      </c>
    </row>
    <row r="15" spans="1:356" ht="13.8">
      <c r="M15" s="55"/>
      <c r="N15" s="462"/>
    </row>
    <row r="16" spans="1:356" ht="13.8">
      <c r="M16" s="314" t="s">
        <v>980</v>
      </c>
      <c r="N16" s="462" t="s">
        <v>981</v>
      </c>
      <c r="O16" s="165">
        <v>-75781</v>
      </c>
    </row>
    <row r="17" spans="13:15" ht="13.8">
      <c r="M17" s="55"/>
      <c r="N17" s="462" t="s">
        <v>777</v>
      </c>
      <c r="O17" s="165">
        <v>0</v>
      </c>
    </row>
  </sheetData>
  <sheetProtection password="C61B" sheet="1" objects="1" scenarios="1"/>
  <conditionalFormatting sqref="E5">
    <cfRule type="notContainsBlanks" dxfId="41" priority="5">
      <formula>LEN(TRIM(E5))&gt;0</formula>
    </cfRule>
  </conditionalFormatting>
  <conditionalFormatting sqref="K5:L5">
    <cfRule type="notContainsBlanks" dxfId="40" priority="4">
      <formula>LEN(TRIM(K5))&gt;0</formula>
    </cfRule>
  </conditionalFormatting>
  <conditionalFormatting sqref="K5:L5">
    <cfRule type="expression" dxfId="39" priority="3">
      <formula>ISTEXT(K5)</formula>
    </cfRule>
  </conditionalFormatting>
  <dataValidations count="5">
    <dataValidation type="decimal" operator="greaterThan" allowBlank="1" showInputMessage="1" showErrorMessage="1" errorTitle="Overhead" error="Overhead must be greater than zero." sqref="O5">
      <formula1>0</formula1>
    </dataValidation>
    <dataValidation allowBlank="1" showErrorMessage="1" sqref="K5:L5"/>
    <dataValidation type="decimal" operator="greaterThanOrEqual" allowBlank="1" errorTitle="Units Offered" error="Number of units must be greater than zero." sqref="I5">
      <formula1>0</formula1>
    </dataValidation>
    <dataValidation type="decimal" operator="greaterThan" allowBlank="1" showInputMessage="1" showErrorMessage="1" errorTitle="Measure Life" error="Measure Life must be greater than zero." sqref="F5">
      <formula1>0</formula1>
    </dataValidation>
    <dataValidation type="list" allowBlank="1" showInputMessage="1" showErrorMessage="1" sqref="H5">
      <formula1>INDIRECT($H5&amp;"Gas")</formula1>
    </dataValidation>
  </dataValidations>
  <hyperlinks>
    <hyperlink ref="A1" location="'Gas CE'!A1" display="Rtn to Summary"/>
  </hyperlinks>
  <pageMargins left="0.7" right="0.7" top="0.75" bottom="0.75" header="0.3" footer="0.3"/>
  <pageSetup paperSize="3" scale="4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BT18"/>
  <sheetViews>
    <sheetView workbookViewId="0">
      <pane xSplit="1" ySplit="1" topLeftCell="B2" activePane="bottomRight" state="frozen"/>
      <selection activeCell="K25" sqref="K25"/>
      <selection pane="topRight" activeCell="K25" sqref="K25"/>
      <selection pane="bottomLeft" activeCell="K25" sqref="K25"/>
      <selection pane="bottomRight" activeCell="K25" sqref="K25"/>
    </sheetView>
  </sheetViews>
  <sheetFormatPr defaultColWidth="9.109375" defaultRowHeight="13.2"/>
  <cols>
    <col min="1" max="1" width="9.109375" style="195"/>
    <col min="2" max="2" width="12" style="165" customWidth="1"/>
    <col min="3" max="4" width="13.5546875" style="165" hidden="1" customWidth="1"/>
    <col min="5" max="5" width="45.44140625" style="165" customWidth="1"/>
    <col min="6" max="6" width="11.6640625" style="165" customWidth="1"/>
    <col min="7" max="7" width="13.33203125" style="165" customWidth="1"/>
    <col min="8" max="8" width="26.6640625" style="165" customWidth="1"/>
    <col min="9" max="9" width="11.44140625" style="165" customWidth="1"/>
    <col min="10" max="10" width="11.44140625" style="360" customWidth="1"/>
    <col min="11" max="11" width="11.44140625" style="362" customWidth="1"/>
    <col min="12" max="12" width="14" style="362" customWidth="1"/>
    <col min="13" max="13" width="15" style="361" customWidth="1"/>
    <col min="14" max="14" width="14.6640625" style="360" customWidth="1"/>
    <col min="15" max="15" width="16.44140625" style="165" customWidth="1"/>
    <col min="16" max="16" width="14.6640625" style="165" customWidth="1"/>
    <col min="17" max="17" width="13.109375" style="165" customWidth="1"/>
    <col min="18" max="18" width="14.5546875" style="165" customWidth="1"/>
    <col min="19" max="19" width="18.6640625" style="165" customWidth="1"/>
    <col min="20" max="21" width="14.6640625" style="165" customWidth="1"/>
    <col min="22" max="22" width="13.6640625" style="165" customWidth="1"/>
    <col min="23" max="24" width="14.109375" style="165" customWidth="1"/>
    <col min="25" max="25" width="18.33203125" style="165" customWidth="1"/>
    <col min="26" max="26" width="14.109375" style="165" customWidth="1"/>
    <col min="27" max="27" width="17" style="165" customWidth="1"/>
    <col min="28" max="28" width="18.33203125" style="165" customWidth="1"/>
    <col min="29" max="29" width="14.109375" style="195" customWidth="1"/>
    <col min="30" max="30" width="13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72" ht="26.4">
      <c r="A1" s="318" t="s">
        <v>206</v>
      </c>
      <c r="B1" s="243" t="s">
        <v>598</v>
      </c>
      <c r="C1" s="243"/>
      <c r="D1" s="243"/>
    </row>
    <row r="2" spans="1:72">
      <c r="B2" s="343" t="s">
        <v>176</v>
      </c>
      <c r="C2" s="343"/>
      <c r="D2" s="343"/>
      <c r="E2" s="344">
        <f>'Gas CE'!C2</f>
        <v>7.8E-2</v>
      </c>
    </row>
    <row r="3" spans="1:72" s="363" customFormat="1" ht="13.8" thickBot="1">
      <c r="A3" s="319"/>
      <c r="E3" s="77"/>
      <c r="F3" s="78"/>
      <c r="G3" s="78"/>
      <c r="H3" s="744"/>
      <c r="I3" s="78"/>
      <c r="J3" s="571"/>
      <c r="K3" s="521"/>
      <c r="L3" s="521"/>
      <c r="M3" s="521"/>
      <c r="N3" s="571"/>
      <c r="O3" s="78"/>
      <c r="P3" s="2432"/>
      <c r="Q3" s="2433"/>
      <c r="R3" s="2433"/>
      <c r="S3" s="2433"/>
      <c r="T3" s="2433"/>
      <c r="U3" s="2433"/>
      <c r="V3" s="744"/>
      <c r="W3" s="553"/>
      <c r="X3" s="553"/>
      <c r="Y3" s="2432"/>
      <c r="Z3" s="2432"/>
      <c r="AA3" s="2432"/>
      <c r="AB3" s="743"/>
      <c r="AC3" s="522"/>
      <c r="AD3" s="370"/>
      <c r="AF3" s="470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</row>
    <row r="4" spans="1:72" ht="39.6">
      <c r="B4" s="456" t="s">
        <v>2</v>
      </c>
      <c r="C4" s="509" t="s">
        <v>215</v>
      </c>
      <c r="D4" s="509" t="s">
        <v>216</v>
      </c>
      <c r="E4" s="523" t="s">
        <v>161</v>
      </c>
      <c r="F4" s="524" t="s">
        <v>1</v>
      </c>
      <c r="G4" s="524" t="s">
        <v>95</v>
      </c>
      <c r="H4" s="525" t="s">
        <v>158</v>
      </c>
      <c r="I4" s="525" t="s">
        <v>40</v>
      </c>
      <c r="J4" s="572" t="s">
        <v>165</v>
      </c>
      <c r="K4" s="526" t="s">
        <v>45</v>
      </c>
      <c r="L4" s="526" t="s">
        <v>166</v>
      </c>
      <c r="M4" s="526" t="s">
        <v>46</v>
      </c>
      <c r="N4" s="572" t="s">
        <v>115</v>
      </c>
      <c r="O4" s="524" t="s">
        <v>159</v>
      </c>
      <c r="P4" s="527" t="s">
        <v>167</v>
      </c>
      <c r="Q4" s="527" t="s">
        <v>43</v>
      </c>
      <c r="R4" s="527" t="s">
        <v>44</v>
      </c>
      <c r="S4" s="527" t="s">
        <v>48</v>
      </c>
      <c r="T4" s="527" t="s">
        <v>9</v>
      </c>
      <c r="U4" s="527" t="s">
        <v>5</v>
      </c>
      <c r="V4" s="527" t="s">
        <v>164</v>
      </c>
      <c r="W4" s="527" t="s">
        <v>7</v>
      </c>
      <c r="X4" s="527" t="s">
        <v>157</v>
      </c>
      <c r="Y4" s="527" t="s">
        <v>10</v>
      </c>
      <c r="Z4" s="527" t="s">
        <v>11</v>
      </c>
      <c r="AA4" s="457" t="s">
        <v>163</v>
      </c>
      <c r="AB4" s="457" t="s">
        <v>116</v>
      </c>
      <c r="AC4" s="528" t="s">
        <v>117</v>
      </c>
      <c r="AD4" s="525" t="s">
        <v>6</v>
      </c>
    </row>
    <row r="5" spans="1:72" s="574" customFormat="1">
      <c r="A5" s="195"/>
      <c r="B5" s="461" t="s">
        <v>136</v>
      </c>
      <c r="C5" s="567"/>
      <c r="D5" s="568"/>
      <c r="E5" s="793" t="s">
        <v>725</v>
      </c>
      <c r="F5" s="793">
        <v>5</v>
      </c>
      <c r="G5" s="530">
        <f>(N5/$N$8)*F5</f>
        <v>4.0524893863373219E-2</v>
      </c>
      <c r="H5" s="853" t="s">
        <v>114</v>
      </c>
      <c r="I5" s="795">
        <v>10.5</v>
      </c>
      <c r="J5" s="796">
        <v>1</v>
      </c>
      <c r="K5" s="797">
        <v>0</v>
      </c>
      <c r="L5" s="797">
        <v>0</v>
      </c>
      <c r="M5" s="347">
        <f t="shared" ref="M5:M7" si="0">IF(L5&gt;K5,L5-K5,0)</f>
        <v>0</v>
      </c>
      <c r="N5" s="573">
        <f>J5*I5</f>
        <v>10.5</v>
      </c>
      <c r="O5" s="551"/>
      <c r="P5" s="551"/>
      <c r="Q5" s="549"/>
      <c r="R5" s="549">
        <f>M5*I5</f>
        <v>0</v>
      </c>
      <c r="S5" s="534">
        <f>L5*I5</f>
        <v>0</v>
      </c>
      <c r="T5" s="549"/>
      <c r="U5" s="549"/>
      <c r="V5" s="549"/>
      <c r="W5" s="549">
        <v>0</v>
      </c>
      <c r="X5" s="549"/>
      <c r="Y5" s="549"/>
      <c r="Z5" s="549">
        <f>W5/(1+$E$2)^1</f>
        <v>0</v>
      </c>
      <c r="AA5" s="549">
        <f>IF(N5=0,0,(HLOOKUP(H5,GasAvoidedCosts!$C$7:$N$37,F5+1,FALSE)))</f>
        <v>2.0406673831505868</v>
      </c>
      <c r="AB5" s="549">
        <f>AA5*N5</f>
        <v>21.427007523081162</v>
      </c>
      <c r="AC5" s="535" t="str">
        <f>IFERROR((AB5)/X5,"")</f>
        <v/>
      </c>
      <c r="AD5" s="535" t="str">
        <f>IFERROR((AB5+Z5)/Y5,"")</f>
        <v/>
      </c>
    </row>
    <row r="6" spans="1:72" s="576" customFormat="1">
      <c r="A6" s="575"/>
      <c r="B6" s="461" t="s">
        <v>136</v>
      </c>
      <c r="C6" s="567"/>
      <c r="D6" s="568"/>
      <c r="E6" s="793" t="s">
        <v>553</v>
      </c>
      <c r="F6" s="793">
        <v>5</v>
      </c>
      <c r="G6" s="530">
        <f>(N6/$N$8)*F6</f>
        <v>4.8166730991895026</v>
      </c>
      <c r="H6" s="853" t="s">
        <v>114</v>
      </c>
      <c r="I6" s="795">
        <v>39</v>
      </c>
      <c r="J6" s="796">
        <v>32</v>
      </c>
      <c r="K6" s="797">
        <v>8</v>
      </c>
      <c r="L6" s="797">
        <v>8</v>
      </c>
      <c r="M6" s="347">
        <f t="shared" si="0"/>
        <v>0</v>
      </c>
      <c r="N6" s="573">
        <f t="shared" ref="N6:N7" si="1">J6*I6</f>
        <v>1248</v>
      </c>
      <c r="O6" s="550"/>
      <c r="P6" s="549"/>
      <c r="Q6" s="549"/>
      <c r="R6" s="549">
        <f>M6*I6</f>
        <v>0</v>
      </c>
      <c r="S6" s="534">
        <f t="shared" ref="S6:S7" si="2">L6*I6</f>
        <v>312</v>
      </c>
      <c r="T6" s="549"/>
      <c r="U6" s="549"/>
      <c r="V6" s="549"/>
      <c r="W6" s="549">
        <v>12759.63</v>
      </c>
      <c r="X6" s="549"/>
      <c r="Y6" s="549"/>
      <c r="Z6" s="549">
        <f>W6/(1+$E$2)^1</f>
        <v>11836.391465677178</v>
      </c>
      <c r="AA6" s="549">
        <f>IF(N6=0,0,(HLOOKUP(H6,GasAvoidedCosts!$C$7:$N$37,F6+1,FALSE)))</f>
        <v>2.0406673831505868</v>
      </c>
      <c r="AB6" s="549">
        <f>AA6*N6</f>
        <v>2546.7528941719324</v>
      </c>
      <c r="AC6" s="535" t="str">
        <f t="shared" ref="AC6:AC7" si="3">IFERROR((AB6)/X6,"")</f>
        <v/>
      </c>
      <c r="AD6" s="535" t="str">
        <f t="shared" ref="AD6:AD7" si="4">IFERROR((AB6+Z6)/Y6,"")</f>
        <v/>
      </c>
      <c r="AF6" s="575"/>
      <c r="AG6" s="575"/>
      <c r="AH6" s="575"/>
      <c r="AI6" s="575"/>
      <c r="AJ6" s="575"/>
      <c r="AK6" s="575"/>
      <c r="AL6" s="575"/>
      <c r="AM6" s="575"/>
      <c r="AN6" s="575"/>
      <c r="AO6" s="575"/>
      <c r="AP6" s="575"/>
      <c r="AQ6" s="575"/>
      <c r="AR6" s="575"/>
      <c r="AS6" s="575"/>
      <c r="AT6" s="575"/>
      <c r="AU6" s="575"/>
      <c r="AV6" s="575"/>
      <c r="AW6" s="575"/>
      <c r="AX6" s="575"/>
      <c r="AY6" s="575"/>
      <c r="AZ6" s="575"/>
      <c r="BA6" s="575"/>
      <c r="BB6" s="575"/>
      <c r="BC6" s="575"/>
      <c r="BD6" s="575"/>
      <c r="BE6" s="575"/>
      <c r="BF6" s="575"/>
      <c r="BG6" s="575"/>
      <c r="BH6" s="575"/>
      <c r="BI6" s="575"/>
      <c r="BJ6" s="575"/>
      <c r="BK6" s="575"/>
      <c r="BL6" s="575"/>
      <c r="BM6" s="575"/>
      <c r="BN6" s="575"/>
      <c r="BO6" s="575"/>
      <c r="BP6" s="575"/>
      <c r="BQ6" s="575"/>
      <c r="BR6" s="575"/>
      <c r="BS6" s="575"/>
      <c r="BT6" s="575"/>
    </row>
    <row r="7" spans="1:72" s="576" customFormat="1">
      <c r="A7" s="575"/>
      <c r="B7" s="461" t="s">
        <v>136</v>
      </c>
      <c r="C7" s="567"/>
      <c r="D7" s="568"/>
      <c r="E7" s="793" t="s">
        <v>554</v>
      </c>
      <c r="F7" s="793">
        <v>5</v>
      </c>
      <c r="G7" s="530">
        <f>(N7/$N$8)*F7</f>
        <v>0.14280200694712467</v>
      </c>
      <c r="H7" s="853" t="s">
        <v>114</v>
      </c>
      <c r="I7" s="795">
        <v>1</v>
      </c>
      <c r="J7" s="796">
        <v>37</v>
      </c>
      <c r="K7" s="797">
        <v>71.209999999999994</v>
      </c>
      <c r="L7" s="797">
        <v>71.209999999999994</v>
      </c>
      <c r="M7" s="347">
        <f t="shared" si="0"/>
        <v>0</v>
      </c>
      <c r="N7" s="573">
        <f t="shared" si="1"/>
        <v>37</v>
      </c>
      <c r="O7" s="550"/>
      <c r="P7" s="549"/>
      <c r="Q7" s="549"/>
      <c r="R7" s="549">
        <f t="shared" ref="R7" si="5">M7*I7</f>
        <v>0</v>
      </c>
      <c r="S7" s="534">
        <f t="shared" si="2"/>
        <v>71.209999999999994</v>
      </c>
      <c r="T7" s="549"/>
      <c r="U7" s="549"/>
      <c r="V7" s="549"/>
      <c r="W7" s="549">
        <v>229.88</v>
      </c>
      <c r="X7" s="549"/>
      <c r="Y7" s="549"/>
      <c r="Z7" s="549">
        <f t="shared" ref="Z7" si="6">W7/(1+$E$2)^1</f>
        <v>213.24675324675323</v>
      </c>
      <c r="AA7" s="549">
        <f>IF(N7=0,0,(HLOOKUP(H7,GasAvoidedCosts!$C$7:$N$37,F7+1,FALSE)))</f>
        <v>2.0406673831505868</v>
      </c>
      <c r="AB7" s="549">
        <f t="shared" ref="AB7" si="7">AA7*N7</f>
        <v>75.504693176571706</v>
      </c>
      <c r="AC7" s="535" t="str">
        <f t="shared" si="3"/>
        <v/>
      </c>
      <c r="AD7" s="535" t="str">
        <f t="shared" si="4"/>
        <v/>
      </c>
      <c r="AF7" s="575"/>
      <c r="AG7" s="575"/>
      <c r="AH7" s="575"/>
      <c r="AI7" s="575"/>
      <c r="AJ7" s="575"/>
      <c r="AK7" s="575"/>
      <c r="AL7" s="575"/>
      <c r="AM7" s="575"/>
      <c r="AN7" s="575"/>
      <c r="AO7" s="575"/>
      <c r="AP7" s="575"/>
      <c r="AQ7" s="575"/>
      <c r="AR7" s="575"/>
      <c r="AS7" s="575"/>
      <c r="AT7" s="575"/>
      <c r="AU7" s="575"/>
      <c r="AV7" s="575"/>
      <c r="AW7" s="575"/>
      <c r="AX7" s="575"/>
      <c r="AY7" s="575"/>
      <c r="AZ7" s="575"/>
      <c r="BA7" s="575"/>
      <c r="BB7" s="575"/>
      <c r="BC7" s="575"/>
      <c r="BD7" s="575"/>
      <c r="BE7" s="575"/>
      <c r="BF7" s="575"/>
      <c r="BG7" s="575"/>
      <c r="BH7" s="575"/>
      <c r="BI7" s="575"/>
      <c r="BJ7" s="575"/>
      <c r="BK7" s="575"/>
      <c r="BL7" s="575"/>
      <c r="BM7" s="575"/>
      <c r="BN7" s="575"/>
      <c r="BO7" s="575"/>
      <c r="BP7" s="575"/>
      <c r="BQ7" s="575"/>
      <c r="BR7" s="575"/>
      <c r="BS7" s="575"/>
      <c r="BT7" s="575"/>
    </row>
    <row r="8" spans="1:72" s="499" customFormat="1" ht="13.8" thickBot="1">
      <c r="A8" s="376"/>
      <c r="B8" s="538"/>
      <c r="C8" s="539"/>
      <c r="D8" s="539"/>
      <c r="E8" s="540" t="s">
        <v>552</v>
      </c>
      <c r="F8" s="540"/>
      <c r="G8" s="540">
        <f>SUM(G6:G7)</f>
        <v>4.9594751061366269</v>
      </c>
      <c r="H8" s="578"/>
      <c r="I8" s="540"/>
      <c r="J8" s="579"/>
      <c r="K8" s="540"/>
      <c r="L8" s="540">
        <f>SUM(L5:L7)</f>
        <v>79.209999999999994</v>
      </c>
      <c r="M8" s="542">
        <f>SUM(M5:M7)</f>
        <v>0</v>
      </c>
      <c r="N8" s="579">
        <f>SUM(N5:N7)</f>
        <v>1295.5</v>
      </c>
      <c r="O8" s="540"/>
      <c r="P8" s="540">
        <v>14944.25</v>
      </c>
      <c r="Q8" s="540">
        <v>12227.34</v>
      </c>
      <c r="R8" s="540">
        <f t="shared" ref="R8:AB8" si="8">SUM(R5:R7)</f>
        <v>0</v>
      </c>
      <c r="S8" s="540">
        <f t="shared" si="8"/>
        <v>383.21</v>
      </c>
      <c r="T8" s="540">
        <f t="shared" si="8"/>
        <v>0</v>
      </c>
      <c r="U8" s="540">
        <f>P8+S8+T8</f>
        <v>15327.46</v>
      </c>
      <c r="V8" s="540">
        <f>O8+P8</f>
        <v>14944.25</v>
      </c>
      <c r="W8" s="540">
        <f t="shared" si="8"/>
        <v>12989.509999999998</v>
      </c>
      <c r="X8" s="540">
        <f t="shared" ref="X8" si="9">V8/(1+$E$2)^1</f>
        <v>13862.940630797773</v>
      </c>
      <c r="Y8" s="540">
        <f t="shared" ref="Y8" si="10">U8/(1+$E$2)^1</f>
        <v>14218.423005565861</v>
      </c>
      <c r="Z8" s="540">
        <f t="shared" si="8"/>
        <v>12049.63821892393</v>
      </c>
      <c r="AA8" s="540">
        <f t="shared" si="8"/>
        <v>6.1220021494517605</v>
      </c>
      <c r="AB8" s="540">
        <f t="shared" si="8"/>
        <v>2643.6845948715854</v>
      </c>
      <c r="AC8" s="580">
        <f>(AB8)/X8</f>
        <v>0.1907015737338153</v>
      </c>
      <c r="AD8" s="546">
        <f>(AB8+Z8)/Y8</f>
        <v>1.0334003150731803</v>
      </c>
      <c r="AF8" s="376"/>
      <c r="AG8" s="376"/>
      <c r="AH8" s="376"/>
      <c r="AI8" s="376"/>
      <c r="AJ8" s="376"/>
      <c r="AK8" s="376"/>
      <c r="AL8" s="376"/>
      <c r="AM8" s="376"/>
      <c r="AN8" s="376"/>
      <c r="AO8" s="376"/>
      <c r="AP8" s="376"/>
      <c r="AQ8" s="376"/>
      <c r="AR8" s="376"/>
      <c r="AS8" s="376"/>
      <c r="AT8" s="376"/>
      <c r="AU8" s="376"/>
      <c r="AV8" s="376"/>
      <c r="AW8" s="376"/>
      <c r="AX8" s="376"/>
      <c r="AY8" s="376"/>
      <c r="AZ8" s="376"/>
      <c r="BA8" s="376"/>
      <c r="BB8" s="376"/>
      <c r="BC8" s="376"/>
      <c r="BD8" s="376"/>
      <c r="BE8" s="376"/>
      <c r="BF8" s="376"/>
      <c r="BG8" s="376"/>
      <c r="BH8" s="376"/>
      <c r="BI8" s="376"/>
      <c r="BJ8" s="376"/>
      <c r="BK8" s="376"/>
      <c r="BL8" s="376"/>
      <c r="BM8" s="376"/>
      <c r="BN8" s="376"/>
      <c r="BO8" s="376"/>
      <c r="BP8" s="376"/>
      <c r="BQ8" s="376"/>
      <c r="BR8" s="376"/>
      <c r="BS8" s="376"/>
      <c r="BT8" s="376"/>
    </row>
    <row r="13" spans="1:72">
      <c r="E13" s="576"/>
    </row>
    <row r="16" spans="1:72" s="360" customFormat="1">
      <c r="A16" s="195"/>
      <c r="B16" s="165"/>
      <c r="C16" s="165"/>
      <c r="D16" s="165"/>
      <c r="E16" s="165"/>
      <c r="F16" s="165"/>
      <c r="G16" s="165"/>
      <c r="H16" s="165"/>
      <c r="I16" s="165"/>
      <c r="K16" s="362"/>
      <c r="L16" s="362"/>
      <c r="M16" s="361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95"/>
      <c r="AD16" s="165"/>
      <c r="AE16" s="243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</row>
    <row r="17" spans="1:72" s="360" customFormat="1">
      <c r="A17" s="195"/>
      <c r="B17" s="165"/>
      <c r="C17" s="165"/>
      <c r="D17" s="165"/>
      <c r="E17" s="165"/>
      <c r="F17" s="165"/>
      <c r="G17" s="165"/>
      <c r="H17" s="165"/>
      <c r="I17" s="165"/>
      <c r="K17" s="362"/>
      <c r="L17" s="362"/>
      <c r="M17" s="361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95"/>
      <c r="AD17" s="165"/>
      <c r="AE17" s="243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</row>
    <row r="18" spans="1:72" s="360" customFormat="1">
      <c r="A18" s="195"/>
      <c r="B18" s="165"/>
      <c r="C18" s="165"/>
      <c r="D18" s="165"/>
      <c r="E18" s="165"/>
      <c r="F18" s="165"/>
      <c r="G18" s="165"/>
      <c r="H18" s="165"/>
      <c r="I18" s="165"/>
      <c r="K18" s="362"/>
      <c r="L18" s="362"/>
      <c r="M18" s="361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95"/>
      <c r="AD18" s="165"/>
      <c r="AE18" s="243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</row>
  </sheetData>
  <mergeCells count="2">
    <mergeCell ref="P3:U3"/>
    <mergeCell ref="Y3:AA3"/>
  </mergeCells>
  <conditionalFormatting sqref="E5:E7">
    <cfRule type="notContainsBlanks" dxfId="38" priority="16">
      <formula>LEN(TRIM(E5))&gt;0</formula>
    </cfRule>
  </conditionalFormatting>
  <conditionalFormatting sqref="F5:F7">
    <cfRule type="notContainsBlanks" dxfId="37" priority="15">
      <formula>LEN(TRIM(F5))&gt;0</formula>
    </cfRule>
  </conditionalFormatting>
  <conditionalFormatting sqref="I5:I7">
    <cfRule type="expression" dxfId="36" priority="11">
      <formula>ISTEXT(I5)</formula>
    </cfRule>
    <cfRule type="notContainsBlanks" dxfId="35" priority="12">
      <formula>LEN(TRIM(I5))&gt;0</formula>
    </cfRule>
  </conditionalFormatting>
  <conditionalFormatting sqref="I5:I7">
    <cfRule type="containsBlanks" dxfId="34" priority="9">
      <formula>LEN(TRIM(I5))=0</formula>
    </cfRule>
    <cfRule type="expression" dxfId="33" priority="10">
      <formula>H5&lt;&gt;I5</formula>
    </cfRule>
  </conditionalFormatting>
  <conditionalFormatting sqref="J5:J7">
    <cfRule type="expression" dxfId="32" priority="5">
      <formula>ISTEXT(J5)</formula>
    </cfRule>
    <cfRule type="notContainsBlanks" dxfId="31" priority="6">
      <formula>LEN(TRIM(J5))&gt;0</formula>
    </cfRule>
  </conditionalFormatting>
  <conditionalFormatting sqref="K5:K7">
    <cfRule type="notContainsBlanks" dxfId="30" priority="4">
      <formula>LEN(TRIM(K5))&gt;0</formula>
    </cfRule>
  </conditionalFormatting>
  <conditionalFormatting sqref="K5:K7">
    <cfRule type="expression" dxfId="29" priority="3">
      <formula>ISTEXT(K5)</formula>
    </cfRule>
  </conditionalFormatting>
  <conditionalFormatting sqref="L5:L7">
    <cfRule type="expression" dxfId="28" priority="1">
      <formula>ISTEXT(L5)</formula>
    </cfRule>
  </conditionalFormatting>
  <conditionalFormatting sqref="L5:L7">
    <cfRule type="notContainsBlanks" dxfId="27" priority="2">
      <formula>LEN(TRIM(L5))&gt;0</formula>
    </cfRule>
  </conditionalFormatting>
  <dataValidations count="4">
    <dataValidation allowBlank="1" showErrorMessage="1" promptTitle="DECIMAL PLACE WARNING:" prompt="Maximum number of numbers to the right of any decimal place can be 4._x000a__x000a_Example 1.2345 and NOT 1.23456" sqref="J5:J7"/>
    <dataValidation type="list" allowBlank="1" showErrorMessage="1" errorTitle="DATA ENTRY ERROR!" error="Only values from the drop-down menu may be selected._x000a__x000a_Click CANCEL and re-attempt." sqref="F5:F7">
      <formula1>lu_m_life</formula1>
    </dataValidation>
    <dataValidation type="decimal" operator="greaterThan" allowBlank="1" showInputMessage="1" showErrorMessage="1" errorTitle="Overhead" error="Overhead must be greater than zero." sqref="O6:O7">
      <formula1>0</formula1>
    </dataValidation>
    <dataValidation allowBlank="1" showErrorMessage="1" sqref="K5:L7"/>
  </dataValidations>
  <hyperlinks>
    <hyperlink ref="A1" location="'Gas CE'!A1" display="Rtn to Summary"/>
  </hyperlinks>
  <pageMargins left="0.39" right="0.52" top="0.75" bottom="0.75" header="0.3" footer="0.3"/>
  <pageSetup paperSize="3" scale="45" orientation="landscape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BT24"/>
  <sheetViews>
    <sheetView topLeftCell="E1" workbookViewId="0">
      <pane ySplit="4" topLeftCell="A5" activePane="bottomLeft" state="frozen"/>
      <selection activeCell="K25" sqref="K25"/>
      <selection pane="bottomLeft" activeCell="K25" sqref="K25"/>
    </sheetView>
  </sheetViews>
  <sheetFormatPr defaultColWidth="9.109375" defaultRowHeight="13.2"/>
  <cols>
    <col min="1" max="1" width="9.109375" style="195"/>
    <col min="2" max="2" width="12" style="165" customWidth="1"/>
    <col min="3" max="4" width="13.5546875" style="165" hidden="1" customWidth="1"/>
    <col min="5" max="5" width="45.44140625" style="165" customWidth="1"/>
    <col min="6" max="6" width="11.6640625" style="165" customWidth="1"/>
    <col min="7" max="7" width="13.33203125" style="165" customWidth="1"/>
    <col min="8" max="8" width="26.6640625" style="165" customWidth="1"/>
    <col min="9" max="9" width="11.44140625" style="165" customWidth="1"/>
    <col min="10" max="10" width="11.44140625" style="360" customWidth="1"/>
    <col min="11" max="11" width="11.44140625" style="362" customWidth="1"/>
    <col min="12" max="12" width="14" style="362" customWidth="1"/>
    <col min="13" max="13" width="15" style="361" customWidth="1"/>
    <col min="14" max="14" width="14.6640625" style="360" customWidth="1"/>
    <col min="15" max="15" width="16.44140625" style="165" customWidth="1"/>
    <col min="16" max="16" width="14.6640625" style="165" customWidth="1"/>
    <col min="17" max="17" width="13.109375" style="165" customWidth="1"/>
    <col min="18" max="18" width="14.5546875" style="165" customWidth="1"/>
    <col min="19" max="19" width="18.6640625" style="165" customWidth="1"/>
    <col min="20" max="21" width="14.6640625" style="165" customWidth="1"/>
    <col min="22" max="22" width="13.6640625" style="165" customWidth="1"/>
    <col min="23" max="24" width="14.109375" style="165" customWidth="1"/>
    <col min="25" max="25" width="18.33203125" style="165" customWidth="1"/>
    <col min="26" max="26" width="14.109375" style="165" customWidth="1"/>
    <col min="27" max="27" width="17" style="165" customWidth="1"/>
    <col min="28" max="28" width="18.33203125" style="165" customWidth="1"/>
    <col min="29" max="29" width="14.109375" style="195" customWidth="1"/>
    <col min="30" max="30" width="13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72" ht="26.4">
      <c r="A1" s="318" t="s">
        <v>206</v>
      </c>
      <c r="B1" s="243" t="s">
        <v>608</v>
      </c>
      <c r="C1" s="243"/>
      <c r="D1" s="243"/>
    </row>
    <row r="2" spans="1:72">
      <c r="B2" s="343" t="s">
        <v>176</v>
      </c>
      <c r="C2" s="343"/>
      <c r="D2" s="343"/>
      <c r="E2" s="344">
        <f>'Gas CE'!C2</f>
        <v>7.8E-2</v>
      </c>
    </row>
    <row r="3" spans="1:72" s="363" customFormat="1" ht="13.8" thickBot="1">
      <c r="A3" s="319"/>
      <c r="E3" s="77"/>
      <c r="F3" s="78"/>
      <c r="G3" s="78"/>
      <c r="H3" s="744"/>
      <c r="I3" s="78"/>
      <c r="J3" s="571"/>
      <c r="K3" s="521"/>
      <c r="L3" s="521"/>
      <c r="M3" s="521"/>
      <c r="N3" s="571"/>
      <c r="O3" s="78"/>
      <c r="P3" s="2432"/>
      <c r="Q3" s="2433"/>
      <c r="R3" s="2433"/>
      <c r="S3" s="2433"/>
      <c r="T3" s="2433"/>
      <c r="U3" s="2433"/>
      <c r="V3" s="744"/>
      <c r="W3" s="553"/>
      <c r="X3" s="553"/>
      <c r="Y3" s="2432"/>
      <c r="Z3" s="2432"/>
      <c r="AA3" s="2432"/>
      <c r="AB3" s="743"/>
      <c r="AC3" s="522"/>
      <c r="AD3" s="370"/>
      <c r="AF3" s="470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</row>
    <row r="4" spans="1:72" ht="39.6">
      <c r="A4" s="733"/>
      <c r="B4" s="456" t="s">
        <v>2</v>
      </c>
      <c r="C4" s="509" t="s">
        <v>215</v>
      </c>
      <c r="D4" s="509" t="s">
        <v>216</v>
      </c>
      <c r="E4" s="523" t="s">
        <v>161</v>
      </c>
      <c r="F4" s="524" t="s">
        <v>1</v>
      </c>
      <c r="G4" s="524" t="s">
        <v>95</v>
      </c>
      <c r="H4" s="525" t="s">
        <v>158</v>
      </c>
      <c r="I4" s="525" t="s">
        <v>40</v>
      </c>
      <c r="J4" s="572" t="s">
        <v>165</v>
      </c>
      <c r="K4" s="526" t="s">
        <v>45</v>
      </c>
      <c r="L4" s="526" t="s">
        <v>166</v>
      </c>
      <c r="M4" s="526" t="s">
        <v>46</v>
      </c>
      <c r="N4" s="572" t="s">
        <v>115</v>
      </c>
      <c r="O4" s="524" t="s">
        <v>159</v>
      </c>
      <c r="P4" s="527" t="s">
        <v>167</v>
      </c>
      <c r="Q4" s="527" t="s">
        <v>43</v>
      </c>
      <c r="R4" s="527" t="s">
        <v>44</v>
      </c>
      <c r="S4" s="527" t="s">
        <v>48</v>
      </c>
      <c r="T4" s="527" t="s">
        <v>9</v>
      </c>
      <c r="U4" s="527" t="s">
        <v>5</v>
      </c>
      <c r="V4" s="527" t="s">
        <v>164</v>
      </c>
      <c r="W4" s="527" t="s">
        <v>7</v>
      </c>
      <c r="X4" s="527" t="s">
        <v>157</v>
      </c>
      <c r="Y4" s="527" t="s">
        <v>10</v>
      </c>
      <c r="Z4" s="527" t="s">
        <v>11</v>
      </c>
      <c r="AA4" s="457" t="s">
        <v>163</v>
      </c>
      <c r="AB4" s="457" t="s">
        <v>116</v>
      </c>
      <c r="AC4" s="528" t="s">
        <v>117</v>
      </c>
      <c r="AD4" s="525" t="s">
        <v>6</v>
      </c>
    </row>
    <row r="5" spans="1:72" s="575" customFormat="1" ht="14.4">
      <c r="B5" s="461" t="s">
        <v>136</v>
      </c>
      <c r="C5" s="569"/>
      <c r="D5" s="570"/>
      <c r="E5" s="650" t="s">
        <v>556</v>
      </c>
      <c r="F5" s="650">
        <v>5</v>
      </c>
      <c r="G5" s="530">
        <f>N5/$N$14*F5</f>
        <v>2.5889600389073522</v>
      </c>
      <c r="H5" s="39" t="s">
        <v>114</v>
      </c>
      <c r="I5" s="904">
        <v>1597</v>
      </c>
      <c r="J5" s="814">
        <v>32</v>
      </c>
      <c r="K5" s="732">
        <v>9.5</v>
      </c>
      <c r="L5" s="732">
        <v>9.5</v>
      </c>
      <c r="M5" s="347">
        <f t="shared" ref="M5:M13" si="0">IF(L5&gt;K5,L5-K5,0)</f>
        <v>0</v>
      </c>
      <c r="N5" s="577">
        <f t="shared" ref="N5:N13" si="1">J5*I5</f>
        <v>51104</v>
      </c>
      <c r="O5" s="550"/>
      <c r="P5" s="905"/>
      <c r="Q5" s="549"/>
      <c r="R5" s="549">
        <f t="shared" ref="R5:R13" si="2">M5*I5</f>
        <v>0</v>
      </c>
      <c r="S5" s="549">
        <f>L5*I5</f>
        <v>15171.5</v>
      </c>
      <c r="T5" s="549"/>
      <c r="U5" s="549"/>
      <c r="V5" s="549"/>
      <c r="W5" s="816">
        <v>522490.49</v>
      </c>
      <c r="X5" s="549">
        <f t="shared" ref="X5" si="3">V5/(1+$E$2)^1</f>
        <v>0</v>
      </c>
      <c r="Y5" s="549">
        <f t="shared" ref="Y5" si="4">U5/(1+$E$2)^1</f>
        <v>0</v>
      </c>
      <c r="Z5" s="549">
        <f t="shared" ref="Z5:Z13" si="5">W5/(1+$E$2)^1</f>
        <v>484685.05565862707</v>
      </c>
      <c r="AA5" s="549">
        <f>IF(N5=0,0,(HLOOKUP(H5,GasAvoidedCosts!$C$7:$N$37,F5+1,FALSE)))</f>
        <v>2.0406673831505868</v>
      </c>
      <c r="AB5" s="549">
        <f t="shared" ref="AB5:AB13" si="6">AA5*N5</f>
        <v>104286.26594852759</v>
      </c>
      <c r="AC5" s="535" t="str">
        <f t="shared" ref="AC5" si="7">IFERROR((AB5)/X5,"")</f>
        <v/>
      </c>
      <c r="AD5" s="535" t="str">
        <f t="shared" ref="AD5" si="8">IFERROR((AB5+Z5)/Y5,"")</f>
        <v/>
      </c>
    </row>
    <row r="6" spans="1:72" s="575" customFormat="1" ht="14.4">
      <c r="B6" s="461" t="s">
        <v>731</v>
      </c>
      <c r="C6" s="569"/>
      <c r="D6" s="570"/>
      <c r="E6" s="650" t="s">
        <v>726</v>
      </c>
      <c r="F6" s="650">
        <v>5</v>
      </c>
      <c r="G6" s="530">
        <f t="shared" ref="G6:G13" si="9">N6/$N$14*F6</f>
        <v>8.1056983059090548E-3</v>
      </c>
      <c r="H6" s="39" t="s">
        <v>114</v>
      </c>
      <c r="I6" s="904">
        <v>5</v>
      </c>
      <c r="J6" s="814">
        <v>32</v>
      </c>
      <c r="K6" s="732">
        <v>5</v>
      </c>
      <c r="L6" s="732">
        <v>5</v>
      </c>
      <c r="M6" s="347">
        <f t="shared" si="0"/>
        <v>0</v>
      </c>
      <c r="N6" s="577">
        <f t="shared" si="1"/>
        <v>160</v>
      </c>
      <c r="O6" s="550"/>
      <c r="P6" s="905"/>
      <c r="Q6" s="549"/>
      <c r="R6" s="549">
        <f t="shared" si="2"/>
        <v>0</v>
      </c>
      <c r="S6" s="549">
        <f t="shared" ref="S6:S13" si="10">L6*I6</f>
        <v>25</v>
      </c>
      <c r="T6" s="549"/>
      <c r="U6" s="549"/>
      <c r="V6" s="549"/>
      <c r="W6" s="816">
        <v>1635.85</v>
      </c>
      <c r="X6" s="549"/>
      <c r="Y6" s="549"/>
      <c r="Z6" s="549">
        <f t="shared" si="5"/>
        <v>1517.4860853432281</v>
      </c>
      <c r="AA6" s="549">
        <f>IF(N6=0,0,(HLOOKUP(H6,GasAvoidedCosts!$C$7:$N$37,F6+1,FALSE)))</f>
        <v>2.0406673831505868</v>
      </c>
      <c r="AB6" s="549">
        <f t="shared" si="6"/>
        <v>326.50678130409392</v>
      </c>
      <c r="AC6" s="535"/>
      <c r="AD6" s="535"/>
    </row>
    <row r="7" spans="1:72" s="575" customFormat="1" ht="14.4">
      <c r="B7" s="461" t="s">
        <v>732</v>
      </c>
      <c r="C7" s="569"/>
      <c r="D7" s="570"/>
      <c r="E7" s="650" t="s">
        <v>727</v>
      </c>
      <c r="F7" s="650">
        <v>5</v>
      </c>
      <c r="G7" s="530">
        <f t="shared" si="9"/>
        <v>0.15887168679581745</v>
      </c>
      <c r="H7" s="39" t="s">
        <v>114</v>
      </c>
      <c r="I7" s="904">
        <v>98</v>
      </c>
      <c r="J7" s="814">
        <v>32</v>
      </c>
      <c r="K7" s="732">
        <v>4.75</v>
      </c>
      <c r="L7" s="732">
        <v>4.75</v>
      </c>
      <c r="M7" s="347">
        <f t="shared" si="0"/>
        <v>0</v>
      </c>
      <c r="N7" s="577">
        <f t="shared" si="1"/>
        <v>3136</v>
      </c>
      <c r="O7" s="550"/>
      <c r="P7" s="905"/>
      <c r="Q7" s="549"/>
      <c r="R7" s="549">
        <f t="shared" si="2"/>
        <v>0</v>
      </c>
      <c r="S7" s="549">
        <f t="shared" si="10"/>
        <v>465.5</v>
      </c>
      <c r="T7" s="549"/>
      <c r="U7" s="549"/>
      <c r="V7" s="549"/>
      <c r="W7" s="816">
        <v>32062.66</v>
      </c>
      <c r="X7" s="549"/>
      <c r="Y7" s="549"/>
      <c r="Z7" s="549">
        <f t="shared" si="5"/>
        <v>29742.727272727272</v>
      </c>
      <c r="AA7" s="549">
        <f>IF(N7=0,0,(HLOOKUP(H7,GasAvoidedCosts!$C$7:$N$37,F7+1,FALSE)))</f>
        <v>2.0406673831505868</v>
      </c>
      <c r="AB7" s="549">
        <f t="shared" si="6"/>
        <v>6399.5329135602406</v>
      </c>
      <c r="AC7" s="535"/>
      <c r="AD7" s="535"/>
    </row>
    <row r="8" spans="1:72" s="575" customFormat="1" ht="14.4">
      <c r="B8" s="461" t="s">
        <v>733</v>
      </c>
      <c r="C8" s="569"/>
      <c r="D8" s="570"/>
      <c r="E8" s="650" t="s">
        <v>728</v>
      </c>
      <c r="F8" s="650">
        <v>5</v>
      </c>
      <c r="G8" s="530">
        <f t="shared" si="9"/>
        <v>9.7268379670908643E-3</v>
      </c>
      <c r="H8" s="39" t="s">
        <v>114</v>
      </c>
      <c r="I8" s="904">
        <v>6</v>
      </c>
      <c r="J8" s="814">
        <v>32</v>
      </c>
      <c r="K8" s="732">
        <v>2.5</v>
      </c>
      <c r="L8" s="732">
        <v>2.5</v>
      </c>
      <c r="M8" s="347">
        <f t="shared" si="0"/>
        <v>0</v>
      </c>
      <c r="N8" s="577">
        <f t="shared" si="1"/>
        <v>192</v>
      </c>
      <c r="O8" s="550"/>
      <c r="P8" s="905"/>
      <c r="Q8" s="549"/>
      <c r="R8" s="549">
        <f t="shared" si="2"/>
        <v>0</v>
      </c>
      <c r="S8" s="549">
        <f t="shared" si="10"/>
        <v>15</v>
      </c>
      <c r="T8" s="549"/>
      <c r="U8" s="549"/>
      <c r="V8" s="549"/>
      <c r="W8" s="816">
        <v>1963.02</v>
      </c>
      <c r="X8" s="549"/>
      <c r="Y8" s="549"/>
      <c r="Z8" s="549">
        <f t="shared" si="5"/>
        <v>1820.9833024118736</v>
      </c>
      <c r="AA8" s="549">
        <f>IF(N8=0,0,(HLOOKUP(H8,GasAvoidedCosts!$C$7:$N$37,F8+1,FALSE)))</f>
        <v>2.0406673831505868</v>
      </c>
      <c r="AB8" s="549">
        <f t="shared" si="6"/>
        <v>391.80813756491267</v>
      </c>
      <c r="AC8" s="535"/>
      <c r="AD8" s="535"/>
    </row>
    <row r="9" spans="1:72" s="575" customFormat="1" ht="14.4">
      <c r="B9" s="461" t="s">
        <v>734</v>
      </c>
      <c r="C9" s="569"/>
      <c r="D9" s="570"/>
      <c r="E9" s="650" t="s">
        <v>557</v>
      </c>
      <c r="F9" s="650">
        <v>10</v>
      </c>
      <c r="G9" s="530">
        <f t="shared" si="9"/>
        <v>3.5249655507821998</v>
      </c>
      <c r="H9" s="39" t="s">
        <v>114</v>
      </c>
      <c r="I9" s="904">
        <v>3479</v>
      </c>
      <c r="J9" s="814">
        <v>10</v>
      </c>
      <c r="K9" s="732">
        <v>41</v>
      </c>
      <c r="L9" s="732">
        <v>41</v>
      </c>
      <c r="M9" s="347">
        <f t="shared" si="0"/>
        <v>0</v>
      </c>
      <c r="N9" s="577">
        <f t="shared" si="1"/>
        <v>34790</v>
      </c>
      <c r="O9" s="550"/>
      <c r="P9" s="905"/>
      <c r="Q9" s="549"/>
      <c r="R9" s="549">
        <f t="shared" si="2"/>
        <v>0</v>
      </c>
      <c r="S9" s="549">
        <f t="shared" si="10"/>
        <v>142639</v>
      </c>
      <c r="T9" s="549"/>
      <c r="U9" s="549"/>
      <c r="V9" s="549"/>
      <c r="W9" s="816">
        <v>0</v>
      </c>
      <c r="X9" s="549"/>
      <c r="Y9" s="549"/>
      <c r="Z9" s="549">
        <f t="shared" si="5"/>
        <v>0</v>
      </c>
      <c r="AA9" s="549">
        <f>IF(N9=0,0,(HLOOKUP(H9,GasAvoidedCosts!$C$7:$N$37,F9+1,FALSE)))</f>
        <v>4.0666937400716368</v>
      </c>
      <c r="AB9" s="549">
        <f t="shared" si="6"/>
        <v>141480.27521709225</v>
      </c>
      <c r="AC9" s="535"/>
      <c r="AD9" s="535"/>
    </row>
    <row r="10" spans="1:72" s="575" customFormat="1" ht="14.4">
      <c r="B10" s="461" t="s">
        <v>735</v>
      </c>
      <c r="C10" s="569"/>
      <c r="D10" s="570"/>
      <c r="E10" s="650" t="s">
        <v>558</v>
      </c>
      <c r="F10" s="650">
        <v>10</v>
      </c>
      <c r="G10" s="530">
        <f t="shared" si="9"/>
        <v>0.87338899246170054</v>
      </c>
      <c r="H10" s="39" t="s">
        <v>114</v>
      </c>
      <c r="I10" s="904">
        <v>862</v>
      </c>
      <c r="J10" s="814">
        <v>10</v>
      </c>
      <c r="K10" s="732">
        <v>34.5</v>
      </c>
      <c r="L10" s="732">
        <v>34.5</v>
      </c>
      <c r="M10" s="347">
        <f t="shared" si="0"/>
        <v>0</v>
      </c>
      <c r="N10" s="577">
        <f t="shared" si="1"/>
        <v>8620</v>
      </c>
      <c r="O10" s="550"/>
      <c r="P10" s="905"/>
      <c r="Q10" s="549"/>
      <c r="R10" s="549">
        <f t="shared" si="2"/>
        <v>0</v>
      </c>
      <c r="S10" s="549">
        <f t="shared" si="10"/>
        <v>29739</v>
      </c>
      <c r="T10" s="549"/>
      <c r="U10" s="549"/>
      <c r="V10" s="549"/>
      <c r="W10" s="816">
        <v>0</v>
      </c>
      <c r="X10" s="549"/>
      <c r="Y10" s="549"/>
      <c r="Z10" s="549">
        <f t="shared" si="5"/>
        <v>0</v>
      </c>
      <c r="AA10" s="549">
        <f>IF(N10=0,0,(HLOOKUP(H10,GasAvoidedCosts!$C$7:$N$37,F10+1,FALSE)))</f>
        <v>4.0666937400716368</v>
      </c>
      <c r="AB10" s="549">
        <f t="shared" si="6"/>
        <v>35054.900039417509</v>
      </c>
      <c r="AC10" s="535"/>
      <c r="AD10" s="535"/>
    </row>
    <row r="11" spans="1:72" s="575" customFormat="1" ht="14.4">
      <c r="B11" s="461" t="s">
        <v>736</v>
      </c>
      <c r="C11" s="569"/>
      <c r="D11" s="570"/>
      <c r="E11" s="650" t="s">
        <v>555</v>
      </c>
      <c r="F11" s="650">
        <v>5</v>
      </c>
      <c r="G11" s="530">
        <f t="shared" si="9"/>
        <v>2.9535138202156117E-2</v>
      </c>
      <c r="H11" s="39" t="s">
        <v>114</v>
      </c>
      <c r="I11" s="904">
        <v>11</v>
      </c>
      <c r="J11" s="814">
        <v>53</v>
      </c>
      <c r="K11" s="732">
        <v>129</v>
      </c>
      <c r="L11" s="732">
        <v>129</v>
      </c>
      <c r="M11" s="347">
        <f t="shared" si="0"/>
        <v>0</v>
      </c>
      <c r="N11" s="577">
        <f t="shared" si="1"/>
        <v>583</v>
      </c>
      <c r="O11" s="550"/>
      <c r="P11" s="905"/>
      <c r="Q11" s="549"/>
      <c r="R11" s="549">
        <f t="shared" si="2"/>
        <v>0</v>
      </c>
      <c r="S11" s="549">
        <f t="shared" si="10"/>
        <v>1419</v>
      </c>
      <c r="T11" s="549"/>
      <c r="U11" s="549"/>
      <c r="V11" s="549"/>
      <c r="W11" s="816">
        <v>2528.6799999999998</v>
      </c>
      <c r="X11" s="549"/>
      <c r="Y11" s="549"/>
      <c r="Z11" s="549">
        <f t="shared" si="5"/>
        <v>2345.7142857142853</v>
      </c>
      <c r="AA11" s="549">
        <f>IF(N11=0,0,(HLOOKUP(H11,GasAvoidedCosts!$C$7:$N$37,F11+1,FALSE)))</f>
        <v>2.0406673831505868</v>
      </c>
      <c r="AB11" s="549">
        <f t="shared" si="6"/>
        <v>1189.7090843767921</v>
      </c>
      <c r="AC11" s="535"/>
      <c r="AD11" s="535"/>
    </row>
    <row r="12" spans="1:72" s="575" customFormat="1" ht="14.4">
      <c r="B12" s="461" t="s">
        <v>737</v>
      </c>
      <c r="C12" s="569"/>
      <c r="D12" s="570"/>
      <c r="E12" s="650" t="s">
        <v>729</v>
      </c>
      <c r="F12" s="650">
        <v>5</v>
      </c>
      <c r="G12" s="530">
        <f t="shared" si="9"/>
        <v>2.9383156358920321E-3</v>
      </c>
      <c r="H12" s="39" t="s">
        <v>114</v>
      </c>
      <c r="I12" s="904">
        <v>1</v>
      </c>
      <c r="J12" s="814">
        <v>58</v>
      </c>
      <c r="K12" s="732">
        <v>58.5</v>
      </c>
      <c r="L12" s="732">
        <v>58.5</v>
      </c>
      <c r="M12" s="347">
        <f t="shared" si="0"/>
        <v>0</v>
      </c>
      <c r="N12" s="577">
        <f t="shared" si="1"/>
        <v>58</v>
      </c>
      <c r="O12" s="550"/>
      <c r="P12" s="905"/>
      <c r="Q12" s="549"/>
      <c r="R12" s="549">
        <f t="shared" si="2"/>
        <v>0</v>
      </c>
      <c r="S12" s="549">
        <f t="shared" si="10"/>
        <v>58.5</v>
      </c>
      <c r="T12" s="549"/>
      <c r="U12" s="549"/>
      <c r="V12" s="549"/>
      <c r="W12" s="816">
        <v>229.88</v>
      </c>
      <c r="X12" s="549"/>
      <c r="Y12" s="549"/>
      <c r="Z12" s="549">
        <f t="shared" si="5"/>
        <v>213.24675324675323</v>
      </c>
      <c r="AA12" s="549">
        <f>IF(N12=0,0,(HLOOKUP(H12,GasAvoidedCosts!$C$7:$N$37,F12+1,FALSE)))</f>
        <v>2.0406673831505868</v>
      </c>
      <c r="AB12" s="549">
        <f t="shared" si="6"/>
        <v>118.35870822273404</v>
      </c>
      <c r="AC12" s="535"/>
      <c r="AD12" s="535"/>
    </row>
    <row r="13" spans="1:72" s="575" customFormat="1" ht="14.4">
      <c r="B13" s="461" t="s">
        <v>738</v>
      </c>
      <c r="C13" s="569"/>
      <c r="D13" s="570"/>
      <c r="E13" s="650" t="s">
        <v>730</v>
      </c>
      <c r="F13" s="650">
        <v>5</v>
      </c>
      <c r="G13" s="530">
        <f t="shared" si="9"/>
        <v>2.6850125638323745E-3</v>
      </c>
      <c r="H13" s="39" t="s">
        <v>114</v>
      </c>
      <c r="I13" s="904">
        <v>1</v>
      </c>
      <c r="J13" s="814">
        <v>53</v>
      </c>
      <c r="K13" s="732">
        <v>64.5</v>
      </c>
      <c r="L13" s="732">
        <v>64.5</v>
      </c>
      <c r="M13" s="347">
        <f t="shared" si="0"/>
        <v>0</v>
      </c>
      <c r="N13" s="577">
        <f t="shared" si="1"/>
        <v>53</v>
      </c>
      <c r="O13" s="550"/>
      <c r="P13" s="905"/>
      <c r="Q13" s="549"/>
      <c r="R13" s="549">
        <f t="shared" si="2"/>
        <v>0</v>
      </c>
      <c r="S13" s="549">
        <f t="shared" si="10"/>
        <v>64.5</v>
      </c>
      <c r="T13" s="549"/>
      <c r="U13" s="549"/>
      <c r="V13" s="549"/>
      <c r="W13" s="816">
        <v>229.88</v>
      </c>
      <c r="X13" s="549"/>
      <c r="Y13" s="549"/>
      <c r="Z13" s="549">
        <f t="shared" si="5"/>
        <v>213.24675324675323</v>
      </c>
      <c r="AA13" s="549">
        <f>IF(N13=0,0,(HLOOKUP(H13,GasAvoidedCosts!$C$7:$N$37,F13+1,FALSE)))</f>
        <v>2.0406673831505868</v>
      </c>
      <c r="AB13" s="549">
        <f t="shared" si="6"/>
        <v>108.1553713069811</v>
      </c>
      <c r="AC13" s="535"/>
      <c r="AD13" s="535"/>
    </row>
    <row r="14" spans="1:72" s="499" customFormat="1" ht="14.4" thickBot="1">
      <c r="A14" s="376"/>
      <c r="B14" s="538"/>
      <c r="C14" s="539"/>
      <c r="D14" s="539"/>
      <c r="E14" s="540" t="s">
        <v>559</v>
      </c>
      <c r="F14" s="540"/>
      <c r="G14" s="540">
        <f>SUM(G5:G13)</f>
        <v>7.1991772716219513</v>
      </c>
      <c r="H14" s="578"/>
      <c r="I14" s="540"/>
      <c r="J14" s="579"/>
      <c r="K14" s="540"/>
      <c r="L14" s="540">
        <f>SUM(L5:L13)</f>
        <v>349.25</v>
      </c>
      <c r="M14" s="540">
        <f>SUM(M5:M13)</f>
        <v>0</v>
      </c>
      <c r="N14" s="540">
        <f>SUM(N5:N13)</f>
        <v>98696</v>
      </c>
      <c r="O14" s="540"/>
      <c r="P14" s="540">
        <v>14944.25</v>
      </c>
      <c r="Q14" s="540">
        <v>12227.34</v>
      </c>
      <c r="R14" s="540">
        <f>SUM(R5:R13)</f>
        <v>0</v>
      </c>
      <c r="S14" s="540">
        <f>SUM(S5:S13)</f>
        <v>189597</v>
      </c>
      <c r="T14" s="540">
        <f>SUM(T5:T13)</f>
        <v>0</v>
      </c>
      <c r="U14" s="463">
        <f>P14+Q14</f>
        <v>27171.59</v>
      </c>
      <c r="V14" s="463">
        <f>U14+T14+R14</f>
        <v>27171.59</v>
      </c>
      <c r="W14" s="540">
        <f>SUM(W5:W13)</f>
        <v>561140.46000000008</v>
      </c>
      <c r="X14" s="463">
        <f t="shared" ref="X14:Y14" si="11">U14/(1+$E$2)^1</f>
        <v>25205.556586270872</v>
      </c>
      <c r="Y14" s="463">
        <f t="shared" si="11"/>
        <v>25205.556586270872</v>
      </c>
      <c r="Z14" s="540">
        <f>SUM(Z5:Z13)</f>
        <v>520538.46011131722</v>
      </c>
      <c r="AA14" s="540"/>
      <c r="AB14" s="540">
        <f>SUM(AB5:AB13)</f>
        <v>289355.51220137312</v>
      </c>
      <c r="AC14" s="580">
        <f>(AB14)/X14</f>
        <v>11.47983029896595</v>
      </c>
      <c r="AD14" s="546">
        <f>(AB14+Z14)/Y14</f>
        <v>32.131564702436634</v>
      </c>
      <c r="AF14" s="376"/>
      <c r="AG14" s="376"/>
      <c r="AH14" s="376"/>
      <c r="AI14" s="376"/>
      <c r="AJ14" s="376"/>
      <c r="AK14" s="376"/>
      <c r="AL14" s="376"/>
      <c r="AM14" s="376"/>
      <c r="AN14" s="376"/>
      <c r="AO14" s="376"/>
      <c r="AP14" s="376"/>
      <c r="AQ14" s="376"/>
      <c r="AR14" s="376"/>
      <c r="AS14" s="376"/>
      <c r="AT14" s="376"/>
      <c r="AU14" s="376"/>
      <c r="AV14" s="376"/>
      <c r="AW14" s="376"/>
      <c r="AX14" s="376"/>
      <c r="AY14" s="376"/>
      <c r="AZ14" s="376"/>
      <c r="BA14" s="376"/>
      <c r="BB14" s="376"/>
      <c r="BC14" s="376"/>
      <c r="BD14" s="376"/>
      <c r="BE14" s="376"/>
      <c r="BF14" s="376"/>
      <c r="BG14" s="376"/>
      <c r="BH14" s="376"/>
      <c r="BI14" s="376"/>
      <c r="BJ14" s="376"/>
      <c r="BK14" s="376"/>
      <c r="BL14" s="376"/>
      <c r="BM14" s="376"/>
      <c r="BN14" s="376"/>
      <c r="BO14" s="376"/>
      <c r="BP14" s="376"/>
      <c r="BQ14" s="376"/>
      <c r="BR14" s="376"/>
      <c r="BS14" s="376"/>
      <c r="BT14" s="376"/>
    </row>
    <row r="19" spans="1:72">
      <c r="E19" s="576"/>
    </row>
    <row r="22" spans="1:72" s="360" customFormat="1">
      <c r="A22" s="195"/>
      <c r="B22" s="165"/>
      <c r="C22" s="165"/>
      <c r="D22" s="165"/>
      <c r="E22" s="165"/>
      <c r="F22" s="165"/>
      <c r="G22" s="165"/>
      <c r="H22" s="165"/>
      <c r="I22" s="165"/>
      <c r="K22" s="362"/>
      <c r="L22" s="362"/>
      <c r="M22" s="361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95"/>
      <c r="AD22" s="165"/>
      <c r="AE22" s="243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  <c r="BM22" s="195"/>
      <c r="BN22" s="195"/>
      <c r="BO22" s="195"/>
      <c r="BP22" s="195"/>
      <c r="BQ22" s="195"/>
      <c r="BR22" s="195"/>
      <c r="BS22" s="195"/>
      <c r="BT22" s="195"/>
    </row>
    <row r="23" spans="1:72" s="360" customFormat="1">
      <c r="A23" s="195"/>
      <c r="B23" s="165"/>
      <c r="C23" s="165"/>
      <c r="D23" s="165"/>
      <c r="E23" s="165"/>
      <c r="F23" s="165"/>
      <c r="G23" s="165"/>
      <c r="H23" s="165"/>
      <c r="I23" s="165"/>
      <c r="K23" s="362"/>
      <c r="L23" s="362"/>
      <c r="M23" s="361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95"/>
      <c r="AD23" s="165"/>
      <c r="AE23" s="243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195"/>
      <c r="BQ23" s="195"/>
      <c r="BR23" s="195"/>
      <c r="BS23" s="195"/>
      <c r="BT23" s="195"/>
    </row>
    <row r="24" spans="1:72" s="360" customFormat="1">
      <c r="A24" s="195"/>
      <c r="B24" s="165"/>
      <c r="C24" s="165"/>
      <c r="D24" s="165"/>
      <c r="E24" s="165"/>
      <c r="F24" s="165"/>
      <c r="G24" s="165"/>
      <c r="H24" s="165"/>
      <c r="I24" s="165"/>
      <c r="K24" s="362"/>
      <c r="L24" s="362"/>
      <c r="M24" s="361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95"/>
      <c r="AD24" s="165"/>
      <c r="AE24" s="243"/>
      <c r="AF24" s="195"/>
      <c r="AG24" s="195"/>
      <c r="AH24" s="195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  <c r="BM24" s="195"/>
      <c r="BN24" s="195"/>
      <c r="BO24" s="195"/>
      <c r="BP24" s="195"/>
      <c r="BQ24" s="195"/>
      <c r="BR24" s="195"/>
      <c r="BS24" s="195"/>
      <c r="BT24" s="195"/>
    </row>
  </sheetData>
  <mergeCells count="2">
    <mergeCell ref="P3:U3"/>
    <mergeCell ref="Y3:AA3"/>
  </mergeCells>
  <conditionalFormatting sqref="W5:W13">
    <cfRule type="cellIs" dxfId="26" priority="33" operator="equal">
      <formula>"Error!"</formula>
    </cfRule>
  </conditionalFormatting>
  <conditionalFormatting sqref="J5:J13">
    <cfRule type="expression" dxfId="25" priority="26">
      <formula>ISTEXT(J5)</formula>
    </cfRule>
    <cfRule type="notContainsBlanks" dxfId="24" priority="27">
      <formula>LEN(TRIM(J5))&gt;0</formula>
    </cfRule>
  </conditionalFormatting>
  <conditionalFormatting sqref="E5:E13">
    <cfRule type="notContainsBlanks" dxfId="23" priority="15">
      <formula>LEN(TRIM(E5))&gt;0</formula>
    </cfRule>
  </conditionalFormatting>
  <conditionalFormatting sqref="F5:F13">
    <cfRule type="notContainsBlanks" dxfId="22" priority="13">
      <formula>LEN(TRIM(F5))&gt;0</formula>
    </cfRule>
  </conditionalFormatting>
  <conditionalFormatting sqref="I5:I13">
    <cfRule type="expression" dxfId="21" priority="9">
      <formula>ISTEXT(I5)</formula>
    </cfRule>
    <cfRule type="notContainsBlanks" dxfId="20" priority="10">
      <formula>LEN(TRIM(I5))&gt;0</formula>
    </cfRule>
  </conditionalFormatting>
  <conditionalFormatting sqref="I5:I13">
    <cfRule type="containsBlanks" dxfId="19" priority="7">
      <formula>LEN(TRIM(I5))=0</formula>
    </cfRule>
    <cfRule type="expression" dxfId="18" priority="8">
      <formula>H5&lt;&gt;I5</formula>
    </cfRule>
  </conditionalFormatting>
  <conditionalFormatting sqref="L5:L13">
    <cfRule type="expression" dxfId="17" priority="1">
      <formula>ISTEXT(L5)</formula>
    </cfRule>
  </conditionalFormatting>
  <conditionalFormatting sqref="K5:K13">
    <cfRule type="notContainsBlanks" dxfId="16" priority="4">
      <formula>LEN(TRIM(K5))&gt;0</formula>
    </cfRule>
  </conditionalFormatting>
  <conditionalFormatting sqref="K5:K13">
    <cfRule type="expression" dxfId="15" priority="3">
      <formula>ISTEXT(K5)</formula>
    </cfRule>
  </conditionalFormatting>
  <conditionalFormatting sqref="L5:L13">
    <cfRule type="notContainsBlanks" dxfId="14" priority="2">
      <formula>LEN(TRIM(L5))&gt;0</formula>
    </cfRule>
  </conditionalFormatting>
  <dataValidations count="4">
    <dataValidation allowBlank="1" showErrorMessage="1" sqref="K5:L13"/>
    <dataValidation type="decimal" operator="greaterThan" allowBlank="1" showInputMessage="1" showErrorMessage="1" errorTitle="Overhead" error="Overhead must be greater than zero." sqref="O5:O13">
      <formula1>0</formula1>
    </dataValidation>
    <dataValidation type="list" allowBlank="1" showErrorMessage="1" errorTitle="DATA ENTRY ERROR!" error="Only values from the drop-down menu may be selected._x000a__x000a_Click CANCEL and re-attempt." sqref="F5:F13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13"/>
  </dataValidations>
  <hyperlinks>
    <hyperlink ref="A1" location="'Gas CE'!A1" display="Rtn to Summary"/>
  </hyperlinks>
  <pageMargins left="0.39" right="0.52" top="0.75" bottom="0.75" header="0.3" footer="0.3"/>
  <pageSetup paperSize="3" scale="45" orientation="landscape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  <pageSetUpPr fitToPage="1"/>
  </sheetPr>
  <dimension ref="A1:BT16"/>
  <sheetViews>
    <sheetView workbookViewId="0">
      <pane xSplit="1" ySplit="1" topLeftCell="F2" activePane="bottomRight" state="frozen"/>
      <selection activeCell="K25" sqref="K25"/>
      <selection pane="topRight" activeCell="K25" sqref="K25"/>
      <selection pane="bottomLeft" activeCell="K25" sqref="K25"/>
      <selection pane="bottomRight" activeCell="K25" sqref="K25"/>
    </sheetView>
  </sheetViews>
  <sheetFormatPr defaultColWidth="9.109375" defaultRowHeight="13.2"/>
  <cols>
    <col min="1" max="1" width="9.109375" style="195"/>
    <col min="2" max="2" width="12" style="165" customWidth="1"/>
    <col min="3" max="4" width="13.5546875" style="165" hidden="1" customWidth="1"/>
    <col min="5" max="5" width="32.88671875" style="165" customWidth="1"/>
    <col min="6" max="6" width="11.6640625" style="165" customWidth="1"/>
    <col min="7" max="7" width="13.33203125" style="165" hidden="1" customWidth="1"/>
    <col min="8" max="8" width="26.6640625" style="165" customWidth="1"/>
    <col min="9" max="9" width="11.44140625" style="165" customWidth="1"/>
    <col min="10" max="10" width="11.44140625" style="360" customWidth="1"/>
    <col min="11" max="11" width="11.44140625" style="362" customWidth="1"/>
    <col min="12" max="12" width="14" style="362" customWidth="1"/>
    <col min="13" max="13" width="15" style="361" customWidth="1"/>
    <col min="14" max="14" width="14.6640625" style="360" customWidth="1"/>
    <col min="15" max="15" width="16.44140625" style="165" customWidth="1"/>
    <col min="16" max="16" width="14.6640625" style="165" customWidth="1"/>
    <col min="17" max="17" width="13.109375" style="165" customWidth="1"/>
    <col min="18" max="18" width="14.5546875" style="165" customWidth="1"/>
    <col min="19" max="19" width="18.6640625" style="165" customWidth="1"/>
    <col min="20" max="21" width="14.6640625" style="165" customWidth="1"/>
    <col min="22" max="22" width="13.6640625" style="165" customWidth="1"/>
    <col min="23" max="24" width="14.109375" style="165" customWidth="1"/>
    <col min="25" max="25" width="18.33203125" style="165" customWidth="1"/>
    <col min="26" max="26" width="14.109375" style="165" customWidth="1"/>
    <col min="27" max="27" width="17" style="165" customWidth="1"/>
    <col min="28" max="28" width="18.33203125" style="165" customWidth="1"/>
    <col min="29" max="29" width="14.109375" style="195" customWidth="1"/>
    <col min="30" max="30" width="13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72" ht="26.4">
      <c r="A1" s="318" t="s">
        <v>206</v>
      </c>
      <c r="B1" s="243" t="s">
        <v>606</v>
      </c>
      <c r="C1" s="243"/>
      <c r="D1" s="243"/>
    </row>
    <row r="2" spans="1:72">
      <c r="B2" s="343" t="s">
        <v>176</v>
      </c>
      <c r="C2" s="343"/>
      <c r="D2" s="343"/>
      <c r="E2" s="344">
        <f>'Gas CE'!C2</f>
        <v>7.8E-2</v>
      </c>
      <c r="O2" s="195"/>
    </row>
    <row r="3" spans="1:72" s="363" customFormat="1" ht="13.8" thickBot="1">
      <c r="A3" s="319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370"/>
      <c r="AF3" s="470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</row>
    <row r="4" spans="1:72" ht="39.6">
      <c r="B4" s="456" t="s">
        <v>2</v>
      </c>
      <c r="C4" s="509" t="s">
        <v>215</v>
      </c>
      <c r="D4" s="509" t="s">
        <v>216</v>
      </c>
      <c r="E4" s="523" t="s">
        <v>161</v>
      </c>
      <c r="F4" s="524" t="s">
        <v>1</v>
      </c>
      <c r="G4" s="524" t="s">
        <v>95</v>
      </c>
      <c r="H4" s="525" t="s">
        <v>158</v>
      </c>
      <c r="I4" s="525" t="s">
        <v>40</v>
      </c>
      <c r="J4" s="572" t="s">
        <v>165</v>
      </c>
      <c r="K4" s="526" t="s">
        <v>45</v>
      </c>
      <c r="L4" s="526" t="s">
        <v>166</v>
      </c>
      <c r="M4" s="526" t="s">
        <v>46</v>
      </c>
      <c r="N4" s="572" t="s">
        <v>115</v>
      </c>
      <c r="O4" s="524" t="s">
        <v>159</v>
      </c>
      <c r="P4" s="527" t="s">
        <v>167</v>
      </c>
      <c r="Q4" s="527" t="s">
        <v>43</v>
      </c>
      <c r="R4" s="527" t="s">
        <v>44</v>
      </c>
      <c r="S4" s="527" t="s">
        <v>48</v>
      </c>
      <c r="T4" s="527" t="s">
        <v>9</v>
      </c>
      <c r="U4" s="527" t="s">
        <v>5</v>
      </c>
      <c r="V4" s="527" t="s">
        <v>164</v>
      </c>
      <c r="W4" s="527" t="s">
        <v>7</v>
      </c>
      <c r="X4" s="527" t="s">
        <v>157</v>
      </c>
      <c r="Y4" s="527" t="s">
        <v>10</v>
      </c>
      <c r="Z4" s="527" t="s">
        <v>11</v>
      </c>
      <c r="AA4" s="457" t="s">
        <v>163</v>
      </c>
      <c r="AB4" s="457" t="s">
        <v>116</v>
      </c>
      <c r="AC4" s="528" t="s">
        <v>117</v>
      </c>
      <c r="AD4" s="525" t="s">
        <v>6</v>
      </c>
    </row>
    <row r="5" spans="1:72" s="574" customFormat="1">
      <c r="A5" s="195"/>
      <c r="B5" s="461" t="s">
        <v>136</v>
      </c>
      <c r="C5" s="567"/>
      <c r="D5" s="568"/>
      <c r="E5" s="793" t="s">
        <v>561</v>
      </c>
      <c r="F5" s="793">
        <v>15</v>
      </c>
      <c r="G5" s="530">
        <f>(N5/$N$9)*F5</f>
        <v>8.4712793733681462</v>
      </c>
      <c r="H5" s="853" t="s">
        <v>112</v>
      </c>
      <c r="I5" s="795">
        <v>2163</v>
      </c>
      <c r="J5" s="796">
        <v>1</v>
      </c>
      <c r="K5" s="797">
        <v>0</v>
      </c>
      <c r="L5" s="797">
        <v>0</v>
      </c>
      <c r="M5" s="347">
        <f t="shared" ref="M5:M7" si="0">IF(L5&gt;K5,L5-K5,0)</f>
        <v>0</v>
      </c>
      <c r="N5" s="573">
        <f>J5*I5</f>
        <v>2163</v>
      </c>
      <c r="O5" s="551"/>
      <c r="P5" s="549"/>
      <c r="Q5" s="549"/>
      <c r="R5" s="549">
        <f>M5*I5</f>
        <v>0</v>
      </c>
      <c r="S5" s="549"/>
      <c r="T5" s="549"/>
      <c r="U5" s="549"/>
      <c r="V5" s="549"/>
      <c r="W5" s="549">
        <v>0</v>
      </c>
      <c r="X5" s="549">
        <f>V5/(1+$E$2)^1</f>
        <v>0</v>
      </c>
      <c r="Y5" s="549">
        <f>U5/(1+$E$2)^1</f>
        <v>0</v>
      </c>
      <c r="Z5" s="549">
        <f>W5/(1+$E$2)^1</f>
        <v>0</v>
      </c>
      <c r="AA5" s="549">
        <f>IF(N5=0,0,(HLOOKUP(H5,GasAvoidedCosts!$C$7:$N$37,F5+1,FALSE)))</f>
        <v>7.6814516796451526</v>
      </c>
      <c r="AB5" s="549">
        <f>AA5*N5</f>
        <v>16614.979983072466</v>
      </c>
      <c r="AC5" s="535" t="str">
        <f>IFERROR((AB5)/X5,"")</f>
        <v/>
      </c>
      <c r="AD5" s="535" t="str">
        <f>IFERROR((AB5+Z5)/Y5,"")</f>
        <v/>
      </c>
    </row>
    <row r="6" spans="1:72" s="574" customFormat="1">
      <c r="A6" s="195"/>
      <c r="B6" s="461" t="s">
        <v>731</v>
      </c>
      <c r="C6" s="567"/>
      <c r="D6" s="568"/>
      <c r="E6" s="793" t="s">
        <v>560</v>
      </c>
      <c r="F6" s="793">
        <v>10</v>
      </c>
      <c r="G6" s="530"/>
      <c r="H6" s="853" t="s">
        <v>112</v>
      </c>
      <c r="I6" s="795">
        <v>803</v>
      </c>
      <c r="J6" s="796">
        <v>1</v>
      </c>
      <c r="K6" s="797">
        <v>0</v>
      </c>
      <c r="L6" s="797">
        <v>0</v>
      </c>
      <c r="M6" s="347">
        <f t="shared" si="0"/>
        <v>0</v>
      </c>
      <c r="N6" s="573">
        <f>J6*I6</f>
        <v>803</v>
      </c>
      <c r="O6" s="551"/>
      <c r="P6" s="549"/>
      <c r="Q6" s="549"/>
      <c r="R6" s="549">
        <f>M6*I6</f>
        <v>0</v>
      </c>
      <c r="S6" s="549">
        <f t="shared" ref="S6:S8" si="1">L6*I6</f>
        <v>0</v>
      </c>
      <c r="T6" s="549"/>
      <c r="U6" s="549"/>
      <c r="V6" s="549"/>
      <c r="W6" s="549">
        <v>0</v>
      </c>
      <c r="X6" s="549"/>
      <c r="Y6" s="549"/>
      <c r="Z6" s="549">
        <f>W6/(1+$E$2)^1</f>
        <v>0</v>
      </c>
      <c r="AA6" s="549">
        <f>IF(N6=0,0,(HLOOKUP(H6,GasAvoidedCosts!$C$7:$N$37,F6+1,FALSE)))</f>
        <v>5.5436473010834586</v>
      </c>
      <c r="AB6" s="549">
        <f>AA6*N6</f>
        <v>4451.5487827700172</v>
      </c>
      <c r="AC6" s="535"/>
      <c r="AD6" s="535"/>
    </row>
    <row r="7" spans="1:72" s="576" customFormat="1">
      <c r="A7" s="575"/>
      <c r="B7" s="461" t="s">
        <v>136</v>
      </c>
      <c r="C7" s="567"/>
      <c r="D7" s="568"/>
      <c r="E7" s="793" t="s">
        <v>562</v>
      </c>
      <c r="F7" s="793">
        <v>5</v>
      </c>
      <c r="G7" s="530">
        <f>(N7/$N$9)*F7</f>
        <v>1.0953002610966058</v>
      </c>
      <c r="H7" s="853" t="s">
        <v>112</v>
      </c>
      <c r="I7" s="795">
        <v>839</v>
      </c>
      <c r="J7" s="796">
        <v>1</v>
      </c>
      <c r="K7" s="797">
        <v>0</v>
      </c>
      <c r="L7" s="797">
        <v>0</v>
      </c>
      <c r="M7" s="347">
        <f t="shared" si="0"/>
        <v>0</v>
      </c>
      <c r="N7" s="573">
        <f t="shared" ref="N7" si="2">J7*I7</f>
        <v>839</v>
      </c>
      <c r="O7" s="550"/>
      <c r="P7" s="549"/>
      <c r="Q7" s="549"/>
      <c r="R7" s="549">
        <f>M7*I7</f>
        <v>0</v>
      </c>
      <c r="S7" s="549">
        <f t="shared" si="1"/>
        <v>0</v>
      </c>
      <c r="T7" s="549"/>
      <c r="U7" s="549"/>
      <c r="V7" s="549"/>
      <c r="W7" s="549">
        <v>0</v>
      </c>
      <c r="X7" s="549">
        <f>V7/(1+$E$2)^1</f>
        <v>0</v>
      </c>
      <c r="Y7" s="549">
        <f>U7/(1+$E$2)^1</f>
        <v>0</v>
      </c>
      <c r="Z7" s="549">
        <f>W7/(1+$E$2)^1</f>
        <v>0</v>
      </c>
      <c r="AA7" s="549">
        <f>IF(N7=0,0,(HLOOKUP(H7,GasAvoidedCosts!$C$7:$N$37,F7+1,FALSE)))</f>
        <v>2.8165460081550515</v>
      </c>
      <c r="AB7" s="549">
        <f>AA7*N7</f>
        <v>2363.082100842088</v>
      </c>
      <c r="AC7" s="535" t="str">
        <f t="shared" ref="AC7" si="3">IFERROR((AB7)/X7,"")</f>
        <v/>
      </c>
      <c r="AD7" s="535" t="str">
        <f t="shared" ref="AD7" si="4">IFERROR((AB7+Z7)/Y7,"")</f>
        <v/>
      </c>
      <c r="AF7" s="575"/>
      <c r="AG7" s="575"/>
      <c r="AH7" s="575"/>
      <c r="AI7" s="575"/>
      <c r="AJ7" s="575"/>
      <c r="AK7" s="575"/>
      <c r="AL7" s="575"/>
      <c r="AM7" s="575"/>
      <c r="AN7" s="575"/>
      <c r="AO7" s="575"/>
      <c r="AP7" s="575"/>
      <c r="AQ7" s="575"/>
      <c r="AR7" s="575"/>
      <c r="AS7" s="575"/>
      <c r="AT7" s="575"/>
      <c r="AU7" s="575"/>
      <c r="AV7" s="575"/>
      <c r="AW7" s="575"/>
      <c r="AX7" s="575"/>
      <c r="AY7" s="575"/>
      <c r="AZ7" s="575"/>
      <c r="BA7" s="575"/>
      <c r="BB7" s="575"/>
      <c r="BC7" s="575"/>
      <c r="BD7" s="575"/>
      <c r="BE7" s="575"/>
      <c r="BF7" s="575"/>
      <c r="BG7" s="575"/>
      <c r="BH7" s="575"/>
      <c r="BI7" s="575"/>
      <c r="BJ7" s="575"/>
      <c r="BK7" s="575"/>
      <c r="BL7" s="575"/>
      <c r="BM7" s="575"/>
      <c r="BN7" s="575"/>
      <c r="BO7" s="575"/>
      <c r="BP7" s="575"/>
      <c r="BQ7" s="575"/>
      <c r="BR7" s="575"/>
      <c r="BS7" s="575"/>
      <c r="BT7" s="575"/>
    </row>
    <row r="8" spans="1:72" s="576" customFormat="1">
      <c r="A8" s="575"/>
      <c r="B8" s="461" t="s">
        <v>136</v>
      </c>
      <c r="C8" s="567"/>
      <c r="D8" s="568"/>
      <c r="E8" s="793" t="s">
        <v>739</v>
      </c>
      <c r="F8" s="793">
        <v>15</v>
      </c>
      <c r="G8" s="530">
        <f>(N8/$N$9)*F8</f>
        <v>9.7911227154046987E-2</v>
      </c>
      <c r="H8" s="853" t="s">
        <v>112</v>
      </c>
      <c r="I8" s="795">
        <v>25</v>
      </c>
      <c r="J8" s="796">
        <v>1</v>
      </c>
      <c r="K8" s="797">
        <v>1</v>
      </c>
      <c r="L8" s="797">
        <v>1</v>
      </c>
      <c r="M8" s="347">
        <f t="shared" ref="M8" si="5">IF(L8&gt;K8,L8-K8,0)</f>
        <v>0</v>
      </c>
      <c r="N8" s="573">
        <f t="shared" ref="N8" si="6">J8*I8</f>
        <v>25</v>
      </c>
      <c r="O8" s="550"/>
      <c r="P8" s="549"/>
      <c r="Q8" s="549"/>
      <c r="R8" s="549">
        <f>M8*I8</f>
        <v>0</v>
      </c>
      <c r="S8" s="549">
        <f t="shared" si="1"/>
        <v>25</v>
      </c>
      <c r="T8" s="549"/>
      <c r="U8" s="549"/>
      <c r="V8" s="549"/>
      <c r="W8" s="549">
        <v>0</v>
      </c>
      <c r="X8" s="549">
        <f>V8/(1+$E$2)^1</f>
        <v>0</v>
      </c>
      <c r="Y8" s="549">
        <f>U8/(1+$E$2)^1</f>
        <v>0</v>
      </c>
      <c r="Z8" s="549">
        <f>W8/(1+$E$2)^1</f>
        <v>0</v>
      </c>
      <c r="AA8" s="549">
        <f>IF(N8=0,0,(HLOOKUP(H8,GasAvoidedCosts!$C$7:$N$37,F8+1,FALSE)))</f>
        <v>7.6814516796451526</v>
      </c>
      <c r="AB8" s="549">
        <f>AA8*N8</f>
        <v>192.03629199112882</v>
      </c>
      <c r="AC8" s="535" t="str">
        <f t="shared" ref="AC8" si="7">IFERROR((AB8)/X8,"")</f>
        <v/>
      </c>
      <c r="AD8" s="535" t="str">
        <f t="shared" ref="AD8" si="8">IFERROR((AB8+Z8)/Y8,"")</f>
        <v/>
      </c>
      <c r="AF8" s="575"/>
      <c r="AG8" s="575"/>
      <c r="AH8" s="575"/>
      <c r="AI8" s="575"/>
      <c r="AJ8" s="575"/>
      <c r="AK8" s="575"/>
      <c r="AL8" s="575"/>
      <c r="AM8" s="575"/>
      <c r="AN8" s="575"/>
      <c r="AO8" s="575"/>
      <c r="AP8" s="575"/>
      <c r="AQ8" s="575"/>
      <c r="AR8" s="575"/>
      <c r="AS8" s="575"/>
      <c r="AT8" s="575"/>
      <c r="AU8" s="575"/>
      <c r="AV8" s="575"/>
      <c r="AW8" s="575"/>
      <c r="AX8" s="575"/>
      <c r="AY8" s="575"/>
      <c r="AZ8" s="575"/>
      <c r="BA8" s="575"/>
      <c r="BB8" s="575"/>
      <c r="BC8" s="575"/>
      <c r="BD8" s="575"/>
      <c r="BE8" s="575"/>
      <c r="BF8" s="575"/>
      <c r="BG8" s="575"/>
      <c r="BH8" s="575"/>
      <c r="BI8" s="575"/>
      <c r="BJ8" s="575"/>
      <c r="BK8" s="575"/>
      <c r="BL8" s="575"/>
      <c r="BM8" s="575"/>
      <c r="BN8" s="575"/>
      <c r="BO8" s="575"/>
      <c r="BP8" s="575"/>
      <c r="BQ8" s="575"/>
      <c r="BR8" s="575"/>
      <c r="BS8" s="575"/>
      <c r="BT8" s="575"/>
    </row>
    <row r="9" spans="1:72" s="499" customFormat="1" ht="14.4" thickBot="1">
      <c r="A9" s="376"/>
      <c r="B9" s="538"/>
      <c r="C9" s="539"/>
      <c r="D9" s="539"/>
      <c r="E9" s="540" t="s">
        <v>563</v>
      </c>
      <c r="F9" s="540"/>
      <c r="G9" s="540">
        <f>SUM(G5:G8)</f>
        <v>9.6644908616187983</v>
      </c>
      <c r="H9" s="578"/>
      <c r="I9" s="540"/>
      <c r="J9" s="579"/>
      <c r="K9" s="540"/>
      <c r="L9" s="540"/>
      <c r="M9" s="542"/>
      <c r="N9" s="579">
        <f>SUM(N5:N8)</f>
        <v>3830</v>
      </c>
      <c r="O9" s="540"/>
      <c r="P9" s="540">
        <v>30810.62</v>
      </c>
      <c r="Q9" s="540">
        <v>10074.67</v>
      </c>
      <c r="R9" s="540">
        <f t="shared" ref="R9:T9" si="9">SUM(R5:R8)</f>
        <v>0</v>
      </c>
      <c r="S9" s="540">
        <f t="shared" si="9"/>
        <v>25</v>
      </c>
      <c r="T9" s="540">
        <f t="shared" si="9"/>
        <v>0</v>
      </c>
      <c r="U9" s="463">
        <f>T9+S9+P9</f>
        <v>30835.62</v>
      </c>
      <c r="V9" s="463">
        <f>P9+Q9</f>
        <v>40885.29</v>
      </c>
      <c r="W9" s="540">
        <f>SUM(W5:W8)</f>
        <v>0</v>
      </c>
      <c r="X9" s="463">
        <f t="shared" ref="X9:Y9" si="10">U9/(1+$E$2)^1</f>
        <v>28604.47124304267</v>
      </c>
      <c r="Y9" s="463">
        <f t="shared" si="10"/>
        <v>37926.985157699441</v>
      </c>
      <c r="Z9" s="540">
        <f>SUM(Z5:Z8)</f>
        <v>0</v>
      </c>
      <c r="AA9" s="540"/>
      <c r="AB9" s="540">
        <f>SUM(AB5:AB8)</f>
        <v>23621.647158675696</v>
      </c>
      <c r="AC9" s="580">
        <f>(AB9)/X9</f>
        <v>0.82580261519153508</v>
      </c>
      <c r="AD9" s="546">
        <f>(AB9+Z9)/Y9</f>
        <v>0.62281900500283605</v>
      </c>
      <c r="AF9" s="376"/>
      <c r="AG9" s="376"/>
      <c r="AH9" s="376"/>
      <c r="AI9" s="376"/>
      <c r="AJ9" s="376"/>
      <c r="AK9" s="376"/>
      <c r="AL9" s="376"/>
      <c r="AM9" s="376"/>
      <c r="AN9" s="376"/>
      <c r="AO9" s="376"/>
      <c r="AP9" s="376"/>
      <c r="AQ9" s="376"/>
      <c r="AR9" s="376"/>
      <c r="AS9" s="376"/>
      <c r="AT9" s="376"/>
      <c r="AU9" s="376"/>
      <c r="AV9" s="376"/>
      <c r="AW9" s="376"/>
      <c r="AX9" s="376"/>
      <c r="AY9" s="376"/>
      <c r="AZ9" s="376"/>
      <c r="BA9" s="376"/>
      <c r="BB9" s="376"/>
      <c r="BC9" s="376"/>
      <c r="BD9" s="376"/>
      <c r="BE9" s="376"/>
      <c r="BF9" s="376"/>
      <c r="BG9" s="376"/>
      <c r="BH9" s="376"/>
      <c r="BI9" s="376"/>
      <c r="BJ9" s="376"/>
      <c r="BK9" s="376"/>
      <c r="BL9" s="376"/>
      <c r="BM9" s="376"/>
      <c r="BN9" s="376"/>
      <c r="BO9" s="376"/>
      <c r="BP9" s="376"/>
      <c r="BQ9" s="376"/>
      <c r="BR9" s="376"/>
      <c r="BS9" s="376"/>
      <c r="BT9" s="376"/>
    </row>
    <row r="16" spans="1:72"/>
  </sheetData>
  <conditionalFormatting sqref="E5:E8">
    <cfRule type="notContainsBlanks" dxfId="13" priority="20">
      <formula>LEN(TRIM(E5))&gt;0</formula>
    </cfRule>
  </conditionalFormatting>
  <conditionalFormatting sqref="F5:F8">
    <cfRule type="notContainsBlanks" dxfId="12" priority="19">
      <formula>LEN(TRIM(F5))&gt;0</formula>
    </cfRule>
  </conditionalFormatting>
  <conditionalFormatting sqref="I5:I8">
    <cfRule type="expression" dxfId="11" priority="15">
      <formula>ISTEXT(I5)</formula>
    </cfRule>
    <cfRule type="notContainsBlanks" dxfId="10" priority="16">
      <formula>LEN(TRIM(I5))&gt;0</formula>
    </cfRule>
  </conditionalFormatting>
  <conditionalFormatting sqref="I5:I6">
    <cfRule type="containsBlanks" dxfId="9" priority="13">
      <formula>LEN(TRIM(I5))=0</formula>
    </cfRule>
    <cfRule type="expression" dxfId="8" priority="14">
      <formula>H5&lt;&gt;I5</formula>
    </cfRule>
  </conditionalFormatting>
  <conditionalFormatting sqref="I7:I8">
    <cfRule type="containsBlanks" dxfId="7" priority="11">
      <formula>LEN(TRIM(I7))=0</formula>
    </cfRule>
    <cfRule type="expression" dxfId="6" priority="12">
      <formula>H7&lt;&gt;I7</formula>
    </cfRule>
  </conditionalFormatting>
  <conditionalFormatting sqref="J5:J8">
    <cfRule type="expression" dxfId="5" priority="9">
      <formula>ISTEXT(J5)</formula>
    </cfRule>
    <cfRule type="notContainsBlanks" dxfId="4" priority="10">
      <formula>LEN(TRIM(J5))&gt;0</formula>
    </cfRule>
  </conditionalFormatting>
  <conditionalFormatting sqref="L5:L8">
    <cfRule type="expression" dxfId="3" priority="5">
      <formula>ISTEXT(L5)</formula>
    </cfRule>
  </conditionalFormatting>
  <conditionalFormatting sqref="K5:K8">
    <cfRule type="notContainsBlanks" dxfId="2" priority="8">
      <formula>LEN(TRIM(K5))&gt;0</formula>
    </cfRule>
  </conditionalFormatting>
  <conditionalFormatting sqref="K5:K8">
    <cfRule type="expression" dxfId="1" priority="7">
      <formula>ISTEXT(K5)</formula>
    </cfRule>
  </conditionalFormatting>
  <conditionalFormatting sqref="L5:L8">
    <cfRule type="notContainsBlanks" dxfId="0" priority="6">
      <formula>LEN(TRIM(L5))&gt;0</formula>
    </cfRule>
  </conditionalFormatting>
  <dataValidations count="4">
    <dataValidation allowBlank="1" showErrorMessage="1" promptTitle="DECIMAL PLACE WARNING:" prompt="Maximum number of numbers to the right of any decimal place can be 4._x000a__x000a_Example 1.2345 and NOT 1.23456" sqref="J5:J8"/>
    <dataValidation type="list" allowBlank="1" showErrorMessage="1" errorTitle="DATA ENTRY ERROR!" error="Only values from the drop-down menu may be selected._x000a__x000a_Click CANCEL and re-attempt." sqref="F5:F8">
      <formula1>lu_m_life</formula1>
    </dataValidation>
    <dataValidation type="decimal" operator="greaterThan" allowBlank="1" showInputMessage="1" showErrorMessage="1" errorTitle="Overhead" error="Overhead must be greater than zero." sqref="O7:O8">
      <formula1>0</formula1>
    </dataValidation>
    <dataValidation allowBlank="1" showErrorMessage="1" sqref="K5:L8"/>
  </dataValidations>
  <hyperlinks>
    <hyperlink ref="A1" location="'Gas CE'!A1" display="Rtn to Summary"/>
  </hyperlinks>
  <pageMargins left="0" right="0" top="0.75" bottom="0.75" header="0.3" footer="0.3"/>
  <pageSetup paperSize="17" scale="44" orientation="landscape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40"/>
  <sheetViews>
    <sheetView workbookViewId="0">
      <pane xSplit="1" ySplit="1" topLeftCell="B2" activePane="bottomRight" state="frozen"/>
      <selection pane="topRight"/>
      <selection pane="bottomLeft"/>
      <selection pane="bottomRight" activeCell="D7" sqref="D7"/>
    </sheetView>
  </sheetViews>
  <sheetFormatPr defaultRowHeight="13.2"/>
  <cols>
    <col min="1" max="1" width="9.109375" style="16"/>
    <col min="3" max="3" width="19.6640625" customWidth="1"/>
    <col min="4" max="4" width="19.88671875" customWidth="1"/>
    <col min="5" max="5" width="24" customWidth="1"/>
    <col min="6" max="6" width="20.88671875" customWidth="1"/>
    <col min="7" max="7" width="22.44140625" customWidth="1"/>
    <col min="8" max="15" width="13.33203125" customWidth="1"/>
    <col min="16" max="16" width="16.88671875" customWidth="1"/>
  </cols>
  <sheetData>
    <row r="1" spans="1:16" ht="52.8">
      <c r="A1" s="318" t="s">
        <v>321</v>
      </c>
    </row>
    <row r="2" spans="1:16" s="14" customFormat="1" ht="15.6">
      <c r="A2" s="317"/>
      <c r="B2" s="295" t="s">
        <v>250</v>
      </c>
      <c r="C2" s="1"/>
      <c r="D2" s="1"/>
      <c r="E2" s="1"/>
      <c r="F2" s="1"/>
      <c r="G2" s="1"/>
      <c r="H2" s="1"/>
      <c r="I2" s="1"/>
      <c r="J2" s="1"/>
      <c r="K2" s="1"/>
    </row>
    <row r="3" spans="1:16">
      <c r="A3" s="317"/>
      <c r="B3" s="1"/>
      <c r="C3" s="363" t="s">
        <v>962</v>
      </c>
      <c r="D3" s="1"/>
      <c r="E3" s="1"/>
      <c r="F3" s="1"/>
      <c r="G3" s="1"/>
      <c r="H3" s="1"/>
      <c r="I3" s="1"/>
      <c r="J3" s="1"/>
      <c r="K3" s="1"/>
      <c r="L3" s="14"/>
      <c r="M3" s="14"/>
      <c r="N3" s="14"/>
      <c r="O3" s="14"/>
      <c r="P3" s="14"/>
    </row>
    <row r="4" spans="1:16">
      <c r="A4" s="317"/>
      <c r="B4" s="1"/>
      <c r="C4" s="2"/>
      <c r="D4" s="1"/>
      <c r="E4" s="1"/>
      <c r="F4" s="1"/>
      <c r="G4" s="1"/>
      <c r="H4" s="1"/>
      <c r="I4" s="1"/>
      <c r="J4" s="1"/>
      <c r="K4" s="1"/>
      <c r="L4" s="14"/>
      <c r="M4" s="14"/>
      <c r="N4" s="14"/>
      <c r="O4" s="14"/>
      <c r="P4" s="14"/>
    </row>
    <row r="5" spans="1:16">
      <c r="A5" s="317"/>
      <c r="B5" s="1"/>
      <c r="C5" s="548" t="s">
        <v>316</v>
      </c>
      <c r="D5" s="1"/>
      <c r="E5" s="1"/>
      <c r="F5" s="1"/>
      <c r="G5" s="1"/>
      <c r="H5" s="1"/>
      <c r="I5" s="1"/>
      <c r="J5" s="1"/>
      <c r="K5" s="1"/>
      <c r="L5" s="14"/>
      <c r="M5" s="14"/>
      <c r="N5" s="14"/>
      <c r="O5" s="14"/>
      <c r="P5" s="14"/>
    </row>
    <row r="6" spans="1:16" ht="26.4">
      <c r="A6" s="317"/>
      <c r="B6" s="702"/>
      <c r="C6" s="11" t="s">
        <v>13</v>
      </c>
      <c r="D6" s="11" t="s">
        <v>105</v>
      </c>
      <c r="E6" s="11" t="s">
        <v>106</v>
      </c>
      <c r="F6" s="11" t="s">
        <v>107</v>
      </c>
      <c r="G6" s="11" t="s">
        <v>108</v>
      </c>
      <c r="H6" s="10" t="s">
        <v>109</v>
      </c>
      <c r="I6" s="37"/>
      <c r="J6" s="37"/>
      <c r="K6" s="37"/>
      <c r="L6" s="37"/>
      <c r="M6" s="37"/>
      <c r="N6" s="37"/>
      <c r="O6" s="37"/>
      <c r="P6" s="38"/>
    </row>
    <row r="7" spans="1:16" ht="27">
      <c r="A7" s="317"/>
      <c r="B7" s="703" t="s">
        <v>1</v>
      </c>
      <c r="C7" s="39" t="s">
        <v>110</v>
      </c>
      <c r="D7" s="39" t="s">
        <v>111</v>
      </c>
      <c r="E7" s="39" t="s">
        <v>112</v>
      </c>
      <c r="F7" s="39" t="s">
        <v>113</v>
      </c>
      <c r="G7" s="39" t="s">
        <v>114</v>
      </c>
      <c r="H7" s="40" t="s">
        <v>38</v>
      </c>
      <c r="I7" s="41"/>
      <c r="J7" s="41"/>
      <c r="K7" s="41"/>
      <c r="L7" s="41"/>
      <c r="M7" s="42"/>
      <c r="N7" s="41"/>
      <c r="O7" s="41"/>
      <c r="P7" s="41"/>
    </row>
    <row r="8" spans="1:16">
      <c r="B8" s="43">
        <v>1</v>
      </c>
      <c r="C8" s="44">
        <v>0.53392950013831586</v>
      </c>
      <c r="D8" s="44">
        <v>0.39696171533503338</v>
      </c>
      <c r="E8" s="44">
        <v>0.51068565327379623</v>
      </c>
      <c r="F8" s="44">
        <v>0.40099955157130618</v>
      </c>
      <c r="G8" s="44">
        <v>0.39888476506155046</v>
      </c>
      <c r="H8" s="44">
        <v>0.39797286307622698</v>
      </c>
      <c r="I8" s="45"/>
      <c r="J8" s="45"/>
      <c r="K8" s="45"/>
      <c r="L8" s="45"/>
      <c r="M8" s="45"/>
      <c r="N8" s="45"/>
      <c r="O8" s="45"/>
      <c r="P8" s="45"/>
    </row>
    <row r="9" spans="1:16">
      <c r="B9" s="43">
        <v>2</v>
      </c>
      <c r="C9" s="44">
        <v>1.0496446088872666</v>
      </c>
      <c r="D9" s="44">
        <v>0.77879873310113668</v>
      </c>
      <c r="E9" s="44">
        <v>1.0044407413472451</v>
      </c>
      <c r="F9" s="44">
        <v>0.78686581350166807</v>
      </c>
      <c r="G9" s="44">
        <v>0.78265189650437805</v>
      </c>
      <c r="H9" s="44">
        <v>0.78063037537334412</v>
      </c>
      <c r="I9" s="45"/>
      <c r="J9" s="45"/>
      <c r="K9" s="45"/>
      <c r="L9" s="45"/>
      <c r="M9" s="45"/>
      <c r="N9" s="45"/>
      <c r="O9" s="45"/>
      <c r="P9" s="45"/>
    </row>
    <row r="10" spans="1:16">
      <c r="B10" s="43">
        <v>3</v>
      </c>
      <c r="C10" s="44">
        <v>1.7191663141145681</v>
      </c>
      <c r="D10" s="44">
        <v>1.1823242477912153</v>
      </c>
      <c r="E10" s="44">
        <v>1.6142346121838393</v>
      </c>
      <c r="F10" s="44">
        <v>1.1987762952922707</v>
      </c>
      <c r="G10" s="44">
        <v>1.1901407256113254</v>
      </c>
      <c r="H10" s="44">
        <v>1.151504481397821</v>
      </c>
      <c r="I10" s="45"/>
      <c r="J10" s="45"/>
      <c r="K10" s="45"/>
      <c r="L10" s="45"/>
      <c r="M10" s="45"/>
      <c r="N10" s="45"/>
      <c r="O10" s="45"/>
      <c r="P10" s="45"/>
    </row>
    <row r="11" spans="1:16">
      <c r="B11" s="43">
        <v>4</v>
      </c>
      <c r="C11" s="44">
        <v>2.3787735292724923</v>
      </c>
      <c r="D11" s="44">
        <v>1.5987061040960913</v>
      </c>
      <c r="E11" s="44">
        <v>2.2170585825361417</v>
      </c>
      <c r="F11" s="44">
        <v>1.623129025499694</v>
      </c>
      <c r="G11" s="44">
        <v>1.6102954702161181</v>
      </c>
      <c r="H11" s="44">
        <v>1.5377108321424373</v>
      </c>
      <c r="I11" s="45"/>
      <c r="J11" s="45"/>
      <c r="K11" s="45"/>
      <c r="L11" s="45"/>
      <c r="M11" s="45"/>
      <c r="N11" s="45"/>
      <c r="O11" s="45"/>
      <c r="P11" s="45"/>
    </row>
    <row r="12" spans="1:16">
      <c r="B12" s="43">
        <v>5</v>
      </c>
      <c r="C12" s="44">
        <v>3.0339019082283563</v>
      </c>
      <c r="D12" s="44">
        <v>2.0253958365763163</v>
      </c>
      <c r="E12" s="44">
        <v>2.8165460081550515</v>
      </c>
      <c r="F12" s="44">
        <v>2.0575903503207336</v>
      </c>
      <c r="G12" s="44">
        <v>2.0406673831505868</v>
      </c>
      <c r="H12" s="44">
        <v>1.9350758859012001</v>
      </c>
      <c r="I12" s="45"/>
      <c r="J12" s="45"/>
      <c r="K12" s="45"/>
      <c r="L12" s="45"/>
      <c r="M12" s="45"/>
      <c r="N12" s="45"/>
      <c r="O12" s="45"/>
      <c r="P12" s="45"/>
    </row>
    <row r="13" spans="1:16">
      <c r="B13" s="43">
        <v>6</v>
      </c>
      <c r="C13" s="44">
        <v>3.6747982870238034</v>
      </c>
      <c r="D13" s="44">
        <v>2.4574929100013727</v>
      </c>
      <c r="E13" s="44">
        <v>3.4046578460211014</v>
      </c>
      <c r="F13" s="44">
        <v>2.4970606985204835</v>
      </c>
      <c r="G13" s="44">
        <v>2.4762623174887755</v>
      </c>
      <c r="H13" s="44">
        <v>2.3400669081108303</v>
      </c>
      <c r="I13" s="45"/>
      <c r="J13" s="45"/>
      <c r="K13" s="45"/>
      <c r="L13" s="45"/>
      <c r="M13" s="45"/>
      <c r="N13" s="45"/>
      <c r="O13" s="45"/>
      <c r="P13" s="45"/>
    </row>
    <row r="14" spans="1:16">
      <c r="B14" s="43">
        <v>7</v>
      </c>
      <c r="C14" s="44">
        <v>4.2955164135884072</v>
      </c>
      <c r="D14" s="44">
        <v>2.8787828899294552</v>
      </c>
      <c r="E14" s="44">
        <v>3.9784106831419281</v>
      </c>
      <c r="F14" s="44">
        <v>2.9249089154646848</v>
      </c>
      <c r="G14" s="44">
        <v>2.9006460404697152</v>
      </c>
      <c r="H14" s="44">
        <v>2.7361203340927984</v>
      </c>
      <c r="I14" s="45"/>
      <c r="J14" s="45"/>
      <c r="K14" s="45"/>
      <c r="L14" s="45"/>
      <c r="M14" s="45"/>
      <c r="N14" s="45"/>
      <c r="O14" s="45"/>
      <c r="P14" s="45"/>
    </row>
    <row r="15" spans="1:16">
      <c r="B15" s="43">
        <v>8</v>
      </c>
      <c r="C15" s="44">
        <v>4.8878365492274698</v>
      </c>
      <c r="D15" s="44">
        <v>3.2844043598535948</v>
      </c>
      <c r="E15" s="44">
        <v>4.5271180043450032</v>
      </c>
      <c r="F15" s="44">
        <v>3.336863980443276</v>
      </c>
      <c r="G15" s="44">
        <v>3.3092526728658371</v>
      </c>
      <c r="H15" s="44">
        <v>3.1183018282765458</v>
      </c>
      <c r="I15" s="45"/>
      <c r="J15" s="45"/>
      <c r="K15" s="45"/>
      <c r="L15" s="45"/>
      <c r="M15" s="45"/>
      <c r="N15" s="45"/>
      <c r="O15" s="45"/>
      <c r="P15" s="45"/>
    </row>
    <row r="16" spans="1:16">
      <c r="B16" s="43">
        <v>9</v>
      </c>
      <c r="C16" s="44">
        <v>5.4462147933836151</v>
      </c>
      <c r="D16" s="44">
        <v>3.6659904543162476</v>
      </c>
      <c r="E16" s="44">
        <v>5.045559453307991</v>
      </c>
      <c r="F16" s="44">
        <v>3.7243250219969952</v>
      </c>
      <c r="G16" s="44">
        <v>3.6936130345519573</v>
      </c>
      <c r="H16" s="44">
        <v>3.4780301640643358</v>
      </c>
      <c r="I16" s="45"/>
      <c r="J16" s="45"/>
      <c r="K16" s="45"/>
      <c r="L16" s="45"/>
      <c r="M16" s="45"/>
      <c r="N16" s="45"/>
      <c r="O16" s="45"/>
      <c r="P16" s="45"/>
    </row>
    <row r="17" spans="2:16">
      <c r="B17" s="43">
        <v>10</v>
      </c>
      <c r="C17" s="44">
        <v>5.9829369950712303</v>
      </c>
      <c r="D17" s="44">
        <v>4.0364517105733082</v>
      </c>
      <c r="E17" s="44">
        <v>5.5436473010834586</v>
      </c>
      <c r="F17" s="44">
        <v>4.1003541915936994</v>
      </c>
      <c r="G17" s="44">
        <v>4.0666937400716368</v>
      </c>
      <c r="H17" s="44">
        <v>3.8272684736683189</v>
      </c>
      <c r="I17" s="45"/>
      <c r="J17" s="45"/>
      <c r="K17" s="45"/>
      <c r="L17" s="45"/>
      <c r="M17" s="45"/>
      <c r="N17" s="45"/>
      <c r="O17" s="45"/>
      <c r="P17" s="45"/>
    </row>
    <row r="18" spans="2:16">
      <c r="B18" s="43">
        <v>11</v>
      </c>
      <c r="C18" s="44">
        <v>6.488605374967916</v>
      </c>
      <c r="D18" s="44">
        <v>4.3837394124328455</v>
      </c>
      <c r="E18" s="44">
        <v>6.0141363510650265</v>
      </c>
      <c r="F18" s="44">
        <v>4.452929443521513</v>
      </c>
      <c r="G18" s="44">
        <v>4.4164803293858812</v>
      </c>
      <c r="H18" s="44">
        <v>4.1530951433127505</v>
      </c>
      <c r="I18" s="45"/>
      <c r="J18" s="45"/>
      <c r="K18" s="45"/>
      <c r="L18" s="45"/>
      <c r="M18" s="45"/>
      <c r="N18" s="45"/>
      <c r="O18" s="45"/>
      <c r="P18" s="45"/>
    </row>
    <row r="19" spans="2:16">
      <c r="B19" s="43">
        <v>12</v>
      </c>
      <c r="C19" s="44">
        <v>6.9698030142745377</v>
      </c>
      <c r="D19" s="44">
        <v>4.7182383171501048</v>
      </c>
      <c r="E19" s="44">
        <v>6.4626373754491038</v>
      </c>
      <c r="F19" s="44">
        <v>4.7922695551873442</v>
      </c>
      <c r="G19" s="44">
        <v>4.7532609474752894</v>
      </c>
      <c r="H19" s="44">
        <v>4.4692461898187394</v>
      </c>
      <c r="I19" s="45"/>
      <c r="J19" s="45"/>
      <c r="K19" s="45"/>
      <c r="L19" s="45"/>
      <c r="M19" s="45"/>
      <c r="N19" s="45"/>
      <c r="O19" s="45"/>
      <c r="P19" s="45"/>
    </row>
    <row r="20" spans="2:16">
      <c r="B20" s="43">
        <v>13</v>
      </c>
      <c r="C20" s="44">
        <v>7.4278262925824468</v>
      </c>
      <c r="D20" s="44">
        <v>5.0384899474864566</v>
      </c>
      <c r="E20" s="44">
        <v>6.8904448615549416</v>
      </c>
      <c r="F20" s="44">
        <v>5.117059916909632</v>
      </c>
      <c r="G20" s="44">
        <v>5.0756614156053832</v>
      </c>
      <c r="H20" s="44">
        <v>4.7724261513642485</v>
      </c>
      <c r="I20" s="45"/>
      <c r="J20" s="45"/>
      <c r="K20" s="45"/>
      <c r="L20" s="45"/>
      <c r="M20" s="45"/>
      <c r="N20" s="45"/>
      <c r="O20" s="45"/>
      <c r="P20" s="45"/>
    </row>
    <row r="21" spans="2:16">
      <c r="B21" s="43">
        <v>14</v>
      </c>
      <c r="C21" s="44">
        <v>7.8594747423714422</v>
      </c>
      <c r="D21" s="44">
        <v>5.340589903819815</v>
      </c>
      <c r="E21" s="44">
        <v>7.2942793021838011</v>
      </c>
      <c r="F21" s="44">
        <v>5.4235040674133259</v>
      </c>
      <c r="G21" s="44">
        <v>5.37982596865122</v>
      </c>
      <c r="H21" s="44">
        <v>5.0586463069373648</v>
      </c>
      <c r="I21" s="45"/>
      <c r="J21" s="45"/>
      <c r="K21" s="45"/>
      <c r="L21" s="45"/>
      <c r="M21" s="45"/>
      <c r="N21" s="45"/>
      <c r="O21" s="45"/>
      <c r="P21" s="45"/>
    </row>
    <row r="22" spans="2:16">
      <c r="B22" s="43">
        <v>15</v>
      </c>
      <c r="C22" s="44">
        <v>8.2730527405539629</v>
      </c>
      <c r="D22" s="44">
        <v>5.6301778577404828</v>
      </c>
      <c r="E22" s="44">
        <v>7.6814516796451526</v>
      </c>
      <c r="F22" s="44">
        <v>5.7171548806715951</v>
      </c>
      <c r="G22" s="44">
        <v>5.6713407124609843</v>
      </c>
      <c r="H22" s="44">
        <v>5.332754174285534</v>
      </c>
      <c r="I22" s="45"/>
      <c r="J22" s="45"/>
      <c r="K22" s="45"/>
      <c r="L22" s="45"/>
      <c r="M22" s="45"/>
      <c r="N22" s="45"/>
      <c r="O22" s="45"/>
      <c r="P22" s="45"/>
    </row>
    <row r="23" spans="2:16">
      <c r="B23" s="43">
        <v>16</v>
      </c>
      <c r="C23" s="44">
        <v>8.6677283549827191</v>
      </c>
      <c r="D23" s="44">
        <v>5.9083562748409637</v>
      </c>
      <c r="E23" s="44">
        <v>8.0517647287143532</v>
      </c>
      <c r="F23" s="44">
        <v>5.999216559097543</v>
      </c>
      <c r="G23" s="44">
        <v>5.9513696958713611</v>
      </c>
      <c r="H23" s="44">
        <v>5.5965475499677666</v>
      </c>
      <c r="I23" s="45"/>
      <c r="J23" s="45"/>
      <c r="K23" s="45"/>
      <c r="L23" s="45"/>
      <c r="M23" s="45"/>
      <c r="N23" s="45"/>
      <c r="O23" s="45"/>
      <c r="P23" s="45"/>
    </row>
    <row r="24" spans="2:16">
      <c r="B24" s="43">
        <v>17</v>
      </c>
      <c r="C24" s="44">
        <v>9.0426218943339478</v>
      </c>
      <c r="D24" s="44">
        <v>6.1732064080950488</v>
      </c>
      <c r="E24" s="44">
        <v>8.4046083351922505</v>
      </c>
      <c r="F24" s="44">
        <v>6.2676494515433614</v>
      </c>
      <c r="G24" s="44">
        <v>6.2179293894439178</v>
      </c>
      <c r="H24" s="44">
        <v>5.8480156136927928</v>
      </c>
      <c r="I24" s="45"/>
      <c r="J24" s="45"/>
      <c r="K24" s="45"/>
      <c r="L24" s="45"/>
      <c r="M24" s="45"/>
      <c r="N24" s="45"/>
      <c r="O24" s="45"/>
      <c r="P24" s="45"/>
    </row>
    <row r="25" spans="2:16">
      <c r="B25" s="43">
        <v>18</v>
      </c>
      <c r="C25" s="44">
        <v>9.4023910274484912</v>
      </c>
      <c r="D25" s="44">
        <v>6.4296847483003559</v>
      </c>
      <c r="E25" s="44">
        <v>8.744164177355465</v>
      </c>
      <c r="F25" s="44">
        <v>6.5275110142063912</v>
      </c>
      <c r="G25" s="44">
        <v>6.4760254286028971</v>
      </c>
      <c r="H25" s="44">
        <v>6.0920604186955094</v>
      </c>
      <c r="I25" s="45"/>
      <c r="J25" s="45"/>
      <c r="K25" s="45"/>
      <c r="L25" s="45"/>
      <c r="M25" s="45"/>
      <c r="N25" s="45"/>
      <c r="O25" s="45"/>
      <c r="P25" s="45"/>
    </row>
    <row r="26" spans="2:16">
      <c r="B26" s="43">
        <v>19</v>
      </c>
      <c r="C26" s="44">
        <v>9.7429217600231102</v>
      </c>
      <c r="D26" s="44">
        <v>6.6732435494419091</v>
      </c>
      <c r="E26" s="44">
        <v>9.0658199202836531</v>
      </c>
      <c r="F26" s="44">
        <v>6.7742461511565732</v>
      </c>
      <c r="G26" s="44">
        <v>6.7211034415656599</v>
      </c>
      <c r="H26" s="44">
        <v>6.3240875900063482</v>
      </c>
      <c r="I26" s="45"/>
      <c r="J26" s="45"/>
      <c r="K26" s="45"/>
      <c r="L26" s="45"/>
      <c r="M26" s="45"/>
      <c r="N26" s="45"/>
      <c r="O26" s="45"/>
      <c r="P26" s="45"/>
    </row>
    <row r="27" spans="2:16">
      <c r="B27" s="43">
        <v>20</v>
      </c>
      <c r="C27" s="44">
        <v>10.06811287854457</v>
      </c>
      <c r="D27" s="44">
        <v>6.9050795780696195</v>
      </c>
      <c r="E27" s="44">
        <v>9.372744455497811</v>
      </c>
      <c r="F27" s="44">
        <v>7.0091399667163872</v>
      </c>
      <c r="G27" s="44">
        <v>6.9544015711999192</v>
      </c>
      <c r="H27" s="44">
        <v>6.5446893610359895</v>
      </c>
      <c r="I27" s="45"/>
      <c r="J27" s="45"/>
      <c r="K27" s="45"/>
      <c r="L27" s="45"/>
      <c r="M27" s="45"/>
      <c r="N27" s="45"/>
      <c r="O27" s="45"/>
      <c r="P27" s="45"/>
    </row>
    <row r="28" spans="2:16">
      <c r="B28" s="43">
        <v>21</v>
      </c>
      <c r="C28" s="44">
        <v>10.375915980876918</v>
      </c>
      <c r="D28" s="44">
        <v>7.1252383091412002</v>
      </c>
      <c r="E28" s="44">
        <v>9.6634903371930641</v>
      </c>
      <c r="F28" s="44">
        <v>7.2321695092406824</v>
      </c>
      <c r="G28" s="44">
        <v>7.1759333941482071</v>
      </c>
      <c r="H28" s="44">
        <v>6.7544287477546323</v>
      </c>
      <c r="I28" s="45"/>
      <c r="J28" s="45"/>
      <c r="K28" s="45"/>
      <c r="L28" s="45"/>
      <c r="M28" s="45"/>
      <c r="N28" s="45"/>
      <c r="O28" s="45"/>
      <c r="P28" s="45"/>
    </row>
    <row r="29" spans="2:16">
      <c r="B29" s="43">
        <v>22</v>
      </c>
      <c r="C29" s="44">
        <v>10.666423935362726</v>
      </c>
      <c r="D29" s="44">
        <v>7.3337870989133691</v>
      </c>
      <c r="E29" s="44">
        <v>9.938931762986849</v>
      </c>
      <c r="F29" s="44">
        <v>7.443940929296895</v>
      </c>
      <c r="G29" s="44">
        <v>7.386298832472673</v>
      </c>
      <c r="H29" s="44">
        <v>6.9538409924220392</v>
      </c>
      <c r="I29" s="45"/>
      <c r="J29" s="45"/>
      <c r="K29" s="45"/>
      <c r="L29" s="45"/>
      <c r="M29" s="45"/>
      <c r="N29" s="45"/>
      <c r="O29" s="45"/>
      <c r="P29" s="45"/>
    </row>
    <row r="30" spans="2:16">
      <c r="B30" s="43">
        <v>23</v>
      </c>
      <c r="C30" s="44">
        <v>10.941444337225319</v>
      </c>
      <c r="D30" s="44">
        <v>7.5318424322697126</v>
      </c>
      <c r="E30" s="44">
        <v>10.199894250809505</v>
      </c>
      <c r="F30" s="44">
        <v>7.6450289232149782</v>
      </c>
      <c r="G30" s="44">
        <v>7.5860667623885805</v>
      </c>
      <c r="H30" s="44">
        <v>7.1434349358117659</v>
      </c>
      <c r="I30" s="45"/>
      <c r="J30" s="45"/>
      <c r="K30" s="45"/>
      <c r="L30" s="45"/>
      <c r="M30" s="45"/>
      <c r="N30" s="45"/>
      <c r="O30" s="45"/>
      <c r="P30" s="45"/>
    </row>
    <row r="31" spans="2:16">
      <c r="B31" s="43">
        <v>24</v>
      </c>
      <c r="C31" s="44">
        <v>11.201825800955991</v>
      </c>
      <c r="D31" s="44">
        <v>7.7199375961595491</v>
      </c>
      <c r="E31" s="44">
        <v>10.4471574446525</v>
      </c>
      <c r="F31" s="44">
        <v>7.8359783991271028</v>
      </c>
      <c r="G31" s="44">
        <v>7.7757766528331205</v>
      </c>
      <c r="H31" s="44">
        <v>7.3236943214831198</v>
      </c>
      <c r="I31" s="45"/>
      <c r="J31" s="45"/>
      <c r="K31" s="45"/>
      <c r="L31" s="45"/>
      <c r="M31" s="45"/>
      <c r="N31" s="45"/>
      <c r="O31" s="45"/>
      <c r="P31" s="45"/>
    </row>
    <row r="32" spans="2:16">
      <c r="B32" s="43">
        <v>25</v>
      </c>
      <c r="C32" s="44">
        <v>11.450417851027414</v>
      </c>
      <c r="D32" s="44">
        <v>7.8989672815485452</v>
      </c>
      <c r="E32" s="44">
        <v>10.683045680486394</v>
      </c>
      <c r="F32" s="44">
        <v>8.017749195128399</v>
      </c>
      <c r="G32" s="44">
        <v>7.9563543574308841</v>
      </c>
      <c r="H32" s="44">
        <v>7.4950790354769579</v>
      </c>
      <c r="I32" s="45"/>
      <c r="J32" s="45"/>
      <c r="K32" s="45"/>
      <c r="L32" s="45"/>
      <c r="M32" s="45"/>
      <c r="N32" s="45"/>
      <c r="O32" s="45"/>
      <c r="P32" s="45"/>
    </row>
    <row r="33" spans="2:16">
      <c r="B33" s="43">
        <v>26</v>
      </c>
      <c r="C33" s="44">
        <v>11.685778668234912</v>
      </c>
      <c r="D33" s="44">
        <v>8.0689942464050013</v>
      </c>
      <c r="E33" s="44">
        <v>10.906551786525927</v>
      </c>
      <c r="F33" s="44">
        <v>8.1903560770846404</v>
      </c>
      <c r="G33" s="44">
        <v>8.1278408814386776</v>
      </c>
      <c r="H33" s="44">
        <v>7.6580262846428608</v>
      </c>
      <c r="I33" s="45"/>
      <c r="J33" s="45"/>
      <c r="K33" s="45"/>
      <c r="L33" s="45"/>
      <c r="M33" s="45"/>
      <c r="N33" s="45"/>
      <c r="O33" s="45"/>
      <c r="P33" s="45"/>
    </row>
    <row r="34" spans="2:16">
      <c r="B34" s="43">
        <v>27</v>
      </c>
      <c r="C34" s="44">
        <v>11.90863178780277</v>
      </c>
      <c r="D34" s="44">
        <v>8.2304756327847137</v>
      </c>
      <c r="E34" s="44">
        <v>11.11834130643091</v>
      </c>
      <c r="F34" s="44">
        <v>8.3542660242700855</v>
      </c>
      <c r="G34" s="44">
        <v>8.2906986097699402</v>
      </c>
      <c r="H34" s="44">
        <v>7.812951716645216</v>
      </c>
      <c r="I34" s="45"/>
      <c r="J34" s="45"/>
      <c r="K34" s="45"/>
      <c r="L34" s="45"/>
      <c r="M34" s="45"/>
      <c r="N34" s="45"/>
      <c r="O34" s="45"/>
      <c r="P34" s="45"/>
    </row>
    <row r="35" spans="2:16">
      <c r="B35" s="43">
        <v>28</v>
      </c>
      <c r="C35" s="44">
        <v>12.11965988880319</v>
      </c>
      <c r="D35" s="44">
        <v>8.3838450565266491</v>
      </c>
      <c r="E35" s="44">
        <v>11.319042954320437</v>
      </c>
      <c r="F35" s="44">
        <v>8.5099218677403634</v>
      </c>
      <c r="G35" s="44">
        <v>8.4453660786902081</v>
      </c>
      <c r="H35" s="44">
        <v>7.9602504845436552</v>
      </c>
      <c r="I35" s="45"/>
      <c r="J35" s="45"/>
      <c r="K35" s="45"/>
      <c r="L35" s="45"/>
      <c r="M35" s="45"/>
      <c r="N35" s="45"/>
      <c r="O35" s="45"/>
      <c r="P35" s="45"/>
    </row>
    <row r="36" spans="2:16">
      <c r="B36" s="43">
        <v>29</v>
      </c>
      <c r="C36" s="44">
        <v>12.319507185144774</v>
      </c>
      <c r="D36" s="44">
        <v>8.5295138399521626</v>
      </c>
      <c r="E36" s="44">
        <v>11.509250722741516</v>
      </c>
      <c r="F36" s="44">
        <v>8.6577435636232458</v>
      </c>
      <c r="G36" s="44">
        <v>8.592259229047631</v>
      </c>
      <c r="H36" s="44">
        <v>8.1002982586989525</v>
      </c>
      <c r="I36" s="45"/>
      <c r="J36" s="45"/>
      <c r="K36" s="45"/>
      <c r="L36" s="45"/>
      <c r="M36" s="45"/>
      <c r="N36" s="45"/>
      <c r="O36" s="45"/>
      <c r="P36" s="45"/>
    </row>
    <row r="37" spans="2:16">
      <c r="B37" s="43">
        <v>30</v>
      </c>
      <c r="C37" s="44">
        <v>12.510259501714708</v>
      </c>
      <c r="D37" s="44">
        <v>8.668152664629055</v>
      </c>
      <c r="E37" s="44">
        <v>11.69067118402722</v>
      </c>
      <c r="F37" s="44">
        <v>8.7984490213596054</v>
      </c>
      <c r="G37" s="44">
        <v>8.7320713707967865</v>
      </c>
      <c r="H37" s="44">
        <v>8.2334521886183083</v>
      </c>
      <c r="I37" s="45"/>
      <c r="J37" s="45"/>
      <c r="K37" s="45"/>
      <c r="L37" s="45"/>
      <c r="M37" s="45"/>
      <c r="N37" s="45"/>
      <c r="O37" s="45"/>
      <c r="P37" s="45"/>
    </row>
    <row r="38" spans="2:16">
      <c r="B38" s="5"/>
      <c r="C38" s="1"/>
      <c r="D38" s="1"/>
      <c r="E38" s="1"/>
      <c r="F38" s="1"/>
      <c r="G38" s="1"/>
      <c r="H38" s="1"/>
      <c r="I38" s="1"/>
      <c r="J38" s="1"/>
      <c r="K38" s="46"/>
    </row>
    <row r="39" spans="2:16">
      <c r="B39" s="3"/>
      <c r="C39" s="2"/>
      <c r="D39" s="2"/>
      <c r="E39" s="2"/>
      <c r="F39" s="2"/>
      <c r="G39" s="2"/>
      <c r="H39" s="2"/>
      <c r="I39" s="2"/>
      <c r="J39" s="2"/>
      <c r="K39" s="1"/>
    </row>
    <row r="40" spans="2:16">
      <c r="B40" s="3"/>
      <c r="C40" s="2"/>
      <c r="D40" s="2"/>
      <c r="E40" s="2"/>
      <c r="F40" s="2"/>
      <c r="G40" s="2"/>
      <c r="H40" s="2"/>
      <c r="I40" s="2"/>
      <c r="J40" s="2"/>
      <c r="K40" s="1"/>
    </row>
  </sheetData>
  <sheetProtection password="C61B" sheet="1" objects="1" scenarios="1"/>
  <customSheetViews>
    <customSheetView guid="{9B4B0DAB-FAB9-4E24-9A0E-9A6ECAA72FED}">
      <selection sqref="A1:A1048576"/>
      <pageMargins left="0.7" right="0.7" top="0.75" bottom="0.75" header="0.3" footer="0.3"/>
      <pageSetup paperSize="3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2" sqref="B2"/>
      <pageMargins left="0.7" right="0.7" top="0.75" bottom="0.75" header="0.3" footer="0.3"/>
      <pageSetup paperSize="3" orientation="landscape" r:id="rId2"/>
    </customSheetView>
  </customSheetViews>
  <hyperlinks>
    <hyperlink ref="A1" location="'Gas CE'!A1" display="Rtn to Summary"/>
  </hyperlinks>
  <pageMargins left="0.7" right="0.7" top="0.51" bottom="0.75" header="0.3" footer="0.3"/>
  <pageSetup paperSize="3" scale="90" orientation="landscape" r:id="rId3"/>
  <drawing r:id="rId4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C00000"/>
  </sheetPr>
  <dimension ref="A1:P41"/>
  <sheetViews>
    <sheetView workbookViewId="0">
      <pane xSplit="1" ySplit="1" topLeftCell="B2" activePane="bottomRight" state="frozen"/>
      <selection pane="topRight"/>
      <selection pane="bottomLeft"/>
      <selection pane="bottomRight" activeCell="G16" sqref="G16"/>
    </sheetView>
  </sheetViews>
  <sheetFormatPr defaultRowHeight="13.2"/>
  <cols>
    <col min="1" max="1" width="9.109375" style="16"/>
    <col min="3" max="16" width="13.33203125" customWidth="1"/>
  </cols>
  <sheetData>
    <row r="1" spans="1:16" ht="52.8">
      <c r="A1" s="318" t="s">
        <v>320</v>
      </c>
    </row>
    <row r="2" spans="1:16" ht="15.6">
      <c r="A2" s="317"/>
      <c r="B2" s="704" t="s">
        <v>249</v>
      </c>
      <c r="C2" s="5"/>
      <c r="D2" s="5"/>
      <c r="E2" s="5"/>
      <c r="F2" s="5"/>
      <c r="G2" s="5"/>
      <c r="H2" s="5"/>
      <c r="I2" s="5"/>
      <c r="J2" s="5"/>
      <c r="K2" s="5"/>
      <c r="L2" s="15"/>
      <c r="M2" s="15"/>
      <c r="N2" s="15"/>
      <c r="O2" s="15"/>
      <c r="P2" s="15"/>
    </row>
    <row r="3" spans="1:16">
      <c r="A3" s="317"/>
      <c r="B3" s="1"/>
      <c r="C3" s="2" t="s">
        <v>12</v>
      </c>
      <c r="D3" s="1"/>
      <c r="E3" s="1"/>
      <c r="F3" s="1"/>
      <c r="G3" s="1"/>
      <c r="H3" s="1"/>
      <c r="I3" s="1"/>
      <c r="J3" s="1"/>
      <c r="K3" s="22"/>
      <c r="L3" s="14"/>
      <c r="M3" s="14"/>
      <c r="N3" s="14"/>
      <c r="O3" s="14"/>
      <c r="P3" s="14"/>
    </row>
    <row r="4" spans="1:16">
      <c r="A4" s="317"/>
      <c r="B4" s="1"/>
      <c r="C4" s="2"/>
      <c r="D4" s="1"/>
      <c r="E4" s="1"/>
      <c r="F4" s="1"/>
      <c r="G4" s="1"/>
      <c r="H4" s="1"/>
      <c r="I4" s="1"/>
      <c r="J4" s="1"/>
      <c r="K4" s="22"/>
      <c r="L4" s="14"/>
      <c r="M4" s="14"/>
      <c r="N4" s="14"/>
      <c r="O4" s="14"/>
      <c r="P4" s="14"/>
    </row>
    <row r="5" spans="1:16">
      <c r="A5" s="317"/>
      <c r="B5" s="1"/>
      <c r="C5" s="705" t="s">
        <v>316</v>
      </c>
      <c r="D5" s="13"/>
      <c r="E5" s="13"/>
      <c r="F5" s="13"/>
      <c r="G5" s="13"/>
      <c r="H5" s="13"/>
      <c r="I5" s="13"/>
      <c r="J5" s="13"/>
      <c r="K5" s="13"/>
      <c r="L5" s="12"/>
      <c r="M5" s="12"/>
      <c r="N5" s="12"/>
      <c r="O5" s="12"/>
      <c r="P5" s="12"/>
    </row>
    <row r="6" spans="1:16" ht="26.4">
      <c r="A6" s="317"/>
      <c r="C6" s="11" t="s">
        <v>13</v>
      </c>
      <c r="D6" s="10" t="s">
        <v>14</v>
      </c>
      <c r="E6" s="11" t="s">
        <v>15</v>
      </c>
      <c r="F6" s="10" t="s">
        <v>16</v>
      </c>
      <c r="G6" s="10" t="s">
        <v>17</v>
      </c>
      <c r="H6" s="10" t="s">
        <v>18</v>
      </c>
      <c r="I6" s="10" t="s">
        <v>19</v>
      </c>
      <c r="J6" s="10" t="s">
        <v>20</v>
      </c>
      <c r="K6" s="10" t="s">
        <v>21</v>
      </c>
      <c r="L6" s="10" t="s">
        <v>22</v>
      </c>
      <c r="M6" s="10" t="s">
        <v>23</v>
      </c>
      <c r="N6" s="10" t="s">
        <v>24</v>
      </c>
      <c r="O6" s="10" t="s">
        <v>25</v>
      </c>
      <c r="P6" s="10" t="s">
        <v>26</v>
      </c>
    </row>
    <row r="7" spans="1:16" ht="26.4">
      <c r="A7" s="317"/>
      <c r="B7" s="701" t="s">
        <v>1</v>
      </c>
      <c r="C7" s="9" t="s">
        <v>0</v>
      </c>
      <c r="D7" s="9" t="s">
        <v>27</v>
      </c>
      <c r="E7" s="9" t="s">
        <v>28</v>
      </c>
      <c r="F7" s="9" t="s">
        <v>29</v>
      </c>
      <c r="G7" s="9" t="s">
        <v>30</v>
      </c>
      <c r="H7" s="9" t="s">
        <v>31</v>
      </c>
      <c r="I7" s="9" t="s">
        <v>32</v>
      </c>
      <c r="J7" s="9" t="s">
        <v>33</v>
      </c>
      <c r="K7" s="9" t="s">
        <v>34</v>
      </c>
      <c r="L7" s="8" t="s">
        <v>35</v>
      </c>
      <c r="M7" s="8" t="s">
        <v>36</v>
      </c>
      <c r="N7" s="7" t="s">
        <v>37</v>
      </c>
      <c r="O7" s="8" t="s">
        <v>38</v>
      </c>
      <c r="P7" s="7" t="s">
        <v>39</v>
      </c>
    </row>
    <row r="8" spans="1:16">
      <c r="B8" s="6">
        <v>1</v>
      </c>
      <c r="C8" s="17">
        <v>0.12786438659453309</v>
      </c>
      <c r="D8" s="18">
        <v>0.11923078728299862</v>
      </c>
      <c r="E8" s="18">
        <v>0.10891522458232276</v>
      </c>
      <c r="F8" s="18">
        <v>6.7231870004722236E-2</v>
      </c>
      <c r="G8" s="18">
        <v>5.7251028188638614E-2</v>
      </c>
      <c r="H8" s="18">
        <v>6.9570356644628795E-2</v>
      </c>
      <c r="I8" s="18">
        <v>7.0101490350981052E-2</v>
      </c>
      <c r="J8" s="18">
        <v>0.17277785114140684</v>
      </c>
      <c r="K8" s="18">
        <v>6.2619528277295694E-2</v>
      </c>
      <c r="L8" s="18">
        <v>3.7164467694621311E-2</v>
      </c>
      <c r="M8" s="18">
        <v>6.3502562351076708E-2</v>
      </c>
      <c r="N8" s="18">
        <v>6.9345825084626139E-2</v>
      </c>
      <c r="O8" s="18">
        <v>6.370049854577528E-2</v>
      </c>
      <c r="P8" s="18">
        <v>6.362478176588976E-2</v>
      </c>
    </row>
    <row r="9" spans="1:16">
      <c r="B9" s="6">
        <v>2</v>
      </c>
      <c r="C9" s="17">
        <v>0.24866347034002145</v>
      </c>
      <c r="D9" s="18">
        <v>0.23185483467290141</v>
      </c>
      <c r="E9" s="18">
        <v>0.21186509906696649</v>
      </c>
      <c r="F9" s="18">
        <v>0.1310636949063026</v>
      </c>
      <c r="G9" s="18">
        <v>0.11154722846061578</v>
      </c>
      <c r="H9" s="18">
        <v>0.13552928699149666</v>
      </c>
      <c r="I9" s="18">
        <v>0.1366321715418172</v>
      </c>
      <c r="J9" s="18">
        <v>0.33414449252962075</v>
      </c>
      <c r="K9" s="18">
        <v>0.12146781137818952</v>
      </c>
      <c r="L9" s="18">
        <v>7.1507270470890824E-2</v>
      </c>
      <c r="M9" s="18">
        <v>0.12366484837355669</v>
      </c>
      <c r="N9" s="18">
        <v>0.1339888891433263</v>
      </c>
      <c r="O9" s="18">
        <v>0.12376220411523595</v>
      </c>
      <c r="P9" s="18">
        <v>0.12389496220865157</v>
      </c>
    </row>
    <row r="10" spans="1:16">
      <c r="B10" s="6">
        <v>3</v>
      </c>
      <c r="C10" s="17">
        <v>0.36301300399410752</v>
      </c>
      <c r="D10" s="18">
        <v>0.33845773011692182</v>
      </c>
      <c r="E10" s="18">
        <v>0.30943097208058873</v>
      </c>
      <c r="F10" s="18">
        <v>0.19161530274562505</v>
      </c>
      <c r="G10" s="18">
        <v>0.16322114344786975</v>
      </c>
      <c r="H10" s="18">
        <v>0.19810963241958451</v>
      </c>
      <c r="I10" s="18">
        <v>0.19971792026648477</v>
      </c>
      <c r="J10" s="18">
        <v>0.48546297763151958</v>
      </c>
      <c r="K10" s="18">
        <v>0.17738320906964905</v>
      </c>
      <c r="L10" s="18">
        <v>0.10479964811249846</v>
      </c>
      <c r="M10" s="18">
        <v>0.18077262504604213</v>
      </c>
      <c r="N10" s="18">
        <v>0.19548753686510606</v>
      </c>
      <c r="O10" s="18">
        <v>0.18077493291569627</v>
      </c>
      <c r="P10" s="18">
        <v>0.1811065632186869</v>
      </c>
    </row>
    <row r="11" spans="1:16">
      <c r="B11" s="6">
        <v>4</v>
      </c>
      <c r="C11" s="17">
        <v>0.47279950100060564</v>
      </c>
      <c r="D11" s="18">
        <v>0.44112649356632427</v>
      </c>
      <c r="E11" s="18">
        <v>0.40363691702303128</v>
      </c>
      <c r="F11" s="18">
        <v>0.25127231104216385</v>
      </c>
      <c r="G11" s="18">
        <v>0.21468452721610154</v>
      </c>
      <c r="H11" s="18">
        <v>0.25969540537400382</v>
      </c>
      <c r="I11" s="18">
        <v>0.26178549855037087</v>
      </c>
      <c r="J11" s="18">
        <v>0.63099071507186122</v>
      </c>
      <c r="K11" s="18">
        <v>0.2332153570256161</v>
      </c>
      <c r="L11" s="18">
        <v>0.13970535453970001</v>
      </c>
      <c r="M11" s="18">
        <v>0.23734520515083829</v>
      </c>
      <c r="N11" s="18">
        <v>0.25685588206521159</v>
      </c>
      <c r="O11" s="18">
        <v>0.2374562462474204</v>
      </c>
      <c r="P11" s="18">
        <v>0.23778075538406396</v>
      </c>
    </row>
    <row r="12" spans="1:16">
      <c r="B12" s="6">
        <v>5</v>
      </c>
      <c r="C12" s="17">
        <v>0.57852360253412205</v>
      </c>
      <c r="D12" s="18">
        <v>0.54033409525663834</v>
      </c>
      <c r="E12" s="18">
        <v>0.49478991222150959</v>
      </c>
      <c r="F12" s="18">
        <v>0.31024901040684039</v>
      </c>
      <c r="G12" s="18">
        <v>0.26593591878235512</v>
      </c>
      <c r="H12" s="18">
        <v>0.32041445639296712</v>
      </c>
      <c r="I12" s="18">
        <v>0.32306509650729764</v>
      </c>
      <c r="J12" s="18">
        <v>0.77036208984886023</v>
      </c>
      <c r="K12" s="18">
        <v>0.288768402936047</v>
      </c>
      <c r="L12" s="18">
        <v>0.17594192962655655</v>
      </c>
      <c r="M12" s="18">
        <v>0.29344637687641301</v>
      </c>
      <c r="N12" s="18">
        <v>0.3175879546338175</v>
      </c>
      <c r="O12" s="18">
        <v>0.29374068740395942</v>
      </c>
      <c r="P12" s="18">
        <v>0.29394958809912086</v>
      </c>
    </row>
    <row r="13" spans="1:16">
      <c r="B13" s="6">
        <v>6</v>
      </c>
      <c r="C13" s="17">
        <v>0.68036025116431409</v>
      </c>
      <c r="D13" s="18">
        <v>0.63605545139773612</v>
      </c>
      <c r="E13" s="18">
        <v>0.58293412108957887</v>
      </c>
      <c r="F13" s="18">
        <v>0.36834573972637374</v>
      </c>
      <c r="G13" s="18">
        <v>0.31670968856341841</v>
      </c>
      <c r="H13" s="18">
        <v>0.38008526996718217</v>
      </c>
      <c r="I13" s="18">
        <v>0.3833484665139858</v>
      </c>
      <c r="J13" s="18">
        <v>0.90352154557127939</v>
      </c>
      <c r="K13" s="18">
        <v>0.34372465525297546</v>
      </c>
      <c r="L13" s="18">
        <v>0.21289903105232547</v>
      </c>
      <c r="M13" s="18">
        <v>0.34876829001001675</v>
      </c>
      <c r="N13" s="18">
        <v>0.37735043748880637</v>
      </c>
      <c r="O13" s="18">
        <v>0.34931227857099867</v>
      </c>
      <c r="P13" s="18">
        <v>0.34937984525087951</v>
      </c>
    </row>
    <row r="14" spans="1:16">
      <c r="B14" s="6">
        <v>7</v>
      </c>
      <c r="C14" s="17">
        <v>0.77584401580076467</v>
      </c>
      <c r="D14" s="18">
        <v>0.72588050484835231</v>
      </c>
      <c r="E14" s="18">
        <v>0.66546376378726402</v>
      </c>
      <c r="F14" s="18">
        <v>0.42284602075836042</v>
      </c>
      <c r="G14" s="18">
        <v>0.36408794225651142</v>
      </c>
      <c r="H14" s="18">
        <v>0.43596620933795205</v>
      </c>
      <c r="I14" s="18">
        <v>0.43988228323801648</v>
      </c>
      <c r="J14" s="18">
        <v>1.0278763381408953</v>
      </c>
      <c r="K14" s="18">
        <v>0.39459961576426222</v>
      </c>
      <c r="L14" s="18">
        <v>0.24659582762893198</v>
      </c>
      <c r="M14" s="18">
        <v>0.40041854548134193</v>
      </c>
      <c r="N14" s="18">
        <v>0.43235735810082487</v>
      </c>
      <c r="O14" s="18">
        <v>0.40098443326804012</v>
      </c>
      <c r="P14" s="18">
        <v>0.40115677722623017</v>
      </c>
    </row>
    <row r="15" spans="1:16">
      <c r="B15" s="6">
        <v>8</v>
      </c>
      <c r="C15" s="17">
        <v>0.8671332481993671</v>
      </c>
      <c r="D15" s="18">
        <v>0.81198717844321922</v>
      </c>
      <c r="E15" s="18">
        <v>0.74441270471282373</v>
      </c>
      <c r="F15" s="18">
        <v>0.47553998215965421</v>
      </c>
      <c r="G15" s="18">
        <v>0.40999282044707841</v>
      </c>
      <c r="H15" s="18">
        <v>0.48993034263879243</v>
      </c>
      <c r="I15" s="18">
        <v>0.49455049159551584</v>
      </c>
      <c r="J15" s="18">
        <v>1.1442075378462457</v>
      </c>
      <c r="K15" s="18">
        <v>0.44345677703516939</v>
      </c>
      <c r="L15" s="18">
        <v>0.27984024185790907</v>
      </c>
      <c r="M15" s="18">
        <v>0.45037393229760303</v>
      </c>
      <c r="N15" s="18">
        <v>0.48489373082680509</v>
      </c>
      <c r="O15" s="18">
        <v>0.45072643716674499</v>
      </c>
      <c r="P15" s="18">
        <v>0.45121777135847796</v>
      </c>
    </row>
    <row r="16" spans="1:16">
      <c r="B16" s="6">
        <v>9</v>
      </c>
      <c r="C16" s="17">
        <v>0.95275113564217362</v>
      </c>
      <c r="D16" s="18">
        <v>0.89257825189241324</v>
      </c>
      <c r="E16" s="18">
        <v>0.81859410964874724</v>
      </c>
      <c r="F16" s="18">
        <v>0.52466483059157309</v>
      </c>
      <c r="G16" s="18">
        <v>0.45289168700296034</v>
      </c>
      <c r="H16" s="18">
        <v>0.54032231508495332</v>
      </c>
      <c r="I16" s="18">
        <v>0.5454687122081211</v>
      </c>
      <c r="J16" s="18">
        <v>1.2540458246021373</v>
      </c>
      <c r="K16" s="18">
        <v>0.48941387851532236</v>
      </c>
      <c r="L16" s="18">
        <v>0.31104122550256869</v>
      </c>
      <c r="M16" s="18">
        <v>0.49703288439907789</v>
      </c>
      <c r="N16" s="18">
        <v>0.53473697868300696</v>
      </c>
      <c r="O16" s="18">
        <v>0.4973646271188662</v>
      </c>
      <c r="P16" s="18">
        <v>0.49798324709218544</v>
      </c>
    </row>
    <row r="17" spans="2:16">
      <c r="B17" s="6">
        <v>10</v>
      </c>
      <c r="C17" s="17">
        <v>1.0334295265285469</v>
      </c>
      <c r="D17" s="18">
        <v>0.96867634346812248</v>
      </c>
      <c r="E17" s="18">
        <v>0.88868638917609188</v>
      </c>
      <c r="F17" s="18">
        <v>0.57147584509150195</v>
      </c>
      <c r="G17" s="18">
        <v>0.49394177988442822</v>
      </c>
      <c r="H17" s="18">
        <v>0.5883089624733695</v>
      </c>
      <c r="I17" s="18">
        <v>0.59398800253954498</v>
      </c>
      <c r="J17" s="18">
        <v>1.3584620047660261</v>
      </c>
      <c r="K17" s="18">
        <v>0.53359125101069516</v>
      </c>
      <c r="L17" s="18">
        <v>0.34141751672322729</v>
      </c>
      <c r="M17" s="18">
        <v>0.54162494644847459</v>
      </c>
      <c r="N17" s="18">
        <v>0.58266157374991767</v>
      </c>
      <c r="O17" s="18">
        <v>0.54205881413560941</v>
      </c>
      <c r="P17" s="18">
        <v>0.54266461809866784</v>
      </c>
    </row>
    <row r="18" spans="2:16">
      <c r="B18" s="6">
        <v>11</v>
      </c>
      <c r="C18" s="17">
        <v>1.1092187715981237</v>
      </c>
      <c r="D18" s="18">
        <v>1.0401632365975528</v>
      </c>
      <c r="E18" s="18">
        <v>0.95465429027911219</v>
      </c>
      <c r="F18" s="18">
        <v>0.61561868556628274</v>
      </c>
      <c r="G18" s="18">
        <v>0.5327177501883158</v>
      </c>
      <c r="H18" s="18">
        <v>0.63354843245241899</v>
      </c>
      <c r="I18" s="18">
        <v>0.63975395478722086</v>
      </c>
      <c r="J18" s="18">
        <v>1.456569346827969</v>
      </c>
      <c r="K18" s="18">
        <v>0.5754322878317486</v>
      </c>
      <c r="L18" s="18">
        <v>0.37041703138452625</v>
      </c>
      <c r="M18" s="18">
        <v>0.58375286192907261</v>
      </c>
      <c r="N18" s="18">
        <v>0.62798620547509265</v>
      </c>
      <c r="O18" s="18">
        <v>0.58434745408467459</v>
      </c>
      <c r="P18" s="18">
        <v>0.58486688315680768</v>
      </c>
    </row>
    <row r="19" spans="2:16">
      <c r="B19" s="6">
        <v>12</v>
      </c>
      <c r="C19" s="17">
        <v>1.1807376944968344</v>
      </c>
      <c r="D19" s="18">
        <v>1.1076569313969524</v>
      </c>
      <c r="E19" s="18">
        <v>1.0169586463062814</v>
      </c>
      <c r="F19" s="18">
        <v>0.65753879362841905</v>
      </c>
      <c r="G19" s="18">
        <v>0.5695636601946501</v>
      </c>
      <c r="H19" s="18">
        <v>0.67648006115765758</v>
      </c>
      <c r="I19" s="18">
        <v>0.68317670063866887</v>
      </c>
      <c r="J19" s="18">
        <v>1.5496250069976303</v>
      </c>
      <c r="K19" s="18">
        <v>0.61510367812403</v>
      </c>
      <c r="L19" s="18">
        <v>0.39781663568695769</v>
      </c>
      <c r="M19" s="18">
        <v>0.62371593011669946</v>
      </c>
      <c r="N19" s="18">
        <v>0.67084969084451451</v>
      </c>
      <c r="O19" s="18">
        <v>0.62444956920439409</v>
      </c>
      <c r="P19" s="18">
        <v>0.624917917514762</v>
      </c>
    </row>
    <row r="20" spans="2:16">
      <c r="B20" s="6">
        <v>13</v>
      </c>
      <c r="C20" s="17">
        <v>1.2487647130797699</v>
      </c>
      <c r="D20" s="18">
        <v>1.1719597224122458</v>
      </c>
      <c r="E20" s="18">
        <v>1.0762062416318694</v>
      </c>
      <c r="F20" s="18">
        <v>0.69769019080612615</v>
      </c>
      <c r="G20" s="18">
        <v>0.60478695610257949</v>
      </c>
      <c r="H20" s="18">
        <v>0.71753259695934424</v>
      </c>
      <c r="I20" s="18">
        <v>0.72474761748204397</v>
      </c>
      <c r="J20" s="18">
        <v>1.6360948719490818</v>
      </c>
      <c r="K20" s="18">
        <v>0.65268855898105915</v>
      </c>
      <c r="L20" s="18">
        <v>0.42388516543921362</v>
      </c>
      <c r="M20" s="18">
        <v>0.66188111844503927</v>
      </c>
      <c r="N20" s="18">
        <v>0.71110369047354727</v>
      </c>
      <c r="O20" s="18">
        <v>0.66257208540244394</v>
      </c>
      <c r="P20" s="18">
        <v>0.66317166406509331</v>
      </c>
    </row>
    <row r="21" spans="2:16">
      <c r="B21" s="6">
        <v>14</v>
      </c>
      <c r="C21" s="17">
        <v>1.313006202990459</v>
      </c>
      <c r="D21" s="18">
        <v>1.2327067427857841</v>
      </c>
      <c r="E21" s="18">
        <v>1.1321251351751422</v>
      </c>
      <c r="F21" s="18">
        <v>0.735687553670473</v>
      </c>
      <c r="G21" s="18">
        <v>0.63814851871799039</v>
      </c>
      <c r="H21" s="18">
        <v>0.75638081743613494</v>
      </c>
      <c r="I21" s="18">
        <v>0.76408473746730954</v>
      </c>
      <c r="J21" s="18">
        <v>1.7169979854734327</v>
      </c>
      <c r="K21" s="18">
        <v>0.68806907240118409</v>
      </c>
      <c r="L21" s="18">
        <v>0.44869371547332665</v>
      </c>
      <c r="M21" s="18">
        <v>0.6980069897145913</v>
      </c>
      <c r="N21" s="18">
        <v>0.74901085881433183</v>
      </c>
      <c r="O21" s="18">
        <v>0.69855492229248273</v>
      </c>
      <c r="P21" s="18">
        <v>0.69936884348861683</v>
      </c>
    </row>
    <row r="22" spans="2:16">
      <c r="B22" s="6">
        <v>15</v>
      </c>
      <c r="C22" s="17">
        <v>1.3735334113120816</v>
      </c>
      <c r="D22" s="18">
        <v>1.2899265949816721</v>
      </c>
      <c r="E22" s="18">
        <v>1.1849683041465666</v>
      </c>
      <c r="F22" s="18">
        <v>0.7716332514236377</v>
      </c>
      <c r="G22" s="18">
        <v>0.66987293564110817</v>
      </c>
      <c r="H22" s="18">
        <v>0.79317042432720841</v>
      </c>
      <c r="I22" s="18">
        <v>0.80126065856156259</v>
      </c>
      <c r="J22" s="18">
        <v>1.7942481299338953</v>
      </c>
      <c r="K22" s="18">
        <v>0.72205019754617461</v>
      </c>
      <c r="L22" s="18">
        <v>0.47265283651716089</v>
      </c>
      <c r="M22" s="18">
        <v>0.73233947023419277</v>
      </c>
      <c r="N22" s="18">
        <v>0.78568709136338</v>
      </c>
      <c r="O22" s="18">
        <v>0.73292765517126757</v>
      </c>
      <c r="P22" s="18">
        <v>0.73376561921344652</v>
      </c>
    </row>
    <row r="23" spans="2:16">
      <c r="B23" s="6">
        <v>16</v>
      </c>
      <c r="C23" s="17">
        <v>1.4303997055072912</v>
      </c>
      <c r="D23" s="18">
        <v>1.3437430378582418</v>
      </c>
      <c r="E23" s="18">
        <v>1.2347104029296858</v>
      </c>
      <c r="F23" s="18">
        <v>0.80558413276665553</v>
      </c>
      <c r="G23" s="18">
        <v>0.69988376960790066</v>
      </c>
      <c r="H23" s="18">
        <v>0.82788455835640395</v>
      </c>
      <c r="I23" s="18">
        <v>0.83636858440184714</v>
      </c>
      <c r="J23" s="18">
        <v>1.8671017285329758</v>
      </c>
      <c r="K23" s="18">
        <v>0.75426440569432107</v>
      </c>
      <c r="L23" s="18">
        <v>0.49554621527075815</v>
      </c>
      <c r="M23" s="18">
        <v>0.76479031588566426</v>
      </c>
      <c r="N23" s="18">
        <v>0.82039587581731288</v>
      </c>
      <c r="O23" s="18">
        <v>0.76546619571265961</v>
      </c>
      <c r="P23" s="18">
        <v>0.76625451685443879</v>
      </c>
    </row>
    <row r="24" spans="2:16">
      <c r="B24" s="6">
        <v>17</v>
      </c>
      <c r="C24" s="17">
        <v>1.4837817749905777</v>
      </c>
      <c r="D24" s="18">
        <v>1.3942175971998607</v>
      </c>
      <c r="E24" s="18">
        <v>1.2814704958355123</v>
      </c>
      <c r="F24" s="18">
        <v>0.8376330097240331</v>
      </c>
      <c r="G24" s="18">
        <v>0.72830240607163788</v>
      </c>
      <c r="H24" s="18">
        <v>0.86066802825305477</v>
      </c>
      <c r="I24" s="18">
        <v>0.8695080339927006</v>
      </c>
      <c r="J24" s="18">
        <v>1.9354978778169052</v>
      </c>
      <c r="K24" s="18">
        <v>0.78477753092974978</v>
      </c>
      <c r="L24" s="18">
        <v>0.51739563828958302</v>
      </c>
      <c r="M24" s="18">
        <v>0.79548415765542668</v>
      </c>
      <c r="N24" s="18">
        <v>0.85327696712534284</v>
      </c>
      <c r="O24" s="18">
        <v>0.79627218080757034</v>
      </c>
      <c r="P24" s="18">
        <v>0.79699936026954132</v>
      </c>
    </row>
    <row r="25" spans="2:16">
      <c r="B25" s="6">
        <v>18</v>
      </c>
      <c r="C25" s="17">
        <v>1.5342654861871501</v>
      </c>
      <c r="D25" s="18">
        <v>1.4419896991757089</v>
      </c>
      <c r="E25" s="18">
        <v>1.3257375672443694</v>
      </c>
      <c r="F25" s="18">
        <v>0.86819470486835038</v>
      </c>
      <c r="G25" s="18">
        <v>0.75542243883976279</v>
      </c>
      <c r="H25" s="18">
        <v>0.89191413056225355</v>
      </c>
      <c r="I25" s="18">
        <v>0.90107882543811679</v>
      </c>
      <c r="J25" s="18">
        <v>2.0004383831975829</v>
      </c>
      <c r="K25" s="18">
        <v>0.81383414756409334</v>
      </c>
      <c r="L25" s="18">
        <v>0.53827817054570271</v>
      </c>
      <c r="M25" s="18">
        <v>0.82474064665340174</v>
      </c>
      <c r="N25" s="18">
        <v>0.88454608015598746</v>
      </c>
      <c r="O25" s="18">
        <v>0.82562155591606423</v>
      </c>
      <c r="P25" s="18">
        <v>0.82631488070962034</v>
      </c>
    </row>
    <row r="26" spans="2:16">
      <c r="B26" s="6">
        <v>19</v>
      </c>
      <c r="C26" s="17">
        <v>1.5819271806559894</v>
      </c>
      <c r="D26" s="18">
        <v>1.4871504364476178</v>
      </c>
      <c r="E26" s="18">
        <v>1.3674304134843258</v>
      </c>
      <c r="F26" s="18">
        <v>0.89704631414412317</v>
      </c>
      <c r="G26" s="18">
        <v>0.78095805968061904</v>
      </c>
      <c r="H26" s="18">
        <v>0.92139296015574845</v>
      </c>
      <c r="I26" s="18">
        <v>0.93090165998086083</v>
      </c>
      <c r="J26" s="18">
        <v>2.0603381052125935</v>
      </c>
      <c r="K26" s="18">
        <v>0.84090534940972916</v>
      </c>
      <c r="L26" s="18">
        <v>0.55777005745927033</v>
      </c>
      <c r="M26" s="18">
        <v>0.85226457267096789</v>
      </c>
      <c r="N26" s="18">
        <v>0.91346800530972394</v>
      </c>
      <c r="O26" s="18">
        <v>0.85308609559989024</v>
      </c>
      <c r="P26" s="18">
        <v>0.85389482394870087</v>
      </c>
    </row>
    <row r="27" spans="2:16">
      <c r="B27" s="6">
        <v>20</v>
      </c>
      <c r="C27" s="17">
        <v>1.6268468458902983</v>
      </c>
      <c r="D27" s="18">
        <v>1.5297001651843503</v>
      </c>
      <c r="E27" s="18">
        <v>1.4068181877858041</v>
      </c>
      <c r="F27" s="18">
        <v>0.92435388141067176</v>
      </c>
      <c r="G27" s="18">
        <v>0.80524369029656129</v>
      </c>
      <c r="H27" s="18">
        <v>0.94932521485373256</v>
      </c>
      <c r="I27" s="18">
        <v>0.95913029389333082</v>
      </c>
      <c r="J27" s="18">
        <v>2.1168726589022491</v>
      </c>
      <c r="K27" s="18">
        <v>0.86667023953199407</v>
      </c>
      <c r="L27" s="18">
        <v>0.57646370816052572</v>
      </c>
      <c r="M27" s="18">
        <v>0.87841128858186601</v>
      </c>
      <c r="N27" s="18">
        <v>0.94112584952412282</v>
      </c>
      <c r="O27" s="18">
        <v>0.87919604172969934</v>
      </c>
      <c r="P27" s="18">
        <v>0.88009109682332565</v>
      </c>
    </row>
    <row r="28" spans="2:16">
      <c r="B28" s="6">
        <v>21</v>
      </c>
      <c r="C28" s="17">
        <v>1.670626227348289</v>
      </c>
      <c r="D28" s="18">
        <v>1.5520194092572437</v>
      </c>
      <c r="E28" s="18">
        <v>1.4439282473278445</v>
      </c>
      <c r="F28" s="18">
        <v>0.95015093593055067</v>
      </c>
      <c r="G28" s="18">
        <v>0.82820565562184423</v>
      </c>
      <c r="H28" s="18">
        <v>0.97570606995885656</v>
      </c>
      <c r="I28" s="18">
        <v>0.98579295547938828</v>
      </c>
      <c r="J28" s="18">
        <v>2.1700264065963033</v>
      </c>
      <c r="K28" s="18">
        <v>0.89101944210023432</v>
      </c>
      <c r="L28" s="18">
        <v>0.59420069173999301</v>
      </c>
      <c r="M28" s="18">
        <v>0.90312031651024016</v>
      </c>
      <c r="N28" s="18">
        <v>0.96724905007305484</v>
      </c>
      <c r="O28" s="18">
        <v>0.90386873207775364</v>
      </c>
      <c r="P28" s="18">
        <v>0.90484690578678029</v>
      </c>
    </row>
    <row r="29" spans="2:16">
      <c r="B29" s="6">
        <v>22</v>
      </c>
      <c r="C29" s="17">
        <v>1.7133834996082813</v>
      </c>
      <c r="D29" s="18">
        <v>1.5728895140300265</v>
      </c>
      <c r="E29" s="18">
        <v>1.4788972649016872</v>
      </c>
      <c r="F29" s="18">
        <v>0.97452389323480504</v>
      </c>
      <c r="G29" s="18">
        <v>0.84991841547869229</v>
      </c>
      <c r="H29" s="18">
        <v>1.0006246873619848</v>
      </c>
      <c r="I29" s="18">
        <v>1.0109795231879208</v>
      </c>
      <c r="J29" s="18">
        <v>2.2200090722184429</v>
      </c>
      <c r="K29" s="18">
        <v>0.9140333372842474</v>
      </c>
      <c r="L29" s="18">
        <v>0.6110307628329702</v>
      </c>
      <c r="M29" s="18">
        <v>0.92647335183950486</v>
      </c>
      <c r="N29" s="18">
        <v>0.99192570883312059</v>
      </c>
      <c r="O29" s="18">
        <v>0.92718594031074786</v>
      </c>
      <c r="P29" s="18">
        <v>0.92824410726299245</v>
      </c>
    </row>
    <row r="30" spans="2:16">
      <c r="B30" s="6">
        <v>23</v>
      </c>
      <c r="C30" s="17">
        <v>1.7552298845788092</v>
      </c>
      <c r="D30" s="18">
        <v>1.5924071823216746</v>
      </c>
      <c r="E30" s="18">
        <v>1.5118534073855598</v>
      </c>
      <c r="F30" s="18">
        <v>0.99755404102485001</v>
      </c>
      <c r="G30" s="18">
        <v>0.87045209004188373</v>
      </c>
      <c r="H30" s="18">
        <v>1.0241649128339876</v>
      </c>
      <c r="I30" s="18">
        <v>1.034774524111806</v>
      </c>
      <c r="J30" s="18">
        <v>2.267016920647166</v>
      </c>
      <c r="K30" s="18">
        <v>0.93578757351802655</v>
      </c>
      <c r="L30" s="18">
        <v>0.62700103307458843</v>
      </c>
      <c r="M30" s="18">
        <v>0.94854727665512506</v>
      </c>
      <c r="N30" s="18">
        <v>1.0152386807677056</v>
      </c>
      <c r="O30" s="18">
        <v>0.94922461574682548</v>
      </c>
      <c r="P30" s="18">
        <v>0.95035973468317603</v>
      </c>
    </row>
    <row r="31" spans="2:16">
      <c r="B31" s="6">
        <v>24</v>
      </c>
      <c r="C31" s="17">
        <v>1.796270159792225</v>
      </c>
      <c r="D31" s="18">
        <v>1.6106625206665361</v>
      </c>
      <c r="E31" s="18">
        <v>1.542916883194521</v>
      </c>
      <c r="F31" s="18">
        <v>1.019317854898389</v>
      </c>
      <c r="G31" s="18">
        <v>0.88987272231498071</v>
      </c>
      <c r="H31" s="18">
        <v>1.0464056048630506</v>
      </c>
      <c r="I31" s="18">
        <v>1.0572574645580641</v>
      </c>
      <c r="J31" s="18">
        <v>2.3112336472046167</v>
      </c>
      <c r="K31" s="18">
        <v>0.95635335656203635</v>
      </c>
      <c r="L31" s="18">
        <v>0.64215611528348104</v>
      </c>
      <c r="M31" s="18">
        <v>0.96941445403968729</v>
      </c>
      <c r="N31" s="18">
        <v>1.0372658981250868</v>
      </c>
      <c r="O31" s="18">
        <v>0.97005717871505048</v>
      </c>
      <c r="P31" s="18">
        <v>0.97126629338613779</v>
      </c>
    </row>
    <row r="32" spans="2:16">
      <c r="B32" s="6">
        <v>25</v>
      </c>
      <c r="C32" s="17">
        <v>1.8366031317579932</v>
      </c>
      <c r="D32" s="18">
        <v>1.6277394968928469</v>
      </c>
      <c r="E32" s="18">
        <v>1.572200453462421</v>
      </c>
      <c r="F32" s="18">
        <v>1.03988729394965</v>
      </c>
      <c r="G32" s="18">
        <v>0.90824252414796836</v>
      </c>
      <c r="H32" s="18">
        <v>1.0674209424428129</v>
      </c>
      <c r="I32" s="18">
        <v>1.0785031394836089</v>
      </c>
      <c r="J32" s="18">
        <v>2.3528312069327817</v>
      </c>
      <c r="K32" s="18">
        <v>0.97579772027093958</v>
      </c>
      <c r="L32" s="18">
        <v>0.65653825952627543</v>
      </c>
      <c r="M32" s="18">
        <v>0.98914300372767849</v>
      </c>
      <c r="N32" s="18">
        <v>1.0580806739049322</v>
      </c>
      <c r="O32" s="18">
        <v>0.98975179718454764</v>
      </c>
      <c r="P32" s="18">
        <v>0.99103203683922869</v>
      </c>
    </row>
    <row r="33" spans="1:16">
      <c r="B33" s="6">
        <v>26</v>
      </c>
      <c r="C33" s="17">
        <v>1.87632207686582</v>
      </c>
      <c r="D33" s="18">
        <v>1.6437163655613274</v>
      </c>
      <c r="E33" s="18">
        <v>1.5998099094158007</v>
      </c>
      <c r="F33" s="18">
        <v>1.0593300775664738</v>
      </c>
      <c r="G33" s="18">
        <v>0.92562010686263951</v>
      </c>
      <c r="H33" s="18">
        <v>1.0872807131994473</v>
      </c>
      <c r="I33" s="18">
        <v>1.0985819221889066</v>
      </c>
      <c r="J33" s="18">
        <v>2.3919705878099053</v>
      </c>
      <c r="K33" s="18">
        <v>0.99418378026164667</v>
      </c>
      <c r="L33" s="18">
        <v>0.67018748153664054</v>
      </c>
      <c r="M33" s="18">
        <v>1.0077970603382367</v>
      </c>
      <c r="N33" s="18">
        <v>1.0777519859592219</v>
      </c>
      <c r="O33" s="18">
        <v>1.0083726458887361</v>
      </c>
      <c r="P33" s="18">
        <v>1.0097212254008034</v>
      </c>
    </row>
    <row r="34" spans="1:16">
      <c r="B34" s="6">
        <v>27</v>
      </c>
      <c r="C34" s="17">
        <v>1.9155151521517859</v>
      </c>
      <c r="D34" s="18">
        <v>1.6586660635417574</v>
      </c>
      <c r="E34" s="18">
        <v>1.6258445182296493</v>
      </c>
      <c r="F34" s="18">
        <v>1.0777099446576677</v>
      </c>
      <c r="G34" s="18">
        <v>0.94206069748102794</v>
      </c>
      <c r="H34" s="18">
        <v>1.1060505831519964</v>
      </c>
      <c r="I34" s="18">
        <v>1.1175600355678417</v>
      </c>
      <c r="J34" s="18">
        <v>2.4288025317695054</v>
      </c>
      <c r="K34" s="18">
        <v>1.0115709715964276</v>
      </c>
      <c r="L34" s="18">
        <v>0.68314168393393904</v>
      </c>
      <c r="M34" s="18">
        <v>1.0254370153224095</v>
      </c>
      <c r="N34" s="18">
        <v>1.0963447430013726</v>
      </c>
      <c r="O34" s="18">
        <v>1.0259801490877938</v>
      </c>
      <c r="P34" s="18">
        <v>1.0273943687631351</v>
      </c>
    </row>
    <row r="35" spans="1:16">
      <c r="B35" s="6">
        <v>28</v>
      </c>
      <c r="C35" s="17">
        <v>1.9542657780763117</v>
      </c>
      <c r="D35" s="18">
        <v>1.6726565778429507</v>
      </c>
      <c r="E35" s="18">
        <v>1.6503974394969392</v>
      </c>
      <c r="F35" s="18">
        <v>1.0950868964610461</v>
      </c>
      <c r="G35" s="18">
        <v>0.95761634148599906</v>
      </c>
      <c r="H35" s="18">
        <v>1.1237923493129345</v>
      </c>
      <c r="I35" s="18">
        <v>1.1354998061245454</v>
      </c>
      <c r="J35" s="18">
        <v>2.4634682071144525</v>
      </c>
      <c r="K35" s="18">
        <v>1.0280152715212056</v>
      </c>
      <c r="L35" s="18">
        <v>0.69543677065964793</v>
      </c>
      <c r="M35" s="18">
        <v>1.042119743685314</v>
      </c>
      <c r="N35" s="18">
        <v>1.1139200337114383</v>
      </c>
      <c r="O35" s="18">
        <v>1.0426312080358471</v>
      </c>
      <c r="P35" s="18">
        <v>1.0441084531384361</v>
      </c>
    </row>
    <row r="36" spans="1:16">
      <c r="B36" s="6">
        <v>29</v>
      </c>
      <c r="C36" s="17">
        <v>1.9926529953102565</v>
      </c>
      <c r="D36" s="18">
        <v>1.6857512876607001</v>
      </c>
      <c r="E36" s="18">
        <v>1.6735561142968975</v>
      </c>
      <c r="F36" s="18">
        <v>1.1115174240052779</v>
      </c>
      <c r="G36" s="18">
        <v>0.97233609298141888</v>
      </c>
      <c r="H36" s="18">
        <v>1.1405641762545811</v>
      </c>
      <c r="I36" s="18">
        <v>1.1524599018864246</v>
      </c>
      <c r="J36" s="18">
        <v>2.4960998356676907</v>
      </c>
      <c r="K36" s="18">
        <v>1.0435694082296048</v>
      </c>
      <c r="L36" s="18">
        <v>0.7071067550245087</v>
      </c>
      <c r="M36" s="18">
        <v>1.0578988164726728</v>
      </c>
      <c r="N36" s="18">
        <v>1.1305353600452774</v>
      </c>
      <c r="O36" s="18">
        <v>1.0583794141479863</v>
      </c>
      <c r="P36" s="18">
        <v>1.0599171541795602</v>
      </c>
    </row>
    <row r="37" spans="1:16">
      <c r="B37" s="6">
        <v>30</v>
      </c>
      <c r="C37" s="17">
        <v>2.0307517973838265</v>
      </c>
      <c r="D37" s="18">
        <v>1.698009282468246</v>
      </c>
      <c r="E37" s="18">
        <v>1.6954026287103112</v>
      </c>
      <c r="F37" s="18">
        <v>1.1270547212266648</v>
      </c>
      <c r="G37" s="18">
        <v>0.98626619306181895</v>
      </c>
      <c r="H37" s="18">
        <v>1.1564208176912638</v>
      </c>
      <c r="I37" s="18">
        <v>1.1684955552667073</v>
      </c>
      <c r="J37" s="18">
        <v>2.5268212777680219</v>
      </c>
      <c r="K37" s="18">
        <v>1.0582830565585577</v>
      </c>
      <c r="L37" s="18">
        <v>0.71818386173574622</v>
      </c>
      <c r="M37" s="18">
        <v>1.0728246999451141</v>
      </c>
      <c r="N37" s="18">
        <v>1.1462448557810736</v>
      </c>
      <c r="O37" s="18">
        <v>1.0732752487956876</v>
      </c>
      <c r="P37" s="18">
        <v>1.074871036560729</v>
      </c>
    </row>
    <row r="38" spans="1:16">
      <c r="B38" s="5"/>
      <c r="C38" s="5"/>
      <c r="D38" s="5"/>
      <c r="E38" s="5"/>
      <c r="F38" s="5"/>
      <c r="G38" s="5"/>
      <c r="H38" s="5"/>
      <c r="I38" s="5"/>
      <c r="J38" s="5"/>
      <c r="K38" s="4"/>
    </row>
    <row r="39" spans="1:16" s="14" customFormat="1">
      <c r="A39" s="317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700"/>
    </row>
    <row r="40" spans="1:16" s="14" customFormat="1">
      <c r="A40" s="317"/>
      <c r="B40" s="3"/>
      <c r="C40" s="2"/>
      <c r="D40" s="2"/>
      <c r="E40" s="2"/>
      <c r="F40" s="2"/>
      <c r="G40" s="2"/>
      <c r="H40" s="2"/>
      <c r="I40" s="2"/>
      <c r="J40" s="2"/>
      <c r="K40" s="1"/>
    </row>
    <row r="41" spans="1:16" s="14" customFormat="1">
      <c r="A41" s="317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</row>
  </sheetData>
  <sheetProtection password="C61B" sheet="1" objects="1" scenarios="1"/>
  <customSheetViews>
    <customSheetView guid="{9B4B0DAB-FAB9-4E24-9A0E-9A6ECAA72FED}" fitToPage="1">
      <selection sqref="A1:A1048576"/>
      <pageMargins left="0.75" right="0.75" top="1" bottom="1" header="0.5" footer="0.5"/>
      <pageSetup paperSize="5" scale="83" orientation="landscape" r:id="rId1"/>
      <headerFooter alignWithMargins="0"/>
    </customSheetView>
    <customSheetView guid="{F8CBED13-6556-4784-BBB1-9BE8F83E1036}" showPageBreaks="1" fitToPage="1">
      <pane xSplit="1" ySplit="1" topLeftCell="B2" activePane="bottomRight" state="frozen"/>
      <selection pane="bottomRight" sqref="A1:A1048576"/>
      <pageMargins left="0.75" right="0.75" top="1" bottom="1" header="0.5" footer="0.5"/>
      <pageSetup paperSize="5" scale="79" orientation="landscape" r:id="rId2"/>
      <headerFooter alignWithMargins="0"/>
    </customSheetView>
  </customSheetViews>
  <phoneticPr fontId="21" type="noConversion"/>
  <hyperlinks>
    <hyperlink ref="A1" location="'Electric CE'!A1" display="Rtn to Summary"/>
  </hyperlinks>
  <pageMargins left="0.75" right="0.75" top="0.48" bottom="1" header="0.34" footer="0.5"/>
  <pageSetup paperSize="3" scale="85" orientation="landscape" r:id="rId3"/>
  <headerFooter alignWithMargins="0"/>
  <drawing r:id="rId4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4"/>
  <sheetViews>
    <sheetView workbookViewId="0">
      <selection activeCell="C4" sqref="C4"/>
    </sheetView>
  </sheetViews>
  <sheetFormatPr defaultRowHeight="13.2"/>
  <cols>
    <col min="2" max="2" width="21.109375" customWidth="1"/>
  </cols>
  <sheetData>
    <row r="4" spans="2:3">
      <c r="B4" s="243" t="s">
        <v>915</v>
      </c>
      <c r="C4" s="1001">
        <v>7.8E-2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G30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G27" sqref="G27"/>
    </sheetView>
  </sheetViews>
  <sheetFormatPr defaultColWidth="9.109375" defaultRowHeight="13.8"/>
  <cols>
    <col min="1" max="1" width="9.109375" style="54"/>
    <col min="2" max="4" width="12.88671875" style="55" customWidth="1"/>
    <col min="5" max="5" width="80.88671875" style="55" customWidth="1"/>
    <col min="6" max="6" width="10.88671875" style="55" customWidth="1"/>
    <col min="7" max="7" width="24.33203125" style="55" customWidth="1"/>
    <col min="8" max="8" width="20.6640625" style="55" customWidth="1"/>
    <col min="9" max="9" width="11.44140625" style="55" customWidth="1"/>
    <col min="10" max="10" width="10.5546875" style="335" customWidth="1"/>
    <col min="11" max="11" width="12.5546875" style="407" customWidth="1"/>
    <col min="12" max="12" width="14" style="407" customWidth="1"/>
    <col min="13" max="13" width="15.88671875" style="407" customWidth="1"/>
    <col min="14" max="14" width="14.6640625" style="335" customWidth="1"/>
    <col min="15" max="15" width="16.33203125" style="55" customWidth="1"/>
    <col min="16" max="16" width="14.6640625" style="55" customWidth="1"/>
    <col min="17" max="17" width="14.44140625" style="55" customWidth="1"/>
    <col min="18" max="18" width="16.88671875" style="55" customWidth="1"/>
    <col min="19" max="19" width="17.33203125" style="55" customWidth="1"/>
    <col min="20" max="20" width="14.6640625" style="55" customWidth="1"/>
    <col min="21" max="21" width="17.44140625" style="54" customWidth="1"/>
    <col min="22" max="22" width="14.5546875" style="55" customWidth="1"/>
    <col min="23" max="23" width="14.109375" style="55" customWidth="1"/>
    <col min="24" max="24" width="18.33203125" style="54" customWidth="1"/>
    <col min="25" max="25" width="17.6640625" style="55" customWidth="1"/>
    <col min="26" max="26" width="14.109375" style="55" customWidth="1"/>
    <col min="27" max="27" width="11" style="54" customWidth="1"/>
    <col min="28" max="28" width="17.109375" style="54" customWidth="1"/>
    <col min="29" max="29" width="11.5546875" style="54" customWidth="1"/>
    <col min="30" max="30" width="12.109375" style="55" customWidth="1"/>
    <col min="31" max="58" width="9.109375" style="54"/>
    <col min="59" max="16384" width="9.109375" style="55"/>
  </cols>
  <sheetData>
    <row r="1" spans="1:475" ht="27">
      <c r="A1" s="318" t="s">
        <v>206</v>
      </c>
      <c r="B1" s="1192" t="s">
        <v>921</v>
      </c>
      <c r="C1" s="1192"/>
      <c r="D1" s="1192"/>
      <c r="E1" s="1193"/>
      <c r="F1" s="1193"/>
      <c r="G1" s="1193"/>
      <c r="H1" s="1193"/>
      <c r="I1" s="1193"/>
      <c r="J1" s="1194"/>
      <c r="K1" s="1195"/>
      <c r="L1" s="1195"/>
      <c r="M1" s="1195"/>
      <c r="N1" s="1194"/>
      <c r="O1" s="1193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3"/>
    </row>
    <row r="2" spans="1:475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4"/>
      <c r="K2" s="1195"/>
      <c r="L2" s="1195"/>
      <c r="M2" s="1195"/>
      <c r="N2" s="1194"/>
      <c r="O2" s="1193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3"/>
    </row>
    <row r="3" spans="1:475" s="75" customFormat="1" ht="31.5" customHeight="1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475" ht="43.2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</row>
    <row r="5" spans="1:475" s="63" customFormat="1" ht="14.4">
      <c r="A5" s="54"/>
      <c r="B5" s="1274" t="s">
        <v>52</v>
      </c>
      <c r="C5" s="1274"/>
      <c r="D5" s="1275"/>
      <c r="E5" s="1023" t="s">
        <v>234</v>
      </c>
      <c r="F5" s="1024">
        <v>30</v>
      </c>
      <c r="G5" s="1276">
        <f>(N5/$N$17)*F5</f>
        <v>0.22683510555608347</v>
      </c>
      <c r="H5" s="1277" t="s">
        <v>27</v>
      </c>
      <c r="I5" s="1278">
        <v>15</v>
      </c>
      <c r="J5" s="1279">
        <v>4037</v>
      </c>
      <c r="K5" s="1280">
        <v>1500</v>
      </c>
      <c r="L5" s="1280">
        <v>3889</v>
      </c>
      <c r="M5" s="1217">
        <f>IF((ABS(L5))&gt;(ABS(K5)),L5-K5,0)</f>
        <v>2389</v>
      </c>
      <c r="N5" s="1281">
        <f>I5*J5</f>
        <v>60555</v>
      </c>
      <c r="O5" s="1282"/>
      <c r="P5" s="1221"/>
      <c r="Q5" s="1221"/>
      <c r="R5" s="1221"/>
      <c r="S5" s="1283">
        <f>L5*I5</f>
        <v>58335</v>
      </c>
      <c r="T5" s="1221"/>
      <c r="U5" s="1221"/>
      <c r="V5" s="1221"/>
      <c r="W5" s="1283">
        <v>0</v>
      </c>
      <c r="X5" s="1221"/>
      <c r="Y5" s="1221"/>
      <c r="Z5" s="1283">
        <f t="shared" ref="Z5:Z16" si="0">-PV(Discount_Rate,F5,W5)*I5</f>
        <v>0</v>
      </c>
      <c r="AA5" s="1284">
        <f t="shared" ref="AA5:AA7" si="1">IF(N5=0,0,(HLOOKUP(H5,ACElectric_2014_2015,F5+1,FALSE)))</f>
        <v>1.698009282468246</v>
      </c>
      <c r="AB5" s="1283">
        <f t="shared" ref="AB5:AB7" si="2">AA5*N5</f>
        <v>102822.95209986463</v>
      </c>
      <c r="AC5" s="1285" t="str">
        <f>IFERROR(AB5/X5,"")</f>
        <v/>
      </c>
      <c r="AD5" s="1286"/>
    </row>
    <row r="6" spans="1:475" s="63" customFormat="1" ht="14.4">
      <c r="A6" s="54"/>
      <c r="B6" s="1274" t="s">
        <v>52</v>
      </c>
      <c r="C6" s="1274"/>
      <c r="D6" s="1275"/>
      <c r="E6" s="1023" t="s">
        <v>233</v>
      </c>
      <c r="F6" s="1024">
        <v>20</v>
      </c>
      <c r="G6" s="1276">
        <f>(N6/$N$17)*F6</f>
        <v>0.77790587488751273</v>
      </c>
      <c r="H6" s="1277" t="s">
        <v>27</v>
      </c>
      <c r="I6" s="1278">
        <v>89</v>
      </c>
      <c r="J6" s="1279">
        <v>3500</v>
      </c>
      <c r="K6" s="1280">
        <v>1200</v>
      </c>
      <c r="L6" s="1280">
        <v>3407</v>
      </c>
      <c r="M6" s="1217">
        <f>IF((ABS(L6))&gt;(ABS(K6)),L6-K6,0)</f>
        <v>2207</v>
      </c>
      <c r="N6" s="1281">
        <f>I6*J6</f>
        <v>311500</v>
      </c>
      <c r="O6" s="1282"/>
      <c r="P6" s="1221"/>
      <c r="Q6" s="1221"/>
      <c r="R6" s="1221"/>
      <c r="S6" s="1283">
        <f>L6*I6</f>
        <v>303223</v>
      </c>
      <c r="T6" s="1221"/>
      <c r="U6" s="1221"/>
      <c r="V6" s="1221"/>
      <c r="W6" s="1283">
        <v>0</v>
      </c>
      <c r="X6" s="1221"/>
      <c r="Y6" s="1221"/>
      <c r="Z6" s="1283">
        <f t="shared" si="0"/>
        <v>0</v>
      </c>
      <c r="AA6" s="1284">
        <f t="shared" si="1"/>
        <v>1.5297001651843503</v>
      </c>
      <c r="AB6" s="1283">
        <f t="shared" si="2"/>
        <v>476501.60145492508</v>
      </c>
      <c r="AC6" s="1285"/>
      <c r="AD6" s="1286"/>
    </row>
    <row r="7" spans="1:475" s="59" customFormat="1" ht="14.4">
      <c r="A7" s="54"/>
      <c r="B7" s="1274" t="s">
        <v>52</v>
      </c>
      <c r="C7" s="1274"/>
      <c r="D7" s="1275"/>
      <c r="E7" s="1023" t="s">
        <v>227</v>
      </c>
      <c r="F7" s="1024">
        <v>20</v>
      </c>
      <c r="G7" s="1276">
        <f>(N7/$N$17)*F7</f>
        <v>7.9473761035056836E-2</v>
      </c>
      <c r="H7" s="1277" t="s">
        <v>27</v>
      </c>
      <c r="I7" s="1278">
        <v>78</v>
      </c>
      <c r="J7" s="1279">
        <v>408</v>
      </c>
      <c r="K7" s="1280">
        <v>200</v>
      </c>
      <c r="L7" s="1280">
        <v>742</v>
      </c>
      <c r="M7" s="1217">
        <f t="shared" ref="M7" si="3">IF((ABS(L7))&gt;(ABS(K7)),L7-K7,0)</f>
        <v>542</v>
      </c>
      <c r="N7" s="1281">
        <f t="shared" ref="N7" si="4">I7*J7</f>
        <v>31824</v>
      </c>
      <c r="O7" s="1282"/>
      <c r="P7" s="1221"/>
      <c r="Q7" s="1221"/>
      <c r="R7" s="1221"/>
      <c r="S7" s="1221">
        <f t="shared" ref="S7:S8" si="5">L7*I7</f>
        <v>57876</v>
      </c>
      <c r="T7" s="1221"/>
      <c r="U7" s="1221"/>
      <c r="V7" s="1221"/>
      <c r="W7" s="1221">
        <v>0</v>
      </c>
      <c r="X7" s="1221"/>
      <c r="Y7" s="1221"/>
      <c r="Z7" s="1283">
        <f t="shared" si="0"/>
        <v>0</v>
      </c>
      <c r="AA7" s="1284">
        <f t="shared" si="1"/>
        <v>1.5297001651843503</v>
      </c>
      <c r="AB7" s="1283">
        <f t="shared" si="2"/>
        <v>48681.178056826764</v>
      </c>
      <c r="AC7" s="1285" t="str">
        <f t="shared" ref="AC7" si="6">IFERROR(AB7/X7,"")</f>
        <v/>
      </c>
      <c r="AD7" s="1286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  <c r="IV7" s="54"/>
      <c r="IW7" s="54"/>
      <c r="IX7" s="54"/>
      <c r="IY7" s="54"/>
      <c r="IZ7" s="54"/>
      <c r="JA7" s="54"/>
      <c r="JB7" s="54"/>
      <c r="JC7" s="54"/>
      <c r="JD7" s="54"/>
      <c r="JE7" s="54"/>
      <c r="JF7" s="54"/>
      <c r="JG7" s="54"/>
      <c r="JH7" s="54"/>
      <c r="JI7" s="54"/>
      <c r="JJ7" s="54"/>
      <c r="JK7" s="54"/>
      <c r="JL7" s="54"/>
      <c r="JM7" s="54"/>
      <c r="JN7" s="54"/>
      <c r="JO7" s="54"/>
      <c r="JP7" s="54"/>
      <c r="JQ7" s="54"/>
      <c r="JR7" s="54"/>
      <c r="JS7" s="54"/>
      <c r="JT7" s="54"/>
      <c r="JU7" s="54"/>
      <c r="JV7" s="54"/>
      <c r="JW7" s="54"/>
      <c r="JX7" s="54"/>
      <c r="JY7" s="54"/>
      <c r="JZ7" s="54"/>
      <c r="KA7" s="54"/>
      <c r="KB7" s="54"/>
      <c r="KC7" s="54"/>
      <c r="KD7" s="54"/>
      <c r="KE7" s="54"/>
      <c r="KF7" s="54"/>
      <c r="KG7" s="54"/>
      <c r="KH7" s="54"/>
      <c r="KI7" s="54"/>
      <c r="KJ7" s="54"/>
      <c r="KK7" s="54"/>
      <c r="KL7" s="54"/>
      <c r="KM7" s="54"/>
      <c r="KN7" s="54"/>
      <c r="KO7" s="54"/>
      <c r="KP7" s="54"/>
      <c r="KQ7" s="54"/>
      <c r="KR7" s="54"/>
      <c r="KS7" s="54"/>
      <c r="KT7" s="54"/>
      <c r="KU7" s="54"/>
      <c r="KV7" s="54"/>
      <c r="KW7" s="54"/>
      <c r="KX7" s="54"/>
      <c r="KY7" s="54"/>
      <c r="KZ7" s="54"/>
      <c r="LA7" s="54"/>
      <c r="LB7" s="54"/>
      <c r="LC7" s="54"/>
      <c r="LD7" s="54"/>
      <c r="LE7" s="54"/>
      <c r="LF7" s="54"/>
      <c r="LG7" s="54"/>
      <c r="LH7" s="54"/>
      <c r="LI7" s="54"/>
      <c r="LJ7" s="54"/>
      <c r="LK7" s="54"/>
      <c r="LL7" s="54"/>
      <c r="LM7" s="54"/>
      <c r="LN7" s="54"/>
      <c r="LO7" s="54"/>
      <c r="LP7" s="54"/>
      <c r="LQ7" s="54"/>
      <c r="LR7" s="54"/>
      <c r="LS7" s="54"/>
      <c r="LT7" s="54"/>
      <c r="LU7" s="54"/>
      <c r="LV7" s="54"/>
      <c r="LW7" s="54"/>
      <c r="LX7" s="54"/>
      <c r="LY7" s="54"/>
      <c r="LZ7" s="54"/>
      <c r="MA7" s="54"/>
      <c r="MB7" s="54"/>
      <c r="MC7" s="54"/>
      <c r="MD7" s="54"/>
      <c r="ME7" s="54"/>
      <c r="MF7" s="54"/>
      <c r="MG7" s="54"/>
      <c r="MH7" s="54"/>
      <c r="MI7" s="54"/>
      <c r="MJ7" s="54"/>
      <c r="MK7" s="54"/>
      <c r="ML7" s="54"/>
      <c r="MM7" s="54"/>
      <c r="MN7" s="54"/>
      <c r="MO7" s="54"/>
      <c r="MP7" s="54"/>
      <c r="MQ7" s="54"/>
      <c r="MR7" s="54"/>
      <c r="MS7" s="54"/>
      <c r="MT7" s="54"/>
      <c r="MU7" s="54"/>
      <c r="MV7" s="54"/>
      <c r="MW7" s="54"/>
      <c r="MX7" s="54"/>
      <c r="MY7" s="54"/>
      <c r="MZ7" s="54"/>
      <c r="NA7" s="54"/>
      <c r="NB7" s="54"/>
      <c r="NC7" s="54"/>
      <c r="ND7" s="54"/>
      <c r="NE7" s="54"/>
      <c r="NF7" s="54"/>
      <c r="NG7" s="54"/>
      <c r="NH7" s="54"/>
      <c r="NI7" s="54"/>
      <c r="NJ7" s="54"/>
      <c r="NK7" s="54"/>
      <c r="NL7" s="54"/>
      <c r="NM7" s="54"/>
      <c r="NN7" s="54"/>
      <c r="NO7" s="54"/>
      <c r="NP7" s="54"/>
      <c r="NQ7" s="54"/>
      <c r="NR7" s="54"/>
      <c r="NS7" s="54"/>
      <c r="NT7" s="54"/>
      <c r="NU7" s="54"/>
      <c r="NV7" s="54"/>
      <c r="NW7" s="54"/>
      <c r="NX7" s="54"/>
      <c r="NY7" s="54"/>
      <c r="NZ7" s="54"/>
      <c r="OA7" s="54"/>
      <c r="OB7" s="54"/>
      <c r="OC7" s="54"/>
      <c r="OD7" s="54"/>
      <c r="OE7" s="54"/>
      <c r="OF7" s="54"/>
      <c r="OG7" s="54"/>
      <c r="OH7" s="54"/>
      <c r="OI7" s="54"/>
      <c r="OJ7" s="54"/>
      <c r="OK7" s="54"/>
      <c r="OL7" s="54"/>
      <c r="OM7" s="54"/>
      <c r="ON7" s="54"/>
      <c r="OO7" s="54"/>
      <c r="OP7" s="54"/>
      <c r="OQ7" s="54"/>
      <c r="OR7" s="54"/>
      <c r="OS7" s="54"/>
      <c r="OT7" s="54"/>
      <c r="OU7" s="54"/>
      <c r="OV7" s="54"/>
      <c r="OW7" s="54"/>
      <c r="OX7" s="54"/>
      <c r="OY7" s="54"/>
      <c r="OZ7" s="54"/>
      <c r="PA7" s="54"/>
      <c r="PB7" s="54"/>
      <c r="PC7" s="54"/>
      <c r="PD7" s="54"/>
      <c r="PE7" s="54"/>
      <c r="PF7" s="54"/>
      <c r="PG7" s="54"/>
      <c r="PH7" s="54"/>
      <c r="PI7" s="54"/>
      <c r="PJ7" s="54"/>
      <c r="PK7" s="54"/>
      <c r="PL7" s="54"/>
      <c r="PM7" s="54"/>
      <c r="PN7" s="54"/>
      <c r="PO7" s="54"/>
      <c r="PP7" s="54"/>
      <c r="PQ7" s="54"/>
      <c r="PR7" s="54"/>
      <c r="PS7" s="54"/>
      <c r="PT7" s="54"/>
      <c r="PU7" s="54"/>
      <c r="PV7" s="54"/>
      <c r="PW7" s="54"/>
      <c r="PX7" s="54"/>
      <c r="PY7" s="54"/>
      <c r="PZ7" s="54"/>
      <c r="QA7" s="54"/>
      <c r="QB7" s="54"/>
      <c r="QC7" s="54"/>
      <c r="QD7" s="54"/>
      <c r="QE7" s="54"/>
      <c r="QF7" s="54"/>
      <c r="QG7" s="54"/>
      <c r="QH7" s="54"/>
      <c r="QI7" s="54"/>
      <c r="QJ7" s="54"/>
      <c r="QK7" s="54"/>
      <c r="QL7" s="54"/>
      <c r="QM7" s="54"/>
      <c r="QN7" s="54"/>
      <c r="QO7" s="54"/>
      <c r="QP7" s="54"/>
      <c r="QQ7" s="54"/>
      <c r="QR7" s="54"/>
      <c r="QS7" s="54"/>
      <c r="QT7" s="54"/>
      <c r="QU7" s="54"/>
      <c r="QV7" s="54"/>
      <c r="QW7" s="54"/>
      <c r="QX7" s="54"/>
      <c r="QY7" s="54"/>
      <c r="QZ7" s="54"/>
      <c r="RA7" s="54"/>
      <c r="RB7" s="54"/>
      <c r="RC7" s="54"/>
      <c r="RD7" s="54"/>
      <c r="RE7" s="54"/>
      <c r="RF7" s="54"/>
      <c r="RG7" s="54"/>
    </row>
    <row r="8" spans="1:475" s="59" customFormat="1" ht="14.4">
      <c r="A8" s="54"/>
      <c r="B8" s="1274" t="s">
        <v>52</v>
      </c>
      <c r="C8" s="1274"/>
      <c r="D8" s="1275"/>
      <c r="E8" s="1023" t="s">
        <v>235</v>
      </c>
      <c r="F8" s="1024">
        <v>20</v>
      </c>
      <c r="G8" s="1276">
        <f t="shared" ref="G8:G16" si="7">(N8/$N$17)*F8</f>
        <v>6.502444035416069E-2</v>
      </c>
      <c r="H8" s="1277" t="s">
        <v>27</v>
      </c>
      <c r="I8" s="1278">
        <v>47</v>
      </c>
      <c r="J8" s="1279">
        <v>554</v>
      </c>
      <c r="K8" s="1280">
        <v>350</v>
      </c>
      <c r="L8" s="1280">
        <v>844</v>
      </c>
      <c r="M8" s="1217">
        <f t="shared" ref="M8" si="8">IF((ABS(L8))&gt;(ABS(K8)),L8-K8,0)</f>
        <v>494</v>
      </c>
      <c r="N8" s="1281">
        <f t="shared" ref="N8" si="9">I8*J8</f>
        <v>26038</v>
      </c>
      <c r="O8" s="1282"/>
      <c r="P8" s="1221"/>
      <c r="Q8" s="1221"/>
      <c r="R8" s="1221"/>
      <c r="S8" s="1221">
        <f t="shared" si="5"/>
        <v>39668</v>
      </c>
      <c r="T8" s="1221"/>
      <c r="U8" s="1221"/>
      <c r="V8" s="1221"/>
      <c r="W8" s="1221">
        <v>0</v>
      </c>
      <c r="X8" s="1221"/>
      <c r="Y8" s="1221"/>
      <c r="Z8" s="1283">
        <f t="shared" si="0"/>
        <v>0</v>
      </c>
      <c r="AA8" s="1284">
        <f t="shared" ref="AA8:AA16" si="10">IF(N8=0,0,(HLOOKUP(H8,ACElectric_2014_2015,F8+1,FALSE)))</f>
        <v>1.5297001651843503</v>
      </c>
      <c r="AB8" s="1283">
        <f t="shared" ref="AB8:AB16" si="11">AA8*N8</f>
        <v>39830.332901070113</v>
      </c>
      <c r="AC8" s="1285"/>
      <c r="AD8" s="1286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  <c r="IN8" s="54"/>
      <c r="IO8" s="54"/>
      <c r="IP8" s="54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4"/>
      <c r="JD8" s="54"/>
      <c r="JE8" s="54"/>
      <c r="JF8" s="54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4"/>
      <c r="JT8" s="54"/>
      <c r="JU8" s="54"/>
      <c r="JV8" s="54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4"/>
      <c r="KJ8" s="54"/>
      <c r="KK8" s="54"/>
      <c r="KL8" s="54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4"/>
      <c r="KZ8" s="54"/>
      <c r="LA8" s="54"/>
      <c r="LB8" s="54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4"/>
      <c r="LP8" s="54"/>
      <c r="LQ8" s="54"/>
      <c r="LR8" s="54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4"/>
      <c r="MF8" s="54"/>
      <c r="MG8" s="54"/>
      <c r="MH8" s="54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4"/>
      <c r="MV8" s="54"/>
      <c r="MW8" s="54"/>
      <c r="MX8" s="54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4"/>
      <c r="NL8" s="54"/>
      <c r="NM8" s="54"/>
      <c r="NN8" s="54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4"/>
      <c r="OB8" s="54"/>
      <c r="OC8" s="54"/>
      <c r="OD8" s="54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4"/>
      <c r="OR8" s="54"/>
      <c r="OS8" s="54"/>
      <c r="OT8" s="54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4"/>
      <c r="PH8" s="54"/>
      <c r="PI8" s="54"/>
      <c r="PJ8" s="54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4"/>
      <c r="PX8" s="54"/>
      <c r="PY8" s="54"/>
      <c r="PZ8" s="54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4"/>
      <c r="QN8" s="54"/>
      <c r="QO8" s="54"/>
      <c r="QP8" s="54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4"/>
      <c r="RD8" s="54"/>
      <c r="RE8" s="54"/>
      <c r="RF8" s="54"/>
      <c r="RG8" s="54"/>
    </row>
    <row r="9" spans="1:475" s="59" customFormat="1" ht="15" customHeight="1">
      <c r="A9" s="54"/>
      <c r="B9" s="1274" t="s">
        <v>52</v>
      </c>
      <c r="C9" s="1274"/>
      <c r="D9" s="1275"/>
      <c r="E9" s="1023" t="s">
        <v>236</v>
      </c>
      <c r="F9" s="1024">
        <v>20</v>
      </c>
      <c r="G9" s="1276">
        <f t="shared" si="7"/>
        <v>0.49118700070585908</v>
      </c>
      <c r="H9" s="1277" t="s">
        <v>27</v>
      </c>
      <c r="I9" s="1278">
        <v>38</v>
      </c>
      <c r="J9" s="1279">
        <v>5176</v>
      </c>
      <c r="K9" s="1280">
        <v>1500</v>
      </c>
      <c r="L9" s="1280">
        <v>5663</v>
      </c>
      <c r="M9" s="1217">
        <f t="shared" ref="M9:M16" si="12">IF((ABS(L9))&gt;(ABS(K9)),L9-K9,0)</f>
        <v>4163</v>
      </c>
      <c r="N9" s="1281">
        <f t="shared" ref="N9:N16" si="13">I9*J9</f>
        <v>196688</v>
      </c>
      <c r="O9" s="1282"/>
      <c r="P9" s="1221"/>
      <c r="Q9" s="1221"/>
      <c r="R9" s="1221"/>
      <c r="S9" s="1221">
        <f t="shared" ref="S9:S16" si="14">L9*I9</f>
        <v>215194</v>
      </c>
      <c r="T9" s="1221"/>
      <c r="U9" s="1221"/>
      <c r="V9" s="1221"/>
      <c r="W9" s="1221">
        <v>0</v>
      </c>
      <c r="X9" s="1221"/>
      <c r="Y9" s="1221"/>
      <c r="Z9" s="1283">
        <f t="shared" si="0"/>
        <v>0</v>
      </c>
      <c r="AA9" s="1284">
        <f t="shared" si="10"/>
        <v>1.5297001651843503</v>
      </c>
      <c r="AB9" s="1283">
        <f t="shared" si="11"/>
        <v>300873.66608977946</v>
      </c>
      <c r="AC9" s="1285"/>
      <c r="AD9" s="1286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  <c r="IV9" s="54"/>
      <c r="IW9" s="54"/>
      <c r="IX9" s="54"/>
      <c r="IY9" s="54"/>
      <c r="IZ9" s="54"/>
      <c r="JA9" s="54"/>
      <c r="JB9" s="54"/>
      <c r="JC9" s="54"/>
      <c r="JD9" s="54"/>
      <c r="JE9" s="54"/>
      <c r="JF9" s="54"/>
      <c r="JG9" s="54"/>
      <c r="JH9" s="54"/>
      <c r="JI9" s="54"/>
      <c r="JJ9" s="54"/>
      <c r="JK9" s="54"/>
      <c r="JL9" s="54"/>
      <c r="JM9" s="54"/>
      <c r="JN9" s="54"/>
      <c r="JO9" s="54"/>
      <c r="JP9" s="54"/>
      <c r="JQ9" s="54"/>
      <c r="JR9" s="54"/>
      <c r="JS9" s="54"/>
      <c r="JT9" s="54"/>
      <c r="JU9" s="54"/>
      <c r="JV9" s="54"/>
      <c r="JW9" s="54"/>
      <c r="JX9" s="54"/>
      <c r="JY9" s="54"/>
      <c r="JZ9" s="54"/>
      <c r="KA9" s="54"/>
      <c r="KB9" s="54"/>
      <c r="KC9" s="54"/>
      <c r="KD9" s="54"/>
      <c r="KE9" s="54"/>
      <c r="KF9" s="54"/>
      <c r="KG9" s="54"/>
      <c r="KH9" s="54"/>
      <c r="KI9" s="54"/>
      <c r="KJ9" s="54"/>
      <c r="KK9" s="54"/>
      <c r="KL9" s="54"/>
      <c r="KM9" s="54"/>
      <c r="KN9" s="54"/>
      <c r="KO9" s="54"/>
      <c r="KP9" s="54"/>
      <c r="KQ9" s="54"/>
      <c r="KR9" s="54"/>
      <c r="KS9" s="54"/>
      <c r="KT9" s="54"/>
      <c r="KU9" s="54"/>
      <c r="KV9" s="54"/>
      <c r="KW9" s="54"/>
      <c r="KX9" s="54"/>
      <c r="KY9" s="54"/>
      <c r="KZ9" s="54"/>
      <c r="LA9" s="54"/>
      <c r="LB9" s="54"/>
      <c r="LC9" s="54"/>
      <c r="LD9" s="54"/>
      <c r="LE9" s="54"/>
      <c r="LF9" s="54"/>
      <c r="LG9" s="54"/>
      <c r="LH9" s="54"/>
      <c r="LI9" s="54"/>
      <c r="LJ9" s="54"/>
      <c r="LK9" s="54"/>
      <c r="LL9" s="54"/>
      <c r="LM9" s="54"/>
      <c r="LN9" s="54"/>
      <c r="LO9" s="54"/>
      <c r="LP9" s="54"/>
      <c r="LQ9" s="54"/>
      <c r="LR9" s="54"/>
      <c r="LS9" s="54"/>
      <c r="LT9" s="54"/>
      <c r="LU9" s="54"/>
      <c r="LV9" s="54"/>
      <c r="LW9" s="54"/>
      <c r="LX9" s="54"/>
      <c r="LY9" s="54"/>
      <c r="LZ9" s="54"/>
      <c r="MA9" s="54"/>
      <c r="MB9" s="54"/>
      <c r="MC9" s="54"/>
      <c r="MD9" s="54"/>
      <c r="ME9" s="54"/>
      <c r="MF9" s="54"/>
      <c r="MG9" s="54"/>
      <c r="MH9" s="54"/>
      <c r="MI9" s="54"/>
      <c r="MJ9" s="54"/>
      <c r="MK9" s="54"/>
      <c r="ML9" s="54"/>
      <c r="MM9" s="54"/>
      <c r="MN9" s="54"/>
      <c r="MO9" s="54"/>
      <c r="MP9" s="54"/>
      <c r="MQ9" s="54"/>
      <c r="MR9" s="54"/>
      <c r="MS9" s="54"/>
      <c r="MT9" s="54"/>
      <c r="MU9" s="54"/>
      <c r="MV9" s="54"/>
      <c r="MW9" s="54"/>
      <c r="MX9" s="54"/>
      <c r="MY9" s="54"/>
      <c r="MZ9" s="54"/>
      <c r="NA9" s="54"/>
      <c r="NB9" s="54"/>
      <c r="NC9" s="54"/>
      <c r="ND9" s="54"/>
      <c r="NE9" s="54"/>
      <c r="NF9" s="54"/>
      <c r="NG9" s="54"/>
      <c r="NH9" s="54"/>
      <c r="NI9" s="54"/>
      <c r="NJ9" s="54"/>
      <c r="NK9" s="54"/>
      <c r="NL9" s="54"/>
      <c r="NM9" s="54"/>
      <c r="NN9" s="54"/>
      <c r="NO9" s="54"/>
      <c r="NP9" s="54"/>
      <c r="NQ9" s="54"/>
      <c r="NR9" s="54"/>
      <c r="NS9" s="54"/>
      <c r="NT9" s="54"/>
      <c r="NU9" s="54"/>
      <c r="NV9" s="54"/>
      <c r="NW9" s="54"/>
      <c r="NX9" s="54"/>
      <c r="NY9" s="54"/>
      <c r="NZ9" s="54"/>
      <c r="OA9" s="54"/>
      <c r="OB9" s="54"/>
      <c r="OC9" s="54"/>
      <c r="OD9" s="54"/>
      <c r="OE9" s="54"/>
      <c r="OF9" s="54"/>
      <c r="OG9" s="54"/>
      <c r="OH9" s="54"/>
      <c r="OI9" s="54"/>
      <c r="OJ9" s="54"/>
      <c r="OK9" s="54"/>
      <c r="OL9" s="54"/>
      <c r="OM9" s="54"/>
      <c r="ON9" s="54"/>
      <c r="OO9" s="54"/>
      <c r="OP9" s="54"/>
      <c r="OQ9" s="54"/>
      <c r="OR9" s="54"/>
      <c r="OS9" s="54"/>
      <c r="OT9" s="54"/>
      <c r="OU9" s="54"/>
      <c r="OV9" s="54"/>
      <c r="OW9" s="54"/>
      <c r="OX9" s="54"/>
      <c r="OY9" s="54"/>
      <c r="OZ9" s="54"/>
      <c r="PA9" s="54"/>
      <c r="PB9" s="54"/>
      <c r="PC9" s="54"/>
      <c r="PD9" s="54"/>
      <c r="PE9" s="54"/>
      <c r="PF9" s="54"/>
      <c r="PG9" s="54"/>
      <c r="PH9" s="54"/>
      <c r="PI9" s="54"/>
      <c r="PJ9" s="54"/>
      <c r="PK9" s="54"/>
      <c r="PL9" s="54"/>
      <c r="PM9" s="54"/>
      <c r="PN9" s="54"/>
      <c r="PO9" s="54"/>
      <c r="PP9" s="54"/>
      <c r="PQ9" s="54"/>
      <c r="PR9" s="54"/>
      <c r="PS9" s="54"/>
      <c r="PT9" s="54"/>
      <c r="PU9" s="54"/>
      <c r="PV9" s="54"/>
      <c r="PW9" s="54"/>
      <c r="PX9" s="54"/>
      <c r="PY9" s="54"/>
      <c r="PZ9" s="54"/>
      <c r="QA9" s="54"/>
      <c r="QB9" s="54"/>
      <c r="QC9" s="54"/>
      <c r="QD9" s="54"/>
      <c r="QE9" s="54"/>
      <c r="QF9" s="54"/>
      <c r="QG9" s="54"/>
      <c r="QH9" s="54"/>
      <c r="QI9" s="54"/>
      <c r="QJ9" s="54"/>
      <c r="QK9" s="54"/>
      <c r="QL9" s="54"/>
      <c r="QM9" s="54"/>
      <c r="QN9" s="54"/>
      <c r="QO9" s="54"/>
      <c r="QP9" s="54"/>
      <c r="QQ9" s="54"/>
      <c r="QR9" s="54"/>
      <c r="QS9" s="54"/>
      <c r="QT9" s="54"/>
      <c r="QU9" s="54"/>
      <c r="QV9" s="54"/>
      <c r="QW9" s="54"/>
      <c r="QX9" s="54"/>
      <c r="QY9" s="54"/>
      <c r="QZ9" s="54"/>
      <c r="RA9" s="54"/>
      <c r="RB9" s="54"/>
      <c r="RC9" s="54"/>
      <c r="RD9" s="54"/>
      <c r="RE9" s="54"/>
      <c r="RF9" s="54"/>
      <c r="RG9" s="54"/>
    </row>
    <row r="10" spans="1:475" s="59" customFormat="1" ht="14.4">
      <c r="A10" s="54"/>
      <c r="B10" s="1274" t="s">
        <v>52</v>
      </c>
      <c r="C10" s="1274"/>
      <c r="D10" s="1275"/>
      <c r="E10" s="1023" t="s">
        <v>237</v>
      </c>
      <c r="F10" s="1024">
        <v>20</v>
      </c>
      <c r="G10" s="1276">
        <f t="shared" si="7"/>
        <v>0.19151967721026719</v>
      </c>
      <c r="H10" s="1277" t="s">
        <v>27</v>
      </c>
      <c r="I10" s="1278">
        <v>53</v>
      </c>
      <c r="J10" s="1279">
        <v>1447</v>
      </c>
      <c r="K10" s="1280">
        <v>300</v>
      </c>
      <c r="L10" s="1280">
        <v>350</v>
      </c>
      <c r="M10" s="1217">
        <f t="shared" si="12"/>
        <v>50</v>
      </c>
      <c r="N10" s="1281">
        <f t="shared" si="13"/>
        <v>76691</v>
      </c>
      <c r="O10" s="1282"/>
      <c r="P10" s="1221"/>
      <c r="Q10" s="1221"/>
      <c r="R10" s="1221"/>
      <c r="S10" s="1221">
        <f t="shared" si="14"/>
        <v>18550</v>
      </c>
      <c r="T10" s="1221"/>
      <c r="U10" s="1221"/>
      <c r="V10" s="1221"/>
      <c r="W10" s="1221">
        <v>0</v>
      </c>
      <c r="X10" s="1221"/>
      <c r="Y10" s="1221"/>
      <c r="Z10" s="1283">
        <f t="shared" si="0"/>
        <v>0</v>
      </c>
      <c r="AA10" s="1284">
        <f t="shared" si="10"/>
        <v>1.5297001651843503</v>
      </c>
      <c r="AB10" s="1283">
        <f t="shared" si="11"/>
        <v>117314.23536815301</v>
      </c>
      <c r="AC10" s="1285"/>
      <c r="AD10" s="1286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  <c r="IS10" s="54"/>
      <c r="IT10" s="54"/>
      <c r="IU10" s="54"/>
      <c r="IV10" s="54"/>
      <c r="IW10" s="54"/>
      <c r="IX10" s="54"/>
      <c r="IY10" s="54"/>
      <c r="IZ10" s="54"/>
      <c r="JA10" s="54"/>
      <c r="JB10" s="54"/>
      <c r="JC10" s="54"/>
      <c r="JD10" s="54"/>
      <c r="JE10" s="54"/>
      <c r="JF10" s="54"/>
      <c r="JG10" s="54"/>
      <c r="JH10" s="54"/>
      <c r="JI10" s="54"/>
      <c r="JJ10" s="54"/>
      <c r="JK10" s="54"/>
      <c r="JL10" s="54"/>
      <c r="JM10" s="54"/>
      <c r="JN10" s="54"/>
      <c r="JO10" s="54"/>
      <c r="JP10" s="54"/>
      <c r="JQ10" s="54"/>
      <c r="JR10" s="54"/>
      <c r="JS10" s="54"/>
      <c r="JT10" s="54"/>
      <c r="JU10" s="54"/>
      <c r="JV10" s="54"/>
      <c r="JW10" s="54"/>
      <c r="JX10" s="54"/>
      <c r="JY10" s="54"/>
      <c r="JZ10" s="54"/>
      <c r="KA10" s="54"/>
      <c r="KB10" s="54"/>
      <c r="KC10" s="54"/>
      <c r="KD10" s="54"/>
      <c r="KE10" s="54"/>
      <c r="KF10" s="54"/>
      <c r="KG10" s="54"/>
      <c r="KH10" s="54"/>
      <c r="KI10" s="54"/>
      <c r="KJ10" s="54"/>
      <c r="KK10" s="54"/>
      <c r="KL10" s="54"/>
      <c r="KM10" s="54"/>
      <c r="KN10" s="54"/>
      <c r="KO10" s="54"/>
      <c r="KP10" s="54"/>
      <c r="KQ10" s="54"/>
      <c r="KR10" s="54"/>
      <c r="KS10" s="54"/>
      <c r="KT10" s="54"/>
      <c r="KU10" s="54"/>
      <c r="KV10" s="54"/>
      <c r="KW10" s="54"/>
      <c r="KX10" s="54"/>
      <c r="KY10" s="54"/>
      <c r="KZ10" s="54"/>
      <c r="LA10" s="54"/>
      <c r="LB10" s="54"/>
      <c r="LC10" s="54"/>
      <c r="LD10" s="54"/>
      <c r="LE10" s="54"/>
      <c r="LF10" s="54"/>
      <c r="LG10" s="54"/>
      <c r="LH10" s="54"/>
      <c r="LI10" s="54"/>
      <c r="LJ10" s="54"/>
      <c r="LK10" s="54"/>
      <c r="LL10" s="54"/>
      <c r="LM10" s="54"/>
      <c r="LN10" s="54"/>
      <c r="LO10" s="54"/>
      <c r="LP10" s="54"/>
      <c r="LQ10" s="54"/>
      <c r="LR10" s="54"/>
      <c r="LS10" s="54"/>
      <c r="LT10" s="54"/>
      <c r="LU10" s="54"/>
      <c r="LV10" s="54"/>
      <c r="LW10" s="54"/>
      <c r="LX10" s="54"/>
      <c r="LY10" s="54"/>
      <c r="LZ10" s="54"/>
      <c r="MA10" s="54"/>
      <c r="MB10" s="54"/>
      <c r="MC10" s="54"/>
      <c r="MD10" s="54"/>
      <c r="ME10" s="54"/>
      <c r="MF10" s="54"/>
      <c r="MG10" s="54"/>
      <c r="MH10" s="54"/>
      <c r="MI10" s="54"/>
      <c r="MJ10" s="54"/>
      <c r="MK10" s="54"/>
      <c r="ML10" s="54"/>
      <c r="MM10" s="54"/>
      <c r="MN10" s="54"/>
      <c r="MO10" s="54"/>
      <c r="MP10" s="54"/>
      <c r="MQ10" s="54"/>
      <c r="MR10" s="54"/>
      <c r="MS10" s="54"/>
      <c r="MT10" s="54"/>
      <c r="MU10" s="54"/>
      <c r="MV10" s="54"/>
      <c r="MW10" s="54"/>
      <c r="MX10" s="54"/>
      <c r="MY10" s="54"/>
      <c r="MZ10" s="54"/>
      <c r="NA10" s="54"/>
      <c r="NB10" s="54"/>
      <c r="NC10" s="54"/>
      <c r="ND10" s="54"/>
      <c r="NE10" s="54"/>
      <c r="NF10" s="54"/>
      <c r="NG10" s="54"/>
      <c r="NH10" s="54"/>
      <c r="NI10" s="54"/>
      <c r="NJ10" s="54"/>
      <c r="NK10" s="54"/>
      <c r="NL10" s="54"/>
      <c r="NM10" s="54"/>
      <c r="NN10" s="54"/>
      <c r="NO10" s="54"/>
      <c r="NP10" s="54"/>
      <c r="NQ10" s="54"/>
      <c r="NR10" s="54"/>
      <c r="NS10" s="54"/>
      <c r="NT10" s="54"/>
      <c r="NU10" s="54"/>
      <c r="NV10" s="54"/>
      <c r="NW10" s="54"/>
      <c r="NX10" s="54"/>
      <c r="NY10" s="54"/>
      <c r="NZ10" s="54"/>
      <c r="OA10" s="54"/>
      <c r="OB10" s="54"/>
      <c r="OC10" s="54"/>
      <c r="OD10" s="54"/>
      <c r="OE10" s="54"/>
      <c r="OF10" s="54"/>
      <c r="OG10" s="54"/>
      <c r="OH10" s="54"/>
      <c r="OI10" s="54"/>
      <c r="OJ10" s="54"/>
      <c r="OK10" s="54"/>
      <c r="OL10" s="54"/>
      <c r="OM10" s="54"/>
      <c r="ON10" s="54"/>
      <c r="OO10" s="54"/>
      <c r="OP10" s="54"/>
      <c r="OQ10" s="54"/>
      <c r="OR10" s="54"/>
      <c r="OS10" s="54"/>
      <c r="OT10" s="54"/>
      <c r="OU10" s="54"/>
      <c r="OV10" s="54"/>
      <c r="OW10" s="54"/>
      <c r="OX10" s="54"/>
      <c r="OY10" s="54"/>
      <c r="OZ10" s="54"/>
      <c r="PA10" s="54"/>
      <c r="PB10" s="54"/>
      <c r="PC10" s="54"/>
      <c r="PD10" s="54"/>
      <c r="PE10" s="54"/>
      <c r="PF10" s="54"/>
      <c r="PG10" s="54"/>
      <c r="PH10" s="54"/>
      <c r="PI10" s="54"/>
      <c r="PJ10" s="54"/>
      <c r="PK10" s="54"/>
      <c r="PL10" s="54"/>
      <c r="PM10" s="54"/>
      <c r="PN10" s="54"/>
      <c r="PO10" s="54"/>
      <c r="PP10" s="54"/>
      <c r="PQ10" s="54"/>
      <c r="PR10" s="54"/>
      <c r="PS10" s="54"/>
      <c r="PT10" s="54"/>
      <c r="PU10" s="54"/>
      <c r="PV10" s="54"/>
      <c r="PW10" s="54"/>
      <c r="PX10" s="54"/>
      <c r="PY10" s="54"/>
      <c r="PZ10" s="54"/>
      <c r="QA10" s="54"/>
      <c r="QB10" s="54"/>
      <c r="QC10" s="54"/>
      <c r="QD10" s="54"/>
      <c r="QE10" s="54"/>
      <c r="QF10" s="54"/>
      <c r="QG10" s="54"/>
      <c r="QH10" s="54"/>
      <c r="QI10" s="54"/>
      <c r="QJ10" s="54"/>
      <c r="QK10" s="54"/>
      <c r="QL10" s="54"/>
      <c r="QM10" s="54"/>
      <c r="QN10" s="54"/>
      <c r="QO10" s="54"/>
      <c r="QP10" s="54"/>
      <c r="QQ10" s="54"/>
      <c r="QR10" s="54"/>
      <c r="QS10" s="54"/>
      <c r="QT10" s="54"/>
      <c r="QU10" s="54"/>
      <c r="QV10" s="54"/>
      <c r="QW10" s="54"/>
      <c r="QX10" s="54"/>
      <c r="QY10" s="54"/>
      <c r="QZ10" s="54"/>
      <c r="RA10" s="54"/>
      <c r="RB10" s="54"/>
      <c r="RC10" s="54"/>
      <c r="RD10" s="54"/>
      <c r="RE10" s="54"/>
      <c r="RF10" s="54"/>
      <c r="RG10" s="54"/>
    </row>
    <row r="11" spans="1:475" s="59" customFormat="1" ht="14.4">
      <c r="A11" s="54"/>
      <c r="B11" s="1274" t="s">
        <v>52</v>
      </c>
      <c r="C11" s="1274"/>
      <c r="D11" s="1275"/>
      <c r="E11" s="1023" t="s">
        <v>238</v>
      </c>
      <c r="F11" s="1024">
        <v>20</v>
      </c>
      <c r="G11" s="1276">
        <f t="shared" si="7"/>
        <v>2.5208270875066692</v>
      </c>
      <c r="H11" s="1277" t="s">
        <v>27</v>
      </c>
      <c r="I11" s="1278">
        <v>1075</v>
      </c>
      <c r="J11" s="1279">
        <v>939</v>
      </c>
      <c r="K11" s="1280">
        <v>800</v>
      </c>
      <c r="L11" s="1280">
        <v>1688</v>
      </c>
      <c r="M11" s="1217">
        <f t="shared" si="12"/>
        <v>888</v>
      </c>
      <c r="N11" s="1281">
        <f t="shared" si="13"/>
        <v>1009425</v>
      </c>
      <c r="O11" s="1282"/>
      <c r="P11" s="1221"/>
      <c r="Q11" s="1221"/>
      <c r="R11" s="1221"/>
      <c r="S11" s="1221">
        <f t="shared" si="14"/>
        <v>1814600</v>
      </c>
      <c r="T11" s="1221"/>
      <c r="U11" s="1221"/>
      <c r="V11" s="1221"/>
      <c r="W11" s="1221">
        <v>0</v>
      </c>
      <c r="X11" s="1221"/>
      <c r="Y11" s="1221"/>
      <c r="Z11" s="1283">
        <f t="shared" si="0"/>
        <v>0</v>
      </c>
      <c r="AA11" s="1284">
        <f t="shared" si="10"/>
        <v>1.5297001651843503</v>
      </c>
      <c r="AB11" s="1283">
        <f t="shared" si="11"/>
        <v>1544117.5892412127</v>
      </c>
      <c r="AC11" s="1285"/>
      <c r="AD11" s="1286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  <c r="OF11" s="54"/>
      <c r="OG11" s="54"/>
      <c r="OH11" s="54"/>
      <c r="OI11" s="54"/>
      <c r="OJ11" s="54"/>
      <c r="OK11" s="54"/>
      <c r="OL11" s="54"/>
      <c r="OM11" s="54"/>
      <c r="ON11" s="54"/>
      <c r="OO11" s="54"/>
      <c r="OP11" s="54"/>
      <c r="OQ11" s="54"/>
      <c r="OR11" s="54"/>
      <c r="OS11" s="54"/>
      <c r="OT11" s="54"/>
      <c r="OU11" s="54"/>
      <c r="OV11" s="54"/>
      <c r="OW11" s="54"/>
      <c r="OX11" s="54"/>
      <c r="OY11" s="54"/>
      <c r="OZ11" s="54"/>
      <c r="PA11" s="54"/>
      <c r="PB11" s="54"/>
      <c r="PC11" s="54"/>
      <c r="PD11" s="54"/>
      <c r="PE11" s="54"/>
      <c r="PF11" s="54"/>
      <c r="PG11" s="54"/>
      <c r="PH11" s="54"/>
      <c r="PI11" s="54"/>
      <c r="PJ11" s="54"/>
      <c r="PK11" s="54"/>
      <c r="PL11" s="54"/>
      <c r="PM11" s="54"/>
      <c r="PN11" s="54"/>
      <c r="PO11" s="54"/>
      <c r="PP11" s="54"/>
      <c r="PQ11" s="54"/>
      <c r="PR11" s="54"/>
      <c r="PS11" s="54"/>
      <c r="PT11" s="54"/>
      <c r="PU11" s="54"/>
      <c r="PV11" s="54"/>
      <c r="PW11" s="54"/>
      <c r="PX11" s="54"/>
      <c r="PY11" s="54"/>
      <c r="PZ11" s="54"/>
      <c r="QA11" s="54"/>
      <c r="QB11" s="54"/>
      <c r="QC11" s="54"/>
      <c r="QD11" s="54"/>
      <c r="QE11" s="54"/>
      <c r="QF11" s="54"/>
      <c r="QG11" s="54"/>
      <c r="QH11" s="54"/>
      <c r="QI11" s="54"/>
      <c r="QJ11" s="54"/>
      <c r="QK11" s="54"/>
      <c r="QL11" s="54"/>
      <c r="QM11" s="54"/>
      <c r="QN11" s="54"/>
      <c r="QO11" s="54"/>
      <c r="QP11" s="54"/>
      <c r="QQ11" s="54"/>
      <c r="QR11" s="54"/>
      <c r="QS11" s="54"/>
      <c r="QT11" s="54"/>
      <c r="QU11" s="54"/>
      <c r="QV11" s="54"/>
      <c r="QW11" s="54"/>
      <c r="QX11" s="54"/>
      <c r="QY11" s="54"/>
      <c r="QZ11" s="54"/>
      <c r="RA11" s="54"/>
      <c r="RB11" s="54"/>
      <c r="RC11" s="54"/>
      <c r="RD11" s="54"/>
      <c r="RE11" s="54"/>
      <c r="RF11" s="54"/>
      <c r="RG11" s="54"/>
    </row>
    <row r="12" spans="1:475" s="59" customFormat="1" ht="14.4">
      <c r="A12" s="54"/>
      <c r="B12" s="1274" t="s">
        <v>52</v>
      </c>
      <c r="C12" s="1274"/>
      <c r="D12" s="1275"/>
      <c r="E12" s="1023" t="s">
        <v>274</v>
      </c>
      <c r="F12" s="1024">
        <v>18</v>
      </c>
      <c r="G12" s="1276">
        <f t="shared" si="7"/>
        <v>0.61897833113842338</v>
      </c>
      <c r="H12" s="1277" t="s">
        <v>27</v>
      </c>
      <c r="I12" s="1278">
        <v>81</v>
      </c>
      <c r="J12" s="1279">
        <v>3400</v>
      </c>
      <c r="K12" s="1280">
        <v>1200</v>
      </c>
      <c r="L12" s="1280">
        <v>4130</v>
      </c>
      <c r="M12" s="1217">
        <f t="shared" si="12"/>
        <v>2930</v>
      </c>
      <c r="N12" s="1281">
        <f t="shared" si="13"/>
        <v>275400</v>
      </c>
      <c r="O12" s="1282"/>
      <c r="P12" s="1221"/>
      <c r="Q12" s="1221"/>
      <c r="R12" s="1221"/>
      <c r="S12" s="1221">
        <f t="shared" si="14"/>
        <v>334530</v>
      </c>
      <c r="T12" s="1221"/>
      <c r="U12" s="1221"/>
      <c r="V12" s="1221"/>
      <c r="W12" s="1221">
        <v>0</v>
      </c>
      <c r="X12" s="1221"/>
      <c r="Y12" s="1221"/>
      <c r="Z12" s="1283">
        <f t="shared" si="0"/>
        <v>0</v>
      </c>
      <c r="AA12" s="1284">
        <f t="shared" si="10"/>
        <v>1.4419896991757089</v>
      </c>
      <c r="AB12" s="1283">
        <f t="shared" si="11"/>
        <v>397123.96315299021</v>
      </c>
      <c r="AC12" s="1285"/>
      <c r="AD12" s="1286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  <c r="MN12" s="54"/>
      <c r="MO12" s="54"/>
      <c r="MP12" s="54"/>
      <c r="MQ12" s="54"/>
      <c r="MR12" s="54"/>
      <c r="MS12" s="54"/>
      <c r="MT12" s="54"/>
      <c r="MU12" s="54"/>
      <c r="MV12" s="54"/>
      <c r="MW12" s="54"/>
      <c r="MX12" s="54"/>
      <c r="MY12" s="54"/>
      <c r="MZ12" s="54"/>
      <c r="NA12" s="54"/>
      <c r="NB12" s="54"/>
      <c r="NC12" s="54"/>
      <c r="ND12" s="54"/>
      <c r="NE12" s="54"/>
      <c r="NF12" s="54"/>
      <c r="NG12" s="54"/>
      <c r="NH12" s="54"/>
      <c r="NI12" s="54"/>
      <c r="NJ12" s="54"/>
      <c r="NK12" s="54"/>
      <c r="NL12" s="54"/>
      <c r="NM12" s="54"/>
      <c r="NN12" s="54"/>
      <c r="NO12" s="54"/>
      <c r="NP12" s="54"/>
      <c r="NQ12" s="54"/>
      <c r="NR12" s="54"/>
      <c r="NS12" s="54"/>
      <c r="NT12" s="54"/>
      <c r="NU12" s="54"/>
      <c r="NV12" s="54"/>
      <c r="NW12" s="54"/>
      <c r="NX12" s="54"/>
      <c r="NY12" s="54"/>
      <c r="NZ12" s="54"/>
      <c r="OA12" s="54"/>
      <c r="OB12" s="54"/>
      <c r="OC12" s="54"/>
      <c r="OD12" s="54"/>
      <c r="OE12" s="54"/>
      <c r="OF12" s="54"/>
      <c r="OG12" s="54"/>
      <c r="OH12" s="54"/>
      <c r="OI12" s="54"/>
      <c r="OJ12" s="54"/>
      <c r="OK12" s="54"/>
      <c r="OL12" s="54"/>
      <c r="OM12" s="54"/>
      <c r="ON12" s="54"/>
      <c r="OO12" s="54"/>
      <c r="OP12" s="54"/>
      <c r="OQ12" s="54"/>
      <c r="OR12" s="54"/>
      <c r="OS12" s="54"/>
      <c r="OT12" s="54"/>
      <c r="OU12" s="54"/>
      <c r="OV12" s="54"/>
      <c r="OW12" s="54"/>
      <c r="OX12" s="54"/>
      <c r="OY12" s="54"/>
      <c r="OZ12" s="54"/>
      <c r="PA12" s="54"/>
      <c r="PB12" s="54"/>
      <c r="PC12" s="54"/>
      <c r="PD12" s="54"/>
      <c r="PE12" s="54"/>
      <c r="PF12" s="54"/>
      <c r="PG12" s="54"/>
      <c r="PH12" s="54"/>
      <c r="PI12" s="54"/>
      <c r="PJ12" s="54"/>
      <c r="PK12" s="54"/>
      <c r="PL12" s="54"/>
      <c r="PM12" s="54"/>
      <c r="PN12" s="54"/>
      <c r="PO12" s="54"/>
      <c r="PP12" s="54"/>
      <c r="PQ12" s="54"/>
      <c r="PR12" s="54"/>
      <c r="PS12" s="54"/>
      <c r="PT12" s="54"/>
      <c r="PU12" s="54"/>
      <c r="PV12" s="54"/>
      <c r="PW12" s="54"/>
      <c r="PX12" s="54"/>
      <c r="PY12" s="54"/>
      <c r="PZ12" s="54"/>
      <c r="QA12" s="54"/>
      <c r="QB12" s="54"/>
      <c r="QC12" s="54"/>
      <c r="QD12" s="54"/>
      <c r="QE12" s="54"/>
      <c r="QF12" s="54"/>
      <c r="QG12" s="54"/>
      <c r="QH12" s="54"/>
      <c r="QI12" s="54"/>
      <c r="QJ12" s="54"/>
      <c r="QK12" s="54"/>
      <c r="QL12" s="54"/>
      <c r="QM12" s="54"/>
      <c r="QN12" s="54"/>
      <c r="QO12" s="54"/>
      <c r="QP12" s="54"/>
      <c r="QQ12" s="54"/>
      <c r="QR12" s="54"/>
      <c r="QS12" s="54"/>
      <c r="QT12" s="54"/>
      <c r="QU12" s="54"/>
      <c r="QV12" s="54"/>
      <c r="QW12" s="54"/>
      <c r="QX12" s="54"/>
      <c r="QY12" s="54"/>
      <c r="QZ12" s="54"/>
      <c r="RA12" s="54"/>
      <c r="RB12" s="54"/>
      <c r="RC12" s="54"/>
      <c r="RD12" s="54"/>
      <c r="RE12" s="54"/>
      <c r="RF12" s="54"/>
      <c r="RG12" s="54"/>
    </row>
    <row r="13" spans="1:475" s="59" customFormat="1" ht="14.4">
      <c r="A13" s="54"/>
      <c r="B13" s="1274" t="s">
        <v>52</v>
      </c>
      <c r="C13" s="1274"/>
      <c r="D13" s="1275"/>
      <c r="E13" s="1023" t="s">
        <v>235</v>
      </c>
      <c r="F13" s="1024">
        <v>20</v>
      </c>
      <c r="G13" s="1276">
        <f t="shared" si="7"/>
        <v>0.21640517333628345</v>
      </c>
      <c r="H13" s="1277" t="s">
        <v>27</v>
      </c>
      <c r="I13" s="1278">
        <v>677</v>
      </c>
      <c r="J13" s="1279">
        <v>128</v>
      </c>
      <c r="K13" s="1280">
        <v>350</v>
      </c>
      <c r="L13" s="1280">
        <v>51</v>
      </c>
      <c r="M13" s="1217">
        <f t="shared" si="12"/>
        <v>0</v>
      </c>
      <c r="N13" s="1281">
        <f t="shared" si="13"/>
        <v>86656</v>
      </c>
      <c r="O13" s="1282"/>
      <c r="P13" s="1221"/>
      <c r="Q13" s="1221"/>
      <c r="R13" s="1221"/>
      <c r="S13" s="1221">
        <f t="shared" si="14"/>
        <v>34527</v>
      </c>
      <c r="T13" s="1221"/>
      <c r="U13" s="1221"/>
      <c r="V13" s="1221"/>
      <c r="W13" s="1221">
        <v>0</v>
      </c>
      <c r="X13" s="1221"/>
      <c r="Y13" s="1221"/>
      <c r="Z13" s="1283">
        <f t="shared" si="0"/>
        <v>0</v>
      </c>
      <c r="AA13" s="1284">
        <f t="shared" si="10"/>
        <v>1.5297001651843503</v>
      </c>
      <c r="AB13" s="1283">
        <f t="shared" si="11"/>
        <v>132557.69751421505</v>
      </c>
      <c r="AC13" s="1285"/>
      <c r="AD13" s="1286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  <c r="IS13" s="54"/>
      <c r="IT13" s="54"/>
      <c r="IU13" s="54"/>
      <c r="IV13" s="54"/>
      <c r="IW13" s="54"/>
      <c r="IX13" s="54"/>
      <c r="IY13" s="54"/>
      <c r="IZ13" s="54"/>
      <c r="JA13" s="54"/>
      <c r="JB13" s="54"/>
      <c r="JC13" s="54"/>
      <c r="JD13" s="54"/>
      <c r="JE13" s="54"/>
      <c r="JF13" s="54"/>
      <c r="JG13" s="54"/>
      <c r="JH13" s="54"/>
      <c r="JI13" s="54"/>
      <c r="JJ13" s="54"/>
      <c r="JK13" s="54"/>
      <c r="JL13" s="54"/>
      <c r="JM13" s="54"/>
      <c r="JN13" s="54"/>
      <c r="JO13" s="54"/>
      <c r="JP13" s="54"/>
      <c r="JQ13" s="54"/>
      <c r="JR13" s="54"/>
      <c r="JS13" s="54"/>
      <c r="JT13" s="54"/>
      <c r="JU13" s="54"/>
      <c r="JV13" s="54"/>
      <c r="JW13" s="54"/>
      <c r="JX13" s="54"/>
      <c r="JY13" s="54"/>
      <c r="JZ13" s="54"/>
      <c r="KA13" s="54"/>
      <c r="KB13" s="54"/>
      <c r="KC13" s="54"/>
      <c r="KD13" s="54"/>
      <c r="KE13" s="54"/>
      <c r="KF13" s="54"/>
      <c r="KG13" s="54"/>
      <c r="KH13" s="54"/>
      <c r="KI13" s="54"/>
      <c r="KJ13" s="54"/>
      <c r="KK13" s="54"/>
      <c r="KL13" s="54"/>
      <c r="KM13" s="54"/>
      <c r="KN13" s="54"/>
      <c r="KO13" s="54"/>
      <c r="KP13" s="54"/>
      <c r="KQ13" s="54"/>
      <c r="KR13" s="54"/>
      <c r="KS13" s="54"/>
      <c r="KT13" s="54"/>
      <c r="KU13" s="54"/>
      <c r="KV13" s="54"/>
      <c r="KW13" s="54"/>
      <c r="KX13" s="54"/>
      <c r="KY13" s="54"/>
      <c r="KZ13" s="54"/>
      <c r="LA13" s="54"/>
      <c r="LB13" s="54"/>
      <c r="LC13" s="54"/>
      <c r="LD13" s="54"/>
      <c r="LE13" s="54"/>
      <c r="LF13" s="54"/>
      <c r="LG13" s="54"/>
      <c r="LH13" s="54"/>
      <c r="LI13" s="54"/>
      <c r="LJ13" s="54"/>
      <c r="LK13" s="54"/>
      <c r="LL13" s="54"/>
      <c r="LM13" s="54"/>
      <c r="LN13" s="54"/>
      <c r="LO13" s="54"/>
      <c r="LP13" s="54"/>
      <c r="LQ13" s="54"/>
      <c r="LR13" s="54"/>
      <c r="LS13" s="54"/>
      <c r="LT13" s="54"/>
      <c r="LU13" s="54"/>
      <c r="LV13" s="54"/>
      <c r="LW13" s="54"/>
      <c r="LX13" s="54"/>
      <c r="LY13" s="54"/>
      <c r="LZ13" s="54"/>
      <c r="MA13" s="54"/>
      <c r="MB13" s="54"/>
      <c r="MC13" s="54"/>
      <c r="MD13" s="54"/>
      <c r="ME13" s="54"/>
      <c r="MF13" s="54"/>
      <c r="MG13" s="54"/>
      <c r="MH13" s="54"/>
      <c r="MI13" s="54"/>
      <c r="MJ13" s="54"/>
      <c r="MK13" s="54"/>
      <c r="ML13" s="54"/>
      <c r="MM13" s="54"/>
      <c r="MN13" s="54"/>
      <c r="MO13" s="54"/>
      <c r="MP13" s="54"/>
      <c r="MQ13" s="54"/>
      <c r="MR13" s="54"/>
      <c r="MS13" s="54"/>
      <c r="MT13" s="54"/>
      <c r="MU13" s="54"/>
      <c r="MV13" s="54"/>
      <c r="MW13" s="54"/>
      <c r="MX13" s="54"/>
      <c r="MY13" s="54"/>
      <c r="MZ13" s="54"/>
      <c r="NA13" s="54"/>
      <c r="NB13" s="54"/>
      <c r="NC13" s="54"/>
      <c r="ND13" s="54"/>
      <c r="NE13" s="54"/>
      <c r="NF13" s="54"/>
      <c r="NG13" s="54"/>
      <c r="NH13" s="54"/>
      <c r="NI13" s="54"/>
      <c r="NJ13" s="54"/>
      <c r="NK13" s="54"/>
      <c r="NL13" s="54"/>
      <c r="NM13" s="54"/>
      <c r="NN13" s="54"/>
      <c r="NO13" s="54"/>
      <c r="NP13" s="54"/>
      <c r="NQ13" s="54"/>
      <c r="NR13" s="54"/>
      <c r="NS13" s="54"/>
      <c r="NT13" s="54"/>
      <c r="NU13" s="54"/>
      <c r="NV13" s="54"/>
      <c r="NW13" s="54"/>
      <c r="NX13" s="54"/>
      <c r="NY13" s="54"/>
      <c r="NZ13" s="54"/>
      <c r="OA13" s="54"/>
      <c r="OB13" s="54"/>
      <c r="OC13" s="54"/>
      <c r="OD13" s="54"/>
      <c r="OE13" s="54"/>
      <c r="OF13" s="54"/>
      <c r="OG13" s="54"/>
      <c r="OH13" s="54"/>
      <c r="OI13" s="54"/>
      <c r="OJ13" s="54"/>
      <c r="OK13" s="54"/>
      <c r="OL13" s="54"/>
      <c r="OM13" s="54"/>
      <c r="ON13" s="54"/>
      <c r="OO13" s="54"/>
      <c r="OP13" s="54"/>
      <c r="OQ13" s="54"/>
      <c r="OR13" s="54"/>
      <c r="OS13" s="54"/>
      <c r="OT13" s="54"/>
      <c r="OU13" s="54"/>
      <c r="OV13" s="54"/>
      <c r="OW13" s="54"/>
      <c r="OX13" s="54"/>
      <c r="OY13" s="54"/>
      <c r="OZ13" s="54"/>
      <c r="PA13" s="54"/>
      <c r="PB13" s="54"/>
      <c r="PC13" s="54"/>
      <c r="PD13" s="54"/>
      <c r="PE13" s="54"/>
      <c r="PF13" s="54"/>
      <c r="PG13" s="54"/>
      <c r="PH13" s="54"/>
      <c r="PI13" s="54"/>
      <c r="PJ13" s="54"/>
      <c r="PK13" s="54"/>
      <c r="PL13" s="54"/>
      <c r="PM13" s="54"/>
      <c r="PN13" s="54"/>
      <c r="PO13" s="54"/>
      <c r="PP13" s="54"/>
      <c r="PQ13" s="54"/>
      <c r="PR13" s="54"/>
      <c r="PS13" s="54"/>
      <c r="PT13" s="54"/>
      <c r="PU13" s="54"/>
      <c r="PV13" s="54"/>
      <c r="PW13" s="54"/>
      <c r="PX13" s="54"/>
      <c r="PY13" s="54"/>
      <c r="PZ13" s="54"/>
      <c r="QA13" s="54"/>
      <c r="QB13" s="54"/>
      <c r="QC13" s="54"/>
      <c r="QD13" s="54"/>
      <c r="QE13" s="54"/>
      <c r="QF13" s="54"/>
      <c r="QG13" s="54"/>
      <c r="QH13" s="54"/>
      <c r="QI13" s="54"/>
      <c r="QJ13" s="54"/>
      <c r="QK13" s="54"/>
      <c r="QL13" s="54"/>
      <c r="QM13" s="54"/>
      <c r="QN13" s="54"/>
      <c r="QO13" s="54"/>
      <c r="QP13" s="54"/>
      <c r="QQ13" s="54"/>
      <c r="QR13" s="54"/>
      <c r="QS13" s="54"/>
      <c r="QT13" s="54"/>
      <c r="QU13" s="54"/>
      <c r="QV13" s="54"/>
      <c r="QW13" s="54"/>
      <c r="QX13" s="54"/>
      <c r="QY13" s="54"/>
      <c r="QZ13" s="54"/>
      <c r="RA13" s="54"/>
      <c r="RB13" s="54"/>
      <c r="RC13" s="54"/>
      <c r="RD13" s="54"/>
      <c r="RE13" s="54"/>
      <c r="RF13" s="54"/>
      <c r="RG13" s="54"/>
    </row>
    <row r="14" spans="1:475" s="59" customFormat="1" ht="14.4">
      <c r="A14" s="54"/>
      <c r="B14" s="1274" t="s">
        <v>52</v>
      </c>
      <c r="C14" s="1274"/>
      <c r="D14" s="1275"/>
      <c r="E14" s="1023" t="s">
        <v>978</v>
      </c>
      <c r="F14" s="1024">
        <v>20</v>
      </c>
      <c r="G14" s="1276">
        <f t="shared" si="7"/>
        <v>4.1422251679146669</v>
      </c>
      <c r="H14" s="1277" t="s">
        <v>27</v>
      </c>
      <c r="I14" s="1278">
        <v>424</v>
      </c>
      <c r="J14" s="1279">
        <v>3912</v>
      </c>
      <c r="K14" s="1280">
        <v>1500</v>
      </c>
      <c r="L14" s="1280">
        <v>4124</v>
      </c>
      <c r="M14" s="1217">
        <f t="shared" si="12"/>
        <v>2624</v>
      </c>
      <c r="N14" s="1281">
        <f t="shared" si="13"/>
        <v>1658688</v>
      </c>
      <c r="O14" s="1282"/>
      <c r="P14" s="1221"/>
      <c r="Q14" s="1221"/>
      <c r="R14" s="1221"/>
      <c r="S14" s="1221">
        <f t="shared" si="14"/>
        <v>1748576</v>
      </c>
      <c r="T14" s="1221"/>
      <c r="U14" s="1221"/>
      <c r="V14" s="1221"/>
      <c r="W14" s="1221">
        <v>0</v>
      </c>
      <c r="X14" s="1221"/>
      <c r="Y14" s="1221"/>
      <c r="Z14" s="1283">
        <f t="shared" si="0"/>
        <v>0</v>
      </c>
      <c r="AA14" s="1284">
        <f t="shared" si="10"/>
        <v>1.5297001651843503</v>
      </c>
      <c r="AB14" s="1283">
        <f t="shared" si="11"/>
        <v>2537295.3075892995</v>
      </c>
      <c r="AC14" s="1285"/>
      <c r="AD14" s="1286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4"/>
      <c r="FL14" s="54"/>
      <c r="FM14" s="54"/>
      <c r="FN14" s="54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4"/>
      <c r="HH14" s="54"/>
      <c r="HI14" s="54"/>
      <c r="HJ14" s="54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4"/>
      <c r="IN14" s="54"/>
      <c r="IO14" s="54"/>
      <c r="IP14" s="54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4"/>
      <c r="JD14" s="54"/>
      <c r="JE14" s="54"/>
      <c r="JF14" s="54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4"/>
      <c r="JT14" s="54"/>
      <c r="JU14" s="54"/>
      <c r="JV14" s="54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4"/>
      <c r="KJ14" s="54"/>
      <c r="KK14" s="54"/>
      <c r="KL14" s="54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4"/>
      <c r="KZ14" s="54"/>
      <c r="LA14" s="54"/>
      <c r="LB14" s="54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4"/>
      <c r="LP14" s="54"/>
      <c r="LQ14" s="54"/>
      <c r="LR14" s="54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4"/>
      <c r="MF14" s="54"/>
      <c r="MG14" s="54"/>
      <c r="MH14" s="54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4"/>
      <c r="MV14" s="54"/>
      <c r="MW14" s="54"/>
      <c r="MX14" s="54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4"/>
      <c r="NL14" s="54"/>
      <c r="NM14" s="54"/>
      <c r="NN14" s="54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4"/>
      <c r="OB14" s="54"/>
      <c r="OC14" s="54"/>
      <c r="OD14" s="54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4"/>
      <c r="OR14" s="54"/>
      <c r="OS14" s="54"/>
      <c r="OT14" s="54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4"/>
      <c r="PH14" s="54"/>
      <c r="PI14" s="54"/>
      <c r="PJ14" s="54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4"/>
      <c r="PX14" s="54"/>
      <c r="PY14" s="54"/>
      <c r="PZ14" s="54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4"/>
      <c r="QN14" s="54"/>
      <c r="QO14" s="54"/>
      <c r="QP14" s="54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4"/>
      <c r="RD14" s="54"/>
      <c r="RE14" s="54"/>
      <c r="RF14" s="54"/>
      <c r="RG14" s="54"/>
    </row>
    <row r="15" spans="1:475" s="59" customFormat="1" ht="14.4">
      <c r="A15" s="54"/>
      <c r="B15" s="1274" t="s">
        <v>52</v>
      </c>
      <c r="C15" s="1274"/>
      <c r="D15" s="1275"/>
      <c r="E15" s="1023" t="s">
        <v>237</v>
      </c>
      <c r="F15" s="1024">
        <v>20</v>
      </c>
      <c r="G15" s="1276">
        <f t="shared" si="7"/>
        <v>1.7491419623281288</v>
      </c>
      <c r="H15" s="1277" t="s">
        <v>27</v>
      </c>
      <c r="I15" s="1278">
        <v>608</v>
      </c>
      <c r="J15" s="1279">
        <v>1152</v>
      </c>
      <c r="K15" s="1280">
        <v>300</v>
      </c>
      <c r="L15" s="1280">
        <v>430</v>
      </c>
      <c r="M15" s="1217">
        <f t="shared" si="12"/>
        <v>130</v>
      </c>
      <c r="N15" s="1281">
        <f t="shared" si="13"/>
        <v>700416</v>
      </c>
      <c r="O15" s="1282"/>
      <c r="P15" s="1221"/>
      <c r="Q15" s="1221"/>
      <c r="R15" s="1221"/>
      <c r="S15" s="1221">
        <f t="shared" si="14"/>
        <v>261440</v>
      </c>
      <c r="T15" s="1221"/>
      <c r="U15" s="1221"/>
      <c r="V15" s="1221"/>
      <c r="W15" s="1221">
        <v>0</v>
      </c>
      <c r="X15" s="1221"/>
      <c r="Y15" s="1221"/>
      <c r="Z15" s="1283">
        <f t="shared" si="0"/>
        <v>0</v>
      </c>
      <c r="AA15" s="1284">
        <f t="shared" si="10"/>
        <v>1.5297001651843503</v>
      </c>
      <c r="AB15" s="1283">
        <f t="shared" si="11"/>
        <v>1071426.4708977619</v>
      </c>
      <c r="AC15" s="1285"/>
      <c r="AD15" s="1286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54"/>
      <c r="JB15" s="54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54"/>
      <c r="JO15" s="54"/>
      <c r="JP15" s="54"/>
      <c r="JQ15" s="54"/>
      <c r="JR15" s="54"/>
      <c r="JS15" s="54"/>
      <c r="JT15" s="54"/>
      <c r="JU15" s="54"/>
      <c r="JV15" s="54"/>
      <c r="JW15" s="54"/>
      <c r="JX15" s="54"/>
      <c r="JY15" s="54"/>
      <c r="JZ15" s="54"/>
      <c r="KA15" s="54"/>
      <c r="KB15" s="54"/>
      <c r="KC15" s="54"/>
      <c r="KD15" s="54"/>
      <c r="KE15" s="54"/>
      <c r="KF15" s="54"/>
      <c r="KG15" s="54"/>
      <c r="KH15" s="54"/>
      <c r="KI15" s="54"/>
      <c r="KJ15" s="54"/>
      <c r="KK15" s="54"/>
      <c r="KL15" s="54"/>
      <c r="KM15" s="54"/>
      <c r="KN15" s="54"/>
      <c r="KO15" s="54"/>
      <c r="KP15" s="54"/>
      <c r="KQ15" s="54"/>
      <c r="KR15" s="54"/>
      <c r="KS15" s="54"/>
      <c r="KT15" s="54"/>
      <c r="KU15" s="54"/>
      <c r="KV15" s="54"/>
      <c r="KW15" s="54"/>
      <c r="KX15" s="54"/>
      <c r="KY15" s="54"/>
      <c r="KZ15" s="54"/>
      <c r="LA15" s="54"/>
      <c r="LB15" s="54"/>
      <c r="LC15" s="54"/>
      <c r="LD15" s="54"/>
      <c r="LE15" s="54"/>
      <c r="LF15" s="54"/>
      <c r="LG15" s="54"/>
      <c r="LH15" s="54"/>
      <c r="LI15" s="54"/>
      <c r="LJ15" s="54"/>
      <c r="LK15" s="54"/>
      <c r="LL15" s="54"/>
      <c r="LM15" s="54"/>
      <c r="LN15" s="54"/>
      <c r="LO15" s="54"/>
      <c r="LP15" s="54"/>
      <c r="LQ15" s="54"/>
      <c r="LR15" s="54"/>
      <c r="LS15" s="54"/>
      <c r="LT15" s="54"/>
      <c r="LU15" s="54"/>
      <c r="LV15" s="54"/>
      <c r="LW15" s="54"/>
      <c r="LX15" s="54"/>
      <c r="LY15" s="54"/>
      <c r="LZ15" s="54"/>
      <c r="MA15" s="54"/>
      <c r="MB15" s="54"/>
      <c r="MC15" s="54"/>
      <c r="MD15" s="54"/>
      <c r="ME15" s="54"/>
      <c r="MF15" s="54"/>
      <c r="MG15" s="54"/>
      <c r="MH15" s="54"/>
      <c r="MI15" s="54"/>
      <c r="MJ15" s="54"/>
      <c r="MK15" s="54"/>
      <c r="ML15" s="54"/>
      <c r="MM15" s="54"/>
      <c r="MN15" s="54"/>
      <c r="MO15" s="54"/>
      <c r="MP15" s="54"/>
      <c r="MQ15" s="54"/>
      <c r="MR15" s="54"/>
      <c r="MS15" s="54"/>
      <c r="MT15" s="54"/>
      <c r="MU15" s="54"/>
      <c r="MV15" s="54"/>
      <c r="MW15" s="54"/>
      <c r="MX15" s="54"/>
      <c r="MY15" s="54"/>
      <c r="MZ15" s="54"/>
      <c r="NA15" s="54"/>
      <c r="NB15" s="54"/>
      <c r="NC15" s="54"/>
      <c r="ND15" s="54"/>
      <c r="NE15" s="54"/>
      <c r="NF15" s="54"/>
      <c r="NG15" s="54"/>
      <c r="NH15" s="54"/>
      <c r="NI15" s="54"/>
      <c r="NJ15" s="54"/>
      <c r="NK15" s="54"/>
      <c r="NL15" s="54"/>
      <c r="NM15" s="54"/>
      <c r="NN15" s="54"/>
      <c r="NO15" s="54"/>
      <c r="NP15" s="54"/>
      <c r="NQ15" s="54"/>
      <c r="NR15" s="54"/>
      <c r="NS15" s="54"/>
      <c r="NT15" s="54"/>
      <c r="NU15" s="54"/>
      <c r="NV15" s="54"/>
      <c r="NW15" s="54"/>
      <c r="NX15" s="54"/>
      <c r="NY15" s="54"/>
      <c r="NZ15" s="54"/>
      <c r="OA15" s="54"/>
      <c r="OB15" s="54"/>
      <c r="OC15" s="54"/>
      <c r="OD15" s="54"/>
      <c r="OE15" s="54"/>
      <c r="OF15" s="54"/>
      <c r="OG15" s="54"/>
      <c r="OH15" s="54"/>
      <c r="OI15" s="54"/>
      <c r="OJ15" s="54"/>
      <c r="OK15" s="54"/>
      <c r="OL15" s="54"/>
      <c r="OM15" s="54"/>
      <c r="ON15" s="54"/>
      <c r="OO15" s="54"/>
      <c r="OP15" s="54"/>
      <c r="OQ15" s="54"/>
      <c r="OR15" s="54"/>
      <c r="OS15" s="54"/>
      <c r="OT15" s="54"/>
      <c r="OU15" s="54"/>
      <c r="OV15" s="54"/>
      <c r="OW15" s="54"/>
      <c r="OX15" s="54"/>
      <c r="OY15" s="54"/>
      <c r="OZ15" s="54"/>
      <c r="PA15" s="54"/>
      <c r="PB15" s="54"/>
      <c r="PC15" s="54"/>
      <c r="PD15" s="54"/>
      <c r="PE15" s="54"/>
      <c r="PF15" s="54"/>
      <c r="PG15" s="54"/>
      <c r="PH15" s="54"/>
      <c r="PI15" s="54"/>
      <c r="PJ15" s="54"/>
      <c r="PK15" s="54"/>
      <c r="PL15" s="54"/>
      <c r="PM15" s="54"/>
      <c r="PN15" s="54"/>
      <c r="PO15" s="54"/>
      <c r="PP15" s="54"/>
      <c r="PQ15" s="54"/>
      <c r="PR15" s="54"/>
      <c r="PS15" s="54"/>
      <c r="PT15" s="54"/>
      <c r="PU15" s="54"/>
      <c r="PV15" s="54"/>
      <c r="PW15" s="54"/>
      <c r="PX15" s="54"/>
      <c r="PY15" s="54"/>
      <c r="PZ15" s="54"/>
      <c r="QA15" s="54"/>
      <c r="QB15" s="54"/>
      <c r="QC15" s="54"/>
      <c r="QD15" s="54"/>
      <c r="QE15" s="54"/>
      <c r="QF15" s="54"/>
      <c r="QG15" s="54"/>
      <c r="QH15" s="54"/>
      <c r="QI15" s="54"/>
      <c r="QJ15" s="54"/>
      <c r="QK15" s="54"/>
      <c r="QL15" s="54"/>
      <c r="QM15" s="54"/>
      <c r="QN15" s="54"/>
      <c r="QO15" s="54"/>
      <c r="QP15" s="54"/>
      <c r="QQ15" s="54"/>
      <c r="QR15" s="54"/>
      <c r="QS15" s="54"/>
      <c r="QT15" s="54"/>
      <c r="QU15" s="54"/>
      <c r="QV15" s="54"/>
      <c r="QW15" s="54"/>
      <c r="QX15" s="54"/>
      <c r="QY15" s="54"/>
      <c r="QZ15" s="54"/>
      <c r="RA15" s="54"/>
      <c r="RB15" s="54"/>
      <c r="RC15" s="54"/>
      <c r="RD15" s="54"/>
      <c r="RE15" s="54"/>
      <c r="RF15" s="54"/>
      <c r="RG15" s="54"/>
    </row>
    <row r="16" spans="1:475" s="59" customFormat="1" ht="14.4">
      <c r="A16" s="54"/>
      <c r="B16" s="1274" t="s">
        <v>52</v>
      </c>
      <c r="C16" s="1274"/>
      <c r="D16" s="1275"/>
      <c r="E16" s="1023" t="s">
        <v>233</v>
      </c>
      <c r="F16" s="1024">
        <v>15</v>
      </c>
      <c r="G16" s="1276">
        <f t="shared" si="7"/>
        <v>6.6954845623143191</v>
      </c>
      <c r="H16" s="1277" t="s">
        <v>27</v>
      </c>
      <c r="I16" s="1278">
        <v>1324</v>
      </c>
      <c r="J16" s="1279">
        <v>2700</v>
      </c>
      <c r="K16" s="1280">
        <v>1200</v>
      </c>
      <c r="L16" s="1280">
        <v>3562</v>
      </c>
      <c r="M16" s="1217">
        <f t="shared" si="12"/>
        <v>2362</v>
      </c>
      <c r="N16" s="1281">
        <f t="shared" si="13"/>
        <v>3574800</v>
      </c>
      <c r="O16" s="1282"/>
      <c r="P16" s="1221"/>
      <c r="Q16" s="1221"/>
      <c r="R16" s="1221"/>
      <c r="S16" s="1221">
        <f t="shared" si="14"/>
        <v>4716088</v>
      </c>
      <c r="T16" s="1221"/>
      <c r="U16" s="1221"/>
      <c r="V16" s="1221"/>
      <c r="W16" s="1221">
        <v>0</v>
      </c>
      <c r="X16" s="1221"/>
      <c r="Y16" s="1221"/>
      <c r="Z16" s="1283">
        <f t="shared" si="0"/>
        <v>0</v>
      </c>
      <c r="AA16" s="1284">
        <f t="shared" si="10"/>
        <v>1.2899265949816721</v>
      </c>
      <c r="AB16" s="1283">
        <f t="shared" si="11"/>
        <v>4611229.5917404816</v>
      </c>
      <c r="AC16" s="1285"/>
      <c r="AD16" s="1286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54"/>
      <c r="JB16" s="54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54"/>
      <c r="JO16" s="54"/>
      <c r="JP16" s="54"/>
      <c r="JQ16" s="54"/>
      <c r="JR16" s="54"/>
      <c r="JS16" s="54"/>
      <c r="JT16" s="54"/>
      <c r="JU16" s="54"/>
      <c r="JV16" s="54"/>
      <c r="JW16" s="54"/>
      <c r="JX16" s="54"/>
      <c r="JY16" s="54"/>
      <c r="JZ16" s="54"/>
      <c r="KA16" s="54"/>
      <c r="KB16" s="54"/>
      <c r="KC16" s="54"/>
      <c r="KD16" s="54"/>
      <c r="KE16" s="54"/>
      <c r="KF16" s="54"/>
      <c r="KG16" s="54"/>
      <c r="KH16" s="54"/>
      <c r="KI16" s="54"/>
      <c r="KJ16" s="54"/>
      <c r="KK16" s="54"/>
      <c r="KL16" s="54"/>
      <c r="KM16" s="54"/>
      <c r="KN16" s="54"/>
      <c r="KO16" s="54"/>
      <c r="KP16" s="54"/>
      <c r="KQ16" s="54"/>
      <c r="KR16" s="54"/>
      <c r="KS16" s="54"/>
      <c r="KT16" s="54"/>
      <c r="KU16" s="54"/>
      <c r="KV16" s="54"/>
      <c r="KW16" s="54"/>
      <c r="KX16" s="54"/>
      <c r="KY16" s="54"/>
      <c r="KZ16" s="54"/>
      <c r="LA16" s="54"/>
      <c r="LB16" s="54"/>
      <c r="LC16" s="54"/>
      <c r="LD16" s="54"/>
      <c r="LE16" s="54"/>
      <c r="LF16" s="54"/>
      <c r="LG16" s="54"/>
      <c r="LH16" s="54"/>
      <c r="LI16" s="54"/>
      <c r="LJ16" s="54"/>
      <c r="LK16" s="54"/>
      <c r="LL16" s="54"/>
      <c r="LM16" s="54"/>
      <c r="LN16" s="54"/>
      <c r="LO16" s="54"/>
      <c r="LP16" s="54"/>
      <c r="LQ16" s="54"/>
      <c r="LR16" s="54"/>
      <c r="LS16" s="54"/>
      <c r="LT16" s="54"/>
      <c r="LU16" s="54"/>
      <c r="LV16" s="54"/>
      <c r="LW16" s="54"/>
      <c r="LX16" s="54"/>
      <c r="LY16" s="54"/>
      <c r="LZ16" s="54"/>
      <c r="MA16" s="54"/>
      <c r="MB16" s="54"/>
      <c r="MC16" s="54"/>
      <c r="MD16" s="54"/>
      <c r="ME16" s="54"/>
      <c r="MF16" s="54"/>
      <c r="MG16" s="54"/>
      <c r="MH16" s="54"/>
      <c r="MI16" s="54"/>
      <c r="MJ16" s="54"/>
      <c r="MK16" s="54"/>
      <c r="ML16" s="54"/>
      <c r="MM16" s="54"/>
      <c r="MN16" s="54"/>
      <c r="MO16" s="54"/>
      <c r="MP16" s="54"/>
      <c r="MQ16" s="54"/>
      <c r="MR16" s="54"/>
      <c r="MS16" s="54"/>
      <c r="MT16" s="54"/>
      <c r="MU16" s="54"/>
      <c r="MV16" s="54"/>
      <c r="MW16" s="54"/>
      <c r="MX16" s="54"/>
      <c r="MY16" s="54"/>
      <c r="MZ16" s="54"/>
      <c r="NA16" s="54"/>
      <c r="NB16" s="54"/>
      <c r="NC16" s="54"/>
      <c r="ND16" s="54"/>
      <c r="NE16" s="54"/>
      <c r="NF16" s="54"/>
      <c r="NG16" s="54"/>
      <c r="NH16" s="54"/>
      <c r="NI16" s="54"/>
      <c r="NJ16" s="54"/>
      <c r="NK16" s="54"/>
      <c r="NL16" s="54"/>
      <c r="NM16" s="54"/>
      <c r="NN16" s="54"/>
      <c r="NO16" s="54"/>
      <c r="NP16" s="54"/>
      <c r="NQ16" s="54"/>
      <c r="NR16" s="54"/>
      <c r="NS16" s="54"/>
      <c r="NT16" s="54"/>
      <c r="NU16" s="54"/>
      <c r="NV16" s="54"/>
      <c r="NW16" s="54"/>
      <c r="NX16" s="54"/>
      <c r="NY16" s="54"/>
      <c r="NZ16" s="54"/>
      <c r="OA16" s="54"/>
      <c r="OB16" s="54"/>
      <c r="OC16" s="54"/>
      <c r="OD16" s="54"/>
      <c r="OE16" s="54"/>
      <c r="OF16" s="54"/>
      <c r="OG16" s="54"/>
      <c r="OH16" s="54"/>
      <c r="OI16" s="54"/>
      <c r="OJ16" s="54"/>
      <c r="OK16" s="54"/>
      <c r="OL16" s="54"/>
      <c r="OM16" s="54"/>
      <c r="ON16" s="54"/>
      <c r="OO16" s="54"/>
      <c r="OP16" s="54"/>
      <c r="OQ16" s="54"/>
      <c r="OR16" s="54"/>
      <c r="OS16" s="54"/>
      <c r="OT16" s="54"/>
      <c r="OU16" s="54"/>
      <c r="OV16" s="54"/>
      <c r="OW16" s="54"/>
      <c r="OX16" s="54"/>
      <c r="OY16" s="54"/>
      <c r="OZ16" s="54"/>
      <c r="PA16" s="54"/>
      <c r="PB16" s="54"/>
      <c r="PC16" s="54"/>
      <c r="PD16" s="54"/>
      <c r="PE16" s="54"/>
      <c r="PF16" s="54"/>
      <c r="PG16" s="54"/>
      <c r="PH16" s="54"/>
      <c r="PI16" s="54"/>
      <c r="PJ16" s="54"/>
      <c r="PK16" s="54"/>
      <c r="PL16" s="54"/>
      <c r="PM16" s="54"/>
      <c r="PN16" s="54"/>
      <c r="PO16" s="54"/>
      <c r="PP16" s="54"/>
      <c r="PQ16" s="54"/>
      <c r="PR16" s="54"/>
      <c r="PS16" s="54"/>
      <c r="PT16" s="54"/>
      <c r="PU16" s="54"/>
      <c r="PV16" s="54"/>
      <c r="PW16" s="54"/>
      <c r="PX16" s="54"/>
      <c r="PY16" s="54"/>
      <c r="PZ16" s="54"/>
      <c r="QA16" s="54"/>
      <c r="QB16" s="54"/>
      <c r="QC16" s="54"/>
      <c r="QD16" s="54"/>
      <c r="QE16" s="54"/>
      <c r="QF16" s="54"/>
      <c r="QG16" s="54"/>
      <c r="QH16" s="54"/>
      <c r="QI16" s="54"/>
      <c r="QJ16" s="54"/>
      <c r="QK16" s="54"/>
      <c r="QL16" s="54"/>
      <c r="QM16" s="54"/>
      <c r="QN16" s="54"/>
      <c r="QO16" s="54"/>
      <c r="QP16" s="54"/>
      <c r="QQ16" s="54"/>
      <c r="QR16" s="54"/>
      <c r="QS16" s="54"/>
      <c r="QT16" s="54"/>
      <c r="QU16" s="54"/>
      <c r="QV16" s="54"/>
      <c r="QW16" s="54"/>
      <c r="QX16" s="54"/>
      <c r="QY16" s="54"/>
      <c r="QZ16" s="54"/>
      <c r="RA16" s="54"/>
      <c r="RB16" s="54"/>
      <c r="RC16" s="54"/>
      <c r="RD16" s="54"/>
      <c r="RE16" s="54"/>
      <c r="RF16" s="54"/>
      <c r="RG16" s="54"/>
    </row>
    <row r="17" spans="2:30" ht="15" thickBot="1">
      <c r="B17" s="1223"/>
      <c r="C17" s="1224"/>
      <c r="D17" s="1224"/>
      <c r="E17" s="1226"/>
      <c r="F17" s="1226"/>
      <c r="G17" s="1227">
        <f>SUM(G5:G16)</f>
        <v>17.77500814428743</v>
      </c>
      <c r="H17" s="1226"/>
      <c r="I17" s="1226"/>
      <c r="J17" s="1228"/>
      <c r="K17" s="1287"/>
      <c r="L17" s="1287"/>
      <c r="M17" s="1287"/>
      <c r="N17" s="1288">
        <f>SUM(N5:N16)</f>
        <v>8008681</v>
      </c>
      <c r="O17" s="1289"/>
      <c r="P17" s="1290">
        <v>256606.25000000003</v>
      </c>
      <c r="Q17" s="1290">
        <v>3833705.38</v>
      </c>
      <c r="R17" s="1234">
        <f>IF(Q17&gt;S17,0,S17-Q17)</f>
        <v>5768901.6200000001</v>
      </c>
      <c r="S17" s="1234">
        <f>SUM(S5:S16)</f>
        <v>9602607</v>
      </c>
      <c r="T17" s="1234">
        <f>SUM(T5:T16)</f>
        <v>0</v>
      </c>
      <c r="U17" s="1230">
        <f>P17+Q17</f>
        <v>4090311.63</v>
      </c>
      <c r="V17" s="1230">
        <f>P17+T17+S17</f>
        <v>9859213.25</v>
      </c>
      <c r="W17" s="1234">
        <f>SUM(W5:W16)</f>
        <v>0</v>
      </c>
      <c r="X17" s="1230">
        <f>U17/(1+Discount_Rate)^1</f>
        <v>3794352.1614100183</v>
      </c>
      <c r="Y17" s="1230">
        <f>V17/(1+Discount_Rate)^1</f>
        <v>9145837.8942486085</v>
      </c>
      <c r="Z17" s="1291">
        <f>SUM(Z5:Z16)</f>
        <v>0</v>
      </c>
      <c r="AA17" s="1292"/>
      <c r="AB17" s="1234">
        <f>SUM(AB5:AB16)</f>
        <v>11379774.58610658</v>
      </c>
      <c r="AC17" s="1293">
        <f>AB17/X17</f>
        <v>2.9991350570574724</v>
      </c>
      <c r="AD17" s="1294">
        <f>((AB17*1.1)+(Z17))/Y17</f>
        <v>1.3686829123211413</v>
      </c>
    </row>
    <row r="18" spans="2:30">
      <c r="U18" s="406"/>
      <c r="X18" s="75"/>
      <c r="AA18" s="75"/>
      <c r="AB18" s="75"/>
      <c r="AC18" s="75"/>
    </row>
    <row r="19" spans="2:30" ht="14.4">
      <c r="B19" s="199"/>
      <c r="C19" s="199"/>
      <c r="D19" s="199"/>
      <c r="E19" s="1023"/>
      <c r="F19" s="199"/>
      <c r="G19" s="199"/>
      <c r="H19" s="199"/>
      <c r="I19" s="199"/>
      <c r="J19" s="462"/>
      <c r="K19" s="314"/>
      <c r="L19" s="314"/>
      <c r="M19" s="314"/>
      <c r="N19" s="462"/>
      <c r="O19" s="314"/>
      <c r="P19" s="314"/>
      <c r="Q19" s="314"/>
      <c r="R19" s="314"/>
      <c r="S19" s="462"/>
      <c r="T19" s="314"/>
      <c r="U19" s="433"/>
      <c r="V19" s="314"/>
      <c r="W19" s="314"/>
      <c r="X19" s="433"/>
      <c r="Y19" s="314"/>
      <c r="Z19" s="314"/>
      <c r="AA19" s="434"/>
      <c r="AB19" s="196"/>
      <c r="AC19" s="196"/>
      <c r="AD19" s="199"/>
    </row>
    <row r="20" spans="2:30" ht="14.4">
      <c r="B20" s="676"/>
      <c r="C20" s="676"/>
      <c r="D20" s="676"/>
      <c r="E20" s="1023"/>
      <c r="F20" s="676"/>
      <c r="G20" s="676"/>
      <c r="H20" s="676"/>
      <c r="I20" s="676"/>
      <c r="J20" s="679"/>
      <c r="K20" s="680"/>
      <c r="L20" s="680"/>
      <c r="M20" s="680"/>
      <c r="N20" s="679"/>
      <c r="O20" s="676"/>
      <c r="P20" s="676"/>
      <c r="Q20" s="676"/>
      <c r="R20" s="958"/>
      <c r="S20" s="676"/>
      <c r="T20" s="676"/>
      <c r="U20" s="676"/>
      <c r="V20" s="676"/>
      <c r="W20" s="676"/>
      <c r="X20" s="676"/>
      <c r="Y20" s="676"/>
      <c r="Z20" s="676"/>
      <c r="AA20" s="676"/>
      <c r="AB20" s="676"/>
      <c r="AC20" s="998"/>
      <c r="AD20" s="998"/>
    </row>
    <row r="21" spans="2:30" ht="14.4">
      <c r="E21" s="1023"/>
    </row>
    <row r="22" spans="2:30" ht="17.399999999999999">
      <c r="E22" s="1023"/>
      <c r="M22" s="1027" t="s">
        <v>979</v>
      </c>
    </row>
    <row r="23" spans="2:30" ht="14.4">
      <c r="E23" s="1023"/>
      <c r="M23" s="55"/>
    </row>
    <row r="24" spans="2:30" ht="14.4">
      <c r="E24" s="1023"/>
      <c r="M24" s="314" t="s">
        <v>975</v>
      </c>
      <c r="N24" s="314" t="s">
        <v>976</v>
      </c>
      <c r="O24" s="1028">
        <v>3833705.38</v>
      </c>
    </row>
    <row r="25" spans="2:30" ht="14.4">
      <c r="E25" s="1023"/>
      <c r="M25" s="314"/>
      <c r="N25" s="314" t="s">
        <v>977</v>
      </c>
      <c r="O25" s="1028">
        <v>256606.25000000003</v>
      </c>
    </row>
    <row r="26" spans="2:30" ht="14.4">
      <c r="E26" s="1023"/>
      <c r="M26" s="314"/>
      <c r="N26" s="462" t="s">
        <v>770</v>
      </c>
      <c r="O26" s="1028">
        <v>4090311.63</v>
      </c>
    </row>
    <row r="27" spans="2:30" ht="14.4">
      <c r="E27" s="1023"/>
      <c r="M27" s="55"/>
      <c r="N27" s="462" t="s">
        <v>777</v>
      </c>
      <c r="O27" s="462">
        <v>8008681</v>
      </c>
    </row>
    <row r="28" spans="2:30" ht="14.4">
      <c r="E28" s="1023"/>
      <c r="M28" s="55"/>
      <c r="N28" s="462"/>
      <c r="O28" s="462"/>
    </row>
    <row r="29" spans="2:30" ht="14.4">
      <c r="E29" s="1023"/>
      <c r="M29" s="314" t="s">
        <v>980</v>
      </c>
      <c r="N29" s="462" t="s">
        <v>981</v>
      </c>
      <c r="O29" s="1028">
        <v>4090311.63</v>
      </c>
    </row>
    <row r="30" spans="2:30" ht="14.4">
      <c r="E30" s="1023"/>
      <c r="M30" s="55"/>
      <c r="N30" s="462" t="s">
        <v>777</v>
      </c>
      <c r="O30" s="462">
        <v>8008.6809999999996</v>
      </c>
    </row>
  </sheetData>
  <sheetProtection password="C61B" sheet="1" objects="1" scenarios="1"/>
  <customSheetViews>
    <customSheetView guid="{9B4B0DAB-FAB9-4E24-9A0E-9A6ECAA72FED}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H5:H16">
    <cfRule type="containsBlanks" dxfId="661" priority="46">
      <formula>LEN(TRIM(H5))=0</formula>
    </cfRule>
    <cfRule type="notContainsBlanks" dxfId="660" priority="47">
      <formula>LEN(TRIM(H5))&gt;0</formula>
    </cfRule>
  </conditionalFormatting>
  <conditionalFormatting sqref="E5:F16">
    <cfRule type="notContainsBlanks" dxfId="659" priority="45">
      <formula>LEN(TRIM(E5))&gt;0</formula>
    </cfRule>
  </conditionalFormatting>
  <conditionalFormatting sqref="I5:J16">
    <cfRule type="expression" dxfId="658" priority="38">
      <formula>ISTEXT(I5)</formula>
    </cfRule>
    <cfRule type="notContainsBlanks" dxfId="657" priority="39">
      <formula>LEN(TRIM(I5))&gt;0</formula>
    </cfRule>
  </conditionalFormatting>
  <conditionalFormatting sqref="I5:I16">
    <cfRule type="containsBlanks" dxfId="656" priority="35">
      <formula>LEN(TRIM(I5))=0</formula>
    </cfRule>
    <cfRule type="expression" dxfId="655" priority="37">
      <formula>H5&lt;&gt;I5</formula>
    </cfRule>
  </conditionalFormatting>
  <conditionalFormatting sqref="I7:I16">
    <cfRule type="expression" dxfId="654" priority="36">
      <formula>H7&lt;&gt;I7</formula>
    </cfRule>
  </conditionalFormatting>
  <conditionalFormatting sqref="K5:L16">
    <cfRule type="notContainsBlanks" dxfId="653" priority="14">
      <formula>LEN(TRIM(K5))&gt;0</formula>
    </cfRule>
  </conditionalFormatting>
  <conditionalFormatting sqref="K5:L16">
    <cfRule type="expression" dxfId="652" priority="13">
      <formula>ISTEXT(K5)</formula>
    </cfRule>
  </conditionalFormatting>
  <dataValidations count="4">
    <dataValidation allowBlank="1" showErrorMessage="1" sqref="K5:L16"/>
    <dataValidation type="list" allowBlank="1" showErrorMessage="1" errorTitle="DATA ENTRY ERROR!" error="Only values from the drop-down menu may be selected._x000a__x000a_Click CANCEL and re-attempt." sqref="F5:F16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16"/>
    <dataValidation type="list" allowBlank="1" showErrorMessage="1" errorTitle="DATA ENTRY ERROR!" error="Only values from the drop-down menu may be selected._x000a__x000a_Click CANCEL and re-attempt." sqref="H5:H16">
      <formula1>INDIRECT($J5)</formula1>
    </dataValidation>
  </dataValidations>
  <hyperlinks>
    <hyperlink ref="A1" location="'Electric CE'!A1" display="Rtn to Summary"/>
  </hyperlinks>
  <pageMargins left="0.7" right="0.21" top="0.75" bottom="0.75" header="0.3" footer="0.3"/>
  <pageSetup paperSize="3" scale="48" orientation="landscape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Y24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Z23" sqref="Z23"/>
    </sheetView>
  </sheetViews>
  <sheetFormatPr defaultColWidth="9.109375" defaultRowHeight="13.2"/>
  <cols>
    <col min="1" max="1" width="9.44140625" style="195" customWidth="1"/>
    <col min="2" max="4" width="11.88671875" style="165" customWidth="1"/>
    <col min="5" max="5" width="51.109375" style="165" customWidth="1"/>
    <col min="6" max="6" width="11.44140625" style="165" customWidth="1"/>
    <col min="7" max="7" width="9.6640625" style="165" customWidth="1"/>
    <col min="8" max="8" width="20.6640625" style="165" customWidth="1"/>
    <col min="9" max="9" width="11.44140625" style="165" customWidth="1"/>
    <col min="10" max="10" width="12.33203125" style="360" customWidth="1"/>
    <col min="11" max="11" width="16" style="362" customWidth="1"/>
    <col min="12" max="12" width="14" style="361" customWidth="1"/>
    <col min="13" max="13" width="15.88671875" style="361" customWidth="1"/>
    <col min="14" max="14" width="14.6640625" style="165" customWidth="1"/>
    <col min="15" max="15" width="11.109375" style="165" customWidth="1"/>
    <col min="16" max="16" width="13.88671875" style="165" customWidth="1"/>
    <col min="17" max="17" width="14.109375" style="165" customWidth="1"/>
    <col min="18" max="18" width="15.33203125" style="165" customWidth="1"/>
    <col min="19" max="19" width="20.109375" style="165" customWidth="1"/>
    <col min="20" max="20" width="14.6640625" style="165" customWidth="1"/>
    <col min="21" max="23" width="15.44140625" style="195" customWidth="1"/>
    <col min="24" max="24" width="14.6640625" style="195" customWidth="1"/>
    <col min="25" max="25" width="16.109375" style="165" customWidth="1"/>
    <col min="26" max="26" width="17" style="165" customWidth="1"/>
    <col min="27" max="27" width="11.109375" style="195" customWidth="1"/>
    <col min="28" max="28" width="21" style="195" customWidth="1"/>
    <col min="29" max="29" width="12.33203125" style="195" customWidth="1"/>
    <col min="30" max="30" width="21" style="195" customWidth="1"/>
    <col min="31" max="61" width="9.109375" style="195"/>
    <col min="62" max="16384" width="9.109375" style="165"/>
  </cols>
  <sheetData>
    <row r="1" spans="1:493" ht="27">
      <c r="A1" s="318" t="s">
        <v>206</v>
      </c>
      <c r="B1" s="1192" t="s">
        <v>926</v>
      </c>
      <c r="C1" s="1192"/>
      <c r="D1" s="1192"/>
      <c r="E1" s="1193"/>
      <c r="F1" s="1193"/>
      <c r="G1" s="1193"/>
      <c r="H1" s="1193"/>
      <c r="I1" s="1193"/>
      <c r="J1" s="1194"/>
      <c r="K1" s="1196"/>
      <c r="L1" s="1195"/>
      <c r="M1" s="1195"/>
      <c r="N1" s="1193"/>
      <c r="O1" s="1193"/>
      <c r="P1" s="1193"/>
      <c r="Q1" s="1193"/>
      <c r="R1" s="1193"/>
      <c r="S1" s="1193"/>
      <c r="T1" s="1193"/>
      <c r="U1" s="1198"/>
      <c r="V1" s="1198"/>
      <c r="W1" s="1198"/>
      <c r="X1" s="1198"/>
      <c r="Y1" s="1193"/>
      <c r="Z1" s="1193"/>
      <c r="AA1" s="1198"/>
      <c r="AB1" s="1198"/>
      <c r="AC1" s="1198"/>
      <c r="AD1" s="1198"/>
    </row>
    <row r="2" spans="1:493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4"/>
      <c r="K2" s="1196"/>
      <c r="L2" s="1195"/>
      <c r="M2" s="1195"/>
      <c r="N2" s="1193"/>
      <c r="O2" s="1193"/>
      <c r="P2" s="1193"/>
      <c r="Q2" s="1193"/>
      <c r="R2" s="1193"/>
      <c r="S2" s="1193"/>
      <c r="T2" s="1193"/>
      <c r="U2" s="1198"/>
      <c r="V2" s="1198"/>
      <c r="W2" s="1198"/>
      <c r="X2" s="1198"/>
      <c r="Y2" s="1193"/>
      <c r="Z2" s="1193"/>
      <c r="AA2" s="1198"/>
      <c r="AB2" s="1198"/>
      <c r="AC2" s="1198"/>
      <c r="AD2" s="1198"/>
    </row>
    <row r="3" spans="1:493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493" ht="43.2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</row>
    <row r="5" spans="1:493" s="473" customFormat="1" ht="14.4">
      <c r="A5" s="471"/>
      <c r="B5" s="1308" t="s">
        <v>52</v>
      </c>
      <c r="C5" s="1309"/>
      <c r="D5" s="1310"/>
      <c r="E5" s="1311" t="s">
        <v>232</v>
      </c>
      <c r="F5" s="1311">
        <v>10</v>
      </c>
      <c r="G5" s="1312">
        <f>(N5/$N$11)*F5</f>
        <v>6.7434956568153785E-3</v>
      </c>
      <c r="H5" s="1311" t="s">
        <v>29</v>
      </c>
      <c r="I5" s="1313">
        <v>2</v>
      </c>
      <c r="J5" s="1314">
        <v>307</v>
      </c>
      <c r="K5" s="1315">
        <v>30</v>
      </c>
      <c r="L5" s="1315">
        <v>30</v>
      </c>
      <c r="M5" s="1245">
        <f>IF((ABS(L5))&gt;(ABS(K5)),L5-K5,0)</f>
        <v>0</v>
      </c>
      <c r="N5" s="1316">
        <f>J5*I5</f>
        <v>614</v>
      </c>
      <c r="O5" s="1246"/>
      <c r="P5" s="1249"/>
      <c r="Q5" s="1249"/>
      <c r="R5" s="1249"/>
      <c r="S5" s="1249">
        <f>I5*L5</f>
        <v>60</v>
      </c>
      <c r="T5" s="1249">
        <v>0</v>
      </c>
      <c r="U5" s="1249"/>
      <c r="V5" s="1249"/>
      <c r="W5" s="1317">
        <v>16.538999999999998</v>
      </c>
      <c r="X5" s="1249"/>
      <c r="Y5" s="1249"/>
      <c r="Z5" s="1249">
        <f t="shared" ref="Z5:Z10" si="0">-PV(Discount_Rate,F5,W5)*I5</f>
        <v>223.97234180093196</v>
      </c>
      <c r="AA5" s="1246">
        <f t="shared" ref="AA5:AA10" si="1">IF(N5=0,0,(HLOOKUP(H5,ACElectric_2014_2015,F5+1,FALSE)))</f>
        <v>0.57147584509150195</v>
      </c>
      <c r="AB5" s="1246">
        <f>AA5*N5</f>
        <v>350.88616888618219</v>
      </c>
      <c r="AC5" s="1312" t="str">
        <f>IFERROR(AB5/X5,"")</f>
        <v/>
      </c>
      <c r="AD5" s="1318" t="str">
        <f>IFERROR(((AB5*1.1)+(Z5))/Y5,"")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  <c r="RH5" s="319"/>
      <c r="RI5" s="319"/>
      <c r="RJ5" s="319"/>
      <c r="RK5" s="319"/>
      <c r="RL5" s="319"/>
      <c r="RM5" s="319"/>
      <c r="RN5" s="319"/>
      <c r="RO5" s="319"/>
      <c r="RP5" s="319"/>
      <c r="RQ5" s="319"/>
      <c r="RR5" s="319"/>
      <c r="RS5" s="319"/>
      <c r="RT5" s="319"/>
      <c r="RU5" s="319"/>
      <c r="RV5" s="319"/>
      <c r="RW5" s="319"/>
      <c r="RX5" s="319"/>
      <c r="RY5" s="472"/>
    </row>
    <row r="6" spans="1:493" s="473" customFormat="1" ht="14.4">
      <c r="A6" s="471"/>
      <c r="B6" s="1319" t="s">
        <v>52</v>
      </c>
      <c r="C6" s="1320"/>
      <c r="D6" s="1321"/>
      <c r="E6" s="1322" t="s">
        <v>256</v>
      </c>
      <c r="F6" s="1322">
        <v>15</v>
      </c>
      <c r="G6" s="1286">
        <f>(N6/$N$11)*F6</f>
        <v>1.1465974451596748</v>
      </c>
      <c r="H6" s="1322" t="s">
        <v>29</v>
      </c>
      <c r="I6" s="1323">
        <v>79</v>
      </c>
      <c r="J6" s="1324">
        <v>881</v>
      </c>
      <c r="K6" s="1325">
        <v>500</v>
      </c>
      <c r="L6" s="1325">
        <v>900</v>
      </c>
      <c r="M6" s="1217">
        <f t="shared" ref="M6" si="2">IF((ABS(L6))&gt;(ABS(K6)),L6-K6,0)</f>
        <v>400</v>
      </c>
      <c r="N6" s="1297">
        <f t="shared" ref="N6" si="3">J6*I6</f>
        <v>69599</v>
      </c>
      <c r="O6" s="1218"/>
      <c r="P6" s="1221"/>
      <c r="Q6" s="1221"/>
      <c r="R6" s="1221"/>
      <c r="S6" s="1221">
        <f t="shared" ref="S6:S10" si="4">I6*L6</f>
        <v>71100</v>
      </c>
      <c r="T6" s="1221">
        <v>0</v>
      </c>
      <c r="U6" s="1221"/>
      <c r="V6" s="1221"/>
      <c r="W6" s="1300">
        <v>0</v>
      </c>
      <c r="X6" s="1221"/>
      <c r="Y6" s="1221"/>
      <c r="Z6" s="1221">
        <f t="shared" si="0"/>
        <v>0</v>
      </c>
      <c r="AA6" s="1218">
        <f t="shared" si="1"/>
        <v>0.7716332514236377</v>
      </c>
      <c r="AB6" s="1218">
        <f t="shared" ref="AB6" si="5">AA6*N6</f>
        <v>53704.902665833761</v>
      </c>
      <c r="AC6" s="1286"/>
      <c r="AD6" s="1326"/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  <c r="RH6" s="319"/>
      <c r="RI6" s="319"/>
      <c r="RJ6" s="319"/>
      <c r="RK6" s="319"/>
      <c r="RL6" s="319"/>
      <c r="RM6" s="319"/>
      <c r="RN6" s="319"/>
      <c r="RO6" s="319"/>
      <c r="RP6" s="319"/>
      <c r="RQ6" s="319"/>
      <c r="RR6" s="319"/>
      <c r="RS6" s="319"/>
      <c r="RT6" s="319"/>
      <c r="RU6" s="319"/>
      <c r="RV6" s="319"/>
      <c r="RW6" s="319"/>
      <c r="RX6" s="319"/>
      <c r="RY6" s="472"/>
    </row>
    <row r="7" spans="1:493" s="473" customFormat="1" ht="14.4">
      <c r="A7" s="471"/>
      <c r="B7" s="1319" t="s">
        <v>52</v>
      </c>
      <c r="C7" s="1320"/>
      <c r="D7" s="1321"/>
      <c r="E7" s="1322" t="s">
        <v>257</v>
      </c>
      <c r="F7" s="1322">
        <v>15</v>
      </c>
      <c r="G7" s="1286">
        <f t="shared" ref="G7:G10" si="6">(N7/$N$11)*F7</f>
        <v>2.9423167531935503E-2</v>
      </c>
      <c r="H7" s="1322" t="s">
        <v>29</v>
      </c>
      <c r="I7" s="1323">
        <v>1</v>
      </c>
      <c r="J7" s="1324">
        <v>1786</v>
      </c>
      <c r="K7" s="1325">
        <v>800</v>
      </c>
      <c r="L7" s="1325">
        <v>1369</v>
      </c>
      <c r="M7" s="1217">
        <f t="shared" ref="M7:M10" si="7">IF((ABS(L7))&gt;(ABS(K7)),L7-K7,0)</f>
        <v>569</v>
      </c>
      <c r="N7" s="1297">
        <f t="shared" ref="N7:N10" si="8">J7*I7</f>
        <v>1786</v>
      </c>
      <c r="O7" s="1218"/>
      <c r="P7" s="1221"/>
      <c r="Q7" s="1221"/>
      <c r="R7" s="1221"/>
      <c r="S7" s="1221">
        <f t="shared" si="4"/>
        <v>1369</v>
      </c>
      <c r="T7" s="1221"/>
      <c r="U7" s="1221"/>
      <c r="V7" s="1221"/>
      <c r="W7" s="1300">
        <v>0</v>
      </c>
      <c r="X7" s="1221"/>
      <c r="Y7" s="1221"/>
      <c r="Z7" s="1221">
        <f t="shared" si="0"/>
        <v>0</v>
      </c>
      <c r="AA7" s="1218">
        <f t="shared" si="1"/>
        <v>0.7716332514236377</v>
      </c>
      <c r="AB7" s="1218">
        <f t="shared" ref="AB7:AB10" si="9">AA7*N7</f>
        <v>1378.136987042617</v>
      </c>
      <c r="AC7" s="1286"/>
      <c r="AD7" s="1326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  <c r="RH7" s="319"/>
      <c r="RI7" s="319"/>
      <c r="RJ7" s="319"/>
      <c r="RK7" s="319"/>
      <c r="RL7" s="319"/>
      <c r="RM7" s="319"/>
      <c r="RN7" s="319"/>
      <c r="RO7" s="319"/>
      <c r="RP7" s="319"/>
      <c r="RQ7" s="319"/>
      <c r="RR7" s="319"/>
      <c r="RS7" s="319"/>
      <c r="RT7" s="319"/>
      <c r="RU7" s="319"/>
      <c r="RV7" s="319"/>
      <c r="RW7" s="319"/>
      <c r="RX7" s="319"/>
      <c r="RY7" s="472"/>
    </row>
    <row r="8" spans="1:493" s="473" customFormat="1" ht="14.4">
      <c r="A8" s="471"/>
      <c r="B8" s="1319" t="s">
        <v>52</v>
      </c>
      <c r="C8" s="1320"/>
      <c r="D8" s="1321"/>
      <c r="E8" s="1322" t="s">
        <v>255</v>
      </c>
      <c r="F8" s="1322">
        <v>15</v>
      </c>
      <c r="G8" s="1286">
        <f t="shared" si="6"/>
        <v>0.69221873088290375</v>
      </c>
      <c r="H8" s="1322" t="s">
        <v>29</v>
      </c>
      <c r="I8" s="1323">
        <v>282</v>
      </c>
      <c r="J8" s="1324">
        <v>149</v>
      </c>
      <c r="K8" s="1325">
        <v>50</v>
      </c>
      <c r="L8" s="1325">
        <v>73</v>
      </c>
      <c r="M8" s="1217">
        <f t="shared" si="7"/>
        <v>23</v>
      </c>
      <c r="N8" s="1297">
        <f t="shared" si="8"/>
        <v>42018</v>
      </c>
      <c r="O8" s="1218"/>
      <c r="P8" s="1221"/>
      <c r="Q8" s="1221"/>
      <c r="R8" s="1221"/>
      <c r="S8" s="1221">
        <f t="shared" si="4"/>
        <v>20586</v>
      </c>
      <c r="T8" s="1221"/>
      <c r="U8" s="1221"/>
      <c r="V8" s="1221"/>
      <c r="W8" s="1300">
        <v>0</v>
      </c>
      <c r="X8" s="1221"/>
      <c r="Y8" s="1221"/>
      <c r="Z8" s="1221">
        <f t="shared" si="0"/>
        <v>0</v>
      </c>
      <c r="AA8" s="1218">
        <f t="shared" si="1"/>
        <v>0.7716332514236377</v>
      </c>
      <c r="AB8" s="1218">
        <f t="shared" si="9"/>
        <v>32422.485958318408</v>
      </c>
      <c r="AC8" s="1286"/>
      <c r="AD8" s="1326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  <c r="RH8" s="319"/>
      <c r="RI8" s="319"/>
      <c r="RJ8" s="319"/>
      <c r="RK8" s="319"/>
      <c r="RL8" s="319"/>
      <c r="RM8" s="319"/>
      <c r="RN8" s="319"/>
      <c r="RO8" s="319"/>
      <c r="RP8" s="319"/>
      <c r="RQ8" s="319"/>
      <c r="RR8" s="319"/>
      <c r="RS8" s="319"/>
      <c r="RT8" s="319"/>
      <c r="RU8" s="319"/>
      <c r="RV8" s="319"/>
      <c r="RW8" s="319"/>
      <c r="RX8" s="319"/>
      <c r="RY8" s="472"/>
    </row>
    <row r="9" spans="1:493" s="473" customFormat="1" ht="14.4">
      <c r="A9" s="471"/>
      <c r="B9" s="1319" t="s">
        <v>52</v>
      </c>
      <c r="C9" s="1320"/>
      <c r="D9" s="1321"/>
      <c r="E9" s="1322" t="s">
        <v>256</v>
      </c>
      <c r="F9" s="1322">
        <v>15</v>
      </c>
      <c r="G9" s="1286">
        <f t="shared" si="6"/>
        <v>2.6887437438701736</v>
      </c>
      <c r="H9" s="1322" t="s">
        <v>29</v>
      </c>
      <c r="I9" s="1323">
        <v>184</v>
      </c>
      <c r="J9" s="1324">
        <v>887</v>
      </c>
      <c r="K9" s="1325">
        <v>500</v>
      </c>
      <c r="L9" s="1325">
        <v>900</v>
      </c>
      <c r="M9" s="1217">
        <f t="shared" si="7"/>
        <v>400</v>
      </c>
      <c r="N9" s="1297">
        <f t="shared" si="8"/>
        <v>163208</v>
      </c>
      <c r="O9" s="1218"/>
      <c r="P9" s="1221"/>
      <c r="Q9" s="1221"/>
      <c r="R9" s="1221"/>
      <c r="S9" s="1221">
        <f t="shared" si="4"/>
        <v>165600</v>
      </c>
      <c r="T9" s="1221"/>
      <c r="U9" s="1221"/>
      <c r="V9" s="1221"/>
      <c r="W9" s="1300">
        <v>0</v>
      </c>
      <c r="X9" s="1221"/>
      <c r="Y9" s="1221"/>
      <c r="Z9" s="1221">
        <f t="shared" si="0"/>
        <v>0</v>
      </c>
      <c r="AA9" s="1218">
        <f t="shared" si="1"/>
        <v>0.7716332514236377</v>
      </c>
      <c r="AB9" s="1218">
        <f t="shared" si="9"/>
        <v>125936.71969834906</v>
      </c>
      <c r="AC9" s="1286"/>
      <c r="AD9" s="1326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  <c r="RH9" s="319"/>
      <c r="RI9" s="319"/>
      <c r="RJ9" s="319"/>
      <c r="RK9" s="319"/>
      <c r="RL9" s="319"/>
      <c r="RM9" s="319"/>
      <c r="RN9" s="319"/>
      <c r="RO9" s="319"/>
      <c r="RP9" s="319"/>
      <c r="RQ9" s="319"/>
      <c r="RR9" s="319"/>
      <c r="RS9" s="319"/>
      <c r="RT9" s="319"/>
      <c r="RU9" s="319"/>
      <c r="RV9" s="319"/>
      <c r="RW9" s="319"/>
      <c r="RX9" s="319"/>
      <c r="RY9" s="472"/>
    </row>
    <row r="10" spans="1:493" s="473" customFormat="1" ht="14.4">
      <c r="A10" s="471"/>
      <c r="B10" s="1327" t="s">
        <v>52</v>
      </c>
      <c r="C10" s="1328"/>
      <c r="D10" s="1329"/>
      <c r="E10" s="1330" t="s">
        <v>257</v>
      </c>
      <c r="F10" s="1330">
        <v>15</v>
      </c>
      <c r="G10" s="1331">
        <f t="shared" si="6"/>
        <v>10.432901669070089</v>
      </c>
      <c r="H10" s="1330" t="s">
        <v>29</v>
      </c>
      <c r="I10" s="1332">
        <v>353</v>
      </c>
      <c r="J10" s="1333">
        <v>1794</v>
      </c>
      <c r="K10" s="1334">
        <v>800</v>
      </c>
      <c r="L10" s="1334">
        <v>1369</v>
      </c>
      <c r="M10" s="1267">
        <f t="shared" si="7"/>
        <v>569</v>
      </c>
      <c r="N10" s="1335">
        <f t="shared" si="8"/>
        <v>633282</v>
      </c>
      <c r="O10" s="1268"/>
      <c r="P10" s="1271"/>
      <c r="Q10" s="1271"/>
      <c r="R10" s="1271"/>
      <c r="S10" s="1271">
        <f t="shared" si="4"/>
        <v>483257</v>
      </c>
      <c r="T10" s="1271"/>
      <c r="U10" s="1271"/>
      <c r="V10" s="1271"/>
      <c r="W10" s="1336">
        <v>0</v>
      </c>
      <c r="X10" s="1271"/>
      <c r="Y10" s="1271"/>
      <c r="Z10" s="1271">
        <f t="shared" si="0"/>
        <v>0</v>
      </c>
      <c r="AA10" s="1268">
        <f t="shared" si="1"/>
        <v>0.7716332514236377</v>
      </c>
      <c r="AB10" s="1268">
        <f t="shared" si="9"/>
        <v>488661.44872806413</v>
      </c>
      <c r="AC10" s="1331"/>
      <c r="AD10" s="1337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  <c r="RH10" s="319"/>
      <c r="RI10" s="319"/>
      <c r="RJ10" s="319"/>
      <c r="RK10" s="319"/>
      <c r="RL10" s="319"/>
      <c r="RM10" s="319"/>
      <c r="RN10" s="319"/>
      <c r="RO10" s="319"/>
      <c r="RP10" s="319"/>
      <c r="RQ10" s="319"/>
      <c r="RR10" s="319"/>
      <c r="RS10" s="319"/>
      <c r="RT10" s="319"/>
      <c r="RU10" s="319"/>
      <c r="RV10" s="319"/>
      <c r="RW10" s="319"/>
      <c r="RX10" s="319"/>
      <c r="RY10" s="472"/>
    </row>
    <row r="11" spans="1:493" s="224" customFormat="1" ht="15" thickBot="1">
      <c r="A11" s="195"/>
      <c r="B11" s="1301"/>
      <c r="C11" s="1301"/>
      <c r="D11" s="1301"/>
      <c r="E11" s="1302" t="s">
        <v>169</v>
      </c>
      <c r="F11" s="1303"/>
      <c r="G11" s="1303">
        <f>SUM(G5:G10)</f>
        <v>14.996628252171593</v>
      </c>
      <c r="H11" s="1304"/>
      <c r="I11" s="1304"/>
      <c r="J11" s="1305"/>
      <c r="K11" s="1230"/>
      <c r="L11" s="1230"/>
      <c r="M11" s="1230"/>
      <c r="N11" s="1306">
        <f>SUM(N5:N10)</f>
        <v>910507</v>
      </c>
      <c r="O11" s="1234">
        <f>SUM(O5:O10)</f>
        <v>0</v>
      </c>
      <c r="P11" s="1290">
        <v>48551.869999999995</v>
      </c>
      <c r="Q11" s="1290">
        <v>455205.1</v>
      </c>
      <c r="R11" s="1234">
        <f>IF(Q11&gt;S11,0,S11-Q11)</f>
        <v>286766.90000000002</v>
      </c>
      <c r="S11" s="1234">
        <f>SUM(S5:S10)</f>
        <v>741972</v>
      </c>
      <c r="T11" s="1234">
        <f>SUM(T5:T10)</f>
        <v>0</v>
      </c>
      <c r="U11" s="1230">
        <f>P11+Q11</f>
        <v>503756.97</v>
      </c>
      <c r="V11" s="1230">
        <f>P11+T11+S11</f>
        <v>790523.87</v>
      </c>
      <c r="W11" s="1234"/>
      <c r="X11" s="1230">
        <f>U11/(1+Discount_Rate)^1</f>
        <v>467307.02226345078</v>
      </c>
      <c r="Y11" s="1230">
        <f>V11/(1+Discount_Rate)^1</f>
        <v>733324.55473098322</v>
      </c>
      <c r="Z11" s="1230">
        <f>SUM(Z5:Z10)</f>
        <v>223.97234180093196</v>
      </c>
      <c r="AA11" s="1234">
        <v>0</v>
      </c>
      <c r="AB11" s="1234">
        <f>SUM(AB5:AB10)</f>
        <v>702454.58020649408</v>
      </c>
      <c r="AC11" s="1307">
        <f>AB11/X11</f>
        <v>1.5031971417935928</v>
      </c>
      <c r="AD11" s="1307">
        <f>((AB11*1.1)+(Z11))/Y11</f>
        <v>1.0539999043840667</v>
      </c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  <c r="RH11" s="319"/>
      <c r="RI11" s="319"/>
      <c r="RJ11" s="319"/>
      <c r="RK11" s="319"/>
      <c r="RL11" s="319"/>
      <c r="RM11" s="319"/>
      <c r="RN11" s="319"/>
      <c r="RO11" s="319"/>
      <c r="RP11" s="319"/>
      <c r="RQ11" s="319"/>
      <c r="RR11" s="319"/>
      <c r="RS11" s="319"/>
      <c r="RT11" s="319"/>
      <c r="RU11" s="319"/>
      <c r="RV11" s="319"/>
      <c r="RW11" s="319"/>
      <c r="RX11" s="319"/>
    </row>
    <row r="13" spans="1:493" s="199" customFormat="1" ht="13.8">
      <c r="A13" s="196"/>
      <c r="J13" s="462"/>
      <c r="K13" s="314"/>
      <c r="L13" s="314"/>
      <c r="M13" s="314"/>
      <c r="N13" s="462"/>
      <c r="O13" s="314"/>
      <c r="P13" s="314"/>
      <c r="Q13" s="314"/>
      <c r="R13" s="314"/>
      <c r="S13" s="462"/>
      <c r="T13" s="314"/>
      <c r="U13" s="433"/>
      <c r="V13" s="314"/>
      <c r="W13" s="314"/>
      <c r="X13" s="433"/>
      <c r="Y13" s="314"/>
      <c r="Z13" s="314"/>
      <c r="AA13" s="434"/>
      <c r="AB13" s="196"/>
      <c r="AC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</row>
    <row r="14" spans="1:493" ht="13.8">
      <c r="C14" s="314"/>
      <c r="D14" s="314"/>
    </row>
    <row r="15" spans="1:493" s="319" customFormat="1" ht="13.8">
      <c r="B15" s="474"/>
      <c r="C15" s="314"/>
      <c r="D15" s="314"/>
      <c r="E15" s="1026"/>
      <c r="F15" s="474"/>
      <c r="G15" s="474"/>
      <c r="H15" s="474"/>
      <c r="I15" s="474"/>
      <c r="J15" s="684"/>
      <c r="K15" s="684"/>
      <c r="L15" s="681"/>
      <c r="M15" s="681"/>
      <c r="N15" s="474"/>
      <c r="O15" s="474"/>
      <c r="P15" s="956"/>
      <c r="Q15" s="474"/>
      <c r="R15" s="956"/>
      <c r="S15" s="474"/>
      <c r="T15" s="474"/>
      <c r="U15" s="474"/>
      <c r="V15" s="474"/>
      <c r="W15" s="474"/>
      <c r="X15" s="474"/>
      <c r="Y15" s="474"/>
      <c r="Z15" s="474"/>
      <c r="AA15" s="474"/>
      <c r="AB15" s="474"/>
      <c r="AC15" s="474"/>
      <c r="AD15" s="474"/>
    </row>
    <row r="16" spans="1:493" ht="17.399999999999999">
      <c r="C16" s="314"/>
      <c r="D16" s="462"/>
      <c r="M16" s="1027" t="s">
        <v>979</v>
      </c>
      <c r="N16" s="335"/>
      <c r="O16" s="55"/>
    </row>
    <row r="17" spans="2:18" ht="13.8">
      <c r="M17" s="55"/>
      <c r="N17" s="335"/>
      <c r="O17" s="55"/>
    </row>
    <row r="18" spans="2:18" ht="13.8">
      <c r="D18" s="1025"/>
      <c r="E18" s="55"/>
      <c r="M18" s="314" t="s">
        <v>975</v>
      </c>
      <c r="N18" s="314" t="s">
        <v>976</v>
      </c>
      <c r="O18" s="1028">
        <v>455205.1</v>
      </c>
      <c r="R18" s="469"/>
    </row>
    <row r="19" spans="2:18" ht="13.8">
      <c r="M19" s="314"/>
      <c r="N19" s="314" t="s">
        <v>977</v>
      </c>
      <c r="O19" s="1028">
        <v>48551.869999999995</v>
      </c>
    </row>
    <row r="20" spans="2:18" ht="13.8">
      <c r="B20" s="55"/>
      <c r="M20" s="314"/>
      <c r="N20" s="462" t="s">
        <v>770</v>
      </c>
      <c r="O20" s="1028">
        <v>503756.97</v>
      </c>
    </row>
    <row r="21" spans="2:18" ht="13.8">
      <c r="M21" s="55"/>
      <c r="N21" s="462" t="s">
        <v>777</v>
      </c>
      <c r="O21" s="1029">
        <v>910507</v>
      </c>
    </row>
    <row r="22" spans="2:18" ht="13.8">
      <c r="M22" s="55"/>
      <c r="N22" s="462"/>
      <c r="O22" s="462"/>
    </row>
    <row r="23" spans="2:18" ht="13.8">
      <c r="M23" s="314" t="s">
        <v>980</v>
      </c>
      <c r="N23" s="462" t="s">
        <v>981</v>
      </c>
      <c r="O23" s="1028">
        <v>503756.97000000009</v>
      </c>
    </row>
    <row r="24" spans="2:18" ht="13.8">
      <c r="M24" s="55"/>
      <c r="N24" s="462" t="s">
        <v>777</v>
      </c>
      <c r="O24" s="462">
        <v>910.50699999999995</v>
      </c>
    </row>
  </sheetData>
  <sheetProtection password="C61B" sheet="1" objects="1" scenarios="1"/>
  <customSheetViews>
    <customSheetView guid="{9B4B0DAB-FAB9-4E24-9A0E-9A6ECAA72FED}" topLeftCell="V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F10 H5:H10">
    <cfRule type="notContainsBlanks" dxfId="651" priority="17">
      <formula>LEN(TRIM(E5))&gt;0</formula>
    </cfRule>
  </conditionalFormatting>
  <conditionalFormatting sqref="I5:J10">
    <cfRule type="expression" dxfId="650" priority="14">
      <formula>ISTEXT(I5)</formula>
    </cfRule>
    <cfRule type="notContainsBlanks" dxfId="649" priority="15">
      <formula>LEN(TRIM(I5))&gt;0</formula>
    </cfRule>
  </conditionalFormatting>
  <conditionalFormatting sqref="I5:I10">
    <cfRule type="containsBlanks" dxfId="648" priority="11">
      <formula>LEN(TRIM(I5))=0</formula>
    </cfRule>
    <cfRule type="expression" dxfId="647" priority="13">
      <formula>H5&lt;&gt;I5</formula>
    </cfRule>
  </conditionalFormatting>
  <conditionalFormatting sqref="I10">
    <cfRule type="expression" dxfId="646" priority="12">
      <formula>H10&lt;&gt;I10</formula>
    </cfRule>
  </conditionalFormatting>
  <conditionalFormatting sqref="K5:L10">
    <cfRule type="notContainsBlanks" dxfId="645" priority="6">
      <formula>LEN(TRIM(K5))&gt;0</formula>
    </cfRule>
  </conditionalFormatting>
  <conditionalFormatting sqref="K5:L10">
    <cfRule type="expression" dxfId="644" priority="5">
      <formula>ISTEXT(K5)</formula>
    </cfRule>
  </conditionalFormatting>
  <conditionalFormatting sqref="W5:W10">
    <cfRule type="cellIs" dxfId="643" priority="2" operator="equal">
      <formula>"Error!"</formula>
    </cfRule>
  </conditionalFormatting>
  <dataValidations count="4">
    <dataValidation allowBlank="1" showErrorMessage="1" promptTitle="DECIMAL PLACE WARNING:" prompt="Maximum number of numbers to the right of any decimal place can be 4._x000a__x000a_Example 1.2345 and NOT 1.23456" sqref="J5:J10"/>
    <dataValidation allowBlank="1" showErrorMessage="1" sqref="K5:L10"/>
    <dataValidation type="list" allowBlank="1" showErrorMessage="1" errorTitle="DATA ENTRY ERROR!" error="Only values from the drop-down menu may be selected._x000a__x000a_Click CANCEL and re-attempt." sqref="F5:F10">
      <formula1>lu_m_life</formula1>
    </dataValidation>
    <dataValidation type="list" allowBlank="1" showErrorMessage="1" errorTitle="DATA ENTRY ERROR!" error="Only values from the drop-down menu may be selected._x000a__x000a_Click CANCEL and re-attempt." sqref="H5:H10">
      <formula1>INDIRECT($J5)</formula1>
    </dataValidation>
  </dataValidations>
  <hyperlinks>
    <hyperlink ref="A1" location="'Electric CE'!A1" display="Rtn to Summary"/>
  </hyperlinks>
  <pageMargins left="0.48" right="0.21" top="0.75" bottom="0.75" header="0.3" footer="0.3"/>
  <pageSetup paperSize="3" scale="45" orientation="landscape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Z27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G27" sqref="G27"/>
    </sheetView>
  </sheetViews>
  <sheetFormatPr defaultColWidth="9.109375" defaultRowHeight="13.8"/>
  <cols>
    <col min="1" max="1" width="9.109375" style="54"/>
    <col min="2" max="2" width="12.88671875" style="55" customWidth="1"/>
    <col min="3" max="3" width="13.33203125" style="55" customWidth="1"/>
    <col min="4" max="4" width="15" style="55" customWidth="1"/>
    <col min="5" max="5" width="48.6640625" style="55" customWidth="1"/>
    <col min="6" max="6" width="11.33203125" style="55" customWidth="1"/>
    <col min="7" max="7" width="17.6640625" style="55" customWidth="1"/>
    <col min="8" max="8" width="18.6640625" style="55" customWidth="1"/>
    <col min="9" max="9" width="11.44140625" style="55" customWidth="1"/>
    <col min="10" max="10" width="11.44140625" style="335" customWidth="1"/>
    <col min="11" max="11" width="13.109375" style="306" customWidth="1"/>
    <col min="12" max="12" width="14" style="306" customWidth="1"/>
    <col min="13" max="13" width="15.88671875" style="55" customWidth="1"/>
    <col min="14" max="14" width="14.6640625" style="55" customWidth="1"/>
    <col min="15" max="15" width="11.88671875" style="55" customWidth="1"/>
    <col min="16" max="16" width="14.6640625" style="55" customWidth="1"/>
    <col min="17" max="17" width="14.44140625" style="55" customWidth="1"/>
    <col min="18" max="18" width="13.5546875" style="55" customWidth="1"/>
    <col min="19" max="19" width="17.33203125" style="55" customWidth="1"/>
    <col min="20" max="20" width="14.6640625" style="55" customWidth="1"/>
    <col min="21" max="21" width="15.88671875" style="54" customWidth="1"/>
    <col min="22" max="22" width="15.33203125" style="55" customWidth="1"/>
    <col min="23" max="23" width="18" style="55" customWidth="1"/>
    <col min="24" max="24" width="16.44140625" style="54" customWidth="1"/>
    <col min="25" max="25" width="16.109375" style="55" customWidth="1"/>
    <col min="26" max="26" width="17" style="55" customWidth="1"/>
    <col min="27" max="27" width="12" style="54" customWidth="1"/>
    <col min="28" max="28" width="16.88671875" style="54" customWidth="1"/>
    <col min="29" max="29" width="11.6640625" style="54" customWidth="1"/>
    <col min="30" max="30" width="13.33203125" style="54" customWidth="1"/>
    <col min="31" max="59" width="9.109375" style="54"/>
    <col min="60" max="16384" width="9.109375" style="55"/>
  </cols>
  <sheetData>
    <row r="1" spans="1:468" ht="27">
      <c r="A1" s="318" t="s">
        <v>206</v>
      </c>
      <c r="B1" s="1192" t="s">
        <v>927</v>
      </c>
      <c r="C1" s="1193"/>
      <c r="D1" s="1193"/>
      <c r="E1" s="1193"/>
      <c r="F1" s="1193"/>
      <c r="G1" s="1193"/>
      <c r="H1" s="1193"/>
      <c r="I1" s="1193"/>
      <c r="J1" s="1194"/>
      <c r="K1" s="1196"/>
      <c r="L1" s="1196"/>
      <c r="M1" s="1193"/>
      <c r="N1" s="1193"/>
      <c r="O1" s="1193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8"/>
    </row>
    <row r="2" spans="1:468" ht="14.4">
      <c r="B2" s="1199" t="s">
        <v>176</v>
      </c>
      <c r="C2" s="1200">
        <f>'Elec. CE'!C2</f>
        <v>7.8E-2</v>
      </c>
      <c r="D2" s="1200"/>
      <c r="E2" s="1200"/>
      <c r="F2" s="1193"/>
      <c r="G2" s="1193"/>
      <c r="H2" s="1193"/>
      <c r="I2" s="1193"/>
      <c r="J2" s="1194"/>
      <c r="K2" s="1196"/>
      <c r="L2" s="1196"/>
      <c r="M2" s="1193"/>
      <c r="N2" s="1193"/>
      <c r="O2" s="1193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8"/>
    </row>
    <row r="3" spans="1:468" s="7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468" ht="43.2">
      <c r="A4" s="955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</row>
    <row r="5" spans="1:468" s="59" customFormat="1" ht="14.4">
      <c r="A5" s="54"/>
      <c r="B5" s="1352" t="s">
        <v>52</v>
      </c>
      <c r="C5" s="1353"/>
      <c r="D5" s="1354"/>
      <c r="E5" s="1355" t="s">
        <v>616</v>
      </c>
      <c r="F5" s="1356">
        <v>10</v>
      </c>
      <c r="G5" s="1357">
        <f>(N5/$N$13)*F5</f>
        <v>0.73173960851798814</v>
      </c>
      <c r="H5" s="1358" t="s">
        <v>29</v>
      </c>
      <c r="I5" s="1359">
        <v>1065</v>
      </c>
      <c r="J5" s="1360">
        <v>260</v>
      </c>
      <c r="K5" s="1361">
        <v>10</v>
      </c>
      <c r="L5" s="1361">
        <v>10</v>
      </c>
      <c r="M5" s="1362">
        <f>IF((ABS(L5))&gt;(ABS(K5)),L5-K5,0)</f>
        <v>0</v>
      </c>
      <c r="N5" s="1363">
        <f>J5*I5</f>
        <v>276900</v>
      </c>
      <c r="O5" s="1364"/>
      <c r="P5" s="1365"/>
      <c r="Q5" s="1365"/>
      <c r="R5" s="1365"/>
      <c r="S5" s="1365">
        <f>(I5*L5)</f>
        <v>10650</v>
      </c>
      <c r="T5" s="1365"/>
      <c r="U5" s="1365"/>
      <c r="V5" s="1365"/>
      <c r="W5" s="1366">
        <v>16.538999999999998</v>
      </c>
      <c r="X5" s="1365"/>
      <c r="Y5" s="1365"/>
      <c r="Z5" s="1365">
        <f t="shared" ref="Z5:Z12" si="0">-PV(Discount_Rate,F5,W5)*I5</f>
        <v>119265.27200899627</v>
      </c>
      <c r="AA5" s="1367">
        <f t="shared" ref="AA5:AA6" si="1">IF(N5=0,0,(HLOOKUP(H5,ACElectric_2014_2015,F5+1,FALSE)))</f>
        <v>0.57147584509150195</v>
      </c>
      <c r="AB5" s="1365">
        <f>AA5*N5</f>
        <v>158241.66150583688</v>
      </c>
      <c r="AC5" s="1250" t="str">
        <f>IFERROR(AB5/X5,"")</f>
        <v/>
      </c>
      <c r="AD5" s="1251" t="str">
        <f>IFERROR(((AB5*1.1)+(Z5))/Y5,"")</f>
        <v/>
      </c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  <c r="OO5" s="54"/>
      <c r="OP5" s="54"/>
      <c r="OQ5" s="54"/>
      <c r="OR5" s="54"/>
      <c r="OS5" s="54"/>
      <c r="OT5" s="54"/>
      <c r="OU5" s="54"/>
      <c r="OV5" s="54"/>
      <c r="OW5" s="54"/>
      <c r="OX5" s="54"/>
      <c r="OY5" s="54"/>
      <c r="OZ5" s="54"/>
      <c r="PA5" s="54"/>
      <c r="PB5" s="54"/>
      <c r="PC5" s="54"/>
      <c r="PD5" s="54"/>
      <c r="PE5" s="54"/>
      <c r="PF5" s="54"/>
      <c r="PG5" s="54"/>
      <c r="PH5" s="54"/>
      <c r="PI5" s="54"/>
      <c r="PJ5" s="54"/>
      <c r="PK5" s="54"/>
      <c r="PL5" s="54"/>
      <c r="PM5" s="54"/>
      <c r="PN5" s="54"/>
      <c r="PO5" s="54"/>
      <c r="PP5" s="54"/>
      <c r="PQ5" s="54"/>
      <c r="PR5" s="54"/>
      <c r="PS5" s="54"/>
      <c r="PT5" s="54"/>
      <c r="PU5" s="54"/>
      <c r="PV5" s="54"/>
      <c r="PW5" s="54"/>
      <c r="PX5" s="54"/>
      <c r="PY5" s="54"/>
      <c r="PZ5" s="54"/>
      <c r="QA5" s="54"/>
      <c r="QB5" s="54"/>
      <c r="QC5" s="54"/>
      <c r="QD5" s="54"/>
      <c r="QE5" s="54"/>
      <c r="QF5" s="54"/>
      <c r="QG5" s="54"/>
      <c r="QH5" s="54"/>
      <c r="QI5" s="54"/>
      <c r="QJ5" s="54"/>
      <c r="QK5" s="54"/>
      <c r="QL5" s="54"/>
      <c r="QM5" s="54"/>
      <c r="QN5" s="54"/>
      <c r="QO5" s="54"/>
      <c r="QP5" s="54"/>
      <c r="QQ5" s="54"/>
      <c r="QR5" s="54"/>
      <c r="QS5" s="54"/>
      <c r="QT5" s="54"/>
      <c r="QU5" s="54"/>
      <c r="QV5" s="54"/>
      <c r="QW5" s="54"/>
      <c r="QX5" s="54"/>
      <c r="QY5" s="54"/>
      <c r="QZ5" s="54"/>
    </row>
    <row r="6" spans="1:468" s="59" customFormat="1" ht="14.4">
      <c r="A6" s="54"/>
      <c r="B6" s="1368" t="s">
        <v>52</v>
      </c>
      <c r="C6" s="1338"/>
      <c r="D6" s="1339"/>
      <c r="E6" s="1369" t="s">
        <v>982</v>
      </c>
      <c r="F6" s="1370">
        <v>0</v>
      </c>
      <c r="G6" s="1340">
        <f>(N6/$N$13)*F6</f>
        <v>0</v>
      </c>
      <c r="H6" s="1341" t="s">
        <v>254</v>
      </c>
      <c r="I6" s="1371">
        <v>0</v>
      </c>
      <c r="J6" s="1372">
        <v>0</v>
      </c>
      <c r="K6" s="1373">
        <v>0</v>
      </c>
      <c r="L6" s="1373">
        <v>0</v>
      </c>
      <c r="M6" s="1343">
        <f t="shared" ref="M6" si="2">IF((ABS(L6))&gt;(ABS(K6)),L6-K6,0)</f>
        <v>0</v>
      </c>
      <c r="N6" s="1344">
        <f t="shared" ref="N6" si="3">J6*I6</f>
        <v>0</v>
      </c>
      <c r="O6" s="1345"/>
      <c r="P6" s="1346"/>
      <c r="Q6" s="1346"/>
      <c r="R6" s="1346"/>
      <c r="S6" s="1346">
        <f t="shared" ref="S6" si="4">(I6*L6)</f>
        <v>0</v>
      </c>
      <c r="T6" s="1346"/>
      <c r="U6" s="1346"/>
      <c r="V6" s="1346"/>
      <c r="W6" s="1374">
        <v>0</v>
      </c>
      <c r="X6" s="1346"/>
      <c r="Y6" s="1346"/>
      <c r="Z6" s="1346">
        <f t="shared" si="0"/>
        <v>0</v>
      </c>
      <c r="AA6" s="1347">
        <f t="shared" si="1"/>
        <v>0</v>
      </c>
      <c r="AB6" s="1346">
        <f t="shared" ref="AB6:AB12" si="5">AA6*N6</f>
        <v>0</v>
      </c>
      <c r="AC6" s="1222" t="str">
        <f t="shared" ref="AC6" si="6">IFERROR(AB6/X6,"")</f>
        <v/>
      </c>
      <c r="AD6" s="1257" t="str">
        <f t="shared" ref="AD6" si="7">IFERROR(((AB6*1.1)+(Z6))/Y6,"")</f>
        <v/>
      </c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4"/>
      <c r="NG6" s="54"/>
      <c r="NH6" s="54"/>
      <c r="NI6" s="54"/>
      <c r="NJ6" s="54"/>
      <c r="NK6" s="54"/>
      <c r="NL6" s="54"/>
      <c r="NM6" s="54"/>
      <c r="NN6" s="54"/>
      <c r="NO6" s="54"/>
      <c r="NP6" s="54"/>
      <c r="NQ6" s="54"/>
      <c r="NR6" s="54"/>
      <c r="NS6" s="54"/>
      <c r="NT6" s="54"/>
      <c r="NU6" s="54"/>
      <c r="NV6" s="54"/>
      <c r="NW6" s="54"/>
      <c r="NX6" s="54"/>
      <c r="NY6" s="54"/>
      <c r="NZ6" s="54"/>
      <c r="OA6" s="54"/>
      <c r="OB6" s="54"/>
      <c r="OC6" s="54"/>
      <c r="OD6" s="54"/>
      <c r="OE6" s="54"/>
      <c r="OF6" s="54"/>
      <c r="OG6" s="54"/>
      <c r="OH6" s="54"/>
      <c r="OI6" s="54"/>
      <c r="OJ6" s="54"/>
      <c r="OK6" s="54"/>
      <c r="OL6" s="54"/>
      <c r="OM6" s="54"/>
      <c r="ON6" s="54"/>
      <c r="OO6" s="54"/>
      <c r="OP6" s="54"/>
      <c r="OQ6" s="54"/>
      <c r="OR6" s="54"/>
      <c r="OS6" s="54"/>
      <c r="OT6" s="54"/>
      <c r="OU6" s="54"/>
      <c r="OV6" s="54"/>
      <c r="OW6" s="54"/>
      <c r="OX6" s="54"/>
      <c r="OY6" s="54"/>
      <c r="OZ6" s="54"/>
      <c r="PA6" s="54"/>
      <c r="PB6" s="54"/>
      <c r="PC6" s="54"/>
      <c r="PD6" s="54"/>
      <c r="PE6" s="54"/>
      <c r="PF6" s="54"/>
      <c r="PG6" s="54"/>
      <c r="PH6" s="54"/>
      <c r="PI6" s="54"/>
      <c r="PJ6" s="54"/>
      <c r="PK6" s="54"/>
      <c r="PL6" s="54"/>
      <c r="PM6" s="54"/>
      <c r="PN6" s="54"/>
      <c r="PO6" s="54"/>
      <c r="PP6" s="54"/>
      <c r="PQ6" s="54"/>
      <c r="PR6" s="54"/>
      <c r="PS6" s="54"/>
      <c r="PT6" s="54"/>
      <c r="PU6" s="54"/>
      <c r="PV6" s="54"/>
      <c r="PW6" s="54"/>
      <c r="PX6" s="54"/>
      <c r="PY6" s="54"/>
      <c r="PZ6" s="54"/>
      <c r="QA6" s="54"/>
      <c r="QB6" s="54"/>
      <c r="QC6" s="54"/>
      <c r="QD6" s="54"/>
      <c r="QE6" s="54"/>
      <c r="QF6" s="54"/>
      <c r="QG6" s="54"/>
      <c r="QH6" s="54"/>
      <c r="QI6" s="54"/>
      <c r="QJ6" s="54"/>
      <c r="QK6" s="54"/>
      <c r="QL6" s="54"/>
      <c r="QM6" s="54"/>
      <c r="QN6" s="54"/>
      <c r="QO6" s="54"/>
      <c r="QP6" s="54"/>
      <c r="QQ6" s="54"/>
      <c r="QR6" s="54"/>
      <c r="QS6" s="54"/>
      <c r="QT6" s="54"/>
      <c r="QU6" s="54"/>
      <c r="QV6" s="54"/>
      <c r="QW6" s="54"/>
      <c r="QX6" s="54"/>
      <c r="QY6" s="54"/>
      <c r="QZ6" s="54"/>
    </row>
    <row r="7" spans="1:468" s="54" customFormat="1" ht="14.4">
      <c r="B7" s="1368" t="s">
        <v>52</v>
      </c>
      <c r="C7" s="1338"/>
      <c r="D7" s="1339"/>
      <c r="E7" s="1369" t="s">
        <v>617</v>
      </c>
      <c r="F7" s="1370">
        <v>0</v>
      </c>
      <c r="G7" s="1340">
        <f t="shared" ref="G7:G12" si="8">(N7/$N$13)*F7</f>
        <v>0</v>
      </c>
      <c r="H7" s="1341" t="s">
        <v>38</v>
      </c>
      <c r="I7" s="1371">
        <v>8276</v>
      </c>
      <c r="J7" s="1372">
        <v>0</v>
      </c>
      <c r="K7" s="1373">
        <v>115</v>
      </c>
      <c r="L7" s="1373">
        <v>115</v>
      </c>
      <c r="M7" s="1343">
        <f t="shared" ref="M7:M12" si="9">IF((ABS(L7))&gt;(ABS(K7)),L7-K7,0)</f>
        <v>0</v>
      </c>
      <c r="N7" s="1344">
        <f t="shared" ref="N7:N12" si="10">J7*I7</f>
        <v>0</v>
      </c>
      <c r="O7" s="1345"/>
      <c r="P7" s="1346"/>
      <c r="Q7" s="1346"/>
      <c r="R7" s="1346"/>
      <c r="S7" s="1346">
        <f t="shared" ref="S7:S12" si="11">(I7*L7)</f>
        <v>951740</v>
      </c>
      <c r="T7" s="1346"/>
      <c r="U7" s="1346"/>
      <c r="V7" s="1346"/>
      <c r="W7" s="1374">
        <v>0</v>
      </c>
      <c r="X7" s="1346"/>
      <c r="Y7" s="1346"/>
      <c r="Z7" s="1346">
        <f t="shared" si="0"/>
        <v>0</v>
      </c>
      <c r="AA7" s="1347">
        <f t="shared" ref="AA7:AA12" si="12">IF(N7=0,0,(HLOOKUP(H7,ACElectric_2014_2015,F7+1,FALSE)))</f>
        <v>0</v>
      </c>
      <c r="AB7" s="1346">
        <f t="shared" si="5"/>
        <v>0</v>
      </c>
      <c r="AC7" s="1222"/>
      <c r="AD7" s="1257"/>
    </row>
    <row r="8" spans="1:468" s="59" customFormat="1" ht="14.4">
      <c r="A8" s="54"/>
      <c r="B8" s="1368" t="s">
        <v>52</v>
      </c>
      <c r="C8" s="1338"/>
      <c r="D8" s="1339"/>
      <c r="E8" s="1369" t="s">
        <v>618</v>
      </c>
      <c r="F8" s="1370">
        <v>5</v>
      </c>
      <c r="G8" s="1340">
        <f t="shared" si="8"/>
        <v>7.0557773735754007E-3</v>
      </c>
      <c r="H8" s="1341" t="s">
        <v>32</v>
      </c>
      <c r="I8" s="1371">
        <v>356</v>
      </c>
      <c r="J8" s="1372">
        <v>15</v>
      </c>
      <c r="K8" s="1373">
        <v>3</v>
      </c>
      <c r="L8" s="1373">
        <v>3</v>
      </c>
      <c r="M8" s="1343">
        <f t="shared" si="9"/>
        <v>0</v>
      </c>
      <c r="N8" s="1344">
        <f t="shared" si="10"/>
        <v>5340</v>
      </c>
      <c r="O8" s="1345"/>
      <c r="P8" s="1346"/>
      <c r="Q8" s="1346"/>
      <c r="R8" s="1346"/>
      <c r="S8" s="1346">
        <f t="shared" si="11"/>
        <v>1068</v>
      </c>
      <c r="T8" s="1346"/>
      <c r="U8" s="1346"/>
      <c r="V8" s="1346"/>
      <c r="W8" s="1374">
        <v>0</v>
      </c>
      <c r="X8" s="1346"/>
      <c r="Y8" s="1346"/>
      <c r="Z8" s="1346">
        <f t="shared" si="0"/>
        <v>0</v>
      </c>
      <c r="AA8" s="1347">
        <f t="shared" si="12"/>
        <v>0.32306509650729764</v>
      </c>
      <c r="AB8" s="1346">
        <f t="shared" si="5"/>
        <v>1725.1676153489693</v>
      </c>
      <c r="AC8" s="1222"/>
      <c r="AD8" s="1257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  <c r="IN8" s="54"/>
      <c r="IO8" s="54"/>
      <c r="IP8" s="54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4"/>
      <c r="JD8" s="54"/>
      <c r="JE8" s="54"/>
      <c r="JF8" s="54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4"/>
      <c r="JT8" s="54"/>
      <c r="JU8" s="54"/>
      <c r="JV8" s="54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4"/>
      <c r="KJ8" s="54"/>
      <c r="KK8" s="54"/>
      <c r="KL8" s="54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4"/>
      <c r="KZ8" s="54"/>
      <c r="LA8" s="54"/>
      <c r="LB8" s="54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4"/>
      <c r="LP8" s="54"/>
      <c r="LQ8" s="54"/>
      <c r="LR8" s="54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4"/>
      <c r="MF8" s="54"/>
      <c r="MG8" s="54"/>
      <c r="MH8" s="54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4"/>
      <c r="MV8" s="54"/>
      <c r="MW8" s="54"/>
      <c r="MX8" s="54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4"/>
      <c r="NL8" s="54"/>
      <c r="NM8" s="54"/>
      <c r="NN8" s="54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4"/>
      <c r="OB8" s="54"/>
      <c r="OC8" s="54"/>
      <c r="OD8" s="54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4"/>
      <c r="OR8" s="54"/>
      <c r="OS8" s="54"/>
      <c r="OT8" s="54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4"/>
      <c r="PH8" s="54"/>
      <c r="PI8" s="54"/>
      <c r="PJ8" s="54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4"/>
      <c r="PX8" s="54"/>
      <c r="PY8" s="54"/>
      <c r="PZ8" s="54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4"/>
      <c r="QN8" s="54"/>
      <c r="QO8" s="54"/>
      <c r="QP8" s="54"/>
      <c r="QQ8" s="54"/>
      <c r="QR8" s="54"/>
      <c r="QS8" s="54"/>
      <c r="QT8" s="54"/>
      <c r="QU8" s="54"/>
      <c r="QV8" s="54"/>
      <c r="QW8" s="54"/>
      <c r="QX8" s="54"/>
      <c r="QY8" s="54"/>
      <c r="QZ8" s="54"/>
    </row>
    <row r="9" spans="1:468" s="59" customFormat="1" ht="14.4">
      <c r="A9" s="54"/>
      <c r="B9" s="1368" t="s">
        <v>52</v>
      </c>
      <c r="C9" s="1338"/>
      <c r="D9" s="1339"/>
      <c r="E9" s="1375" t="s">
        <v>983</v>
      </c>
      <c r="F9" s="1376">
        <v>5</v>
      </c>
      <c r="G9" s="1340">
        <f t="shared" si="8"/>
        <v>0.45228325748592874</v>
      </c>
      <c r="H9" s="1341" t="s">
        <v>31</v>
      </c>
      <c r="I9" s="1371">
        <v>1141</v>
      </c>
      <c r="J9" s="1372">
        <v>300</v>
      </c>
      <c r="K9" s="1377">
        <v>38</v>
      </c>
      <c r="L9" s="1377">
        <v>38</v>
      </c>
      <c r="M9" s="1343">
        <f t="shared" si="9"/>
        <v>0</v>
      </c>
      <c r="N9" s="1344">
        <f t="shared" si="10"/>
        <v>342300</v>
      </c>
      <c r="O9" s="1345"/>
      <c r="P9" s="1346"/>
      <c r="Q9" s="1346"/>
      <c r="R9" s="1346"/>
      <c r="S9" s="1346">
        <f t="shared" si="11"/>
        <v>43358</v>
      </c>
      <c r="T9" s="1346"/>
      <c r="U9" s="1346"/>
      <c r="V9" s="1346"/>
      <c r="W9" s="1374">
        <v>0</v>
      </c>
      <c r="X9" s="1346"/>
      <c r="Y9" s="1346"/>
      <c r="Z9" s="1346">
        <f t="shared" si="0"/>
        <v>0</v>
      </c>
      <c r="AA9" s="1347">
        <f t="shared" si="12"/>
        <v>0.32041445639296712</v>
      </c>
      <c r="AB9" s="1346">
        <f t="shared" si="5"/>
        <v>109677.86842331264</v>
      </c>
      <c r="AC9" s="1222"/>
      <c r="AD9" s="1257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  <c r="IV9" s="54"/>
      <c r="IW9" s="54"/>
      <c r="IX9" s="54"/>
      <c r="IY9" s="54"/>
      <c r="IZ9" s="54"/>
      <c r="JA9" s="54"/>
      <c r="JB9" s="54"/>
      <c r="JC9" s="54"/>
      <c r="JD9" s="54"/>
      <c r="JE9" s="54"/>
      <c r="JF9" s="54"/>
      <c r="JG9" s="54"/>
      <c r="JH9" s="54"/>
      <c r="JI9" s="54"/>
      <c r="JJ9" s="54"/>
      <c r="JK9" s="54"/>
      <c r="JL9" s="54"/>
      <c r="JM9" s="54"/>
      <c r="JN9" s="54"/>
      <c r="JO9" s="54"/>
      <c r="JP9" s="54"/>
      <c r="JQ9" s="54"/>
      <c r="JR9" s="54"/>
      <c r="JS9" s="54"/>
      <c r="JT9" s="54"/>
      <c r="JU9" s="54"/>
      <c r="JV9" s="54"/>
      <c r="JW9" s="54"/>
      <c r="JX9" s="54"/>
      <c r="JY9" s="54"/>
      <c r="JZ9" s="54"/>
      <c r="KA9" s="54"/>
      <c r="KB9" s="54"/>
      <c r="KC9" s="54"/>
      <c r="KD9" s="54"/>
      <c r="KE9" s="54"/>
      <c r="KF9" s="54"/>
      <c r="KG9" s="54"/>
      <c r="KH9" s="54"/>
      <c r="KI9" s="54"/>
      <c r="KJ9" s="54"/>
      <c r="KK9" s="54"/>
      <c r="KL9" s="54"/>
      <c r="KM9" s="54"/>
      <c r="KN9" s="54"/>
      <c r="KO9" s="54"/>
      <c r="KP9" s="54"/>
      <c r="KQ9" s="54"/>
      <c r="KR9" s="54"/>
      <c r="KS9" s="54"/>
      <c r="KT9" s="54"/>
      <c r="KU9" s="54"/>
      <c r="KV9" s="54"/>
      <c r="KW9" s="54"/>
      <c r="KX9" s="54"/>
      <c r="KY9" s="54"/>
      <c r="KZ9" s="54"/>
      <c r="LA9" s="54"/>
      <c r="LB9" s="54"/>
      <c r="LC9" s="54"/>
      <c r="LD9" s="54"/>
      <c r="LE9" s="54"/>
      <c r="LF9" s="54"/>
      <c r="LG9" s="54"/>
      <c r="LH9" s="54"/>
      <c r="LI9" s="54"/>
      <c r="LJ9" s="54"/>
      <c r="LK9" s="54"/>
      <c r="LL9" s="54"/>
      <c r="LM9" s="54"/>
      <c r="LN9" s="54"/>
      <c r="LO9" s="54"/>
      <c r="LP9" s="54"/>
      <c r="LQ9" s="54"/>
      <c r="LR9" s="54"/>
      <c r="LS9" s="54"/>
      <c r="LT9" s="54"/>
      <c r="LU9" s="54"/>
      <c r="LV9" s="54"/>
      <c r="LW9" s="54"/>
      <c r="LX9" s="54"/>
      <c r="LY9" s="54"/>
      <c r="LZ9" s="54"/>
      <c r="MA9" s="54"/>
      <c r="MB9" s="54"/>
      <c r="MC9" s="54"/>
      <c r="MD9" s="54"/>
      <c r="ME9" s="54"/>
      <c r="MF9" s="54"/>
      <c r="MG9" s="54"/>
      <c r="MH9" s="54"/>
      <c r="MI9" s="54"/>
      <c r="MJ9" s="54"/>
      <c r="MK9" s="54"/>
      <c r="ML9" s="54"/>
      <c r="MM9" s="54"/>
      <c r="MN9" s="54"/>
      <c r="MO9" s="54"/>
      <c r="MP9" s="54"/>
      <c r="MQ9" s="54"/>
      <c r="MR9" s="54"/>
      <c r="MS9" s="54"/>
      <c r="MT9" s="54"/>
      <c r="MU9" s="54"/>
      <c r="MV9" s="54"/>
      <c r="MW9" s="54"/>
      <c r="MX9" s="54"/>
      <c r="MY9" s="54"/>
      <c r="MZ9" s="54"/>
      <c r="NA9" s="54"/>
      <c r="NB9" s="54"/>
      <c r="NC9" s="54"/>
      <c r="ND9" s="54"/>
      <c r="NE9" s="54"/>
      <c r="NF9" s="54"/>
      <c r="NG9" s="54"/>
      <c r="NH9" s="54"/>
      <c r="NI9" s="54"/>
      <c r="NJ9" s="54"/>
      <c r="NK9" s="54"/>
      <c r="NL9" s="54"/>
      <c r="NM9" s="54"/>
      <c r="NN9" s="54"/>
      <c r="NO9" s="54"/>
      <c r="NP9" s="54"/>
      <c r="NQ9" s="54"/>
      <c r="NR9" s="54"/>
      <c r="NS9" s="54"/>
      <c r="NT9" s="54"/>
      <c r="NU9" s="54"/>
      <c r="NV9" s="54"/>
      <c r="NW9" s="54"/>
      <c r="NX9" s="54"/>
      <c r="NY9" s="54"/>
      <c r="NZ9" s="54"/>
      <c r="OA9" s="54"/>
      <c r="OB9" s="54"/>
      <c r="OC9" s="54"/>
      <c r="OD9" s="54"/>
      <c r="OE9" s="54"/>
      <c r="OF9" s="54"/>
      <c r="OG9" s="54"/>
      <c r="OH9" s="54"/>
      <c r="OI9" s="54"/>
      <c r="OJ9" s="54"/>
      <c r="OK9" s="54"/>
      <c r="OL9" s="54"/>
      <c r="OM9" s="54"/>
      <c r="ON9" s="54"/>
      <c r="OO9" s="54"/>
      <c r="OP9" s="54"/>
      <c r="OQ9" s="54"/>
      <c r="OR9" s="54"/>
      <c r="OS9" s="54"/>
      <c r="OT9" s="54"/>
      <c r="OU9" s="54"/>
      <c r="OV9" s="54"/>
      <c r="OW9" s="54"/>
      <c r="OX9" s="54"/>
      <c r="OY9" s="54"/>
      <c r="OZ9" s="54"/>
      <c r="PA9" s="54"/>
      <c r="PB9" s="54"/>
      <c r="PC9" s="54"/>
      <c r="PD9" s="54"/>
      <c r="PE9" s="54"/>
      <c r="PF9" s="54"/>
      <c r="PG9" s="54"/>
      <c r="PH9" s="54"/>
      <c r="PI9" s="54"/>
      <c r="PJ9" s="54"/>
      <c r="PK9" s="54"/>
      <c r="PL9" s="54"/>
      <c r="PM9" s="54"/>
      <c r="PN9" s="54"/>
      <c r="PO9" s="54"/>
      <c r="PP9" s="54"/>
      <c r="PQ9" s="54"/>
      <c r="PR9" s="54"/>
      <c r="PS9" s="54"/>
      <c r="PT9" s="54"/>
      <c r="PU9" s="54"/>
      <c r="PV9" s="54"/>
      <c r="PW9" s="54"/>
      <c r="PX9" s="54"/>
      <c r="PY9" s="54"/>
      <c r="PZ9" s="54"/>
      <c r="QA9" s="54"/>
      <c r="QB9" s="54"/>
      <c r="QC9" s="54"/>
      <c r="QD9" s="54"/>
      <c r="QE9" s="54"/>
      <c r="QF9" s="54"/>
      <c r="QG9" s="54"/>
      <c r="QH9" s="54"/>
      <c r="QI9" s="54"/>
      <c r="QJ9" s="54"/>
      <c r="QK9" s="54"/>
      <c r="QL9" s="54"/>
      <c r="QM9" s="54"/>
      <c r="QN9" s="54"/>
      <c r="QO9" s="54"/>
      <c r="QP9" s="54"/>
      <c r="QQ9" s="54"/>
      <c r="QR9" s="54"/>
      <c r="QS9" s="54"/>
      <c r="QT9" s="54"/>
      <c r="QU9" s="54"/>
      <c r="QV9" s="54"/>
      <c r="QW9" s="54"/>
      <c r="QX9" s="54"/>
      <c r="QY9" s="54"/>
      <c r="QZ9" s="54"/>
    </row>
    <row r="10" spans="1:468" s="59" customFormat="1" ht="14.4">
      <c r="A10" s="54"/>
      <c r="B10" s="1368" t="s">
        <v>52</v>
      </c>
      <c r="C10" s="1338"/>
      <c r="D10" s="1339"/>
      <c r="E10" s="1375" t="s">
        <v>984</v>
      </c>
      <c r="F10" s="1376">
        <v>12</v>
      </c>
      <c r="G10" s="1340">
        <f t="shared" si="8"/>
        <v>0.95248237839420546</v>
      </c>
      <c r="H10" s="1341" t="s">
        <v>32</v>
      </c>
      <c r="I10" s="1371">
        <v>20024</v>
      </c>
      <c r="J10" s="1372">
        <v>15</v>
      </c>
      <c r="K10" s="1377">
        <v>6.56</v>
      </c>
      <c r="L10" s="1377">
        <v>6.56</v>
      </c>
      <c r="M10" s="1343">
        <f t="shared" si="9"/>
        <v>0</v>
      </c>
      <c r="N10" s="1344">
        <f t="shared" si="10"/>
        <v>300360</v>
      </c>
      <c r="O10" s="1345"/>
      <c r="P10" s="1346"/>
      <c r="Q10" s="1346"/>
      <c r="R10" s="1346"/>
      <c r="S10" s="1346">
        <f t="shared" si="11"/>
        <v>131357.44</v>
      </c>
      <c r="T10" s="1346"/>
      <c r="U10" s="1346"/>
      <c r="V10" s="1346"/>
      <c r="W10" s="1374">
        <v>0</v>
      </c>
      <c r="X10" s="1346"/>
      <c r="Y10" s="1346"/>
      <c r="Z10" s="1346">
        <f t="shared" si="0"/>
        <v>0</v>
      </c>
      <c r="AA10" s="1347">
        <f t="shared" si="12"/>
        <v>0.68317670063866887</v>
      </c>
      <c r="AB10" s="1346">
        <f t="shared" si="5"/>
        <v>205198.95380383058</v>
      </c>
      <c r="AC10" s="1222"/>
      <c r="AD10" s="1257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  <c r="IS10" s="54"/>
      <c r="IT10" s="54"/>
      <c r="IU10" s="54"/>
      <c r="IV10" s="54"/>
      <c r="IW10" s="54"/>
      <c r="IX10" s="54"/>
      <c r="IY10" s="54"/>
      <c r="IZ10" s="54"/>
      <c r="JA10" s="54"/>
      <c r="JB10" s="54"/>
      <c r="JC10" s="54"/>
      <c r="JD10" s="54"/>
      <c r="JE10" s="54"/>
      <c r="JF10" s="54"/>
      <c r="JG10" s="54"/>
      <c r="JH10" s="54"/>
      <c r="JI10" s="54"/>
      <c r="JJ10" s="54"/>
      <c r="JK10" s="54"/>
      <c r="JL10" s="54"/>
      <c r="JM10" s="54"/>
      <c r="JN10" s="54"/>
      <c r="JO10" s="54"/>
      <c r="JP10" s="54"/>
      <c r="JQ10" s="54"/>
      <c r="JR10" s="54"/>
      <c r="JS10" s="54"/>
      <c r="JT10" s="54"/>
      <c r="JU10" s="54"/>
      <c r="JV10" s="54"/>
      <c r="JW10" s="54"/>
      <c r="JX10" s="54"/>
      <c r="JY10" s="54"/>
      <c r="JZ10" s="54"/>
      <c r="KA10" s="54"/>
      <c r="KB10" s="54"/>
      <c r="KC10" s="54"/>
      <c r="KD10" s="54"/>
      <c r="KE10" s="54"/>
      <c r="KF10" s="54"/>
      <c r="KG10" s="54"/>
      <c r="KH10" s="54"/>
      <c r="KI10" s="54"/>
      <c r="KJ10" s="54"/>
      <c r="KK10" s="54"/>
      <c r="KL10" s="54"/>
      <c r="KM10" s="54"/>
      <c r="KN10" s="54"/>
      <c r="KO10" s="54"/>
      <c r="KP10" s="54"/>
      <c r="KQ10" s="54"/>
      <c r="KR10" s="54"/>
      <c r="KS10" s="54"/>
      <c r="KT10" s="54"/>
      <c r="KU10" s="54"/>
      <c r="KV10" s="54"/>
      <c r="KW10" s="54"/>
      <c r="KX10" s="54"/>
      <c r="KY10" s="54"/>
      <c r="KZ10" s="54"/>
      <c r="LA10" s="54"/>
      <c r="LB10" s="54"/>
      <c r="LC10" s="54"/>
      <c r="LD10" s="54"/>
      <c r="LE10" s="54"/>
      <c r="LF10" s="54"/>
      <c r="LG10" s="54"/>
      <c r="LH10" s="54"/>
      <c r="LI10" s="54"/>
      <c r="LJ10" s="54"/>
      <c r="LK10" s="54"/>
      <c r="LL10" s="54"/>
      <c r="LM10" s="54"/>
      <c r="LN10" s="54"/>
      <c r="LO10" s="54"/>
      <c r="LP10" s="54"/>
      <c r="LQ10" s="54"/>
      <c r="LR10" s="54"/>
      <c r="LS10" s="54"/>
      <c r="LT10" s="54"/>
      <c r="LU10" s="54"/>
      <c r="LV10" s="54"/>
      <c r="LW10" s="54"/>
      <c r="LX10" s="54"/>
      <c r="LY10" s="54"/>
      <c r="LZ10" s="54"/>
      <c r="MA10" s="54"/>
      <c r="MB10" s="54"/>
      <c r="MC10" s="54"/>
      <c r="MD10" s="54"/>
      <c r="ME10" s="54"/>
      <c r="MF10" s="54"/>
      <c r="MG10" s="54"/>
      <c r="MH10" s="54"/>
      <c r="MI10" s="54"/>
      <c r="MJ10" s="54"/>
      <c r="MK10" s="54"/>
      <c r="ML10" s="54"/>
      <c r="MM10" s="54"/>
      <c r="MN10" s="54"/>
      <c r="MO10" s="54"/>
      <c r="MP10" s="54"/>
      <c r="MQ10" s="54"/>
      <c r="MR10" s="54"/>
      <c r="MS10" s="54"/>
      <c r="MT10" s="54"/>
      <c r="MU10" s="54"/>
      <c r="MV10" s="54"/>
      <c r="MW10" s="54"/>
      <c r="MX10" s="54"/>
      <c r="MY10" s="54"/>
      <c r="MZ10" s="54"/>
      <c r="NA10" s="54"/>
      <c r="NB10" s="54"/>
      <c r="NC10" s="54"/>
      <c r="ND10" s="54"/>
      <c r="NE10" s="54"/>
      <c r="NF10" s="54"/>
      <c r="NG10" s="54"/>
      <c r="NH10" s="54"/>
      <c r="NI10" s="54"/>
      <c r="NJ10" s="54"/>
      <c r="NK10" s="54"/>
      <c r="NL10" s="54"/>
      <c r="NM10" s="54"/>
      <c r="NN10" s="54"/>
      <c r="NO10" s="54"/>
      <c r="NP10" s="54"/>
      <c r="NQ10" s="54"/>
      <c r="NR10" s="54"/>
      <c r="NS10" s="54"/>
      <c r="NT10" s="54"/>
      <c r="NU10" s="54"/>
      <c r="NV10" s="54"/>
      <c r="NW10" s="54"/>
      <c r="NX10" s="54"/>
      <c r="NY10" s="54"/>
      <c r="NZ10" s="54"/>
      <c r="OA10" s="54"/>
      <c r="OB10" s="54"/>
      <c r="OC10" s="54"/>
      <c r="OD10" s="54"/>
      <c r="OE10" s="54"/>
      <c r="OF10" s="54"/>
      <c r="OG10" s="54"/>
      <c r="OH10" s="54"/>
      <c r="OI10" s="54"/>
      <c r="OJ10" s="54"/>
      <c r="OK10" s="54"/>
      <c r="OL10" s="54"/>
      <c r="OM10" s="54"/>
      <c r="ON10" s="54"/>
      <c r="OO10" s="54"/>
      <c r="OP10" s="54"/>
      <c r="OQ10" s="54"/>
      <c r="OR10" s="54"/>
      <c r="OS10" s="54"/>
      <c r="OT10" s="54"/>
      <c r="OU10" s="54"/>
      <c r="OV10" s="54"/>
      <c r="OW10" s="54"/>
      <c r="OX10" s="54"/>
      <c r="OY10" s="54"/>
      <c r="OZ10" s="54"/>
      <c r="PA10" s="54"/>
      <c r="PB10" s="54"/>
      <c r="PC10" s="54"/>
      <c r="PD10" s="54"/>
      <c r="PE10" s="54"/>
      <c r="PF10" s="54"/>
      <c r="PG10" s="54"/>
      <c r="PH10" s="54"/>
      <c r="PI10" s="54"/>
      <c r="PJ10" s="54"/>
      <c r="PK10" s="54"/>
      <c r="PL10" s="54"/>
      <c r="PM10" s="54"/>
      <c r="PN10" s="54"/>
      <c r="PO10" s="54"/>
      <c r="PP10" s="54"/>
      <c r="PQ10" s="54"/>
      <c r="PR10" s="54"/>
      <c r="PS10" s="54"/>
      <c r="PT10" s="54"/>
      <c r="PU10" s="54"/>
      <c r="PV10" s="54"/>
      <c r="PW10" s="54"/>
      <c r="PX10" s="54"/>
      <c r="PY10" s="54"/>
      <c r="PZ10" s="54"/>
      <c r="QA10" s="54"/>
      <c r="QB10" s="54"/>
      <c r="QC10" s="54"/>
      <c r="QD10" s="54"/>
      <c r="QE10" s="54"/>
      <c r="QF10" s="54"/>
      <c r="QG10" s="54"/>
      <c r="QH10" s="54"/>
      <c r="QI10" s="54"/>
      <c r="QJ10" s="54"/>
      <c r="QK10" s="54"/>
      <c r="QL10" s="54"/>
      <c r="QM10" s="54"/>
      <c r="QN10" s="54"/>
      <c r="QO10" s="54"/>
      <c r="QP10" s="54"/>
      <c r="QQ10" s="54"/>
      <c r="QR10" s="54"/>
      <c r="QS10" s="54"/>
      <c r="QT10" s="54"/>
      <c r="QU10" s="54"/>
      <c r="QV10" s="54"/>
      <c r="QW10" s="54"/>
      <c r="QX10" s="54"/>
      <c r="QY10" s="54"/>
      <c r="QZ10" s="54"/>
    </row>
    <row r="11" spans="1:468" s="59" customFormat="1" ht="14.4">
      <c r="A11" s="54"/>
      <c r="B11" s="1368" t="s">
        <v>52</v>
      </c>
      <c r="C11" s="1338"/>
      <c r="D11" s="1339"/>
      <c r="E11" s="1375" t="s">
        <v>345</v>
      </c>
      <c r="F11" s="1376">
        <v>12</v>
      </c>
      <c r="G11" s="1340">
        <f t="shared" si="8"/>
        <v>4.1258475851668006</v>
      </c>
      <c r="H11" s="1341" t="s">
        <v>32</v>
      </c>
      <c r="I11" s="1371">
        <v>68477</v>
      </c>
      <c r="J11" s="1372">
        <v>19</v>
      </c>
      <c r="K11" s="1377">
        <v>8.75</v>
      </c>
      <c r="L11" s="1377">
        <v>8.75</v>
      </c>
      <c r="M11" s="1343">
        <f t="shared" si="9"/>
        <v>0</v>
      </c>
      <c r="N11" s="1344">
        <f t="shared" si="10"/>
        <v>1301063</v>
      </c>
      <c r="O11" s="1345"/>
      <c r="P11" s="1346"/>
      <c r="Q11" s="1346"/>
      <c r="R11" s="1346"/>
      <c r="S11" s="1346">
        <f t="shared" si="11"/>
        <v>599173.75</v>
      </c>
      <c r="T11" s="1346"/>
      <c r="U11" s="1346"/>
      <c r="V11" s="1346"/>
      <c r="W11" s="1374">
        <v>0</v>
      </c>
      <c r="X11" s="1346"/>
      <c r="Y11" s="1346"/>
      <c r="Z11" s="1346">
        <f t="shared" si="0"/>
        <v>0</v>
      </c>
      <c r="AA11" s="1347">
        <f t="shared" si="12"/>
        <v>0.68317670063866887</v>
      </c>
      <c r="AB11" s="1346">
        <f t="shared" si="5"/>
        <v>888855.92766304838</v>
      </c>
      <c r="AC11" s="1222"/>
      <c r="AD11" s="1257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  <c r="OF11" s="54"/>
      <c r="OG11" s="54"/>
      <c r="OH11" s="54"/>
      <c r="OI11" s="54"/>
      <c r="OJ11" s="54"/>
      <c r="OK11" s="54"/>
      <c r="OL11" s="54"/>
      <c r="OM11" s="54"/>
      <c r="ON11" s="54"/>
      <c r="OO11" s="54"/>
      <c r="OP11" s="54"/>
      <c r="OQ11" s="54"/>
      <c r="OR11" s="54"/>
      <c r="OS11" s="54"/>
      <c r="OT11" s="54"/>
      <c r="OU11" s="54"/>
      <c r="OV11" s="54"/>
      <c r="OW11" s="54"/>
      <c r="OX11" s="54"/>
      <c r="OY11" s="54"/>
      <c r="OZ11" s="54"/>
      <c r="PA11" s="54"/>
      <c r="PB11" s="54"/>
      <c r="PC11" s="54"/>
      <c r="PD11" s="54"/>
      <c r="PE11" s="54"/>
      <c r="PF11" s="54"/>
      <c r="PG11" s="54"/>
      <c r="PH11" s="54"/>
      <c r="PI11" s="54"/>
      <c r="PJ11" s="54"/>
      <c r="PK11" s="54"/>
      <c r="PL11" s="54"/>
      <c r="PM11" s="54"/>
      <c r="PN11" s="54"/>
      <c r="PO11" s="54"/>
      <c r="PP11" s="54"/>
      <c r="PQ11" s="54"/>
      <c r="PR11" s="54"/>
      <c r="PS11" s="54"/>
      <c r="PT11" s="54"/>
      <c r="PU11" s="54"/>
      <c r="PV11" s="54"/>
      <c r="PW11" s="54"/>
      <c r="PX11" s="54"/>
      <c r="PY11" s="54"/>
      <c r="PZ11" s="54"/>
      <c r="QA11" s="54"/>
      <c r="QB11" s="54"/>
      <c r="QC11" s="54"/>
      <c r="QD11" s="54"/>
      <c r="QE11" s="54"/>
      <c r="QF11" s="54"/>
      <c r="QG11" s="54"/>
      <c r="QH11" s="54"/>
      <c r="QI11" s="54"/>
      <c r="QJ11" s="54"/>
      <c r="QK11" s="54"/>
      <c r="QL11" s="54"/>
      <c r="QM11" s="54"/>
      <c r="QN11" s="54"/>
      <c r="QO11" s="54"/>
      <c r="QP11" s="54"/>
      <c r="QQ11" s="54"/>
      <c r="QR11" s="54"/>
      <c r="QS11" s="54"/>
      <c r="QT11" s="54"/>
      <c r="QU11" s="54"/>
      <c r="QV11" s="54"/>
      <c r="QW11" s="54"/>
      <c r="QX11" s="54"/>
      <c r="QY11" s="54"/>
      <c r="QZ11" s="54"/>
    </row>
    <row r="12" spans="1:468" s="59" customFormat="1" ht="14.4">
      <c r="A12" s="54"/>
      <c r="B12" s="1378" t="s">
        <v>52</v>
      </c>
      <c r="C12" s="1379"/>
      <c r="D12" s="1380"/>
      <c r="E12" s="1381" t="s">
        <v>346</v>
      </c>
      <c r="F12" s="1382">
        <v>12</v>
      </c>
      <c r="G12" s="1383">
        <f t="shared" si="8"/>
        <v>4.9411688225545989</v>
      </c>
      <c r="H12" s="1384" t="s">
        <v>32</v>
      </c>
      <c r="I12" s="1385">
        <v>51939</v>
      </c>
      <c r="J12" s="1386">
        <v>30</v>
      </c>
      <c r="K12" s="1387">
        <v>9.6999999999999993</v>
      </c>
      <c r="L12" s="1387">
        <v>9.6999999999999993</v>
      </c>
      <c r="M12" s="1388">
        <f t="shared" si="9"/>
        <v>0</v>
      </c>
      <c r="N12" s="1389">
        <f t="shared" si="10"/>
        <v>1558170</v>
      </c>
      <c r="O12" s="1390"/>
      <c r="P12" s="1391"/>
      <c r="Q12" s="1391"/>
      <c r="R12" s="1391"/>
      <c r="S12" s="1391">
        <f t="shared" si="11"/>
        <v>503808.3</v>
      </c>
      <c r="T12" s="1391"/>
      <c r="U12" s="1391"/>
      <c r="V12" s="1391"/>
      <c r="W12" s="1392">
        <v>0</v>
      </c>
      <c r="X12" s="1391"/>
      <c r="Y12" s="1391"/>
      <c r="Z12" s="1391">
        <f t="shared" si="0"/>
        <v>0</v>
      </c>
      <c r="AA12" s="1393">
        <f t="shared" si="12"/>
        <v>0.68317670063866887</v>
      </c>
      <c r="AB12" s="1391">
        <f t="shared" si="5"/>
        <v>1064505.4396341546</v>
      </c>
      <c r="AC12" s="1272"/>
      <c r="AD12" s="1273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  <c r="MN12" s="54"/>
      <c r="MO12" s="54"/>
      <c r="MP12" s="54"/>
      <c r="MQ12" s="54"/>
      <c r="MR12" s="54"/>
      <c r="MS12" s="54"/>
      <c r="MT12" s="54"/>
      <c r="MU12" s="54"/>
      <c r="MV12" s="54"/>
      <c r="MW12" s="54"/>
      <c r="MX12" s="54"/>
      <c r="MY12" s="54"/>
      <c r="MZ12" s="54"/>
      <c r="NA12" s="54"/>
      <c r="NB12" s="54"/>
      <c r="NC12" s="54"/>
      <c r="ND12" s="54"/>
      <c r="NE12" s="54"/>
      <c r="NF12" s="54"/>
      <c r="NG12" s="54"/>
      <c r="NH12" s="54"/>
      <c r="NI12" s="54"/>
      <c r="NJ12" s="54"/>
      <c r="NK12" s="54"/>
      <c r="NL12" s="54"/>
      <c r="NM12" s="54"/>
      <c r="NN12" s="54"/>
      <c r="NO12" s="54"/>
      <c r="NP12" s="54"/>
      <c r="NQ12" s="54"/>
      <c r="NR12" s="54"/>
      <c r="NS12" s="54"/>
      <c r="NT12" s="54"/>
      <c r="NU12" s="54"/>
      <c r="NV12" s="54"/>
      <c r="NW12" s="54"/>
      <c r="NX12" s="54"/>
      <c r="NY12" s="54"/>
      <c r="NZ12" s="54"/>
      <c r="OA12" s="54"/>
      <c r="OB12" s="54"/>
      <c r="OC12" s="54"/>
      <c r="OD12" s="54"/>
      <c r="OE12" s="54"/>
      <c r="OF12" s="54"/>
      <c r="OG12" s="54"/>
      <c r="OH12" s="54"/>
      <c r="OI12" s="54"/>
      <c r="OJ12" s="54"/>
      <c r="OK12" s="54"/>
      <c r="OL12" s="54"/>
      <c r="OM12" s="54"/>
      <c r="ON12" s="54"/>
      <c r="OO12" s="54"/>
      <c r="OP12" s="54"/>
      <c r="OQ12" s="54"/>
      <c r="OR12" s="54"/>
      <c r="OS12" s="54"/>
      <c r="OT12" s="54"/>
      <c r="OU12" s="54"/>
      <c r="OV12" s="54"/>
      <c r="OW12" s="54"/>
      <c r="OX12" s="54"/>
      <c r="OY12" s="54"/>
      <c r="OZ12" s="54"/>
      <c r="PA12" s="54"/>
      <c r="PB12" s="54"/>
      <c r="PC12" s="54"/>
      <c r="PD12" s="54"/>
      <c r="PE12" s="54"/>
      <c r="PF12" s="54"/>
      <c r="PG12" s="54"/>
      <c r="PH12" s="54"/>
      <c r="PI12" s="54"/>
      <c r="PJ12" s="54"/>
      <c r="PK12" s="54"/>
      <c r="PL12" s="54"/>
      <c r="PM12" s="54"/>
      <c r="PN12" s="54"/>
      <c r="PO12" s="54"/>
      <c r="PP12" s="54"/>
      <c r="PQ12" s="54"/>
      <c r="PR12" s="54"/>
      <c r="PS12" s="54"/>
      <c r="PT12" s="54"/>
      <c r="PU12" s="54"/>
      <c r="PV12" s="54"/>
      <c r="PW12" s="54"/>
      <c r="PX12" s="54"/>
      <c r="PY12" s="54"/>
      <c r="PZ12" s="54"/>
      <c r="QA12" s="54"/>
      <c r="QB12" s="54"/>
      <c r="QC12" s="54"/>
      <c r="QD12" s="54"/>
      <c r="QE12" s="54"/>
      <c r="QF12" s="54"/>
      <c r="QG12" s="54"/>
      <c r="QH12" s="54"/>
      <c r="QI12" s="54"/>
      <c r="QJ12" s="54"/>
      <c r="QK12" s="54"/>
      <c r="QL12" s="54"/>
      <c r="QM12" s="54"/>
      <c r="QN12" s="54"/>
      <c r="QO12" s="54"/>
      <c r="QP12" s="54"/>
      <c r="QQ12" s="54"/>
      <c r="QR12" s="54"/>
      <c r="QS12" s="54"/>
      <c r="QT12" s="54"/>
      <c r="QU12" s="54"/>
      <c r="QV12" s="54"/>
      <c r="QW12" s="54"/>
      <c r="QX12" s="54"/>
      <c r="QY12" s="54"/>
      <c r="QZ12" s="54"/>
    </row>
    <row r="13" spans="1:468" s="60" customFormat="1" ht="15" thickBot="1">
      <c r="A13" s="56"/>
      <c r="B13" s="1223"/>
      <c r="C13" s="1226"/>
      <c r="D13" s="1226"/>
      <c r="E13" s="1226"/>
      <c r="F13" s="1226"/>
      <c r="G13" s="1350">
        <f>SUM(G5:G12)</f>
        <v>11.210577429493096</v>
      </c>
      <c r="H13" s="1226"/>
      <c r="I13" s="1226"/>
      <c r="J13" s="1288"/>
      <c r="K13" s="1234"/>
      <c r="L13" s="1234"/>
      <c r="M13" s="1351"/>
      <c r="N13" s="1351">
        <f>SUM(N5:N12)</f>
        <v>3784133</v>
      </c>
      <c r="O13" s="1289"/>
      <c r="P13" s="1290">
        <v>148148.93000000002</v>
      </c>
      <c r="Q13" s="1290">
        <v>2334109.64</v>
      </c>
      <c r="R13" s="1234">
        <f>IF(Q13&gt;S13,0,S13-P13)</f>
        <v>0</v>
      </c>
      <c r="S13" s="1234">
        <f>SUM(S5:S12)</f>
        <v>2241155.4899999998</v>
      </c>
      <c r="T13" s="1234">
        <v>0</v>
      </c>
      <c r="U13" s="1230">
        <f>P13+Q13</f>
        <v>2482258.5700000003</v>
      </c>
      <c r="V13" s="1230">
        <f>P13+T13+S13</f>
        <v>2389304.42</v>
      </c>
      <c r="W13" s="1234"/>
      <c r="X13" s="1230">
        <f>U13/(1+Discount_Rate)^1</f>
        <v>2302651.7346938779</v>
      </c>
      <c r="Y13" s="1230">
        <f>V13/(1+Discount_Rate)^1</f>
        <v>2216423.3951762519</v>
      </c>
      <c r="Z13" s="1234">
        <f>SUM(Z5:Z12)</f>
        <v>119265.27200899627</v>
      </c>
      <c r="AA13" s="1234"/>
      <c r="AB13" s="1234">
        <f>SUM(AB5:AB12)</f>
        <v>2428205.018645532</v>
      </c>
      <c r="AC13" s="1235">
        <f>AB13/X13</f>
        <v>1.0545255203207469</v>
      </c>
      <c r="AD13" s="1235">
        <f>((AB13*1.1)+(Z13))/Y13</f>
        <v>1.2589159628037565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</row>
    <row r="14" spans="1:468">
      <c r="T14" s="54"/>
    </row>
    <row r="15" spans="1:468" s="199" customFormat="1">
      <c r="A15" s="196"/>
      <c r="J15" s="462"/>
      <c r="K15" s="314"/>
      <c r="L15" s="314"/>
      <c r="M15" s="314"/>
      <c r="N15" s="462"/>
      <c r="O15" s="314"/>
      <c r="P15" s="314"/>
      <c r="Q15" s="314"/>
      <c r="R15" s="314"/>
      <c r="S15" s="462"/>
      <c r="T15" s="314"/>
      <c r="U15" s="433"/>
      <c r="V15" s="314"/>
      <c r="W15" s="314"/>
      <c r="X15" s="433"/>
      <c r="Y15" s="314"/>
      <c r="Z15" s="314"/>
      <c r="AA15" s="434"/>
      <c r="AB15" s="196"/>
      <c r="AC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</row>
    <row r="16" spans="1:468">
      <c r="AC16" s="998"/>
      <c r="AD16" s="998"/>
    </row>
    <row r="19" spans="13:15" ht="17.399999999999999">
      <c r="M19" s="1027" t="s">
        <v>979</v>
      </c>
      <c r="N19" s="335"/>
    </row>
    <row r="20" spans="13:15">
      <c r="N20" s="335"/>
    </row>
    <row r="21" spans="13:15">
      <c r="M21" s="314" t="s">
        <v>975</v>
      </c>
      <c r="N21" s="314" t="s">
        <v>976</v>
      </c>
      <c r="O21" s="55">
        <v>2334109.64</v>
      </c>
    </row>
    <row r="22" spans="13:15">
      <c r="M22" s="314"/>
      <c r="N22" s="314" t="s">
        <v>977</v>
      </c>
      <c r="O22" s="55">
        <v>148148.93000000002</v>
      </c>
    </row>
    <row r="23" spans="13:15">
      <c r="M23" s="314"/>
      <c r="N23" s="462" t="s">
        <v>770</v>
      </c>
      <c r="O23" s="55">
        <v>2482258.5700000003</v>
      </c>
    </row>
    <row r="24" spans="13:15">
      <c r="N24" s="462" t="s">
        <v>777</v>
      </c>
      <c r="O24" s="55">
        <v>3784133</v>
      </c>
    </row>
    <row r="25" spans="13:15">
      <c r="N25" s="462"/>
    </row>
    <row r="26" spans="13:15">
      <c r="M26" s="314" t="s">
        <v>980</v>
      </c>
      <c r="N26" s="462" t="s">
        <v>981</v>
      </c>
      <c r="O26" s="55">
        <v>2482258.5700000003</v>
      </c>
    </row>
    <row r="27" spans="13:15">
      <c r="N27" s="462" t="s">
        <v>777</v>
      </c>
      <c r="O27" s="55">
        <v>3784.1329999999998</v>
      </c>
    </row>
  </sheetData>
  <sheetProtection password="C61B" sheet="1" objects="1" scenarios="1"/>
  <customSheetViews>
    <customSheetView guid="{9B4B0DAB-FAB9-4E24-9A0E-9A6ECAA72FED}" topLeftCell="V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J5:J12">
    <cfRule type="expression" dxfId="642" priority="16">
      <formula>ISTEXT(J5)</formula>
    </cfRule>
    <cfRule type="notContainsBlanks" dxfId="641" priority="17">
      <formula>LEN(TRIM(J5))&gt;0</formula>
    </cfRule>
  </conditionalFormatting>
  <conditionalFormatting sqref="W5 W11:W12 W7:W9">
    <cfRule type="cellIs" dxfId="640" priority="11" operator="equal">
      <formula>"Error!"</formula>
    </cfRule>
  </conditionalFormatting>
  <conditionalFormatting sqref="E9:E12">
    <cfRule type="notContainsBlanks" dxfId="639" priority="6">
      <formula>LEN(TRIM(E9))&gt;0</formula>
    </cfRule>
  </conditionalFormatting>
  <conditionalFormatting sqref="F9:F12">
    <cfRule type="notContainsBlanks" dxfId="638" priority="5">
      <formula>LEN(TRIM(F9))&gt;0</formula>
    </cfRule>
  </conditionalFormatting>
  <conditionalFormatting sqref="L9:L12">
    <cfRule type="expression" dxfId="637" priority="1">
      <formula>ISTEXT(L9)</formula>
    </cfRule>
  </conditionalFormatting>
  <conditionalFormatting sqref="K9:K12">
    <cfRule type="notContainsBlanks" dxfId="636" priority="4">
      <formula>LEN(TRIM(K9))&gt;0</formula>
    </cfRule>
  </conditionalFormatting>
  <conditionalFormatting sqref="K9:K12">
    <cfRule type="expression" dxfId="635" priority="3">
      <formula>ISTEXT(K9)</formula>
    </cfRule>
  </conditionalFormatting>
  <conditionalFormatting sqref="L9:L12">
    <cfRule type="notContainsBlanks" dxfId="634" priority="2">
      <formula>LEN(TRIM(L9))&gt;0</formula>
    </cfRule>
  </conditionalFormatting>
  <dataValidations count="3">
    <dataValidation allowBlank="1" showErrorMessage="1" sqref="K9:L12"/>
    <dataValidation type="list" allowBlank="1" showErrorMessage="1" errorTitle="DATA ENTRY ERROR!" error="Only values from the drop-down menu may be selected._x000a__x000a_Click CANCEL and re-attempt." sqref="F9:F12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12"/>
  </dataValidations>
  <hyperlinks>
    <hyperlink ref="A1" location="'Electric CE'!A1" display="Rtn to Summary"/>
  </hyperlinks>
  <pageMargins left="0.56999999999999995" right="0.23" top="0.75" bottom="0.75" header="0.3" footer="0.3"/>
  <pageSetup paperSize="3" scale="45" orientation="landscape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WP65"/>
  <sheetViews>
    <sheetView zoomScaleNormal="100" workbookViewId="0">
      <pane ySplit="4" topLeftCell="A5" activePane="bottomLeft" state="frozen"/>
      <selection pane="bottomLeft" activeCell="I27" sqref="I27"/>
    </sheetView>
  </sheetViews>
  <sheetFormatPr defaultColWidth="9.109375" defaultRowHeight="13.8"/>
  <cols>
    <col min="1" max="1" width="9.109375" style="54"/>
    <col min="2" max="4" width="12.88671875" style="55" customWidth="1"/>
    <col min="5" max="5" width="53" style="55" customWidth="1"/>
    <col min="6" max="6" width="11.33203125" style="55" customWidth="1"/>
    <col min="7" max="7" width="10.5546875" style="55" customWidth="1"/>
    <col min="8" max="8" width="20.6640625" style="55" customWidth="1"/>
    <col min="9" max="9" width="11.44140625" style="55" customWidth="1"/>
    <col min="10" max="10" width="10.44140625" style="335" customWidth="1"/>
    <col min="11" max="11" width="14.33203125" style="407" customWidth="1"/>
    <col min="12" max="12" width="14" style="407" customWidth="1"/>
    <col min="13" max="13" width="15.88671875" style="407" customWidth="1"/>
    <col min="14" max="14" width="13.33203125" style="335" customWidth="1"/>
    <col min="15" max="15" width="16.33203125" style="407" customWidth="1"/>
    <col min="16" max="17" width="16.6640625" style="55" customWidth="1"/>
    <col min="18" max="18" width="20.5546875" style="55" bestFit="1" customWidth="1"/>
    <col min="19" max="19" width="16.5546875" style="55" customWidth="1"/>
    <col min="20" max="20" width="18.88671875" style="55" bestFit="1" customWidth="1"/>
    <col min="21" max="21" width="20.109375" style="54" bestFit="1" customWidth="1"/>
    <col min="22" max="22" width="17.33203125" style="55" customWidth="1"/>
    <col min="23" max="23" width="15.44140625" style="55" bestFit="1" customWidth="1"/>
    <col min="24" max="24" width="16.6640625" style="54" customWidth="1"/>
    <col min="25" max="25" width="17.88671875" style="55" customWidth="1"/>
    <col min="26" max="26" width="17.33203125" style="55" customWidth="1"/>
    <col min="27" max="27" width="13" style="54" customWidth="1"/>
    <col min="28" max="28" width="17.44140625" style="54" customWidth="1"/>
    <col min="29" max="29" width="12.88671875" style="54" customWidth="1"/>
    <col min="30" max="30" width="13.109375" style="55" customWidth="1"/>
    <col min="31" max="32" width="9.109375" style="54" customWidth="1"/>
    <col min="33" max="33" width="16.88671875" style="54" customWidth="1"/>
    <col min="34" max="58" width="9.109375" style="54"/>
    <col min="59" max="16384" width="9.109375" style="55"/>
  </cols>
  <sheetData>
    <row r="1" spans="1:614" ht="27">
      <c r="A1" s="318" t="s">
        <v>206</v>
      </c>
      <c r="B1" s="1192" t="s">
        <v>928</v>
      </c>
      <c r="C1" s="1192"/>
      <c r="D1" s="1192"/>
      <c r="E1" s="1193"/>
      <c r="F1" s="1193"/>
      <c r="G1" s="1193"/>
      <c r="H1" s="1193"/>
      <c r="I1" s="1193"/>
      <c r="J1" s="1194"/>
      <c r="K1" s="1195"/>
      <c r="L1" s="1195"/>
      <c r="M1" s="1195"/>
      <c r="N1" s="1194"/>
      <c r="O1" s="1195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3"/>
    </row>
    <row r="2" spans="1:614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4"/>
      <c r="K2" s="1195"/>
      <c r="L2" s="1195"/>
      <c r="M2" s="1195"/>
      <c r="N2" s="1194"/>
      <c r="O2" s="1195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3"/>
    </row>
    <row r="3" spans="1:614" s="7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614" ht="43.2">
      <c r="A4" s="955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G4" s="736"/>
    </row>
    <row r="5" spans="1:614" s="66" customFormat="1" ht="14.4">
      <c r="A5" s="75"/>
      <c r="B5" s="1394" t="s">
        <v>52</v>
      </c>
      <c r="C5" s="1394"/>
      <c r="D5" s="1395"/>
      <c r="E5" s="1348" t="s">
        <v>228</v>
      </c>
      <c r="F5" s="1348">
        <v>17</v>
      </c>
      <c r="G5" s="1286">
        <f t="shared" ref="G5:G50" si="0">(N5/$N$51)*F5</f>
        <v>2.1685490365559688E-2</v>
      </c>
      <c r="H5" s="1396" t="s">
        <v>30</v>
      </c>
      <c r="I5" s="1397">
        <v>113</v>
      </c>
      <c r="J5" s="1342">
        <v>85</v>
      </c>
      <c r="K5" s="1349">
        <v>50</v>
      </c>
      <c r="L5" s="1398">
        <v>77</v>
      </c>
      <c r="M5" s="1217">
        <f>IF((ABS(L5))&gt;(ABS(K5)),L5-K5,0)</f>
        <v>27</v>
      </c>
      <c r="N5" s="1216">
        <f>J5*I5</f>
        <v>9605</v>
      </c>
      <c r="O5" s="1217"/>
      <c r="P5" s="1221"/>
      <c r="Q5" s="1221"/>
      <c r="R5" s="1221"/>
      <c r="S5" s="1221">
        <f>L5*I5</f>
        <v>8701</v>
      </c>
      <c r="T5" s="1221">
        <v>0</v>
      </c>
      <c r="U5" s="1221"/>
      <c r="V5" s="1298"/>
      <c r="W5" s="1300">
        <v>0</v>
      </c>
      <c r="X5" s="1299"/>
      <c r="Y5" s="1221"/>
      <c r="Z5" s="1221">
        <f t="shared" ref="Z5:Z50" si="1">-PV(Discount_Rate,F5,W5)*I5</f>
        <v>0</v>
      </c>
      <c r="AA5" s="1218">
        <f t="shared" ref="AA5:AA30" si="2">IF(N5=0,0,(HLOOKUP(H5,ACElectric_2014_2015,F5+1,FALSE)))</f>
        <v>0.72830240607163788</v>
      </c>
      <c r="AB5" s="1221">
        <f t="shared" ref="AB5:AB30" si="3">AA5*N5</f>
        <v>6995.3446103180822</v>
      </c>
      <c r="AC5" s="1286" t="str">
        <f>IFERROR(AB5/X5,"")</f>
        <v/>
      </c>
      <c r="AD5" s="1286" t="str">
        <f>IFERROR(((AB5*1.1)+Z5)/Y5,"")</f>
        <v/>
      </c>
      <c r="AE5" s="75"/>
      <c r="AF5" s="75"/>
      <c r="AG5" s="73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  <c r="NV5" s="75"/>
      <c r="NW5" s="75"/>
      <c r="NX5" s="75"/>
      <c r="NY5" s="75"/>
      <c r="NZ5" s="75"/>
      <c r="OA5" s="75"/>
      <c r="OB5" s="75"/>
      <c r="OC5" s="75"/>
      <c r="OD5" s="75"/>
      <c r="OE5" s="75"/>
      <c r="OF5" s="75"/>
      <c r="OG5" s="75"/>
      <c r="OH5" s="75"/>
      <c r="OI5" s="75"/>
      <c r="OJ5" s="75"/>
      <c r="OK5" s="75"/>
      <c r="OL5" s="75"/>
      <c r="OM5" s="75"/>
      <c r="ON5" s="75"/>
      <c r="OO5" s="75"/>
      <c r="OP5" s="75"/>
      <c r="OQ5" s="75"/>
      <c r="OR5" s="75"/>
      <c r="OS5" s="75"/>
      <c r="OT5" s="75"/>
      <c r="OU5" s="75"/>
      <c r="OV5" s="75"/>
      <c r="OW5" s="75"/>
      <c r="OX5" s="75"/>
      <c r="OY5" s="75"/>
      <c r="OZ5" s="75"/>
      <c r="PA5" s="75"/>
      <c r="PB5" s="75"/>
      <c r="PC5" s="75"/>
      <c r="PD5" s="75"/>
      <c r="PE5" s="75"/>
      <c r="PF5" s="75"/>
      <c r="PG5" s="75"/>
      <c r="PH5" s="75"/>
      <c r="PI5" s="75"/>
      <c r="PJ5" s="75"/>
      <c r="PK5" s="75"/>
      <c r="PL5" s="75"/>
      <c r="PM5" s="75"/>
      <c r="PN5" s="75"/>
      <c r="PO5" s="75"/>
      <c r="PP5" s="75"/>
      <c r="PQ5" s="75"/>
      <c r="PR5" s="75"/>
      <c r="PS5" s="75"/>
      <c r="PT5" s="75"/>
      <c r="PU5" s="75"/>
      <c r="PV5" s="75"/>
      <c r="PW5" s="75"/>
      <c r="PX5" s="75"/>
      <c r="PY5" s="75"/>
      <c r="PZ5" s="75"/>
      <c r="QA5" s="75"/>
      <c r="QB5" s="75"/>
      <c r="QC5" s="75"/>
      <c r="QD5" s="75"/>
      <c r="QE5" s="75"/>
      <c r="QF5" s="75"/>
      <c r="QG5" s="75"/>
      <c r="QH5" s="75"/>
      <c r="QI5" s="75"/>
      <c r="QJ5" s="75"/>
      <c r="QK5" s="75"/>
      <c r="QL5" s="75"/>
      <c r="QM5" s="75"/>
      <c r="QN5" s="75"/>
      <c r="QO5" s="75"/>
      <c r="QP5" s="75"/>
      <c r="QQ5" s="75"/>
      <c r="QR5" s="75"/>
      <c r="QS5" s="75"/>
      <c r="QT5" s="75"/>
      <c r="QU5" s="75"/>
      <c r="QV5" s="75"/>
      <c r="QW5" s="75"/>
      <c r="QX5" s="75"/>
      <c r="QY5" s="75"/>
      <c r="QZ5" s="75"/>
      <c r="RA5" s="75"/>
      <c r="RB5" s="75"/>
      <c r="RC5" s="75"/>
      <c r="RD5" s="75"/>
      <c r="RE5" s="75"/>
      <c r="RF5" s="75"/>
      <c r="RG5" s="75"/>
      <c r="RH5" s="75"/>
      <c r="RI5" s="75"/>
      <c r="RJ5" s="75"/>
      <c r="RK5" s="75"/>
      <c r="RL5" s="75"/>
      <c r="RM5" s="75"/>
      <c r="RN5" s="75"/>
      <c r="RO5" s="75"/>
      <c r="RP5" s="75"/>
      <c r="RQ5" s="75"/>
      <c r="RR5" s="75"/>
      <c r="RS5" s="75"/>
      <c r="RT5" s="75"/>
      <c r="RU5" s="75"/>
      <c r="RV5" s="75"/>
      <c r="RW5" s="75"/>
      <c r="RX5" s="75"/>
      <c r="RY5" s="75"/>
      <c r="RZ5" s="75"/>
      <c r="SA5" s="75"/>
      <c r="SB5" s="75"/>
      <c r="SC5" s="75"/>
      <c r="SD5" s="75"/>
      <c r="SE5" s="75"/>
      <c r="SF5" s="75"/>
      <c r="SG5" s="75"/>
      <c r="SH5" s="75"/>
      <c r="SI5" s="75"/>
      <c r="SJ5" s="75"/>
      <c r="SK5" s="75"/>
      <c r="SL5" s="75"/>
      <c r="SM5" s="75"/>
      <c r="SN5" s="75"/>
      <c r="SO5" s="75"/>
      <c r="SP5" s="75"/>
      <c r="SQ5" s="75"/>
      <c r="SR5" s="75"/>
      <c r="SS5" s="75"/>
      <c r="ST5" s="75"/>
      <c r="SU5" s="75"/>
      <c r="SV5" s="75"/>
      <c r="SW5" s="75"/>
      <c r="SX5" s="75"/>
      <c r="SY5" s="75"/>
      <c r="SZ5" s="75"/>
      <c r="TA5" s="75"/>
      <c r="TB5" s="75"/>
      <c r="TC5" s="75"/>
      <c r="TD5" s="75"/>
      <c r="TE5" s="75"/>
      <c r="TF5" s="75"/>
      <c r="TG5" s="75"/>
      <c r="TH5" s="75"/>
      <c r="TI5" s="75"/>
      <c r="TJ5" s="75"/>
      <c r="TK5" s="75"/>
      <c r="TL5" s="75"/>
      <c r="TM5" s="75"/>
      <c r="TN5" s="75"/>
      <c r="TO5" s="75"/>
      <c r="TP5" s="75"/>
      <c r="TQ5" s="75"/>
      <c r="TR5" s="75"/>
      <c r="TS5" s="75"/>
      <c r="TT5" s="75"/>
      <c r="TU5" s="75"/>
      <c r="TV5" s="75"/>
      <c r="TW5" s="75"/>
      <c r="TX5" s="75"/>
      <c r="TY5" s="75"/>
      <c r="TZ5" s="75"/>
      <c r="UA5" s="75"/>
      <c r="UB5" s="75"/>
      <c r="UC5" s="75"/>
      <c r="UD5" s="75"/>
      <c r="UE5" s="75"/>
      <c r="UF5" s="75"/>
      <c r="UG5" s="75"/>
      <c r="UH5" s="75"/>
      <c r="UI5" s="75"/>
      <c r="UJ5" s="75"/>
      <c r="UK5" s="75"/>
      <c r="UL5" s="75"/>
      <c r="UM5" s="75"/>
      <c r="UN5" s="75"/>
      <c r="UO5" s="75"/>
      <c r="UP5" s="75"/>
      <c r="UQ5" s="75"/>
      <c r="UR5" s="75"/>
      <c r="US5" s="75"/>
      <c r="UT5" s="75"/>
      <c r="UU5" s="75"/>
      <c r="UV5" s="75"/>
      <c r="UW5" s="75"/>
      <c r="UX5" s="75"/>
      <c r="UY5" s="75"/>
      <c r="UZ5" s="75"/>
      <c r="VA5" s="75"/>
      <c r="VB5" s="75"/>
      <c r="VC5" s="75"/>
      <c r="VD5" s="75"/>
      <c r="VE5" s="75"/>
      <c r="VF5" s="75"/>
      <c r="VG5" s="75"/>
      <c r="VH5" s="75"/>
      <c r="VI5" s="75"/>
      <c r="VJ5" s="75"/>
      <c r="VK5" s="75"/>
      <c r="VL5" s="75"/>
      <c r="VM5" s="75"/>
      <c r="VN5" s="75"/>
      <c r="VO5" s="75"/>
      <c r="VP5" s="75"/>
      <c r="VQ5" s="75"/>
      <c r="VR5" s="75"/>
      <c r="VS5" s="75"/>
      <c r="VT5" s="75"/>
      <c r="VU5" s="75"/>
      <c r="VV5" s="75"/>
      <c r="VW5" s="75"/>
      <c r="VX5" s="75"/>
      <c r="VY5" s="75"/>
      <c r="VZ5" s="75"/>
      <c r="WA5" s="75"/>
      <c r="WB5" s="75"/>
      <c r="WC5" s="75"/>
      <c r="WD5" s="75"/>
      <c r="WE5" s="75"/>
      <c r="WF5" s="75"/>
      <c r="WG5" s="75"/>
      <c r="WH5" s="75"/>
      <c r="WI5" s="75"/>
      <c r="WJ5" s="75"/>
      <c r="WK5" s="75"/>
      <c r="WL5" s="75"/>
      <c r="WM5" s="75"/>
      <c r="WN5" s="75"/>
      <c r="WO5" s="75"/>
      <c r="WP5" s="304"/>
    </row>
    <row r="6" spans="1:614" s="66" customFormat="1" ht="14.4">
      <c r="A6" s="75"/>
      <c r="B6" s="1407" t="s">
        <v>52</v>
      </c>
      <c r="C6" s="1407"/>
      <c r="D6" s="1408"/>
      <c r="E6" s="1409" t="s">
        <v>290</v>
      </c>
      <c r="F6" s="1409">
        <v>22</v>
      </c>
      <c r="G6" s="1410">
        <f t="shared" si="0"/>
        <v>8.6484314701610488E-3</v>
      </c>
      <c r="H6" s="1411" t="s">
        <v>30</v>
      </c>
      <c r="I6" s="1412">
        <v>74</v>
      </c>
      <c r="J6" s="1413">
        <v>40</v>
      </c>
      <c r="K6" s="1414">
        <v>25</v>
      </c>
      <c r="L6" s="1415">
        <v>4</v>
      </c>
      <c r="M6" s="1416">
        <f t="shared" ref="M6:M30" si="4">IF((ABS(L6))&gt;(ABS(K6)),L6-K6,0)</f>
        <v>0</v>
      </c>
      <c r="N6" s="1417">
        <f t="shared" ref="N6:N30" si="5">J6*I6</f>
        <v>2960</v>
      </c>
      <c r="O6" s="1416"/>
      <c r="P6" s="1418"/>
      <c r="Q6" s="1418"/>
      <c r="R6" s="1418"/>
      <c r="S6" s="1418">
        <f t="shared" ref="S6:S50" si="6">L6*I6</f>
        <v>296</v>
      </c>
      <c r="T6" s="1418">
        <v>0</v>
      </c>
      <c r="U6" s="1418"/>
      <c r="V6" s="1419"/>
      <c r="W6" s="1420">
        <v>0</v>
      </c>
      <c r="X6" s="1421"/>
      <c r="Y6" s="1418"/>
      <c r="Z6" s="1418">
        <f t="shared" si="1"/>
        <v>0</v>
      </c>
      <c r="AA6" s="1422">
        <f t="shared" si="2"/>
        <v>0.84991841547869229</v>
      </c>
      <c r="AB6" s="1418">
        <f t="shared" si="3"/>
        <v>2515.7585098169293</v>
      </c>
      <c r="AC6" s="1410" t="str">
        <f t="shared" ref="AC6:AC16" si="7">IFERROR(AB6/X6,"")</f>
        <v/>
      </c>
      <c r="AD6" s="1410" t="str">
        <f t="shared" ref="AD6:AD16" si="8">IFERROR(((AB6*1.1)+Z6)/Y6,"")</f>
        <v/>
      </c>
      <c r="AE6" s="75"/>
      <c r="AF6" s="75"/>
      <c r="AG6" s="73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75"/>
      <c r="RO6" s="75"/>
      <c r="RP6" s="75"/>
      <c r="RQ6" s="75"/>
      <c r="RR6" s="75"/>
      <c r="RS6" s="75"/>
      <c r="RT6" s="75"/>
      <c r="RU6" s="75"/>
      <c r="RV6" s="75"/>
      <c r="RW6" s="75"/>
      <c r="RX6" s="75"/>
      <c r="RY6" s="75"/>
      <c r="RZ6" s="75"/>
      <c r="SA6" s="75"/>
      <c r="SB6" s="75"/>
      <c r="SC6" s="75"/>
      <c r="SD6" s="75"/>
      <c r="SE6" s="75"/>
      <c r="SF6" s="75"/>
      <c r="SG6" s="75"/>
      <c r="SH6" s="75"/>
      <c r="SI6" s="75"/>
      <c r="SJ6" s="75"/>
      <c r="SK6" s="75"/>
      <c r="SL6" s="75"/>
      <c r="SM6" s="75"/>
      <c r="SN6" s="75"/>
      <c r="SO6" s="75"/>
      <c r="SP6" s="75"/>
      <c r="SQ6" s="75"/>
      <c r="SR6" s="75"/>
      <c r="SS6" s="75"/>
      <c r="ST6" s="75"/>
      <c r="SU6" s="75"/>
      <c r="SV6" s="75"/>
      <c r="SW6" s="75"/>
      <c r="SX6" s="75"/>
      <c r="SY6" s="75"/>
      <c r="SZ6" s="75"/>
      <c r="TA6" s="75"/>
      <c r="TB6" s="75"/>
      <c r="TC6" s="75"/>
      <c r="TD6" s="75"/>
      <c r="TE6" s="75"/>
      <c r="TF6" s="75"/>
      <c r="TG6" s="75"/>
      <c r="TH6" s="75"/>
      <c r="TI6" s="75"/>
      <c r="TJ6" s="75"/>
      <c r="TK6" s="75"/>
      <c r="TL6" s="75"/>
      <c r="TM6" s="75"/>
      <c r="TN6" s="75"/>
      <c r="TO6" s="75"/>
      <c r="TP6" s="75"/>
      <c r="TQ6" s="75"/>
      <c r="TR6" s="75"/>
      <c r="TS6" s="75"/>
      <c r="TT6" s="75"/>
      <c r="TU6" s="75"/>
      <c r="TV6" s="75"/>
      <c r="TW6" s="75"/>
      <c r="TX6" s="75"/>
      <c r="TY6" s="75"/>
      <c r="TZ6" s="75"/>
      <c r="UA6" s="75"/>
      <c r="UB6" s="75"/>
      <c r="UC6" s="75"/>
      <c r="UD6" s="75"/>
      <c r="UE6" s="75"/>
      <c r="UF6" s="75"/>
      <c r="UG6" s="75"/>
      <c r="UH6" s="75"/>
      <c r="UI6" s="75"/>
      <c r="UJ6" s="75"/>
      <c r="UK6" s="75"/>
      <c r="UL6" s="75"/>
      <c r="UM6" s="75"/>
      <c r="UN6" s="75"/>
      <c r="UO6" s="75"/>
      <c r="UP6" s="75"/>
      <c r="UQ6" s="75"/>
      <c r="UR6" s="75"/>
      <c r="US6" s="75"/>
      <c r="UT6" s="75"/>
      <c r="UU6" s="75"/>
      <c r="UV6" s="75"/>
      <c r="UW6" s="75"/>
      <c r="UX6" s="75"/>
      <c r="UY6" s="75"/>
      <c r="UZ6" s="75"/>
      <c r="VA6" s="75"/>
      <c r="VB6" s="75"/>
      <c r="VC6" s="75"/>
      <c r="VD6" s="75"/>
      <c r="VE6" s="75"/>
      <c r="VF6" s="75"/>
      <c r="VG6" s="75"/>
      <c r="VH6" s="75"/>
      <c r="VI6" s="75"/>
      <c r="VJ6" s="75"/>
      <c r="VK6" s="75"/>
      <c r="VL6" s="75"/>
      <c r="VM6" s="75"/>
      <c r="VN6" s="75"/>
      <c r="VO6" s="75"/>
      <c r="VP6" s="75"/>
      <c r="VQ6" s="75"/>
      <c r="VR6" s="75"/>
      <c r="VS6" s="75"/>
      <c r="VT6" s="75"/>
      <c r="VU6" s="75"/>
      <c r="VV6" s="75"/>
      <c r="VW6" s="75"/>
      <c r="VX6" s="75"/>
      <c r="VY6" s="75"/>
      <c r="VZ6" s="75"/>
      <c r="WA6" s="75"/>
      <c r="WB6" s="75"/>
      <c r="WC6" s="75"/>
      <c r="WD6" s="75"/>
      <c r="WE6" s="75"/>
      <c r="WF6" s="75"/>
      <c r="WG6" s="75"/>
      <c r="WH6" s="75"/>
      <c r="WI6" s="75"/>
      <c r="WJ6" s="75"/>
      <c r="WK6" s="75"/>
      <c r="WL6" s="75"/>
      <c r="WM6" s="75"/>
      <c r="WN6" s="75"/>
      <c r="WO6" s="75"/>
      <c r="WP6" s="304"/>
    </row>
    <row r="7" spans="1:614" s="66" customFormat="1" ht="14.4">
      <c r="A7" s="75"/>
      <c r="B7" s="1423" t="s">
        <v>52</v>
      </c>
      <c r="C7" s="1424"/>
      <c r="D7" s="1425"/>
      <c r="E7" s="1426" t="s">
        <v>231</v>
      </c>
      <c r="F7" s="1426">
        <v>7</v>
      </c>
      <c r="G7" s="1312">
        <f t="shared" si="0"/>
        <v>1.5766919289581078E-3</v>
      </c>
      <c r="H7" s="1427" t="s">
        <v>30</v>
      </c>
      <c r="I7" s="1428">
        <v>4</v>
      </c>
      <c r="J7" s="1360">
        <v>424</v>
      </c>
      <c r="K7" s="1429">
        <v>108.5</v>
      </c>
      <c r="L7" s="1430">
        <v>108.5</v>
      </c>
      <c r="M7" s="1245">
        <f t="shared" si="4"/>
        <v>0</v>
      </c>
      <c r="N7" s="1244">
        <f t="shared" si="5"/>
        <v>1696</v>
      </c>
      <c r="O7" s="1245"/>
      <c r="P7" s="1249"/>
      <c r="Q7" s="1249"/>
      <c r="R7" s="1249"/>
      <c r="S7" s="1249">
        <f t="shared" si="6"/>
        <v>434</v>
      </c>
      <c r="T7" s="1249">
        <v>0</v>
      </c>
      <c r="U7" s="1249"/>
      <c r="V7" s="1249"/>
      <c r="W7" s="1317">
        <v>0</v>
      </c>
      <c r="X7" s="1249"/>
      <c r="Y7" s="1249"/>
      <c r="Z7" s="1249">
        <f t="shared" si="1"/>
        <v>0</v>
      </c>
      <c r="AA7" s="1246">
        <f t="shared" si="2"/>
        <v>0.36408794225651142</v>
      </c>
      <c r="AB7" s="1249">
        <f t="shared" si="3"/>
        <v>617.49315006704342</v>
      </c>
      <c r="AC7" s="1312" t="str">
        <f t="shared" si="7"/>
        <v/>
      </c>
      <c r="AD7" s="1318" t="str">
        <f t="shared" si="8"/>
        <v/>
      </c>
      <c r="AE7" s="75"/>
      <c r="AF7" s="75"/>
      <c r="AG7" s="73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  <c r="LH7" s="75"/>
      <c r="LI7" s="75"/>
      <c r="LJ7" s="75"/>
      <c r="LK7" s="75"/>
      <c r="LL7" s="75"/>
      <c r="LM7" s="75"/>
      <c r="LN7" s="75"/>
      <c r="LO7" s="75"/>
      <c r="LP7" s="75"/>
      <c r="LQ7" s="75"/>
      <c r="LR7" s="75"/>
      <c r="LS7" s="75"/>
      <c r="LT7" s="75"/>
      <c r="LU7" s="75"/>
      <c r="LV7" s="75"/>
      <c r="LW7" s="75"/>
      <c r="LX7" s="75"/>
      <c r="LY7" s="75"/>
      <c r="LZ7" s="75"/>
      <c r="MA7" s="75"/>
      <c r="MB7" s="75"/>
      <c r="MC7" s="75"/>
      <c r="MD7" s="75"/>
      <c r="ME7" s="75"/>
      <c r="MF7" s="75"/>
      <c r="MG7" s="75"/>
      <c r="MH7" s="75"/>
      <c r="MI7" s="75"/>
      <c r="MJ7" s="75"/>
      <c r="MK7" s="75"/>
      <c r="ML7" s="75"/>
      <c r="MM7" s="75"/>
      <c r="MN7" s="75"/>
      <c r="MO7" s="75"/>
      <c r="MP7" s="75"/>
      <c r="MQ7" s="75"/>
      <c r="MR7" s="75"/>
      <c r="MS7" s="75"/>
      <c r="MT7" s="75"/>
      <c r="MU7" s="75"/>
      <c r="MV7" s="75"/>
      <c r="MW7" s="75"/>
      <c r="MX7" s="75"/>
      <c r="MY7" s="75"/>
      <c r="MZ7" s="75"/>
      <c r="NA7" s="75"/>
      <c r="NB7" s="75"/>
      <c r="NC7" s="75"/>
      <c r="ND7" s="75"/>
      <c r="NE7" s="75"/>
      <c r="NF7" s="75"/>
      <c r="NG7" s="75"/>
      <c r="NH7" s="75"/>
      <c r="NI7" s="75"/>
      <c r="NJ7" s="75"/>
      <c r="NK7" s="75"/>
      <c r="NL7" s="75"/>
      <c r="NM7" s="75"/>
      <c r="NN7" s="75"/>
      <c r="NO7" s="75"/>
      <c r="NP7" s="75"/>
      <c r="NQ7" s="75"/>
      <c r="NR7" s="75"/>
      <c r="NS7" s="75"/>
      <c r="NT7" s="75"/>
      <c r="NU7" s="75"/>
      <c r="NV7" s="75"/>
      <c r="NW7" s="75"/>
      <c r="NX7" s="75"/>
      <c r="NY7" s="75"/>
      <c r="NZ7" s="75"/>
      <c r="OA7" s="75"/>
      <c r="OB7" s="75"/>
      <c r="OC7" s="75"/>
      <c r="OD7" s="75"/>
      <c r="OE7" s="75"/>
      <c r="OF7" s="75"/>
      <c r="OG7" s="75"/>
      <c r="OH7" s="75"/>
      <c r="OI7" s="75"/>
      <c r="OJ7" s="75"/>
      <c r="OK7" s="75"/>
      <c r="OL7" s="75"/>
      <c r="OM7" s="75"/>
      <c r="ON7" s="75"/>
      <c r="OO7" s="75"/>
      <c r="OP7" s="75"/>
      <c r="OQ7" s="75"/>
      <c r="OR7" s="75"/>
      <c r="OS7" s="75"/>
      <c r="OT7" s="75"/>
      <c r="OU7" s="75"/>
      <c r="OV7" s="75"/>
      <c r="OW7" s="75"/>
      <c r="OX7" s="75"/>
      <c r="OY7" s="75"/>
      <c r="OZ7" s="75"/>
      <c r="PA7" s="75"/>
      <c r="PB7" s="75"/>
      <c r="PC7" s="75"/>
      <c r="PD7" s="75"/>
      <c r="PE7" s="75"/>
      <c r="PF7" s="75"/>
      <c r="PG7" s="75"/>
      <c r="PH7" s="75"/>
      <c r="PI7" s="75"/>
      <c r="PJ7" s="75"/>
      <c r="PK7" s="75"/>
      <c r="PL7" s="75"/>
      <c r="PM7" s="75"/>
      <c r="PN7" s="75"/>
      <c r="PO7" s="75"/>
      <c r="PP7" s="75"/>
      <c r="PQ7" s="75"/>
      <c r="PR7" s="75"/>
      <c r="PS7" s="75"/>
      <c r="PT7" s="75"/>
      <c r="PU7" s="75"/>
      <c r="PV7" s="75"/>
      <c r="PW7" s="75"/>
      <c r="PX7" s="75"/>
      <c r="PY7" s="75"/>
      <c r="PZ7" s="75"/>
      <c r="QA7" s="75"/>
      <c r="QB7" s="75"/>
      <c r="QC7" s="75"/>
      <c r="QD7" s="75"/>
      <c r="QE7" s="75"/>
      <c r="QF7" s="75"/>
      <c r="QG7" s="75"/>
      <c r="QH7" s="75"/>
      <c r="QI7" s="75"/>
      <c r="QJ7" s="75"/>
      <c r="QK7" s="75"/>
      <c r="QL7" s="75"/>
      <c r="QM7" s="75"/>
      <c r="QN7" s="75"/>
      <c r="QO7" s="75"/>
      <c r="QP7" s="75"/>
      <c r="QQ7" s="75"/>
      <c r="QR7" s="75"/>
      <c r="QS7" s="75"/>
      <c r="QT7" s="75"/>
      <c r="QU7" s="75"/>
      <c r="QV7" s="75"/>
      <c r="QW7" s="75"/>
      <c r="QX7" s="75"/>
      <c r="QY7" s="75"/>
      <c r="QZ7" s="75"/>
      <c r="RA7" s="75"/>
      <c r="RB7" s="75"/>
      <c r="RC7" s="75"/>
      <c r="RD7" s="75"/>
      <c r="RE7" s="75"/>
      <c r="RF7" s="75"/>
      <c r="RG7" s="75"/>
      <c r="RH7" s="75"/>
      <c r="RI7" s="75"/>
      <c r="RJ7" s="75"/>
      <c r="RK7" s="75"/>
      <c r="RL7" s="75"/>
      <c r="RM7" s="75"/>
      <c r="RN7" s="75"/>
      <c r="RO7" s="75"/>
      <c r="RP7" s="75"/>
      <c r="RQ7" s="75"/>
      <c r="RR7" s="75"/>
      <c r="RS7" s="75"/>
      <c r="RT7" s="75"/>
      <c r="RU7" s="75"/>
      <c r="RV7" s="75"/>
      <c r="RW7" s="75"/>
      <c r="RX7" s="75"/>
      <c r="RY7" s="75"/>
      <c r="RZ7" s="75"/>
      <c r="SA7" s="75"/>
      <c r="SB7" s="75"/>
      <c r="SC7" s="75"/>
      <c r="SD7" s="75"/>
      <c r="SE7" s="75"/>
      <c r="SF7" s="75"/>
      <c r="SG7" s="75"/>
      <c r="SH7" s="75"/>
      <c r="SI7" s="75"/>
      <c r="SJ7" s="75"/>
      <c r="SK7" s="75"/>
      <c r="SL7" s="75"/>
      <c r="SM7" s="75"/>
      <c r="SN7" s="75"/>
      <c r="SO7" s="75"/>
      <c r="SP7" s="75"/>
      <c r="SQ7" s="75"/>
      <c r="SR7" s="75"/>
      <c r="SS7" s="75"/>
      <c r="ST7" s="75"/>
      <c r="SU7" s="75"/>
      <c r="SV7" s="75"/>
      <c r="SW7" s="75"/>
      <c r="SX7" s="75"/>
      <c r="SY7" s="75"/>
      <c r="SZ7" s="75"/>
      <c r="TA7" s="75"/>
      <c r="TB7" s="75"/>
      <c r="TC7" s="75"/>
      <c r="TD7" s="75"/>
      <c r="TE7" s="75"/>
      <c r="TF7" s="75"/>
      <c r="TG7" s="75"/>
      <c r="TH7" s="75"/>
      <c r="TI7" s="75"/>
      <c r="TJ7" s="75"/>
      <c r="TK7" s="75"/>
      <c r="TL7" s="75"/>
      <c r="TM7" s="75"/>
      <c r="TN7" s="75"/>
      <c r="TO7" s="75"/>
      <c r="TP7" s="75"/>
      <c r="TQ7" s="75"/>
      <c r="TR7" s="75"/>
      <c r="TS7" s="75"/>
      <c r="TT7" s="75"/>
      <c r="TU7" s="75"/>
      <c r="TV7" s="75"/>
      <c r="TW7" s="75"/>
      <c r="TX7" s="75"/>
      <c r="TY7" s="75"/>
      <c r="TZ7" s="75"/>
      <c r="UA7" s="75"/>
      <c r="UB7" s="75"/>
      <c r="UC7" s="75"/>
      <c r="UD7" s="75"/>
      <c r="UE7" s="75"/>
      <c r="UF7" s="75"/>
      <c r="UG7" s="75"/>
      <c r="UH7" s="75"/>
      <c r="UI7" s="75"/>
      <c r="UJ7" s="75"/>
      <c r="UK7" s="75"/>
      <c r="UL7" s="75"/>
      <c r="UM7" s="75"/>
      <c r="UN7" s="75"/>
      <c r="UO7" s="75"/>
      <c r="UP7" s="75"/>
      <c r="UQ7" s="75"/>
      <c r="UR7" s="75"/>
      <c r="US7" s="75"/>
      <c r="UT7" s="75"/>
      <c r="UU7" s="75"/>
      <c r="UV7" s="75"/>
      <c r="UW7" s="75"/>
      <c r="UX7" s="75"/>
      <c r="UY7" s="75"/>
      <c r="UZ7" s="75"/>
      <c r="VA7" s="75"/>
      <c r="VB7" s="75"/>
      <c r="VC7" s="75"/>
      <c r="VD7" s="75"/>
      <c r="VE7" s="75"/>
      <c r="VF7" s="75"/>
      <c r="VG7" s="75"/>
      <c r="VH7" s="75"/>
      <c r="VI7" s="75"/>
      <c r="VJ7" s="75"/>
      <c r="VK7" s="75"/>
      <c r="VL7" s="75"/>
      <c r="VM7" s="75"/>
      <c r="VN7" s="75"/>
      <c r="VO7" s="75"/>
      <c r="VP7" s="75"/>
      <c r="VQ7" s="75"/>
      <c r="VR7" s="75"/>
      <c r="VS7" s="75"/>
      <c r="VT7" s="75"/>
      <c r="VU7" s="75"/>
      <c r="VV7" s="75"/>
      <c r="VW7" s="75"/>
      <c r="VX7" s="75"/>
      <c r="VY7" s="75"/>
      <c r="VZ7" s="75"/>
      <c r="WA7" s="75"/>
      <c r="WB7" s="75"/>
      <c r="WC7" s="75"/>
      <c r="WD7" s="75"/>
      <c r="WE7" s="75"/>
      <c r="WF7" s="75"/>
      <c r="WG7" s="75"/>
      <c r="WH7" s="75"/>
      <c r="WI7" s="75"/>
      <c r="WJ7" s="75"/>
      <c r="WK7" s="75"/>
      <c r="WL7" s="75"/>
      <c r="WM7" s="75"/>
      <c r="WN7" s="75"/>
      <c r="WO7" s="75"/>
      <c r="WP7" s="304"/>
    </row>
    <row r="8" spans="1:614" s="66" customFormat="1" ht="14.4">
      <c r="A8" s="75"/>
      <c r="B8" s="1431" t="s">
        <v>52</v>
      </c>
      <c r="C8" s="1394"/>
      <c r="D8" s="1395"/>
      <c r="E8" s="1376" t="s">
        <v>230</v>
      </c>
      <c r="F8" s="1376">
        <v>7</v>
      </c>
      <c r="G8" s="1286">
        <f t="shared" si="0"/>
        <v>6.5432715051761473E-2</v>
      </c>
      <c r="H8" s="1432" t="s">
        <v>30</v>
      </c>
      <c r="I8" s="1433">
        <v>166</v>
      </c>
      <c r="J8" s="1372">
        <v>424</v>
      </c>
      <c r="K8" s="1377">
        <v>108.5</v>
      </c>
      <c r="L8" s="1398">
        <v>108.5</v>
      </c>
      <c r="M8" s="1217">
        <f t="shared" si="4"/>
        <v>0</v>
      </c>
      <c r="N8" s="1216">
        <f t="shared" si="5"/>
        <v>70384</v>
      </c>
      <c r="O8" s="1217"/>
      <c r="P8" s="1221"/>
      <c r="Q8" s="1221"/>
      <c r="R8" s="1221"/>
      <c r="S8" s="1221">
        <f t="shared" si="6"/>
        <v>18011</v>
      </c>
      <c r="T8" s="1221">
        <v>0</v>
      </c>
      <c r="U8" s="1221"/>
      <c r="V8" s="1221"/>
      <c r="W8" s="1300">
        <v>0</v>
      </c>
      <c r="X8" s="1221"/>
      <c r="Y8" s="1221"/>
      <c r="Z8" s="1221">
        <f t="shared" si="1"/>
        <v>0</v>
      </c>
      <c r="AA8" s="1218">
        <f t="shared" si="2"/>
        <v>0.36408794225651142</v>
      </c>
      <c r="AB8" s="1221">
        <f t="shared" si="3"/>
        <v>25625.965727782299</v>
      </c>
      <c r="AC8" s="1286" t="str">
        <f t="shared" si="7"/>
        <v/>
      </c>
      <c r="AD8" s="1326" t="str">
        <f t="shared" si="8"/>
        <v/>
      </c>
      <c r="AE8" s="75"/>
      <c r="AF8" s="75"/>
      <c r="AG8" s="73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  <c r="NV8" s="75"/>
      <c r="NW8" s="75"/>
      <c r="NX8" s="75"/>
      <c r="NY8" s="75"/>
      <c r="NZ8" s="75"/>
      <c r="OA8" s="75"/>
      <c r="OB8" s="75"/>
      <c r="OC8" s="75"/>
      <c r="OD8" s="75"/>
      <c r="OE8" s="75"/>
      <c r="OF8" s="75"/>
      <c r="OG8" s="75"/>
      <c r="OH8" s="75"/>
      <c r="OI8" s="75"/>
      <c r="OJ8" s="75"/>
      <c r="OK8" s="75"/>
      <c r="OL8" s="75"/>
      <c r="OM8" s="75"/>
      <c r="ON8" s="75"/>
      <c r="OO8" s="75"/>
      <c r="OP8" s="75"/>
      <c r="OQ8" s="75"/>
      <c r="OR8" s="75"/>
      <c r="OS8" s="75"/>
      <c r="OT8" s="75"/>
      <c r="OU8" s="75"/>
      <c r="OV8" s="75"/>
      <c r="OW8" s="75"/>
      <c r="OX8" s="75"/>
      <c r="OY8" s="75"/>
      <c r="OZ8" s="75"/>
      <c r="PA8" s="75"/>
      <c r="PB8" s="75"/>
      <c r="PC8" s="75"/>
      <c r="PD8" s="75"/>
      <c r="PE8" s="75"/>
      <c r="PF8" s="75"/>
      <c r="PG8" s="75"/>
      <c r="PH8" s="75"/>
      <c r="PI8" s="75"/>
      <c r="PJ8" s="75"/>
      <c r="PK8" s="75"/>
      <c r="PL8" s="75"/>
      <c r="PM8" s="75"/>
      <c r="PN8" s="75"/>
      <c r="PO8" s="75"/>
      <c r="PP8" s="75"/>
      <c r="PQ8" s="75"/>
      <c r="PR8" s="75"/>
      <c r="PS8" s="75"/>
      <c r="PT8" s="75"/>
      <c r="PU8" s="75"/>
      <c r="PV8" s="75"/>
      <c r="PW8" s="75"/>
      <c r="PX8" s="75"/>
      <c r="PY8" s="75"/>
      <c r="PZ8" s="75"/>
      <c r="QA8" s="75"/>
      <c r="QB8" s="75"/>
      <c r="QC8" s="75"/>
      <c r="QD8" s="75"/>
      <c r="QE8" s="75"/>
      <c r="QF8" s="75"/>
      <c r="QG8" s="75"/>
      <c r="QH8" s="75"/>
      <c r="QI8" s="75"/>
      <c r="QJ8" s="75"/>
      <c r="QK8" s="75"/>
      <c r="QL8" s="75"/>
      <c r="QM8" s="75"/>
      <c r="QN8" s="75"/>
      <c r="QO8" s="75"/>
      <c r="QP8" s="75"/>
      <c r="QQ8" s="75"/>
      <c r="QR8" s="75"/>
      <c r="QS8" s="75"/>
      <c r="QT8" s="75"/>
      <c r="QU8" s="75"/>
      <c r="QV8" s="75"/>
      <c r="QW8" s="75"/>
      <c r="QX8" s="75"/>
      <c r="QY8" s="75"/>
      <c r="QZ8" s="75"/>
      <c r="RA8" s="75"/>
      <c r="RB8" s="75"/>
      <c r="RC8" s="75"/>
      <c r="RD8" s="75"/>
      <c r="RE8" s="75"/>
      <c r="RF8" s="75"/>
      <c r="RG8" s="75"/>
      <c r="RH8" s="75"/>
      <c r="RI8" s="75"/>
      <c r="RJ8" s="75"/>
      <c r="RK8" s="75"/>
      <c r="RL8" s="75"/>
      <c r="RM8" s="75"/>
      <c r="RN8" s="75"/>
      <c r="RO8" s="75"/>
      <c r="RP8" s="75"/>
      <c r="RQ8" s="75"/>
      <c r="RR8" s="75"/>
      <c r="RS8" s="75"/>
      <c r="RT8" s="75"/>
      <c r="RU8" s="75"/>
      <c r="RV8" s="75"/>
      <c r="RW8" s="75"/>
      <c r="RX8" s="75"/>
      <c r="RY8" s="75"/>
      <c r="RZ8" s="75"/>
      <c r="SA8" s="75"/>
      <c r="SB8" s="75"/>
      <c r="SC8" s="75"/>
      <c r="SD8" s="75"/>
      <c r="SE8" s="75"/>
      <c r="SF8" s="75"/>
      <c r="SG8" s="75"/>
      <c r="SH8" s="75"/>
      <c r="SI8" s="75"/>
      <c r="SJ8" s="75"/>
      <c r="SK8" s="75"/>
      <c r="SL8" s="75"/>
      <c r="SM8" s="75"/>
      <c r="SN8" s="75"/>
      <c r="SO8" s="75"/>
      <c r="SP8" s="75"/>
      <c r="SQ8" s="75"/>
      <c r="SR8" s="75"/>
      <c r="SS8" s="75"/>
      <c r="ST8" s="75"/>
      <c r="SU8" s="75"/>
      <c r="SV8" s="75"/>
      <c r="SW8" s="75"/>
      <c r="SX8" s="75"/>
      <c r="SY8" s="75"/>
      <c r="SZ8" s="75"/>
      <c r="TA8" s="75"/>
      <c r="TB8" s="75"/>
      <c r="TC8" s="75"/>
      <c r="TD8" s="75"/>
      <c r="TE8" s="75"/>
      <c r="TF8" s="75"/>
      <c r="TG8" s="75"/>
      <c r="TH8" s="75"/>
      <c r="TI8" s="75"/>
      <c r="TJ8" s="75"/>
      <c r="TK8" s="75"/>
      <c r="TL8" s="75"/>
      <c r="TM8" s="75"/>
      <c r="TN8" s="75"/>
      <c r="TO8" s="75"/>
      <c r="TP8" s="75"/>
      <c r="TQ8" s="75"/>
      <c r="TR8" s="75"/>
      <c r="TS8" s="75"/>
      <c r="TT8" s="75"/>
      <c r="TU8" s="75"/>
      <c r="TV8" s="75"/>
      <c r="TW8" s="75"/>
      <c r="TX8" s="75"/>
      <c r="TY8" s="75"/>
      <c r="TZ8" s="75"/>
      <c r="UA8" s="75"/>
      <c r="UB8" s="75"/>
      <c r="UC8" s="75"/>
      <c r="UD8" s="75"/>
      <c r="UE8" s="75"/>
      <c r="UF8" s="75"/>
      <c r="UG8" s="75"/>
      <c r="UH8" s="75"/>
      <c r="UI8" s="75"/>
      <c r="UJ8" s="75"/>
      <c r="UK8" s="75"/>
      <c r="UL8" s="75"/>
      <c r="UM8" s="75"/>
      <c r="UN8" s="75"/>
      <c r="UO8" s="75"/>
      <c r="UP8" s="75"/>
      <c r="UQ8" s="75"/>
      <c r="UR8" s="75"/>
      <c r="US8" s="75"/>
      <c r="UT8" s="75"/>
      <c r="UU8" s="75"/>
      <c r="UV8" s="75"/>
      <c r="UW8" s="75"/>
      <c r="UX8" s="75"/>
      <c r="UY8" s="75"/>
      <c r="UZ8" s="75"/>
      <c r="VA8" s="75"/>
      <c r="VB8" s="75"/>
      <c r="VC8" s="75"/>
      <c r="VD8" s="75"/>
      <c r="VE8" s="75"/>
      <c r="VF8" s="75"/>
      <c r="VG8" s="75"/>
      <c r="VH8" s="75"/>
      <c r="VI8" s="75"/>
      <c r="VJ8" s="75"/>
      <c r="VK8" s="75"/>
      <c r="VL8" s="75"/>
      <c r="VM8" s="75"/>
      <c r="VN8" s="75"/>
      <c r="VO8" s="75"/>
      <c r="VP8" s="75"/>
      <c r="VQ8" s="75"/>
      <c r="VR8" s="75"/>
      <c r="VS8" s="75"/>
      <c r="VT8" s="75"/>
      <c r="VU8" s="75"/>
      <c r="VV8" s="75"/>
      <c r="VW8" s="75"/>
      <c r="VX8" s="75"/>
      <c r="VY8" s="75"/>
      <c r="VZ8" s="75"/>
      <c r="WA8" s="75"/>
      <c r="WB8" s="75"/>
      <c r="WC8" s="75"/>
      <c r="WD8" s="75"/>
      <c r="WE8" s="75"/>
      <c r="WF8" s="75"/>
      <c r="WG8" s="75"/>
      <c r="WH8" s="75"/>
      <c r="WI8" s="75"/>
      <c r="WJ8" s="75"/>
      <c r="WK8" s="75"/>
      <c r="WL8" s="75"/>
      <c r="WM8" s="75"/>
      <c r="WN8" s="75"/>
      <c r="WO8" s="75"/>
      <c r="WP8" s="304"/>
    </row>
    <row r="9" spans="1:614" s="66" customFormat="1" ht="14.4">
      <c r="A9" s="75"/>
      <c r="B9" s="1431" t="s">
        <v>52</v>
      </c>
      <c r="C9" s="1394"/>
      <c r="D9" s="1395"/>
      <c r="E9" s="1376" t="s">
        <v>229</v>
      </c>
      <c r="F9" s="1376">
        <v>5</v>
      </c>
      <c r="G9" s="1286">
        <f t="shared" si="0"/>
        <v>3.6502171215813332E-2</v>
      </c>
      <c r="H9" s="1432" t="s">
        <v>30</v>
      </c>
      <c r="I9" s="1433">
        <v>115</v>
      </c>
      <c r="J9" s="1372">
        <v>478</v>
      </c>
      <c r="K9" s="1377">
        <v>108.5</v>
      </c>
      <c r="L9" s="1398">
        <v>108.5</v>
      </c>
      <c r="M9" s="1217">
        <f t="shared" si="4"/>
        <v>0</v>
      </c>
      <c r="N9" s="1216">
        <f t="shared" si="5"/>
        <v>54970</v>
      </c>
      <c r="O9" s="1217"/>
      <c r="P9" s="1221"/>
      <c r="Q9" s="1221"/>
      <c r="R9" s="1221"/>
      <c r="S9" s="1221">
        <f t="shared" si="6"/>
        <v>12477.5</v>
      </c>
      <c r="T9" s="1221">
        <v>0</v>
      </c>
      <c r="U9" s="1221"/>
      <c r="V9" s="1221"/>
      <c r="W9" s="1300">
        <v>0</v>
      </c>
      <c r="X9" s="1221"/>
      <c r="Y9" s="1221"/>
      <c r="Z9" s="1221">
        <f t="shared" si="1"/>
        <v>0</v>
      </c>
      <c r="AA9" s="1218">
        <f t="shared" si="2"/>
        <v>0.26593591878235512</v>
      </c>
      <c r="AB9" s="1221">
        <f t="shared" si="3"/>
        <v>14618.49745546606</v>
      </c>
      <c r="AC9" s="1286" t="str">
        <f t="shared" si="7"/>
        <v/>
      </c>
      <c r="AD9" s="1326" t="str">
        <f t="shared" si="8"/>
        <v/>
      </c>
      <c r="AE9" s="75"/>
      <c r="AF9" s="75"/>
      <c r="AG9" s="73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  <c r="LH9" s="75"/>
      <c r="LI9" s="75"/>
      <c r="LJ9" s="75"/>
      <c r="LK9" s="75"/>
      <c r="LL9" s="75"/>
      <c r="LM9" s="75"/>
      <c r="LN9" s="75"/>
      <c r="LO9" s="75"/>
      <c r="LP9" s="75"/>
      <c r="LQ9" s="75"/>
      <c r="LR9" s="75"/>
      <c r="LS9" s="75"/>
      <c r="LT9" s="75"/>
      <c r="LU9" s="75"/>
      <c r="LV9" s="75"/>
      <c r="LW9" s="75"/>
      <c r="LX9" s="75"/>
      <c r="LY9" s="75"/>
      <c r="LZ9" s="75"/>
      <c r="MA9" s="75"/>
      <c r="MB9" s="75"/>
      <c r="MC9" s="75"/>
      <c r="MD9" s="75"/>
      <c r="ME9" s="75"/>
      <c r="MF9" s="75"/>
      <c r="MG9" s="75"/>
      <c r="MH9" s="75"/>
      <c r="MI9" s="75"/>
      <c r="MJ9" s="75"/>
      <c r="MK9" s="75"/>
      <c r="ML9" s="75"/>
      <c r="MM9" s="75"/>
      <c r="MN9" s="75"/>
      <c r="MO9" s="75"/>
      <c r="MP9" s="75"/>
      <c r="MQ9" s="75"/>
      <c r="MR9" s="75"/>
      <c r="MS9" s="75"/>
      <c r="MT9" s="75"/>
      <c r="MU9" s="75"/>
      <c r="MV9" s="75"/>
      <c r="MW9" s="75"/>
      <c r="MX9" s="75"/>
      <c r="MY9" s="75"/>
      <c r="MZ9" s="75"/>
      <c r="NA9" s="75"/>
      <c r="NB9" s="75"/>
      <c r="NC9" s="75"/>
      <c r="ND9" s="75"/>
      <c r="NE9" s="75"/>
      <c r="NF9" s="75"/>
      <c r="NG9" s="75"/>
      <c r="NH9" s="75"/>
      <c r="NI9" s="75"/>
      <c r="NJ9" s="75"/>
      <c r="NK9" s="75"/>
      <c r="NL9" s="75"/>
      <c r="NM9" s="75"/>
      <c r="NN9" s="75"/>
      <c r="NO9" s="75"/>
      <c r="NP9" s="75"/>
      <c r="NQ9" s="75"/>
      <c r="NR9" s="75"/>
      <c r="NS9" s="75"/>
      <c r="NT9" s="75"/>
      <c r="NU9" s="75"/>
      <c r="NV9" s="75"/>
      <c r="NW9" s="75"/>
      <c r="NX9" s="75"/>
      <c r="NY9" s="75"/>
      <c r="NZ9" s="75"/>
      <c r="OA9" s="75"/>
      <c r="OB9" s="75"/>
      <c r="OC9" s="75"/>
      <c r="OD9" s="75"/>
      <c r="OE9" s="75"/>
      <c r="OF9" s="75"/>
      <c r="OG9" s="75"/>
      <c r="OH9" s="75"/>
      <c r="OI9" s="75"/>
      <c r="OJ9" s="75"/>
      <c r="OK9" s="75"/>
      <c r="OL9" s="75"/>
      <c r="OM9" s="75"/>
      <c r="ON9" s="75"/>
      <c r="OO9" s="75"/>
      <c r="OP9" s="75"/>
      <c r="OQ9" s="75"/>
      <c r="OR9" s="75"/>
      <c r="OS9" s="75"/>
      <c r="OT9" s="75"/>
      <c r="OU9" s="75"/>
      <c r="OV9" s="75"/>
      <c r="OW9" s="75"/>
      <c r="OX9" s="75"/>
      <c r="OY9" s="75"/>
      <c r="OZ9" s="75"/>
      <c r="PA9" s="75"/>
      <c r="PB9" s="75"/>
      <c r="PC9" s="75"/>
      <c r="PD9" s="75"/>
      <c r="PE9" s="75"/>
      <c r="PF9" s="75"/>
      <c r="PG9" s="75"/>
      <c r="PH9" s="75"/>
      <c r="PI9" s="75"/>
      <c r="PJ9" s="75"/>
      <c r="PK9" s="75"/>
      <c r="PL9" s="75"/>
      <c r="PM9" s="75"/>
      <c r="PN9" s="75"/>
      <c r="PO9" s="75"/>
      <c r="PP9" s="75"/>
      <c r="PQ9" s="75"/>
      <c r="PR9" s="75"/>
      <c r="PS9" s="75"/>
      <c r="PT9" s="75"/>
      <c r="PU9" s="75"/>
      <c r="PV9" s="75"/>
      <c r="PW9" s="75"/>
      <c r="PX9" s="75"/>
      <c r="PY9" s="75"/>
      <c r="PZ9" s="75"/>
      <c r="QA9" s="75"/>
      <c r="QB9" s="75"/>
      <c r="QC9" s="75"/>
      <c r="QD9" s="75"/>
      <c r="QE9" s="75"/>
      <c r="QF9" s="75"/>
      <c r="QG9" s="75"/>
      <c r="QH9" s="75"/>
      <c r="QI9" s="75"/>
      <c r="QJ9" s="75"/>
      <c r="QK9" s="75"/>
      <c r="QL9" s="75"/>
      <c r="QM9" s="75"/>
      <c r="QN9" s="75"/>
      <c r="QO9" s="75"/>
      <c r="QP9" s="75"/>
      <c r="QQ9" s="75"/>
      <c r="QR9" s="75"/>
      <c r="QS9" s="75"/>
      <c r="QT9" s="75"/>
      <c r="QU9" s="75"/>
      <c r="QV9" s="75"/>
      <c r="QW9" s="75"/>
      <c r="QX9" s="75"/>
      <c r="QY9" s="75"/>
      <c r="QZ9" s="75"/>
      <c r="RA9" s="75"/>
      <c r="RB9" s="75"/>
      <c r="RC9" s="75"/>
      <c r="RD9" s="75"/>
      <c r="RE9" s="75"/>
      <c r="RF9" s="75"/>
      <c r="RG9" s="75"/>
      <c r="RH9" s="75"/>
      <c r="RI9" s="75"/>
      <c r="RJ9" s="75"/>
      <c r="RK9" s="75"/>
      <c r="RL9" s="75"/>
      <c r="RM9" s="75"/>
      <c r="RN9" s="75"/>
      <c r="RO9" s="75"/>
      <c r="RP9" s="75"/>
      <c r="RQ9" s="75"/>
      <c r="RR9" s="75"/>
      <c r="RS9" s="75"/>
      <c r="RT9" s="75"/>
      <c r="RU9" s="75"/>
      <c r="RV9" s="75"/>
      <c r="RW9" s="75"/>
      <c r="RX9" s="75"/>
      <c r="RY9" s="75"/>
      <c r="RZ9" s="75"/>
      <c r="SA9" s="75"/>
      <c r="SB9" s="75"/>
      <c r="SC9" s="75"/>
      <c r="SD9" s="75"/>
      <c r="SE9" s="75"/>
      <c r="SF9" s="75"/>
      <c r="SG9" s="75"/>
      <c r="SH9" s="75"/>
      <c r="SI9" s="75"/>
      <c r="SJ9" s="75"/>
      <c r="SK9" s="75"/>
      <c r="SL9" s="75"/>
      <c r="SM9" s="75"/>
      <c r="SN9" s="75"/>
      <c r="SO9" s="75"/>
      <c r="SP9" s="75"/>
      <c r="SQ9" s="75"/>
      <c r="SR9" s="75"/>
      <c r="SS9" s="75"/>
      <c r="ST9" s="75"/>
      <c r="SU9" s="75"/>
      <c r="SV9" s="75"/>
      <c r="SW9" s="75"/>
      <c r="SX9" s="75"/>
      <c r="SY9" s="75"/>
      <c r="SZ9" s="75"/>
      <c r="TA9" s="75"/>
      <c r="TB9" s="75"/>
      <c r="TC9" s="75"/>
      <c r="TD9" s="75"/>
      <c r="TE9" s="75"/>
      <c r="TF9" s="75"/>
      <c r="TG9" s="75"/>
      <c r="TH9" s="75"/>
      <c r="TI9" s="75"/>
      <c r="TJ9" s="75"/>
      <c r="TK9" s="75"/>
      <c r="TL9" s="75"/>
      <c r="TM9" s="75"/>
      <c r="TN9" s="75"/>
      <c r="TO9" s="75"/>
      <c r="TP9" s="75"/>
      <c r="TQ9" s="75"/>
      <c r="TR9" s="75"/>
      <c r="TS9" s="75"/>
      <c r="TT9" s="75"/>
      <c r="TU9" s="75"/>
      <c r="TV9" s="75"/>
      <c r="TW9" s="75"/>
      <c r="TX9" s="75"/>
      <c r="TY9" s="75"/>
      <c r="TZ9" s="75"/>
      <c r="UA9" s="75"/>
      <c r="UB9" s="75"/>
      <c r="UC9" s="75"/>
      <c r="UD9" s="75"/>
      <c r="UE9" s="75"/>
      <c r="UF9" s="75"/>
      <c r="UG9" s="75"/>
      <c r="UH9" s="75"/>
      <c r="UI9" s="75"/>
      <c r="UJ9" s="75"/>
      <c r="UK9" s="75"/>
      <c r="UL9" s="75"/>
      <c r="UM9" s="75"/>
      <c r="UN9" s="75"/>
      <c r="UO9" s="75"/>
      <c r="UP9" s="75"/>
      <c r="UQ9" s="75"/>
      <c r="UR9" s="75"/>
      <c r="US9" s="75"/>
      <c r="UT9" s="75"/>
      <c r="UU9" s="75"/>
      <c r="UV9" s="75"/>
      <c r="UW9" s="75"/>
      <c r="UX9" s="75"/>
      <c r="UY9" s="75"/>
      <c r="UZ9" s="75"/>
      <c r="VA9" s="75"/>
      <c r="VB9" s="75"/>
      <c r="VC9" s="75"/>
      <c r="VD9" s="75"/>
      <c r="VE9" s="75"/>
      <c r="VF9" s="75"/>
      <c r="VG9" s="75"/>
      <c r="VH9" s="75"/>
      <c r="VI9" s="75"/>
      <c r="VJ9" s="75"/>
      <c r="VK9" s="75"/>
      <c r="VL9" s="75"/>
      <c r="VM9" s="75"/>
      <c r="VN9" s="75"/>
      <c r="VO9" s="75"/>
      <c r="VP9" s="75"/>
      <c r="VQ9" s="75"/>
      <c r="VR9" s="75"/>
      <c r="VS9" s="75"/>
      <c r="VT9" s="75"/>
      <c r="VU9" s="75"/>
      <c r="VV9" s="75"/>
      <c r="VW9" s="75"/>
      <c r="VX9" s="75"/>
      <c r="VY9" s="75"/>
      <c r="VZ9" s="75"/>
      <c r="WA9" s="75"/>
      <c r="WB9" s="75"/>
      <c r="WC9" s="75"/>
      <c r="WD9" s="75"/>
      <c r="WE9" s="75"/>
      <c r="WF9" s="75"/>
      <c r="WG9" s="75"/>
      <c r="WH9" s="75"/>
      <c r="WI9" s="75"/>
      <c r="WJ9" s="75"/>
      <c r="WK9" s="75"/>
      <c r="WL9" s="75"/>
      <c r="WM9" s="75"/>
      <c r="WN9" s="75"/>
      <c r="WO9" s="75"/>
      <c r="WP9" s="304"/>
    </row>
    <row r="10" spans="1:614" s="66" customFormat="1" ht="14.4">
      <c r="A10" s="75"/>
      <c r="B10" s="1431" t="s">
        <v>52</v>
      </c>
      <c r="C10" s="1394"/>
      <c r="D10" s="1395"/>
      <c r="E10" s="1376" t="s">
        <v>985</v>
      </c>
      <c r="F10" s="1376">
        <v>11</v>
      </c>
      <c r="G10" s="1286">
        <f t="shared" si="0"/>
        <v>2.072625819497981</v>
      </c>
      <c r="H10" s="1432" t="s">
        <v>29</v>
      </c>
      <c r="I10" s="1433">
        <v>1857</v>
      </c>
      <c r="J10" s="1372">
        <v>764</v>
      </c>
      <c r="K10" s="1377">
        <v>600</v>
      </c>
      <c r="L10" s="1398">
        <v>600</v>
      </c>
      <c r="M10" s="1217">
        <f t="shared" si="4"/>
        <v>0</v>
      </c>
      <c r="N10" s="1216">
        <f t="shared" si="5"/>
        <v>1418748</v>
      </c>
      <c r="O10" s="1217"/>
      <c r="P10" s="1221"/>
      <c r="Q10" s="1221"/>
      <c r="R10" s="1221"/>
      <c r="S10" s="1221">
        <f t="shared" si="6"/>
        <v>1114200</v>
      </c>
      <c r="T10" s="1221">
        <v>0</v>
      </c>
      <c r="U10" s="1221"/>
      <c r="V10" s="1221"/>
      <c r="W10" s="1300">
        <v>9.6781818181818178</v>
      </c>
      <c r="X10" s="1221"/>
      <c r="Y10" s="1221"/>
      <c r="Z10" s="1221">
        <f t="shared" si="1"/>
        <v>129558.48543922743</v>
      </c>
      <c r="AA10" s="1218">
        <f t="shared" si="2"/>
        <v>0.61561868556628274</v>
      </c>
      <c r="AB10" s="1221">
        <f t="shared" si="3"/>
        <v>873407.77890979254</v>
      </c>
      <c r="AC10" s="1286" t="str">
        <f t="shared" si="7"/>
        <v/>
      </c>
      <c r="AD10" s="1326" t="str">
        <f t="shared" si="8"/>
        <v/>
      </c>
      <c r="AE10" s="75"/>
      <c r="AF10" s="75"/>
      <c r="AG10" s="73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  <c r="LH10" s="75"/>
      <c r="LI10" s="75"/>
      <c r="LJ10" s="75"/>
      <c r="LK10" s="75"/>
      <c r="LL10" s="75"/>
      <c r="LM10" s="75"/>
      <c r="LN10" s="75"/>
      <c r="LO10" s="75"/>
      <c r="LP10" s="75"/>
      <c r="LQ10" s="75"/>
      <c r="LR10" s="75"/>
      <c r="LS10" s="75"/>
      <c r="LT10" s="75"/>
      <c r="LU10" s="75"/>
      <c r="LV10" s="75"/>
      <c r="LW10" s="75"/>
      <c r="LX10" s="75"/>
      <c r="LY10" s="75"/>
      <c r="LZ10" s="75"/>
      <c r="MA10" s="75"/>
      <c r="MB10" s="75"/>
      <c r="MC10" s="75"/>
      <c r="MD10" s="75"/>
      <c r="ME10" s="75"/>
      <c r="MF10" s="75"/>
      <c r="MG10" s="75"/>
      <c r="MH10" s="75"/>
      <c r="MI10" s="75"/>
      <c r="MJ10" s="75"/>
      <c r="MK10" s="75"/>
      <c r="ML10" s="75"/>
      <c r="MM10" s="75"/>
      <c r="MN10" s="75"/>
      <c r="MO10" s="75"/>
      <c r="MP10" s="75"/>
      <c r="MQ10" s="75"/>
      <c r="MR10" s="75"/>
      <c r="MS10" s="75"/>
      <c r="MT10" s="75"/>
      <c r="MU10" s="75"/>
      <c r="MV10" s="75"/>
      <c r="MW10" s="75"/>
      <c r="MX10" s="75"/>
      <c r="MY10" s="75"/>
      <c r="MZ10" s="75"/>
      <c r="NA10" s="75"/>
      <c r="NB10" s="75"/>
      <c r="NC10" s="75"/>
      <c r="ND10" s="75"/>
      <c r="NE10" s="75"/>
      <c r="NF10" s="75"/>
      <c r="NG10" s="75"/>
      <c r="NH10" s="75"/>
      <c r="NI10" s="75"/>
      <c r="NJ10" s="75"/>
      <c r="NK10" s="75"/>
      <c r="NL10" s="75"/>
      <c r="NM10" s="75"/>
      <c r="NN10" s="75"/>
      <c r="NO10" s="75"/>
      <c r="NP10" s="75"/>
      <c r="NQ10" s="75"/>
      <c r="NR10" s="75"/>
      <c r="NS10" s="75"/>
      <c r="NT10" s="75"/>
      <c r="NU10" s="75"/>
      <c r="NV10" s="75"/>
      <c r="NW10" s="75"/>
      <c r="NX10" s="75"/>
      <c r="NY10" s="75"/>
      <c r="NZ10" s="75"/>
      <c r="OA10" s="75"/>
      <c r="OB10" s="75"/>
      <c r="OC10" s="75"/>
      <c r="OD10" s="75"/>
      <c r="OE10" s="75"/>
      <c r="OF10" s="75"/>
      <c r="OG10" s="75"/>
      <c r="OH10" s="75"/>
      <c r="OI10" s="75"/>
      <c r="OJ10" s="75"/>
      <c r="OK10" s="75"/>
      <c r="OL10" s="75"/>
      <c r="OM10" s="75"/>
      <c r="ON10" s="75"/>
      <c r="OO10" s="75"/>
      <c r="OP10" s="75"/>
      <c r="OQ10" s="75"/>
      <c r="OR10" s="75"/>
      <c r="OS10" s="75"/>
      <c r="OT10" s="75"/>
      <c r="OU10" s="75"/>
      <c r="OV10" s="75"/>
      <c r="OW10" s="75"/>
      <c r="OX10" s="75"/>
      <c r="OY10" s="75"/>
      <c r="OZ10" s="75"/>
      <c r="PA10" s="75"/>
      <c r="PB10" s="75"/>
      <c r="PC10" s="75"/>
      <c r="PD10" s="75"/>
      <c r="PE10" s="75"/>
      <c r="PF10" s="75"/>
      <c r="PG10" s="75"/>
      <c r="PH10" s="75"/>
      <c r="PI10" s="75"/>
      <c r="PJ10" s="75"/>
      <c r="PK10" s="75"/>
      <c r="PL10" s="75"/>
      <c r="PM10" s="75"/>
      <c r="PN10" s="75"/>
      <c r="PO10" s="75"/>
      <c r="PP10" s="75"/>
      <c r="PQ10" s="75"/>
      <c r="PR10" s="75"/>
      <c r="PS10" s="75"/>
      <c r="PT10" s="75"/>
      <c r="PU10" s="75"/>
      <c r="PV10" s="75"/>
      <c r="PW10" s="75"/>
      <c r="PX10" s="75"/>
      <c r="PY10" s="75"/>
      <c r="PZ10" s="75"/>
      <c r="QA10" s="75"/>
      <c r="QB10" s="75"/>
      <c r="QC10" s="75"/>
      <c r="QD10" s="75"/>
      <c r="QE10" s="75"/>
      <c r="QF10" s="75"/>
      <c r="QG10" s="75"/>
      <c r="QH10" s="75"/>
      <c r="QI10" s="75"/>
      <c r="QJ10" s="75"/>
      <c r="QK10" s="75"/>
      <c r="QL10" s="75"/>
      <c r="QM10" s="75"/>
      <c r="QN10" s="75"/>
      <c r="QO10" s="75"/>
      <c r="QP10" s="75"/>
      <c r="QQ10" s="75"/>
      <c r="QR10" s="75"/>
      <c r="QS10" s="75"/>
      <c r="QT10" s="75"/>
      <c r="QU10" s="75"/>
      <c r="QV10" s="75"/>
      <c r="QW10" s="75"/>
      <c r="QX10" s="75"/>
      <c r="QY10" s="75"/>
      <c r="QZ10" s="75"/>
      <c r="RA10" s="75"/>
      <c r="RB10" s="75"/>
      <c r="RC10" s="75"/>
      <c r="RD10" s="75"/>
      <c r="RE10" s="75"/>
      <c r="RF10" s="75"/>
      <c r="RG10" s="75"/>
      <c r="RH10" s="75"/>
      <c r="RI10" s="75"/>
      <c r="RJ10" s="75"/>
      <c r="RK10" s="75"/>
      <c r="RL10" s="75"/>
      <c r="RM10" s="75"/>
      <c r="RN10" s="75"/>
      <c r="RO10" s="75"/>
      <c r="RP10" s="75"/>
      <c r="RQ10" s="75"/>
      <c r="RR10" s="75"/>
      <c r="RS10" s="75"/>
      <c r="RT10" s="75"/>
      <c r="RU10" s="75"/>
      <c r="RV10" s="75"/>
      <c r="RW10" s="75"/>
      <c r="RX10" s="75"/>
      <c r="RY10" s="75"/>
      <c r="RZ10" s="75"/>
      <c r="SA10" s="75"/>
      <c r="SB10" s="75"/>
      <c r="SC10" s="75"/>
      <c r="SD10" s="75"/>
      <c r="SE10" s="75"/>
      <c r="SF10" s="75"/>
      <c r="SG10" s="75"/>
      <c r="SH10" s="75"/>
      <c r="SI10" s="75"/>
      <c r="SJ10" s="75"/>
      <c r="SK10" s="75"/>
      <c r="SL10" s="75"/>
      <c r="SM10" s="75"/>
      <c r="SN10" s="75"/>
      <c r="SO10" s="75"/>
      <c r="SP10" s="75"/>
      <c r="SQ10" s="75"/>
      <c r="SR10" s="75"/>
      <c r="SS10" s="75"/>
      <c r="ST10" s="75"/>
      <c r="SU10" s="75"/>
      <c r="SV10" s="75"/>
      <c r="SW10" s="75"/>
      <c r="SX10" s="75"/>
      <c r="SY10" s="75"/>
      <c r="SZ10" s="75"/>
      <c r="TA10" s="75"/>
      <c r="TB10" s="75"/>
      <c r="TC10" s="75"/>
      <c r="TD10" s="75"/>
      <c r="TE10" s="75"/>
      <c r="TF10" s="75"/>
      <c r="TG10" s="75"/>
      <c r="TH10" s="75"/>
      <c r="TI10" s="75"/>
      <c r="TJ10" s="75"/>
      <c r="TK10" s="75"/>
      <c r="TL10" s="75"/>
      <c r="TM10" s="75"/>
      <c r="TN10" s="75"/>
      <c r="TO10" s="75"/>
      <c r="TP10" s="75"/>
      <c r="TQ10" s="75"/>
      <c r="TR10" s="75"/>
      <c r="TS10" s="75"/>
      <c r="TT10" s="75"/>
      <c r="TU10" s="75"/>
      <c r="TV10" s="75"/>
      <c r="TW10" s="75"/>
      <c r="TX10" s="75"/>
      <c r="TY10" s="75"/>
      <c r="TZ10" s="75"/>
      <c r="UA10" s="75"/>
      <c r="UB10" s="75"/>
      <c r="UC10" s="75"/>
      <c r="UD10" s="75"/>
      <c r="UE10" s="75"/>
      <c r="UF10" s="75"/>
      <c r="UG10" s="75"/>
      <c r="UH10" s="75"/>
      <c r="UI10" s="75"/>
      <c r="UJ10" s="75"/>
      <c r="UK10" s="75"/>
      <c r="UL10" s="75"/>
      <c r="UM10" s="75"/>
      <c r="UN10" s="75"/>
      <c r="UO10" s="75"/>
      <c r="UP10" s="75"/>
      <c r="UQ10" s="75"/>
      <c r="UR10" s="75"/>
      <c r="US10" s="75"/>
      <c r="UT10" s="75"/>
      <c r="UU10" s="75"/>
      <c r="UV10" s="75"/>
      <c r="UW10" s="75"/>
      <c r="UX10" s="75"/>
      <c r="UY10" s="75"/>
      <c r="UZ10" s="75"/>
      <c r="VA10" s="75"/>
      <c r="VB10" s="75"/>
      <c r="VC10" s="75"/>
      <c r="VD10" s="75"/>
      <c r="VE10" s="75"/>
      <c r="VF10" s="75"/>
      <c r="VG10" s="75"/>
      <c r="VH10" s="75"/>
      <c r="VI10" s="75"/>
      <c r="VJ10" s="75"/>
      <c r="VK10" s="75"/>
      <c r="VL10" s="75"/>
      <c r="VM10" s="75"/>
      <c r="VN10" s="75"/>
      <c r="VO10" s="75"/>
      <c r="VP10" s="75"/>
      <c r="VQ10" s="75"/>
      <c r="VR10" s="75"/>
      <c r="VS10" s="75"/>
      <c r="VT10" s="75"/>
      <c r="VU10" s="75"/>
      <c r="VV10" s="75"/>
      <c r="VW10" s="75"/>
      <c r="VX10" s="75"/>
      <c r="VY10" s="75"/>
      <c r="VZ10" s="75"/>
      <c r="WA10" s="75"/>
      <c r="WB10" s="75"/>
      <c r="WC10" s="75"/>
      <c r="WD10" s="75"/>
      <c r="WE10" s="75"/>
      <c r="WF10" s="75"/>
      <c r="WG10" s="75"/>
      <c r="WH10" s="75"/>
      <c r="WI10" s="75"/>
      <c r="WJ10" s="75"/>
      <c r="WK10" s="75"/>
      <c r="WL10" s="75"/>
      <c r="WM10" s="75"/>
      <c r="WN10" s="75"/>
      <c r="WO10" s="75"/>
      <c r="WP10" s="304"/>
    </row>
    <row r="11" spans="1:614" s="66" customFormat="1" ht="14.4">
      <c r="A11" s="75"/>
      <c r="B11" s="1431" t="s">
        <v>52</v>
      </c>
      <c r="C11" s="1394"/>
      <c r="D11" s="1395"/>
      <c r="E11" s="1376" t="s">
        <v>359</v>
      </c>
      <c r="F11" s="1376">
        <v>7</v>
      </c>
      <c r="G11" s="1286">
        <f t="shared" si="0"/>
        <v>7.8046250483426338E-2</v>
      </c>
      <c r="H11" s="1432" t="s">
        <v>30</v>
      </c>
      <c r="I11" s="1433">
        <v>198</v>
      </c>
      <c r="J11" s="1372">
        <v>424</v>
      </c>
      <c r="K11" s="1377">
        <v>108.5</v>
      </c>
      <c r="L11" s="1398">
        <v>108.5</v>
      </c>
      <c r="M11" s="1217">
        <f t="shared" si="4"/>
        <v>0</v>
      </c>
      <c r="N11" s="1216">
        <f t="shared" si="5"/>
        <v>83952</v>
      </c>
      <c r="O11" s="1217"/>
      <c r="P11" s="1221"/>
      <c r="Q11" s="1221"/>
      <c r="R11" s="1221"/>
      <c r="S11" s="1221">
        <f t="shared" si="6"/>
        <v>21483</v>
      </c>
      <c r="T11" s="1221">
        <v>0</v>
      </c>
      <c r="U11" s="1221"/>
      <c r="V11" s="1221"/>
      <c r="W11" s="1300">
        <v>0</v>
      </c>
      <c r="X11" s="1221"/>
      <c r="Y11" s="1221"/>
      <c r="Z11" s="1221">
        <f t="shared" si="1"/>
        <v>0</v>
      </c>
      <c r="AA11" s="1218">
        <f t="shared" si="2"/>
        <v>0.36408794225651142</v>
      </c>
      <c r="AB11" s="1221">
        <f t="shared" si="3"/>
        <v>30565.910928318648</v>
      </c>
      <c r="AC11" s="1286" t="str">
        <f t="shared" si="7"/>
        <v/>
      </c>
      <c r="AD11" s="1326" t="str">
        <f t="shared" si="8"/>
        <v/>
      </c>
      <c r="AE11" s="75"/>
      <c r="AF11" s="75"/>
      <c r="AG11" s="73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75"/>
      <c r="JP11" s="75"/>
      <c r="JQ11" s="75"/>
      <c r="JR11" s="75"/>
      <c r="JS11" s="75"/>
      <c r="JT11" s="75"/>
      <c r="JU11" s="75"/>
      <c r="JV11" s="75"/>
      <c r="JW11" s="75"/>
      <c r="JX11" s="75"/>
      <c r="JY11" s="75"/>
      <c r="JZ11" s="75"/>
      <c r="KA11" s="75"/>
      <c r="KB11" s="75"/>
      <c r="KC11" s="75"/>
      <c r="KD11" s="75"/>
      <c r="KE11" s="75"/>
      <c r="KF11" s="75"/>
      <c r="KG11" s="75"/>
      <c r="KH11" s="75"/>
      <c r="KI11" s="75"/>
      <c r="KJ11" s="75"/>
      <c r="KK11" s="75"/>
      <c r="KL11" s="75"/>
      <c r="KM11" s="75"/>
      <c r="KN11" s="75"/>
      <c r="KO11" s="75"/>
      <c r="KP11" s="75"/>
      <c r="KQ11" s="75"/>
      <c r="KR11" s="75"/>
      <c r="KS11" s="75"/>
      <c r="KT11" s="75"/>
      <c r="KU11" s="75"/>
      <c r="KV11" s="75"/>
      <c r="KW11" s="75"/>
      <c r="KX11" s="75"/>
      <c r="KY11" s="75"/>
      <c r="KZ11" s="75"/>
      <c r="LA11" s="75"/>
      <c r="LB11" s="75"/>
      <c r="LC11" s="75"/>
      <c r="LD11" s="75"/>
      <c r="LE11" s="75"/>
      <c r="LF11" s="75"/>
      <c r="LG11" s="75"/>
      <c r="LH11" s="75"/>
      <c r="LI11" s="75"/>
      <c r="LJ11" s="75"/>
      <c r="LK11" s="75"/>
      <c r="LL11" s="75"/>
      <c r="LM11" s="75"/>
      <c r="LN11" s="75"/>
      <c r="LO11" s="75"/>
      <c r="LP11" s="75"/>
      <c r="LQ11" s="75"/>
      <c r="LR11" s="75"/>
      <c r="LS11" s="75"/>
      <c r="LT11" s="75"/>
      <c r="LU11" s="75"/>
      <c r="LV11" s="75"/>
      <c r="LW11" s="75"/>
      <c r="LX11" s="75"/>
      <c r="LY11" s="75"/>
      <c r="LZ11" s="75"/>
      <c r="MA11" s="75"/>
      <c r="MB11" s="75"/>
      <c r="MC11" s="75"/>
      <c r="MD11" s="75"/>
      <c r="ME11" s="75"/>
      <c r="MF11" s="75"/>
      <c r="MG11" s="75"/>
      <c r="MH11" s="75"/>
      <c r="MI11" s="75"/>
      <c r="MJ11" s="75"/>
      <c r="MK11" s="75"/>
      <c r="ML11" s="75"/>
      <c r="MM11" s="75"/>
      <c r="MN11" s="75"/>
      <c r="MO11" s="75"/>
      <c r="MP11" s="75"/>
      <c r="MQ11" s="75"/>
      <c r="MR11" s="75"/>
      <c r="MS11" s="75"/>
      <c r="MT11" s="75"/>
      <c r="MU11" s="75"/>
      <c r="MV11" s="75"/>
      <c r="MW11" s="75"/>
      <c r="MX11" s="75"/>
      <c r="MY11" s="75"/>
      <c r="MZ11" s="75"/>
      <c r="NA11" s="75"/>
      <c r="NB11" s="75"/>
      <c r="NC11" s="75"/>
      <c r="ND11" s="75"/>
      <c r="NE11" s="75"/>
      <c r="NF11" s="75"/>
      <c r="NG11" s="75"/>
      <c r="NH11" s="75"/>
      <c r="NI11" s="75"/>
      <c r="NJ11" s="75"/>
      <c r="NK11" s="75"/>
      <c r="NL11" s="75"/>
      <c r="NM11" s="75"/>
      <c r="NN11" s="75"/>
      <c r="NO11" s="75"/>
      <c r="NP11" s="75"/>
      <c r="NQ11" s="75"/>
      <c r="NR11" s="75"/>
      <c r="NS11" s="75"/>
      <c r="NT11" s="75"/>
      <c r="NU11" s="75"/>
      <c r="NV11" s="75"/>
      <c r="NW11" s="75"/>
      <c r="NX11" s="75"/>
      <c r="NY11" s="75"/>
      <c r="NZ11" s="75"/>
      <c r="OA11" s="75"/>
      <c r="OB11" s="75"/>
      <c r="OC11" s="75"/>
      <c r="OD11" s="75"/>
      <c r="OE11" s="75"/>
      <c r="OF11" s="75"/>
      <c r="OG11" s="75"/>
      <c r="OH11" s="75"/>
      <c r="OI11" s="75"/>
      <c r="OJ11" s="75"/>
      <c r="OK11" s="75"/>
      <c r="OL11" s="75"/>
      <c r="OM11" s="75"/>
      <c r="ON11" s="75"/>
      <c r="OO11" s="75"/>
      <c r="OP11" s="75"/>
      <c r="OQ11" s="75"/>
      <c r="OR11" s="75"/>
      <c r="OS11" s="75"/>
      <c r="OT11" s="75"/>
      <c r="OU11" s="75"/>
      <c r="OV11" s="75"/>
      <c r="OW11" s="75"/>
      <c r="OX11" s="75"/>
      <c r="OY11" s="75"/>
      <c r="OZ11" s="75"/>
      <c r="PA11" s="75"/>
      <c r="PB11" s="75"/>
      <c r="PC11" s="75"/>
      <c r="PD11" s="75"/>
      <c r="PE11" s="75"/>
      <c r="PF11" s="75"/>
      <c r="PG11" s="75"/>
      <c r="PH11" s="75"/>
      <c r="PI11" s="75"/>
      <c r="PJ11" s="75"/>
      <c r="PK11" s="75"/>
      <c r="PL11" s="75"/>
      <c r="PM11" s="75"/>
      <c r="PN11" s="75"/>
      <c r="PO11" s="75"/>
      <c r="PP11" s="75"/>
      <c r="PQ11" s="75"/>
      <c r="PR11" s="75"/>
      <c r="PS11" s="75"/>
      <c r="PT11" s="75"/>
      <c r="PU11" s="75"/>
      <c r="PV11" s="75"/>
      <c r="PW11" s="75"/>
      <c r="PX11" s="75"/>
      <c r="PY11" s="75"/>
      <c r="PZ11" s="75"/>
      <c r="QA11" s="75"/>
      <c r="QB11" s="75"/>
      <c r="QC11" s="75"/>
      <c r="QD11" s="75"/>
      <c r="QE11" s="75"/>
      <c r="QF11" s="75"/>
      <c r="QG11" s="75"/>
      <c r="QH11" s="75"/>
      <c r="QI11" s="75"/>
      <c r="QJ11" s="75"/>
      <c r="QK11" s="75"/>
      <c r="QL11" s="75"/>
      <c r="QM11" s="75"/>
      <c r="QN11" s="75"/>
      <c r="QO11" s="75"/>
      <c r="QP11" s="75"/>
      <c r="QQ11" s="75"/>
      <c r="QR11" s="75"/>
      <c r="QS11" s="75"/>
      <c r="QT11" s="75"/>
      <c r="QU11" s="75"/>
      <c r="QV11" s="75"/>
      <c r="QW11" s="75"/>
      <c r="QX11" s="75"/>
      <c r="QY11" s="75"/>
      <c r="QZ11" s="75"/>
      <c r="RA11" s="75"/>
      <c r="RB11" s="75"/>
      <c r="RC11" s="75"/>
      <c r="RD11" s="75"/>
      <c r="RE11" s="75"/>
      <c r="RF11" s="75"/>
      <c r="RG11" s="75"/>
      <c r="RH11" s="75"/>
      <c r="RI11" s="75"/>
      <c r="RJ11" s="75"/>
      <c r="RK11" s="75"/>
      <c r="RL11" s="75"/>
      <c r="RM11" s="75"/>
      <c r="RN11" s="75"/>
      <c r="RO11" s="75"/>
      <c r="RP11" s="75"/>
      <c r="RQ11" s="75"/>
      <c r="RR11" s="75"/>
      <c r="RS11" s="75"/>
      <c r="RT11" s="75"/>
      <c r="RU11" s="75"/>
      <c r="RV11" s="75"/>
      <c r="RW11" s="75"/>
      <c r="RX11" s="75"/>
      <c r="RY11" s="75"/>
      <c r="RZ11" s="75"/>
      <c r="SA11" s="75"/>
      <c r="SB11" s="75"/>
      <c r="SC11" s="75"/>
      <c r="SD11" s="75"/>
      <c r="SE11" s="75"/>
      <c r="SF11" s="75"/>
      <c r="SG11" s="75"/>
      <c r="SH11" s="75"/>
      <c r="SI11" s="75"/>
      <c r="SJ11" s="75"/>
      <c r="SK11" s="75"/>
      <c r="SL11" s="75"/>
      <c r="SM11" s="75"/>
      <c r="SN11" s="75"/>
      <c r="SO11" s="75"/>
      <c r="SP11" s="75"/>
      <c r="SQ11" s="75"/>
      <c r="SR11" s="75"/>
      <c r="SS11" s="75"/>
      <c r="ST11" s="75"/>
      <c r="SU11" s="75"/>
      <c r="SV11" s="75"/>
      <c r="SW11" s="75"/>
      <c r="SX11" s="75"/>
      <c r="SY11" s="75"/>
      <c r="SZ11" s="75"/>
      <c r="TA11" s="75"/>
      <c r="TB11" s="75"/>
      <c r="TC11" s="75"/>
      <c r="TD11" s="75"/>
      <c r="TE11" s="75"/>
      <c r="TF11" s="75"/>
      <c r="TG11" s="75"/>
      <c r="TH11" s="75"/>
      <c r="TI11" s="75"/>
      <c r="TJ11" s="75"/>
      <c r="TK11" s="75"/>
      <c r="TL11" s="75"/>
      <c r="TM11" s="75"/>
      <c r="TN11" s="75"/>
      <c r="TO11" s="75"/>
      <c r="TP11" s="75"/>
      <c r="TQ11" s="75"/>
      <c r="TR11" s="75"/>
      <c r="TS11" s="75"/>
      <c r="TT11" s="75"/>
      <c r="TU11" s="75"/>
      <c r="TV11" s="75"/>
      <c r="TW11" s="75"/>
      <c r="TX11" s="75"/>
      <c r="TY11" s="75"/>
      <c r="TZ11" s="75"/>
      <c r="UA11" s="75"/>
      <c r="UB11" s="75"/>
      <c r="UC11" s="75"/>
      <c r="UD11" s="75"/>
      <c r="UE11" s="75"/>
      <c r="UF11" s="75"/>
      <c r="UG11" s="75"/>
      <c r="UH11" s="75"/>
      <c r="UI11" s="75"/>
      <c r="UJ11" s="75"/>
      <c r="UK11" s="75"/>
      <c r="UL11" s="75"/>
      <c r="UM11" s="75"/>
      <c r="UN11" s="75"/>
      <c r="UO11" s="75"/>
      <c r="UP11" s="75"/>
      <c r="UQ11" s="75"/>
      <c r="UR11" s="75"/>
      <c r="US11" s="75"/>
      <c r="UT11" s="75"/>
      <c r="UU11" s="75"/>
      <c r="UV11" s="75"/>
      <c r="UW11" s="75"/>
      <c r="UX11" s="75"/>
      <c r="UY11" s="75"/>
      <c r="UZ11" s="75"/>
      <c r="VA11" s="75"/>
      <c r="VB11" s="75"/>
      <c r="VC11" s="75"/>
      <c r="VD11" s="75"/>
      <c r="VE11" s="75"/>
      <c r="VF11" s="75"/>
      <c r="VG11" s="75"/>
      <c r="VH11" s="75"/>
      <c r="VI11" s="75"/>
      <c r="VJ11" s="75"/>
      <c r="VK11" s="75"/>
      <c r="VL11" s="75"/>
      <c r="VM11" s="75"/>
      <c r="VN11" s="75"/>
      <c r="VO11" s="75"/>
      <c r="VP11" s="75"/>
      <c r="VQ11" s="75"/>
      <c r="VR11" s="75"/>
      <c r="VS11" s="75"/>
      <c r="VT11" s="75"/>
      <c r="VU11" s="75"/>
      <c r="VV11" s="75"/>
      <c r="VW11" s="75"/>
      <c r="VX11" s="75"/>
      <c r="VY11" s="75"/>
      <c r="VZ11" s="75"/>
      <c r="WA11" s="75"/>
      <c r="WB11" s="75"/>
      <c r="WC11" s="75"/>
      <c r="WD11" s="75"/>
      <c r="WE11" s="75"/>
      <c r="WF11" s="75"/>
      <c r="WG11" s="75"/>
      <c r="WH11" s="75"/>
      <c r="WI11" s="75"/>
      <c r="WJ11" s="75"/>
      <c r="WK11" s="75"/>
      <c r="WL11" s="75"/>
      <c r="WM11" s="75"/>
      <c r="WN11" s="75"/>
      <c r="WO11" s="75"/>
      <c r="WP11" s="304"/>
    </row>
    <row r="12" spans="1:614" s="66" customFormat="1" ht="14.4">
      <c r="A12" s="75"/>
      <c r="B12" s="1431" t="s">
        <v>52</v>
      </c>
      <c r="C12" s="1394"/>
      <c r="D12" s="1395"/>
      <c r="E12" s="1376" t="s">
        <v>362</v>
      </c>
      <c r="F12" s="1376">
        <v>10</v>
      </c>
      <c r="G12" s="1286">
        <f t="shared" si="0"/>
        <v>6.1419534735954864E-2</v>
      </c>
      <c r="H12" s="1432" t="s">
        <v>29</v>
      </c>
      <c r="I12" s="1433">
        <v>449</v>
      </c>
      <c r="J12" s="1372">
        <v>103</v>
      </c>
      <c r="K12" s="1377">
        <v>10</v>
      </c>
      <c r="L12" s="1398">
        <v>10</v>
      </c>
      <c r="M12" s="1217">
        <f t="shared" si="4"/>
        <v>0</v>
      </c>
      <c r="N12" s="1216">
        <f t="shared" si="5"/>
        <v>46247</v>
      </c>
      <c r="O12" s="1217"/>
      <c r="P12" s="1221"/>
      <c r="Q12" s="1221"/>
      <c r="R12" s="1221"/>
      <c r="S12" s="1221">
        <f t="shared" si="6"/>
        <v>4490</v>
      </c>
      <c r="T12" s="1221">
        <v>0</v>
      </c>
      <c r="U12" s="1221"/>
      <c r="V12" s="1221"/>
      <c r="W12" s="1300">
        <v>8.2669999999999995</v>
      </c>
      <c r="X12" s="1221"/>
      <c r="Y12" s="1221"/>
      <c r="Z12" s="1221">
        <f t="shared" si="1"/>
        <v>25133.294878803696</v>
      </c>
      <c r="AA12" s="1218">
        <f t="shared" si="2"/>
        <v>0.57147584509150195</v>
      </c>
      <c r="AB12" s="1221">
        <f t="shared" si="3"/>
        <v>26429.04340794669</v>
      </c>
      <c r="AC12" s="1286" t="str">
        <f t="shared" si="7"/>
        <v/>
      </c>
      <c r="AD12" s="1326" t="str">
        <f t="shared" si="8"/>
        <v/>
      </c>
      <c r="AE12" s="75"/>
      <c r="AF12" s="75"/>
      <c r="AG12" s="73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75"/>
      <c r="JP12" s="75"/>
      <c r="JQ12" s="75"/>
      <c r="JR12" s="75"/>
      <c r="JS12" s="75"/>
      <c r="JT12" s="75"/>
      <c r="JU12" s="75"/>
      <c r="JV12" s="75"/>
      <c r="JW12" s="75"/>
      <c r="JX12" s="75"/>
      <c r="JY12" s="75"/>
      <c r="JZ12" s="75"/>
      <c r="KA12" s="75"/>
      <c r="KB12" s="75"/>
      <c r="KC12" s="75"/>
      <c r="KD12" s="75"/>
      <c r="KE12" s="75"/>
      <c r="KF12" s="75"/>
      <c r="KG12" s="75"/>
      <c r="KH12" s="75"/>
      <c r="KI12" s="75"/>
      <c r="KJ12" s="75"/>
      <c r="KK12" s="75"/>
      <c r="KL12" s="75"/>
      <c r="KM12" s="75"/>
      <c r="KN12" s="75"/>
      <c r="KO12" s="75"/>
      <c r="KP12" s="75"/>
      <c r="KQ12" s="75"/>
      <c r="KR12" s="75"/>
      <c r="KS12" s="75"/>
      <c r="KT12" s="75"/>
      <c r="KU12" s="75"/>
      <c r="KV12" s="75"/>
      <c r="KW12" s="75"/>
      <c r="KX12" s="75"/>
      <c r="KY12" s="75"/>
      <c r="KZ12" s="75"/>
      <c r="LA12" s="75"/>
      <c r="LB12" s="75"/>
      <c r="LC12" s="75"/>
      <c r="LD12" s="75"/>
      <c r="LE12" s="75"/>
      <c r="LF12" s="75"/>
      <c r="LG12" s="75"/>
      <c r="LH12" s="75"/>
      <c r="LI12" s="75"/>
      <c r="LJ12" s="75"/>
      <c r="LK12" s="75"/>
      <c r="LL12" s="75"/>
      <c r="LM12" s="75"/>
      <c r="LN12" s="75"/>
      <c r="LO12" s="75"/>
      <c r="LP12" s="75"/>
      <c r="LQ12" s="75"/>
      <c r="LR12" s="75"/>
      <c r="LS12" s="75"/>
      <c r="LT12" s="75"/>
      <c r="LU12" s="75"/>
      <c r="LV12" s="75"/>
      <c r="LW12" s="75"/>
      <c r="LX12" s="75"/>
      <c r="LY12" s="75"/>
      <c r="LZ12" s="75"/>
      <c r="MA12" s="75"/>
      <c r="MB12" s="75"/>
      <c r="MC12" s="75"/>
      <c r="MD12" s="75"/>
      <c r="ME12" s="75"/>
      <c r="MF12" s="75"/>
      <c r="MG12" s="75"/>
      <c r="MH12" s="75"/>
      <c r="MI12" s="75"/>
      <c r="MJ12" s="75"/>
      <c r="MK12" s="75"/>
      <c r="ML12" s="75"/>
      <c r="MM12" s="75"/>
      <c r="MN12" s="75"/>
      <c r="MO12" s="75"/>
      <c r="MP12" s="75"/>
      <c r="MQ12" s="75"/>
      <c r="MR12" s="75"/>
      <c r="MS12" s="75"/>
      <c r="MT12" s="75"/>
      <c r="MU12" s="75"/>
      <c r="MV12" s="75"/>
      <c r="MW12" s="75"/>
      <c r="MX12" s="75"/>
      <c r="MY12" s="75"/>
      <c r="MZ12" s="75"/>
      <c r="NA12" s="75"/>
      <c r="NB12" s="75"/>
      <c r="NC12" s="75"/>
      <c r="ND12" s="75"/>
      <c r="NE12" s="75"/>
      <c r="NF12" s="75"/>
      <c r="NG12" s="75"/>
      <c r="NH12" s="75"/>
      <c r="NI12" s="75"/>
      <c r="NJ12" s="75"/>
      <c r="NK12" s="75"/>
      <c r="NL12" s="75"/>
      <c r="NM12" s="75"/>
      <c r="NN12" s="75"/>
      <c r="NO12" s="75"/>
      <c r="NP12" s="75"/>
      <c r="NQ12" s="75"/>
      <c r="NR12" s="75"/>
      <c r="NS12" s="75"/>
      <c r="NT12" s="75"/>
      <c r="NU12" s="75"/>
      <c r="NV12" s="75"/>
      <c r="NW12" s="75"/>
      <c r="NX12" s="75"/>
      <c r="NY12" s="75"/>
      <c r="NZ12" s="75"/>
      <c r="OA12" s="75"/>
      <c r="OB12" s="75"/>
      <c r="OC12" s="75"/>
      <c r="OD12" s="75"/>
      <c r="OE12" s="75"/>
      <c r="OF12" s="75"/>
      <c r="OG12" s="75"/>
      <c r="OH12" s="75"/>
      <c r="OI12" s="75"/>
      <c r="OJ12" s="75"/>
      <c r="OK12" s="75"/>
      <c r="OL12" s="75"/>
      <c r="OM12" s="75"/>
      <c r="ON12" s="75"/>
      <c r="OO12" s="75"/>
      <c r="OP12" s="75"/>
      <c r="OQ12" s="75"/>
      <c r="OR12" s="75"/>
      <c r="OS12" s="75"/>
      <c r="OT12" s="75"/>
      <c r="OU12" s="75"/>
      <c r="OV12" s="75"/>
      <c r="OW12" s="75"/>
      <c r="OX12" s="75"/>
      <c r="OY12" s="75"/>
      <c r="OZ12" s="75"/>
      <c r="PA12" s="75"/>
      <c r="PB12" s="75"/>
      <c r="PC12" s="75"/>
      <c r="PD12" s="75"/>
      <c r="PE12" s="75"/>
      <c r="PF12" s="75"/>
      <c r="PG12" s="75"/>
      <c r="PH12" s="75"/>
      <c r="PI12" s="75"/>
      <c r="PJ12" s="75"/>
      <c r="PK12" s="75"/>
      <c r="PL12" s="75"/>
      <c r="PM12" s="75"/>
      <c r="PN12" s="75"/>
      <c r="PO12" s="75"/>
      <c r="PP12" s="75"/>
      <c r="PQ12" s="75"/>
      <c r="PR12" s="75"/>
      <c r="PS12" s="75"/>
      <c r="PT12" s="75"/>
      <c r="PU12" s="75"/>
      <c r="PV12" s="75"/>
      <c r="PW12" s="75"/>
      <c r="PX12" s="75"/>
      <c r="PY12" s="75"/>
      <c r="PZ12" s="75"/>
      <c r="QA12" s="75"/>
      <c r="QB12" s="75"/>
      <c r="QC12" s="75"/>
      <c r="QD12" s="75"/>
      <c r="QE12" s="75"/>
      <c r="QF12" s="75"/>
      <c r="QG12" s="75"/>
      <c r="QH12" s="75"/>
      <c r="QI12" s="75"/>
      <c r="QJ12" s="75"/>
      <c r="QK12" s="75"/>
      <c r="QL12" s="75"/>
      <c r="QM12" s="75"/>
      <c r="QN12" s="75"/>
      <c r="QO12" s="75"/>
      <c r="QP12" s="75"/>
      <c r="QQ12" s="75"/>
      <c r="QR12" s="75"/>
      <c r="QS12" s="75"/>
      <c r="QT12" s="75"/>
      <c r="QU12" s="75"/>
      <c r="QV12" s="75"/>
      <c r="QW12" s="75"/>
      <c r="QX12" s="75"/>
      <c r="QY12" s="75"/>
      <c r="QZ12" s="75"/>
      <c r="RA12" s="75"/>
      <c r="RB12" s="75"/>
      <c r="RC12" s="75"/>
      <c r="RD12" s="75"/>
      <c r="RE12" s="75"/>
      <c r="RF12" s="75"/>
      <c r="RG12" s="75"/>
      <c r="RH12" s="75"/>
      <c r="RI12" s="75"/>
      <c r="RJ12" s="75"/>
      <c r="RK12" s="75"/>
      <c r="RL12" s="75"/>
      <c r="RM12" s="75"/>
      <c r="RN12" s="75"/>
      <c r="RO12" s="75"/>
      <c r="RP12" s="75"/>
      <c r="RQ12" s="75"/>
      <c r="RR12" s="75"/>
      <c r="RS12" s="75"/>
      <c r="RT12" s="75"/>
      <c r="RU12" s="75"/>
      <c r="RV12" s="75"/>
      <c r="RW12" s="75"/>
      <c r="RX12" s="75"/>
      <c r="RY12" s="75"/>
      <c r="RZ12" s="75"/>
      <c r="SA12" s="75"/>
      <c r="SB12" s="75"/>
      <c r="SC12" s="75"/>
      <c r="SD12" s="75"/>
      <c r="SE12" s="75"/>
      <c r="SF12" s="75"/>
      <c r="SG12" s="75"/>
      <c r="SH12" s="75"/>
      <c r="SI12" s="75"/>
      <c r="SJ12" s="75"/>
      <c r="SK12" s="75"/>
      <c r="SL12" s="75"/>
      <c r="SM12" s="75"/>
      <c r="SN12" s="75"/>
      <c r="SO12" s="75"/>
      <c r="SP12" s="75"/>
      <c r="SQ12" s="75"/>
      <c r="SR12" s="75"/>
      <c r="SS12" s="75"/>
      <c r="ST12" s="75"/>
      <c r="SU12" s="75"/>
      <c r="SV12" s="75"/>
      <c r="SW12" s="75"/>
      <c r="SX12" s="75"/>
      <c r="SY12" s="75"/>
      <c r="SZ12" s="75"/>
      <c r="TA12" s="75"/>
      <c r="TB12" s="75"/>
      <c r="TC12" s="75"/>
      <c r="TD12" s="75"/>
      <c r="TE12" s="75"/>
      <c r="TF12" s="75"/>
      <c r="TG12" s="75"/>
      <c r="TH12" s="75"/>
      <c r="TI12" s="75"/>
      <c r="TJ12" s="75"/>
      <c r="TK12" s="75"/>
      <c r="TL12" s="75"/>
      <c r="TM12" s="75"/>
      <c r="TN12" s="75"/>
      <c r="TO12" s="75"/>
      <c r="TP12" s="75"/>
      <c r="TQ12" s="75"/>
      <c r="TR12" s="75"/>
      <c r="TS12" s="75"/>
      <c r="TT12" s="75"/>
      <c r="TU12" s="75"/>
      <c r="TV12" s="75"/>
      <c r="TW12" s="75"/>
      <c r="TX12" s="75"/>
      <c r="TY12" s="75"/>
      <c r="TZ12" s="75"/>
      <c r="UA12" s="75"/>
      <c r="UB12" s="75"/>
      <c r="UC12" s="75"/>
      <c r="UD12" s="75"/>
      <c r="UE12" s="75"/>
      <c r="UF12" s="75"/>
      <c r="UG12" s="75"/>
      <c r="UH12" s="75"/>
      <c r="UI12" s="75"/>
      <c r="UJ12" s="75"/>
      <c r="UK12" s="75"/>
      <c r="UL12" s="75"/>
      <c r="UM12" s="75"/>
      <c r="UN12" s="75"/>
      <c r="UO12" s="75"/>
      <c r="UP12" s="75"/>
      <c r="UQ12" s="75"/>
      <c r="UR12" s="75"/>
      <c r="US12" s="75"/>
      <c r="UT12" s="75"/>
      <c r="UU12" s="75"/>
      <c r="UV12" s="75"/>
      <c r="UW12" s="75"/>
      <c r="UX12" s="75"/>
      <c r="UY12" s="75"/>
      <c r="UZ12" s="75"/>
      <c r="VA12" s="75"/>
      <c r="VB12" s="75"/>
      <c r="VC12" s="75"/>
      <c r="VD12" s="75"/>
      <c r="VE12" s="75"/>
      <c r="VF12" s="75"/>
      <c r="VG12" s="75"/>
      <c r="VH12" s="75"/>
      <c r="VI12" s="75"/>
      <c r="VJ12" s="75"/>
      <c r="VK12" s="75"/>
      <c r="VL12" s="75"/>
      <c r="VM12" s="75"/>
      <c r="VN12" s="75"/>
      <c r="VO12" s="75"/>
      <c r="VP12" s="75"/>
      <c r="VQ12" s="75"/>
      <c r="VR12" s="75"/>
      <c r="VS12" s="75"/>
      <c r="VT12" s="75"/>
      <c r="VU12" s="75"/>
      <c r="VV12" s="75"/>
      <c r="VW12" s="75"/>
      <c r="VX12" s="75"/>
      <c r="VY12" s="75"/>
      <c r="VZ12" s="75"/>
      <c r="WA12" s="75"/>
      <c r="WB12" s="75"/>
      <c r="WC12" s="75"/>
      <c r="WD12" s="75"/>
      <c r="WE12" s="75"/>
      <c r="WF12" s="75"/>
      <c r="WG12" s="75"/>
      <c r="WH12" s="75"/>
      <c r="WI12" s="75"/>
      <c r="WJ12" s="75"/>
      <c r="WK12" s="75"/>
      <c r="WL12" s="75"/>
      <c r="WM12" s="75"/>
      <c r="WN12" s="75"/>
      <c r="WO12" s="75"/>
      <c r="WP12" s="304"/>
    </row>
    <row r="13" spans="1:614" s="66" customFormat="1" ht="14.4">
      <c r="A13" s="75"/>
      <c r="B13" s="1431" t="s">
        <v>52</v>
      </c>
      <c r="C13" s="1394"/>
      <c r="D13" s="1395"/>
      <c r="E13" s="1376" t="s">
        <v>360</v>
      </c>
      <c r="F13" s="1376">
        <v>14</v>
      </c>
      <c r="G13" s="1286">
        <f t="shared" si="0"/>
        <v>0.32455310890473055</v>
      </c>
      <c r="H13" s="1432" t="s">
        <v>30</v>
      </c>
      <c r="I13" s="1433">
        <v>302</v>
      </c>
      <c r="J13" s="1372">
        <v>578</v>
      </c>
      <c r="K13" s="1377">
        <v>0</v>
      </c>
      <c r="L13" s="1398">
        <v>0</v>
      </c>
      <c r="M13" s="1217">
        <f t="shared" si="4"/>
        <v>0</v>
      </c>
      <c r="N13" s="1216">
        <f t="shared" si="5"/>
        <v>174556</v>
      </c>
      <c r="O13" s="1217"/>
      <c r="P13" s="1221"/>
      <c r="Q13" s="1221"/>
      <c r="R13" s="1221"/>
      <c r="S13" s="1221">
        <f t="shared" si="6"/>
        <v>0</v>
      </c>
      <c r="T13" s="1221">
        <v>0</v>
      </c>
      <c r="U13" s="1221"/>
      <c r="V13" s="1221"/>
      <c r="W13" s="1300">
        <v>0</v>
      </c>
      <c r="X13" s="1221"/>
      <c r="Y13" s="1221"/>
      <c r="Z13" s="1221">
        <f t="shared" si="1"/>
        <v>0</v>
      </c>
      <c r="AA13" s="1218">
        <f t="shared" si="2"/>
        <v>0.63814851871799039</v>
      </c>
      <c r="AB13" s="1221">
        <f t="shared" si="3"/>
        <v>111392.65283333753</v>
      </c>
      <c r="AC13" s="1286" t="str">
        <f t="shared" si="7"/>
        <v/>
      </c>
      <c r="AD13" s="1326" t="str">
        <f t="shared" si="8"/>
        <v/>
      </c>
      <c r="AE13" s="75"/>
      <c r="AF13" s="75"/>
      <c r="AG13" s="73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/>
      <c r="CK13" s="75"/>
      <c r="CL13" s="75"/>
      <c r="CM13" s="75"/>
      <c r="CN13" s="75"/>
      <c r="CO13" s="75"/>
      <c r="CP13" s="75"/>
      <c r="CQ13" s="75"/>
      <c r="CR13" s="75"/>
      <c r="CS13" s="75"/>
      <c r="CT13" s="75"/>
      <c r="CU13" s="75"/>
      <c r="CV13" s="75"/>
      <c r="CW13" s="75"/>
      <c r="CX13" s="75"/>
      <c r="CY13" s="75"/>
      <c r="CZ13" s="75"/>
      <c r="DA13" s="75"/>
      <c r="DB13" s="75"/>
      <c r="DC13" s="75"/>
      <c r="DD13" s="75"/>
      <c r="DE13" s="75"/>
      <c r="DF13" s="75"/>
      <c r="DG13" s="75"/>
      <c r="DH13" s="75"/>
      <c r="DI13" s="75"/>
      <c r="DJ13" s="75"/>
      <c r="DK13" s="75"/>
      <c r="DL13" s="75"/>
      <c r="DM13" s="75"/>
      <c r="DN13" s="75"/>
      <c r="DO13" s="75"/>
      <c r="DP13" s="75"/>
      <c r="DQ13" s="75"/>
      <c r="DR13" s="75"/>
      <c r="DS13" s="75"/>
      <c r="DT13" s="75"/>
      <c r="DU13" s="75"/>
      <c r="DV13" s="75"/>
      <c r="DW13" s="75"/>
      <c r="DX13" s="75"/>
      <c r="DY13" s="75"/>
      <c r="DZ13" s="75"/>
      <c r="EA13" s="75"/>
      <c r="EB13" s="75"/>
      <c r="EC13" s="75"/>
      <c r="ED13" s="75"/>
      <c r="EE13" s="75"/>
      <c r="EF13" s="75"/>
      <c r="EG13" s="75"/>
      <c r="EH13" s="75"/>
      <c r="EI13" s="75"/>
      <c r="EJ13" s="75"/>
      <c r="EK13" s="75"/>
      <c r="EL13" s="75"/>
      <c r="EM13" s="75"/>
      <c r="EN13" s="75"/>
      <c r="EO13" s="75"/>
      <c r="EP13" s="75"/>
      <c r="EQ13" s="75"/>
      <c r="ER13" s="75"/>
      <c r="ES13" s="75"/>
      <c r="ET13" s="75"/>
      <c r="EU13" s="75"/>
      <c r="EV13" s="75"/>
      <c r="EW13" s="75"/>
      <c r="EX13" s="75"/>
      <c r="EY13" s="75"/>
      <c r="EZ13" s="75"/>
      <c r="FA13" s="75"/>
      <c r="FB13" s="75"/>
      <c r="FC13" s="75"/>
      <c r="FD13" s="75"/>
      <c r="FE13" s="75"/>
      <c r="FF13" s="75"/>
      <c r="FG13" s="75"/>
      <c r="FH13" s="75"/>
      <c r="FI13" s="75"/>
      <c r="FJ13" s="75"/>
      <c r="FK13" s="75"/>
      <c r="FL13" s="75"/>
      <c r="FM13" s="75"/>
      <c r="FN13" s="75"/>
      <c r="FO13" s="75"/>
      <c r="FP13" s="75"/>
      <c r="FQ13" s="75"/>
      <c r="FR13" s="75"/>
      <c r="FS13" s="75"/>
      <c r="FT13" s="75"/>
      <c r="FU13" s="75"/>
      <c r="FV13" s="75"/>
      <c r="FW13" s="75"/>
      <c r="FX13" s="75"/>
      <c r="FY13" s="75"/>
      <c r="FZ13" s="75"/>
      <c r="GA13" s="75"/>
      <c r="GB13" s="75"/>
      <c r="GC13" s="75"/>
      <c r="GD13" s="75"/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/>
      <c r="GR13" s="75"/>
      <c r="GS13" s="75"/>
      <c r="GT13" s="75"/>
      <c r="GU13" s="75"/>
      <c r="GV13" s="75"/>
      <c r="GW13" s="75"/>
      <c r="GX13" s="75"/>
      <c r="GY13" s="75"/>
      <c r="GZ13" s="75"/>
      <c r="HA13" s="75"/>
      <c r="HB13" s="75"/>
      <c r="HC13" s="75"/>
      <c r="HD13" s="75"/>
      <c r="HE13" s="75"/>
      <c r="HF13" s="75"/>
      <c r="HG13" s="75"/>
      <c r="HH13" s="75"/>
      <c r="HI13" s="75"/>
      <c r="HJ13" s="75"/>
      <c r="HK13" s="75"/>
      <c r="HL13" s="75"/>
      <c r="HM13" s="75"/>
      <c r="HN13" s="75"/>
      <c r="HO13" s="75"/>
      <c r="HP13" s="75"/>
      <c r="HQ13" s="75"/>
      <c r="HR13" s="75"/>
      <c r="HS13" s="75"/>
      <c r="HT13" s="75"/>
      <c r="HU13" s="75"/>
      <c r="HV13" s="75"/>
      <c r="HW13" s="75"/>
      <c r="HX13" s="75"/>
      <c r="HY13" s="75"/>
      <c r="HZ13" s="75"/>
      <c r="IA13" s="75"/>
      <c r="IB13" s="75"/>
      <c r="IC13" s="75"/>
      <c r="ID13" s="75"/>
      <c r="IE13" s="75"/>
      <c r="IF13" s="75"/>
      <c r="IG13" s="75"/>
      <c r="IH13" s="75"/>
      <c r="II13" s="75"/>
      <c r="IJ13" s="75"/>
      <c r="IK13" s="75"/>
      <c r="IL13" s="75"/>
      <c r="IM13" s="75"/>
      <c r="IN13" s="75"/>
      <c r="IO13" s="75"/>
      <c r="IP13" s="75"/>
      <c r="IQ13" s="75"/>
      <c r="IR13" s="75"/>
      <c r="IS13" s="75"/>
      <c r="IT13" s="75"/>
      <c r="IU13" s="75"/>
      <c r="IV13" s="75"/>
      <c r="IW13" s="75"/>
      <c r="IX13" s="75"/>
      <c r="IY13" s="75"/>
      <c r="IZ13" s="75"/>
      <c r="JA13" s="75"/>
      <c r="JB13" s="75"/>
      <c r="JC13" s="75"/>
      <c r="JD13" s="75"/>
      <c r="JE13" s="75"/>
      <c r="JF13" s="75"/>
      <c r="JG13" s="75"/>
      <c r="JH13" s="75"/>
      <c r="JI13" s="75"/>
      <c r="JJ13" s="75"/>
      <c r="JK13" s="75"/>
      <c r="JL13" s="75"/>
      <c r="JM13" s="75"/>
      <c r="JN13" s="75"/>
      <c r="JO13" s="75"/>
      <c r="JP13" s="75"/>
      <c r="JQ13" s="75"/>
      <c r="JR13" s="75"/>
      <c r="JS13" s="75"/>
      <c r="JT13" s="75"/>
      <c r="JU13" s="75"/>
      <c r="JV13" s="75"/>
      <c r="JW13" s="75"/>
      <c r="JX13" s="75"/>
      <c r="JY13" s="75"/>
      <c r="JZ13" s="75"/>
      <c r="KA13" s="75"/>
      <c r="KB13" s="75"/>
      <c r="KC13" s="75"/>
      <c r="KD13" s="75"/>
      <c r="KE13" s="75"/>
      <c r="KF13" s="75"/>
      <c r="KG13" s="75"/>
      <c r="KH13" s="75"/>
      <c r="KI13" s="75"/>
      <c r="KJ13" s="75"/>
      <c r="KK13" s="75"/>
      <c r="KL13" s="75"/>
      <c r="KM13" s="75"/>
      <c r="KN13" s="75"/>
      <c r="KO13" s="75"/>
      <c r="KP13" s="75"/>
      <c r="KQ13" s="75"/>
      <c r="KR13" s="75"/>
      <c r="KS13" s="75"/>
      <c r="KT13" s="75"/>
      <c r="KU13" s="75"/>
      <c r="KV13" s="75"/>
      <c r="KW13" s="75"/>
      <c r="KX13" s="75"/>
      <c r="KY13" s="75"/>
      <c r="KZ13" s="75"/>
      <c r="LA13" s="75"/>
      <c r="LB13" s="75"/>
      <c r="LC13" s="75"/>
      <c r="LD13" s="75"/>
      <c r="LE13" s="75"/>
      <c r="LF13" s="75"/>
      <c r="LG13" s="75"/>
      <c r="LH13" s="75"/>
      <c r="LI13" s="75"/>
      <c r="LJ13" s="75"/>
      <c r="LK13" s="75"/>
      <c r="LL13" s="75"/>
      <c r="LM13" s="75"/>
      <c r="LN13" s="75"/>
      <c r="LO13" s="75"/>
      <c r="LP13" s="75"/>
      <c r="LQ13" s="75"/>
      <c r="LR13" s="75"/>
      <c r="LS13" s="75"/>
      <c r="LT13" s="75"/>
      <c r="LU13" s="75"/>
      <c r="LV13" s="75"/>
      <c r="LW13" s="75"/>
      <c r="LX13" s="75"/>
      <c r="LY13" s="75"/>
      <c r="LZ13" s="75"/>
      <c r="MA13" s="75"/>
      <c r="MB13" s="75"/>
      <c r="MC13" s="75"/>
      <c r="MD13" s="75"/>
      <c r="ME13" s="75"/>
      <c r="MF13" s="75"/>
      <c r="MG13" s="75"/>
      <c r="MH13" s="75"/>
      <c r="MI13" s="75"/>
      <c r="MJ13" s="75"/>
      <c r="MK13" s="75"/>
      <c r="ML13" s="75"/>
      <c r="MM13" s="75"/>
      <c r="MN13" s="75"/>
      <c r="MO13" s="75"/>
      <c r="MP13" s="75"/>
      <c r="MQ13" s="75"/>
      <c r="MR13" s="75"/>
      <c r="MS13" s="75"/>
      <c r="MT13" s="75"/>
      <c r="MU13" s="75"/>
      <c r="MV13" s="75"/>
      <c r="MW13" s="75"/>
      <c r="MX13" s="75"/>
      <c r="MY13" s="75"/>
      <c r="MZ13" s="75"/>
      <c r="NA13" s="75"/>
      <c r="NB13" s="75"/>
      <c r="NC13" s="75"/>
      <c r="ND13" s="75"/>
      <c r="NE13" s="75"/>
      <c r="NF13" s="75"/>
      <c r="NG13" s="75"/>
      <c r="NH13" s="75"/>
      <c r="NI13" s="75"/>
      <c r="NJ13" s="75"/>
      <c r="NK13" s="75"/>
      <c r="NL13" s="75"/>
      <c r="NM13" s="75"/>
      <c r="NN13" s="75"/>
      <c r="NO13" s="75"/>
      <c r="NP13" s="75"/>
      <c r="NQ13" s="75"/>
      <c r="NR13" s="75"/>
      <c r="NS13" s="75"/>
      <c r="NT13" s="75"/>
      <c r="NU13" s="75"/>
      <c r="NV13" s="75"/>
      <c r="NW13" s="75"/>
      <c r="NX13" s="75"/>
      <c r="NY13" s="75"/>
      <c r="NZ13" s="75"/>
      <c r="OA13" s="75"/>
      <c r="OB13" s="75"/>
      <c r="OC13" s="75"/>
      <c r="OD13" s="75"/>
      <c r="OE13" s="75"/>
      <c r="OF13" s="75"/>
      <c r="OG13" s="75"/>
      <c r="OH13" s="75"/>
      <c r="OI13" s="75"/>
      <c r="OJ13" s="75"/>
      <c r="OK13" s="75"/>
      <c r="OL13" s="75"/>
      <c r="OM13" s="75"/>
      <c r="ON13" s="75"/>
      <c r="OO13" s="75"/>
      <c r="OP13" s="75"/>
      <c r="OQ13" s="75"/>
      <c r="OR13" s="75"/>
      <c r="OS13" s="75"/>
      <c r="OT13" s="75"/>
      <c r="OU13" s="75"/>
      <c r="OV13" s="75"/>
      <c r="OW13" s="75"/>
      <c r="OX13" s="75"/>
      <c r="OY13" s="75"/>
      <c r="OZ13" s="75"/>
      <c r="PA13" s="75"/>
      <c r="PB13" s="75"/>
      <c r="PC13" s="75"/>
      <c r="PD13" s="75"/>
      <c r="PE13" s="75"/>
      <c r="PF13" s="75"/>
      <c r="PG13" s="75"/>
      <c r="PH13" s="75"/>
      <c r="PI13" s="75"/>
      <c r="PJ13" s="75"/>
      <c r="PK13" s="75"/>
      <c r="PL13" s="75"/>
      <c r="PM13" s="75"/>
      <c r="PN13" s="75"/>
      <c r="PO13" s="75"/>
      <c r="PP13" s="75"/>
      <c r="PQ13" s="75"/>
      <c r="PR13" s="75"/>
      <c r="PS13" s="75"/>
      <c r="PT13" s="75"/>
      <c r="PU13" s="75"/>
      <c r="PV13" s="75"/>
      <c r="PW13" s="75"/>
      <c r="PX13" s="75"/>
      <c r="PY13" s="75"/>
      <c r="PZ13" s="75"/>
      <c r="QA13" s="75"/>
      <c r="QB13" s="75"/>
      <c r="QC13" s="75"/>
      <c r="QD13" s="75"/>
      <c r="QE13" s="75"/>
      <c r="QF13" s="75"/>
      <c r="QG13" s="75"/>
      <c r="QH13" s="75"/>
      <c r="QI13" s="75"/>
      <c r="QJ13" s="75"/>
      <c r="QK13" s="75"/>
      <c r="QL13" s="75"/>
      <c r="QM13" s="75"/>
      <c r="QN13" s="75"/>
      <c r="QO13" s="75"/>
      <c r="QP13" s="75"/>
      <c r="QQ13" s="75"/>
      <c r="QR13" s="75"/>
      <c r="QS13" s="75"/>
      <c r="QT13" s="75"/>
      <c r="QU13" s="75"/>
      <c r="QV13" s="75"/>
      <c r="QW13" s="75"/>
      <c r="QX13" s="75"/>
      <c r="QY13" s="75"/>
      <c r="QZ13" s="75"/>
      <c r="RA13" s="75"/>
      <c r="RB13" s="75"/>
      <c r="RC13" s="75"/>
      <c r="RD13" s="75"/>
      <c r="RE13" s="75"/>
      <c r="RF13" s="75"/>
      <c r="RG13" s="75"/>
      <c r="RH13" s="75"/>
      <c r="RI13" s="75"/>
      <c r="RJ13" s="75"/>
      <c r="RK13" s="75"/>
      <c r="RL13" s="75"/>
      <c r="RM13" s="75"/>
      <c r="RN13" s="75"/>
      <c r="RO13" s="75"/>
      <c r="RP13" s="75"/>
      <c r="RQ13" s="75"/>
      <c r="RR13" s="75"/>
      <c r="RS13" s="75"/>
      <c r="RT13" s="75"/>
      <c r="RU13" s="75"/>
      <c r="RV13" s="75"/>
      <c r="RW13" s="75"/>
      <c r="RX13" s="75"/>
      <c r="RY13" s="75"/>
      <c r="RZ13" s="75"/>
      <c r="SA13" s="75"/>
      <c r="SB13" s="75"/>
      <c r="SC13" s="75"/>
      <c r="SD13" s="75"/>
      <c r="SE13" s="75"/>
      <c r="SF13" s="75"/>
      <c r="SG13" s="75"/>
      <c r="SH13" s="75"/>
      <c r="SI13" s="75"/>
      <c r="SJ13" s="75"/>
      <c r="SK13" s="75"/>
      <c r="SL13" s="75"/>
      <c r="SM13" s="75"/>
      <c r="SN13" s="75"/>
      <c r="SO13" s="75"/>
      <c r="SP13" s="75"/>
      <c r="SQ13" s="75"/>
      <c r="SR13" s="75"/>
      <c r="SS13" s="75"/>
      <c r="ST13" s="75"/>
      <c r="SU13" s="75"/>
      <c r="SV13" s="75"/>
      <c r="SW13" s="75"/>
      <c r="SX13" s="75"/>
      <c r="SY13" s="75"/>
      <c r="SZ13" s="75"/>
      <c r="TA13" s="75"/>
      <c r="TB13" s="75"/>
      <c r="TC13" s="75"/>
      <c r="TD13" s="75"/>
      <c r="TE13" s="75"/>
      <c r="TF13" s="75"/>
      <c r="TG13" s="75"/>
      <c r="TH13" s="75"/>
      <c r="TI13" s="75"/>
      <c r="TJ13" s="75"/>
      <c r="TK13" s="75"/>
      <c r="TL13" s="75"/>
      <c r="TM13" s="75"/>
      <c r="TN13" s="75"/>
      <c r="TO13" s="75"/>
      <c r="TP13" s="75"/>
      <c r="TQ13" s="75"/>
      <c r="TR13" s="75"/>
      <c r="TS13" s="75"/>
      <c r="TT13" s="75"/>
      <c r="TU13" s="75"/>
      <c r="TV13" s="75"/>
      <c r="TW13" s="75"/>
      <c r="TX13" s="75"/>
      <c r="TY13" s="75"/>
      <c r="TZ13" s="75"/>
      <c r="UA13" s="75"/>
      <c r="UB13" s="75"/>
      <c r="UC13" s="75"/>
      <c r="UD13" s="75"/>
      <c r="UE13" s="75"/>
      <c r="UF13" s="75"/>
      <c r="UG13" s="75"/>
      <c r="UH13" s="75"/>
      <c r="UI13" s="75"/>
      <c r="UJ13" s="75"/>
      <c r="UK13" s="75"/>
      <c r="UL13" s="75"/>
      <c r="UM13" s="75"/>
      <c r="UN13" s="75"/>
      <c r="UO13" s="75"/>
      <c r="UP13" s="75"/>
      <c r="UQ13" s="75"/>
      <c r="UR13" s="75"/>
      <c r="US13" s="75"/>
      <c r="UT13" s="75"/>
      <c r="UU13" s="75"/>
      <c r="UV13" s="75"/>
      <c r="UW13" s="75"/>
      <c r="UX13" s="75"/>
      <c r="UY13" s="75"/>
      <c r="UZ13" s="75"/>
      <c r="VA13" s="75"/>
      <c r="VB13" s="75"/>
      <c r="VC13" s="75"/>
      <c r="VD13" s="75"/>
      <c r="VE13" s="75"/>
      <c r="VF13" s="75"/>
      <c r="VG13" s="75"/>
      <c r="VH13" s="75"/>
      <c r="VI13" s="75"/>
      <c r="VJ13" s="75"/>
      <c r="VK13" s="75"/>
      <c r="VL13" s="75"/>
      <c r="VM13" s="75"/>
      <c r="VN13" s="75"/>
      <c r="VO13" s="75"/>
      <c r="VP13" s="75"/>
      <c r="VQ13" s="75"/>
      <c r="VR13" s="75"/>
      <c r="VS13" s="75"/>
      <c r="VT13" s="75"/>
      <c r="VU13" s="75"/>
      <c r="VV13" s="75"/>
      <c r="VW13" s="75"/>
      <c r="VX13" s="75"/>
      <c r="VY13" s="75"/>
      <c r="VZ13" s="75"/>
      <c r="WA13" s="75"/>
      <c r="WB13" s="75"/>
      <c r="WC13" s="75"/>
      <c r="WD13" s="75"/>
      <c r="WE13" s="75"/>
      <c r="WF13" s="75"/>
      <c r="WG13" s="75"/>
      <c r="WH13" s="75"/>
      <c r="WI13" s="75"/>
      <c r="WJ13" s="75"/>
      <c r="WK13" s="75"/>
      <c r="WL13" s="75"/>
      <c r="WM13" s="75"/>
      <c r="WN13" s="75"/>
      <c r="WO13" s="75"/>
      <c r="WP13" s="304"/>
    </row>
    <row r="14" spans="1:614" s="66" customFormat="1" ht="14.4">
      <c r="A14" s="75"/>
      <c r="B14" s="1431" t="s">
        <v>52</v>
      </c>
      <c r="C14" s="1394"/>
      <c r="D14" s="1395"/>
      <c r="E14" s="1376" t="s">
        <v>361</v>
      </c>
      <c r="F14" s="1376">
        <v>20</v>
      </c>
      <c r="G14" s="1286">
        <f t="shared" si="0"/>
        <v>8.1017953532817058E-2</v>
      </c>
      <c r="H14" s="1432" t="s">
        <v>30</v>
      </c>
      <c r="I14" s="1433">
        <v>302</v>
      </c>
      <c r="J14" s="1372">
        <v>101</v>
      </c>
      <c r="K14" s="1377">
        <v>535</v>
      </c>
      <c r="L14" s="1398">
        <v>535</v>
      </c>
      <c r="M14" s="1217">
        <f t="shared" si="4"/>
        <v>0</v>
      </c>
      <c r="N14" s="1216">
        <f t="shared" si="5"/>
        <v>30502</v>
      </c>
      <c r="O14" s="1217"/>
      <c r="P14" s="1221"/>
      <c r="Q14" s="1221"/>
      <c r="R14" s="1221"/>
      <c r="S14" s="1221">
        <f>L14*I14</f>
        <v>161570</v>
      </c>
      <c r="T14" s="1221">
        <v>0</v>
      </c>
      <c r="U14" s="1221"/>
      <c r="V14" s="1221"/>
      <c r="W14" s="1300">
        <v>0</v>
      </c>
      <c r="X14" s="1221"/>
      <c r="Y14" s="1221"/>
      <c r="Z14" s="1221">
        <f t="shared" si="1"/>
        <v>0</v>
      </c>
      <c r="AA14" s="1218">
        <f t="shared" si="2"/>
        <v>0.80524369029656129</v>
      </c>
      <c r="AB14" s="1221">
        <f t="shared" si="3"/>
        <v>24561.543041425713</v>
      </c>
      <c r="AC14" s="1286" t="str">
        <f t="shared" si="7"/>
        <v/>
      </c>
      <c r="AD14" s="1326" t="str">
        <f t="shared" si="8"/>
        <v/>
      </c>
      <c r="AE14" s="75"/>
      <c r="AF14" s="75"/>
      <c r="AG14" s="73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  <c r="CY14" s="75"/>
      <c r="CZ14" s="75"/>
      <c r="DA14" s="75"/>
      <c r="DB14" s="75"/>
      <c r="DC14" s="75"/>
      <c r="DD14" s="75"/>
      <c r="DE14" s="75"/>
      <c r="DF14" s="75"/>
      <c r="DG14" s="75"/>
      <c r="DH14" s="75"/>
      <c r="DI14" s="75"/>
      <c r="DJ14" s="75"/>
      <c r="DK14" s="75"/>
      <c r="DL14" s="75"/>
      <c r="DM14" s="75"/>
      <c r="DN14" s="75"/>
      <c r="DO14" s="75"/>
      <c r="DP14" s="75"/>
      <c r="DQ14" s="75"/>
      <c r="DR14" s="75"/>
      <c r="DS14" s="75"/>
      <c r="DT14" s="75"/>
      <c r="DU14" s="75"/>
      <c r="DV14" s="75"/>
      <c r="DW14" s="75"/>
      <c r="DX14" s="75"/>
      <c r="DY14" s="75"/>
      <c r="DZ14" s="75"/>
      <c r="EA14" s="75"/>
      <c r="EB14" s="75"/>
      <c r="EC14" s="75"/>
      <c r="ED14" s="75"/>
      <c r="EE14" s="75"/>
      <c r="EF14" s="75"/>
      <c r="EG14" s="75"/>
      <c r="EH14" s="75"/>
      <c r="EI14" s="75"/>
      <c r="EJ14" s="75"/>
      <c r="EK14" s="75"/>
      <c r="EL14" s="75"/>
      <c r="EM14" s="75"/>
      <c r="EN14" s="75"/>
      <c r="EO14" s="75"/>
      <c r="EP14" s="75"/>
      <c r="EQ14" s="75"/>
      <c r="ER14" s="75"/>
      <c r="ES14" s="75"/>
      <c r="ET14" s="75"/>
      <c r="EU14" s="75"/>
      <c r="EV14" s="75"/>
      <c r="EW14" s="75"/>
      <c r="EX14" s="75"/>
      <c r="EY14" s="75"/>
      <c r="EZ14" s="75"/>
      <c r="FA14" s="75"/>
      <c r="FB14" s="75"/>
      <c r="FC14" s="75"/>
      <c r="FD14" s="75"/>
      <c r="FE14" s="75"/>
      <c r="FF14" s="75"/>
      <c r="FG14" s="75"/>
      <c r="FH14" s="75"/>
      <c r="FI14" s="75"/>
      <c r="FJ14" s="75"/>
      <c r="FK14" s="75"/>
      <c r="FL14" s="75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75"/>
      <c r="HM14" s="75"/>
      <c r="HN14" s="75"/>
      <c r="HO14" s="75"/>
      <c r="HP14" s="75"/>
      <c r="HQ14" s="75"/>
      <c r="HR14" s="75"/>
      <c r="HS14" s="75"/>
      <c r="HT14" s="75"/>
      <c r="HU14" s="75"/>
      <c r="HV14" s="75"/>
      <c r="HW14" s="75"/>
      <c r="HX14" s="75"/>
      <c r="HY14" s="75"/>
      <c r="HZ14" s="75"/>
      <c r="IA14" s="75"/>
      <c r="IB14" s="75"/>
      <c r="IC14" s="75"/>
      <c r="ID14" s="75"/>
      <c r="IE14" s="75"/>
      <c r="IF14" s="75"/>
      <c r="IG14" s="75"/>
      <c r="IH14" s="75"/>
      <c r="II14" s="75"/>
      <c r="IJ14" s="75"/>
      <c r="IK14" s="75"/>
      <c r="IL14" s="75"/>
      <c r="IM14" s="75"/>
      <c r="IN14" s="75"/>
      <c r="IO14" s="75"/>
      <c r="IP14" s="75"/>
      <c r="IQ14" s="75"/>
      <c r="IR14" s="75"/>
      <c r="IS14" s="75"/>
      <c r="IT14" s="75"/>
      <c r="IU14" s="75"/>
      <c r="IV14" s="75"/>
      <c r="IW14" s="75"/>
      <c r="IX14" s="75"/>
      <c r="IY14" s="75"/>
      <c r="IZ14" s="75"/>
      <c r="JA14" s="75"/>
      <c r="JB14" s="75"/>
      <c r="JC14" s="75"/>
      <c r="JD14" s="75"/>
      <c r="JE14" s="75"/>
      <c r="JF14" s="75"/>
      <c r="JG14" s="75"/>
      <c r="JH14" s="75"/>
      <c r="JI14" s="75"/>
      <c r="JJ14" s="75"/>
      <c r="JK14" s="75"/>
      <c r="JL14" s="75"/>
      <c r="JM14" s="75"/>
      <c r="JN14" s="75"/>
      <c r="JO14" s="75"/>
      <c r="JP14" s="75"/>
      <c r="JQ14" s="75"/>
      <c r="JR14" s="75"/>
      <c r="JS14" s="75"/>
      <c r="JT14" s="75"/>
      <c r="JU14" s="75"/>
      <c r="JV14" s="75"/>
      <c r="JW14" s="75"/>
      <c r="JX14" s="75"/>
      <c r="JY14" s="75"/>
      <c r="JZ14" s="75"/>
      <c r="KA14" s="75"/>
      <c r="KB14" s="75"/>
      <c r="KC14" s="75"/>
      <c r="KD14" s="75"/>
      <c r="KE14" s="75"/>
      <c r="KF14" s="75"/>
      <c r="KG14" s="75"/>
      <c r="KH14" s="75"/>
      <c r="KI14" s="75"/>
      <c r="KJ14" s="75"/>
      <c r="KK14" s="75"/>
      <c r="KL14" s="75"/>
      <c r="KM14" s="75"/>
      <c r="KN14" s="75"/>
      <c r="KO14" s="75"/>
      <c r="KP14" s="75"/>
      <c r="KQ14" s="75"/>
      <c r="KR14" s="75"/>
      <c r="KS14" s="75"/>
      <c r="KT14" s="75"/>
      <c r="KU14" s="75"/>
      <c r="KV14" s="75"/>
      <c r="KW14" s="75"/>
      <c r="KX14" s="75"/>
      <c r="KY14" s="75"/>
      <c r="KZ14" s="75"/>
      <c r="LA14" s="75"/>
      <c r="LB14" s="75"/>
      <c r="LC14" s="75"/>
      <c r="LD14" s="75"/>
      <c r="LE14" s="75"/>
      <c r="LF14" s="75"/>
      <c r="LG14" s="75"/>
      <c r="LH14" s="75"/>
      <c r="LI14" s="75"/>
      <c r="LJ14" s="75"/>
      <c r="LK14" s="75"/>
      <c r="LL14" s="75"/>
      <c r="LM14" s="75"/>
      <c r="LN14" s="75"/>
      <c r="LO14" s="75"/>
      <c r="LP14" s="75"/>
      <c r="LQ14" s="75"/>
      <c r="LR14" s="75"/>
      <c r="LS14" s="75"/>
      <c r="LT14" s="75"/>
      <c r="LU14" s="75"/>
      <c r="LV14" s="75"/>
      <c r="LW14" s="75"/>
      <c r="LX14" s="75"/>
      <c r="LY14" s="75"/>
      <c r="LZ14" s="75"/>
      <c r="MA14" s="75"/>
      <c r="MB14" s="75"/>
      <c r="MC14" s="75"/>
      <c r="MD14" s="75"/>
      <c r="ME14" s="75"/>
      <c r="MF14" s="75"/>
      <c r="MG14" s="75"/>
      <c r="MH14" s="75"/>
      <c r="MI14" s="75"/>
      <c r="MJ14" s="75"/>
      <c r="MK14" s="75"/>
      <c r="ML14" s="75"/>
      <c r="MM14" s="75"/>
      <c r="MN14" s="75"/>
      <c r="MO14" s="75"/>
      <c r="MP14" s="75"/>
      <c r="MQ14" s="75"/>
      <c r="MR14" s="75"/>
      <c r="MS14" s="75"/>
      <c r="MT14" s="75"/>
      <c r="MU14" s="75"/>
      <c r="MV14" s="75"/>
      <c r="MW14" s="75"/>
      <c r="MX14" s="75"/>
      <c r="MY14" s="75"/>
      <c r="MZ14" s="75"/>
      <c r="NA14" s="75"/>
      <c r="NB14" s="75"/>
      <c r="NC14" s="75"/>
      <c r="ND14" s="75"/>
      <c r="NE14" s="75"/>
      <c r="NF14" s="75"/>
      <c r="NG14" s="75"/>
      <c r="NH14" s="75"/>
      <c r="NI14" s="75"/>
      <c r="NJ14" s="75"/>
      <c r="NK14" s="75"/>
      <c r="NL14" s="75"/>
      <c r="NM14" s="75"/>
      <c r="NN14" s="75"/>
      <c r="NO14" s="75"/>
      <c r="NP14" s="75"/>
      <c r="NQ14" s="75"/>
      <c r="NR14" s="75"/>
      <c r="NS14" s="75"/>
      <c r="NT14" s="75"/>
      <c r="NU14" s="75"/>
      <c r="NV14" s="75"/>
      <c r="NW14" s="75"/>
      <c r="NX14" s="75"/>
      <c r="NY14" s="75"/>
      <c r="NZ14" s="75"/>
      <c r="OA14" s="75"/>
      <c r="OB14" s="75"/>
      <c r="OC14" s="75"/>
      <c r="OD14" s="75"/>
      <c r="OE14" s="75"/>
      <c r="OF14" s="75"/>
      <c r="OG14" s="75"/>
      <c r="OH14" s="75"/>
      <c r="OI14" s="75"/>
      <c r="OJ14" s="75"/>
      <c r="OK14" s="75"/>
      <c r="OL14" s="75"/>
      <c r="OM14" s="75"/>
      <c r="ON14" s="75"/>
      <c r="OO14" s="75"/>
      <c r="OP14" s="75"/>
      <c r="OQ14" s="75"/>
      <c r="OR14" s="75"/>
      <c r="OS14" s="75"/>
      <c r="OT14" s="75"/>
      <c r="OU14" s="75"/>
      <c r="OV14" s="75"/>
      <c r="OW14" s="75"/>
      <c r="OX14" s="75"/>
      <c r="OY14" s="75"/>
      <c r="OZ14" s="75"/>
      <c r="PA14" s="75"/>
      <c r="PB14" s="75"/>
      <c r="PC14" s="75"/>
      <c r="PD14" s="75"/>
      <c r="PE14" s="75"/>
      <c r="PF14" s="75"/>
      <c r="PG14" s="75"/>
      <c r="PH14" s="75"/>
      <c r="PI14" s="75"/>
      <c r="PJ14" s="75"/>
      <c r="PK14" s="75"/>
      <c r="PL14" s="75"/>
      <c r="PM14" s="75"/>
      <c r="PN14" s="75"/>
      <c r="PO14" s="75"/>
      <c r="PP14" s="75"/>
      <c r="PQ14" s="75"/>
      <c r="PR14" s="75"/>
      <c r="PS14" s="75"/>
      <c r="PT14" s="75"/>
      <c r="PU14" s="75"/>
      <c r="PV14" s="75"/>
      <c r="PW14" s="75"/>
      <c r="PX14" s="75"/>
      <c r="PY14" s="75"/>
      <c r="PZ14" s="75"/>
      <c r="QA14" s="75"/>
      <c r="QB14" s="75"/>
      <c r="QC14" s="75"/>
      <c r="QD14" s="75"/>
      <c r="QE14" s="75"/>
      <c r="QF14" s="75"/>
      <c r="QG14" s="75"/>
      <c r="QH14" s="75"/>
      <c r="QI14" s="75"/>
      <c r="QJ14" s="75"/>
      <c r="QK14" s="75"/>
      <c r="QL14" s="75"/>
      <c r="QM14" s="75"/>
      <c r="QN14" s="75"/>
      <c r="QO14" s="75"/>
      <c r="QP14" s="75"/>
      <c r="QQ14" s="75"/>
      <c r="QR14" s="75"/>
      <c r="QS14" s="75"/>
      <c r="QT14" s="75"/>
      <c r="QU14" s="75"/>
      <c r="QV14" s="75"/>
      <c r="QW14" s="75"/>
      <c r="QX14" s="75"/>
      <c r="QY14" s="75"/>
      <c r="QZ14" s="75"/>
      <c r="RA14" s="75"/>
      <c r="RB14" s="75"/>
      <c r="RC14" s="75"/>
      <c r="RD14" s="75"/>
      <c r="RE14" s="75"/>
      <c r="RF14" s="75"/>
      <c r="RG14" s="75"/>
      <c r="RH14" s="75"/>
      <c r="RI14" s="75"/>
      <c r="RJ14" s="75"/>
      <c r="RK14" s="75"/>
      <c r="RL14" s="75"/>
      <c r="RM14" s="75"/>
      <c r="RN14" s="75"/>
      <c r="RO14" s="75"/>
      <c r="RP14" s="75"/>
      <c r="RQ14" s="75"/>
      <c r="RR14" s="75"/>
      <c r="RS14" s="75"/>
      <c r="RT14" s="75"/>
      <c r="RU14" s="75"/>
      <c r="RV14" s="75"/>
      <c r="RW14" s="75"/>
      <c r="RX14" s="75"/>
      <c r="RY14" s="75"/>
      <c r="RZ14" s="75"/>
      <c r="SA14" s="75"/>
      <c r="SB14" s="75"/>
      <c r="SC14" s="75"/>
      <c r="SD14" s="75"/>
      <c r="SE14" s="75"/>
      <c r="SF14" s="75"/>
      <c r="SG14" s="75"/>
      <c r="SH14" s="75"/>
      <c r="SI14" s="75"/>
      <c r="SJ14" s="75"/>
      <c r="SK14" s="75"/>
      <c r="SL14" s="75"/>
      <c r="SM14" s="75"/>
      <c r="SN14" s="75"/>
      <c r="SO14" s="75"/>
      <c r="SP14" s="75"/>
      <c r="SQ14" s="75"/>
      <c r="SR14" s="75"/>
      <c r="SS14" s="75"/>
      <c r="ST14" s="75"/>
      <c r="SU14" s="75"/>
      <c r="SV14" s="75"/>
      <c r="SW14" s="75"/>
      <c r="SX14" s="75"/>
      <c r="SY14" s="75"/>
      <c r="SZ14" s="75"/>
      <c r="TA14" s="75"/>
      <c r="TB14" s="75"/>
      <c r="TC14" s="75"/>
      <c r="TD14" s="75"/>
      <c r="TE14" s="75"/>
      <c r="TF14" s="75"/>
      <c r="TG14" s="75"/>
      <c r="TH14" s="75"/>
      <c r="TI14" s="75"/>
      <c r="TJ14" s="75"/>
      <c r="TK14" s="75"/>
      <c r="TL14" s="75"/>
      <c r="TM14" s="75"/>
      <c r="TN14" s="75"/>
      <c r="TO14" s="75"/>
      <c r="TP14" s="75"/>
      <c r="TQ14" s="75"/>
      <c r="TR14" s="75"/>
      <c r="TS14" s="75"/>
      <c r="TT14" s="75"/>
      <c r="TU14" s="75"/>
      <c r="TV14" s="75"/>
      <c r="TW14" s="75"/>
      <c r="TX14" s="75"/>
      <c r="TY14" s="75"/>
      <c r="TZ14" s="75"/>
      <c r="UA14" s="75"/>
      <c r="UB14" s="75"/>
      <c r="UC14" s="75"/>
      <c r="UD14" s="75"/>
      <c r="UE14" s="75"/>
      <c r="UF14" s="75"/>
      <c r="UG14" s="75"/>
      <c r="UH14" s="75"/>
      <c r="UI14" s="75"/>
      <c r="UJ14" s="75"/>
      <c r="UK14" s="75"/>
      <c r="UL14" s="75"/>
      <c r="UM14" s="75"/>
      <c r="UN14" s="75"/>
      <c r="UO14" s="75"/>
      <c r="UP14" s="75"/>
      <c r="UQ14" s="75"/>
      <c r="UR14" s="75"/>
      <c r="US14" s="75"/>
      <c r="UT14" s="75"/>
      <c r="UU14" s="75"/>
      <c r="UV14" s="75"/>
      <c r="UW14" s="75"/>
      <c r="UX14" s="75"/>
      <c r="UY14" s="75"/>
      <c r="UZ14" s="75"/>
      <c r="VA14" s="75"/>
      <c r="VB14" s="75"/>
      <c r="VC14" s="75"/>
      <c r="VD14" s="75"/>
      <c r="VE14" s="75"/>
      <c r="VF14" s="75"/>
      <c r="VG14" s="75"/>
      <c r="VH14" s="75"/>
      <c r="VI14" s="75"/>
      <c r="VJ14" s="75"/>
      <c r="VK14" s="75"/>
      <c r="VL14" s="75"/>
      <c r="VM14" s="75"/>
      <c r="VN14" s="75"/>
      <c r="VO14" s="75"/>
      <c r="VP14" s="75"/>
      <c r="VQ14" s="75"/>
      <c r="VR14" s="75"/>
      <c r="VS14" s="75"/>
      <c r="VT14" s="75"/>
      <c r="VU14" s="75"/>
      <c r="VV14" s="75"/>
      <c r="VW14" s="75"/>
      <c r="VX14" s="75"/>
      <c r="VY14" s="75"/>
      <c r="VZ14" s="75"/>
      <c r="WA14" s="75"/>
      <c r="WB14" s="75"/>
      <c r="WC14" s="75"/>
      <c r="WD14" s="75"/>
      <c r="WE14" s="75"/>
      <c r="WF14" s="75"/>
      <c r="WG14" s="75"/>
      <c r="WH14" s="75"/>
      <c r="WI14" s="75"/>
      <c r="WJ14" s="75"/>
      <c r="WK14" s="75"/>
      <c r="WL14" s="75"/>
      <c r="WM14" s="75"/>
      <c r="WN14" s="75"/>
      <c r="WO14" s="75"/>
      <c r="WP14" s="304"/>
    </row>
    <row r="15" spans="1:614" s="66" customFormat="1" ht="14.4">
      <c r="A15" s="75"/>
      <c r="B15" s="1431" t="s">
        <v>52</v>
      </c>
      <c r="C15" s="1394"/>
      <c r="D15" s="1395"/>
      <c r="E15" s="1376" t="s">
        <v>363</v>
      </c>
      <c r="F15" s="1376">
        <v>10</v>
      </c>
      <c r="G15" s="1286">
        <f t="shared" si="0"/>
        <v>0.73176992322769319</v>
      </c>
      <c r="H15" s="1432" t="s">
        <v>29</v>
      </c>
      <c r="I15" s="1433">
        <v>4408</v>
      </c>
      <c r="J15" s="1372">
        <v>125</v>
      </c>
      <c r="K15" s="1377">
        <v>10</v>
      </c>
      <c r="L15" s="1398">
        <v>10</v>
      </c>
      <c r="M15" s="1217">
        <f t="shared" si="4"/>
        <v>0</v>
      </c>
      <c r="N15" s="1216">
        <f t="shared" si="5"/>
        <v>551000</v>
      </c>
      <c r="O15" s="1217"/>
      <c r="P15" s="1221"/>
      <c r="Q15" s="1221"/>
      <c r="R15" s="1221"/>
      <c r="S15" s="1221">
        <f t="shared" si="6"/>
        <v>44080</v>
      </c>
      <c r="T15" s="1221">
        <v>0</v>
      </c>
      <c r="U15" s="1221"/>
      <c r="V15" s="1221"/>
      <c r="W15" s="1300">
        <v>16.535</v>
      </c>
      <c r="X15" s="1221"/>
      <c r="Y15" s="1221"/>
      <c r="Z15" s="1221">
        <f t="shared" si="1"/>
        <v>493515.65441557625</v>
      </c>
      <c r="AA15" s="1218">
        <f t="shared" si="2"/>
        <v>0.57147584509150195</v>
      </c>
      <c r="AB15" s="1221">
        <f t="shared" si="3"/>
        <v>314883.19064541761</v>
      </c>
      <c r="AC15" s="1286" t="str">
        <f t="shared" si="7"/>
        <v/>
      </c>
      <c r="AD15" s="1326" t="str">
        <f t="shared" si="8"/>
        <v/>
      </c>
      <c r="AE15" s="75"/>
      <c r="AF15" s="75"/>
      <c r="AG15" s="73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75"/>
      <c r="DH15" s="75"/>
      <c r="DI15" s="75"/>
      <c r="DJ15" s="75"/>
      <c r="DK15" s="75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  <c r="HN15" s="75"/>
      <c r="HO15" s="75"/>
      <c r="HP15" s="75"/>
      <c r="HQ15" s="75"/>
      <c r="HR15" s="75"/>
      <c r="HS15" s="75"/>
      <c r="HT15" s="75"/>
      <c r="HU15" s="75"/>
      <c r="HV15" s="75"/>
      <c r="HW15" s="75"/>
      <c r="HX15" s="75"/>
      <c r="HY15" s="75"/>
      <c r="HZ15" s="75"/>
      <c r="IA15" s="75"/>
      <c r="IB15" s="75"/>
      <c r="IC15" s="75"/>
      <c r="ID15" s="75"/>
      <c r="IE15" s="75"/>
      <c r="IF15" s="75"/>
      <c r="IG15" s="75"/>
      <c r="IH15" s="75"/>
      <c r="II15" s="75"/>
      <c r="IJ15" s="75"/>
      <c r="IK15" s="75"/>
      <c r="IL15" s="75"/>
      <c r="IM15" s="75"/>
      <c r="IN15" s="75"/>
      <c r="IO15" s="75"/>
      <c r="IP15" s="75"/>
      <c r="IQ15" s="75"/>
      <c r="IR15" s="75"/>
      <c r="IS15" s="75"/>
      <c r="IT15" s="75"/>
      <c r="IU15" s="75"/>
      <c r="IV15" s="75"/>
      <c r="IW15" s="75"/>
      <c r="IX15" s="75"/>
      <c r="IY15" s="75"/>
      <c r="IZ15" s="75"/>
      <c r="JA15" s="75"/>
      <c r="JB15" s="75"/>
      <c r="JC15" s="75"/>
      <c r="JD15" s="75"/>
      <c r="JE15" s="75"/>
      <c r="JF15" s="75"/>
      <c r="JG15" s="75"/>
      <c r="JH15" s="75"/>
      <c r="JI15" s="75"/>
      <c r="JJ15" s="75"/>
      <c r="JK15" s="75"/>
      <c r="JL15" s="75"/>
      <c r="JM15" s="75"/>
      <c r="JN15" s="75"/>
      <c r="JO15" s="75"/>
      <c r="JP15" s="75"/>
      <c r="JQ15" s="75"/>
      <c r="JR15" s="75"/>
      <c r="JS15" s="75"/>
      <c r="JT15" s="75"/>
      <c r="JU15" s="75"/>
      <c r="JV15" s="75"/>
      <c r="JW15" s="75"/>
      <c r="JX15" s="75"/>
      <c r="JY15" s="75"/>
      <c r="JZ15" s="75"/>
      <c r="KA15" s="75"/>
      <c r="KB15" s="75"/>
      <c r="KC15" s="75"/>
      <c r="KD15" s="75"/>
      <c r="KE15" s="75"/>
      <c r="KF15" s="75"/>
      <c r="KG15" s="75"/>
      <c r="KH15" s="75"/>
      <c r="KI15" s="75"/>
      <c r="KJ15" s="75"/>
      <c r="KK15" s="75"/>
      <c r="KL15" s="75"/>
      <c r="KM15" s="75"/>
      <c r="KN15" s="75"/>
      <c r="KO15" s="75"/>
      <c r="KP15" s="75"/>
      <c r="KQ15" s="75"/>
      <c r="KR15" s="75"/>
      <c r="KS15" s="75"/>
      <c r="KT15" s="75"/>
      <c r="KU15" s="75"/>
      <c r="KV15" s="75"/>
      <c r="KW15" s="75"/>
      <c r="KX15" s="75"/>
      <c r="KY15" s="75"/>
      <c r="KZ15" s="75"/>
      <c r="LA15" s="75"/>
      <c r="LB15" s="75"/>
      <c r="LC15" s="75"/>
      <c r="LD15" s="75"/>
      <c r="LE15" s="75"/>
      <c r="LF15" s="75"/>
      <c r="LG15" s="75"/>
      <c r="LH15" s="75"/>
      <c r="LI15" s="75"/>
      <c r="LJ15" s="75"/>
      <c r="LK15" s="75"/>
      <c r="LL15" s="75"/>
      <c r="LM15" s="75"/>
      <c r="LN15" s="75"/>
      <c r="LO15" s="75"/>
      <c r="LP15" s="75"/>
      <c r="LQ15" s="75"/>
      <c r="LR15" s="75"/>
      <c r="LS15" s="75"/>
      <c r="LT15" s="75"/>
      <c r="LU15" s="75"/>
      <c r="LV15" s="75"/>
      <c r="LW15" s="75"/>
      <c r="LX15" s="75"/>
      <c r="LY15" s="75"/>
      <c r="LZ15" s="75"/>
      <c r="MA15" s="75"/>
      <c r="MB15" s="75"/>
      <c r="MC15" s="75"/>
      <c r="MD15" s="75"/>
      <c r="ME15" s="75"/>
      <c r="MF15" s="75"/>
      <c r="MG15" s="75"/>
      <c r="MH15" s="75"/>
      <c r="MI15" s="75"/>
      <c r="MJ15" s="75"/>
      <c r="MK15" s="75"/>
      <c r="ML15" s="75"/>
      <c r="MM15" s="75"/>
      <c r="MN15" s="75"/>
      <c r="MO15" s="75"/>
      <c r="MP15" s="75"/>
      <c r="MQ15" s="75"/>
      <c r="MR15" s="75"/>
      <c r="MS15" s="75"/>
      <c r="MT15" s="75"/>
      <c r="MU15" s="75"/>
      <c r="MV15" s="75"/>
      <c r="MW15" s="75"/>
      <c r="MX15" s="75"/>
      <c r="MY15" s="75"/>
      <c r="MZ15" s="75"/>
      <c r="NA15" s="75"/>
      <c r="NB15" s="75"/>
      <c r="NC15" s="75"/>
      <c r="ND15" s="75"/>
      <c r="NE15" s="75"/>
      <c r="NF15" s="75"/>
      <c r="NG15" s="75"/>
      <c r="NH15" s="75"/>
      <c r="NI15" s="75"/>
      <c r="NJ15" s="75"/>
      <c r="NK15" s="75"/>
      <c r="NL15" s="75"/>
      <c r="NM15" s="75"/>
      <c r="NN15" s="75"/>
      <c r="NO15" s="75"/>
      <c r="NP15" s="75"/>
      <c r="NQ15" s="75"/>
      <c r="NR15" s="75"/>
      <c r="NS15" s="75"/>
      <c r="NT15" s="75"/>
      <c r="NU15" s="75"/>
      <c r="NV15" s="75"/>
      <c r="NW15" s="75"/>
      <c r="NX15" s="75"/>
      <c r="NY15" s="75"/>
      <c r="NZ15" s="75"/>
      <c r="OA15" s="75"/>
      <c r="OB15" s="75"/>
      <c r="OC15" s="75"/>
      <c r="OD15" s="75"/>
      <c r="OE15" s="75"/>
      <c r="OF15" s="75"/>
      <c r="OG15" s="75"/>
      <c r="OH15" s="75"/>
      <c r="OI15" s="75"/>
      <c r="OJ15" s="75"/>
      <c r="OK15" s="75"/>
      <c r="OL15" s="75"/>
      <c r="OM15" s="75"/>
      <c r="ON15" s="75"/>
      <c r="OO15" s="75"/>
      <c r="OP15" s="75"/>
      <c r="OQ15" s="75"/>
      <c r="OR15" s="75"/>
      <c r="OS15" s="75"/>
      <c r="OT15" s="75"/>
      <c r="OU15" s="75"/>
      <c r="OV15" s="75"/>
      <c r="OW15" s="75"/>
      <c r="OX15" s="75"/>
      <c r="OY15" s="75"/>
      <c r="OZ15" s="75"/>
      <c r="PA15" s="75"/>
      <c r="PB15" s="75"/>
      <c r="PC15" s="75"/>
      <c r="PD15" s="75"/>
      <c r="PE15" s="75"/>
      <c r="PF15" s="75"/>
      <c r="PG15" s="75"/>
      <c r="PH15" s="75"/>
      <c r="PI15" s="75"/>
      <c r="PJ15" s="75"/>
      <c r="PK15" s="75"/>
      <c r="PL15" s="75"/>
      <c r="PM15" s="75"/>
      <c r="PN15" s="75"/>
      <c r="PO15" s="75"/>
      <c r="PP15" s="75"/>
      <c r="PQ15" s="75"/>
      <c r="PR15" s="75"/>
      <c r="PS15" s="75"/>
      <c r="PT15" s="75"/>
      <c r="PU15" s="75"/>
      <c r="PV15" s="75"/>
      <c r="PW15" s="75"/>
      <c r="PX15" s="75"/>
      <c r="PY15" s="75"/>
      <c r="PZ15" s="75"/>
      <c r="QA15" s="75"/>
      <c r="QB15" s="75"/>
      <c r="QC15" s="75"/>
      <c r="QD15" s="75"/>
      <c r="QE15" s="75"/>
      <c r="QF15" s="75"/>
      <c r="QG15" s="75"/>
      <c r="QH15" s="75"/>
      <c r="QI15" s="75"/>
      <c r="QJ15" s="75"/>
      <c r="QK15" s="75"/>
      <c r="QL15" s="75"/>
      <c r="QM15" s="75"/>
      <c r="QN15" s="75"/>
      <c r="QO15" s="75"/>
      <c r="QP15" s="75"/>
      <c r="QQ15" s="75"/>
      <c r="QR15" s="75"/>
      <c r="QS15" s="75"/>
      <c r="QT15" s="75"/>
      <c r="QU15" s="75"/>
      <c r="QV15" s="75"/>
      <c r="QW15" s="75"/>
      <c r="QX15" s="75"/>
      <c r="QY15" s="75"/>
      <c r="QZ15" s="75"/>
      <c r="RA15" s="75"/>
      <c r="RB15" s="75"/>
      <c r="RC15" s="75"/>
      <c r="RD15" s="75"/>
      <c r="RE15" s="75"/>
      <c r="RF15" s="75"/>
      <c r="RG15" s="75"/>
      <c r="RH15" s="75"/>
      <c r="RI15" s="75"/>
      <c r="RJ15" s="75"/>
      <c r="RK15" s="75"/>
      <c r="RL15" s="75"/>
      <c r="RM15" s="75"/>
      <c r="RN15" s="75"/>
      <c r="RO15" s="75"/>
      <c r="RP15" s="75"/>
      <c r="RQ15" s="75"/>
      <c r="RR15" s="75"/>
      <c r="RS15" s="75"/>
      <c r="RT15" s="75"/>
      <c r="RU15" s="75"/>
      <c r="RV15" s="75"/>
      <c r="RW15" s="75"/>
      <c r="RX15" s="75"/>
      <c r="RY15" s="75"/>
      <c r="RZ15" s="75"/>
      <c r="SA15" s="75"/>
      <c r="SB15" s="75"/>
      <c r="SC15" s="75"/>
      <c r="SD15" s="75"/>
      <c r="SE15" s="75"/>
      <c r="SF15" s="75"/>
      <c r="SG15" s="75"/>
      <c r="SH15" s="75"/>
      <c r="SI15" s="75"/>
      <c r="SJ15" s="75"/>
      <c r="SK15" s="75"/>
      <c r="SL15" s="75"/>
      <c r="SM15" s="75"/>
      <c r="SN15" s="75"/>
      <c r="SO15" s="75"/>
      <c r="SP15" s="75"/>
      <c r="SQ15" s="75"/>
      <c r="SR15" s="75"/>
      <c r="SS15" s="75"/>
      <c r="ST15" s="75"/>
      <c r="SU15" s="75"/>
      <c r="SV15" s="75"/>
      <c r="SW15" s="75"/>
      <c r="SX15" s="75"/>
      <c r="SY15" s="75"/>
      <c r="SZ15" s="75"/>
      <c r="TA15" s="75"/>
      <c r="TB15" s="75"/>
      <c r="TC15" s="75"/>
      <c r="TD15" s="75"/>
      <c r="TE15" s="75"/>
      <c r="TF15" s="75"/>
      <c r="TG15" s="75"/>
      <c r="TH15" s="75"/>
      <c r="TI15" s="75"/>
      <c r="TJ15" s="75"/>
      <c r="TK15" s="75"/>
      <c r="TL15" s="75"/>
      <c r="TM15" s="75"/>
      <c r="TN15" s="75"/>
      <c r="TO15" s="75"/>
      <c r="TP15" s="75"/>
      <c r="TQ15" s="75"/>
      <c r="TR15" s="75"/>
      <c r="TS15" s="75"/>
      <c r="TT15" s="75"/>
      <c r="TU15" s="75"/>
      <c r="TV15" s="75"/>
      <c r="TW15" s="75"/>
      <c r="TX15" s="75"/>
      <c r="TY15" s="75"/>
      <c r="TZ15" s="75"/>
      <c r="UA15" s="75"/>
      <c r="UB15" s="75"/>
      <c r="UC15" s="75"/>
      <c r="UD15" s="75"/>
      <c r="UE15" s="75"/>
      <c r="UF15" s="75"/>
      <c r="UG15" s="75"/>
      <c r="UH15" s="75"/>
      <c r="UI15" s="75"/>
      <c r="UJ15" s="75"/>
      <c r="UK15" s="75"/>
      <c r="UL15" s="75"/>
      <c r="UM15" s="75"/>
      <c r="UN15" s="75"/>
      <c r="UO15" s="75"/>
      <c r="UP15" s="75"/>
      <c r="UQ15" s="75"/>
      <c r="UR15" s="75"/>
      <c r="US15" s="75"/>
      <c r="UT15" s="75"/>
      <c r="UU15" s="75"/>
      <c r="UV15" s="75"/>
      <c r="UW15" s="75"/>
      <c r="UX15" s="75"/>
      <c r="UY15" s="75"/>
      <c r="UZ15" s="75"/>
      <c r="VA15" s="75"/>
      <c r="VB15" s="75"/>
      <c r="VC15" s="75"/>
      <c r="VD15" s="75"/>
      <c r="VE15" s="75"/>
      <c r="VF15" s="75"/>
      <c r="VG15" s="75"/>
      <c r="VH15" s="75"/>
      <c r="VI15" s="75"/>
      <c r="VJ15" s="75"/>
      <c r="VK15" s="75"/>
      <c r="VL15" s="75"/>
      <c r="VM15" s="75"/>
      <c r="VN15" s="75"/>
      <c r="VO15" s="75"/>
      <c r="VP15" s="75"/>
      <c r="VQ15" s="75"/>
      <c r="VR15" s="75"/>
      <c r="VS15" s="75"/>
      <c r="VT15" s="75"/>
      <c r="VU15" s="75"/>
      <c r="VV15" s="75"/>
      <c r="VW15" s="75"/>
      <c r="VX15" s="75"/>
      <c r="VY15" s="75"/>
      <c r="VZ15" s="75"/>
      <c r="WA15" s="75"/>
      <c r="WB15" s="75"/>
      <c r="WC15" s="75"/>
      <c r="WD15" s="75"/>
      <c r="WE15" s="75"/>
      <c r="WF15" s="75"/>
      <c r="WG15" s="75"/>
      <c r="WH15" s="75"/>
      <c r="WI15" s="75"/>
      <c r="WJ15" s="75"/>
      <c r="WK15" s="75"/>
      <c r="WL15" s="75"/>
      <c r="WM15" s="75"/>
      <c r="WN15" s="75"/>
      <c r="WO15" s="75"/>
      <c r="WP15" s="304"/>
    </row>
    <row r="16" spans="1:614" s="66" customFormat="1" ht="14.4">
      <c r="A16" s="75"/>
      <c r="B16" s="1431" t="s">
        <v>52</v>
      </c>
      <c r="C16" s="1394"/>
      <c r="D16" s="1395"/>
      <c r="E16" s="1376" t="s">
        <v>347</v>
      </c>
      <c r="F16" s="1376">
        <v>5</v>
      </c>
      <c r="G16" s="1286">
        <f t="shared" si="0"/>
        <v>0.54464400275077496</v>
      </c>
      <c r="H16" s="1432" t="s">
        <v>31</v>
      </c>
      <c r="I16" s="1433">
        <v>2734</v>
      </c>
      <c r="J16" s="1372">
        <v>300</v>
      </c>
      <c r="K16" s="1377">
        <v>52</v>
      </c>
      <c r="L16" s="1398">
        <v>52</v>
      </c>
      <c r="M16" s="1217">
        <f t="shared" si="4"/>
        <v>0</v>
      </c>
      <c r="N16" s="1216">
        <f t="shared" si="5"/>
        <v>820200</v>
      </c>
      <c r="O16" s="1217"/>
      <c r="P16" s="1221"/>
      <c r="Q16" s="1221"/>
      <c r="R16" s="1221"/>
      <c r="S16" s="1221">
        <f t="shared" si="6"/>
        <v>142168</v>
      </c>
      <c r="T16" s="1221">
        <v>0</v>
      </c>
      <c r="U16" s="1221"/>
      <c r="V16" s="1221"/>
      <c r="W16" s="1300">
        <v>0</v>
      </c>
      <c r="X16" s="1221"/>
      <c r="Y16" s="1221"/>
      <c r="Z16" s="1221">
        <f t="shared" si="1"/>
        <v>0</v>
      </c>
      <c r="AA16" s="1218">
        <f t="shared" si="2"/>
        <v>0.32041445639296712</v>
      </c>
      <c r="AB16" s="1221">
        <f t="shared" si="3"/>
        <v>262803.93713351164</v>
      </c>
      <c r="AC16" s="1286" t="str">
        <f t="shared" si="7"/>
        <v/>
      </c>
      <c r="AD16" s="1326" t="str">
        <f t="shared" si="8"/>
        <v/>
      </c>
      <c r="AE16" s="75"/>
      <c r="AF16" s="75"/>
      <c r="AG16" s="73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75"/>
      <c r="CW16" s="75"/>
      <c r="CX16" s="75"/>
      <c r="CY16" s="75"/>
      <c r="CZ16" s="75"/>
      <c r="DA16" s="75"/>
      <c r="DB16" s="75"/>
      <c r="DC16" s="75"/>
      <c r="DD16" s="75"/>
      <c r="DE16" s="75"/>
      <c r="DF16" s="75"/>
      <c r="DG16" s="75"/>
      <c r="DH16" s="75"/>
      <c r="DI16" s="75"/>
      <c r="DJ16" s="75"/>
      <c r="DK16" s="75"/>
      <c r="DL16" s="75"/>
      <c r="DM16" s="75"/>
      <c r="DN16" s="75"/>
      <c r="DO16" s="75"/>
      <c r="DP16" s="75"/>
      <c r="DQ16" s="75"/>
      <c r="DR16" s="75"/>
      <c r="DS16" s="75"/>
      <c r="DT16" s="75"/>
      <c r="DU16" s="75"/>
      <c r="DV16" s="75"/>
      <c r="DW16" s="75"/>
      <c r="DX16" s="75"/>
      <c r="DY16" s="75"/>
      <c r="DZ16" s="75"/>
      <c r="EA16" s="75"/>
      <c r="EB16" s="75"/>
      <c r="EC16" s="75"/>
      <c r="ED16" s="75"/>
      <c r="EE16" s="75"/>
      <c r="EF16" s="75"/>
      <c r="EG16" s="75"/>
      <c r="EH16" s="75"/>
      <c r="EI16" s="75"/>
      <c r="EJ16" s="75"/>
      <c r="EK16" s="75"/>
      <c r="EL16" s="75"/>
      <c r="EM16" s="75"/>
      <c r="EN16" s="75"/>
      <c r="EO16" s="75"/>
      <c r="EP16" s="75"/>
      <c r="EQ16" s="75"/>
      <c r="ER16" s="75"/>
      <c r="ES16" s="75"/>
      <c r="ET16" s="75"/>
      <c r="EU16" s="75"/>
      <c r="EV16" s="75"/>
      <c r="EW16" s="75"/>
      <c r="EX16" s="75"/>
      <c r="EY16" s="75"/>
      <c r="EZ16" s="75"/>
      <c r="FA16" s="75"/>
      <c r="FB16" s="75"/>
      <c r="FC16" s="75"/>
      <c r="FD16" s="75"/>
      <c r="FE16" s="75"/>
      <c r="FF16" s="75"/>
      <c r="FG16" s="75"/>
      <c r="FH16" s="75"/>
      <c r="FI16" s="75"/>
      <c r="FJ16" s="75"/>
      <c r="FK16" s="75"/>
      <c r="FL16" s="75"/>
      <c r="FM16" s="75"/>
      <c r="FN16" s="75"/>
      <c r="FO16" s="75"/>
      <c r="FP16" s="75"/>
      <c r="FQ16" s="75"/>
      <c r="FR16" s="75"/>
      <c r="FS16" s="75"/>
      <c r="FT16" s="75"/>
      <c r="FU16" s="75"/>
      <c r="FV16" s="7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75"/>
      <c r="GW16" s="75"/>
      <c r="GX16" s="75"/>
      <c r="GY16" s="75"/>
      <c r="GZ16" s="75"/>
      <c r="HA16" s="75"/>
      <c r="HB16" s="75"/>
      <c r="HC16" s="75"/>
      <c r="HD16" s="75"/>
      <c r="HE16" s="75"/>
      <c r="HF16" s="75"/>
      <c r="HG16" s="75"/>
      <c r="HH16" s="75"/>
      <c r="HI16" s="75"/>
      <c r="HJ16" s="75"/>
      <c r="HK16" s="75"/>
      <c r="HL16" s="75"/>
      <c r="HM16" s="75"/>
      <c r="HN16" s="75"/>
      <c r="HO16" s="75"/>
      <c r="HP16" s="75"/>
      <c r="HQ16" s="75"/>
      <c r="HR16" s="75"/>
      <c r="HS16" s="75"/>
      <c r="HT16" s="75"/>
      <c r="HU16" s="75"/>
      <c r="HV16" s="75"/>
      <c r="HW16" s="75"/>
      <c r="HX16" s="75"/>
      <c r="HY16" s="75"/>
      <c r="HZ16" s="75"/>
      <c r="IA16" s="75"/>
      <c r="IB16" s="75"/>
      <c r="IC16" s="75"/>
      <c r="ID16" s="75"/>
      <c r="IE16" s="75"/>
      <c r="IF16" s="75"/>
      <c r="IG16" s="75"/>
      <c r="IH16" s="75"/>
      <c r="II16" s="75"/>
      <c r="IJ16" s="75"/>
      <c r="IK16" s="75"/>
      <c r="IL16" s="75"/>
      <c r="IM16" s="75"/>
      <c r="IN16" s="75"/>
      <c r="IO16" s="75"/>
      <c r="IP16" s="75"/>
      <c r="IQ16" s="75"/>
      <c r="IR16" s="75"/>
      <c r="IS16" s="75"/>
      <c r="IT16" s="75"/>
      <c r="IU16" s="75"/>
      <c r="IV16" s="75"/>
      <c r="IW16" s="75"/>
      <c r="IX16" s="75"/>
      <c r="IY16" s="75"/>
      <c r="IZ16" s="75"/>
      <c r="JA16" s="75"/>
      <c r="JB16" s="75"/>
      <c r="JC16" s="75"/>
      <c r="JD16" s="75"/>
      <c r="JE16" s="75"/>
      <c r="JF16" s="75"/>
      <c r="JG16" s="75"/>
      <c r="JH16" s="75"/>
      <c r="JI16" s="75"/>
      <c r="JJ16" s="75"/>
      <c r="JK16" s="75"/>
      <c r="JL16" s="75"/>
      <c r="JM16" s="75"/>
      <c r="JN16" s="75"/>
      <c r="JO16" s="75"/>
      <c r="JP16" s="75"/>
      <c r="JQ16" s="75"/>
      <c r="JR16" s="75"/>
      <c r="JS16" s="75"/>
      <c r="JT16" s="75"/>
      <c r="JU16" s="75"/>
      <c r="JV16" s="75"/>
      <c r="JW16" s="75"/>
      <c r="JX16" s="75"/>
      <c r="JY16" s="75"/>
      <c r="JZ16" s="75"/>
      <c r="KA16" s="75"/>
      <c r="KB16" s="75"/>
      <c r="KC16" s="75"/>
      <c r="KD16" s="75"/>
      <c r="KE16" s="75"/>
      <c r="KF16" s="75"/>
      <c r="KG16" s="75"/>
      <c r="KH16" s="75"/>
      <c r="KI16" s="75"/>
      <c r="KJ16" s="75"/>
      <c r="KK16" s="75"/>
      <c r="KL16" s="75"/>
      <c r="KM16" s="75"/>
      <c r="KN16" s="75"/>
      <c r="KO16" s="75"/>
      <c r="KP16" s="75"/>
      <c r="KQ16" s="75"/>
      <c r="KR16" s="75"/>
      <c r="KS16" s="75"/>
      <c r="KT16" s="75"/>
      <c r="KU16" s="75"/>
      <c r="KV16" s="75"/>
      <c r="KW16" s="75"/>
      <c r="KX16" s="75"/>
      <c r="KY16" s="75"/>
      <c r="KZ16" s="75"/>
      <c r="LA16" s="75"/>
      <c r="LB16" s="75"/>
      <c r="LC16" s="75"/>
      <c r="LD16" s="75"/>
      <c r="LE16" s="75"/>
      <c r="LF16" s="75"/>
      <c r="LG16" s="75"/>
      <c r="LH16" s="75"/>
      <c r="LI16" s="75"/>
      <c r="LJ16" s="75"/>
      <c r="LK16" s="75"/>
      <c r="LL16" s="75"/>
      <c r="LM16" s="75"/>
      <c r="LN16" s="75"/>
      <c r="LO16" s="75"/>
      <c r="LP16" s="75"/>
      <c r="LQ16" s="75"/>
      <c r="LR16" s="75"/>
      <c r="LS16" s="75"/>
      <c r="LT16" s="75"/>
      <c r="LU16" s="75"/>
      <c r="LV16" s="75"/>
      <c r="LW16" s="75"/>
      <c r="LX16" s="75"/>
      <c r="LY16" s="75"/>
      <c r="LZ16" s="75"/>
      <c r="MA16" s="75"/>
      <c r="MB16" s="75"/>
      <c r="MC16" s="75"/>
      <c r="MD16" s="75"/>
      <c r="ME16" s="75"/>
      <c r="MF16" s="75"/>
      <c r="MG16" s="75"/>
      <c r="MH16" s="75"/>
      <c r="MI16" s="75"/>
      <c r="MJ16" s="75"/>
      <c r="MK16" s="75"/>
      <c r="ML16" s="75"/>
      <c r="MM16" s="75"/>
      <c r="MN16" s="75"/>
      <c r="MO16" s="75"/>
      <c r="MP16" s="75"/>
      <c r="MQ16" s="75"/>
      <c r="MR16" s="75"/>
      <c r="MS16" s="75"/>
      <c r="MT16" s="75"/>
      <c r="MU16" s="75"/>
      <c r="MV16" s="75"/>
      <c r="MW16" s="75"/>
      <c r="MX16" s="75"/>
      <c r="MY16" s="75"/>
      <c r="MZ16" s="75"/>
      <c r="NA16" s="75"/>
      <c r="NB16" s="75"/>
      <c r="NC16" s="75"/>
      <c r="ND16" s="75"/>
      <c r="NE16" s="75"/>
      <c r="NF16" s="75"/>
      <c r="NG16" s="75"/>
      <c r="NH16" s="75"/>
      <c r="NI16" s="75"/>
      <c r="NJ16" s="75"/>
      <c r="NK16" s="75"/>
      <c r="NL16" s="75"/>
      <c r="NM16" s="75"/>
      <c r="NN16" s="75"/>
      <c r="NO16" s="75"/>
      <c r="NP16" s="75"/>
      <c r="NQ16" s="75"/>
      <c r="NR16" s="75"/>
      <c r="NS16" s="75"/>
      <c r="NT16" s="75"/>
      <c r="NU16" s="75"/>
      <c r="NV16" s="75"/>
      <c r="NW16" s="75"/>
      <c r="NX16" s="75"/>
      <c r="NY16" s="75"/>
      <c r="NZ16" s="75"/>
      <c r="OA16" s="75"/>
      <c r="OB16" s="75"/>
      <c r="OC16" s="75"/>
      <c r="OD16" s="75"/>
      <c r="OE16" s="75"/>
      <c r="OF16" s="75"/>
      <c r="OG16" s="75"/>
      <c r="OH16" s="75"/>
      <c r="OI16" s="75"/>
      <c r="OJ16" s="75"/>
      <c r="OK16" s="75"/>
      <c r="OL16" s="75"/>
      <c r="OM16" s="75"/>
      <c r="ON16" s="75"/>
      <c r="OO16" s="75"/>
      <c r="OP16" s="75"/>
      <c r="OQ16" s="75"/>
      <c r="OR16" s="75"/>
      <c r="OS16" s="75"/>
      <c r="OT16" s="75"/>
      <c r="OU16" s="75"/>
      <c r="OV16" s="75"/>
      <c r="OW16" s="75"/>
      <c r="OX16" s="75"/>
      <c r="OY16" s="75"/>
      <c r="OZ16" s="75"/>
      <c r="PA16" s="75"/>
      <c r="PB16" s="75"/>
      <c r="PC16" s="75"/>
      <c r="PD16" s="75"/>
      <c r="PE16" s="75"/>
      <c r="PF16" s="75"/>
      <c r="PG16" s="75"/>
      <c r="PH16" s="75"/>
      <c r="PI16" s="75"/>
      <c r="PJ16" s="75"/>
      <c r="PK16" s="75"/>
      <c r="PL16" s="75"/>
      <c r="PM16" s="75"/>
      <c r="PN16" s="75"/>
      <c r="PO16" s="75"/>
      <c r="PP16" s="75"/>
      <c r="PQ16" s="75"/>
      <c r="PR16" s="75"/>
      <c r="PS16" s="75"/>
      <c r="PT16" s="75"/>
      <c r="PU16" s="75"/>
      <c r="PV16" s="75"/>
      <c r="PW16" s="75"/>
      <c r="PX16" s="75"/>
      <c r="PY16" s="75"/>
      <c r="PZ16" s="75"/>
      <c r="QA16" s="75"/>
      <c r="QB16" s="75"/>
      <c r="QC16" s="75"/>
      <c r="QD16" s="75"/>
      <c r="QE16" s="75"/>
      <c r="QF16" s="75"/>
      <c r="QG16" s="75"/>
      <c r="QH16" s="75"/>
      <c r="QI16" s="75"/>
      <c r="QJ16" s="75"/>
      <c r="QK16" s="75"/>
      <c r="QL16" s="75"/>
      <c r="QM16" s="75"/>
      <c r="QN16" s="75"/>
      <c r="QO16" s="75"/>
      <c r="QP16" s="75"/>
      <c r="QQ16" s="75"/>
      <c r="QR16" s="75"/>
      <c r="QS16" s="75"/>
      <c r="QT16" s="75"/>
      <c r="QU16" s="75"/>
      <c r="QV16" s="75"/>
      <c r="QW16" s="75"/>
      <c r="QX16" s="75"/>
      <c r="QY16" s="75"/>
      <c r="QZ16" s="75"/>
      <c r="RA16" s="75"/>
      <c r="RB16" s="75"/>
      <c r="RC16" s="75"/>
      <c r="RD16" s="75"/>
      <c r="RE16" s="75"/>
      <c r="RF16" s="75"/>
      <c r="RG16" s="75"/>
      <c r="RH16" s="75"/>
      <c r="RI16" s="75"/>
      <c r="RJ16" s="75"/>
      <c r="RK16" s="75"/>
      <c r="RL16" s="75"/>
      <c r="RM16" s="75"/>
      <c r="RN16" s="75"/>
      <c r="RO16" s="75"/>
      <c r="RP16" s="75"/>
      <c r="RQ16" s="75"/>
      <c r="RR16" s="75"/>
      <c r="RS16" s="75"/>
      <c r="RT16" s="75"/>
      <c r="RU16" s="75"/>
      <c r="RV16" s="75"/>
      <c r="RW16" s="75"/>
      <c r="RX16" s="75"/>
      <c r="RY16" s="75"/>
      <c r="RZ16" s="75"/>
      <c r="SA16" s="75"/>
      <c r="SB16" s="75"/>
      <c r="SC16" s="75"/>
      <c r="SD16" s="75"/>
      <c r="SE16" s="75"/>
      <c r="SF16" s="75"/>
      <c r="SG16" s="75"/>
      <c r="SH16" s="75"/>
      <c r="SI16" s="75"/>
      <c r="SJ16" s="75"/>
      <c r="SK16" s="75"/>
      <c r="SL16" s="75"/>
      <c r="SM16" s="75"/>
      <c r="SN16" s="75"/>
      <c r="SO16" s="75"/>
      <c r="SP16" s="75"/>
      <c r="SQ16" s="75"/>
      <c r="SR16" s="75"/>
      <c r="SS16" s="75"/>
      <c r="ST16" s="75"/>
      <c r="SU16" s="75"/>
      <c r="SV16" s="75"/>
      <c r="SW16" s="75"/>
      <c r="SX16" s="75"/>
      <c r="SY16" s="75"/>
      <c r="SZ16" s="75"/>
      <c r="TA16" s="75"/>
      <c r="TB16" s="75"/>
      <c r="TC16" s="75"/>
      <c r="TD16" s="75"/>
      <c r="TE16" s="75"/>
      <c r="TF16" s="75"/>
      <c r="TG16" s="75"/>
      <c r="TH16" s="75"/>
      <c r="TI16" s="75"/>
      <c r="TJ16" s="75"/>
      <c r="TK16" s="75"/>
      <c r="TL16" s="75"/>
      <c r="TM16" s="75"/>
      <c r="TN16" s="75"/>
      <c r="TO16" s="75"/>
      <c r="TP16" s="75"/>
      <c r="TQ16" s="75"/>
      <c r="TR16" s="75"/>
      <c r="TS16" s="75"/>
      <c r="TT16" s="75"/>
      <c r="TU16" s="75"/>
      <c r="TV16" s="75"/>
      <c r="TW16" s="75"/>
      <c r="TX16" s="75"/>
      <c r="TY16" s="75"/>
      <c r="TZ16" s="75"/>
      <c r="UA16" s="75"/>
      <c r="UB16" s="75"/>
      <c r="UC16" s="75"/>
      <c r="UD16" s="75"/>
      <c r="UE16" s="75"/>
      <c r="UF16" s="75"/>
      <c r="UG16" s="75"/>
      <c r="UH16" s="75"/>
      <c r="UI16" s="75"/>
      <c r="UJ16" s="75"/>
      <c r="UK16" s="75"/>
      <c r="UL16" s="75"/>
      <c r="UM16" s="75"/>
      <c r="UN16" s="75"/>
      <c r="UO16" s="75"/>
      <c r="UP16" s="75"/>
      <c r="UQ16" s="75"/>
      <c r="UR16" s="75"/>
      <c r="US16" s="75"/>
      <c r="UT16" s="75"/>
      <c r="UU16" s="75"/>
      <c r="UV16" s="75"/>
      <c r="UW16" s="75"/>
      <c r="UX16" s="75"/>
      <c r="UY16" s="75"/>
      <c r="UZ16" s="75"/>
      <c r="VA16" s="75"/>
      <c r="VB16" s="75"/>
      <c r="VC16" s="75"/>
      <c r="VD16" s="75"/>
      <c r="VE16" s="75"/>
      <c r="VF16" s="75"/>
      <c r="VG16" s="75"/>
      <c r="VH16" s="75"/>
      <c r="VI16" s="75"/>
      <c r="VJ16" s="75"/>
      <c r="VK16" s="75"/>
      <c r="VL16" s="75"/>
      <c r="VM16" s="75"/>
      <c r="VN16" s="75"/>
      <c r="VO16" s="75"/>
      <c r="VP16" s="75"/>
      <c r="VQ16" s="75"/>
      <c r="VR16" s="75"/>
      <c r="VS16" s="75"/>
      <c r="VT16" s="75"/>
      <c r="VU16" s="75"/>
      <c r="VV16" s="75"/>
      <c r="VW16" s="75"/>
      <c r="VX16" s="75"/>
      <c r="VY16" s="75"/>
      <c r="VZ16" s="75"/>
      <c r="WA16" s="75"/>
      <c r="WB16" s="75"/>
      <c r="WC16" s="75"/>
      <c r="WD16" s="75"/>
      <c r="WE16" s="75"/>
      <c r="WF16" s="75"/>
      <c r="WG16" s="75"/>
      <c r="WH16" s="75"/>
      <c r="WI16" s="75"/>
      <c r="WJ16" s="75"/>
      <c r="WK16" s="75"/>
      <c r="WL16" s="75"/>
      <c r="WM16" s="75"/>
      <c r="WN16" s="75"/>
      <c r="WO16" s="75"/>
      <c r="WP16" s="304"/>
    </row>
    <row r="17" spans="1:614" s="66" customFormat="1" ht="14.4">
      <c r="A17" s="75"/>
      <c r="B17" s="1431" t="s">
        <v>52</v>
      </c>
      <c r="C17" s="1394"/>
      <c r="D17" s="1395"/>
      <c r="E17" s="1376" t="s">
        <v>349</v>
      </c>
      <c r="F17" s="1376">
        <v>14</v>
      </c>
      <c r="G17" s="1286">
        <f t="shared" si="0"/>
        <v>4.8728705276101521E-2</v>
      </c>
      <c r="H17" s="1432" t="s">
        <v>29</v>
      </c>
      <c r="I17" s="1433">
        <v>312</v>
      </c>
      <c r="J17" s="1372">
        <v>84</v>
      </c>
      <c r="K17" s="1377">
        <v>50</v>
      </c>
      <c r="L17" s="1398">
        <v>78</v>
      </c>
      <c r="M17" s="1217">
        <f t="shared" si="4"/>
        <v>28</v>
      </c>
      <c r="N17" s="1216">
        <f t="shared" si="5"/>
        <v>26208</v>
      </c>
      <c r="O17" s="1217"/>
      <c r="P17" s="1221"/>
      <c r="Q17" s="1221"/>
      <c r="R17" s="1221"/>
      <c r="S17" s="1221">
        <f t="shared" si="6"/>
        <v>24336</v>
      </c>
      <c r="T17" s="1221">
        <v>0</v>
      </c>
      <c r="U17" s="1221"/>
      <c r="V17" s="1221"/>
      <c r="W17" s="1300">
        <v>7.6042857142857141</v>
      </c>
      <c r="X17" s="1221"/>
      <c r="Y17" s="1221"/>
      <c r="Z17" s="1221">
        <f t="shared" si="1"/>
        <v>19789.039589292297</v>
      </c>
      <c r="AA17" s="1218">
        <f t="shared" si="2"/>
        <v>0.735687553670473</v>
      </c>
      <c r="AB17" s="1221">
        <f t="shared" si="3"/>
        <v>19280.899406595756</v>
      </c>
      <c r="AC17" s="1286"/>
      <c r="AD17" s="1326"/>
      <c r="AE17" s="75"/>
      <c r="AF17" s="75"/>
      <c r="AG17" s="73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75"/>
      <c r="CM17" s="75"/>
      <c r="CN17" s="75"/>
      <c r="CO17" s="75"/>
      <c r="CP17" s="75"/>
      <c r="CQ17" s="75"/>
      <c r="CR17" s="75"/>
      <c r="CS17" s="75"/>
      <c r="CT17" s="75"/>
      <c r="CU17" s="75"/>
      <c r="CV17" s="75"/>
      <c r="CW17" s="75"/>
      <c r="CX17" s="75"/>
      <c r="CY17" s="75"/>
      <c r="CZ17" s="75"/>
      <c r="DA17" s="75"/>
      <c r="DB17" s="75"/>
      <c r="DC17" s="75"/>
      <c r="DD17" s="75"/>
      <c r="DE17" s="75"/>
      <c r="DF17" s="75"/>
      <c r="DG17" s="75"/>
      <c r="DH17" s="75"/>
      <c r="DI17" s="75"/>
      <c r="DJ17" s="75"/>
      <c r="DK17" s="75"/>
      <c r="DL17" s="75"/>
      <c r="DM17" s="75"/>
      <c r="DN17" s="75"/>
      <c r="DO17" s="75"/>
      <c r="DP17" s="75"/>
      <c r="DQ17" s="75"/>
      <c r="DR17" s="75"/>
      <c r="DS17" s="75"/>
      <c r="DT17" s="75"/>
      <c r="DU17" s="75"/>
      <c r="DV17" s="75"/>
      <c r="DW17" s="75"/>
      <c r="DX17" s="75"/>
      <c r="DY17" s="75"/>
      <c r="DZ17" s="75"/>
      <c r="EA17" s="75"/>
      <c r="EB17" s="75"/>
      <c r="EC17" s="75"/>
      <c r="ED17" s="75"/>
      <c r="EE17" s="75"/>
      <c r="EF17" s="75"/>
      <c r="EG17" s="75"/>
      <c r="EH17" s="75"/>
      <c r="EI17" s="75"/>
      <c r="EJ17" s="75"/>
      <c r="EK17" s="75"/>
      <c r="EL17" s="75"/>
      <c r="EM17" s="75"/>
      <c r="EN17" s="75"/>
      <c r="EO17" s="75"/>
      <c r="EP17" s="75"/>
      <c r="EQ17" s="75"/>
      <c r="ER17" s="75"/>
      <c r="ES17" s="75"/>
      <c r="ET17" s="75"/>
      <c r="EU17" s="75"/>
      <c r="EV17" s="75"/>
      <c r="EW17" s="75"/>
      <c r="EX17" s="75"/>
      <c r="EY17" s="75"/>
      <c r="EZ17" s="75"/>
      <c r="FA17" s="75"/>
      <c r="FB17" s="75"/>
      <c r="FC17" s="75"/>
      <c r="FD17" s="75"/>
      <c r="FE17" s="75"/>
      <c r="FF17" s="75"/>
      <c r="FG17" s="75"/>
      <c r="FH17" s="75"/>
      <c r="FI17" s="75"/>
      <c r="FJ17" s="75"/>
      <c r="FK17" s="75"/>
      <c r="FL17" s="75"/>
      <c r="FM17" s="75"/>
      <c r="FN17" s="75"/>
      <c r="FO17" s="75"/>
      <c r="FP17" s="75"/>
      <c r="FQ17" s="75"/>
      <c r="FR17" s="75"/>
      <c r="FS17" s="75"/>
      <c r="FT17" s="75"/>
      <c r="FU17" s="75"/>
      <c r="FV17" s="7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75"/>
      <c r="GW17" s="75"/>
      <c r="GX17" s="75"/>
      <c r="GY17" s="75"/>
      <c r="GZ17" s="75"/>
      <c r="HA17" s="75"/>
      <c r="HB17" s="75"/>
      <c r="HC17" s="75"/>
      <c r="HD17" s="75"/>
      <c r="HE17" s="75"/>
      <c r="HF17" s="75"/>
      <c r="HG17" s="75"/>
      <c r="HH17" s="75"/>
      <c r="HI17" s="75"/>
      <c r="HJ17" s="75"/>
      <c r="HK17" s="75"/>
      <c r="HL17" s="75"/>
      <c r="HM17" s="75"/>
      <c r="HN17" s="75"/>
      <c r="HO17" s="75"/>
      <c r="HP17" s="75"/>
      <c r="HQ17" s="75"/>
      <c r="HR17" s="75"/>
      <c r="HS17" s="75"/>
      <c r="HT17" s="75"/>
      <c r="HU17" s="75"/>
      <c r="HV17" s="75"/>
      <c r="HW17" s="75"/>
      <c r="HX17" s="75"/>
      <c r="HY17" s="75"/>
      <c r="HZ17" s="75"/>
      <c r="IA17" s="75"/>
      <c r="IB17" s="75"/>
      <c r="IC17" s="75"/>
      <c r="ID17" s="75"/>
      <c r="IE17" s="75"/>
      <c r="IF17" s="75"/>
      <c r="IG17" s="75"/>
      <c r="IH17" s="75"/>
      <c r="II17" s="75"/>
      <c r="IJ17" s="75"/>
      <c r="IK17" s="75"/>
      <c r="IL17" s="75"/>
      <c r="IM17" s="75"/>
      <c r="IN17" s="75"/>
      <c r="IO17" s="75"/>
      <c r="IP17" s="75"/>
      <c r="IQ17" s="75"/>
      <c r="IR17" s="75"/>
      <c r="IS17" s="75"/>
      <c r="IT17" s="75"/>
      <c r="IU17" s="75"/>
      <c r="IV17" s="75"/>
      <c r="IW17" s="75"/>
      <c r="IX17" s="75"/>
      <c r="IY17" s="75"/>
      <c r="IZ17" s="75"/>
      <c r="JA17" s="75"/>
      <c r="JB17" s="75"/>
      <c r="JC17" s="75"/>
      <c r="JD17" s="75"/>
      <c r="JE17" s="75"/>
      <c r="JF17" s="75"/>
      <c r="JG17" s="75"/>
      <c r="JH17" s="75"/>
      <c r="JI17" s="75"/>
      <c r="JJ17" s="75"/>
      <c r="JK17" s="75"/>
      <c r="JL17" s="75"/>
      <c r="JM17" s="75"/>
      <c r="JN17" s="75"/>
      <c r="JO17" s="75"/>
      <c r="JP17" s="75"/>
      <c r="JQ17" s="75"/>
      <c r="JR17" s="75"/>
      <c r="JS17" s="75"/>
      <c r="JT17" s="75"/>
      <c r="JU17" s="75"/>
      <c r="JV17" s="75"/>
      <c r="JW17" s="75"/>
      <c r="JX17" s="75"/>
      <c r="JY17" s="75"/>
      <c r="JZ17" s="75"/>
      <c r="KA17" s="75"/>
      <c r="KB17" s="75"/>
      <c r="KC17" s="75"/>
      <c r="KD17" s="75"/>
      <c r="KE17" s="75"/>
      <c r="KF17" s="75"/>
      <c r="KG17" s="75"/>
      <c r="KH17" s="75"/>
      <c r="KI17" s="75"/>
      <c r="KJ17" s="75"/>
      <c r="KK17" s="75"/>
      <c r="KL17" s="75"/>
      <c r="KM17" s="75"/>
      <c r="KN17" s="75"/>
      <c r="KO17" s="75"/>
      <c r="KP17" s="75"/>
      <c r="KQ17" s="75"/>
      <c r="KR17" s="75"/>
      <c r="KS17" s="75"/>
      <c r="KT17" s="75"/>
      <c r="KU17" s="75"/>
      <c r="KV17" s="75"/>
      <c r="KW17" s="75"/>
      <c r="KX17" s="75"/>
      <c r="KY17" s="75"/>
      <c r="KZ17" s="75"/>
      <c r="LA17" s="75"/>
      <c r="LB17" s="75"/>
      <c r="LC17" s="75"/>
      <c r="LD17" s="75"/>
      <c r="LE17" s="75"/>
      <c r="LF17" s="75"/>
      <c r="LG17" s="75"/>
      <c r="LH17" s="75"/>
      <c r="LI17" s="75"/>
      <c r="LJ17" s="75"/>
      <c r="LK17" s="75"/>
      <c r="LL17" s="75"/>
      <c r="LM17" s="75"/>
      <c r="LN17" s="75"/>
      <c r="LO17" s="75"/>
      <c r="LP17" s="75"/>
      <c r="LQ17" s="75"/>
      <c r="LR17" s="75"/>
      <c r="LS17" s="75"/>
      <c r="LT17" s="75"/>
      <c r="LU17" s="75"/>
      <c r="LV17" s="75"/>
      <c r="LW17" s="75"/>
      <c r="LX17" s="75"/>
      <c r="LY17" s="75"/>
      <c r="LZ17" s="75"/>
      <c r="MA17" s="75"/>
      <c r="MB17" s="75"/>
      <c r="MC17" s="75"/>
      <c r="MD17" s="75"/>
      <c r="ME17" s="75"/>
      <c r="MF17" s="75"/>
      <c r="MG17" s="75"/>
      <c r="MH17" s="75"/>
      <c r="MI17" s="75"/>
      <c r="MJ17" s="75"/>
      <c r="MK17" s="75"/>
      <c r="ML17" s="75"/>
      <c r="MM17" s="75"/>
      <c r="MN17" s="75"/>
      <c r="MO17" s="75"/>
      <c r="MP17" s="75"/>
      <c r="MQ17" s="75"/>
      <c r="MR17" s="75"/>
      <c r="MS17" s="75"/>
      <c r="MT17" s="75"/>
      <c r="MU17" s="75"/>
      <c r="MV17" s="75"/>
      <c r="MW17" s="75"/>
      <c r="MX17" s="75"/>
      <c r="MY17" s="75"/>
      <c r="MZ17" s="75"/>
      <c r="NA17" s="75"/>
      <c r="NB17" s="75"/>
      <c r="NC17" s="75"/>
      <c r="ND17" s="75"/>
      <c r="NE17" s="75"/>
      <c r="NF17" s="75"/>
      <c r="NG17" s="75"/>
      <c r="NH17" s="75"/>
      <c r="NI17" s="75"/>
      <c r="NJ17" s="75"/>
      <c r="NK17" s="75"/>
      <c r="NL17" s="75"/>
      <c r="NM17" s="75"/>
      <c r="NN17" s="75"/>
      <c r="NO17" s="75"/>
      <c r="NP17" s="75"/>
      <c r="NQ17" s="75"/>
      <c r="NR17" s="75"/>
      <c r="NS17" s="75"/>
      <c r="NT17" s="75"/>
      <c r="NU17" s="75"/>
      <c r="NV17" s="75"/>
      <c r="NW17" s="75"/>
      <c r="NX17" s="75"/>
      <c r="NY17" s="75"/>
      <c r="NZ17" s="75"/>
      <c r="OA17" s="75"/>
      <c r="OB17" s="75"/>
      <c r="OC17" s="75"/>
      <c r="OD17" s="75"/>
      <c r="OE17" s="75"/>
      <c r="OF17" s="75"/>
      <c r="OG17" s="75"/>
      <c r="OH17" s="75"/>
      <c r="OI17" s="75"/>
      <c r="OJ17" s="75"/>
      <c r="OK17" s="75"/>
      <c r="OL17" s="75"/>
      <c r="OM17" s="75"/>
      <c r="ON17" s="75"/>
      <c r="OO17" s="75"/>
      <c r="OP17" s="75"/>
      <c r="OQ17" s="75"/>
      <c r="OR17" s="75"/>
      <c r="OS17" s="75"/>
      <c r="OT17" s="75"/>
      <c r="OU17" s="75"/>
      <c r="OV17" s="75"/>
      <c r="OW17" s="75"/>
      <c r="OX17" s="75"/>
      <c r="OY17" s="75"/>
      <c r="OZ17" s="75"/>
      <c r="PA17" s="75"/>
      <c r="PB17" s="75"/>
      <c r="PC17" s="75"/>
      <c r="PD17" s="75"/>
      <c r="PE17" s="75"/>
      <c r="PF17" s="75"/>
      <c r="PG17" s="75"/>
      <c r="PH17" s="75"/>
      <c r="PI17" s="75"/>
      <c r="PJ17" s="75"/>
      <c r="PK17" s="75"/>
      <c r="PL17" s="75"/>
      <c r="PM17" s="75"/>
      <c r="PN17" s="75"/>
      <c r="PO17" s="75"/>
      <c r="PP17" s="75"/>
      <c r="PQ17" s="75"/>
      <c r="PR17" s="75"/>
      <c r="PS17" s="75"/>
      <c r="PT17" s="75"/>
      <c r="PU17" s="75"/>
      <c r="PV17" s="75"/>
      <c r="PW17" s="75"/>
      <c r="PX17" s="75"/>
      <c r="PY17" s="75"/>
      <c r="PZ17" s="75"/>
      <c r="QA17" s="75"/>
      <c r="QB17" s="75"/>
      <c r="QC17" s="75"/>
      <c r="QD17" s="75"/>
      <c r="QE17" s="75"/>
      <c r="QF17" s="75"/>
      <c r="QG17" s="75"/>
      <c r="QH17" s="75"/>
      <c r="QI17" s="75"/>
      <c r="QJ17" s="75"/>
      <c r="QK17" s="75"/>
      <c r="QL17" s="75"/>
      <c r="QM17" s="75"/>
      <c r="QN17" s="75"/>
      <c r="QO17" s="75"/>
      <c r="QP17" s="75"/>
      <c r="QQ17" s="75"/>
      <c r="QR17" s="75"/>
      <c r="QS17" s="75"/>
      <c r="QT17" s="75"/>
      <c r="QU17" s="75"/>
      <c r="QV17" s="75"/>
      <c r="QW17" s="75"/>
      <c r="QX17" s="75"/>
      <c r="QY17" s="75"/>
      <c r="QZ17" s="75"/>
      <c r="RA17" s="75"/>
      <c r="RB17" s="75"/>
      <c r="RC17" s="75"/>
      <c r="RD17" s="75"/>
      <c r="RE17" s="75"/>
      <c r="RF17" s="75"/>
      <c r="RG17" s="75"/>
      <c r="RH17" s="75"/>
      <c r="RI17" s="75"/>
      <c r="RJ17" s="75"/>
      <c r="RK17" s="75"/>
      <c r="RL17" s="75"/>
      <c r="RM17" s="75"/>
      <c r="RN17" s="75"/>
      <c r="RO17" s="75"/>
      <c r="RP17" s="75"/>
      <c r="RQ17" s="75"/>
      <c r="RR17" s="75"/>
      <c r="RS17" s="75"/>
      <c r="RT17" s="75"/>
      <c r="RU17" s="75"/>
      <c r="RV17" s="75"/>
      <c r="RW17" s="75"/>
      <c r="RX17" s="75"/>
      <c r="RY17" s="75"/>
      <c r="RZ17" s="75"/>
      <c r="SA17" s="75"/>
      <c r="SB17" s="75"/>
      <c r="SC17" s="75"/>
      <c r="SD17" s="75"/>
      <c r="SE17" s="75"/>
      <c r="SF17" s="75"/>
      <c r="SG17" s="75"/>
      <c r="SH17" s="75"/>
      <c r="SI17" s="75"/>
      <c r="SJ17" s="75"/>
      <c r="SK17" s="75"/>
      <c r="SL17" s="75"/>
      <c r="SM17" s="75"/>
      <c r="SN17" s="75"/>
      <c r="SO17" s="75"/>
      <c r="SP17" s="75"/>
      <c r="SQ17" s="75"/>
      <c r="SR17" s="75"/>
      <c r="SS17" s="75"/>
      <c r="ST17" s="75"/>
      <c r="SU17" s="75"/>
      <c r="SV17" s="75"/>
      <c r="SW17" s="75"/>
      <c r="SX17" s="75"/>
      <c r="SY17" s="75"/>
      <c r="SZ17" s="75"/>
      <c r="TA17" s="75"/>
      <c r="TB17" s="75"/>
      <c r="TC17" s="75"/>
      <c r="TD17" s="75"/>
      <c r="TE17" s="75"/>
      <c r="TF17" s="75"/>
      <c r="TG17" s="75"/>
      <c r="TH17" s="75"/>
      <c r="TI17" s="75"/>
      <c r="TJ17" s="75"/>
      <c r="TK17" s="75"/>
      <c r="TL17" s="75"/>
      <c r="TM17" s="75"/>
      <c r="TN17" s="75"/>
      <c r="TO17" s="75"/>
      <c r="TP17" s="75"/>
      <c r="TQ17" s="75"/>
      <c r="TR17" s="75"/>
      <c r="TS17" s="75"/>
      <c r="TT17" s="75"/>
      <c r="TU17" s="75"/>
      <c r="TV17" s="75"/>
      <c r="TW17" s="75"/>
      <c r="TX17" s="75"/>
      <c r="TY17" s="75"/>
      <c r="TZ17" s="75"/>
      <c r="UA17" s="75"/>
      <c r="UB17" s="75"/>
      <c r="UC17" s="75"/>
      <c r="UD17" s="75"/>
      <c r="UE17" s="75"/>
      <c r="UF17" s="75"/>
      <c r="UG17" s="75"/>
      <c r="UH17" s="75"/>
      <c r="UI17" s="75"/>
      <c r="UJ17" s="75"/>
      <c r="UK17" s="75"/>
      <c r="UL17" s="75"/>
      <c r="UM17" s="75"/>
      <c r="UN17" s="75"/>
      <c r="UO17" s="75"/>
      <c r="UP17" s="75"/>
      <c r="UQ17" s="75"/>
      <c r="UR17" s="75"/>
      <c r="US17" s="75"/>
      <c r="UT17" s="75"/>
      <c r="UU17" s="75"/>
      <c r="UV17" s="75"/>
      <c r="UW17" s="75"/>
      <c r="UX17" s="75"/>
      <c r="UY17" s="75"/>
      <c r="UZ17" s="75"/>
      <c r="VA17" s="75"/>
      <c r="VB17" s="75"/>
      <c r="VC17" s="75"/>
      <c r="VD17" s="75"/>
      <c r="VE17" s="75"/>
      <c r="VF17" s="75"/>
      <c r="VG17" s="75"/>
      <c r="VH17" s="75"/>
      <c r="VI17" s="75"/>
      <c r="VJ17" s="75"/>
      <c r="VK17" s="75"/>
      <c r="VL17" s="75"/>
      <c r="VM17" s="75"/>
      <c r="VN17" s="75"/>
      <c r="VO17" s="75"/>
      <c r="VP17" s="75"/>
      <c r="VQ17" s="75"/>
      <c r="VR17" s="75"/>
      <c r="VS17" s="75"/>
      <c r="VT17" s="75"/>
      <c r="VU17" s="75"/>
      <c r="VV17" s="75"/>
      <c r="VW17" s="75"/>
      <c r="VX17" s="75"/>
      <c r="VY17" s="75"/>
      <c r="VZ17" s="75"/>
      <c r="WA17" s="75"/>
      <c r="WB17" s="75"/>
      <c r="WC17" s="75"/>
      <c r="WD17" s="75"/>
      <c r="WE17" s="75"/>
      <c r="WF17" s="75"/>
      <c r="WG17" s="75"/>
      <c r="WH17" s="75"/>
      <c r="WI17" s="75"/>
      <c r="WJ17" s="75"/>
      <c r="WK17" s="75"/>
      <c r="WL17" s="75"/>
      <c r="WM17" s="75"/>
      <c r="WN17" s="75"/>
      <c r="WO17" s="75"/>
      <c r="WP17" s="304"/>
    </row>
    <row r="18" spans="1:614" s="66" customFormat="1" ht="14.4">
      <c r="A18" s="75"/>
      <c r="B18" s="1431" t="s">
        <v>52</v>
      </c>
      <c r="C18" s="1394"/>
      <c r="D18" s="1395"/>
      <c r="E18" s="1376" t="s">
        <v>354</v>
      </c>
      <c r="F18" s="1376">
        <v>14</v>
      </c>
      <c r="G18" s="1286">
        <f t="shared" si="0"/>
        <v>8.6411270516896288E-2</v>
      </c>
      <c r="H18" s="1432" t="s">
        <v>29</v>
      </c>
      <c r="I18" s="1433">
        <v>325</v>
      </c>
      <c r="J18" s="1372">
        <v>143</v>
      </c>
      <c r="K18" s="1377">
        <v>50</v>
      </c>
      <c r="L18" s="1398">
        <v>235</v>
      </c>
      <c r="M18" s="1217">
        <f t="shared" si="4"/>
        <v>185</v>
      </c>
      <c r="N18" s="1216">
        <f t="shared" si="5"/>
        <v>46475</v>
      </c>
      <c r="O18" s="1217"/>
      <c r="P18" s="1221"/>
      <c r="Q18" s="1221"/>
      <c r="R18" s="1221"/>
      <c r="S18" s="1221">
        <f t="shared" si="6"/>
        <v>76375</v>
      </c>
      <c r="T18" s="1221"/>
      <c r="U18" s="1221"/>
      <c r="V18" s="1221"/>
      <c r="W18" s="1300">
        <v>11.262857142857143</v>
      </c>
      <c r="X18" s="1221"/>
      <c r="Y18" s="1221"/>
      <c r="Z18" s="1221">
        <f t="shared" si="1"/>
        <v>30531.183097325382</v>
      </c>
      <c r="AA18" s="1218">
        <f t="shared" si="2"/>
        <v>0.735687553670473</v>
      </c>
      <c r="AB18" s="1221">
        <f t="shared" si="3"/>
        <v>34191.079056835231</v>
      </c>
      <c r="AC18" s="1286"/>
      <c r="AD18" s="1326"/>
      <c r="AE18" s="75"/>
      <c r="AF18" s="75"/>
      <c r="AG18" s="73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  <c r="CQ18" s="75"/>
      <c r="CR18" s="75"/>
      <c r="CS18" s="75"/>
      <c r="CT18" s="75"/>
      <c r="CU18" s="75"/>
      <c r="CV18" s="75"/>
      <c r="CW18" s="75"/>
      <c r="CX18" s="75"/>
      <c r="CY18" s="75"/>
      <c r="CZ18" s="75"/>
      <c r="DA18" s="75"/>
      <c r="DB18" s="75"/>
      <c r="DC18" s="75"/>
      <c r="DD18" s="75"/>
      <c r="DE18" s="75"/>
      <c r="DF18" s="75"/>
      <c r="DG18" s="75"/>
      <c r="DH18" s="75"/>
      <c r="DI18" s="75"/>
      <c r="DJ18" s="75"/>
      <c r="DK18" s="75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75"/>
      <c r="GW18" s="75"/>
      <c r="GX18" s="75"/>
      <c r="GY18" s="75"/>
      <c r="GZ18" s="75"/>
      <c r="HA18" s="75"/>
      <c r="HB18" s="75"/>
      <c r="HC18" s="75"/>
      <c r="HD18" s="75"/>
      <c r="HE18" s="75"/>
      <c r="HF18" s="75"/>
      <c r="HG18" s="75"/>
      <c r="HH18" s="75"/>
      <c r="HI18" s="75"/>
      <c r="HJ18" s="75"/>
      <c r="HK18" s="75"/>
      <c r="HL18" s="75"/>
      <c r="HM18" s="75"/>
      <c r="HN18" s="75"/>
      <c r="HO18" s="75"/>
      <c r="HP18" s="75"/>
      <c r="HQ18" s="75"/>
      <c r="HR18" s="75"/>
      <c r="HS18" s="75"/>
      <c r="HT18" s="75"/>
      <c r="HU18" s="75"/>
      <c r="HV18" s="75"/>
      <c r="HW18" s="75"/>
      <c r="HX18" s="75"/>
      <c r="HY18" s="75"/>
      <c r="HZ18" s="75"/>
      <c r="IA18" s="75"/>
      <c r="IB18" s="75"/>
      <c r="IC18" s="75"/>
      <c r="ID18" s="75"/>
      <c r="IE18" s="75"/>
      <c r="IF18" s="75"/>
      <c r="IG18" s="75"/>
      <c r="IH18" s="75"/>
      <c r="II18" s="75"/>
      <c r="IJ18" s="75"/>
      <c r="IK18" s="75"/>
      <c r="IL18" s="75"/>
      <c r="IM18" s="75"/>
      <c r="IN18" s="75"/>
      <c r="IO18" s="75"/>
      <c r="IP18" s="75"/>
      <c r="IQ18" s="75"/>
      <c r="IR18" s="75"/>
      <c r="IS18" s="75"/>
      <c r="IT18" s="75"/>
      <c r="IU18" s="75"/>
      <c r="IV18" s="75"/>
      <c r="IW18" s="75"/>
      <c r="IX18" s="75"/>
      <c r="IY18" s="75"/>
      <c r="IZ18" s="75"/>
      <c r="JA18" s="75"/>
      <c r="JB18" s="75"/>
      <c r="JC18" s="75"/>
      <c r="JD18" s="75"/>
      <c r="JE18" s="75"/>
      <c r="JF18" s="75"/>
      <c r="JG18" s="75"/>
      <c r="JH18" s="75"/>
      <c r="JI18" s="75"/>
      <c r="JJ18" s="75"/>
      <c r="JK18" s="75"/>
      <c r="JL18" s="75"/>
      <c r="JM18" s="75"/>
      <c r="JN18" s="75"/>
      <c r="JO18" s="75"/>
      <c r="JP18" s="75"/>
      <c r="JQ18" s="75"/>
      <c r="JR18" s="75"/>
      <c r="JS18" s="75"/>
      <c r="JT18" s="75"/>
      <c r="JU18" s="75"/>
      <c r="JV18" s="75"/>
      <c r="JW18" s="75"/>
      <c r="JX18" s="75"/>
      <c r="JY18" s="75"/>
      <c r="JZ18" s="75"/>
      <c r="KA18" s="75"/>
      <c r="KB18" s="75"/>
      <c r="KC18" s="75"/>
      <c r="KD18" s="75"/>
      <c r="KE18" s="75"/>
      <c r="KF18" s="75"/>
      <c r="KG18" s="75"/>
      <c r="KH18" s="75"/>
      <c r="KI18" s="75"/>
      <c r="KJ18" s="75"/>
      <c r="KK18" s="75"/>
      <c r="KL18" s="75"/>
      <c r="KM18" s="75"/>
      <c r="KN18" s="75"/>
      <c r="KO18" s="75"/>
      <c r="KP18" s="75"/>
      <c r="KQ18" s="75"/>
      <c r="KR18" s="75"/>
      <c r="KS18" s="75"/>
      <c r="KT18" s="75"/>
      <c r="KU18" s="75"/>
      <c r="KV18" s="75"/>
      <c r="KW18" s="75"/>
      <c r="KX18" s="75"/>
      <c r="KY18" s="75"/>
      <c r="KZ18" s="75"/>
      <c r="LA18" s="75"/>
      <c r="LB18" s="75"/>
      <c r="LC18" s="75"/>
      <c r="LD18" s="75"/>
      <c r="LE18" s="75"/>
      <c r="LF18" s="75"/>
      <c r="LG18" s="75"/>
      <c r="LH18" s="75"/>
      <c r="LI18" s="75"/>
      <c r="LJ18" s="75"/>
      <c r="LK18" s="75"/>
      <c r="LL18" s="75"/>
      <c r="LM18" s="75"/>
      <c r="LN18" s="75"/>
      <c r="LO18" s="75"/>
      <c r="LP18" s="75"/>
      <c r="LQ18" s="75"/>
      <c r="LR18" s="75"/>
      <c r="LS18" s="75"/>
      <c r="LT18" s="75"/>
      <c r="LU18" s="75"/>
      <c r="LV18" s="75"/>
      <c r="LW18" s="75"/>
      <c r="LX18" s="75"/>
      <c r="LY18" s="75"/>
      <c r="LZ18" s="75"/>
      <c r="MA18" s="75"/>
      <c r="MB18" s="75"/>
      <c r="MC18" s="75"/>
      <c r="MD18" s="75"/>
      <c r="ME18" s="75"/>
      <c r="MF18" s="75"/>
      <c r="MG18" s="75"/>
      <c r="MH18" s="75"/>
      <c r="MI18" s="75"/>
      <c r="MJ18" s="75"/>
      <c r="MK18" s="75"/>
      <c r="ML18" s="75"/>
      <c r="MM18" s="75"/>
      <c r="MN18" s="75"/>
      <c r="MO18" s="75"/>
      <c r="MP18" s="75"/>
      <c r="MQ18" s="75"/>
      <c r="MR18" s="75"/>
      <c r="MS18" s="75"/>
      <c r="MT18" s="75"/>
      <c r="MU18" s="75"/>
      <c r="MV18" s="75"/>
      <c r="MW18" s="75"/>
      <c r="MX18" s="75"/>
      <c r="MY18" s="75"/>
      <c r="MZ18" s="75"/>
      <c r="NA18" s="75"/>
      <c r="NB18" s="75"/>
      <c r="NC18" s="75"/>
      <c r="ND18" s="75"/>
      <c r="NE18" s="75"/>
      <c r="NF18" s="75"/>
      <c r="NG18" s="75"/>
      <c r="NH18" s="75"/>
      <c r="NI18" s="75"/>
      <c r="NJ18" s="75"/>
      <c r="NK18" s="75"/>
      <c r="NL18" s="75"/>
      <c r="NM18" s="75"/>
      <c r="NN18" s="75"/>
      <c r="NO18" s="75"/>
      <c r="NP18" s="75"/>
      <c r="NQ18" s="75"/>
      <c r="NR18" s="75"/>
      <c r="NS18" s="75"/>
      <c r="NT18" s="75"/>
      <c r="NU18" s="75"/>
      <c r="NV18" s="75"/>
      <c r="NW18" s="75"/>
      <c r="NX18" s="75"/>
      <c r="NY18" s="75"/>
      <c r="NZ18" s="75"/>
      <c r="OA18" s="75"/>
      <c r="OB18" s="75"/>
      <c r="OC18" s="75"/>
      <c r="OD18" s="75"/>
      <c r="OE18" s="75"/>
      <c r="OF18" s="75"/>
      <c r="OG18" s="75"/>
      <c r="OH18" s="75"/>
      <c r="OI18" s="75"/>
      <c r="OJ18" s="75"/>
      <c r="OK18" s="75"/>
      <c r="OL18" s="75"/>
      <c r="OM18" s="75"/>
      <c r="ON18" s="75"/>
      <c r="OO18" s="75"/>
      <c r="OP18" s="75"/>
      <c r="OQ18" s="75"/>
      <c r="OR18" s="75"/>
      <c r="OS18" s="75"/>
      <c r="OT18" s="75"/>
      <c r="OU18" s="75"/>
      <c r="OV18" s="75"/>
      <c r="OW18" s="75"/>
      <c r="OX18" s="75"/>
      <c r="OY18" s="75"/>
      <c r="OZ18" s="75"/>
      <c r="PA18" s="75"/>
      <c r="PB18" s="75"/>
      <c r="PC18" s="75"/>
      <c r="PD18" s="75"/>
      <c r="PE18" s="75"/>
      <c r="PF18" s="75"/>
      <c r="PG18" s="75"/>
      <c r="PH18" s="75"/>
      <c r="PI18" s="75"/>
      <c r="PJ18" s="75"/>
      <c r="PK18" s="75"/>
      <c r="PL18" s="75"/>
      <c r="PM18" s="75"/>
      <c r="PN18" s="75"/>
      <c r="PO18" s="75"/>
      <c r="PP18" s="75"/>
      <c r="PQ18" s="75"/>
      <c r="PR18" s="75"/>
      <c r="PS18" s="75"/>
      <c r="PT18" s="75"/>
      <c r="PU18" s="75"/>
      <c r="PV18" s="75"/>
      <c r="PW18" s="75"/>
      <c r="PX18" s="75"/>
      <c r="PY18" s="75"/>
      <c r="PZ18" s="75"/>
      <c r="QA18" s="75"/>
      <c r="QB18" s="75"/>
      <c r="QC18" s="75"/>
      <c r="QD18" s="75"/>
      <c r="QE18" s="75"/>
      <c r="QF18" s="75"/>
      <c r="QG18" s="75"/>
      <c r="QH18" s="75"/>
      <c r="QI18" s="75"/>
      <c r="QJ18" s="75"/>
      <c r="QK18" s="75"/>
      <c r="QL18" s="75"/>
      <c r="QM18" s="75"/>
      <c r="QN18" s="75"/>
      <c r="QO18" s="75"/>
      <c r="QP18" s="75"/>
      <c r="QQ18" s="75"/>
      <c r="QR18" s="75"/>
      <c r="QS18" s="75"/>
      <c r="QT18" s="75"/>
      <c r="QU18" s="75"/>
      <c r="QV18" s="75"/>
      <c r="QW18" s="75"/>
      <c r="QX18" s="75"/>
      <c r="QY18" s="75"/>
      <c r="QZ18" s="75"/>
      <c r="RA18" s="75"/>
      <c r="RB18" s="75"/>
      <c r="RC18" s="75"/>
      <c r="RD18" s="75"/>
      <c r="RE18" s="75"/>
      <c r="RF18" s="75"/>
      <c r="RG18" s="75"/>
      <c r="RH18" s="75"/>
      <c r="RI18" s="75"/>
      <c r="RJ18" s="75"/>
      <c r="RK18" s="75"/>
      <c r="RL18" s="75"/>
      <c r="RM18" s="75"/>
      <c r="RN18" s="75"/>
      <c r="RO18" s="75"/>
      <c r="RP18" s="75"/>
      <c r="RQ18" s="75"/>
      <c r="RR18" s="75"/>
      <c r="RS18" s="75"/>
      <c r="RT18" s="75"/>
      <c r="RU18" s="75"/>
      <c r="RV18" s="75"/>
      <c r="RW18" s="75"/>
      <c r="RX18" s="75"/>
      <c r="RY18" s="75"/>
      <c r="RZ18" s="75"/>
      <c r="SA18" s="75"/>
      <c r="SB18" s="75"/>
      <c r="SC18" s="75"/>
      <c r="SD18" s="75"/>
      <c r="SE18" s="75"/>
      <c r="SF18" s="75"/>
      <c r="SG18" s="75"/>
      <c r="SH18" s="75"/>
      <c r="SI18" s="75"/>
      <c r="SJ18" s="75"/>
      <c r="SK18" s="75"/>
      <c r="SL18" s="75"/>
      <c r="SM18" s="75"/>
      <c r="SN18" s="75"/>
      <c r="SO18" s="75"/>
      <c r="SP18" s="75"/>
      <c r="SQ18" s="75"/>
      <c r="SR18" s="75"/>
      <c r="SS18" s="75"/>
      <c r="ST18" s="75"/>
      <c r="SU18" s="75"/>
      <c r="SV18" s="75"/>
      <c r="SW18" s="75"/>
      <c r="SX18" s="75"/>
      <c r="SY18" s="75"/>
      <c r="SZ18" s="75"/>
      <c r="TA18" s="75"/>
      <c r="TB18" s="75"/>
      <c r="TC18" s="75"/>
      <c r="TD18" s="75"/>
      <c r="TE18" s="75"/>
      <c r="TF18" s="75"/>
      <c r="TG18" s="75"/>
      <c r="TH18" s="75"/>
      <c r="TI18" s="75"/>
      <c r="TJ18" s="75"/>
      <c r="TK18" s="75"/>
      <c r="TL18" s="75"/>
      <c r="TM18" s="75"/>
      <c r="TN18" s="75"/>
      <c r="TO18" s="75"/>
      <c r="TP18" s="75"/>
      <c r="TQ18" s="75"/>
      <c r="TR18" s="75"/>
      <c r="TS18" s="75"/>
      <c r="TT18" s="75"/>
      <c r="TU18" s="75"/>
      <c r="TV18" s="75"/>
      <c r="TW18" s="75"/>
      <c r="TX18" s="75"/>
      <c r="TY18" s="75"/>
      <c r="TZ18" s="75"/>
      <c r="UA18" s="75"/>
      <c r="UB18" s="75"/>
      <c r="UC18" s="75"/>
      <c r="UD18" s="75"/>
      <c r="UE18" s="75"/>
      <c r="UF18" s="75"/>
      <c r="UG18" s="75"/>
      <c r="UH18" s="75"/>
      <c r="UI18" s="75"/>
      <c r="UJ18" s="75"/>
      <c r="UK18" s="75"/>
      <c r="UL18" s="75"/>
      <c r="UM18" s="75"/>
      <c r="UN18" s="75"/>
      <c r="UO18" s="75"/>
      <c r="UP18" s="75"/>
      <c r="UQ18" s="75"/>
      <c r="UR18" s="75"/>
      <c r="US18" s="75"/>
      <c r="UT18" s="75"/>
      <c r="UU18" s="75"/>
      <c r="UV18" s="75"/>
      <c r="UW18" s="75"/>
      <c r="UX18" s="75"/>
      <c r="UY18" s="75"/>
      <c r="UZ18" s="75"/>
      <c r="VA18" s="75"/>
      <c r="VB18" s="75"/>
      <c r="VC18" s="75"/>
      <c r="VD18" s="75"/>
      <c r="VE18" s="75"/>
      <c r="VF18" s="75"/>
      <c r="VG18" s="75"/>
      <c r="VH18" s="75"/>
      <c r="VI18" s="75"/>
      <c r="VJ18" s="75"/>
      <c r="VK18" s="75"/>
      <c r="VL18" s="75"/>
      <c r="VM18" s="75"/>
      <c r="VN18" s="75"/>
      <c r="VO18" s="75"/>
      <c r="VP18" s="75"/>
      <c r="VQ18" s="75"/>
      <c r="VR18" s="75"/>
      <c r="VS18" s="75"/>
      <c r="VT18" s="75"/>
      <c r="VU18" s="75"/>
      <c r="VV18" s="75"/>
      <c r="VW18" s="75"/>
      <c r="VX18" s="75"/>
      <c r="VY18" s="75"/>
      <c r="VZ18" s="75"/>
      <c r="WA18" s="75"/>
      <c r="WB18" s="75"/>
      <c r="WC18" s="75"/>
      <c r="WD18" s="75"/>
      <c r="WE18" s="75"/>
      <c r="WF18" s="75"/>
      <c r="WG18" s="75"/>
      <c r="WH18" s="75"/>
      <c r="WI18" s="75"/>
      <c r="WJ18" s="75"/>
      <c r="WK18" s="75"/>
      <c r="WL18" s="75"/>
      <c r="WM18" s="75"/>
      <c r="WN18" s="75"/>
      <c r="WO18" s="75"/>
      <c r="WP18" s="304"/>
    </row>
    <row r="19" spans="1:614" s="66" customFormat="1" ht="14.4">
      <c r="A19" s="75"/>
      <c r="B19" s="1431" t="s">
        <v>52</v>
      </c>
      <c r="C19" s="1394"/>
      <c r="D19" s="1395"/>
      <c r="E19" s="1376" t="s">
        <v>350</v>
      </c>
      <c r="F19" s="1376">
        <v>14</v>
      </c>
      <c r="G19" s="1286">
        <f t="shared" si="0"/>
        <v>6.7492826675919003E-4</v>
      </c>
      <c r="H19" s="1432" t="s">
        <v>29</v>
      </c>
      <c r="I19" s="1433">
        <v>11</v>
      </c>
      <c r="J19" s="1372">
        <v>33</v>
      </c>
      <c r="K19" s="1377">
        <v>50</v>
      </c>
      <c r="L19" s="1398">
        <v>78</v>
      </c>
      <c r="M19" s="1217">
        <f t="shared" si="4"/>
        <v>28</v>
      </c>
      <c r="N19" s="1216">
        <f t="shared" si="5"/>
        <v>363</v>
      </c>
      <c r="O19" s="1217"/>
      <c r="P19" s="1221"/>
      <c r="Q19" s="1221"/>
      <c r="R19" s="1221"/>
      <c r="S19" s="1221">
        <f t="shared" si="6"/>
        <v>858</v>
      </c>
      <c r="T19" s="1221"/>
      <c r="U19" s="1221"/>
      <c r="V19" s="1221"/>
      <c r="W19" s="1300">
        <v>7.6042857142857141</v>
      </c>
      <c r="X19" s="1221"/>
      <c r="Y19" s="1221"/>
      <c r="Z19" s="1221">
        <f t="shared" si="1"/>
        <v>697.69049834043358</v>
      </c>
      <c r="AA19" s="1218">
        <f t="shared" si="2"/>
        <v>0.735687553670473</v>
      </c>
      <c r="AB19" s="1221">
        <f t="shared" si="3"/>
        <v>267.05458198238171</v>
      </c>
      <c r="AC19" s="1286"/>
      <c r="AD19" s="1326"/>
      <c r="AE19" s="75"/>
      <c r="AF19" s="75"/>
      <c r="AG19" s="73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75"/>
      <c r="GW19" s="75"/>
      <c r="GX19" s="75"/>
      <c r="GY19" s="75"/>
      <c r="GZ19" s="75"/>
      <c r="HA19" s="75"/>
      <c r="HB19" s="75"/>
      <c r="HC19" s="75"/>
      <c r="HD19" s="75"/>
      <c r="HE19" s="75"/>
      <c r="HF19" s="75"/>
      <c r="HG19" s="75"/>
      <c r="HH19" s="75"/>
      <c r="HI19" s="75"/>
      <c r="HJ19" s="75"/>
      <c r="HK19" s="75"/>
      <c r="HL19" s="75"/>
      <c r="HM19" s="75"/>
      <c r="HN19" s="75"/>
      <c r="HO19" s="75"/>
      <c r="HP19" s="75"/>
      <c r="HQ19" s="75"/>
      <c r="HR19" s="75"/>
      <c r="HS19" s="75"/>
      <c r="HT19" s="75"/>
      <c r="HU19" s="75"/>
      <c r="HV19" s="75"/>
      <c r="HW19" s="75"/>
      <c r="HX19" s="75"/>
      <c r="HY19" s="75"/>
      <c r="HZ19" s="75"/>
      <c r="IA19" s="75"/>
      <c r="IB19" s="75"/>
      <c r="IC19" s="75"/>
      <c r="ID19" s="75"/>
      <c r="IE19" s="75"/>
      <c r="IF19" s="75"/>
      <c r="IG19" s="75"/>
      <c r="IH19" s="75"/>
      <c r="II19" s="75"/>
      <c r="IJ19" s="75"/>
      <c r="IK19" s="75"/>
      <c r="IL19" s="75"/>
      <c r="IM19" s="75"/>
      <c r="IN19" s="75"/>
      <c r="IO19" s="75"/>
      <c r="IP19" s="75"/>
      <c r="IQ19" s="75"/>
      <c r="IR19" s="75"/>
      <c r="IS19" s="75"/>
      <c r="IT19" s="75"/>
      <c r="IU19" s="75"/>
      <c r="IV19" s="75"/>
      <c r="IW19" s="75"/>
      <c r="IX19" s="75"/>
      <c r="IY19" s="75"/>
      <c r="IZ19" s="75"/>
      <c r="JA19" s="75"/>
      <c r="JB19" s="75"/>
      <c r="JC19" s="75"/>
      <c r="JD19" s="75"/>
      <c r="JE19" s="75"/>
      <c r="JF19" s="75"/>
      <c r="JG19" s="75"/>
      <c r="JH19" s="75"/>
      <c r="JI19" s="75"/>
      <c r="JJ19" s="75"/>
      <c r="JK19" s="75"/>
      <c r="JL19" s="75"/>
      <c r="JM19" s="75"/>
      <c r="JN19" s="75"/>
      <c r="JO19" s="75"/>
      <c r="JP19" s="75"/>
      <c r="JQ19" s="75"/>
      <c r="JR19" s="75"/>
      <c r="JS19" s="75"/>
      <c r="JT19" s="75"/>
      <c r="JU19" s="75"/>
      <c r="JV19" s="75"/>
      <c r="JW19" s="75"/>
      <c r="JX19" s="75"/>
      <c r="JY19" s="75"/>
      <c r="JZ19" s="75"/>
      <c r="KA19" s="75"/>
      <c r="KB19" s="75"/>
      <c r="KC19" s="75"/>
      <c r="KD19" s="75"/>
      <c r="KE19" s="75"/>
      <c r="KF19" s="75"/>
      <c r="KG19" s="75"/>
      <c r="KH19" s="75"/>
      <c r="KI19" s="75"/>
      <c r="KJ19" s="75"/>
      <c r="KK19" s="75"/>
      <c r="KL19" s="75"/>
      <c r="KM19" s="75"/>
      <c r="KN19" s="75"/>
      <c r="KO19" s="75"/>
      <c r="KP19" s="75"/>
      <c r="KQ19" s="75"/>
      <c r="KR19" s="75"/>
      <c r="KS19" s="75"/>
      <c r="KT19" s="75"/>
      <c r="KU19" s="75"/>
      <c r="KV19" s="75"/>
      <c r="KW19" s="75"/>
      <c r="KX19" s="75"/>
      <c r="KY19" s="75"/>
      <c r="KZ19" s="75"/>
      <c r="LA19" s="75"/>
      <c r="LB19" s="75"/>
      <c r="LC19" s="75"/>
      <c r="LD19" s="75"/>
      <c r="LE19" s="75"/>
      <c r="LF19" s="75"/>
      <c r="LG19" s="75"/>
      <c r="LH19" s="75"/>
      <c r="LI19" s="75"/>
      <c r="LJ19" s="75"/>
      <c r="LK19" s="75"/>
      <c r="LL19" s="75"/>
      <c r="LM19" s="75"/>
      <c r="LN19" s="75"/>
      <c r="LO19" s="75"/>
      <c r="LP19" s="75"/>
      <c r="LQ19" s="75"/>
      <c r="LR19" s="75"/>
      <c r="LS19" s="75"/>
      <c r="LT19" s="75"/>
      <c r="LU19" s="75"/>
      <c r="LV19" s="75"/>
      <c r="LW19" s="75"/>
      <c r="LX19" s="75"/>
      <c r="LY19" s="75"/>
      <c r="LZ19" s="75"/>
      <c r="MA19" s="75"/>
      <c r="MB19" s="75"/>
      <c r="MC19" s="75"/>
      <c r="MD19" s="75"/>
      <c r="ME19" s="75"/>
      <c r="MF19" s="75"/>
      <c r="MG19" s="75"/>
      <c r="MH19" s="75"/>
      <c r="MI19" s="75"/>
      <c r="MJ19" s="75"/>
      <c r="MK19" s="75"/>
      <c r="ML19" s="75"/>
      <c r="MM19" s="75"/>
      <c r="MN19" s="75"/>
      <c r="MO19" s="75"/>
      <c r="MP19" s="75"/>
      <c r="MQ19" s="75"/>
      <c r="MR19" s="75"/>
      <c r="MS19" s="75"/>
      <c r="MT19" s="75"/>
      <c r="MU19" s="75"/>
      <c r="MV19" s="75"/>
      <c r="MW19" s="75"/>
      <c r="MX19" s="75"/>
      <c r="MY19" s="75"/>
      <c r="MZ19" s="75"/>
      <c r="NA19" s="75"/>
      <c r="NB19" s="75"/>
      <c r="NC19" s="75"/>
      <c r="ND19" s="75"/>
      <c r="NE19" s="75"/>
      <c r="NF19" s="75"/>
      <c r="NG19" s="75"/>
      <c r="NH19" s="75"/>
      <c r="NI19" s="75"/>
      <c r="NJ19" s="75"/>
      <c r="NK19" s="75"/>
      <c r="NL19" s="75"/>
      <c r="NM19" s="75"/>
      <c r="NN19" s="75"/>
      <c r="NO19" s="75"/>
      <c r="NP19" s="75"/>
      <c r="NQ19" s="75"/>
      <c r="NR19" s="75"/>
      <c r="NS19" s="75"/>
      <c r="NT19" s="75"/>
      <c r="NU19" s="75"/>
      <c r="NV19" s="75"/>
      <c r="NW19" s="75"/>
      <c r="NX19" s="75"/>
      <c r="NY19" s="75"/>
      <c r="NZ19" s="75"/>
      <c r="OA19" s="75"/>
      <c r="OB19" s="75"/>
      <c r="OC19" s="75"/>
      <c r="OD19" s="75"/>
      <c r="OE19" s="75"/>
      <c r="OF19" s="75"/>
      <c r="OG19" s="75"/>
      <c r="OH19" s="75"/>
      <c r="OI19" s="75"/>
      <c r="OJ19" s="75"/>
      <c r="OK19" s="75"/>
      <c r="OL19" s="75"/>
      <c r="OM19" s="75"/>
      <c r="ON19" s="75"/>
      <c r="OO19" s="75"/>
      <c r="OP19" s="75"/>
      <c r="OQ19" s="75"/>
      <c r="OR19" s="75"/>
      <c r="OS19" s="75"/>
      <c r="OT19" s="75"/>
      <c r="OU19" s="75"/>
      <c r="OV19" s="75"/>
      <c r="OW19" s="75"/>
      <c r="OX19" s="75"/>
      <c r="OY19" s="75"/>
      <c r="OZ19" s="75"/>
      <c r="PA19" s="75"/>
      <c r="PB19" s="75"/>
      <c r="PC19" s="75"/>
      <c r="PD19" s="75"/>
      <c r="PE19" s="75"/>
      <c r="PF19" s="75"/>
      <c r="PG19" s="75"/>
      <c r="PH19" s="75"/>
      <c r="PI19" s="75"/>
      <c r="PJ19" s="75"/>
      <c r="PK19" s="75"/>
      <c r="PL19" s="75"/>
      <c r="PM19" s="75"/>
      <c r="PN19" s="75"/>
      <c r="PO19" s="75"/>
      <c r="PP19" s="75"/>
      <c r="PQ19" s="75"/>
      <c r="PR19" s="75"/>
      <c r="PS19" s="75"/>
      <c r="PT19" s="75"/>
      <c r="PU19" s="75"/>
      <c r="PV19" s="75"/>
      <c r="PW19" s="75"/>
      <c r="PX19" s="75"/>
      <c r="PY19" s="75"/>
      <c r="PZ19" s="75"/>
      <c r="QA19" s="75"/>
      <c r="QB19" s="75"/>
      <c r="QC19" s="75"/>
      <c r="QD19" s="75"/>
      <c r="QE19" s="75"/>
      <c r="QF19" s="75"/>
      <c r="QG19" s="75"/>
      <c r="QH19" s="75"/>
      <c r="QI19" s="75"/>
      <c r="QJ19" s="75"/>
      <c r="QK19" s="75"/>
      <c r="QL19" s="75"/>
      <c r="QM19" s="75"/>
      <c r="QN19" s="75"/>
      <c r="QO19" s="75"/>
      <c r="QP19" s="75"/>
      <c r="QQ19" s="75"/>
      <c r="QR19" s="75"/>
      <c r="QS19" s="75"/>
      <c r="QT19" s="75"/>
      <c r="QU19" s="75"/>
      <c r="QV19" s="75"/>
      <c r="QW19" s="75"/>
      <c r="QX19" s="75"/>
      <c r="QY19" s="75"/>
      <c r="QZ19" s="75"/>
      <c r="RA19" s="75"/>
      <c r="RB19" s="75"/>
      <c r="RC19" s="75"/>
      <c r="RD19" s="75"/>
      <c r="RE19" s="75"/>
      <c r="RF19" s="75"/>
      <c r="RG19" s="75"/>
      <c r="RH19" s="75"/>
      <c r="RI19" s="75"/>
      <c r="RJ19" s="75"/>
      <c r="RK19" s="75"/>
      <c r="RL19" s="75"/>
      <c r="RM19" s="75"/>
      <c r="RN19" s="75"/>
      <c r="RO19" s="75"/>
      <c r="RP19" s="75"/>
      <c r="RQ19" s="75"/>
      <c r="RR19" s="75"/>
      <c r="RS19" s="75"/>
      <c r="RT19" s="75"/>
      <c r="RU19" s="75"/>
      <c r="RV19" s="75"/>
      <c r="RW19" s="75"/>
      <c r="RX19" s="75"/>
      <c r="RY19" s="75"/>
      <c r="RZ19" s="75"/>
      <c r="SA19" s="75"/>
      <c r="SB19" s="75"/>
      <c r="SC19" s="75"/>
      <c r="SD19" s="75"/>
      <c r="SE19" s="75"/>
      <c r="SF19" s="75"/>
      <c r="SG19" s="75"/>
      <c r="SH19" s="75"/>
      <c r="SI19" s="75"/>
      <c r="SJ19" s="75"/>
      <c r="SK19" s="75"/>
      <c r="SL19" s="75"/>
      <c r="SM19" s="75"/>
      <c r="SN19" s="75"/>
      <c r="SO19" s="75"/>
      <c r="SP19" s="75"/>
      <c r="SQ19" s="75"/>
      <c r="SR19" s="75"/>
      <c r="SS19" s="75"/>
      <c r="ST19" s="75"/>
      <c r="SU19" s="75"/>
      <c r="SV19" s="75"/>
      <c r="SW19" s="75"/>
      <c r="SX19" s="75"/>
      <c r="SY19" s="75"/>
      <c r="SZ19" s="75"/>
      <c r="TA19" s="75"/>
      <c r="TB19" s="75"/>
      <c r="TC19" s="75"/>
      <c r="TD19" s="75"/>
      <c r="TE19" s="75"/>
      <c r="TF19" s="75"/>
      <c r="TG19" s="75"/>
      <c r="TH19" s="75"/>
      <c r="TI19" s="75"/>
      <c r="TJ19" s="75"/>
      <c r="TK19" s="75"/>
      <c r="TL19" s="75"/>
      <c r="TM19" s="75"/>
      <c r="TN19" s="75"/>
      <c r="TO19" s="75"/>
      <c r="TP19" s="75"/>
      <c r="TQ19" s="75"/>
      <c r="TR19" s="75"/>
      <c r="TS19" s="75"/>
      <c r="TT19" s="75"/>
      <c r="TU19" s="75"/>
      <c r="TV19" s="75"/>
      <c r="TW19" s="75"/>
      <c r="TX19" s="75"/>
      <c r="TY19" s="75"/>
      <c r="TZ19" s="75"/>
      <c r="UA19" s="75"/>
      <c r="UB19" s="75"/>
      <c r="UC19" s="75"/>
      <c r="UD19" s="75"/>
      <c r="UE19" s="75"/>
      <c r="UF19" s="75"/>
      <c r="UG19" s="75"/>
      <c r="UH19" s="75"/>
      <c r="UI19" s="75"/>
      <c r="UJ19" s="75"/>
      <c r="UK19" s="75"/>
      <c r="UL19" s="75"/>
      <c r="UM19" s="75"/>
      <c r="UN19" s="75"/>
      <c r="UO19" s="75"/>
      <c r="UP19" s="75"/>
      <c r="UQ19" s="75"/>
      <c r="UR19" s="75"/>
      <c r="US19" s="75"/>
      <c r="UT19" s="75"/>
      <c r="UU19" s="75"/>
      <c r="UV19" s="75"/>
      <c r="UW19" s="75"/>
      <c r="UX19" s="75"/>
      <c r="UY19" s="75"/>
      <c r="UZ19" s="75"/>
      <c r="VA19" s="75"/>
      <c r="VB19" s="75"/>
      <c r="VC19" s="75"/>
      <c r="VD19" s="75"/>
      <c r="VE19" s="75"/>
      <c r="VF19" s="75"/>
      <c r="VG19" s="75"/>
      <c r="VH19" s="75"/>
      <c r="VI19" s="75"/>
      <c r="VJ19" s="75"/>
      <c r="VK19" s="75"/>
      <c r="VL19" s="75"/>
      <c r="VM19" s="75"/>
      <c r="VN19" s="75"/>
      <c r="VO19" s="75"/>
      <c r="VP19" s="75"/>
      <c r="VQ19" s="75"/>
      <c r="VR19" s="75"/>
      <c r="VS19" s="75"/>
      <c r="VT19" s="75"/>
      <c r="VU19" s="75"/>
      <c r="VV19" s="75"/>
      <c r="VW19" s="75"/>
      <c r="VX19" s="75"/>
      <c r="VY19" s="75"/>
      <c r="VZ19" s="75"/>
      <c r="WA19" s="75"/>
      <c r="WB19" s="75"/>
      <c r="WC19" s="75"/>
      <c r="WD19" s="75"/>
      <c r="WE19" s="75"/>
      <c r="WF19" s="75"/>
      <c r="WG19" s="75"/>
      <c r="WH19" s="75"/>
      <c r="WI19" s="75"/>
      <c r="WJ19" s="75"/>
      <c r="WK19" s="75"/>
      <c r="WL19" s="75"/>
      <c r="WM19" s="75"/>
      <c r="WN19" s="75"/>
      <c r="WO19" s="75"/>
      <c r="WP19" s="304"/>
    </row>
    <row r="20" spans="1:614" s="66" customFormat="1" ht="14.4">
      <c r="A20" s="75"/>
      <c r="B20" s="1431" t="s">
        <v>52</v>
      </c>
      <c r="C20" s="1394"/>
      <c r="D20" s="1395"/>
      <c r="E20" s="1376" t="s">
        <v>355</v>
      </c>
      <c r="F20" s="1376">
        <v>14</v>
      </c>
      <c r="G20" s="1286">
        <f t="shared" si="0"/>
        <v>1.5060382811981927E-3</v>
      </c>
      <c r="H20" s="1432" t="s">
        <v>29</v>
      </c>
      <c r="I20" s="1433">
        <v>15</v>
      </c>
      <c r="J20" s="1372">
        <v>54</v>
      </c>
      <c r="K20" s="1377">
        <v>50</v>
      </c>
      <c r="L20" s="1398">
        <v>235</v>
      </c>
      <c r="M20" s="1217">
        <f t="shared" si="4"/>
        <v>185</v>
      </c>
      <c r="N20" s="1216">
        <f t="shared" si="5"/>
        <v>810</v>
      </c>
      <c r="O20" s="1217"/>
      <c r="P20" s="1221"/>
      <c r="Q20" s="1221"/>
      <c r="R20" s="1221"/>
      <c r="S20" s="1221">
        <f t="shared" si="6"/>
        <v>3525</v>
      </c>
      <c r="T20" s="1221"/>
      <c r="U20" s="1221"/>
      <c r="V20" s="1221"/>
      <c r="W20" s="1300">
        <v>11.262857142857143</v>
      </c>
      <c r="X20" s="1221"/>
      <c r="Y20" s="1221"/>
      <c r="Z20" s="1221">
        <f t="shared" si="1"/>
        <v>1409.1315275688639</v>
      </c>
      <c r="AA20" s="1218">
        <f t="shared" si="2"/>
        <v>0.735687553670473</v>
      </c>
      <c r="AB20" s="1221">
        <f t="shared" si="3"/>
        <v>595.90691847308312</v>
      </c>
      <c r="AC20" s="1286"/>
      <c r="AD20" s="1326"/>
      <c r="AE20" s="75"/>
      <c r="AF20" s="75"/>
      <c r="AG20" s="73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  <c r="FK20" s="75"/>
      <c r="FL20" s="75"/>
      <c r="FM20" s="75"/>
      <c r="FN20" s="75"/>
      <c r="FO20" s="75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5"/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/>
      <c r="GR20" s="75"/>
      <c r="GS20" s="75"/>
      <c r="GT20" s="75"/>
      <c r="GU20" s="75"/>
      <c r="GV20" s="75"/>
      <c r="GW20" s="75"/>
      <c r="GX20" s="75"/>
      <c r="GY20" s="75"/>
      <c r="GZ20" s="75"/>
      <c r="HA20" s="75"/>
      <c r="HB20" s="75"/>
      <c r="HC20" s="75"/>
      <c r="HD20" s="75"/>
      <c r="HE20" s="75"/>
      <c r="HF20" s="75"/>
      <c r="HG20" s="75"/>
      <c r="HH20" s="75"/>
      <c r="HI20" s="75"/>
      <c r="HJ20" s="75"/>
      <c r="HK20" s="75"/>
      <c r="HL20" s="75"/>
      <c r="HM20" s="75"/>
      <c r="HN20" s="75"/>
      <c r="HO20" s="75"/>
      <c r="HP20" s="75"/>
      <c r="HQ20" s="75"/>
      <c r="HR20" s="75"/>
      <c r="HS20" s="75"/>
      <c r="HT20" s="75"/>
      <c r="HU20" s="75"/>
      <c r="HV20" s="75"/>
      <c r="HW20" s="75"/>
      <c r="HX20" s="75"/>
      <c r="HY20" s="75"/>
      <c r="HZ20" s="75"/>
      <c r="IA20" s="75"/>
      <c r="IB20" s="75"/>
      <c r="IC20" s="75"/>
      <c r="ID20" s="75"/>
      <c r="IE20" s="75"/>
      <c r="IF20" s="75"/>
      <c r="IG20" s="75"/>
      <c r="IH20" s="75"/>
      <c r="II20" s="75"/>
      <c r="IJ20" s="75"/>
      <c r="IK20" s="75"/>
      <c r="IL20" s="75"/>
      <c r="IM20" s="75"/>
      <c r="IN20" s="75"/>
      <c r="IO20" s="75"/>
      <c r="IP20" s="75"/>
      <c r="IQ20" s="75"/>
      <c r="IR20" s="75"/>
      <c r="IS20" s="75"/>
      <c r="IT20" s="75"/>
      <c r="IU20" s="75"/>
      <c r="IV20" s="75"/>
      <c r="IW20" s="75"/>
      <c r="IX20" s="75"/>
      <c r="IY20" s="75"/>
      <c r="IZ20" s="75"/>
      <c r="JA20" s="75"/>
      <c r="JB20" s="75"/>
      <c r="JC20" s="75"/>
      <c r="JD20" s="75"/>
      <c r="JE20" s="75"/>
      <c r="JF20" s="75"/>
      <c r="JG20" s="75"/>
      <c r="JH20" s="75"/>
      <c r="JI20" s="75"/>
      <c r="JJ20" s="75"/>
      <c r="JK20" s="75"/>
      <c r="JL20" s="75"/>
      <c r="JM20" s="75"/>
      <c r="JN20" s="75"/>
      <c r="JO20" s="75"/>
      <c r="JP20" s="75"/>
      <c r="JQ20" s="75"/>
      <c r="JR20" s="75"/>
      <c r="JS20" s="75"/>
      <c r="JT20" s="75"/>
      <c r="JU20" s="75"/>
      <c r="JV20" s="75"/>
      <c r="JW20" s="75"/>
      <c r="JX20" s="75"/>
      <c r="JY20" s="75"/>
      <c r="JZ20" s="75"/>
      <c r="KA20" s="75"/>
      <c r="KB20" s="75"/>
      <c r="KC20" s="75"/>
      <c r="KD20" s="75"/>
      <c r="KE20" s="75"/>
      <c r="KF20" s="75"/>
      <c r="KG20" s="75"/>
      <c r="KH20" s="75"/>
      <c r="KI20" s="75"/>
      <c r="KJ20" s="75"/>
      <c r="KK20" s="75"/>
      <c r="KL20" s="75"/>
      <c r="KM20" s="75"/>
      <c r="KN20" s="75"/>
      <c r="KO20" s="75"/>
      <c r="KP20" s="75"/>
      <c r="KQ20" s="75"/>
      <c r="KR20" s="75"/>
      <c r="KS20" s="75"/>
      <c r="KT20" s="75"/>
      <c r="KU20" s="75"/>
      <c r="KV20" s="75"/>
      <c r="KW20" s="75"/>
      <c r="KX20" s="75"/>
      <c r="KY20" s="75"/>
      <c r="KZ20" s="75"/>
      <c r="LA20" s="75"/>
      <c r="LB20" s="75"/>
      <c r="LC20" s="75"/>
      <c r="LD20" s="75"/>
      <c r="LE20" s="75"/>
      <c r="LF20" s="75"/>
      <c r="LG20" s="75"/>
      <c r="LH20" s="75"/>
      <c r="LI20" s="75"/>
      <c r="LJ20" s="75"/>
      <c r="LK20" s="75"/>
      <c r="LL20" s="75"/>
      <c r="LM20" s="75"/>
      <c r="LN20" s="75"/>
      <c r="LO20" s="75"/>
      <c r="LP20" s="75"/>
      <c r="LQ20" s="75"/>
      <c r="LR20" s="75"/>
      <c r="LS20" s="75"/>
      <c r="LT20" s="75"/>
      <c r="LU20" s="75"/>
      <c r="LV20" s="75"/>
      <c r="LW20" s="75"/>
      <c r="LX20" s="75"/>
      <c r="LY20" s="75"/>
      <c r="LZ20" s="75"/>
      <c r="MA20" s="75"/>
      <c r="MB20" s="75"/>
      <c r="MC20" s="75"/>
      <c r="MD20" s="75"/>
      <c r="ME20" s="75"/>
      <c r="MF20" s="75"/>
      <c r="MG20" s="75"/>
      <c r="MH20" s="75"/>
      <c r="MI20" s="75"/>
      <c r="MJ20" s="75"/>
      <c r="MK20" s="75"/>
      <c r="ML20" s="75"/>
      <c r="MM20" s="75"/>
      <c r="MN20" s="75"/>
      <c r="MO20" s="75"/>
      <c r="MP20" s="75"/>
      <c r="MQ20" s="75"/>
      <c r="MR20" s="75"/>
      <c r="MS20" s="75"/>
      <c r="MT20" s="75"/>
      <c r="MU20" s="75"/>
      <c r="MV20" s="75"/>
      <c r="MW20" s="75"/>
      <c r="MX20" s="75"/>
      <c r="MY20" s="75"/>
      <c r="MZ20" s="75"/>
      <c r="NA20" s="75"/>
      <c r="NB20" s="75"/>
      <c r="NC20" s="75"/>
      <c r="ND20" s="75"/>
      <c r="NE20" s="75"/>
      <c r="NF20" s="75"/>
      <c r="NG20" s="75"/>
      <c r="NH20" s="75"/>
      <c r="NI20" s="75"/>
      <c r="NJ20" s="75"/>
      <c r="NK20" s="75"/>
      <c r="NL20" s="75"/>
      <c r="NM20" s="75"/>
      <c r="NN20" s="75"/>
      <c r="NO20" s="75"/>
      <c r="NP20" s="75"/>
      <c r="NQ20" s="75"/>
      <c r="NR20" s="75"/>
      <c r="NS20" s="75"/>
      <c r="NT20" s="75"/>
      <c r="NU20" s="75"/>
      <c r="NV20" s="75"/>
      <c r="NW20" s="75"/>
      <c r="NX20" s="75"/>
      <c r="NY20" s="75"/>
      <c r="NZ20" s="75"/>
      <c r="OA20" s="75"/>
      <c r="OB20" s="75"/>
      <c r="OC20" s="75"/>
      <c r="OD20" s="75"/>
      <c r="OE20" s="75"/>
      <c r="OF20" s="75"/>
      <c r="OG20" s="75"/>
      <c r="OH20" s="75"/>
      <c r="OI20" s="75"/>
      <c r="OJ20" s="75"/>
      <c r="OK20" s="75"/>
      <c r="OL20" s="75"/>
      <c r="OM20" s="75"/>
      <c r="ON20" s="75"/>
      <c r="OO20" s="75"/>
      <c r="OP20" s="75"/>
      <c r="OQ20" s="75"/>
      <c r="OR20" s="75"/>
      <c r="OS20" s="75"/>
      <c r="OT20" s="75"/>
      <c r="OU20" s="75"/>
      <c r="OV20" s="75"/>
      <c r="OW20" s="75"/>
      <c r="OX20" s="75"/>
      <c r="OY20" s="75"/>
      <c r="OZ20" s="75"/>
      <c r="PA20" s="75"/>
      <c r="PB20" s="75"/>
      <c r="PC20" s="75"/>
      <c r="PD20" s="75"/>
      <c r="PE20" s="75"/>
      <c r="PF20" s="75"/>
      <c r="PG20" s="75"/>
      <c r="PH20" s="75"/>
      <c r="PI20" s="75"/>
      <c r="PJ20" s="75"/>
      <c r="PK20" s="75"/>
      <c r="PL20" s="75"/>
      <c r="PM20" s="75"/>
      <c r="PN20" s="75"/>
      <c r="PO20" s="75"/>
      <c r="PP20" s="75"/>
      <c r="PQ20" s="75"/>
      <c r="PR20" s="75"/>
      <c r="PS20" s="75"/>
      <c r="PT20" s="75"/>
      <c r="PU20" s="75"/>
      <c r="PV20" s="75"/>
      <c r="PW20" s="75"/>
      <c r="PX20" s="75"/>
      <c r="PY20" s="75"/>
      <c r="PZ20" s="75"/>
      <c r="QA20" s="75"/>
      <c r="QB20" s="75"/>
      <c r="QC20" s="75"/>
      <c r="QD20" s="75"/>
      <c r="QE20" s="75"/>
      <c r="QF20" s="75"/>
      <c r="QG20" s="75"/>
      <c r="QH20" s="75"/>
      <c r="QI20" s="75"/>
      <c r="QJ20" s="75"/>
      <c r="QK20" s="75"/>
      <c r="QL20" s="75"/>
      <c r="QM20" s="75"/>
      <c r="QN20" s="75"/>
      <c r="QO20" s="75"/>
      <c r="QP20" s="75"/>
      <c r="QQ20" s="75"/>
      <c r="QR20" s="75"/>
      <c r="QS20" s="75"/>
      <c r="QT20" s="75"/>
      <c r="QU20" s="75"/>
      <c r="QV20" s="75"/>
      <c r="QW20" s="75"/>
      <c r="QX20" s="75"/>
      <c r="QY20" s="75"/>
      <c r="QZ20" s="75"/>
      <c r="RA20" s="75"/>
      <c r="RB20" s="75"/>
      <c r="RC20" s="75"/>
      <c r="RD20" s="75"/>
      <c r="RE20" s="75"/>
      <c r="RF20" s="75"/>
      <c r="RG20" s="75"/>
      <c r="RH20" s="75"/>
      <c r="RI20" s="75"/>
      <c r="RJ20" s="75"/>
      <c r="RK20" s="75"/>
      <c r="RL20" s="75"/>
      <c r="RM20" s="75"/>
      <c r="RN20" s="75"/>
      <c r="RO20" s="75"/>
      <c r="RP20" s="75"/>
      <c r="RQ20" s="75"/>
      <c r="RR20" s="75"/>
      <c r="RS20" s="75"/>
      <c r="RT20" s="75"/>
      <c r="RU20" s="75"/>
      <c r="RV20" s="75"/>
      <c r="RW20" s="75"/>
      <c r="RX20" s="75"/>
      <c r="RY20" s="75"/>
      <c r="RZ20" s="75"/>
      <c r="SA20" s="75"/>
      <c r="SB20" s="75"/>
      <c r="SC20" s="75"/>
      <c r="SD20" s="75"/>
      <c r="SE20" s="75"/>
      <c r="SF20" s="75"/>
      <c r="SG20" s="75"/>
      <c r="SH20" s="75"/>
      <c r="SI20" s="75"/>
      <c r="SJ20" s="75"/>
      <c r="SK20" s="75"/>
      <c r="SL20" s="75"/>
      <c r="SM20" s="75"/>
      <c r="SN20" s="75"/>
      <c r="SO20" s="75"/>
      <c r="SP20" s="75"/>
      <c r="SQ20" s="75"/>
      <c r="SR20" s="75"/>
      <c r="SS20" s="75"/>
      <c r="ST20" s="75"/>
      <c r="SU20" s="75"/>
      <c r="SV20" s="75"/>
      <c r="SW20" s="75"/>
      <c r="SX20" s="75"/>
      <c r="SY20" s="75"/>
      <c r="SZ20" s="75"/>
      <c r="TA20" s="75"/>
      <c r="TB20" s="75"/>
      <c r="TC20" s="75"/>
      <c r="TD20" s="75"/>
      <c r="TE20" s="75"/>
      <c r="TF20" s="75"/>
      <c r="TG20" s="75"/>
      <c r="TH20" s="75"/>
      <c r="TI20" s="75"/>
      <c r="TJ20" s="75"/>
      <c r="TK20" s="75"/>
      <c r="TL20" s="75"/>
      <c r="TM20" s="75"/>
      <c r="TN20" s="75"/>
      <c r="TO20" s="75"/>
      <c r="TP20" s="75"/>
      <c r="TQ20" s="75"/>
      <c r="TR20" s="75"/>
      <c r="TS20" s="75"/>
      <c r="TT20" s="75"/>
      <c r="TU20" s="75"/>
      <c r="TV20" s="75"/>
      <c r="TW20" s="75"/>
      <c r="TX20" s="75"/>
      <c r="TY20" s="75"/>
      <c r="TZ20" s="75"/>
      <c r="UA20" s="75"/>
      <c r="UB20" s="75"/>
      <c r="UC20" s="75"/>
      <c r="UD20" s="75"/>
      <c r="UE20" s="75"/>
      <c r="UF20" s="75"/>
      <c r="UG20" s="75"/>
      <c r="UH20" s="75"/>
      <c r="UI20" s="75"/>
      <c r="UJ20" s="75"/>
      <c r="UK20" s="75"/>
      <c r="UL20" s="75"/>
      <c r="UM20" s="75"/>
      <c r="UN20" s="75"/>
      <c r="UO20" s="75"/>
      <c r="UP20" s="75"/>
      <c r="UQ20" s="75"/>
      <c r="UR20" s="75"/>
      <c r="US20" s="75"/>
      <c r="UT20" s="75"/>
      <c r="UU20" s="75"/>
      <c r="UV20" s="75"/>
      <c r="UW20" s="75"/>
      <c r="UX20" s="75"/>
      <c r="UY20" s="75"/>
      <c r="UZ20" s="75"/>
      <c r="VA20" s="75"/>
      <c r="VB20" s="75"/>
      <c r="VC20" s="75"/>
      <c r="VD20" s="75"/>
      <c r="VE20" s="75"/>
      <c r="VF20" s="75"/>
      <c r="VG20" s="75"/>
      <c r="VH20" s="75"/>
      <c r="VI20" s="75"/>
      <c r="VJ20" s="75"/>
      <c r="VK20" s="75"/>
      <c r="VL20" s="75"/>
      <c r="VM20" s="75"/>
      <c r="VN20" s="75"/>
      <c r="VO20" s="75"/>
      <c r="VP20" s="75"/>
      <c r="VQ20" s="75"/>
      <c r="VR20" s="75"/>
      <c r="VS20" s="75"/>
      <c r="VT20" s="75"/>
      <c r="VU20" s="75"/>
      <c r="VV20" s="75"/>
      <c r="VW20" s="75"/>
      <c r="VX20" s="75"/>
      <c r="VY20" s="75"/>
      <c r="VZ20" s="75"/>
      <c r="WA20" s="75"/>
      <c r="WB20" s="75"/>
      <c r="WC20" s="75"/>
      <c r="WD20" s="75"/>
      <c r="WE20" s="75"/>
      <c r="WF20" s="75"/>
      <c r="WG20" s="75"/>
      <c r="WH20" s="75"/>
      <c r="WI20" s="75"/>
      <c r="WJ20" s="75"/>
      <c r="WK20" s="75"/>
      <c r="WL20" s="75"/>
      <c r="WM20" s="75"/>
      <c r="WN20" s="75"/>
      <c r="WO20" s="75"/>
      <c r="WP20" s="304"/>
    </row>
    <row r="21" spans="1:614" s="66" customFormat="1" ht="14.4">
      <c r="A21" s="75"/>
      <c r="B21" s="1431" t="s">
        <v>52</v>
      </c>
      <c r="C21" s="1394"/>
      <c r="D21" s="1395"/>
      <c r="E21" s="1376" t="s">
        <v>351</v>
      </c>
      <c r="F21" s="1376">
        <v>14</v>
      </c>
      <c r="G21" s="1286">
        <f t="shared" si="0"/>
        <v>3.4694659663158364E-2</v>
      </c>
      <c r="H21" s="1432" t="s">
        <v>29</v>
      </c>
      <c r="I21" s="1433">
        <v>311</v>
      </c>
      <c r="J21" s="1372">
        <v>60</v>
      </c>
      <c r="K21" s="1377">
        <v>50</v>
      </c>
      <c r="L21" s="1398">
        <v>78</v>
      </c>
      <c r="M21" s="1217">
        <f t="shared" si="4"/>
        <v>28</v>
      </c>
      <c r="N21" s="1216">
        <f t="shared" si="5"/>
        <v>18660</v>
      </c>
      <c r="O21" s="1217"/>
      <c r="P21" s="1221"/>
      <c r="Q21" s="1221"/>
      <c r="R21" s="1221"/>
      <c r="S21" s="1221">
        <f t="shared" si="6"/>
        <v>24258</v>
      </c>
      <c r="T21" s="1221"/>
      <c r="U21" s="1221"/>
      <c r="V21" s="1221"/>
      <c r="W21" s="1300">
        <v>7.6042857142857141</v>
      </c>
      <c r="X21" s="1221"/>
      <c r="Y21" s="1221"/>
      <c r="Z21" s="1221">
        <f t="shared" si="1"/>
        <v>19725.613180352258</v>
      </c>
      <c r="AA21" s="1218">
        <f t="shared" si="2"/>
        <v>0.735687553670473</v>
      </c>
      <c r="AB21" s="1221">
        <f t="shared" si="3"/>
        <v>13727.929751491027</v>
      </c>
      <c r="AC21" s="1286"/>
      <c r="AD21" s="1326"/>
      <c r="AE21" s="75"/>
      <c r="AF21" s="75"/>
      <c r="AG21" s="73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75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5"/>
      <c r="DC21" s="75"/>
      <c r="DD21" s="75"/>
      <c r="DE21" s="75"/>
      <c r="DF21" s="75"/>
      <c r="DG21" s="75"/>
      <c r="DH21" s="75"/>
      <c r="DI21" s="75"/>
      <c r="DJ21" s="75"/>
      <c r="DK21" s="75"/>
      <c r="DL21" s="75"/>
      <c r="DM21" s="75"/>
      <c r="DN21" s="75"/>
      <c r="DO21" s="75"/>
      <c r="DP21" s="75"/>
      <c r="DQ21" s="75"/>
      <c r="DR21" s="75"/>
      <c r="DS21" s="75"/>
      <c r="DT21" s="75"/>
      <c r="DU21" s="75"/>
      <c r="DV21" s="75"/>
      <c r="DW21" s="75"/>
      <c r="DX21" s="75"/>
      <c r="DY21" s="75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75"/>
      <c r="FM21" s="75"/>
      <c r="FN21" s="75"/>
      <c r="FO21" s="75"/>
      <c r="FP21" s="75"/>
      <c r="FQ21" s="75"/>
      <c r="FR21" s="75"/>
      <c r="FS21" s="75"/>
      <c r="FT21" s="75"/>
      <c r="FU21" s="75"/>
      <c r="FV21" s="75"/>
      <c r="FW21" s="75"/>
      <c r="FX21" s="75"/>
      <c r="FY21" s="75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75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75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  <c r="IL21" s="75"/>
      <c r="IM21" s="75"/>
      <c r="IN21" s="75"/>
      <c r="IO21" s="75"/>
      <c r="IP21" s="75"/>
      <c r="IQ21" s="75"/>
      <c r="IR21" s="75"/>
      <c r="IS21" s="75"/>
      <c r="IT21" s="75"/>
      <c r="IU21" s="75"/>
      <c r="IV21" s="75"/>
      <c r="IW21" s="75"/>
      <c r="IX21" s="75"/>
      <c r="IY21" s="75"/>
      <c r="IZ21" s="75"/>
      <c r="JA21" s="75"/>
      <c r="JB21" s="75"/>
      <c r="JC21" s="75"/>
      <c r="JD21" s="75"/>
      <c r="JE21" s="75"/>
      <c r="JF21" s="75"/>
      <c r="JG21" s="75"/>
      <c r="JH21" s="75"/>
      <c r="JI21" s="75"/>
      <c r="JJ21" s="75"/>
      <c r="JK21" s="75"/>
      <c r="JL21" s="75"/>
      <c r="JM21" s="75"/>
      <c r="JN21" s="75"/>
      <c r="JO21" s="75"/>
      <c r="JP21" s="75"/>
      <c r="JQ21" s="75"/>
      <c r="JR21" s="75"/>
      <c r="JS21" s="75"/>
      <c r="JT21" s="75"/>
      <c r="JU21" s="75"/>
      <c r="JV21" s="75"/>
      <c r="JW21" s="75"/>
      <c r="JX21" s="75"/>
      <c r="JY21" s="75"/>
      <c r="JZ21" s="75"/>
      <c r="KA21" s="75"/>
      <c r="KB21" s="75"/>
      <c r="KC21" s="75"/>
      <c r="KD21" s="75"/>
      <c r="KE21" s="75"/>
      <c r="KF21" s="75"/>
      <c r="KG21" s="75"/>
      <c r="KH21" s="75"/>
      <c r="KI21" s="75"/>
      <c r="KJ21" s="75"/>
      <c r="KK21" s="75"/>
      <c r="KL21" s="75"/>
      <c r="KM21" s="75"/>
      <c r="KN21" s="75"/>
      <c r="KO21" s="75"/>
      <c r="KP21" s="75"/>
      <c r="KQ21" s="75"/>
      <c r="KR21" s="75"/>
      <c r="KS21" s="75"/>
      <c r="KT21" s="75"/>
      <c r="KU21" s="75"/>
      <c r="KV21" s="75"/>
      <c r="KW21" s="75"/>
      <c r="KX21" s="75"/>
      <c r="KY21" s="75"/>
      <c r="KZ21" s="75"/>
      <c r="LA21" s="75"/>
      <c r="LB21" s="75"/>
      <c r="LC21" s="75"/>
      <c r="LD21" s="75"/>
      <c r="LE21" s="75"/>
      <c r="LF21" s="75"/>
      <c r="LG21" s="75"/>
      <c r="LH21" s="75"/>
      <c r="LI21" s="75"/>
      <c r="LJ21" s="75"/>
      <c r="LK21" s="75"/>
      <c r="LL21" s="75"/>
      <c r="LM21" s="75"/>
      <c r="LN21" s="75"/>
      <c r="LO21" s="75"/>
      <c r="LP21" s="75"/>
      <c r="LQ21" s="75"/>
      <c r="LR21" s="75"/>
      <c r="LS21" s="75"/>
      <c r="LT21" s="75"/>
      <c r="LU21" s="75"/>
      <c r="LV21" s="75"/>
      <c r="LW21" s="75"/>
      <c r="LX21" s="75"/>
      <c r="LY21" s="75"/>
      <c r="LZ21" s="75"/>
      <c r="MA21" s="75"/>
      <c r="MB21" s="75"/>
      <c r="MC21" s="75"/>
      <c r="MD21" s="75"/>
      <c r="ME21" s="75"/>
      <c r="MF21" s="75"/>
      <c r="MG21" s="75"/>
      <c r="MH21" s="75"/>
      <c r="MI21" s="75"/>
      <c r="MJ21" s="75"/>
      <c r="MK21" s="75"/>
      <c r="ML21" s="75"/>
      <c r="MM21" s="75"/>
      <c r="MN21" s="75"/>
      <c r="MO21" s="75"/>
      <c r="MP21" s="75"/>
      <c r="MQ21" s="75"/>
      <c r="MR21" s="75"/>
      <c r="MS21" s="75"/>
      <c r="MT21" s="75"/>
      <c r="MU21" s="75"/>
      <c r="MV21" s="75"/>
      <c r="MW21" s="75"/>
      <c r="MX21" s="75"/>
      <c r="MY21" s="75"/>
      <c r="MZ21" s="75"/>
      <c r="NA21" s="75"/>
      <c r="NB21" s="75"/>
      <c r="NC21" s="75"/>
      <c r="ND21" s="75"/>
      <c r="NE21" s="75"/>
      <c r="NF21" s="75"/>
      <c r="NG21" s="75"/>
      <c r="NH21" s="75"/>
      <c r="NI21" s="75"/>
      <c r="NJ21" s="75"/>
      <c r="NK21" s="75"/>
      <c r="NL21" s="75"/>
      <c r="NM21" s="75"/>
      <c r="NN21" s="75"/>
      <c r="NO21" s="75"/>
      <c r="NP21" s="75"/>
      <c r="NQ21" s="75"/>
      <c r="NR21" s="75"/>
      <c r="NS21" s="75"/>
      <c r="NT21" s="75"/>
      <c r="NU21" s="75"/>
      <c r="NV21" s="75"/>
      <c r="NW21" s="75"/>
      <c r="NX21" s="75"/>
      <c r="NY21" s="75"/>
      <c r="NZ21" s="75"/>
      <c r="OA21" s="75"/>
      <c r="OB21" s="75"/>
      <c r="OC21" s="75"/>
      <c r="OD21" s="75"/>
      <c r="OE21" s="75"/>
      <c r="OF21" s="75"/>
      <c r="OG21" s="75"/>
      <c r="OH21" s="75"/>
      <c r="OI21" s="75"/>
      <c r="OJ21" s="75"/>
      <c r="OK21" s="75"/>
      <c r="OL21" s="75"/>
      <c r="OM21" s="75"/>
      <c r="ON21" s="75"/>
      <c r="OO21" s="75"/>
      <c r="OP21" s="75"/>
      <c r="OQ21" s="75"/>
      <c r="OR21" s="75"/>
      <c r="OS21" s="75"/>
      <c r="OT21" s="75"/>
      <c r="OU21" s="75"/>
      <c r="OV21" s="75"/>
      <c r="OW21" s="75"/>
      <c r="OX21" s="75"/>
      <c r="OY21" s="75"/>
      <c r="OZ21" s="75"/>
      <c r="PA21" s="75"/>
      <c r="PB21" s="75"/>
      <c r="PC21" s="75"/>
      <c r="PD21" s="75"/>
      <c r="PE21" s="75"/>
      <c r="PF21" s="75"/>
      <c r="PG21" s="75"/>
      <c r="PH21" s="75"/>
      <c r="PI21" s="75"/>
      <c r="PJ21" s="75"/>
      <c r="PK21" s="75"/>
      <c r="PL21" s="75"/>
      <c r="PM21" s="75"/>
      <c r="PN21" s="75"/>
      <c r="PO21" s="75"/>
      <c r="PP21" s="75"/>
      <c r="PQ21" s="75"/>
      <c r="PR21" s="75"/>
      <c r="PS21" s="75"/>
      <c r="PT21" s="75"/>
      <c r="PU21" s="75"/>
      <c r="PV21" s="75"/>
      <c r="PW21" s="75"/>
      <c r="PX21" s="75"/>
      <c r="PY21" s="75"/>
      <c r="PZ21" s="75"/>
      <c r="QA21" s="75"/>
      <c r="QB21" s="75"/>
      <c r="QC21" s="75"/>
      <c r="QD21" s="75"/>
      <c r="QE21" s="75"/>
      <c r="QF21" s="75"/>
      <c r="QG21" s="75"/>
      <c r="QH21" s="75"/>
      <c r="QI21" s="75"/>
      <c r="QJ21" s="75"/>
      <c r="QK21" s="75"/>
      <c r="QL21" s="75"/>
      <c r="QM21" s="75"/>
      <c r="QN21" s="75"/>
      <c r="QO21" s="75"/>
      <c r="QP21" s="75"/>
      <c r="QQ21" s="75"/>
      <c r="QR21" s="75"/>
      <c r="QS21" s="75"/>
      <c r="QT21" s="75"/>
      <c r="QU21" s="75"/>
      <c r="QV21" s="75"/>
      <c r="QW21" s="75"/>
      <c r="QX21" s="75"/>
      <c r="QY21" s="75"/>
      <c r="QZ21" s="75"/>
      <c r="RA21" s="75"/>
      <c r="RB21" s="75"/>
      <c r="RC21" s="75"/>
      <c r="RD21" s="75"/>
      <c r="RE21" s="75"/>
      <c r="RF21" s="75"/>
      <c r="RG21" s="75"/>
      <c r="RH21" s="75"/>
      <c r="RI21" s="75"/>
      <c r="RJ21" s="75"/>
      <c r="RK21" s="75"/>
      <c r="RL21" s="75"/>
      <c r="RM21" s="75"/>
      <c r="RN21" s="75"/>
      <c r="RO21" s="75"/>
      <c r="RP21" s="75"/>
      <c r="RQ21" s="75"/>
      <c r="RR21" s="75"/>
      <c r="RS21" s="75"/>
      <c r="RT21" s="75"/>
      <c r="RU21" s="75"/>
      <c r="RV21" s="75"/>
      <c r="RW21" s="75"/>
      <c r="RX21" s="75"/>
      <c r="RY21" s="75"/>
      <c r="RZ21" s="75"/>
      <c r="SA21" s="75"/>
      <c r="SB21" s="75"/>
      <c r="SC21" s="75"/>
      <c r="SD21" s="75"/>
      <c r="SE21" s="75"/>
      <c r="SF21" s="75"/>
      <c r="SG21" s="75"/>
      <c r="SH21" s="75"/>
      <c r="SI21" s="75"/>
      <c r="SJ21" s="75"/>
      <c r="SK21" s="75"/>
      <c r="SL21" s="75"/>
      <c r="SM21" s="75"/>
      <c r="SN21" s="75"/>
      <c r="SO21" s="75"/>
      <c r="SP21" s="75"/>
      <c r="SQ21" s="75"/>
      <c r="SR21" s="75"/>
      <c r="SS21" s="75"/>
      <c r="ST21" s="75"/>
      <c r="SU21" s="75"/>
      <c r="SV21" s="75"/>
      <c r="SW21" s="75"/>
      <c r="SX21" s="75"/>
      <c r="SY21" s="75"/>
      <c r="SZ21" s="75"/>
      <c r="TA21" s="75"/>
      <c r="TB21" s="75"/>
      <c r="TC21" s="75"/>
      <c r="TD21" s="75"/>
      <c r="TE21" s="75"/>
      <c r="TF21" s="75"/>
      <c r="TG21" s="75"/>
      <c r="TH21" s="75"/>
      <c r="TI21" s="75"/>
      <c r="TJ21" s="75"/>
      <c r="TK21" s="75"/>
      <c r="TL21" s="75"/>
      <c r="TM21" s="75"/>
      <c r="TN21" s="75"/>
      <c r="TO21" s="75"/>
      <c r="TP21" s="75"/>
      <c r="TQ21" s="75"/>
      <c r="TR21" s="75"/>
      <c r="TS21" s="75"/>
      <c r="TT21" s="75"/>
      <c r="TU21" s="75"/>
      <c r="TV21" s="75"/>
      <c r="TW21" s="75"/>
      <c r="TX21" s="75"/>
      <c r="TY21" s="75"/>
      <c r="TZ21" s="75"/>
      <c r="UA21" s="75"/>
      <c r="UB21" s="75"/>
      <c r="UC21" s="75"/>
      <c r="UD21" s="75"/>
      <c r="UE21" s="75"/>
      <c r="UF21" s="75"/>
      <c r="UG21" s="75"/>
      <c r="UH21" s="75"/>
      <c r="UI21" s="75"/>
      <c r="UJ21" s="75"/>
      <c r="UK21" s="75"/>
      <c r="UL21" s="75"/>
      <c r="UM21" s="75"/>
      <c r="UN21" s="75"/>
      <c r="UO21" s="75"/>
      <c r="UP21" s="75"/>
      <c r="UQ21" s="75"/>
      <c r="UR21" s="75"/>
      <c r="US21" s="75"/>
      <c r="UT21" s="75"/>
      <c r="UU21" s="75"/>
      <c r="UV21" s="75"/>
      <c r="UW21" s="75"/>
      <c r="UX21" s="75"/>
      <c r="UY21" s="75"/>
      <c r="UZ21" s="75"/>
      <c r="VA21" s="75"/>
      <c r="VB21" s="75"/>
      <c r="VC21" s="75"/>
      <c r="VD21" s="75"/>
      <c r="VE21" s="75"/>
      <c r="VF21" s="75"/>
      <c r="VG21" s="75"/>
      <c r="VH21" s="75"/>
      <c r="VI21" s="75"/>
      <c r="VJ21" s="75"/>
      <c r="VK21" s="75"/>
      <c r="VL21" s="75"/>
      <c r="VM21" s="75"/>
      <c r="VN21" s="75"/>
      <c r="VO21" s="75"/>
      <c r="VP21" s="75"/>
      <c r="VQ21" s="75"/>
      <c r="VR21" s="75"/>
      <c r="VS21" s="75"/>
      <c r="VT21" s="75"/>
      <c r="VU21" s="75"/>
      <c r="VV21" s="75"/>
      <c r="VW21" s="75"/>
      <c r="VX21" s="75"/>
      <c r="VY21" s="75"/>
      <c r="VZ21" s="75"/>
      <c r="WA21" s="75"/>
      <c r="WB21" s="75"/>
      <c r="WC21" s="75"/>
      <c r="WD21" s="75"/>
      <c r="WE21" s="75"/>
      <c r="WF21" s="75"/>
      <c r="WG21" s="75"/>
      <c r="WH21" s="75"/>
      <c r="WI21" s="75"/>
      <c r="WJ21" s="75"/>
      <c r="WK21" s="75"/>
      <c r="WL21" s="75"/>
      <c r="WM21" s="75"/>
      <c r="WN21" s="75"/>
      <c r="WO21" s="75"/>
      <c r="WP21" s="304"/>
    </row>
    <row r="22" spans="1:614" s="66" customFormat="1" ht="14.4">
      <c r="A22" s="75"/>
      <c r="B22" s="1431" t="s">
        <v>52</v>
      </c>
      <c r="C22" s="1394"/>
      <c r="D22" s="1395"/>
      <c r="E22" s="1376" t="s">
        <v>356</v>
      </c>
      <c r="F22" s="1376">
        <v>14</v>
      </c>
      <c r="G22" s="1286">
        <f t="shared" si="0"/>
        <v>5.6760909442491875E-2</v>
      </c>
      <c r="H22" s="1432" t="s">
        <v>29</v>
      </c>
      <c r="I22" s="1433">
        <v>288</v>
      </c>
      <c r="J22" s="1372">
        <v>106</v>
      </c>
      <c r="K22" s="1377">
        <v>50</v>
      </c>
      <c r="L22" s="1398">
        <v>235</v>
      </c>
      <c r="M22" s="1217">
        <f t="shared" si="4"/>
        <v>185</v>
      </c>
      <c r="N22" s="1216">
        <f t="shared" si="5"/>
        <v>30528</v>
      </c>
      <c r="O22" s="1217"/>
      <c r="P22" s="1221"/>
      <c r="Q22" s="1221"/>
      <c r="R22" s="1221"/>
      <c r="S22" s="1221">
        <f t="shared" si="6"/>
        <v>67680</v>
      </c>
      <c r="T22" s="1221"/>
      <c r="U22" s="1221"/>
      <c r="V22" s="1221"/>
      <c r="W22" s="1300">
        <v>11.262857142857143</v>
      </c>
      <c r="X22" s="1221"/>
      <c r="Y22" s="1221"/>
      <c r="Z22" s="1221">
        <f t="shared" si="1"/>
        <v>27055.325329322186</v>
      </c>
      <c r="AA22" s="1218">
        <f t="shared" si="2"/>
        <v>0.735687553670473</v>
      </c>
      <c r="AB22" s="1221">
        <f t="shared" si="3"/>
        <v>22459.069638452202</v>
      </c>
      <c r="AC22" s="1286"/>
      <c r="AD22" s="1326"/>
      <c r="AE22" s="75"/>
      <c r="AF22" s="75"/>
      <c r="AG22" s="73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  <c r="DP22" s="75"/>
      <c r="DQ22" s="75"/>
      <c r="DR22" s="75"/>
      <c r="DS22" s="75"/>
      <c r="DT22" s="75"/>
      <c r="DU22" s="75"/>
      <c r="DV22" s="75"/>
      <c r="DW22" s="75"/>
      <c r="DX22" s="75"/>
      <c r="DY22" s="75"/>
      <c r="DZ22" s="75"/>
      <c r="EA22" s="75"/>
      <c r="EB22" s="75"/>
      <c r="EC22" s="75"/>
      <c r="ED22" s="75"/>
      <c r="EE22" s="75"/>
      <c r="EF22" s="75"/>
      <c r="EG22" s="75"/>
      <c r="EH22" s="75"/>
      <c r="EI22" s="75"/>
      <c r="EJ22" s="75"/>
      <c r="EK22" s="75"/>
      <c r="EL22" s="75"/>
      <c r="EM22" s="75"/>
      <c r="EN22" s="75"/>
      <c r="EO22" s="75"/>
      <c r="EP22" s="75"/>
      <c r="EQ22" s="75"/>
      <c r="ER22" s="75"/>
      <c r="ES22" s="75"/>
      <c r="ET22" s="75"/>
      <c r="EU22" s="75"/>
      <c r="EV22" s="75"/>
      <c r="EW22" s="75"/>
      <c r="EX22" s="75"/>
      <c r="EY22" s="75"/>
      <c r="EZ22" s="75"/>
      <c r="FA22" s="75"/>
      <c r="FB22" s="75"/>
      <c r="FC22" s="75"/>
      <c r="FD22" s="75"/>
      <c r="FE22" s="75"/>
      <c r="FF22" s="75"/>
      <c r="FG22" s="75"/>
      <c r="FH22" s="75"/>
      <c r="FI22" s="75"/>
      <c r="FJ22" s="75"/>
      <c r="FK22" s="75"/>
      <c r="FL22" s="75"/>
      <c r="FM22" s="75"/>
      <c r="FN22" s="75"/>
      <c r="FO22" s="75"/>
      <c r="FP22" s="75"/>
      <c r="FQ22" s="75"/>
      <c r="FR22" s="75"/>
      <c r="FS22" s="75"/>
      <c r="FT22" s="75"/>
      <c r="FU22" s="75"/>
      <c r="FV22" s="75"/>
      <c r="FW22" s="75"/>
      <c r="FX22" s="75"/>
      <c r="FY22" s="75"/>
      <c r="FZ22" s="75"/>
      <c r="GA22" s="75"/>
      <c r="GB22" s="75"/>
      <c r="GC22" s="75"/>
      <c r="GD22" s="75"/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/>
      <c r="GR22" s="75"/>
      <c r="GS22" s="75"/>
      <c r="GT22" s="75"/>
      <c r="GU22" s="75"/>
      <c r="GV22" s="75"/>
      <c r="GW22" s="75"/>
      <c r="GX22" s="75"/>
      <c r="GY22" s="75"/>
      <c r="GZ22" s="75"/>
      <c r="HA22" s="75"/>
      <c r="HB22" s="75"/>
      <c r="HC22" s="75"/>
      <c r="HD22" s="75"/>
      <c r="HE22" s="75"/>
      <c r="HF22" s="75"/>
      <c r="HG22" s="75"/>
      <c r="HH22" s="75"/>
      <c r="HI22" s="75"/>
      <c r="HJ22" s="75"/>
      <c r="HK22" s="75"/>
      <c r="HL22" s="75"/>
      <c r="HM22" s="75"/>
      <c r="HN22" s="75"/>
      <c r="HO22" s="75"/>
      <c r="HP22" s="75"/>
      <c r="HQ22" s="75"/>
      <c r="HR22" s="75"/>
      <c r="HS22" s="75"/>
      <c r="HT22" s="75"/>
      <c r="HU22" s="75"/>
      <c r="HV22" s="75"/>
      <c r="HW22" s="75"/>
      <c r="HX22" s="75"/>
      <c r="HY22" s="75"/>
      <c r="HZ22" s="75"/>
      <c r="IA22" s="75"/>
      <c r="IB22" s="75"/>
      <c r="IC22" s="75"/>
      <c r="ID22" s="75"/>
      <c r="IE22" s="75"/>
      <c r="IF22" s="75"/>
      <c r="IG22" s="75"/>
      <c r="IH22" s="75"/>
      <c r="II22" s="75"/>
      <c r="IJ22" s="75"/>
      <c r="IK22" s="75"/>
      <c r="IL22" s="75"/>
      <c r="IM22" s="75"/>
      <c r="IN22" s="75"/>
      <c r="IO22" s="75"/>
      <c r="IP22" s="75"/>
      <c r="IQ22" s="75"/>
      <c r="IR22" s="75"/>
      <c r="IS22" s="75"/>
      <c r="IT22" s="75"/>
      <c r="IU22" s="75"/>
      <c r="IV22" s="75"/>
      <c r="IW22" s="75"/>
      <c r="IX22" s="75"/>
      <c r="IY22" s="75"/>
      <c r="IZ22" s="75"/>
      <c r="JA22" s="75"/>
      <c r="JB22" s="75"/>
      <c r="JC22" s="75"/>
      <c r="JD22" s="75"/>
      <c r="JE22" s="75"/>
      <c r="JF22" s="75"/>
      <c r="JG22" s="75"/>
      <c r="JH22" s="75"/>
      <c r="JI22" s="75"/>
      <c r="JJ22" s="75"/>
      <c r="JK22" s="75"/>
      <c r="JL22" s="75"/>
      <c r="JM22" s="75"/>
      <c r="JN22" s="75"/>
      <c r="JO22" s="75"/>
      <c r="JP22" s="75"/>
      <c r="JQ22" s="75"/>
      <c r="JR22" s="75"/>
      <c r="JS22" s="75"/>
      <c r="JT22" s="75"/>
      <c r="JU22" s="75"/>
      <c r="JV22" s="75"/>
      <c r="JW22" s="75"/>
      <c r="JX22" s="75"/>
      <c r="JY22" s="75"/>
      <c r="JZ22" s="75"/>
      <c r="KA22" s="75"/>
      <c r="KB22" s="75"/>
      <c r="KC22" s="75"/>
      <c r="KD22" s="75"/>
      <c r="KE22" s="75"/>
      <c r="KF22" s="75"/>
      <c r="KG22" s="75"/>
      <c r="KH22" s="75"/>
      <c r="KI22" s="75"/>
      <c r="KJ22" s="75"/>
      <c r="KK22" s="75"/>
      <c r="KL22" s="75"/>
      <c r="KM22" s="75"/>
      <c r="KN22" s="75"/>
      <c r="KO22" s="75"/>
      <c r="KP22" s="75"/>
      <c r="KQ22" s="75"/>
      <c r="KR22" s="75"/>
      <c r="KS22" s="75"/>
      <c r="KT22" s="75"/>
      <c r="KU22" s="75"/>
      <c r="KV22" s="75"/>
      <c r="KW22" s="75"/>
      <c r="KX22" s="75"/>
      <c r="KY22" s="75"/>
      <c r="KZ22" s="75"/>
      <c r="LA22" s="75"/>
      <c r="LB22" s="75"/>
      <c r="LC22" s="75"/>
      <c r="LD22" s="75"/>
      <c r="LE22" s="75"/>
      <c r="LF22" s="75"/>
      <c r="LG22" s="75"/>
      <c r="LH22" s="75"/>
      <c r="LI22" s="75"/>
      <c r="LJ22" s="75"/>
      <c r="LK22" s="75"/>
      <c r="LL22" s="75"/>
      <c r="LM22" s="75"/>
      <c r="LN22" s="75"/>
      <c r="LO22" s="75"/>
      <c r="LP22" s="75"/>
      <c r="LQ22" s="75"/>
      <c r="LR22" s="75"/>
      <c r="LS22" s="75"/>
      <c r="LT22" s="75"/>
      <c r="LU22" s="75"/>
      <c r="LV22" s="75"/>
      <c r="LW22" s="75"/>
      <c r="LX22" s="75"/>
      <c r="LY22" s="75"/>
      <c r="LZ22" s="75"/>
      <c r="MA22" s="75"/>
      <c r="MB22" s="75"/>
      <c r="MC22" s="75"/>
      <c r="MD22" s="75"/>
      <c r="ME22" s="75"/>
      <c r="MF22" s="75"/>
      <c r="MG22" s="75"/>
      <c r="MH22" s="75"/>
      <c r="MI22" s="75"/>
      <c r="MJ22" s="75"/>
      <c r="MK22" s="75"/>
      <c r="ML22" s="75"/>
      <c r="MM22" s="75"/>
      <c r="MN22" s="75"/>
      <c r="MO22" s="75"/>
      <c r="MP22" s="75"/>
      <c r="MQ22" s="75"/>
      <c r="MR22" s="75"/>
      <c r="MS22" s="75"/>
      <c r="MT22" s="75"/>
      <c r="MU22" s="75"/>
      <c r="MV22" s="75"/>
      <c r="MW22" s="75"/>
      <c r="MX22" s="75"/>
      <c r="MY22" s="75"/>
      <c r="MZ22" s="75"/>
      <c r="NA22" s="75"/>
      <c r="NB22" s="75"/>
      <c r="NC22" s="75"/>
      <c r="ND22" s="75"/>
      <c r="NE22" s="75"/>
      <c r="NF22" s="75"/>
      <c r="NG22" s="75"/>
      <c r="NH22" s="75"/>
      <c r="NI22" s="75"/>
      <c r="NJ22" s="75"/>
      <c r="NK22" s="75"/>
      <c r="NL22" s="75"/>
      <c r="NM22" s="75"/>
      <c r="NN22" s="75"/>
      <c r="NO22" s="75"/>
      <c r="NP22" s="75"/>
      <c r="NQ22" s="75"/>
      <c r="NR22" s="75"/>
      <c r="NS22" s="75"/>
      <c r="NT22" s="75"/>
      <c r="NU22" s="75"/>
      <c r="NV22" s="75"/>
      <c r="NW22" s="75"/>
      <c r="NX22" s="75"/>
      <c r="NY22" s="75"/>
      <c r="NZ22" s="75"/>
      <c r="OA22" s="75"/>
      <c r="OB22" s="75"/>
      <c r="OC22" s="75"/>
      <c r="OD22" s="75"/>
      <c r="OE22" s="75"/>
      <c r="OF22" s="75"/>
      <c r="OG22" s="75"/>
      <c r="OH22" s="75"/>
      <c r="OI22" s="75"/>
      <c r="OJ22" s="75"/>
      <c r="OK22" s="75"/>
      <c r="OL22" s="75"/>
      <c r="OM22" s="75"/>
      <c r="ON22" s="75"/>
      <c r="OO22" s="75"/>
      <c r="OP22" s="75"/>
      <c r="OQ22" s="75"/>
      <c r="OR22" s="75"/>
      <c r="OS22" s="75"/>
      <c r="OT22" s="75"/>
      <c r="OU22" s="75"/>
      <c r="OV22" s="75"/>
      <c r="OW22" s="75"/>
      <c r="OX22" s="75"/>
      <c r="OY22" s="75"/>
      <c r="OZ22" s="75"/>
      <c r="PA22" s="75"/>
      <c r="PB22" s="75"/>
      <c r="PC22" s="75"/>
      <c r="PD22" s="75"/>
      <c r="PE22" s="75"/>
      <c r="PF22" s="75"/>
      <c r="PG22" s="75"/>
      <c r="PH22" s="75"/>
      <c r="PI22" s="75"/>
      <c r="PJ22" s="75"/>
      <c r="PK22" s="75"/>
      <c r="PL22" s="75"/>
      <c r="PM22" s="75"/>
      <c r="PN22" s="75"/>
      <c r="PO22" s="75"/>
      <c r="PP22" s="75"/>
      <c r="PQ22" s="75"/>
      <c r="PR22" s="75"/>
      <c r="PS22" s="75"/>
      <c r="PT22" s="75"/>
      <c r="PU22" s="75"/>
      <c r="PV22" s="75"/>
      <c r="PW22" s="75"/>
      <c r="PX22" s="75"/>
      <c r="PY22" s="75"/>
      <c r="PZ22" s="75"/>
      <c r="QA22" s="75"/>
      <c r="QB22" s="75"/>
      <c r="QC22" s="75"/>
      <c r="QD22" s="75"/>
      <c r="QE22" s="75"/>
      <c r="QF22" s="75"/>
      <c r="QG22" s="75"/>
      <c r="QH22" s="75"/>
      <c r="QI22" s="75"/>
      <c r="QJ22" s="75"/>
      <c r="QK22" s="75"/>
      <c r="QL22" s="75"/>
      <c r="QM22" s="75"/>
      <c r="QN22" s="75"/>
      <c r="QO22" s="75"/>
      <c r="QP22" s="75"/>
      <c r="QQ22" s="75"/>
      <c r="QR22" s="75"/>
      <c r="QS22" s="75"/>
      <c r="QT22" s="75"/>
      <c r="QU22" s="75"/>
      <c r="QV22" s="75"/>
      <c r="QW22" s="75"/>
      <c r="QX22" s="75"/>
      <c r="QY22" s="75"/>
      <c r="QZ22" s="75"/>
      <c r="RA22" s="75"/>
      <c r="RB22" s="75"/>
      <c r="RC22" s="75"/>
      <c r="RD22" s="75"/>
      <c r="RE22" s="75"/>
      <c r="RF22" s="75"/>
      <c r="RG22" s="75"/>
      <c r="RH22" s="75"/>
      <c r="RI22" s="75"/>
      <c r="RJ22" s="75"/>
      <c r="RK22" s="75"/>
      <c r="RL22" s="75"/>
      <c r="RM22" s="75"/>
      <c r="RN22" s="75"/>
      <c r="RO22" s="75"/>
      <c r="RP22" s="75"/>
      <c r="RQ22" s="75"/>
      <c r="RR22" s="75"/>
      <c r="RS22" s="75"/>
      <c r="RT22" s="75"/>
      <c r="RU22" s="75"/>
      <c r="RV22" s="75"/>
      <c r="RW22" s="75"/>
      <c r="RX22" s="75"/>
      <c r="RY22" s="75"/>
      <c r="RZ22" s="75"/>
      <c r="SA22" s="75"/>
      <c r="SB22" s="75"/>
      <c r="SC22" s="75"/>
      <c r="SD22" s="75"/>
      <c r="SE22" s="75"/>
      <c r="SF22" s="75"/>
      <c r="SG22" s="75"/>
      <c r="SH22" s="75"/>
      <c r="SI22" s="75"/>
      <c r="SJ22" s="75"/>
      <c r="SK22" s="75"/>
      <c r="SL22" s="75"/>
      <c r="SM22" s="75"/>
      <c r="SN22" s="75"/>
      <c r="SO22" s="75"/>
      <c r="SP22" s="75"/>
      <c r="SQ22" s="75"/>
      <c r="SR22" s="75"/>
      <c r="SS22" s="75"/>
      <c r="ST22" s="75"/>
      <c r="SU22" s="75"/>
      <c r="SV22" s="75"/>
      <c r="SW22" s="75"/>
      <c r="SX22" s="75"/>
      <c r="SY22" s="75"/>
      <c r="SZ22" s="75"/>
      <c r="TA22" s="75"/>
      <c r="TB22" s="75"/>
      <c r="TC22" s="75"/>
      <c r="TD22" s="75"/>
      <c r="TE22" s="75"/>
      <c r="TF22" s="75"/>
      <c r="TG22" s="75"/>
      <c r="TH22" s="75"/>
      <c r="TI22" s="75"/>
      <c r="TJ22" s="75"/>
      <c r="TK22" s="75"/>
      <c r="TL22" s="75"/>
      <c r="TM22" s="75"/>
      <c r="TN22" s="75"/>
      <c r="TO22" s="75"/>
      <c r="TP22" s="75"/>
      <c r="TQ22" s="75"/>
      <c r="TR22" s="75"/>
      <c r="TS22" s="75"/>
      <c r="TT22" s="75"/>
      <c r="TU22" s="75"/>
      <c r="TV22" s="75"/>
      <c r="TW22" s="75"/>
      <c r="TX22" s="75"/>
      <c r="TY22" s="75"/>
      <c r="TZ22" s="75"/>
      <c r="UA22" s="75"/>
      <c r="UB22" s="75"/>
      <c r="UC22" s="75"/>
      <c r="UD22" s="75"/>
      <c r="UE22" s="75"/>
      <c r="UF22" s="75"/>
      <c r="UG22" s="75"/>
      <c r="UH22" s="75"/>
      <c r="UI22" s="75"/>
      <c r="UJ22" s="75"/>
      <c r="UK22" s="75"/>
      <c r="UL22" s="75"/>
      <c r="UM22" s="75"/>
      <c r="UN22" s="75"/>
      <c r="UO22" s="75"/>
      <c r="UP22" s="75"/>
      <c r="UQ22" s="75"/>
      <c r="UR22" s="75"/>
      <c r="US22" s="75"/>
      <c r="UT22" s="75"/>
      <c r="UU22" s="75"/>
      <c r="UV22" s="75"/>
      <c r="UW22" s="75"/>
      <c r="UX22" s="75"/>
      <c r="UY22" s="75"/>
      <c r="UZ22" s="75"/>
      <c r="VA22" s="75"/>
      <c r="VB22" s="75"/>
      <c r="VC22" s="75"/>
      <c r="VD22" s="75"/>
      <c r="VE22" s="75"/>
      <c r="VF22" s="75"/>
      <c r="VG22" s="75"/>
      <c r="VH22" s="75"/>
      <c r="VI22" s="75"/>
      <c r="VJ22" s="75"/>
      <c r="VK22" s="75"/>
      <c r="VL22" s="75"/>
      <c r="VM22" s="75"/>
      <c r="VN22" s="75"/>
      <c r="VO22" s="75"/>
      <c r="VP22" s="75"/>
      <c r="VQ22" s="75"/>
      <c r="VR22" s="75"/>
      <c r="VS22" s="75"/>
      <c r="VT22" s="75"/>
      <c r="VU22" s="75"/>
      <c r="VV22" s="75"/>
      <c r="VW22" s="75"/>
      <c r="VX22" s="75"/>
      <c r="VY22" s="75"/>
      <c r="VZ22" s="75"/>
      <c r="WA22" s="75"/>
      <c r="WB22" s="75"/>
      <c r="WC22" s="75"/>
      <c r="WD22" s="75"/>
      <c r="WE22" s="75"/>
      <c r="WF22" s="75"/>
      <c r="WG22" s="75"/>
      <c r="WH22" s="75"/>
      <c r="WI22" s="75"/>
      <c r="WJ22" s="75"/>
      <c r="WK22" s="75"/>
      <c r="WL22" s="75"/>
      <c r="WM22" s="75"/>
      <c r="WN22" s="75"/>
      <c r="WO22" s="75"/>
      <c r="WP22" s="304"/>
    </row>
    <row r="23" spans="1:614" s="66" customFormat="1" ht="14.4">
      <c r="A23" s="75"/>
      <c r="B23" s="1431" t="s">
        <v>52</v>
      </c>
      <c r="C23" s="1394"/>
      <c r="D23" s="1395"/>
      <c r="E23" s="1376" t="s">
        <v>352</v>
      </c>
      <c r="F23" s="1376">
        <v>14</v>
      </c>
      <c r="G23" s="1286">
        <f t="shared" si="0"/>
        <v>1.0374930381587548E-3</v>
      </c>
      <c r="H23" s="1432" t="s">
        <v>29</v>
      </c>
      <c r="I23" s="1433">
        <v>62</v>
      </c>
      <c r="J23" s="1372">
        <v>9</v>
      </c>
      <c r="K23" s="1377">
        <v>50</v>
      </c>
      <c r="L23" s="1398">
        <v>78</v>
      </c>
      <c r="M23" s="1217">
        <f t="shared" si="4"/>
        <v>28</v>
      </c>
      <c r="N23" s="1216">
        <f t="shared" si="5"/>
        <v>558</v>
      </c>
      <c r="O23" s="1217"/>
      <c r="P23" s="1221"/>
      <c r="Q23" s="1221"/>
      <c r="R23" s="1221"/>
      <c r="S23" s="1221">
        <f t="shared" si="6"/>
        <v>4836</v>
      </c>
      <c r="T23" s="1221"/>
      <c r="U23" s="1221"/>
      <c r="V23" s="1221"/>
      <c r="W23" s="1300">
        <v>7.6042857142857141</v>
      </c>
      <c r="X23" s="1221"/>
      <c r="Y23" s="1221"/>
      <c r="Z23" s="1221">
        <f t="shared" si="1"/>
        <v>3932.4373542824437</v>
      </c>
      <c r="AA23" s="1218">
        <f t="shared" si="2"/>
        <v>0.735687553670473</v>
      </c>
      <c r="AB23" s="1221">
        <f t="shared" si="3"/>
        <v>410.51365494812393</v>
      </c>
      <c r="AC23" s="1286"/>
      <c r="AD23" s="1326"/>
      <c r="AE23" s="75"/>
      <c r="AF23" s="75"/>
      <c r="AG23" s="73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CP23" s="75"/>
      <c r="CQ23" s="75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5"/>
      <c r="DC23" s="75"/>
      <c r="DD23" s="75"/>
      <c r="DE23" s="75"/>
      <c r="DF23" s="75"/>
      <c r="DG23" s="75"/>
      <c r="DH23" s="75"/>
      <c r="DI23" s="75"/>
      <c r="DJ23" s="75"/>
      <c r="DK23" s="75"/>
      <c r="DL23" s="75"/>
      <c r="DM23" s="75"/>
      <c r="DN23" s="75"/>
      <c r="DO23" s="75"/>
      <c r="DP23" s="75"/>
      <c r="DQ23" s="75"/>
      <c r="DR23" s="75"/>
      <c r="DS23" s="75"/>
      <c r="DT23" s="75"/>
      <c r="DU23" s="75"/>
      <c r="DV23" s="75"/>
      <c r="DW23" s="75"/>
      <c r="DX23" s="75"/>
      <c r="DY23" s="75"/>
      <c r="DZ23" s="75"/>
      <c r="EA23" s="75"/>
      <c r="EB23" s="75"/>
      <c r="EC23" s="75"/>
      <c r="ED23" s="75"/>
      <c r="EE23" s="75"/>
      <c r="EF23" s="75"/>
      <c r="EG23" s="75"/>
      <c r="EH23" s="75"/>
      <c r="EI23" s="75"/>
      <c r="EJ23" s="75"/>
      <c r="EK23" s="75"/>
      <c r="EL23" s="75"/>
      <c r="EM23" s="75"/>
      <c r="EN23" s="75"/>
      <c r="EO23" s="75"/>
      <c r="EP23" s="75"/>
      <c r="EQ23" s="75"/>
      <c r="ER23" s="75"/>
      <c r="ES23" s="75"/>
      <c r="ET23" s="75"/>
      <c r="EU23" s="75"/>
      <c r="EV23" s="75"/>
      <c r="EW23" s="75"/>
      <c r="EX23" s="75"/>
      <c r="EY23" s="75"/>
      <c r="EZ23" s="75"/>
      <c r="FA23" s="75"/>
      <c r="FB23" s="75"/>
      <c r="FC23" s="75"/>
      <c r="FD23" s="75"/>
      <c r="FE23" s="75"/>
      <c r="FF23" s="75"/>
      <c r="FG23" s="75"/>
      <c r="FH23" s="75"/>
      <c r="FI23" s="75"/>
      <c r="FJ23" s="75"/>
      <c r="FK23" s="75"/>
      <c r="FL23" s="75"/>
      <c r="FM23" s="75"/>
      <c r="FN23" s="75"/>
      <c r="FO23" s="75"/>
      <c r="FP23" s="75"/>
      <c r="FQ23" s="75"/>
      <c r="FR23" s="75"/>
      <c r="FS23" s="75"/>
      <c r="FT23" s="75"/>
      <c r="FU23" s="75"/>
      <c r="FV23" s="75"/>
      <c r="FW23" s="75"/>
      <c r="FX23" s="75"/>
      <c r="FY23" s="75"/>
      <c r="FZ23" s="75"/>
      <c r="GA23" s="75"/>
      <c r="GB23" s="75"/>
      <c r="GC23" s="75"/>
      <c r="GD23" s="75"/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/>
      <c r="GR23" s="75"/>
      <c r="GS23" s="75"/>
      <c r="GT23" s="75"/>
      <c r="GU23" s="75"/>
      <c r="GV23" s="75"/>
      <c r="GW23" s="75"/>
      <c r="GX23" s="75"/>
      <c r="GY23" s="75"/>
      <c r="GZ23" s="75"/>
      <c r="HA23" s="75"/>
      <c r="HB23" s="75"/>
      <c r="HC23" s="75"/>
      <c r="HD23" s="75"/>
      <c r="HE23" s="75"/>
      <c r="HF23" s="75"/>
      <c r="HG23" s="75"/>
      <c r="HH23" s="75"/>
      <c r="HI23" s="75"/>
      <c r="HJ23" s="75"/>
      <c r="HK23" s="75"/>
      <c r="HL23" s="75"/>
      <c r="HM23" s="75"/>
      <c r="HN23" s="75"/>
      <c r="HO23" s="75"/>
      <c r="HP23" s="75"/>
      <c r="HQ23" s="75"/>
      <c r="HR23" s="75"/>
      <c r="HS23" s="75"/>
      <c r="HT23" s="75"/>
      <c r="HU23" s="75"/>
      <c r="HV23" s="75"/>
      <c r="HW23" s="75"/>
      <c r="HX23" s="75"/>
      <c r="HY23" s="75"/>
      <c r="HZ23" s="75"/>
      <c r="IA23" s="75"/>
      <c r="IB23" s="75"/>
      <c r="IC23" s="75"/>
      <c r="ID23" s="75"/>
      <c r="IE23" s="75"/>
      <c r="IF23" s="75"/>
      <c r="IG23" s="75"/>
      <c r="IH23" s="75"/>
      <c r="II23" s="75"/>
      <c r="IJ23" s="75"/>
      <c r="IK23" s="75"/>
      <c r="IL23" s="75"/>
      <c r="IM23" s="75"/>
      <c r="IN23" s="75"/>
      <c r="IO23" s="75"/>
      <c r="IP23" s="75"/>
      <c r="IQ23" s="75"/>
      <c r="IR23" s="75"/>
      <c r="IS23" s="75"/>
      <c r="IT23" s="75"/>
      <c r="IU23" s="75"/>
      <c r="IV23" s="75"/>
      <c r="IW23" s="75"/>
      <c r="IX23" s="75"/>
      <c r="IY23" s="75"/>
      <c r="IZ23" s="75"/>
      <c r="JA23" s="75"/>
      <c r="JB23" s="75"/>
      <c r="JC23" s="75"/>
      <c r="JD23" s="75"/>
      <c r="JE23" s="75"/>
      <c r="JF23" s="75"/>
      <c r="JG23" s="75"/>
      <c r="JH23" s="75"/>
      <c r="JI23" s="75"/>
      <c r="JJ23" s="75"/>
      <c r="JK23" s="75"/>
      <c r="JL23" s="75"/>
      <c r="JM23" s="75"/>
      <c r="JN23" s="75"/>
      <c r="JO23" s="75"/>
      <c r="JP23" s="75"/>
      <c r="JQ23" s="75"/>
      <c r="JR23" s="75"/>
      <c r="JS23" s="75"/>
      <c r="JT23" s="75"/>
      <c r="JU23" s="75"/>
      <c r="JV23" s="75"/>
      <c r="JW23" s="75"/>
      <c r="JX23" s="75"/>
      <c r="JY23" s="75"/>
      <c r="JZ23" s="75"/>
      <c r="KA23" s="75"/>
      <c r="KB23" s="75"/>
      <c r="KC23" s="75"/>
      <c r="KD23" s="75"/>
      <c r="KE23" s="75"/>
      <c r="KF23" s="75"/>
      <c r="KG23" s="75"/>
      <c r="KH23" s="75"/>
      <c r="KI23" s="75"/>
      <c r="KJ23" s="75"/>
      <c r="KK23" s="75"/>
      <c r="KL23" s="75"/>
      <c r="KM23" s="75"/>
      <c r="KN23" s="75"/>
      <c r="KO23" s="75"/>
      <c r="KP23" s="75"/>
      <c r="KQ23" s="75"/>
      <c r="KR23" s="75"/>
      <c r="KS23" s="75"/>
      <c r="KT23" s="75"/>
      <c r="KU23" s="75"/>
      <c r="KV23" s="75"/>
      <c r="KW23" s="75"/>
      <c r="KX23" s="75"/>
      <c r="KY23" s="75"/>
      <c r="KZ23" s="75"/>
      <c r="LA23" s="75"/>
      <c r="LB23" s="75"/>
      <c r="LC23" s="75"/>
      <c r="LD23" s="75"/>
      <c r="LE23" s="75"/>
      <c r="LF23" s="75"/>
      <c r="LG23" s="75"/>
      <c r="LH23" s="75"/>
      <c r="LI23" s="75"/>
      <c r="LJ23" s="75"/>
      <c r="LK23" s="75"/>
      <c r="LL23" s="75"/>
      <c r="LM23" s="75"/>
      <c r="LN23" s="75"/>
      <c r="LO23" s="75"/>
      <c r="LP23" s="75"/>
      <c r="LQ23" s="75"/>
      <c r="LR23" s="75"/>
      <c r="LS23" s="75"/>
      <c r="LT23" s="75"/>
      <c r="LU23" s="75"/>
      <c r="LV23" s="75"/>
      <c r="LW23" s="75"/>
      <c r="LX23" s="75"/>
      <c r="LY23" s="75"/>
      <c r="LZ23" s="75"/>
      <c r="MA23" s="75"/>
      <c r="MB23" s="75"/>
      <c r="MC23" s="75"/>
      <c r="MD23" s="75"/>
      <c r="ME23" s="75"/>
      <c r="MF23" s="75"/>
      <c r="MG23" s="75"/>
      <c r="MH23" s="75"/>
      <c r="MI23" s="75"/>
      <c r="MJ23" s="75"/>
      <c r="MK23" s="75"/>
      <c r="ML23" s="75"/>
      <c r="MM23" s="75"/>
      <c r="MN23" s="75"/>
      <c r="MO23" s="75"/>
      <c r="MP23" s="75"/>
      <c r="MQ23" s="75"/>
      <c r="MR23" s="75"/>
      <c r="MS23" s="75"/>
      <c r="MT23" s="75"/>
      <c r="MU23" s="75"/>
      <c r="MV23" s="75"/>
      <c r="MW23" s="75"/>
      <c r="MX23" s="75"/>
      <c r="MY23" s="75"/>
      <c r="MZ23" s="75"/>
      <c r="NA23" s="75"/>
      <c r="NB23" s="75"/>
      <c r="NC23" s="75"/>
      <c r="ND23" s="75"/>
      <c r="NE23" s="75"/>
      <c r="NF23" s="75"/>
      <c r="NG23" s="75"/>
      <c r="NH23" s="75"/>
      <c r="NI23" s="75"/>
      <c r="NJ23" s="75"/>
      <c r="NK23" s="75"/>
      <c r="NL23" s="75"/>
      <c r="NM23" s="75"/>
      <c r="NN23" s="75"/>
      <c r="NO23" s="75"/>
      <c r="NP23" s="75"/>
      <c r="NQ23" s="75"/>
      <c r="NR23" s="75"/>
      <c r="NS23" s="75"/>
      <c r="NT23" s="75"/>
      <c r="NU23" s="75"/>
      <c r="NV23" s="75"/>
      <c r="NW23" s="75"/>
      <c r="NX23" s="75"/>
      <c r="NY23" s="75"/>
      <c r="NZ23" s="75"/>
      <c r="OA23" s="75"/>
      <c r="OB23" s="75"/>
      <c r="OC23" s="75"/>
      <c r="OD23" s="75"/>
      <c r="OE23" s="75"/>
      <c r="OF23" s="75"/>
      <c r="OG23" s="75"/>
      <c r="OH23" s="75"/>
      <c r="OI23" s="75"/>
      <c r="OJ23" s="75"/>
      <c r="OK23" s="75"/>
      <c r="OL23" s="75"/>
      <c r="OM23" s="75"/>
      <c r="ON23" s="75"/>
      <c r="OO23" s="75"/>
      <c r="OP23" s="75"/>
      <c r="OQ23" s="75"/>
      <c r="OR23" s="75"/>
      <c r="OS23" s="75"/>
      <c r="OT23" s="75"/>
      <c r="OU23" s="75"/>
      <c r="OV23" s="75"/>
      <c r="OW23" s="75"/>
      <c r="OX23" s="75"/>
      <c r="OY23" s="75"/>
      <c r="OZ23" s="75"/>
      <c r="PA23" s="75"/>
      <c r="PB23" s="75"/>
      <c r="PC23" s="75"/>
      <c r="PD23" s="75"/>
      <c r="PE23" s="75"/>
      <c r="PF23" s="75"/>
      <c r="PG23" s="75"/>
      <c r="PH23" s="75"/>
      <c r="PI23" s="75"/>
      <c r="PJ23" s="75"/>
      <c r="PK23" s="75"/>
      <c r="PL23" s="75"/>
      <c r="PM23" s="75"/>
      <c r="PN23" s="75"/>
      <c r="PO23" s="75"/>
      <c r="PP23" s="75"/>
      <c r="PQ23" s="75"/>
      <c r="PR23" s="75"/>
      <c r="PS23" s="75"/>
      <c r="PT23" s="75"/>
      <c r="PU23" s="75"/>
      <c r="PV23" s="75"/>
      <c r="PW23" s="75"/>
      <c r="PX23" s="75"/>
      <c r="PY23" s="75"/>
      <c r="PZ23" s="75"/>
      <c r="QA23" s="75"/>
      <c r="QB23" s="75"/>
      <c r="QC23" s="75"/>
      <c r="QD23" s="75"/>
      <c r="QE23" s="75"/>
      <c r="QF23" s="75"/>
      <c r="QG23" s="75"/>
      <c r="QH23" s="75"/>
      <c r="QI23" s="75"/>
      <c r="QJ23" s="75"/>
      <c r="QK23" s="75"/>
      <c r="QL23" s="75"/>
      <c r="QM23" s="75"/>
      <c r="QN23" s="75"/>
      <c r="QO23" s="75"/>
      <c r="QP23" s="75"/>
      <c r="QQ23" s="75"/>
      <c r="QR23" s="75"/>
      <c r="QS23" s="75"/>
      <c r="QT23" s="75"/>
      <c r="QU23" s="75"/>
      <c r="QV23" s="75"/>
      <c r="QW23" s="75"/>
      <c r="QX23" s="75"/>
      <c r="QY23" s="75"/>
      <c r="QZ23" s="75"/>
      <c r="RA23" s="75"/>
      <c r="RB23" s="75"/>
      <c r="RC23" s="75"/>
      <c r="RD23" s="75"/>
      <c r="RE23" s="75"/>
      <c r="RF23" s="75"/>
      <c r="RG23" s="75"/>
      <c r="RH23" s="75"/>
      <c r="RI23" s="75"/>
      <c r="RJ23" s="75"/>
      <c r="RK23" s="75"/>
      <c r="RL23" s="75"/>
      <c r="RM23" s="75"/>
      <c r="RN23" s="75"/>
      <c r="RO23" s="75"/>
      <c r="RP23" s="75"/>
      <c r="RQ23" s="75"/>
      <c r="RR23" s="75"/>
      <c r="RS23" s="75"/>
      <c r="RT23" s="75"/>
      <c r="RU23" s="75"/>
      <c r="RV23" s="75"/>
      <c r="RW23" s="75"/>
      <c r="RX23" s="75"/>
      <c r="RY23" s="75"/>
      <c r="RZ23" s="75"/>
      <c r="SA23" s="75"/>
      <c r="SB23" s="75"/>
      <c r="SC23" s="75"/>
      <c r="SD23" s="75"/>
      <c r="SE23" s="75"/>
      <c r="SF23" s="75"/>
      <c r="SG23" s="75"/>
      <c r="SH23" s="75"/>
      <c r="SI23" s="75"/>
      <c r="SJ23" s="75"/>
      <c r="SK23" s="75"/>
      <c r="SL23" s="75"/>
      <c r="SM23" s="75"/>
      <c r="SN23" s="75"/>
      <c r="SO23" s="75"/>
      <c r="SP23" s="75"/>
      <c r="SQ23" s="75"/>
      <c r="SR23" s="75"/>
      <c r="SS23" s="75"/>
      <c r="ST23" s="75"/>
      <c r="SU23" s="75"/>
      <c r="SV23" s="75"/>
      <c r="SW23" s="75"/>
      <c r="SX23" s="75"/>
      <c r="SY23" s="75"/>
      <c r="SZ23" s="75"/>
      <c r="TA23" s="75"/>
      <c r="TB23" s="75"/>
      <c r="TC23" s="75"/>
      <c r="TD23" s="75"/>
      <c r="TE23" s="75"/>
      <c r="TF23" s="75"/>
      <c r="TG23" s="75"/>
      <c r="TH23" s="75"/>
      <c r="TI23" s="75"/>
      <c r="TJ23" s="75"/>
      <c r="TK23" s="75"/>
      <c r="TL23" s="75"/>
      <c r="TM23" s="75"/>
      <c r="TN23" s="75"/>
      <c r="TO23" s="75"/>
      <c r="TP23" s="75"/>
      <c r="TQ23" s="75"/>
      <c r="TR23" s="75"/>
      <c r="TS23" s="75"/>
      <c r="TT23" s="75"/>
      <c r="TU23" s="75"/>
      <c r="TV23" s="75"/>
      <c r="TW23" s="75"/>
      <c r="TX23" s="75"/>
      <c r="TY23" s="75"/>
      <c r="TZ23" s="75"/>
      <c r="UA23" s="75"/>
      <c r="UB23" s="75"/>
      <c r="UC23" s="75"/>
      <c r="UD23" s="75"/>
      <c r="UE23" s="75"/>
      <c r="UF23" s="75"/>
      <c r="UG23" s="75"/>
      <c r="UH23" s="75"/>
      <c r="UI23" s="75"/>
      <c r="UJ23" s="75"/>
      <c r="UK23" s="75"/>
      <c r="UL23" s="75"/>
      <c r="UM23" s="75"/>
      <c r="UN23" s="75"/>
      <c r="UO23" s="75"/>
      <c r="UP23" s="75"/>
      <c r="UQ23" s="75"/>
      <c r="UR23" s="75"/>
      <c r="US23" s="75"/>
      <c r="UT23" s="75"/>
      <c r="UU23" s="75"/>
      <c r="UV23" s="75"/>
      <c r="UW23" s="75"/>
      <c r="UX23" s="75"/>
      <c r="UY23" s="75"/>
      <c r="UZ23" s="75"/>
      <c r="VA23" s="75"/>
      <c r="VB23" s="75"/>
      <c r="VC23" s="75"/>
      <c r="VD23" s="75"/>
      <c r="VE23" s="75"/>
      <c r="VF23" s="75"/>
      <c r="VG23" s="75"/>
      <c r="VH23" s="75"/>
      <c r="VI23" s="75"/>
      <c r="VJ23" s="75"/>
      <c r="VK23" s="75"/>
      <c r="VL23" s="75"/>
      <c r="VM23" s="75"/>
      <c r="VN23" s="75"/>
      <c r="VO23" s="75"/>
      <c r="VP23" s="75"/>
      <c r="VQ23" s="75"/>
      <c r="VR23" s="75"/>
      <c r="VS23" s="75"/>
      <c r="VT23" s="75"/>
      <c r="VU23" s="75"/>
      <c r="VV23" s="75"/>
      <c r="VW23" s="75"/>
      <c r="VX23" s="75"/>
      <c r="VY23" s="75"/>
      <c r="VZ23" s="75"/>
      <c r="WA23" s="75"/>
      <c r="WB23" s="75"/>
      <c r="WC23" s="75"/>
      <c r="WD23" s="75"/>
      <c r="WE23" s="75"/>
      <c r="WF23" s="75"/>
      <c r="WG23" s="75"/>
      <c r="WH23" s="75"/>
      <c r="WI23" s="75"/>
      <c r="WJ23" s="75"/>
      <c r="WK23" s="75"/>
      <c r="WL23" s="75"/>
      <c r="WM23" s="75"/>
      <c r="WN23" s="75"/>
      <c r="WO23" s="75"/>
      <c r="WP23" s="304"/>
    </row>
    <row r="24" spans="1:614" s="66" customFormat="1" ht="14.4">
      <c r="A24" s="75"/>
      <c r="B24" s="1431" t="s">
        <v>52</v>
      </c>
      <c r="C24" s="1394"/>
      <c r="D24" s="1395"/>
      <c r="E24" s="1376" t="s">
        <v>357</v>
      </c>
      <c r="F24" s="1376">
        <v>14</v>
      </c>
      <c r="G24" s="1286">
        <f t="shared" si="0"/>
        <v>2.4394101542370723E-3</v>
      </c>
      <c r="H24" s="1432" t="s">
        <v>29</v>
      </c>
      <c r="I24" s="1433">
        <v>82</v>
      </c>
      <c r="J24" s="1372">
        <v>16</v>
      </c>
      <c r="K24" s="1377">
        <v>50</v>
      </c>
      <c r="L24" s="1398">
        <v>235</v>
      </c>
      <c r="M24" s="1217">
        <f t="shared" si="4"/>
        <v>185</v>
      </c>
      <c r="N24" s="1216">
        <f t="shared" si="5"/>
        <v>1312</v>
      </c>
      <c r="O24" s="1217"/>
      <c r="P24" s="1221"/>
      <c r="Q24" s="1221"/>
      <c r="R24" s="1221"/>
      <c r="S24" s="1221">
        <f t="shared" si="6"/>
        <v>19270</v>
      </c>
      <c r="T24" s="1221"/>
      <c r="U24" s="1221"/>
      <c r="V24" s="1221"/>
      <c r="W24" s="1300">
        <v>11.262857142857143</v>
      </c>
      <c r="X24" s="1221"/>
      <c r="Y24" s="1221"/>
      <c r="Z24" s="1221">
        <f t="shared" si="1"/>
        <v>7703.2523507097885</v>
      </c>
      <c r="AA24" s="1218">
        <f t="shared" si="2"/>
        <v>0.735687553670473</v>
      </c>
      <c r="AB24" s="1221">
        <f t="shared" si="3"/>
        <v>965.2220704156606</v>
      </c>
      <c r="AC24" s="1286"/>
      <c r="AD24" s="1326"/>
      <c r="AE24" s="75"/>
      <c r="AF24" s="75"/>
      <c r="AG24" s="73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  <c r="DP24" s="75"/>
      <c r="DQ24" s="75"/>
      <c r="DR24" s="75"/>
      <c r="DS24" s="75"/>
      <c r="DT24" s="75"/>
      <c r="DU24" s="75"/>
      <c r="DV24" s="75"/>
      <c r="DW24" s="75"/>
      <c r="DX24" s="75"/>
      <c r="DY24" s="75"/>
      <c r="DZ24" s="75"/>
      <c r="EA24" s="75"/>
      <c r="EB24" s="75"/>
      <c r="EC24" s="75"/>
      <c r="ED24" s="75"/>
      <c r="EE24" s="75"/>
      <c r="EF24" s="75"/>
      <c r="EG24" s="75"/>
      <c r="EH24" s="75"/>
      <c r="EI24" s="75"/>
      <c r="EJ24" s="75"/>
      <c r="EK24" s="75"/>
      <c r="EL24" s="75"/>
      <c r="EM24" s="75"/>
      <c r="EN24" s="75"/>
      <c r="EO24" s="75"/>
      <c r="EP24" s="75"/>
      <c r="EQ24" s="75"/>
      <c r="ER24" s="75"/>
      <c r="ES24" s="75"/>
      <c r="ET24" s="75"/>
      <c r="EU24" s="75"/>
      <c r="EV24" s="75"/>
      <c r="EW24" s="75"/>
      <c r="EX24" s="75"/>
      <c r="EY24" s="75"/>
      <c r="EZ24" s="75"/>
      <c r="FA24" s="75"/>
      <c r="FB24" s="75"/>
      <c r="FC24" s="75"/>
      <c r="FD24" s="75"/>
      <c r="FE24" s="75"/>
      <c r="FF24" s="75"/>
      <c r="FG24" s="75"/>
      <c r="FH24" s="75"/>
      <c r="FI24" s="75"/>
      <c r="FJ24" s="75"/>
      <c r="FK24" s="75"/>
      <c r="FL24" s="75"/>
      <c r="FM24" s="75"/>
      <c r="FN24" s="75"/>
      <c r="FO24" s="75"/>
      <c r="FP24" s="75"/>
      <c r="FQ24" s="75"/>
      <c r="FR24" s="75"/>
      <c r="FS24" s="75"/>
      <c r="FT24" s="75"/>
      <c r="FU24" s="75"/>
      <c r="FV24" s="75"/>
      <c r="FW24" s="75"/>
      <c r="FX24" s="75"/>
      <c r="FY24" s="75"/>
      <c r="FZ24" s="75"/>
      <c r="GA24" s="75"/>
      <c r="GB24" s="75"/>
      <c r="GC24" s="75"/>
      <c r="GD24" s="75"/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/>
      <c r="GR24" s="75"/>
      <c r="GS24" s="75"/>
      <c r="GT24" s="75"/>
      <c r="GU24" s="75"/>
      <c r="GV24" s="75"/>
      <c r="GW24" s="75"/>
      <c r="GX24" s="75"/>
      <c r="GY24" s="75"/>
      <c r="GZ24" s="75"/>
      <c r="HA24" s="75"/>
      <c r="HB24" s="75"/>
      <c r="HC24" s="75"/>
      <c r="HD24" s="75"/>
      <c r="HE24" s="75"/>
      <c r="HF24" s="75"/>
      <c r="HG24" s="75"/>
      <c r="HH24" s="75"/>
      <c r="HI24" s="75"/>
      <c r="HJ24" s="75"/>
      <c r="HK24" s="75"/>
      <c r="HL24" s="75"/>
      <c r="HM24" s="75"/>
      <c r="HN24" s="75"/>
      <c r="HO24" s="75"/>
      <c r="HP24" s="75"/>
      <c r="HQ24" s="75"/>
      <c r="HR24" s="75"/>
      <c r="HS24" s="75"/>
      <c r="HT24" s="75"/>
      <c r="HU24" s="75"/>
      <c r="HV24" s="75"/>
      <c r="HW24" s="75"/>
      <c r="HX24" s="75"/>
      <c r="HY24" s="75"/>
      <c r="HZ24" s="75"/>
      <c r="IA24" s="75"/>
      <c r="IB24" s="75"/>
      <c r="IC24" s="75"/>
      <c r="ID24" s="75"/>
      <c r="IE24" s="75"/>
      <c r="IF24" s="75"/>
      <c r="IG24" s="75"/>
      <c r="IH24" s="75"/>
      <c r="II24" s="75"/>
      <c r="IJ24" s="75"/>
      <c r="IK24" s="75"/>
      <c r="IL24" s="75"/>
      <c r="IM24" s="75"/>
      <c r="IN24" s="75"/>
      <c r="IO24" s="75"/>
      <c r="IP24" s="75"/>
      <c r="IQ24" s="75"/>
      <c r="IR24" s="75"/>
      <c r="IS24" s="75"/>
      <c r="IT24" s="75"/>
      <c r="IU24" s="75"/>
      <c r="IV24" s="75"/>
      <c r="IW24" s="75"/>
      <c r="IX24" s="75"/>
      <c r="IY24" s="75"/>
      <c r="IZ24" s="75"/>
      <c r="JA24" s="75"/>
      <c r="JB24" s="75"/>
      <c r="JC24" s="75"/>
      <c r="JD24" s="75"/>
      <c r="JE24" s="75"/>
      <c r="JF24" s="75"/>
      <c r="JG24" s="75"/>
      <c r="JH24" s="75"/>
      <c r="JI24" s="75"/>
      <c r="JJ24" s="75"/>
      <c r="JK24" s="75"/>
      <c r="JL24" s="75"/>
      <c r="JM24" s="75"/>
      <c r="JN24" s="75"/>
      <c r="JO24" s="75"/>
      <c r="JP24" s="75"/>
      <c r="JQ24" s="75"/>
      <c r="JR24" s="75"/>
      <c r="JS24" s="75"/>
      <c r="JT24" s="75"/>
      <c r="JU24" s="75"/>
      <c r="JV24" s="75"/>
      <c r="JW24" s="75"/>
      <c r="JX24" s="75"/>
      <c r="JY24" s="75"/>
      <c r="JZ24" s="75"/>
      <c r="KA24" s="75"/>
      <c r="KB24" s="75"/>
      <c r="KC24" s="75"/>
      <c r="KD24" s="75"/>
      <c r="KE24" s="75"/>
      <c r="KF24" s="75"/>
      <c r="KG24" s="75"/>
      <c r="KH24" s="75"/>
      <c r="KI24" s="75"/>
      <c r="KJ24" s="75"/>
      <c r="KK24" s="75"/>
      <c r="KL24" s="75"/>
      <c r="KM24" s="75"/>
      <c r="KN24" s="75"/>
      <c r="KO24" s="75"/>
      <c r="KP24" s="75"/>
      <c r="KQ24" s="75"/>
      <c r="KR24" s="75"/>
      <c r="KS24" s="75"/>
      <c r="KT24" s="75"/>
      <c r="KU24" s="75"/>
      <c r="KV24" s="75"/>
      <c r="KW24" s="75"/>
      <c r="KX24" s="75"/>
      <c r="KY24" s="75"/>
      <c r="KZ24" s="75"/>
      <c r="LA24" s="75"/>
      <c r="LB24" s="75"/>
      <c r="LC24" s="75"/>
      <c r="LD24" s="75"/>
      <c r="LE24" s="75"/>
      <c r="LF24" s="75"/>
      <c r="LG24" s="75"/>
      <c r="LH24" s="75"/>
      <c r="LI24" s="75"/>
      <c r="LJ24" s="75"/>
      <c r="LK24" s="75"/>
      <c r="LL24" s="75"/>
      <c r="LM24" s="75"/>
      <c r="LN24" s="75"/>
      <c r="LO24" s="75"/>
      <c r="LP24" s="75"/>
      <c r="LQ24" s="75"/>
      <c r="LR24" s="75"/>
      <c r="LS24" s="75"/>
      <c r="LT24" s="75"/>
      <c r="LU24" s="75"/>
      <c r="LV24" s="75"/>
      <c r="LW24" s="75"/>
      <c r="LX24" s="75"/>
      <c r="LY24" s="75"/>
      <c r="LZ24" s="75"/>
      <c r="MA24" s="75"/>
      <c r="MB24" s="75"/>
      <c r="MC24" s="75"/>
      <c r="MD24" s="75"/>
      <c r="ME24" s="75"/>
      <c r="MF24" s="75"/>
      <c r="MG24" s="75"/>
      <c r="MH24" s="75"/>
      <c r="MI24" s="75"/>
      <c r="MJ24" s="75"/>
      <c r="MK24" s="75"/>
      <c r="ML24" s="75"/>
      <c r="MM24" s="75"/>
      <c r="MN24" s="75"/>
      <c r="MO24" s="75"/>
      <c r="MP24" s="75"/>
      <c r="MQ24" s="75"/>
      <c r="MR24" s="75"/>
      <c r="MS24" s="75"/>
      <c r="MT24" s="75"/>
      <c r="MU24" s="75"/>
      <c r="MV24" s="75"/>
      <c r="MW24" s="75"/>
      <c r="MX24" s="75"/>
      <c r="MY24" s="75"/>
      <c r="MZ24" s="75"/>
      <c r="NA24" s="75"/>
      <c r="NB24" s="75"/>
      <c r="NC24" s="75"/>
      <c r="ND24" s="75"/>
      <c r="NE24" s="75"/>
      <c r="NF24" s="75"/>
      <c r="NG24" s="75"/>
      <c r="NH24" s="75"/>
      <c r="NI24" s="75"/>
      <c r="NJ24" s="75"/>
      <c r="NK24" s="75"/>
      <c r="NL24" s="75"/>
      <c r="NM24" s="75"/>
      <c r="NN24" s="75"/>
      <c r="NO24" s="75"/>
      <c r="NP24" s="75"/>
      <c r="NQ24" s="75"/>
      <c r="NR24" s="75"/>
      <c r="NS24" s="75"/>
      <c r="NT24" s="75"/>
      <c r="NU24" s="75"/>
      <c r="NV24" s="75"/>
      <c r="NW24" s="75"/>
      <c r="NX24" s="75"/>
      <c r="NY24" s="75"/>
      <c r="NZ24" s="75"/>
      <c r="OA24" s="75"/>
      <c r="OB24" s="75"/>
      <c r="OC24" s="75"/>
      <c r="OD24" s="75"/>
      <c r="OE24" s="75"/>
      <c r="OF24" s="75"/>
      <c r="OG24" s="75"/>
      <c r="OH24" s="75"/>
      <c r="OI24" s="75"/>
      <c r="OJ24" s="75"/>
      <c r="OK24" s="75"/>
      <c r="OL24" s="75"/>
      <c r="OM24" s="75"/>
      <c r="ON24" s="75"/>
      <c r="OO24" s="75"/>
      <c r="OP24" s="75"/>
      <c r="OQ24" s="75"/>
      <c r="OR24" s="75"/>
      <c r="OS24" s="75"/>
      <c r="OT24" s="75"/>
      <c r="OU24" s="75"/>
      <c r="OV24" s="75"/>
      <c r="OW24" s="75"/>
      <c r="OX24" s="75"/>
      <c r="OY24" s="75"/>
      <c r="OZ24" s="75"/>
      <c r="PA24" s="75"/>
      <c r="PB24" s="75"/>
      <c r="PC24" s="75"/>
      <c r="PD24" s="75"/>
      <c r="PE24" s="75"/>
      <c r="PF24" s="75"/>
      <c r="PG24" s="75"/>
      <c r="PH24" s="75"/>
      <c r="PI24" s="75"/>
      <c r="PJ24" s="75"/>
      <c r="PK24" s="75"/>
      <c r="PL24" s="75"/>
      <c r="PM24" s="75"/>
      <c r="PN24" s="75"/>
      <c r="PO24" s="75"/>
      <c r="PP24" s="75"/>
      <c r="PQ24" s="75"/>
      <c r="PR24" s="75"/>
      <c r="PS24" s="75"/>
      <c r="PT24" s="75"/>
      <c r="PU24" s="75"/>
      <c r="PV24" s="75"/>
      <c r="PW24" s="75"/>
      <c r="PX24" s="75"/>
      <c r="PY24" s="75"/>
      <c r="PZ24" s="75"/>
      <c r="QA24" s="75"/>
      <c r="QB24" s="75"/>
      <c r="QC24" s="75"/>
      <c r="QD24" s="75"/>
      <c r="QE24" s="75"/>
      <c r="QF24" s="75"/>
      <c r="QG24" s="75"/>
      <c r="QH24" s="75"/>
      <c r="QI24" s="75"/>
      <c r="QJ24" s="75"/>
      <c r="QK24" s="75"/>
      <c r="QL24" s="75"/>
      <c r="QM24" s="75"/>
      <c r="QN24" s="75"/>
      <c r="QO24" s="75"/>
      <c r="QP24" s="75"/>
      <c r="QQ24" s="75"/>
      <c r="QR24" s="75"/>
      <c r="QS24" s="75"/>
      <c r="QT24" s="75"/>
      <c r="QU24" s="75"/>
      <c r="QV24" s="75"/>
      <c r="QW24" s="75"/>
      <c r="QX24" s="75"/>
      <c r="QY24" s="75"/>
      <c r="QZ24" s="75"/>
      <c r="RA24" s="75"/>
      <c r="RB24" s="75"/>
      <c r="RC24" s="75"/>
      <c r="RD24" s="75"/>
      <c r="RE24" s="75"/>
      <c r="RF24" s="75"/>
      <c r="RG24" s="75"/>
      <c r="RH24" s="75"/>
      <c r="RI24" s="75"/>
      <c r="RJ24" s="75"/>
      <c r="RK24" s="75"/>
      <c r="RL24" s="75"/>
      <c r="RM24" s="75"/>
      <c r="RN24" s="75"/>
      <c r="RO24" s="75"/>
      <c r="RP24" s="75"/>
      <c r="RQ24" s="75"/>
      <c r="RR24" s="75"/>
      <c r="RS24" s="75"/>
      <c r="RT24" s="75"/>
      <c r="RU24" s="75"/>
      <c r="RV24" s="75"/>
      <c r="RW24" s="75"/>
      <c r="RX24" s="75"/>
      <c r="RY24" s="75"/>
      <c r="RZ24" s="75"/>
      <c r="SA24" s="75"/>
      <c r="SB24" s="75"/>
      <c r="SC24" s="75"/>
      <c r="SD24" s="75"/>
      <c r="SE24" s="75"/>
      <c r="SF24" s="75"/>
      <c r="SG24" s="75"/>
      <c r="SH24" s="75"/>
      <c r="SI24" s="75"/>
      <c r="SJ24" s="75"/>
      <c r="SK24" s="75"/>
      <c r="SL24" s="75"/>
      <c r="SM24" s="75"/>
      <c r="SN24" s="75"/>
      <c r="SO24" s="75"/>
      <c r="SP24" s="75"/>
      <c r="SQ24" s="75"/>
      <c r="SR24" s="75"/>
      <c r="SS24" s="75"/>
      <c r="ST24" s="75"/>
      <c r="SU24" s="75"/>
      <c r="SV24" s="75"/>
      <c r="SW24" s="75"/>
      <c r="SX24" s="75"/>
      <c r="SY24" s="75"/>
      <c r="SZ24" s="75"/>
      <c r="TA24" s="75"/>
      <c r="TB24" s="75"/>
      <c r="TC24" s="75"/>
      <c r="TD24" s="75"/>
      <c r="TE24" s="75"/>
      <c r="TF24" s="75"/>
      <c r="TG24" s="75"/>
      <c r="TH24" s="75"/>
      <c r="TI24" s="75"/>
      <c r="TJ24" s="75"/>
      <c r="TK24" s="75"/>
      <c r="TL24" s="75"/>
      <c r="TM24" s="75"/>
      <c r="TN24" s="75"/>
      <c r="TO24" s="75"/>
      <c r="TP24" s="75"/>
      <c r="TQ24" s="75"/>
      <c r="TR24" s="75"/>
      <c r="TS24" s="75"/>
      <c r="TT24" s="75"/>
      <c r="TU24" s="75"/>
      <c r="TV24" s="75"/>
      <c r="TW24" s="75"/>
      <c r="TX24" s="75"/>
      <c r="TY24" s="75"/>
      <c r="TZ24" s="75"/>
      <c r="UA24" s="75"/>
      <c r="UB24" s="75"/>
      <c r="UC24" s="75"/>
      <c r="UD24" s="75"/>
      <c r="UE24" s="75"/>
      <c r="UF24" s="75"/>
      <c r="UG24" s="75"/>
      <c r="UH24" s="75"/>
      <c r="UI24" s="75"/>
      <c r="UJ24" s="75"/>
      <c r="UK24" s="75"/>
      <c r="UL24" s="75"/>
      <c r="UM24" s="75"/>
      <c r="UN24" s="75"/>
      <c r="UO24" s="75"/>
      <c r="UP24" s="75"/>
      <c r="UQ24" s="75"/>
      <c r="UR24" s="75"/>
      <c r="US24" s="75"/>
      <c r="UT24" s="75"/>
      <c r="UU24" s="75"/>
      <c r="UV24" s="75"/>
      <c r="UW24" s="75"/>
      <c r="UX24" s="75"/>
      <c r="UY24" s="75"/>
      <c r="UZ24" s="75"/>
      <c r="VA24" s="75"/>
      <c r="VB24" s="75"/>
      <c r="VC24" s="75"/>
      <c r="VD24" s="75"/>
      <c r="VE24" s="75"/>
      <c r="VF24" s="75"/>
      <c r="VG24" s="75"/>
      <c r="VH24" s="75"/>
      <c r="VI24" s="75"/>
      <c r="VJ24" s="75"/>
      <c r="VK24" s="75"/>
      <c r="VL24" s="75"/>
      <c r="VM24" s="75"/>
      <c r="VN24" s="75"/>
      <c r="VO24" s="75"/>
      <c r="VP24" s="75"/>
      <c r="VQ24" s="75"/>
      <c r="VR24" s="75"/>
      <c r="VS24" s="75"/>
      <c r="VT24" s="75"/>
      <c r="VU24" s="75"/>
      <c r="VV24" s="75"/>
      <c r="VW24" s="75"/>
      <c r="VX24" s="75"/>
      <c r="VY24" s="75"/>
      <c r="VZ24" s="75"/>
      <c r="WA24" s="75"/>
      <c r="WB24" s="75"/>
      <c r="WC24" s="75"/>
      <c r="WD24" s="75"/>
      <c r="WE24" s="75"/>
      <c r="WF24" s="75"/>
      <c r="WG24" s="75"/>
      <c r="WH24" s="75"/>
      <c r="WI24" s="75"/>
      <c r="WJ24" s="75"/>
      <c r="WK24" s="75"/>
      <c r="WL24" s="75"/>
      <c r="WM24" s="75"/>
      <c r="WN24" s="75"/>
      <c r="WO24" s="75"/>
      <c r="WP24" s="304"/>
    </row>
    <row r="25" spans="1:614" s="66" customFormat="1" ht="14.4">
      <c r="A25" s="75"/>
      <c r="B25" s="1431" t="s">
        <v>52</v>
      </c>
      <c r="C25" s="1394"/>
      <c r="D25" s="1395"/>
      <c r="E25" s="1376" t="s">
        <v>364</v>
      </c>
      <c r="F25" s="1376">
        <v>10</v>
      </c>
      <c r="G25" s="1286">
        <f t="shared" si="0"/>
        <v>0</v>
      </c>
      <c r="H25" s="1432" t="s">
        <v>29</v>
      </c>
      <c r="I25" s="1433">
        <v>0</v>
      </c>
      <c r="J25" s="1372">
        <v>226</v>
      </c>
      <c r="K25" s="1377">
        <v>10</v>
      </c>
      <c r="L25" s="1398">
        <v>10</v>
      </c>
      <c r="M25" s="1217">
        <f t="shared" si="4"/>
        <v>0</v>
      </c>
      <c r="N25" s="1216">
        <f t="shared" si="5"/>
        <v>0</v>
      </c>
      <c r="O25" s="1217"/>
      <c r="P25" s="1221"/>
      <c r="Q25" s="1221"/>
      <c r="R25" s="1221"/>
      <c r="S25" s="1221">
        <f t="shared" si="6"/>
        <v>0</v>
      </c>
      <c r="T25" s="1221"/>
      <c r="U25" s="1221"/>
      <c r="V25" s="1221"/>
      <c r="W25" s="1300">
        <v>16.535</v>
      </c>
      <c r="X25" s="1221"/>
      <c r="Y25" s="1221"/>
      <c r="Z25" s="1221">
        <f t="shared" si="1"/>
        <v>0</v>
      </c>
      <c r="AA25" s="1218">
        <f t="shared" si="2"/>
        <v>0</v>
      </c>
      <c r="AB25" s="1221">
        <f t="shared" si="3"/>
        <v>0</v>
      </c>
      <c r="AC25" s="1286"/>
      <c r="AD25" s="1326"/>
      <c r="AE25" s="75"/>
      <c r="AF25" s="75"/>
      <c r="AG25" s="73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75"/>
      <c r="CR25" s="75"/>
      <c r="CS25" s="75"/>
      <c r="CT25" s="75"/>
      <c r="CU25" s="75"/>
      <c r="CV25" s="75"/>
      <c r="CW25" s="75"/>
      <c r="CX25" s="75"/>
      <c r="CY25" s="75"/>
      <c r="CZ25" s="75"/>
      <c r="DA25" s="75"/>
      <c r="DB25" s="75"/>
      <c r="DC25" s="75"/>
      <c r="DD25" s="75"/>
      <c r="DE25" s="75"/>
      <c r="DF25" s="75"/>
      <c r="DG25" s="75"/>
      <c r="DH25" s="75"/>
      <c r="DI25" s="75"/>
      <c r="DJ25" s="75"/>
      <c r="DK25" s="75"/>
      <c r="DL25" s="75"/>
      <c r="DM25" s="75"/>
      <c r="DN25" s="75"/>
      <c r="DO25" s="75"/>
      <c r="DP25" s="75"/>
      <c r="DQ25" s="75"/>
      <c r="DR25" s="75"/>
      <c r="DS25" s="75"/>
      <c r="DT25" s="75"/>
      <c r="DU25" s="75"/>
      <c r="DV25" s="75"/>
      <c r="DW25" s="75"/>
      <c r="DX25" s="75"/>
      <c r="DY25" s="75"/>
      <c r="DZ25" s="75"/>
      <c r="EA25" s="75"/>
      <c r="EB25" s="75"/>
      <c r="EC25" s="75"/>
      <c r="ED25" s="75"/>
      <c r="EE25" s="75"/>
      <c r="EF25" s="75"/>
      <c r="EG25" s="75"/>
      <c r="EH25" s="75"/>
      <c r="EI25" s="75"/>
      <c r="EJ25" s="75"/>
      <c r="EK25" s="75"/>
      <c r="EL25" s="75"/>
      <c r="EM25" s="75"/>
      <c r="EN25" s="75"/>
      <c r="EO25" s="75"/>
      <c r="EP25" s="75"/>
      <c r="EQ25" s="75"/>
      <c r="ER25" s="75"/>
      <c r="ES25" s="75"/>
      <c r="ET25" s="75"/>
      <c r="EU25" s="75"/>
      <c r="EV25" s="75"/>
      <c r="EW25" s="75"/>
      <c r="EX25" s="75"/>
      <c r="EY25" s="75"/>
      <c r="EZ25" s="75"/>
      <c r="FA25" s="75"/>
      <c r="FB25" s="75"/>
      <c r="FC25" s="75"/>
      <c r="FD25" s="75"/>
      <c r="FE25" s="75"/>
      <c r="FF25" s="75"/>
      <c r="FG25" s="75"/>
      <c r="FH25" s="75"/>
      <c r="FI25" s="75"/>
      <c r="FJ25" s="75"/>
      <c r="FK25" s="75"/>
      <c r="FL25" s="75"/>
      <c r="FM25" s="75"/>
      <c r="FN25" s="75"/>
      <c r="FO25" s="75"/>
      <c r="FP25" s="75"/>
      <c r="FQ25" s="75"/>
      <c r="FR25" s="75"/>
      <c r="FS25" s="75"/>
      <c r="FT25" s="75"/>
      <c r="FU25" s="75"/>
      <c r="FV25" s="75"/>
      <c r="FW25" s="75"/>
      <c r="FX25" s="75"/>
      <c r="FY25" s="75"/>
      <c r="FZ25" s="75"/>
      <c r="GA25" s="75"/>
      <c r="GB25" s="75"/>
      <c r="GC25" s="75"/>
      <c r="GD25" s="75"/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/>
      <c r="GR25" s="75"/>
      <c r="GS25" s="75"/>
      <c r="GT25" s="75"/>
      <c r="GU25" s="75"/>
      <c r="GV25" s="75"/>
      <c r="GW25" s="75"/>
      <c r="GX25" s="75"/>
      <c r="GY25" s="75"/>
      <c r="GZ25" s="75"/>
      <c r="HA25" s="75"/>
      <c r="HB25" s="75"/>
      <c r="HC25" s="75"/>
      <c r="HD25" s="75"/>
      <c r="HE25" s="75"/>
      <c r="HF25" s="75"/>
      <c r="HG25" s="75"/>
      <c r="HH25" s="75"/>
      <c r="HI25" s="75"/>
      <c r="HJ25" s="75"/>
      <c r="HK25" s="75"/>
      <c r="HL25" s="75"/>
      <c r="HM25" s="75"/>
      <c r="HN25" s="75"/>
      <c r="HO25" s="75"/>
      <c r="HP25" s="75"/>
      <c r="HQ25" s="75"/>
      <c r="HR25" s="75"/>
      <c r="HS25" s="75"/>
      <c r="HT25" s="75"/>
      <c r="HU25" s="75"/>
      <c r="HV25" s="75"/>
      <c r="HW25" s="75"/>
      <c r="HX25" s="75"/>
      <c r="HY25" s="75"/>
      <c r="HZ25" s="75"/>
      <c r="IA25" s="75"/>
      <c r="IB25" s="75"/>
      <c r="IC25" s="75"/>
      <c r="ID25" s="75"/>
      <c r="IE25" s="75"/>
      <c r="IF25" s="75"/>
      <c r="IG25" s="75"/>
      <c r="IH25" s="75"/>
      <c r="II25" s="75"/>
      <c r="IJ25" s="75"/>
      <c r="IK25" s="75"/>
      <c r="IL25" s="75"/>
      <c r="IM25" s="75"/>
      <c r="IN25" s="75"/>
      <c r="IO25" s="75"/>
      <c r="IP25" s="75"/>
      <c r="IQ25" s="75"/>
      <c r="IR25" s="75"/>
      <c r="IS25" s="75"/>
      <c r="IT25" s="75"/>
      <c r="IU25" s="75"/>
      <c r="IV25" s="75"/>
      <c r="IW25" s="75"/>
      <c r="IX25" s="75"/>
      <c r="IY25" s="75"/>
      <c r="IZ25" s="75"/>
      <c r="JA25" s="75"/>
      <c r="JB25" s="75"/>
      <c r="JC25" s="75"/>
      <c r="JD25" s="75"/>
      <c r="JE25" s="75"/>
      <c r="JF25" s="75"/>
      <c r="JG25" s="75"/>
      <c r="JH25" s="75"/>
      <c r="JI25" s="75"/>
      <c r="JJ25" s="75"/>
      <c r="JK25" s="75"/>
      <c r="JL25" s="75"/>
      <c r="JM25" s="75"/>
      <c r="JN25" s="75"/>
      <c r="JO25" s="75"/>
      <c r="JP25" s="75"/>
      <c r="JQ25" s="75"/>
      <c r="JR25" s="75"/>
      <c r="JS25" s="75"/>
      <c r="JT25" s="75"/>
      <c r="JU25" s="75"/>
      <c r="JV25" s="75"/>
      <c r="JW25" s="75"/>
      <c r="JX25" s="75"/>
      <c r="JY25" s="75"/>
      <c r="JZ25" s="75"/>
      <c r="KA25" s="75"/>
      <c r="KB25" s="75"/>
      <c r="KC25" s="75"/>
      <c r="KD25" s="75"/>
      <c r="KE25" s="75"/>
      <c r="KF25" s="75"/>
      <c r="KG25" s="75"/>
      <c r="KH25" s="75"/>
      <c r="KI25" s="75"/>
      <c r="KJ25" s="75"/>
      <c r="KK25" s="75"/>
      <c r="KL25" s="75"/>
      <c r="KM25" s="75"/>
      <c r="KN25" s="75"/>
      <c r="KO25" s="75"/>
      <c r="KP25" s="75"/>
      <c r="KQ25" s="75"/>
      <c r="KR25" s="75"/>
      <c r="KS25" s="75"/>
      <c r="KT25" s="75"/>
      <c r="KU25" s="75"/>
      <c r="KV25" s="75"/>
      <c r="KW25" s="75"/>
      <c r="KX25" s="75"/>
      <c r="KY25" s="75"/>
      <c r="KZ25" s="75"/>
      <c r="LA25" s="75"/>
      <c r="LB25" s="75"/>
      <c r="LC25" s="75"/>
      <c r="LD25" s="75"/>
      <c r="LE25" s="75"/>
      <c r="LF25" s="75"/>
      <c r="LG25" s="75"/>
      <c r="LH25" s="75"/>
      <c r="LI25" s="75"/>
      <c r="LJ25" s="75"/>
      <c r="LK25" s="75"/>
      <c r="LL25" s="75"/>
      <c r="LM25" s="75"/>
      <c r="LN25" s="75"/>
      <c r="LO25" s="75"/>
      <c r="LP25" s="75"/>
      <c r="LQ25" s="75"/>
      <c r="LR25" s="75"/>
      <c r="LS25" s="75"/>
      <c r="LT25" s="75"/>
      <c r="LU25" s="75"/>
      <c r="LV25" s="75"/>
      <c r="LW25" s="75"/>
      <c r="LX25" s="75"/>
      <c r="LY25" s="75"/>
      <c r="LZ25" s="75"/>
      <c r="MA25" s="75"/>
      <c r="MB25" s="75"/>
      <c r="MC25" s="75"/>
      <c r="MD25" s="75"/>
      <c r="ME25" s="75"/>
      <c r="MF25" s="75"/>
      <c r="MG25" s="75"/>
      <c r="MH25" s="75"/>
      <c r="MI25" s="75"/>
      <c r="MJ25" s="75"/>
      <c r="MK25" s="75"/>
      <c r="ML25" s="75"/>
      <c r="MM25" s="75"/>
      <c r="MN25" s="75"/>
      <c r="MO25" s="75"/>
      <c r="MP25" s="75"/>
      <c r="MQ25" s="75"/>
      <c r="MR25" s="75"/>
      <c r="MS25" s="75"/>
      <c r="MT25" s="75"/>
      <c r="MU25" s="75"/>
      <c r="MV25" s="75"/>
      <c r="MW25" s="75"/>
      <c r="MX25" s="75"/>
      <c r="MY25" s="75"/>
      <c r="MZ25" s="75"/>
      <c r="NA25" s="75"/>
      <c r="NB25" s="75"/>
      <c r="NC25" s="75"/>
      <c r="ND25" s="75"/>
      <c r="NE25" s="75"/>
      <c r="NF25" s="75"/>
      <c r="NG25" s="75"/>
      <c r="NH25" s="75"/>
      <c r="NI25" s="75"/>
      <c r="NJ25" s="75"/>
      <c r="NK25" s="75"/>
      <c r="NL25" s="75"/>
      <c r="NM25" s="75"/>
      <c r="NN25" s="75"/>
      <c r="NO25" s="75"/>
      <c r="NP25" s="75"/>
      <c r="NQ25" s="75"/>
      <c r="NR25" s="75"/>
      <c r="NS25" s="75"/>
      <c r="NT25" s="75"/>
      <c r="NU25" s="75"/>
      <c r="NV25" s="75"/>
      <c r="NW25" s="75"/>
      <c r="NX25" s="75"/>
      <c r="NY25" s="75"/>
      <c r="NZ25" s="75"/>
      <c r="OA25" s="75"/>
      <c r="OB25" s="75"/>
      <c r="OC25" s="75"/>
      <c r="OD25" s="75"/>
      <c r="OE25" s="75"/>
      <c r="OF25" s="75"/>
      <c r="OG25" s="75"/>
      <c r="OH25" s="75"/>
      <c r="OI25" s="75"/>
      <c r="OJ25" s="75"/>
      <c r="OK25" s="75"/>
      <c r="OL25" s="75"/>
      <c r="OM25" s="75"/>
      <c r="ON25" s="75"/>
      <c r="OO25" s="75"/>
      <c r="OP25" s="75"/>
      <c r="OQ25" s="75"/>
      <c r="OR25" s="75"/>
      <c r="OS25" s="75"/>
      <c r="OT25" s="75"/>
      <c r="OU25" s="75"/>
      <c r="OV25" s="75"/>
      <c r="OW25" s="75"/>
      <c r="OX25" s="75"/>
      <c r="OY25" s="75"/>
      <c r="OZ25" s="75"/>
      <c r="PA25" s="75"/>
      <c r="PB25" s="75"/>
      <c r="PC25" s="75"/>
      <c r="PD25" s="75"/>
      <c r="PE25" s="75"/>
      <c r="PF25" s="75"/>
      <c r="PG25" s="75"/>
      <c r="PH25" s="75"/>
      <c r="PI25" s="75"/>
      <c r="PJ25" s="75"/>
      <c r="PK25" s="75"/>
      <c r="PL25" s="75"/>
      <c r="PM25" s="75"/>
      <c r="PN25" s="75"/>
      <c r="PO25" s="75"/>
      <c r="PP25" s="75"/>
      <c r="PQ25" s="75"/>
      <c r="PR25" s="75"/>
      <c r="PS25" s="75"/>
      <c r="PT25" s="75"/>
      <c r="PU25" s="75"/>
      <c r="PV25" s="75"/>
      <c r="PW25" s="75"/>
      <c r="PX25" s="75"/>
      <c r="PY25" s="75"/>
      <c r="PZ25" s="75"/>
      <c r="QA25" s="75"/>
      <c r="QB25" s="75"/>
      <c r="QC25" s="75"/>
      <c r="QD25" s="75"/>
      <c r="QE25" s="75"/>
      <c r="QF25" s="75"/>
      <c r="QG25" s="75"/>
      <c r="QH25" s="75"/>
      <c r="QI25" s="75"/>
      <c r="QJ25" s="75"/>
      <c r="QK25" s="75"/>
      <c r="QL25" s="75"/>
      <c r="QM25" s="75"/>
      <c r="QN25" s="75"/>
      <c r="QO25" s="75"/>
      <c r="QP25" s="75"/>
      <c r="QQ25" s="75"/>
      <c r="QR25" s="75"/>
      <c r="QS25" s="75"/>
      <c r="QT25" s="75"/>
      <c r="QU25" s="75"/>
      <c r="QV25" s="75"/>
      <c r="QW25" s="75"/>
      <c r="QX25" s="75"/>
      <c r="QY25" s="75"/>
      <c r="QZ25" s="75"/>
      <c r="RA25" s="75"/>
      <c r="RB25" s="75"/>
      <c r="RC25" s="75"/>
      <c r="RD25" s="75"/>
      <c r="RE25" s="75"/>
      <c r="RF25" s="75"/>
      <c r="RG25" s="75"/>
      <c r="RH25" s="75"/>
      <c r="RI25" s="75"/>
      <c r="RJ25" s="75"/>
      <c r="RK25" s="75"/>
      <c r="RL25" s="75"/>
      <c r="RM25" s="75"/>
      <c r="RN25" s="75"/>
      <c r="RO25" s="75"/>
      <c r="RP25" s="75"/>
      <c r="RQ25" s="75"/>
      <c r="RR25" s="75"/>
      <c r="RS25" s="75"/>
      <c r="RT25" s="75"/>
      <c r="RU25" s="75"/>
      <c r="RV25" s="75"/>
      <c r="RW25" s="75"/>
      <c r="RX25" s="75"/>
      <c r="RY25" s="75"/>
      <c r="RZ25" s="75"/>
      <c r="SA25" s="75"/>
      <c r="SB25" s="75"/>
      <c r="SC25" s="75"/>
      <c r="SD25" s="75"/>
      <c r="SE25" s="75"/>
      <c r="SF25" s="75"/>
      <c r="SG25" s="75"/>
      <c r="SH25" s="75"/>
      <c r="SI25" s="75"/>
      <c r="SJ25" s="75"/>
      <c r="SK25" s="75"/>
      <c r="SL25" s="75"/>
      <c r="SM25" s="75"/>
      <c r="SN25" s="75"/>
      <c r="SO25" s="75"/>
      <c r="SP25" s="75"/>
      <c r="SQ25" s="75"/>
      <c r="SR25" s="75"/>
      <c r="SS25" s="75"/>
      <c r="ST25" s="75"/>
      <c r="SU25" s="75"/>
      <c r="SV25" s="75"/>
      <c r="SW25" s="75"/>
      <c r="SX25" s="75"/>
      <c r="SY25" s="75"/>
      <c r="SZ25" s="75"/>
      <c r="TA25" s="75"/>
      <c r="TB25" s="75"/>
      <c r="TC25" s="75"/>
      <c r="TD25" s="75"/>
      <c r="TE25" s="75"/>
      <c r="TF25" s="75"/>
      <c r="TG25" s="75"/>
      <c r="TH25" s="75"/>
      <c r="TI25" s="75"/>
      <c r="TJ25" s="75"/>
      <c r="TK25" s="75"/>
      <c r="TL25" s="75"/>
      <c r="TM25" s="75"/>
      <c r="TN25" s="75"/>
      <c r="TO25" s="75"/>
      <c r="TP25" s="75"/>
      <c r="TQ25" s="75"/>
      <c r="TR25" s="75"/>
      <c r="TS25" s="75"/>
      <c r="TT25" s="75"/>
      <c r="TU25" s="75"/>
      <c r="TV25" s="75"/>
      <c r="TW25" s="75"/>
      <c r="TX25" s="75"/>
      <c r="TY25" s="75"/>
      <c r="TZ25" s="75"/>
      <c r="UA25" s="75"/>
      <c r="UB25" s="75"/>
      <c r="UC25" s="75"/>
      <c r="UD25" s="75"/>
      <c r="UE25" s="75"/>
      <c r="UF25" s="75"/>
      <c r="UG25" s="75"/>
      <c r="UH25" s="75"/>
      <c r="UI25" s="75"/>
      <c r="UJ25" s="75"/>
      <c r="UK25" s="75"/>
      <c r="UL25" s="75"/>
      <c r="UM25" s="75"/>
      <c r="UN25" s="75"/>
      <c r="UO25" s="75"/>
      <c r="UP25" s="75"/>
      <c r="UQ25" s="75"/>
      <c r="UR25" s="75"/>
      <c r="US25" s="75"/>
      <c r="UT25" s="75"/>
      <c r="UU25" s="75"/>
      <c r="UV25" s="75"/>
      <c r="UW25" s="75"/>
      <c r="UX25" s="75"/>
      <c r="UY25" s="75"/>
      <c r="UZ25" s="75"/>
      <c r="VA25" s="75"/>
      <c r="VB25" s="75"/>
      <c r="VC25" s="75"/>
      <c r="VD25" s="75"/>
      <c r="VE25" s="75"/>
      <c r="VF25" s="75"/>
      <c r="VG25" s="75"/>
      <c r="VH25" s="75"/>
      <c r="VI25" s="75"/>
      <c r="VJ25" s="75"/>
      <c r="VK25" s="75"/>
      <c r="VL25" s="75"/>
      <c r="VM25" s="75"/>
      <c r="VN25" s="75"/>
      <c r="VO25" s="75"/>
      <c r="VP25" s="75"/>
      <c r="VQ25" s="75"/>
      <c r="VR25" s="75"/>
      <c r="VS25" s="75"/>
      <c r="VT25" s="75"/>
      <c r="VU25" s="75"/>
      <c r="VV25" s="75"/>
      <c r="VW25" s="75"/>
      <c r="VX25" s="75"/>
      <c r="VY25" s="75"/>
      <c r="VZ25" s="75"/>
      <c r="WA25" s="75"/>
      <c r="WB25" s="75"/>
      <c r="WC25" s="75"/>
      <c r="WD25" s="75"/>
      <c r="WE25" s="75"/>
      <c r="WF25" s="75"/>
      <c r="WG25" s="75"/>
      <c r="WH25" s="75"/>
      <c r="WI25" s="75"/>
      <c r="WJ25" s="75"/>
      <c r="WK25" s="75"/>
      <c r="WL25" s="75"/>
      <c r="WM25" s="75"/>
      <c r="WN25" s="75"/>
      <c r="WO25" s="75"/>
      <c r="WP25" s="304"/>
    </row>
    <row r="26" spans="1:614" s="66" customFormat="1" ht="14.4">
      <c r="A26" s="75"/>
      <c r="B26" s="1431" t="s">
        <v>52</v>
      </c>
      <c r="C26" s="1394"/>
      <c r="D26" s="1395"/>
      <c r="E26" s="1376" t="s">
        <v>620</v>
      </c>
      <c r="F26" s="1376">
        <v>30</v>
      </c>
      <c r="G26" s="1286">
        <f t="shared" si="0"/>
        <v>5.9991162344249144E-2</v>
      </c>
      <c r="H26" s="1341" t="s">
        <v>32</v>
      </c>
      <c r="I26" s="1433">
        <v>1117</v>
      </c>
      <c r="J26" s="1372">
        <v>13.48</v>
      </c>
      <c r="K26" s="1377">
        <v>8</v>
      </c>
      <c r="L26" s="1398">
        <v>8</v>
      </c>
      <c r="M26" s="1217">
        <f t="shared" si="4"/>
        <v>0</v>
      </c>
      <c r="N26" s="1216">
        <f t="shared" si="5"/>
        <v>15057.16</v>
      </c>
      <c r="O26" s="1217"/>
      <c r="P26" s="1221"/>
      <c r="Q26" s="1221"/>
      <c r="R26" s="1221"/>
      <c r="S26" s="1221">
        <f t="shared" si="6"/>
        <v>8936</v>
      </c>
      <c r="T26" s="1221"/>
      <c r="U26" s="1221"/>
      <c r="V26" s="1221"/>
      <c r="W26" s="1300">
        <v>0</v>
      </c>
      <c r="X26" s="1221"/>
      <c r="Y26" s="1221"/>
      <c r="Z26" s="1221">
        <f t="shared" si="1"/>
        <v>0</v>
      </c>
      <c r="AA26" s="1218">
        <f t="shared" si="2"/>
        <v>1.1684955552667073</v>
      </c>
      <c r="AB26" s="1221">
        <f t="shared" si="3"/>
        <v>17594.224534939654</v>
      </c>
      <c r="AC26" s="1286"/>
      <c r="AD26" s="1326"/>
      <c r="AE26" s="75"/>
      <c r="AF26" s="75"/>
      <c r="AG26" s="73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/>
      <c r="CO26" s="75"/>
      <c r="CP26" s="75"/>
      <c r="CQ26" s="75"/>
      <c r="CR26" s="75"/>
      <c r="CS26" s="75"/>
      <c r="CT26" s="75"/>
      <c r="CU26" s="75"/>
      <c r="CV26" s="75"/>
      <c r="CW26" s="75"/>
      <c r="CX26" s="75"/>
      <c r="CY26" s="75"/>
      <c r="CZ26" s="75"/>
      <c r="DA26" s="75"/>
      <c r="DB26" s="75"/>
      <c r="DC26" s="75"/>
      <c r="DD26" s="75"/>
      <c r="DE26" s="75"/>
      <c r="DF26" s="75"/>
      <c r="DG26" s="75"/>
      <c r="DH26" s="75"/>
      <c r="DI26" s="75"/>
      <c r="DJ26" s="75"/>
      <c r="DK26" s="75"/>
      <c r="DL26" s="75"/>
      <c r="DM26" s="75"/>
      <c r="DN26" s="75"/>
      <c r="DO26" s="75"/>
      <c r="DP26" s="75"/>
      <c r="DQ26" s="75"/>
      <c r="DR26" s="75"/>
      <c r="DS26" s="75"/>
      <c r="DT26" s="75"/>
      <c r="DU26" s="75"/>
      <c r="DV26" s="75"/>
      <c r="DW26" s="75"/>
      <c r="DX26" s="75"/>
      <c r="DY26" s="75"/>
      <c r="DZ26" s="75"/>
      <c r="EA26" s="75"/>
      <c r="EB26" s="75"/>
      <c r="EC26" s="75"/>
      <c r="ED26" s="75"/>
      <c r="EE26" s="75"/>
      <c r="EF26" s="75"/>
      <c r="EG26" s="75"/>
      <c r="EH26" s="75"/>
      <c r="EI26" s="75"/>
      <c r="EJ26" s="75"/>
      <c r="EK26" s="75"/>
      <c r="EL26" s="75"/>
      <c r="EM26" s="75"/>
      <c r="EN26" s="75"/>
      <c r="EO26" s="75"/>
      <c r="EP26" s="75"/>
      <c r="EQ26" s="75"/>
      <c r="ER26" s="75"/>
      <c r="ES26" s="75"/>
      <c r="ET26" s="75"/>
      <c r="EU26" s="75"/>
      <c r="EV26" s="75"/>
      <c r="EW26" s="75"/>
      <c r="EX26" s="75"/>
      <c r="EY26" s="75"/>
      <c r="EZ26" s="75"/>
      <c r="FA26" s="75"/>
      <c r="FB26" s="75"/>
      <c r="FC26" s="75"/>
      <c r="FD26" s="75"/>
      <c r="FE26" s="75"/>
      <c r="FF26" s="75"/>
      <c r="FG26" s="75"/>
      <c r="FH26" s="75"/>
      <c r="FI26" s="75"/>
      <c r="FJ26" s="75"/>
      <c r="FK26" s="75"/>
      <c r="FL26" s="75"/>
      <c r="FM26" s="75"/>
      <c r="FN26" s="75"/>
      <c r="FO26" s="75"/>
      <c r="FP26" s="75"/>
      <c r="FQ26" s="75"/>
      <c r="FR26" s="75"/>
      <c r="FS26" s="75"/>
      <c r="FT26" s="75"/>
      <c r="FU26" s="75"/>
      <c r="FV26" s="75"/>
      <c r="FW26" s="75"/>
      <c r="FX26" s="75"/>
      <c r="FY26" s="75"/>
      <c r="FZ26" s="75"/>
      <c r="GA26" s="75"/>
      <c r="GB26" s="75"/>
      <c r="GC26" s="75"/>
      <c r="GD26" s="75"/>
      <c r="GE26" s="75"/>
      <c r="GF26" s="75"/>
      <c r="GG26" s="75"/>
      <c r="GH26" s="75"/>
      <c r="GI26" s="75"/>
      <c r="GJ26" s="75"/>
      <c r="GK26" s="75"/>
      <c r="GL26" s="75"/>
      <c r="GM26" s="75"/>
      <c r="GN26" s="75"/>
      <c r="GO26" s="75"/>
      <c r="GP26" s="75"/>
      <c r="GQ26" s="75"/>
      <c r="GR26" s="75"/>
      <c r="GS26" s="75"/>
      <c r="GT26" s="75"/>
      <c r="GU26" s="75"/>
      <c r="GV26" s="75"/>
      <c r="GW26" s="75"/>
      <c r="GX26" s="75"/>
      <c r="GY26" s="75"/>
      <c r="GZ26" s="75"/>
      <c r="HA26" s="75"/>
      <c r="HB26" s="75"/>
      <c r="HC26" s="75"/>
      <c r="HD26" s="75"/>
      <c r="HE26" s="75"/>
      <c r="HF26" s="75"/>
      <c r="HG26" s="75"/>
      <c r="HH26" s="75"/>
      <c r="HI26" s="75"/>
      <c r="HJ26" s="75"/>
      <c r="HK26" s="75"/>
      <c r="HL26" s="75"/>
      <c r="HM26" s="75"/>
      <c r="HN26" s="75"/>
      <c r="HO26" s="75"/>
      <c r="HP26" s="75"/>
      <c r="HQ26" s="75"/>
      <c r="HR26" s="75"/>
      <c r="HS26" s="75"/>
      <c r="HT26" s="75"/>
      <c r="HU26" s="75"/>
      <c r="HV26" s="75"/>
      <c r="HW26" s="75"/>
      <c r="HX26" s="75"/>
      <c r="HY26" s="75"/>
      <c r="HZ26" s="75"/>
      <c r="IA26" s="75"/>
      <c r="IB26" s="75"/>
      <c r="IC26" s="75"/>
      <c r="ID26" s="75"/>
      <c r="IE26" s="75"/>
      <c r="IF26" s="75"/>
      <c r="IG26" s="75"/>
      <c r="IH26" s="75"/>
      <c r="II26" s="75"/>
      <c r="IJ26" s="75"/>
      <c r="IK26" s="75"/>
      <c r="IL26" s="75"/>
      <c r="IM26" s="75"/>
      <c r="IN26" s="75"/>
      <c r="IO26" s="75"/>
      <c r="IP26" s="75"/>
      <c r="IQ26" s="75"/>
      <c r="IR26" s="75"/>
      <c r="IS26" s="75"/>
      <c r="IT26" s="75"/>
      <c r="IU26" s="75"/>
      <c r="IV26" s="75"/>
      <c r="IW26" s="75"/>
      <c r="IX26" s="75"/>
      <c r="IY26" s="75"/>
      <c r="IZ26" s="75"/>
      <c r="JA26" s="75"/>
      <c r="JB26" s="75"/>
      <c r="JC26" s="75"/>
      <c r="JD26" s="75"/>
      <c r="JE26" s="75"/>
      <c r="JF26" s="75"/>
      <c r="JG26" s="75"/>
      <c r="JH26" s="75"/>
      <c r="JI26" s="75"/>
      <c r="JJ26" s="75"/>
      <c r="JK26" s="75"/>
      <c r="JL26" s="75"/>
      <c r="JM26" s="75"/>
      <c r="JN26" s="75"/>
      <c r="JO26" s="75"/>
      <c r="JP26" s="75"/>
      <c r="JQ26" s="75"/>
      <c r="JR26" s="75"/>
      <c r="JS26" s="75"/>
      <c r="JT26" s="75"/>
      <c r="JU26" s="75"/>
      <c r="JV26" s="75"/>
      <c r="JW26" s="75"/>
      <c r="JX26" s="75"/>
      <c r="JY26" s="75"/>
      <c r="JZ26" s="75"/>
      <c r="KA26" s="75"/>
      <c r="KB26" s="75"/>
      <c r="KC26" s="75"/>
      <c r="KD26" s="75"/>
      <c r="KE26" s="75"/>
      <c r="KF26" s="75"/>
      <c r="KG26" s="75"/>
      <c r="KH26" s="75"/>
      <c r="KI26" s="75"/>
      <c r="KJ26" s="75"/>
      <c r="KK26" s="75"/>
      <c r="KL26" s="75"/>
      <c r="KM26" s="75"/>
      <c r="KN26" s="75"/>
      <c r="KO26" s="75"/>
      <c r="KP26" s="75"/>
      <c r="KQ26" s="75"/>
      <c r="KR26" s="75"/>
      <c r="KS26" s="75"/>
      <c r="KT26" s="75"/>
      <c r="KU26" s="75"/>
      <c r="KV26" s="75"/>
      <c r="KW26" s="75"/>
      <c r="KX26" s="75"/>
      <c r="KY26" s="75"/>
      <c r="KZ26" s="75"/>
      <c r="LA26" s="75"/>
      <c r="LB26" s="75"/>
      <c r="LC26" s="75"/>
      <c r="LD26" s="75"/>
      <c r="LE26" s="75"/>
      <c r="LF26" s="75"/>
      <c r="LG26" s="75"/>
      <c r="LH26" s="75"/>
      <c r="LI26" s="75"/>
      <c r="LJ26" s="75"/>
      <c r="LK26" s="75"/>
      <c r="LL26" s="75"/>
      <c r="LM26" s="75"/>
      <c r="LN26" s="75"/>
      <c r="LO26" s="75"/>
      <c r="LP26" s="75"/>
      <c r="LQ26" s="75"/>
      <c r="LR26" s="75"/>
      <c r="LS26" s="75"/>
      <c r="LT26" s="75"/>
      <c r="LU26" s="75"/>
      <c r="LV26" s="75"/>
      <c r="LW26" s="75"/>
      <c r="LX26" s="75"/>
      <c r="LY26" s="75"/>
      <c r="LZ26" s="75"/>
      <c r="MA26" s="75"/>
      <c r="MB26" s="75"/>
      <c r="MC26" s="75"/>
      <c r="MD26" s="75"/>
      <c r="ME26" s="75"/>
      <c r="MF26" s="75"/>
      <c r="MG26" s="75"/>
      <c r="MH26" s="75"/>
      <c r="MI26" s="75"/>
      <c r="MJ26" s="75"/>
      <c r="MK26" s="75"/>
      <c r="ML26" s="75"/>
      <c r="MM26" s="75"/>
      <c r="MN26" s="75"/>
      <c r="MO26" s="75"/>
      <c r="MP26" s="75"/>
      <c r="MQ26" s="75"/>
      <c r="MR26" s="75"/>
      <c r="MS26" s="75"/>
      <c r="MT26" s="75"/>
      <c r="MU26" s="75"/>
      <c r="MV26" s="75"/>
      <c r="MW26" s="75"/>
      <c r="MX26" s="75"/>
      <c r="MY26" s="75"/>
      <c r="MZ26" s="75"/>
      <c r="NA26" s="75"/>
      <c r="NB26" s="75"/>
      <c r="NC26" s="75"/>
      <c r="ND26" s="75"/>
      <c r="NE26" s="75"/>
      <c r="NF26" s="75"/>
      <c r="NG26" s="75"/>
      <c r="NH26" s="75"/>
      <c r="NI26" s="75"/>
      <c r="NJ26" s="75"/>
      <c r="NK26" s="75"/>
      <c r="NL26" s="75"/>
      <c r="NM26" s="75"/>
      <c r="NN26" s="75"/>
      <c r="NO26" s="75"/>
      <c r="NP26" s="75"/>
      <c r="NQ26" s="75"/>
      <c r="NR26" s="75"/>
      <c r="NS26" s="75"/>
      <c r="NT26" s="75"/>
      <c r="NU26" s="75"/>
      <c r="NV26" s="75"/>
      <c r="NW26" s="75"/>
      <c r="NX26" s="75"/>
      <c r="NY26" s="75"/>
      <c r="NZ26" s="75"/>
      <c r="OA26" s="75"/>
      <c r="OB26" s="75"/>
      <c r="OC26" s="75"/>
      <c r="OD26" s="75"/>
      <c r="OE26" s="75"/>
      <c r="OF26" s="75"/>
      <c r="OG26" s="75"/>
      <c r="OH26" s="75"/>
      <c r="OI26" s="75"/>
      <c r="OJ26" s="75"/>
      <c r="OK26" s="75"/>
      <c r="OL26" s="75"/>
      <c r="OM26" s="75"/>
      <c r="ON26" s="75"/>
      <c r="OO26" s="75"/>
      <c r="OP26" s="75"/>
      <c r="OQ26" s="75"/>
      <c r="OR26" s="75"/>
      <c r="OS26" s="75"/>
      <c r="OT26" s="75"/>
      <c r="OU26" s="75"/>
      <c r="OV26" s="75"/>
      <c r="OW26" s="75"/>
      <c r="OX26" s="75"/>
      <c r="OY26" s="75"/>
      <c r="OZ26" s="75"/>
      <c r="PA26" s="75"/>
      <c r="PB26" s="75"/>
      <c r="PC26" s="75"/>
      <c r="PD26" s="75"/>
      <c r="PE26" s="75"/>
      <c r="PF26" s="75"/>
      <c r="PG26" s="75"/>
      <c r="PH26" s="75"/>
      <c r="PI26" s="75"/>
      <c r="PJ26" s="75"/>
      <c r="PK26" s="75"/>
      <c r="PL26" s="75"/>
      <c r="PM26" s="75"/>
      <c r="PN26" s="75"/>
      <c r="PO26" s="75"/>
      <c r="PP26" s="75"/>
      <c r="PQ26" s="75"/>
      <c r="PR26" s="75"/>
      <c r="PS26" s="75"/>
      <c r="PT26" s="75"/>
      <c r="PU26" s="75"/>
      <c r="PV26" s="75"/>
      <c r="PW26" s="75"/>
      <c r="PX26" s="75"/>
      <c r="PY26" s="75"/>
      <c r="PZ26" s="75"/>
      <c r="QA26" s="75"/>
      <c r="QB26" s="75"/>
      <c r="QC26" s="75"/>
      <c r="QD26" s="75"/>
      <c r="QE26" s="75"/>
      <c r="QF26" s="75"/>
      <c r="QG26" s="75"/>
      <c r="QH26" s="75"/>
      <c r="QI26" s="75"/>
      <c r="QJ26" s="75"/>
      <c r="QK26" s="75"/>
      <c r="QL26" s="75"/>
      <c r="QM26" s="75"/>
      <c r="QN26" s="75"/>
      <c r="QO26" s="75"/>
      <c r="QP26" s="75"/>
      <c r="QQ26" s="75"/>
      <c r="QR26" s="75"/>
      <c r="QS26" s="75"/>
      <c r="QT26" s="75"/>
      <c r="QU26" s="75"/>
      <c r="QV26" s="75"/>
      <c r="QW26" s="75"/>
      <c r="QX26" s="75"/>
      <c r="QY26" s="75"/>
      <c r="QZ26" s="75"/>
      <c r="RA26" s="75"/>
      <c r="RB26" s="75"/>
      <c r="RC26" s="75"/>
      <c r="RD26" s="75"/>
      <c r="RE26" s="75"/>
      <c r="RF26" s="75"/>
      <c r="RG26" s="75"/>
      <c r="RH26" s="75"/>
      <c r="RI26" s="75"/>
      <c r="RJ26" s="75"/>
      <c r="RK26" s="75"/>
      <c r="RL26" s="75"/>
      <c r="RM26" s="75"/>
      <c r="RN26" s="75"/>
      <c r="RO26" s="75"/>
      <c r="RP26" s="75"/>
      <c r="RQ26" s="75"/>
      <c r="RR26" s="75"/>
      <c r="RS26" s="75"/>
      <c r="RT26" s="75"/>
      <c r="RU26" s="75"/>
      <c r="RV26" s="75"/>
      <c r="RW26" s="75"/>
      <c r="RX26" s="75"/>
      <c r="RY26" s="75"/>
      <c r="RZ26" s="75"/>
      <c r="SA26" s="75"/>
      <c r="SB26" s="75"/>
      <c r="SC26" s="75"/>
      <c r="SD26" s="75"/>
      <c r="SE26" s="75"/>
      <c r="SF26" s="75"/>
      <c r="SG26" s="75"/>
      <c r="SH26" s="75"/>
      <c r="SI26" s="75"/>
      <c r="SJ26" s="75"/>
      <c r="SK26" s="75"/>
      <c r="SL26" s="75"/>
      <c r="SM26" s="75"/>
      <c r="SN26" s="75"/>
      <c r="SO26" s="75"/>
      <c r="SP26" s="75"/>
      <c r="SQ26" s="75"/>
      <c r="SR26" s="75"/>
      <c r="SS26" s="75"/>
      <c r="ST26" s="75"/>
      <c r="SU26" s="75"/>
      <c r="SV26" s="75"/>
      <c r="SW26" s="75"/>
      <c r="SX26" s="75"/>
      <c r="SY26" s="75"/>
      <c r="SZ26" s="75"/>
      <c r="TA26" s="75"/>
      <c r="TB26" s="75"/>
      <c r="TC26" s="75"/>
      <c r="TD26" s="75"/>
      <c r="TE26" s="75"/>
      <c r="TF26" s="75"/>
      <c r="TG26" s="75"/>
      <c r="TH26" s="75"/>
      <c r="TI26" s="75"/>
      <c r="TJ26" s="75"/>
      <c r="TK26" s="75"/>
      <c r="TL26" s="75"/>
      <c r="TM26" s="75"/>
      <c r="TN26" s="75"/>
      <c r="TO26" s="75"/>
      <c r="TP26" s="75"/>
      <c r="TQ26" s="75"/>
      <c r="TR26" s="75"/>
      <c r="TS26" s="75"/>
      <c r="TT26" s="75"/>
      <c r="TU26" s="75"/>
      <c r="TV26" s="75"/>
      <c r="TW26" s="75"/>
      <c r="TX26" s="75"/>
      <c r="TY26" s="75"/>
      <c r="TZ26" s="75"/>
      <c r="UA26" s="75"/>
      <c r="UB26" s="75"/>
      <c r="UC26" s="75"/>
      <c r="UD26" s="75"/>
      <c r="UE26" s="75"/>
      <c r="UF26" s="75"/>
      <c r="UG26" s="75"/>
      <c r="UH26" s="75"/>
      <c r="UI26" s="75"/>
      <c r="UJ26" s="75"/>
      <c r="UK26" s="75"/>
      <c r="UL26" s="75"/>
      <c r="UM26" s="75"/>
      <c r="UN26" s="75"/>
      <c r="UO26" s="75"/>
      <c r="UP26" s="75"/>
      <c r="UQ26" s="75"/>
      <c r="UR26" s="75"/>
      <c r="US26" s="75"/>
      <c r="UT26" s="75"/>
      <c r="UU26" s="75"/>
      <c r="UV26" s="75"/>
      <c r="UW26" s="75"/>
      <c r="UX26" s="75"/>
      <c r="UY26" s="75"/>
      <c r="UZ26" s="75"/>
      <c r="VA26" s="75"/>
      <c r="VB26" s="75"/>
      <c r="VC26" s="75"/>
      <c r="VD26" s="75"/>
      <c r="VE26" s="75"/>
      <c r="VF26" s="75"/>
      <c r="VG26" s="75"/>
      <c r="VH26" s="75"/>
      <c r="VI26" s="75"/>
      <c r="VJ26" s="75"/>
      <c r="VK26" s="75"/>
      <c r="VL26" s="75"/>
      <c r="VM26" s="75"/>
      <c r="VN26" s="75"/>
      <c r="VO26" s="75"/>
      <c r="VP26" s="75"/>
      <c r="VQ26" s="75"/>
      <c r="VR26" s="75"/>
      <c r="VS26" s="75"/>
      <c r="VT26" s="75"/>
      <c r="VU26" s="75"/>
      <c r="VV26" s="75"/>
      <c r="VW26" s="75"/>
      <c r="VX26" s="75"/>
      <c r="VY26" s="75"/>
      <c r="VZ26" s="75"/>
      <c r="WA26" s="75"/>
      <c r="WB26" s="75"/>
      <c r="WC26" s="75"/>
      <c r="WD26" s="75"/>
      <c r="WE26" s="75"/>
      <c r="WF26" s="75"/>
      <c r="WG26" s="75"/>
      <c r="WH26" s="75"/>
      <c r="WI26" s="75"/>
      <c r="WJ26" s="75"/>
      <c r="WK26" s="75"/>
      <c r="WL26" s="75"/>
      <c r="WM26" s="75"/>
      <c r="WN26" s="75"/>
      <c r="WO26" s="75"/>
      <c r="WP26" s="304"/>
    </row>
    <row r="27" spans="1:614" s="66" customFormat="1" ht="14.4">
      <c r="A27" s="75"/>
      <c r="B27" s="1431" t="s">
        <v>52</v>
      </c>
      <c r="C27" s="1394"/>
      <c r="D27" s="1395"/>
      <c r="E27" s="1376" t="s">
        <v>348</v>
      </c>
      <c r="F27" s="1376">
        <v>14</v>
      </c>
      <c r="G27" s="1286">
        <f t="shared" si="0"/>
        <v>4.197942260850962E-2</v>
      </c>
      <c r="H27" s="1432" t="s">
        <v>29</v>
      </c>
      <c r="I27" s="1433">
        <v>318</v>
      </c>
      <c r="J27" s="1372">
        <v>71</v>
      </c>
      <c r="K27" s="1377">
        <v>50</v>
      </c>
      <c r="L27" s="1398">
        <v>78</v>
      </c>
      <c r="M27" s="1217">
        <f t="shared" si="4"/>
        <v>28</v>
      </c>
      <c r="N27" s="1216">
        <f t="shared" si="5"/>
        <v>22578</v>
      </c>
      <c r="O27" s="1217"/>
      <c r="P27" s="1221"/>
      <c r="Q27" s="1221"/>
      <c r="R27" s="1221"/>
      <c r="S27" s="1221">
        <f t="shared" si="6"/>
        <v>24804</v>
      </c>
      <c r="T27" s="1221"/>
      <c r="U27" s="1221"/>
      <c r="V27" s="1221"/>
      <c r="W27" s="1300">
        <v>7.6042857142857141</v>
      </c>
      <c r="X27" s="1221"/>
      <c r="Y27" s="1221"/>
      <c r="Z27" s="1221">
        <f t="shared" si="1"/>
        <v>20169.598042932535</v>
      </c>
      <c r="AA27" s="1218">
        <f t="shared" si="2"/>
        <v>0.735687553670473</v>
      </c>
      <c r="AB27" s="1221">
        <f t="shared" si="3"/>
        <v>16610.35358677194</v>
      </c>
      <c r="AC27" s="1286"/>
      <c r="AD27" s="1326"/>
      <c r="AE27" s="75"/>
      <c r="AF27" s="75"/>
      <c r="AG27" s="73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  <c r="DP27" s="75"/>
      <c r="DQ27" s="75"/>
      <c r="DR27" s="75"/>
      <c r="DS27" s="75"/>
      <c r="DT27" s="75"/>
      <c r="DU27" s="75"/>
      <c r="DV27" s="75"/>
      <c r="DW27" s="75"/>
      <c r="DX27" s="75"/>
      <c r="DY27" s="75"/>
      <c r="DZ27" s="75"/>
      <c r="EA27" s="75"/>
      <c r="EB27" s="75"/>
      <c r="EC27" s="75"/>
      <c r="ED27" s="75"/>
      <c r="EE27" s="75"/>
      <c r="EF27" s="75"/>
      <c r="EG27" s="75"/>
      <c r="EH27" s="75"/>
      <c r="EI27" s="75"/>
      <c r="EJ27" s="75"/>
      <c r="EK27" s="75"/>
      <c r="EL27" s="75"/>
      <c r="EM27" s="75"/>
      <c r="EN27" s="75"/>
      <c r="EO27" s="75"/>
      <c r="EP27" s="75"/>
      <c r="EQ27" s="75"/>
      <c r="ER27" s="75"/>
      <c r="ES27" s="75"/>
      <c r="ET27" s="75"/>
      <c r="EU27" s="75"/>
      <c r="EV27" s="75"/>
      <c r="EW27" s="75"/>
      <c r="EX27" s="75"/>
      <c r="EY27" s="75"/>
      <c r="EZ27" s="75"/>
      <c r="FA27" s="75"/>
      <c r="FB27" s="75"/>
      <c r="FC27" s="75"/>
      <c r="FD27" s="75"/>
      <c r="FE27" s="75"/>
      <c r="FF27" s="75"/>
      <c r="FG27" s="75"/>
      <c r="FH27" s="75"/>
      <c r="FI27" s="75"/>
      <c r="FJ27" s="75"/>
      <c r="FK27" s="75"/>
      <c r="FL27" s="75"/>
      <c r="FM27" s="75"/>
      <c r="FN27" s="75"/>
      <c r="FO27" s="75"/>
      <c r="FP27" s="75"/>
      <c r="FQ27" s="75"/>
      <c r="FR27" s="75"/>
      <c r="FS27" s="75"/>
      <c r="FT27" s="75"/>
      <c r="FU27" s="75"/>
      <c r="FV27" s="75"/>
      <c r="FW27" s="75"/>
      <c r="FX27" s="75"/>
      <c r="FY27" s="75"/>
      <c r="FZ27" s="75"/>
      <c r="GA27" s="75"/>
      <c r="GB27" s="75"/>
      <c r="GC27" s="75"/>
      <c r="GD27" s="75"/>
      <c r="GE27" s="75"/>
      <c r="GF27" s="75"/>
      <c r="GG27" s="75"/>
      <c r="GH27" s="75"/>
      <c r="GI27" s="75"/>
      <c r="GJ27" s="75"/>
      <c r="GK27" s="75"/>
      <c r="GL27" s="75"/>
      <c r="GM27" s="75"/>
      <c r="GN27" s="75"/>
      <c r="GO27" s="75"/>
      <c r="GP27" s="75"/>
      <c r="GQ27" s="75"/>
      <c r="GR27" s="75"/>
      <c r="GS27" s="75"/>
      <c r="GT27" s="75"/>
      <c r="GU27" s="75"/>
      <c r="GV27" s="75"/>
      <c r="GW27" s="75"/>
      <c r="GX27" s="75"/>
      <c r="GY27" s="75"/>
      <c r="GZ27" s="75"/>
      <c r="HA27" s="75"/>
      <c r="HB27" s="75"/>
      <c r="HC27" s="75"/>
      <c r="HD27" s="75"/>
      <c r="HE27" s="75"/>
      <c r="HF27" s="75"/>
      <c r="HG27" s="75"/>
      <c r="HH27" s="75"/>
      <c r="HI27" s="75"/>
      <c r="HJ27" s="75"/>
      <c r="HK27" s="75"/>
      <c r="HL27" s="75"/>
      <c r="HM27" s="75"/>
      <c r="HN27" s="75"/>
      <c r="HO27" s="75"/>
      <c r="HP27" s="75"/>
      <c r="HQ27" s="75"/>
      <c r="HR27" s="75"/>
      <c r="HS27" s="75"/>
      <c r="HT27" s="75"/>
      <c r="HU27" s="75"/>
      <c r="HV27" s="75"/>
      <c r="HW27" s="75"/>
      <c r="HX27" s="75"/>
      <c r="HY27" s="75"/>
      <c r="HZ27" s="75"/>
      <c r="IA27" s="75"/>
      <c r="IB27" s="75"/>
      <c r="IC27" s="75"/>
      <c r="ID27" s="75"/>
      <c r="IE27" s="75"/>
      <c r="IF27" s="75"/>
      <c r="IG27" s="75"/>
      <c r="IH27" s="75"/>
      <c r="II27" s="75"/>
      <c r="IJ27" s="75"/>
      <c r="IK27" s="75"/>
      <c r="IL27" s="75"/>
      <c r="IM27" s="75"/>
      <c r="IN27" s="75"/>
      <c r="IO27" s="75"/>
      <c r="IP27" s="75"/>
      <c r="IQ27" s="75"/>
      <c r="IR27" s="75"/>
      <c r="IS27" s="75"/>
      <c r="IT27" s="75"/>
      <c r="IU27" s="75"/>
      <c r="IV27" s="75"/>
      <c r="IW27" s="75"/>
      <c r="IX27" s="75"/>
      <c r="IY27" s="75"/>
      <c r="IZ27" s="75"/>
      <c r="JA27" s="75"/>
      <c r="JB27" s="75"/>
      <c r="JC27" s="75"/>
      <c r="JD27" s="75"/>
      <c r="JE27" s="75"/>
      <c r="JF27" s="75"/>
      <c r="JG27" s="75"/>
      <c r="JH27" s="75"/>
      <c r="JI27" s="75"/>
      <c r="JJ27" s="75"/>
      <c r="JK27" s="75"/>
      <c r="JL27" s="75"/>
      <c r="JM27" s="75"/>
      <c r="JN27" s="75"/>
      <c r="JO27" s="75"/>
      <c r="JP27" s="75"/>
      <c r="JQ27" s="75"/>
      <c r="JR27" s="75"/>
      <c r="JS27" s="75"/>
      <c r="JT27" s="75"/>
      <c r="JU27" s="75"/>
      <c r="JV27" s="75"/>
      <c r="JW27" s="75"/>
      <c r="JX27" s="75"/>
      <c r="JY27" s="75"/>
      <c r="JZ27" s="75"/>
      <c r="KA27" s="75"/>
      <c r="KB27" s="75"/>
      <c r="KC27" s="75"/>
      <c r="KD27" s="75"/>
      <c r="KE27" s="75"/>
      <c r="KF27" s="75"/>
      <c r="KG27" s="75"/>
      <c r="KH27" s="75"/>
      <c r="KI27" s="75"/>
      <c r="KJ27" s="75"/>
      <c r="KK27" s="75"/>
      <c r="KL27" s="75"/>
      <c r="KM27" s="75"/>
      <c r="KN27" s="75"/>
      <c r="KO27" s="75"/>
      <c r="KP27" s="75"/>
      <c r="KQ27" s="75"/>
      <c r="KR27" s="75"/>
      <c r="KS27" s="75"/>
      <c r="KT27" s="75"/>
      <c r="KU27" s="75"/>
      <c r="KV27" s="75"/>
      <c r="KW27" s="75"/>
      <c r="KX27" s="75"/>
      <c r="KY27" s="75"/>
      <c r="KZ27" s="75"/>
      <c r="LA27" s="75"/>
      <c r="LB27" s="75"/>
      <c r="LC27" s="75"/>
      <c r="LD27" s="75"/>
      <c r="LE27" s="75"/>
      <c r="LF27" s="75"/>
      <c r="LG27" s="75"/>
      <c r="LH27" s="75"/>
      <c r="LI27" s="75"/>
      <c r="LJ27" s="75"/>
      <c r="LK27" s="75"/>
      <c r="LL27" s="75"/>
      <c r="LM27" s="75"/>
      <c r="LN27" s="75"/>
      <c r="LO27" s="75"/>
      <c r="LP27" s="75"/>
      <c r="LQ27" s="75"/>
      <c r="LR27" s="75"/>
      <c r="LS27" s="75"/>
      <c r="LT27" s="75"/>
      <c r="LU27" s="75"/>
      <c r="LV27" s="75"/>
      <c r="LW27" s="75"/>
      <c r="LX27" s="75"/>
      <c r="LY27" s="75"/>
      <c r="LZ27" s="75"/>
      <c r="MA27" s="75"/>
      <c r="MB27" s="75"/>
      <c r="MC27" s="75"/>
      <c r="MD27" s="75"/>
      <c r="ME27" s="75"/>
      <c r="MF27" s="75"/>
      <c r="MG27" s="75"/>
      <c r="MH27" s="75"/>
      <c r="MI27" s="75"/>
      <c r="MJ27" s="75"/>
      <c r="MK27" s="75"/>
      <c r="ML27" s="75"/>
      <c r="MM27" s="75"/>
      <c r="MN27" s="75"/>
      <c r="MO27" s="75"/>
      <c r="MP27" s="75"/>
      <c r="MQ27" s="75"/>
      <c r="MR27" s="75"/>
      <c r="MS27" s="75"/>
      <c r="MT27" s="75"/>
      <c r="MU27" s="75"/>
      <c r="MV27" s="75"/>
      <c r="MW27" s="75"/>
      <c r="MX27" s="75"/>
      <c r="MY27" s="75"/>
      <c r="MZ27" s="75"/>
      <c r="NA27" s="75"/>
      <c r="NB27" s="75"/>
      <c r="NC27" s="75"/>
      <c r="ND27" s="75"/>
      <c r="NE27" s="75"/>
      <c r="NF27" s="75"/>
      <c r="NG27" s="75"/>
      <c r="NH27" s="75"/>
      <c r="NI27" s="75"/>
      <c r="NJ27" s="75"/>
      <c r="NK27" s="75"/>
      <c r="NL27" s="75"/>
      <c r="NM27" s="75"/>
      <c r="NN27" s="75"/>
      <c r="NO27" s="75"/>
      <c r="NP27" s="75"/>
      <c r="NQ27" s="75"/>
      <c r="NR27" s="75"/>
      <c r="NS27" s="75"/>
      <c r="NT27" s="75"/>
      <c r="NU27" s="75"/>
      <c r="NV27" s="75"/>
      <c r="NW27" s="75"/>
      <c r="NX27" s="75"/>
      <c r="NY27" s="75"/>
      <c r="NZ27" s="75"/>
      <c r="OA27" s="75"/>
      <c r="OB27" s="75"/>
      <c r="OC27" s="75"/>
      <c r="OD27" s="75"/>
      <c r="OE27" s="75"/>
      <c r="OF27" s="75"/>
      <c r="OG27" s="75"/>
      <c r="OH27" s="75"/>
      <c r="OI27" s="75"/>
      <c r="OJ27" s="75"/>
      <c r="OK27" s="75"/>
      <c r="OL27" s="75"/>
      <c r="OM27" s="75"/>
      <c r="ON27" s="75"/>
      <c r="OO27" s="75"/>
      <c r="OP27" s="75"/>
      <c r="OQ27" s="75"/>
      <c r="OR27" s="75"/>
      <c r="OS27" s="75"/>
      <c r="OT27" s="75"/>
      <c r="OU27" s="75"/>
      <c r="OV27" s="75"/>
      <c r="OW27" s="75"/>
      <c r="OX27" s="75"/>
      <c r="OY27" s="75"/>
      <c r="OZ27" s="75"/>
      <c r="PA27" s="75"/>
      <c r="PB27" s="75"/>
      <c r="PC27" s="75"/>
      <c r="PD27" s="75"/>
      <c r="PE27" s="75"/>
      <c r="PF27" s="75"/>
      <c r="PG27" s="75"/>
      <c r="PH27" s="75"/>
      <c r="PI27" s="75"/>
      <c r="PJ27" s="75"/>
      <c r="PK27" s="75"/>
      <c r="PL27" s="75"/>
      <c r="PM27" s="75"/>
      <c r="PN27" s="75"/>
      <c r="PO27" s="75"/>
      <c r="PP27" s="75"/>
      <c r="PQ27" s="75"/>
      <c r="PR27" s="75"/>
      <c r="PS27" s="75"/>
      <c r="PT27" s="75"/>
      <c r="PU27" s="75"/>
      <c r="PV27" s="75"/>
      <c r="PW27" s="75"/>
      <c r="PX27" s="75"/>
      <c r="PY27" s="75"/>
      <c r="PZ27" s="75"/>
      <c r="QA27" s="75"/>
      <c r="QB27" s="75"/>
      <c r="QC27" s="75"/>
      <c r="QD27" s="75"/>
      <c r="QE27" s="75"/>
      <c r="QF27" s="75"/>
      <c r="QG27" s="75"/>
      <c r="QH27" s="75"/>
      <c r="QI27" s="75"/>
      <c r="QJ27" s="75"/>
      <c r="QK27" s="75"/>
      <c r="QL27" s="75"/>
      <c r="QM27" s="75"/>
      <c r="QN27" s="75"/>
      <c r="QO27" s="75"/>
      <c r="QP27" s="75"/>
      <c r="QQ27" s="75"/>
      <c r="QR27" s="75"/>
      <c r="QS27" s="75"/>
      <c r="QT27" s="75"/>
      <c r="QU27" s="75"/>
      <c r="QV27" s="75"/>
      <c r="QW27" s="75"/>
      <c r="QX27" s="75"/>
      <c r="QY27" s="75"/>
      <c r="QZ27" s="75"/>
      <c r="RA27" s="75"/>
      <c r="RB27" s="75"/>
      <c r="RC27" s="75"/>
      <c r="RD27" s="75"/>
      <c r="RE27" s="75"/>
      <c r="RF27" s="75"/>
      <c r="RG27" s="75"/>
      <c r="RH27" s="75"/>
      <c r="RI27" s="75"/>
      <c r="RJ27" s="75"/>
      <c r="RK27" s="75"/>
      <c r="RL27" s="75"/>
      <c r="RM27" s="75"/>
      <c r="RN27" s="75"/>
      <c r="RO27" s="75"/>
      <c r="RP27" s="75"/>
      <c r="RQ27" s="75"/>
      <c r="RR27" s="75"/>
      <c r="RS27" s="75"/>
      <c r="RT27" s="75"/>
      <c r="RU27" s="75"/>
      <c r="RV27" s="75"/>
      <c r="RW27" s="75"/>
      <c r="RX27" s="75"/>
      <c r="RY27" s="75"/>
      <c r="RZ27" s="75"/>
      <c r="SA27" s="75"/>
      <c r="SB27" s="75"/>
      <c r="SC27" s="75"/>
      <c r="SD27" s="75"/>
      <c r="SE27" s="75"/>
      <c r="SF27" s="75"/>
      <c r="SG27" s="75"/>
      <c r="SH27" s="75"/>
      <c r="SI27" s="75"/>
      <c r="SJ27" s="75"/>
      <c r="SK27" s="75"/>
      <c r="SL27" s="75"/>
      <c r="SM27" s="75"/>
      <c r="SN27" s="75"/>
      <c r="SO27" s="75"/>
      <c r="SP27" s="75"/>
      <c r="SQ27" s="75"/>
      <c r="SR27" s="75"/>
      <c r="SS27" s="75"/>
      <c r="ST27" s="75"/>
      <c r="SU27" s="75"/>
      <c r="SV27" s="75"/>
      <c r="SW27" s="75"/>
      <c r="SX27" s="75"/>
      <c r="SY27" s="75"/>
      <c r="SZ27" s="75"/>
      <c r="TA27" s="75"/>
      <c r="TB27" s="75"/>
      <c r="TC27" s="75"/>
      <c r="TD27" s="75"/>
      <c r="TE27" s="75"/>
      <c r="TF27" s="75"/>
      <c r="TG27" s="75"/>
      <c r="TH27" s="75"/>
      <c r="TI27" s="75"/>
      <c r="TJ27" s="75"/>
      <c r="TK27" s="75"/>
      <c r="TL27" s="75"/>
      <c r="TM27" s="75"/>
      <c r="TN27" s="75"/>
      <c r="TO27" s="75"/>
      <c r="TP27" s="75"/>
      <c r="TQ27" s="75"/>
      <c r="TR27" s="75"/>
      <c r="TS27" s="75"/>
      <c r="TT27" s="75"/>
      <c r="TU27" s="75"/>
      <c r="TV27" s="75"/>
      <c r="TW27" s="75"/>
      <c r="TX27" s="75"/>
      <c r="TY27" s="75"/>
      <c r="TZ27" s="75"/>
      <c r="UA27" s="75"/>
      <c r="UB27" s="75"/>
      <c r="UC27" s="75"/>
      <c r="UD27" s="75"/>
      <c r="UE27" s="75"/>
      <c r="UF27" s="75"/>
      <c r="UG27" s="75"/>
      <c r="UH27" s="75"/>
      <c r="UI27" s="75"/>
      <c r="UJ27" s="75"/>
      <c r="UK27" s="75"/>
      <c r="UL27" s="75"/>
      <c r="UM27" s="75"/>
      <c r="UN27" s="75"/>
      <c r="UO27" s="75"/>
      <c r="UP27" s="75"/>
      <c r="UQ27" s="75"/>
      <c r="UR27" s="75"/>
      <c r="US27" s="75"/>
      <c r="UT27" s="75"/>
      <c r="UU27" s="75"/>
      <c r="UV27" s="75"/>
      <c r="UW27" s="75"/>
      <c r="UX27" s="75"/>
      <c r="UY27" s="75"/>
      <c r="UZ27" s="75"/>
      <c r="VA27" s="75"/>
      <c r="VB27" s="75"/>
      <c r="VC27" s="75"/>
      <c r="VD27" s="75"/>
      <c r="VE27" s="75"/>
      <c r="VF27" s="75"/>
      <c r="VG27" s="75"/>
      <c r="VH27" s="75"/>
      <c r="VI27" s="75"/>
      <c r="VJ27" s="75"/>
      <c r="VK27" s="75"/>
      <c r="VL27" s="75"/>
      <c r="VM27" s="75"/>
      <c r="VN27" s="75"/>
      <c r="VO27" s="75"/>
      <c r="VP27" s="75"/>
      <c r="VQ27" s="75"/>
      <c r="VR27" s="75"/>
      <c r="VS27" s="75"/>
      <c r="VT27" s="75"/>
      <c r="VU27" s="75"/>
      <c r="VV27" s="75"/>
      <c r="VW27" s="75"/>
      <c r="VX27" s="75"/>
      <c r="VY27" s="75"/>
      <c r="VZ27" s="75"/>
      <c r="WA27" s="75"/>
      <c r="WB27" s="75"/>
      <c r="WC27" s="75"/>
      <c r="WD27" s="75"/>
      <c r="WE27" s="75"/>
      <c r="WF27" s="75"/>
      <c r="WG27" s="75"/>
      <c r="WH27" s="75"/>
      <c r="WI27" s="75"/>
      <c r="WJ27" s="75"/>
      <c r="WK27" s="75"/>
      <c r="WL27" s="75"/>
      <c r="WM27" s="75"/>
      <c r="WN27" s="75"/>
      <c r="WO27" s="75"/>
      <c r="WP27" s="304"/>
    </row>
    <row r="28" spans="1:614" s="66" customFormat="1" ht="14.4">
      <c r="A28" s="75"/>
      <c r="B28" s="1431" t="s">
        <v>52</v>
      </c>
      <c r="C28" s="1394"/>
      <c r="D28" s="1395"/>
      <c r="E28" s="1376" t="s">
        <v>353</v>
      </c>
      <c r="F28" s="1376">
        <v>14</v>
      </c>
      <c r="G28" s="1286">
        <f t="shared" si="0"/>
        <v>5.4894165696414123E-2</v>
      </c>
      <c r="H28" s="1432" t="s">
        <v>29</v>
      </c>
      <c r="I28" s="1433">
        <v>242</v>
      </c>
      <c r="J28" s="1372">
        <v>122</v>
      </c>
      <c r="K28" s="1377">
        <v>50</v>
      </c>
      <c r="L28" s="1398">
        <v>235</v>
      </c>
      <c r="M28" s="1217">
        <f t="shared" si="4"/>
        <v>185</v>
      </c>
      <c r="N28" s="1216">
        <f t="shared" si="5"/>
        <v>29524</v>
      </c>
      <c r="O28" s="1217"/>
      <c r="P28" s="1221"/>
      <c r="Q28" s="1221"/>
      <c r="R28" s="1221"/>
      <c r="S28" s="1221">
        <f>L28*I28</f>
        <v>56870</v>
      </c>
      <c r="T28" s="1221"/>
      <c r="U28" s="1221"/>
      <c r="V28" s="1221"/>
      <c r="W28" s="1300">
        <v>11.262857142857143</v>
      </c>
      <c r="X28" s="1221"/>
      <c r="Y28" s="1221"/>
      <c r="Z28" s="1221">
        <f t="shared" si="1"/>
        <v>22733.98864477767</v>
      </c>
      <c r="AA28" s="1218">
        <f t="shared" si="2"/>
        <v>0.735687553670473</v>
      </c>
      <c r="AB28" s="1221">
        <f t="shared" si="3"/>
        <v>21720.439334567043</v>
      </c>
      <c r="AC28" s="1286"/>
      <c r="AD28" s="1326"/>
      <c r="AE28" s="75"/>
      <c r="AF28" s="75"/>
      <c r="AG28" s="73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/>
      <c r="DQ28" s="75"/>
      <c r="DR28" s="75"/>
      <c r="DS28" s="75"/>
      <c r="DT28" s="75"/>
      <c r="DU28" s="75"/>
      <c r="DV28" s="75"/>
      <c r="DW28" s="75"/>
      <c r="DX28" s="75"/>
      <c r="DY28" s="75"/>
      <c r="DZ28" s="75"/>
      <c r="EA28" s="75"/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  <c r="EN28" s="75"/>
      <c r="EO28" s="75"/>
      <c r="EP28" s="75"/>
      <c r="EQ28" s="75"/>
      <c r="ER28" s="75"/>
      <c r="ES28" s="75"/>
      <c r="ET28" s="75"/>
      <c r="EU28" s="75"/>
      <c r="EV28" s="75"/>
      <c r="EW28" s="75"/>
      <c r="EX28" s="75"/>
      <c r="EY28" s="75"/>
      <c r="EZ28" s="75"/>
      <c r="FA28" s="75"/>
      <c r="FB28" s="75"/>
      <c r="FC28" s="75"/>
      <c r="FD28" s="75"/>
      <c r="FE28" s="75"/>
      <c r="FF28" s="75"/>
      <c r="FG28" s="75"/>
      <c r="FH28" s="75"/>
      <c r="FI28" s="75"/>
      <c r="FJ28" s="75"/>
      <c r="FK28" s="75"/>
      <c r="FL28" s="75"/>
      <c r="FM28" s="75"/>
      <c r="FN28" s="75"/>
      <c r="FO28" s="75"/>
      <c r="FP28" s="75"/>
      <c r="FQ28" s="75"/>
      <c r="FR28" s="75"/>
      <c r="FS28" s="75"/>
      <c r="FT28" s="75"/>
      <c r="FU28" s="75"/>
      <c r="FV28" s="75"/>
      <c r="FW28" s="75"/>
      <c r="FX28" s="75"/>
      <c r="FY28" s="75"/>
      <c r="FZ28" s="75"/>
      <c r="GA28" s="75"/>
      <c r="GB28" s="75"/>
      <c r="GC28" s="75"/>
      <c r="GD28" s="75"/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/>
      <c r="GR28" s="75"/>
      <c r="GS28" s="75"/>
      <c r="GT28" s="75"/>
      <c r="GU28" s="75"/>
      <c r="GV28" s="75"/>
      <c r="GW28" s="75"/>
      <c r="GX28" s="75"/>
      <c r="GY28" s="75"/>
      <c r="GZ28" s="75"/>
      <c r="HA28" s="75"/>
      <c r="HB28" s="75"/>
      <c r="HC28" s="75"/>
      <c r="HD28" s="75"/>
      <c r="HE28" s="75"/>
      <c r="HF28" s="75"/>
      <c r="HG28" s="75"/>
      <c r="HH28" s="75"/>
      <c r="HI28" s="75"/>
      <c r="HJ28" s="75"/>
      <c r="HK28" s="75"/>
      <c r="HL28" s="75"/>
      <c r="HM28" s="75"/>
      <c r="HN28" s="75"/>
      <c r="HO28" s="75"/>
      <c r="HP28" s="75"/>
      <c r="HQ28" s="75"/>
      <c r="HR28" s="75"/>
      <c r="HS28" s="75"/>
      <c r="HT28" s="75"/>
      <c r="HU28" s="75"/>
      <c r="HV28" s="75"/>
      <c r="HW28" s="75"/>
      <c r="HX28" s="75"/>
      <c r="HY28" s="75"/>
      <c r="HZ28" s="75"/>
      <c r="IA28" s="75"/>
      <c r="IB28" s="75"/>
      <c r="IC28" s="75"/>
      <c r="ID28" s="75"/>
      <c r="IE28" s="75"/>
      <c r="IF28" s="75"/>
      <c r="IG28" s="75"/>
      <c r="IH28" s="75"/>
      <c r="II28" s="75"/>
      <c r="IJ28" s="75"/>
      <c r="IK28" s="75"/>
      <c r="IL28" s="75"/>
      <c r="IM28" s="75"/>
      <c r="IN28" s="75"/>
      <c r="IO28" s="75"/>
      <c r="IP28" s="75"/>
      <c r="IQ28" s="75"/>
      <c r="IR28" s="75"/>
      <c r="IS28" s="75"/>
      <c r="IT28" s="75"/>
      <c r="IU28" s="75"/>
      <c r="IV28" s="75"/>
      <c r="IW28" s="75"/>
      <c r="IX28" s="75"/>
      <c r="IY28" s="75"/>
      <c r="IZ28" s="75"/>
      <c r="JA28" s="75"/>
      <c r="JB28" s="75"/>
      <c r="JC28" s="75"/>
      <c r="JD28" s="75"/>
      <c r="JE28" s="75"/>
      <c r="JF28" s="75"/>
      <c r="JG28" s="75"/>
      <c r="JH28" s="75"/>
      <c r="JI28" s="75"/>
      <c r="JJ28" s="75"/>
      <c r="JK28" s="75"/>
      <c r="JL28" s="75"/>
      <c r="JM28" s="75"/>
      <c r="JN28" s="75"/>
      <c r="JO28" s="75"/>
      <c r="JP28" s="75"/>
      <c r="JQ28" s="75"/>
      <c r="JR28" s="75"/>
      <c r="JS28" s="75"/>
      <c r="JT28" s="75"/>
      <c r="JU28" s="75"/>
      <c r="JV28" s="75"/>
      <c r="JW28" s="75"/>
      <c r="JX28" s="75"/>
      <c r="JY28" s="75"/>
      <c r="JZ28" s="75"/>
      <c r="KA28" s="75"/>
      <c r="KB28" s="75"/>
      <c r="KC28" s="75"/>
      <c r="KD28" s="75"/>
      <c r="KE28" s="75"/>
      <c r="KF28" s="75"/>
      <c r="KG28" s="75"/>
      <c r="KH28" s="75"/>
      <c r="KI28" s="75"/>
      <c r="KJ28" s="75"/>
      <c r="KK28" s="75"/>
      <c r="KL28" s="75"/>
      <c r="KM28" s="75"/>
      <c r="KN28" s="75"/>
      <c r="KO28" s="75"/>
      <c r="KP28" s="75"/>
      <c r="KQ28" s="75"/>
      <c r="KR28" s="75"/>
      <c r="KS28" s="75"/>
      <c r="KT28" s="75"/>
      <c r="KU28" s="75"/>
      <c r="KV28" s="75"/>
      <c r="KW28" s="75"/>
      <c r="KX28" s="75"/>
      <c r="KY28" s="75"/>
      <c r="KZ28" s="75"/>
      <c r="LA28" s="75"/>
      <c r="LB28" s="75"/>
      <c r="LC28" s="75"/>
      <c r="LD28" s="75"/>
      <c r="LE28" s="75"/>
      <c r="LF28" s="75"/>
      <c r="LG28" s="75"/>
      <c r="LH28" s="75"/>
      <c r="LI28" s="75"/>
      <c r="LJ28" s="75"/>
      <c r="LK28" s="75"/>
      <c r="LL28" s="75"/>
      <c r="LM28" s="75"/>
      <c r="LN28" s="75"/>
      <c r="LO28" s="75"/>
      <c r="LP28" s="75"/>
      <c r="LQ28" s="75"/>
      <c r="LR28" s="75"/>
      <c r="LS28" s="75"/>
      <c r="LT28" s="75"/>
      <c r="LU28" s="75"/>
      <c r="LV28" s="75"/>
      <c r="LW28" s="75"/>
      <c r="LX28" s="75"/>
      <c r="LY28" s="75"/>
      <c r="LZ28" s="75"/>
      <c r="MA28" s="75"/>
      <c r="MB28" s="75"/>
      <c r="MC28" s="75"/>
      <c r="MD28" s="75"/>
      <c r="ME28" s="75"/>
      <c r="MF28" s="75"/>
      <c r="MG28" s="75"/>
      <c r="MH28" s="75"/>
      <c r="MI28" s="75"/>
      <c r="MJ28" s="75"/>
      <c r="MK28" s="75"/>
      <c r="ML28" s="75"/>
      <c r="MM28" s="75"/>
      <c r="MN28" s="75"/>
      <c r="MO28" s="75"/>
      <c r="MP28" s="75"/>
      <c r="MQ28" s="75"/>
      <c r="MR28" s="75"/>
      <c r="MS28" s="75"/>
      <c r="MT28" s="75"/>
      <c r="MU28" s="75"/>
      <c r="MV28" s="75"/>
      <c r="MW28" s="75"/>
      <c r="MX28" s="75"/>
      <c r="MY28" s="75"/>
      <c r="MZ28" s="75"/>
      <c r="NA28" s="75"/>
      <c r="NB28" s="75"/>
      <c r="NC28" s="75"/>
      <c r="ND28" s="75"/>
      <c r="NE28" s="75"/>
      <c r="NF28" s="75"/>
      <c r="NG28" s="75"/>
      <c r="NH28" s="75"/>
      <c r="NI28" s="75"/>
      <c r="NJ28" s="75"/>
      <c r="NK28" s="75"/>
      <c r="NL28" s="75"/>
      <c r="NM28" s="75"/>
      <c r="NN28" s="75"/>
      <c r="NO28" s="75"/>
      <c r="NP28" s="75"/>
      <c r="NQ28" s="75"/>
      <c r="NR28" s="75"/>
      <c r="NS28" s="75"/>
      <c r="NT28" s="75"/>
      <c r="NU28" s="75"/>
      <c r="NV28" s="75"/>
      <c r="NW28" s="75"/>
      <c r="NX28" s="75"/>
      <c r="NY28" s="75"/>
      <c r="NZ28" s="75"/>
      <c r="OA28" s="75"/>
      <c r="OB28" s="75"/>
      <c r="OC28" s="75"/>
      <c r="OD28" s="75"/>
      <c r="OE28" s="75"/>
      <c r="OF28" s="75"/>
      <c r="OG28" s="75"/>
      <c r="OH28" s="75"/>
      <c r="OI28" s="75"/>
      <c r="OJ28" s="75"/>
      <c r="OK28" s="75"/>
      <c r="OL28" s="75"/>
      <c r="OM28" s="75"/>
      <c r="ON28" s="75"/>
      <c r="OO28" s="75"/>
      <c r="OP28" s="75"/>
      <c r="OQ28" s="75"/>
      <c r="OR28" s="75"/>
      <c r="OS28" s="75"/>
      <c r="OT28" s="75"/>
      <c r="OU28" s="75"/>
      <c r="OV28" s="75"/>
      <c r="OW28" s="75"/>
      <c r="OX28" s="75"/>
      <c r="OY28" s="75"/>
      <c r="OZ28" s="75"/>
      <c r="PA28" s="75"/>
      <c r="PB28" s="75"/>
      <c r="PC28" s="75"/>
      <c r="PD28" s="75"/>
      <c r="PE28" s="75"/>
      <c r="PF28" s="75"/>
      <c r="PG28" s="75"/>
      <c r="PH28" s="75"/>
      <c r="PI28" s="75"/>
      <c r="PJ28" s="75"/>
      <c r="PK28" s="75"/>
      <c r="PL28" s="75"/>
      <c r="PM28" s="75"/>
      <c r="PN28" s="75"/>
      <c r="PO28" s="75"/>
      <c r="PP28" s="75"/>
      <c r="PQ28" s="75"/>
      <c r="PR28" s="75"/>
      <c r="PS28" s="75"/>
      <c r="PT28" s="75"/>
      <c r="PU28" s="75"/>
      <c r="PV28" s="75"/>
      <c r="PW28" s="75"/>
      <c r="PX28" s="75"/>
      <c r="PY28" s="75"/>
      <c r="PZ28" s="75"/>
      <c r="QA28" s="75"/>
      <c r="QB28" s="75"/>
      <c r="QC28" s="75"/>
      <c r="QD28" s="75"/>
      <c r="QE28" s="75"/>
      <c r="QF28" s="75"/>
      <c r="QG28" s="75"/>
      <c r="QH28" s="75"/>
      <c r="QI28" s="75"/>
      <c r="QJ28" s="75"/>
      <c r="QK28" s="75"/>
      <c r="QL28" s="75"/>
      <c r="QM28" s="75"/>
      <c r="QN28" s="75"/>
      <c r="QO28" s="75"/>
      <c r="QP28" s="75"/>
      <c r="QQ28" s="75"/>
      <c r="QR28" s="75"/>
      <c r="QS28" s="75"/>
      <c r="QT28" s="75"/>
      <c r="QU28" s="75"/>
      <c r="QV28" s="75"/>
      <c r="QW28" s="75"/>
      <c r="QX28" s="75"/>
      <c r="QY28" s="75"/>
      <c r="QZ28" s="75"/>
      <c r="RA28" s="75"/>
      <c r="RB28" s="75"/>
      <c r="RC28" s="75"/>
      <c r="RD28" s="75"/>
      <c r="RE28" s="75"/>
      <c r="RF28" s="75"/>
      <c r="RG28" s="75"/>
      <c r="RH28" s="75"/>
      <c r="RI28" s="75"/>
      <c r="RJ28" s="75"/>
      <c r="RK28" s="75"/>
      <c r="RL28" s="75"/>
      <c r="RM28" s="75"/>
      <c r="RN28" s="75"/>
      <c r="RO28" s="75"/>
      <c r="RP28" s="75"/>
      <c r="RQ28" s="75"/>
      <c r="RR28" s="75"/>
      <c r="RS28" s="75"/>
      <c r="RT28" s="75"/>
      <c r="RU28" s="75"/>
      <c r="RV28" s="75"/>
      <c r="RW28" s="75"/>
      <c r="RX28" s="75"/>
      <c r="RY28" s="75"/>
      <c r="RZ28" s="75"/>
      <c r="SA28" s="75"/>
      <c r="SB28" s="75"/>
      <c r="SC28" s="75"/>
      <c r="SD28" s="75"/>
      <c r="SE28" s="75"/>
      <c r="SF28" s="75"/>
      <c r="SG28" s="75"/>
      <c r="SH28" s="75"/>
      <c r="SI28" s="75"/>
      <c r="SJ28" s="75"/>
      <c r="SK28" s="75"/>
      <c r="SL28" s="75"/>
      <c r="SM28" s="75"/>
      <c r="SN28" s="75"/>
      <c r="SO28" s="75"/>
      <c r="SP28" s="75"/>
      <c r="SQ28" s="75"/>
      <c r="SR28" s="75"/>
      <c r="SS28" s="75"/>
      <c r="ST28" s="75"/>
      <c r="SU28" s="75"/>
      <c r="SV28" s="75"/>
      <c r="SW28" s="75"/>
      <c r="SX28" s="75"/>
      <c r="SY28" s="75"/>
      <c r="SZ28" s="75"/>
      <c r="TA28" s="75"/>
      <c r="TB28" s="75"/>
      <c r="TC28" s="75"/>
      <c r="TD28" s="75"/>
      <c r="TE28" s="75"/>
      <c r="TF28" s="75"/>
      <c r="TG28" s="75"/>
      <c r="TH28" s="75"/>
      <c r="TI28" s="75"/>
      <c r="TJ28" s="75"/>
      <c r="TK28" s="75"/>
      <c r="TL28" s="75"/>
      <c r="TM28" s="75"/>
      <c r="TN28" s="75"/>
      <c r="TO28" s="75"/>
      <c r="TP28" s="75"/>
      <c r="TQ28" s="75"/>
      <c r="TR28" s="75"/>
      <c r="TS28" s="75"/>
      <c r="TT28" s="75"/>
      <c r="TU28" s="75"/>
      <c r="TV28" s="75"/>
      <c r="TW28" s="75"/>
      <c r="TX28" s="75"/>
      <c r="TY28" s="75"/>
      <c r="TZ28" s="75"/>
      <c r="UA28" s="75"/>
      <c r="UB28" s="75"/>
      <c r="UC28" s="75"/>
      <c r="UD28" s="75"/>
      <c r="UE28" s="75"/>
      <c r="UF28" s="75"/>
      <c r="UG28" s="75"/>
      <c r="UH28" s="75"/>
      <c r="UI28" s="75"/>
      <c r="UJ28" s="75"/>
      <c r="UK28" s="75"/>
      <c r="UL28" s="75"/>
      <c r="UM28" s="75"/>
      <c r="UN28" s="75"/>
      <c r="UO28" s="75"/>
      <c r="UP28" s="75"/>
      <c r="UQ28" s="75"/>
      <c r="UR28" s="75"/>
      <c r="US28" s="75"/>
      <c r="UT28" s="75"/>
      <c r="UU28" s="75"/>
      <c r="UV28" s="75"/>
      <c r="UW28" s="75"/>
      <c r="UX28" s="75"/>
      <c r="UY28" s="75"/>
      <c r="UZ28" s="75"/>
      <c r="VA28" s="75"/>
      <c r="VB28" s="75"/>
      <c r="VC28" s="75"/>
      <c r="VD28" s="75"/>
      <c r="VE28" s="75"/>
      <c r="VF28" s="75"/>
      <c r="VG28" s="75"/>
      <c r="VH28" s="75"/>
      <c r="VI28" s="75"/>
      <c r="VJ28" s="75"/>
      <c r="VK28" s="75"/>
      <c r="VL28" s="75"/>
      <c r="VM28" s="75"/>
      <c r="VN28" s="75"/>
      <c r="VO28" s="75"/>
      <c r="VP28" s="75"/>
      <c r="VQ28" s="75"/>
      <c r="VR28" s="75"/>
      <c r="VS28" s="75"/>
      <c r="VT28" s="75"/>
      <c r="VU28" s="75"/>
      <c r="VV28" s="75"/>
      <c r="VW28" s="75"/>
      <c r="VX28" s="75"/>
      <c r="VY28" s="75"/>
      <c r="VZ28" s="75"/>
      <c r="WA28" s="75"/>
      <c r="WB28" s="75"/>
      <c r="WC28" s="75"/>
      <c r="WD28" s="75"/>
      <c r="WE28" s="75"/>
      <c r="WF28" s="75"/>
      <c r="WG28" s="75"/>
      <c r="WH28" s="75"/>
      <c r="WI28" s="75"/>
      <c r="WJ28" s="75"/>
      <c r="WK28" s="75"/>
      <c r="WL28" s="75"/>
      <c r="WM28" s="75"/>
      <c r="WN28" s="75"/>
      <c r="WO28" s="75"/>
      <c r="WP28" s="304"/>
    </row>
    <row r="29" spans="1:614" s="66" customFormat="1" ht="14.4">
      <c r="A29" s="75"/>
      <c r="B29" s="1431" t="s">
        <v>52</v>
      </c>
      <c r="C29" s="1394"/>
      <c r="D29" s="1395"/>
      <c r="E29" s="1376" t="s">
        <v>348</v>
      </c>
      <c r="F29" s="1376">
        <v>14</v>
      </c>
      <c r="G29" s="1286">
        <f t="shared" si="0"/>
        <v>0.20475427120823428</v>
      </c>
      <c r="H29" s="1432" t="s">
        <v>29</v>
      </c>
      <c r="I29" s="1433">
        <v>874</v>
      </c>
      <c r="J29" s="1372">
        <v>126</v>
      </c>
      <c r="K29" s="1377">
        <v>50</v>
      </c>
      <c r="L29" s="1398">
        <v>156</v>
      </c>
      <c r="M29" s="1217">
        <f t="shared" si="4"/>
        <v>106</v>
      </c>
      <c r="N29" s="1216">
        <f t="shared" si="5"/>
        <v>110124</v>
      </c>
      <c r="O29" s="1217"/>
      <c r="P29" s="1221"/>
      <c r="Q29" s="1221"/>
      <c r="R29" s="1221"/>
      <c r="S29" s="1221">
        <f t="shared" si="6"/>
        <v>136344</v>
      </c>
      <c r="T29" s="1221"/>
      <c r="U29" s="1221"/>
      <c r="V29" s="1221"/>
      <c r="W29" s="1300">
        <v>7.6042857142857141</v>
      </c>
      <c r="X29" s="1221"/>
      <c r="Y29" s="1221"/>
      <c r="Z29" s="1221">
        <f t="shared" si="1"/>
        <v>55434.681413594451</v>
      </c>
      <c r="AA29" s="1218">
        <f t="shared" si="2"/>
        <v>0.735687553670473</v>
      </c>
      <c r="AB29" s="1221">
        <f t="shared" si="3"/>
        <v>81016.856160407173</v>
      </c>
      <c r="AC29" s="1286"/>
      <c r="AD29" s="1326"/>
      <c r="AE29" s="75"/>
      <c r="AF29" s="75"/>
      <c r="AG29" s="73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5"/>
      <c r="CL29" s="75"/>
      <c r="CM29" s="75"/>
      <c r="CN29" s="75"/>
      <c r="CO29" s="75"/>
      <c r="CP29" s="75"/>
      <c r="CQ29" s="75"/>
      <c r="CR29" s="75"/>
      <c r="CS29" s="75"/>
      <c r="CT29" s="75"/>
      <c r="CU29" s="75"/>
      <c r="CV29" s="75"/>
      <c r="CW29" s="75"/>
      <c r="CX29" s="75"/>
      <c r="CY29" s="75"/>
      <c r="CZ29" s="75"/>
      <c r="DA29" s="75"/>
      <c r="DB29" s="75"/>
      <c r="DC29" s="75"/>
      <c r="DD29" s="75"/>
      <c r="DE29" s="75"/>
      <c r="DF29" s="75"/>
      <c r="DG29" s="75"/>
      <c r="DH29" s="75"/>
      <c r="DI29" s="75"/>
      <c r="DJ29" s="75"/>
      <c r="DK29" s="75"/>
      <c r="DL29" s="75"/>
      <c r="DM29" s="75"/>
      <c r="DN29" s="75"/>
      <c r="DO29" s="75"/>
      <c r="DP29" s="75"/>
      <c r="DQ29" s="75"/>
      <c r="DR29" s="75"/>
      <c r="DS29" s="75"/>
      <c r="DT29" s="75"/>
      <c r="DU29" s="75"/>
      <c r="DV29" s="75"/>
      <c r="DW29" s="75"/>
      <c r="DX29" s="75"/>
      <c r="DY29" s="75"/>
      <c r="DZ29" s="75"/>
      <c r="EA29" s="75"/>
      <c r="EB29" s="75"/>
      <c r="EC29" s="75"/>
      <c r="ED29" s="75"/>
      <c r="EE29" s="75"/>
      <c r="EF29" s="75"/>
      <c r="EG29" s="75"/>
      <c r="EH29" s="75"/>
      <c r="EI29" s="75"/>
      <c r="EJ29" s="75"/>
      <c r="EK29" s="75"/>
      <c r="EL29" s="75"/>
      <c r="EM29" s="75"/>
      <c r="EN29" s="75"/>
      <c r="EO29" s="75"/>
      <c r="EP29" s="75"/>
      <c r="EQ29" s="75"/>
      <c r="ER29" s="75"/>
      <c r="ES29" s="75"/>
      <c r="ET29" s="75"/>
      <c r="EU29" s="75"/>
      <c r="EV29" s="75"/>
      <c r="EW29" s="75"/>
      <c r="EX29" s="75"/>
      <c r="EY29" s="75"/>
      <c r="EZ29" s="75"/>
      <c r="FA29" s="75"/>
      <c r="FB29" s="75"/>
      <c r="FC29" s="75"/>
      <c r="FD29" s="75"/>
      <c r="FE29" s="75"/>
      <c r="FF29" s="75"/>
      <c r="FG29" s="75"/>
      <c r="FH29" s="75"/>
      <c r="FI29" s="75"/>
      <c r="FJ29" s="75"/>
      <c r="FK29" s="75"/>
      <c r="FL29" s="75"/>
      <c r="FM29" s="75"/>
      <c r="FN29" s="75"/>
      <c r="FO29" s="75"/>
      <c r="FP29" s="75"/>
      <c r="FQ29" s="75"/>
      <c r="FR29" s="75"/>
      <c r="FS29" s="75"/>
      <c r="FT29" s="75"/>
      <c r="FU29" s="75"/>
      <c r="FV29" s="75"/>
      <c r="FW29" s="75"/>
      <c r="FX29" s="75"/>
      <c r="FY29" s="75"/>
      <c r="FZ29" s="75"/>
      <c r="GA29" s="75"/>
      <c r="GB29" s="75"/>
      <c r="GC29" s="75"/>
      <c r="GD29" s="75"/>
      <c r="GE29" s="75"/>
      <c r="GF29" s="75"/>
      <c r="GG29" s="75"/>
      <c r="GH29" s="75"/>
      <c r="GI29" s="75"/>
      <c r="GJ29" s="75"/>
      <c r="GK29" s="75"/>
      <c r="GL29" s="75"/>
      <c r="GM29" s="75"/>
      <c r="GN29" s="75"/>
      <c r="GO29" s="75"/>
      <c r="GP29" s="75"/>
      <c r="GQ29" s="75"/>
      <c r="GR29" s="75"/>
      <c r="GS29" s="75"/>
      <c r="GT29" s="75"/>
      <c r="GU29" s="75"/>
      <c r="GV29" s="75"/>
      <c r="GW29" s="75"/>
      <c r="GX29" s="75"/>
      <c r="GY29" s="75"/>
      <c r="GZ29" s="75"/>
      <c r="HA29" s="75"/>
      <c r="HB29" s="75"/>
      <c r="HC29" s="75"/>
      <c r="HD29" s="75"/>
      <c r="HE29" s="75"/>
      <c r="HF29" s="75"/>
      <c r="HG29" s="75"/>
      <c r="HH29" s="75"/>
      <c r="HI29" s="75"/>
      <c r="HJ29" s="75"/>
      <c r="HK29" s="75"/>
      <c r="HL29" s="75"/>
      <c r="HM29" s="75"/>
      <c r="HN29" s="75"/>
      <c r="HO29" s="75"/>
      <c r="HP29" s="75"/>
      <c r="HQ29" s="75"/>
      <c r="HR29" s="75"/>
      <c r="HS29" s="75"/>
      <c r="HT29" s="75"/>
      <c r="HU29" s="75"/>
      <c r="HV29" s="75"/>
      <c r="HW29" s="75"/>
      <c r="HX29" s="75"/>
      <c r="HY29" s="75"/>
      <c r="HZ29" s="75"/>
      <c r="IA29" s="75"/>
      <c r="IB29" s="75"/>
      <c r="IC29" s="75"/>
      <c r="ID29" s="75"/>
      <c r="IE29" s="75"/>
      <c r="IF29" s="75"/>
      <c r="IG29" s="75"/>
      <c r="IH29" s="75"/>
      <c r="II29" s="75"/>
      <c r="IJ29" s="75"/>
      <c r="IK29" s="75"/>
      <c r="IL29" s="75"/>
      <c r="IM29" s="75"/>
      <c r="IN29" s="75"/>
      <c r="IO29" s="75"/>
      <c r="IP29" s="75"/>
      <c r="IQ29" s="75"/>
      <c r="IR29" s="75"/>
      <c r="IS29" s="75"/>
      <c r="IT29" s="75"/>
      <c r="IU29" s="75"/>
      <c r="IV29" s="75"/>
      <c r="IW29" s="75"/>
      <c r="IX29" s="75"/>
      <c r="IY29" s="75"/>
      <c r="IZ29" s="75"/>
      <c r="JA29" s="75"/>
      <c r="JB29" s="75"/>
      <c r="JC29" s="75"/>
      <c r="JD29" s="75"/>
      <c r="JE29" s="75"/>
      <c r="JF29" s="75"/>
      <c r="JG29" s="75"/>
      <c r="JH29" s="75"/>
      <c r="JI29" s="75"/>
      <c r="JJ29" s="75"/>
      <c r="JK29" s="75"/>
      <c r="JL29" s="75"/>
      <c r="JM29" s="75"/>
      <c r="JN29" s="75"/>
      <c r="JO29" s="75"/>
      <c r="JP29" s="75"/>
      <c r="JQ29" s="75"/>
      <c r="JR29" s="75"/>
      <c r="JS29" s="75"/>
      <c r="JT29" s="75"/>
      <c r="JU29" s="75"/>
      <c r="JV29" s="75"/>
      <c r="JW29" s="75"/>
      <c r="JX29" s="75"/>
      <c r="JY29" s="75"/>
      <c r="JZ29" s="75"/>
      <c r="KA29" s="75"/>
      <c r="KB29" s="75"/>
      <c r="KC29" s="75"/>
      <c r="KD29" s="75"/>
      <c r="KE29" s="75"/>
      <c r="KF29" s="75"/>
      <c r="KG29" s="75"/>
      <c r="KH29" s="75"/>
      <c r="KI29" s="75"/>
      <c r="KJ29" s="75"/>
      <c r="KK29" s="75"/>
      <c r="KL29" s="75"/>
      <c r="KM29" s="75"/>
      <c r="KN29" s="75"/>
      <c r="KO29" s="75"/>
      <c r="KP29" s="75"/>
      <c r="KQ29" s="75"/>
      <c r="KR29" s="75"/>
      <c r="KS29" s="75"/>
      <c r="KT29" s="75"/>
      <c r="KU29" s="75"/>
      <c r="KV29" s="75"/>
      <c r="KW29" s="75"/>
      <c r="KX29" s="75"/>
      <c r="KY29" s="75"/>
      <c r="KZ29" s="75"/>
      <c r="LA29" s="75"/>
      <c r="LB29" s="75"/>
      <c r="LC29" s="75"/>
      <c r="LD29" s="75"/>
      <c r="LE29" s="75"/>
      <c r="LF29" s="75"/>
      <c r="LG29" s="75"/>
      <c r="LH29" s="75"/>
      <c r="LI29" s="75"/>
      <c r="LJ29" s="75"/>
      <c r="LK29" s="75"/>
      <c r="LL29" s="75"/>
      <c r="LM29" s="75"/>
      <c r="LN29" s="75"/>
      <c r="LO29" s="75"/>
      <c r="LP29" s="75"/>
      <c r="LQ29" s="75"/>
      <c r="LR29" s="75"/>
      <c r="LS29" s="75"/>
      <c r="LT29" s="75"/>
      <c r="LU29" s="75"/>
      <c r="LV29" s="75"/>
      <c r="LW29" s="75"/>
      <c r="LX29" s="75"/>
      <c r="LY29" s="75"/>
      <c r="LZ29" s="75"/>
      <c r="MA29" s="75"/>
      <c r="MB29" s="75"/>
      <c r="MC29" s="75"/>
      <c r="MD29" s="75"/>
      <c r="ME29" s="75"/>
      <c r="MF29" s="75"/>
      <c r="MG29" s="75"/>
      <c r="MH29" s="75"/>
      <c r="MI29" s="75"/>
      <c r="MJ29" s="75"/>
      <c r="MK29" s="75"/>
      <c r="ML29" s="75"/>
      <c r="MM29" s="75"/>
      <c r="MN29" s="75"/>
      <c r="MO29" s="75"/>
      <c r="MP29" s="75"/>
      <c r="MQ29" s="75"/>
      <c r="MR29" s="75"/>
      <c r="MS29" s="75"/>
      <c r="MT29" s="75"/>
      <c r="MU29" s="75"/>
      <c r="MV29" s="75"/>
      <c r="MW29" s="75"/>
      <c r="MX29" s="75"/>
      <c r="MY29" s="75"/>
      <c r="MZ29" s="75"/>
      <c r="NA29" s="75"/>
      <c r="NB29" s="75"/>
      <c r="NC29" s="75"/>
      <c r="ND29" s="75"/>
      <c r="NE29" s="75"/>
      <c r="NF29" s="75"/>
      <c r="NG29" s="75"/>
      <c r="NH29" s="75"/>
      <c r="NI29" s="75"/>
      <c r="NJ29" s="75"/>
      <c r="NK29" s="75"/>
      <c r="NL29" s="75"/>
      <c r="NM29" s="75"/>
      <c r="NN29" s="75"/>
      <c r="NO29" s="75"/>
      <c r="NP29" s="75"/>
      <c r="NQ29" s="75"/>
      <c r="NR29" s="75"/>
      <c r="NS29" s="75"/>
      <c r="NT29" s="75"/>
      <c r="NU29" s="75"/>
      <c r="NV29" s="75"/>
      <c r="NW29" s="75"/>
      <c r="NX29" s="75"/>
      <c r="NY29" s="75"/>
      <c r="NZ29" s="75"/>
      <c r="OA29" s="75"/>
      <c r="OB29" s="75"/>
      <c r="OC29" s="75"/>
      <c r="OD29" s="75"/>
      <c r="OE29" s="75"/>
      <c r="OF29" s="75"/>
      <c r="OG29" s="75"/>
      <c r="OH29" s="75"/>
      <c r="OI29" s="75"/>
      <c r="OJ29" s="75"/>
      <c r="OK29" s="75"/>
      <c r="OL29" s="75"/>
      <c r="OM29" s="75"/>
      <c r="ON29" s="75"/>
      <c r="OO29" s="75"/>
      <c r="OP29" s="75"/>
      <c r="OQ29" s="75"/>
      <c r="OR29" s="75"/>
      <c r="OS29" s="75"/>
      <c r="OT29" s="75"/>
      <c r="OU29" s="75"/>
      <c r="OV29" s="75"/>
      <c r="OW29" s="75"/>
      <c r="OX29" s="75"/>
      <c r="OY29" s="75"/>
      <c r="OZ29" s="75"/>
      <c r="PA29" s="75"/>
      <c r="PB29" s="75"/>
      <c r="PC29" s="75"/>
      <c r="PD29" s="75"/>
      <c r="PE29" s="75"/>
      <c r="PF29" s="75"/>
      <c r="PG29" s="75"/>
      <c r="PH29" s="75"/>
      <c r="PI29" s="75"/>
      <c r="PJ29" s="75"/>
      <c r="PK29" s="75"/>
      <c r="PL29" s="75"/>
      <c r="PM29" s="75"/>
      <c r="PN29" s="75"/>
      <c r="PO29" s="75"/>
      <c r="PP29" s="75"/>
      <c r="PQ29" s="75"/>
      <c r="PR29" s="75"/>
      <c r="PS29" s="75"/>
      <c r="PT29" s="75"/>
      <c r="PU29" s="75"/>
      <c r="PV29" s="75"/>
      <c r="PW29" s="75"/>
      <c r="PX29" s="75"/>
      <c r="PY29" s="75"/>
      <c r="PZ29" s="75"/>
      <c r="QA29" s="75"/>
      <c r="QB29" s="75"/>
      <c r="QC29" s="75"/>
      <c r="QD29" s="75"/>
      <c r="QE29" s="75"/>
      <c r="QF29" s="75"/>
      <c r="QG29" s="75"/>
      <c r="QH29" s="75"/>
      <c r="QI29" s="75"/>
      <c r="QJ29" s="75"/>
      <c r="QK29" s="75"/>
      <c r="QL29" s="75"/>
      <c r="QM29" s="75"/>
      <c r="QN29" s="75"/>
      <c r="QO29" s="75"/>
      <c r="QP29" s="75"/>
      <c r="QQ29" s="75"/>
      <c r="QR29" s="75"/>
      <c r="QS29" s="75"/>
      <c r="QT29" s="75"/>
      <c r="QU29" s="75"/>
      <c r="QV29" s="75"/>
      <c r="QW29" s="75"/>
      <c r="QX29" s="75"/>
      <c r="QY29" s="75"/>
      <c r="QZ29" s="75"/>
      <c r="RA29" s="75"/>
      <c r="RB29" s="75"/>
      <c r="RC29" s="75"/>
      <c r="RD29" s="75"/>
      <c r="RE29" s="75"/>
      <c r="RF29" s="75"/>
      <c r="RG29" s="75"/>
      <c r="RH29" s="75"/>
      <c r="RI29" s="75"/>
      <c r="RJ29" s="75"/>
      <c r="RK29" s="75"/>
      <c r="RL29" s="75"/>
      <c r="RM29" s="75"/>
      <c r="RN29" s="75"/>
      <c r="RO29" s="75"/>
      <c r="RP29" s="75"/>
      <c r="RQ29" s="75"/>
      <c r="RR29" s="75"/>
      <c r="RS29" s="75"/>
      <c r="RT29" s="75"/>
      <c r="RU29" s="75"/>
      <c r="RV29" s="75"/>
      <c r="RW29" s="75"/>
      <c r="RX29" s="75"/>
      <c r="RY29" s="75"/>
      <c r="RZ29" s="75"/>
      <c r="SA29" s="75"/>
      <c r="SB29" s="75"/>
      <c r="SC29" s="75"/>
      <c r="SD29" s="75"/>
      <c r="SE29" s="75"/>
      <c r="SF29" s="75"/>
      <c r="SG29" s="75"/>
      <c r="SH29" s="75"/>
      <c r="SI29" s="75"/>
      <c r="SJ29" s="75"/>
      <c r="SK29" s="75"/>
      <c r="SL29" s="75"/>
      <c r="SM29" s="75"/>
      <c r="SN29" s="75"/>
      <c r="SO29" s="75"/>
      <c r="SP29" s="75"/>
      <c r="SQ29" s="75"/>
      <c r="SR29" s="75"/>
      <c r="SS29" s="75"/>
      <c r="ST29" s="75"/>
      <c r="SU29" s="75"/>
      <c r="SV29" s="75"/>
      <c r="SW29" s="75"/>
      <c r="SX29" s="75"/>
      <c r="SY29" s="75"/>
      <c r="SZ29" s="75"/>
      <c r="TA29" s="75"/>
      <c r="TB29" s="75"/>
      <c r="TC29" s="75"/>
      <c r="TD29" s="75"/>
      <c r="TE29" s="75"/>
      <c r="TF29" s="75"/>
      <c r="TG29" s="75"/>
      <c r="TH29" s="75"/>
      <c r="TI29" s="75"/>
      <c r="TJ29" s="75"/>
      <c r="TK29" s="75"/>
      <c r="TL29" s="75"/>
      <c r="TM29" s="75"/>
      <c r="TN29" s="75"/>
      <c r="TO29" s="75"/>
      <c r="TP29" s="75"/>
      <c r="TQ29" s="75"/>
      <c r="TR29" s="75"/>
      <c r="TS29" s="75"/>
      <c r="TT29" s="75"/>
      <c r="TU29" s="75"/>
      <c r="TV29" s="75"/>
      <c r="TW29" s="75"/>
      <c r="TX29" s="75"/>
      <c r="TY29" s="75"/>
      <c r="TZ29" s="75"/>
      <c r="UA29" s="75"/>
      <c r="UB29" s="75"/>
      <c r="UC29" s="75"/>
      <c r="UD29" s="75"/>
      <c r="UE29" s="75"/>
      <c r="UF29" s="75"/>
      <c r="UG29" s="75"/>
      <c r="UH29" s="75"/>
      <c r="UI29" s="75"/>
      <c r="UJ29" s="75"/>
      <c r="UK29" s="75"/>
      <c r="UL29" s="75"/>
      <c r="UM29" s="75"/>
      <c r="UN29" s="75"/>
      <c r="UO29" s="75"/>
      <c r="UP29" s="75"/>
      <c r="UQ29" s="75"/>
      <c r="UR29" s="75"/>
      <c r="US29" s="75"/>
      <c r="UT29" s="75"/>
      <c r="UU29" s="75"/>
      <c r="UV29" s="75"/>
      <c r="UW29" s="75"/>
      <c r="UX29" s="75"/>
      <c r="UY29" s="75"/>
      <c r="UZ29" s="75"/>
      <c r="VA29" s="75"/>
      <c r="VB29" s="75"/>
      <c r="VC29" s="75"/>
      <c r="VD29" s="75"/>
      <c r="VE29" s="75"/>
      <c r="VF29" s="75"/>
      <c r="VG29" s="75"/>
      <c r="VH29" s="75"/>
      <c r="VI29" s="75"/>
      <c r="VJ29" s="75"/>
      <c r="VK29" s="75"/>
      <c r="VL29" s="75"/>
      <c r="VM29" s="75"/>
      <c r="VN29" s="75"/>
      <c r="VO29" s="75"/>
      <c r="VP29" s="75"/>
      <c r="VQ29" s="75"/>
      <c r="VR29" s="75"/>
      <c r="VS29" s="75"/>
      <c r="VT29" s="75"/>
      <c r="VU29" s="75"/>
      <c r="VV29" s="75"/>
      <c r="VW29" s="75"/>
      <c r="VX29" s="75"/>
      <c r="VY29" s="75"/>
      <c r="VZ29" s="75"/>
      <c r="WA29" s="75"/>
      <c r="WB29" s="75"/>
      <c r="WC29" s="75"/>
      <c r="WD29" s="75"/>
      <c r="WE29" s="75"/>
      <c r="WF29" s="75"/>
      <c r="WG29" s="75"/>
      <c r="WH29" s="75"/>
      <c r="WI29" s="75"/>
      <c r="WJ29" s="75"/>
      <c r="WK29" s="75"/>
      <c r="WL29" s="75"/>
      <c r="WM29" s="75"/>
      <c r="WN29" s="75"/>
      <c r="WO29" s="75"/>
      <c r="WP29" s="304"/>
    </row>
    <row r="30" spans="1:614" s="66" customFormat="1" ht="14.4">
      <c r="A30" s="75"/>
      <c r="B30" s="1431" t="s">
        <v>52</v>
      </c>
      <c r="C30" s="1394"/>
      <c r="D30" s="1395"/>
      <c r="E30" s="1376" t="s">
        <v>986</v>
      </c>
      <c r="F30" s="1376">
        <v>14</v>
      </c>
      <c r="G30" s="1286">
        <f t="shared" si="0"/>
        <v>0.3677894227207586</v>
      </c>
      <c r="H30" s="1432" t="s">
        <v>29</v>
      </c>
      <c r="I30" s="1433">
        <v>1310</v>
      </c>
      <c r="J30" s="1372">
        <v>151</v>
      </c>
      <c r="K30" s="1377">
        <v>50</v>
      </c>
      <c r="L30" s="1398">
        <v>156</v>
      </c>
      <c r="M30" s="1217">
        <f t="shared" si="4"/>
        <v>106</v>
      </c>
      <c r="N30" s="1216">
        <f t="shared" si="5"/>
        <v>197810</v>
      </c>
      <c r="O30" s="1217"/>
      <c r="P30" s="1221"/>
      <c r="Q30" s="1221"/>
      <c r="R30" s="1221"/>
      <c r="S30" s="1221">
        <f t="shared" si="6"/>
        <v>204360</v>
      </c>
      <c r="T30" s="1221"/>
      <c r="U30" s="1221"/>
      <c r="V30" s="1221"/>
      <c r="W30" s="1300">
        <v>7.6042857142857141</v>
      </c>
      <c r="X30" s="1221"/>
      <c r="Y30" s="1221"/>
      <c r="Z30" s="1221">
        <f t="shared" si="1"/>
        <v>83088.595711451635</v>
      </c>
      <c r="AA30" s="1218">
        <f t="shared" si="2"/>
        <v>0.735687553670473</v>
      </c>
      <c r="AB30" s="1221">
        <f t="shared" si="3"/>
        <v>145526.35499155626</v>
      </c>
      <c r="AC30" s="1286"/>
      <c r="AD30" s="1326"/>
      <c r="AE30" s="75"/>
      <c r="AF30" s="75"/>
      <c r="AG30" s="73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75"/>
      <c r="EB30" s="75"/>
      <c r="EC30" s="75"/>
      <c r="ED30" s="75"/>
      <c r="EE30" s="75"/>
      <c r="EF30" s="75"/>
      <c r="EG30" s="75"/>
      <c r="EH30" s="75"/>
      <c r="EI30" s="75"/>
      <c r="EJ30" s="75"/>
      <c r="EK30" s="75"/>
      <c r="EL30" s="75"/>
      <c r="EM30" s="75"/>
      <c r="EN30" s="75"/>
      <c r="EO30" s="75"/>
      <c r="EP30" s="75"/>
      <c r="EQ30" s="75"/>
      <c r="ER30" s="75"/>
      <c r="ES30" s="75"/>
      <c r="ET30" s="75"/>
      <c r="EU30" s="75"/>
      <c r="EV30" s="75"/>
      <c r="EW30" s="75"/>
      <c r="EX30" s="75"/>
      <c r="EY30" s="75"/>
      <c r="EZ30" s="75"/>
      <c r="FA30" s="75"/>
      <c r="FB30" s="75"/>
      <c r="FC30" s="75"/>
      <c r="FD30" s="75"/>
      <c r="FE30" s="75"/>
      <c r="FF30" s="75"/>
      <c r="FG30" s="75"/>
      <c r="FH30" s="75"/>
      <c r="FI30" s="75"/>
      <c r="FJ30" s="75"/>
      <c r="FK30" s="75"/>
      <c r="FL30" s="75"/>
      <c r="FM30" s="75"/>
      <c r="FN30" s="75"/>
      <c r="FO30" s="75"/>
      <c r="FP30" s="75"/>
      <c r="FQ30" s="75"/>
      <c r="FR30" s="75"/>
      <c r="FS30" s="75"/>
      <c r="FT30" s="75"/>
      <c r="FU30" s="75"/>
      <c r="FV30" s="75"/>
      <c r="FW30" s="75"/>
      <c r="FX30" s="75"/>
      <c r="FY30" s="75"/>
      <c r="FZ30" s="75"/>
      <c r="GA30" s="75"/>
      <c r="GB30" s="75"/>
      <c r="GC30" s="75"/>
      <c r="GD30" s="75"/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5"/>
      <c r="HC30" s="75"/>
      <c r="HD30" s="75"/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5"/>
      <c r="HP30" s="75"/>
      <c r="HQ30" s="75"/>
      <c r="HR30" s="75"/>
      <c r="HS30" s="75"/>
      <c r="HT30" s="75"/>
      <c r="HU30" s="75"/>
      <c r="HV30" s="75"/>
      <c r="HW30" s="75"/>
      <c r="HX30" s="75"/>
      <c r="HY30" s="75"/>
      <c r="HZ30" s="75"/>
      <c r="IA30" s="75"/>
      <c r="IB30" s="75"/>
      <c r="IC30" s="75"/>
      <c r="ID30" s="75"/>
      <c r="IE30" s="75"/>
      <c r="IF30" s="75"/>
      <c r="IG30" s="75"/>
      <c r="IH30" s="75"/>
      <c r="II30" s="75"/>
      <c r="IJ30" s="75"/>
      <c r="IK30" s="75"/>
      <c r="IL30" s="75"/>
      <c r="IM30" s="75"/>
      <c r="IN30" s="75"/>
      <c r="IO30" s="75"/>
      <c r="IP30" s="75"/>
      <c r="IQ30" s="75"/>
      <c r="IR30" s="75"/>
      <c r="IS30" s="75"/>
      <c r="IT30" s="75"/>
      <c r="IU30" s="75"/>
      <c r="IV30" s="75"/>
      <c r="IW30" s="75"/>
      <c r="IX30" s="75"/>
      <c r="IY30" s="75"/>
      <c r="IZ30" s="75"/>
      <c r="JA30" s="75"/>
      <c r="JB30" s="75"/>
      <c r="JC30" s="75"/>
      <c r="JD30" s="75"/>
      <c r="JE30" s="75"/>
      <c r="JF30" s="75"/>
      <c r="JG30" s="75"/>
      <c r="JH30" s="75"/>
      <c r="JI30" s="75"/>
      <c r="JJ30" s="75"/>
      <c r="JK30" s="75"/>
      <c r="JL30" s="75"/>
      <c r="JM30" s="75"/>
      <c r="JN30" s="75"/>
      <c r="JO30" s="75"/>
      <c r="JP30" s="75"/>
      <c r="JQ30" s="75"/>
      <c r="JR30" s="75"/>
      <c r="JS30" s="75"/>
      <c r="JT30" s="75"/>
      <c r="JU30" s="75"/>
      <c r="JV30" s="75"/>
      <c r="JW30" s="75"/>
      <c r="JX30" s="75"/>
      <c r="JY30" s="75"/>
      <c r="JZ30" s="75"/>
      <c r="KA30" s="75"/>
      <c r="KB30" s="75"/>
      <c r="KC30" s="75"/>
      <c r="KD30" s="75"/>
      <c r="KE30" s="75"/>
      <c r="KF30" s="75"/>
      <c r="KG30" s="75"/>
      <c r="KH30" s="75"/>
      <c r="KI30" s="75"/>
      <c r="KJ30" s="75"/>
      <c r="KK30" s="75"/>
      <c r="KL30" s="75"/>
      <c r="KM30" s="75"/>
      <c r="KN30" s="75"/>
      <c r="KO30" s="75"/>
      <c r="KP30" s="75"/>
      <c r="KQ30" s="75"/>
      <c r="KR30" s="75"/>
      <c r="KS30" s="75"/>
      <c r="KT30" s="75"/>
      <c r="KU30" s="75"/>
      <c r="KV30" s="75"/>
      <c r="KW30" s="75"/>
      <c r="KX30" s="75"/>
      <c r="KY30" s="75"/>
      <c r="KZ30" s="75"/>
      <c r="LA30" s="75"/>
      <c r="LB30" s="75"/>
      <c r="LC30" s="75"/>
      <c r="LD30" s="75"/>
      <c r="LE30" s="75"/>
      <c r="LF30" s="75"/>
      <c r="LG30" s="75"/>
      <c r="LH30" s="75"/>
      <c r="LI30" s="75"/>
      <c r="LJ30" s="75"/>
      <c r="LK30" s="75"/>
      <c r="LL30" s="75"/>
      <c r="LM30" s="75"/>
      <c r="LN30" s="75"/>
      <c r="LO30" s="75"/>
      <c r="LP30" s="75"/>
      <c r="LQ30" s="75"/>
      <c r="LR30" s="75"/>
      <c r="LS30" s="75"/>
      <c r="LT30" s="75"/>
      <c r="LU30" s="75"/>
      <c r="LV30" s="75"/>
      <c r="LW30" s="75"/>
      <c r="LX30" s="75"/>
      <c r="LY30" s="75"/>
      <c r="LZ30" s="75"/>
      <c r="MA30" s="75"/>
      <c r="MB30" s="75"/>
      <c r="MC30" s="75"/>
      <c r="MD30" s="75"/>
      <c r="ME30" s="75"/>
      <c r="MF30" s="75"/>
      <c r="MG30" s="75"/>
      <c r="MH30" s="75"/>
      <c r="MI30" s="75"/>
      <c r="MJ30" s="75"/>
      <c r="MK30" s="75"/>
      <c r="ML30" s="75"/>
      <c r="MM30" s="75"/>
      <c r="MN30" s="75"/>
      <c r="MO30" s="75"/>
      <c r="MP30" s="75"/>
      <c r="MQ30" s="75"/>
      <c r="MR30" s="75"/>
      <c r="MS30" s="75"/>
      <c r="MT30" s="75"/>
      <c r="MU30" s="75"/>
      <c r="MV30" s="75"/>
      <c r="MW30" s="75"/>
      <c r="MX30" s="75"/>
      <c r="MY30" s="75"/>
      <c r="MZ30" s="75"/>
      <c r="NA30" s="75"/>
      <c r="NB30" s="75"/>
      <c r="NC30" s="75"/>
      <c r="ND30" s="75"/>
      <c r="NE30" s="75"/>
      <c r="NF30" s="75"/>
      <c r="NG30" s="75"/>
      <c r="NH30" s="75"/>
      <c r="NI30" s="75"/>
      <c r="NJ30" s="75"/>
      <c r="NK30" s="75"/>
      <c r="NL30" s="75"/>
      <c r="NM30" s="75"/>
      <c r="NN30" s="75"/>
      <c r="NO30" s="75"/>
      <c r="NP30" s="75"/>
      <c r="NQ30" s="75"/>
      <c r="NR30" s="75"/>
      <c r="NS30" s="75"/>
      <c r="NT30" s="75"/>
      <c r="NU30" s="75"/>
      <c r="NV30" s="75"/>
      <c r="NW30" s="75"/>
      <c r="NX30" s="75"/>
      <c r="NY30" s="75"/>
      <c r="NZ30" s="75"/>
      <c r="OA30" s="75"/>
      <c r="OB30" s="75"/>
      <c r="OC30" s="75"/>
      <c r="OD30" s="75"/>
      <c r="OE30" s="75"/>
      <c r="OF30" s="75"/>
      <c r="OG30" s="75"/>
      <c r="OH30" s="75"/>
      <c r="OI30" s="75"/>
      <c r="OJ30" s="75"/>
      <c r="OK30" s="75"/>
      <c r="OL30" s="75"/>
      <c r="OM30" s="75"/>
      <c r="ON30" s="75"/>
      <c r="OO30" s="75"/>
      <c r="OP30" s="75"/>
      <c r="OQ30" s="75"/>
      <c r="OR30" s="75"/>
      <c r="OS30" s="75"/>
      <c r="OT30" s="75"/>
      <c r="OU30" s="75"/>
      <c r="OV30" s="75"/>
      <c r="OW30" s="75"/>
      <c r="OX30" s="75"/>
      <c r="OY30" s="75"/>
      <c r="OZ30" s="75"/>
      <c r="PA30" s="75"/>
      <c r="PB30" s="75"/>
      <c r="PC30" s="75"/>
      <c r="PD30" s="75"/>
      <c r="PE30" s="75"/>
      <c r="PF30" s="75"/>
      <c r="PG30" s="75"/>
      <c r="PH30" s="75"/>
      <c r="PI30" s="75"/>
      <c r="PJ30" s="75"/>
      <c r="PK30" s="75"/>
      <c r="PL30" s="75"/>
      <c r="PM30" s="75"/>
      <c r="PN30" s="75"/>
      <c r="PO30" s="75"/>
      <c r="PP30" s="75"/>
      <c r="PQ30" s="75"/>
      <c r="PR30" s="75"/>
      <c r="PS30" s="75"/>
      <c r="PT30" s="75"/>
      <c r="PU30" s="75"/>
      <c r="PV30" s="75"/>
      <c r="PW30" s="75"/>
      <c r="PX30" s="75"/>
      <c r="PY30" s="75"/>
      <c r="PZ30" s="75"/>
      <c r="QA30" s="75"/>
      <c r="QB30" s="75"/>
      <c r="QC30" s="75"/>
      <c r="QD30" s="75"/>
      <c r="QE30" s="75"/>
      <c r="QF30" s="75"/>
      <c r="QG30" s="75"/>
      <c r="QH30" s="75"/>
      <c r="QI30" s="75"/>
      <c r="QJ30" s="75"/>
      <c r="QK30" s="75"/>
      <c r="QL30" s="75"/>
      <c r="QM30" s="75"/>
      <c r="QN30" s="75"/>
      <c r="QO30" s="75"/>
      <c r="QP30" s="75"/>
      <c r="QQ30" s="75"/>
      <c r="QR30" s="75"/>
      <c r="QS30" s="75"/>
      <c r="QT30" s="75"/>
      <c r="QU30" s="75"/>
      <c r="QV30" s="75"/>
      <c r="QW30" s="75"/>
      <c r="QX30" s="75"/>
      <c r="QY30" s="75"/>
      <c r="QZ30" s="75"/>
      <c r="RA30" s="75"/>
      <c r="RB30" s="75"/>
      <c r="RC30" s="75"/>
      <c r="RD30" s="75"/>
      <c r="RE30" s="75"/>
      <c r="RF30" s="75"/>
      <c r="RG30" s="75"/>
      <c r="RH30" s="75"/>
      <c r="RI30" s="75"/>
      <c r="RJ30" s="75"/>
      <c r="RK30" s="75"/>
      <c r="RL30" s="75"/>
      <c r="RM30" s="75"/>
      <c r="RN30" s="75"/>
      <c r="RO30" s="75"/>
      <c r="RP30" s="75"/>
      <c r="RQ30" s="75"/>
      <c r="RR30" s="75"/>
      <c r="RS30" s="75"/>
      <c r="RT30" s="75"/>
      <c r="RU30" s="75"/>
      <c r="RV30" s="75"/>
      <c r="RW30" s="75"/>
      <c r="RX30" s="75"/>
      <c r="RY30" s="75"/>
      <c r="RZ30" s="75"/>
      <c r="SA30" s="75"/>
      <c r="SB30" s="75"/>
      <c r="SC30" s="75"/>
      <c r="SD30" s="75"/>
      <c r="SE30" s="75"/>
      <c r="SF30" s="75"/>
      <c r="SG30" s="75"/>
      <c r="SH30" s="75"/>
      <c r="SI30" s="75"/>
      <c r="SJ30" s="75"/>
      <c r="SK30" s="75"/>
      <c r="SL30" s="75"/>
      <c r="SM30" s="75"/>
      <c r="SN30" s="75"/>
      <c r="SO30" s="75"/>
      <c r="SP30" s="75"/>
      <c r="SQ30" s="75"/>
      <c r="SR30" s="75"/>
      <c r="SS30" s="75"/>
      <c r="ST30" s="75"/>
      <c r="SU30" s="75"/>
      <c r="SV30" s="75"/>
      <c r="SW30" s="75"/>
      <c r="SX30" s="75"/>
      <c r="SY30" s="75"/>
      <c r="SZ30" s="75"/>
      <c r="TA30" s="75"/>
      <c r="TB30" s="75"/>
      <c r="TC30" s="75"/>
      <c r="TD30" s="75"/>
      <c r="TE30" s="75"/>
      <c r="TF30" s="75"/>
      <c r="TG30" s="75"/>
      <c r="TH30" s="75"/>
      <c r="TI30" s="75"/>
      <c r="TJ30" s="75"/>
      <c r="TK30" s="75"/>
      <c r="TL30" s="75"/>
      <c r="TM30" s="75"/>
      <c r="TN30" s="75"/>
      <c r="TO30" s="75"/>
      <c r="TP30" s="75"/>
      <c r="TQ30" s="75"/>
      <c r="TR30" s="75"/>
      <c r="TS30" s="75"/>
      <c r="TT30" s="75"/>
      <c r="TU30" s="75"/>
      <c r="TV30" s="75"/>
      <c r="TW30" s="75"/>
      <c r="TX30" s="75"/>
      <c r="TY30" s="75"/>
      <c r="TZ30" s="75"/>
      <c r="UA30" s="75"/>
      <c r="UB30" s="75"/>
      <c r="UC30" s="75"/>
      <c r="UD30" s="75"/>
      <c r="UE30" s="75"/>
      <c r="UF30" s="75"/>
      <c r="UG30" s="75"/>
      <c r="UH30" s="75"/>
      <c r="UI30" s="75"/>
      <c r="UJ30" s="75"/>
      <c r="UK30" s="75"/>
      <c r="UL30" s="75"/>
      <c r="UM30" s="75"/>
      <c r="UN30" s="75"/>
      <c r="UO30" s="75"/>
      <c r="UP30" s="75"/>
      <c r="UQ30" s="75"/>
      <c r="UR30" s="75"/>
      <c r="US30" s="75"/>
      <c r="UT30" s="75"/>
      <c r="UU30" s="75"/>
      <c r="UV30" s="75"/>
      <c r="UW30" s="75"/>
      <c r="UX30" s="75"/>
      <c r="UY30" s="75"/>
      <c r="UZ30" s="75"/>
      <c r="VA30" s="75"/>
      <c r="VB30" s="75"/>
      <c r="VC30" s="75"/>
      <c r="VD30" s="75"/>
      <c r="VE30" s="75"/>
      <c r="VF30" s="75"/>
      <c r="VG30" s="75"/>
      <c r="VH30" s="75"/>
      <c r="VI30" s="75"/>
      <c r="VJ30" s="75"/>
      <c r="VK30" s="75"/>
      <c r="VL30" s="75"/>
      <c r="VM30" s="75"/>
      <c r="VN30" s="75"/>
      <c r="VO30" s="75"/>
      <c r="VP30" s="75"/>
      <c r="VQ30" s="75"/>
      <c r="VR30" s="75"/>
      <c r="VS30" s="75"/>
      <c r="VT30" s="75"/>
      <c r="VU30" s="75"/>
      <c r="VV30" s="75"/>
      <c r="VW30" s="75"/>
      <c r="VX30" s="75"/>
      <c r="VY30" s="75"/>
      <c r="VZ30" s="75"/>
      <c r="WA30" s="75"/>
      <c r="WB30" s="75"/>
      <c r="WC30" s="75"/>
      <c r="WD30" s="75"/>
      <c r="WE30" s="75"/>
      <c r="WF30" s="75"/>
      <c r="WG30" s="75"/>
      <c r="WH30" s="75"/>
      <c r="WI30" s="75"/>
      <c r="WJ30" s="75"/>
      <c r="WK30" s="75"/>
      <c r="WL30" s="75"/>
      <c r="WM30" s="75"/>
      <c r="WN30" s="75"/>
      <c r="WO30" s="75"/>
      <c r="WP30" s="304"/>
    </row>
    <row r="31" spans="1:614" s="66" customFormat="1" ht="14.4">
      <c r="A31" s="75"/>
      <c r="B31" s="1431" t="s">
        <v>53</v>
      </c>
      <c r="C31" s="1394"/>
      <c r="D31" s="1395"/>
      <c r="E31" s="1376" t="s">
        <v>987</v>
      </c>
      <c r="F31" s="1376">
        <v>14</v>
      </c>
      <c r="G31" s="1286">
        <f t="shared" si="0"/>
        <v>5.1539976734338144E-3</v>
      </c>
      <c r="H31" s="1432" t="s">
        <v>29</v>
      </c>
      <c r="I31" s="1433">
        <v>44</v>
      </c>
      <c r="J31" s="1372">
        <v>63</v>
      </c>
      <c r="K31" s="1377">
        <v>50</v>
      </c>
      <c r="L31" s="1398">
        <v>156</v>
      </c>
      <c r="M31" s="1217">
        <f t="shared" ref="M31:M50" si="9">IF((ABS(L31))&gt;(ABS(K31)),L31-K31,0)</f>
        <v>106</v>
      </c>
      <c r="N31" s="1216">
        <f t="shared" ref="N31:N50" si="10">J31*I31</f>
        <v>2772</v>
      </c>
      <c r="O31" s="1217"/>
      <c r="P31" s="1221"/>
      <c r="Q31" s="1221"/>
      <c r="R31" s="1221"/>
      <c r="S31" s="1221">
        <f t="shared" si="6"/>
        <v>6864</v>
      </c>
      <c r="T31" s="1221"/>
      <c r="U31" s="1221"/>
      <c r="V31" s="1221"/>
      <c r="W31" s="1300">
        <v>7.6042857142857141</v>
      </c>
      <c r="X31" s="1221"/>
      <c r="Y31" s="1221"/>
      <c r="Z31" s="1221">
        <f t="shared" si="1"/>
        <v>2790.7619933617343</v>
      </c>
      <c r="AA31" s="1218">
        <f t="shared" ref="AA31:AA50" si="11">IF(N31=0,0,(HLOOKUP(H31,ACElectric_2014_2015,F31+1,FALSE)))</f>
        <v>0.735687553670473</v>
      </c>
      <c r="AB31" s="1221">
        <f t="shared" ref="AB31:AB50" si="12">AA31*N31</f>
        <v>2039.3258987745512</v>
      </c>
      <c r="AC31" s="1286"/>
      <c r="AD31" s="1326"/>
      <c r="AE31" s="75"/>
      <c r="AF31" s="75"/>
      <c r="AG31" s="73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5"/>
      <c r="CL31" s="75"/>
      <c r="CM31" s="75"/>
      <c r="CN31" s="75"/>
      <c r="CO31" s="75"/>
      <c r="CP31" s="75"/>
      <c r="CQ31" s="75"/>
      <c r="CR31" s="75"/>
      <c r="CS31" s="75"/>
      <c r="CT31" s="75"/>
      <c r="CU31" s="75"/>
      <c r="CV31" s="75"/>
      <c r="CW31" s="75"/>
      <c r="CX31" s="75"/>
      <c r="CY31" s="75"/>
      <c r="CZ31" s="75"/>
      <c r="DA31" s="75"/>
      <c r="DB31" s="75"/>
      <c r="DC31" s="75"/>
      <c r="DD31" s="75"/>
      <c r="DE31" s="75"/>
      <c r="DF31" s="75"/>
      <c r="DG31" s="75"/>
      <c r="DH31" s="75"/>
      <c r="DI31" s="75"/>
      <c r="DJ31" s="75"/>
      <c r="DK31" s="75"/>
      <c r="DL31" s="75"/>
      <c r="DM31" s="75"/>
      <c r="DN31" s="75"/>
      <c r="DO31" s="75"/>
      <c r="DP31" s="75"/>
      <c r="DQ31" s="75"/>
      <c r="DR31" s="75"/>
      <c r="DS31" s="75"/>
      <c r="DT31" s="75"/>
      <c r="DU31" s="75"/>
      <c r="DV31" s="75"/>
      <c r="DW31" s="75"/>
      <c r="DX31" s="75"/>
      <c r="DY31" s="75"/>
      <c r="DZ31" s="75"/>
      <c r="EA31" s="75"/>
      <c r="EB31" s="75"/>
      <c r="EC31" s="75"/>
      <c r="ED31" s="75"/>
      <c r="EE31" s="75"/>
      <c r="EF31" s="75"/>
      <c r="EG31" s="75"/>
      <c r="EH31" s="75"/>
      <c r="EI31" s="75"/>
      <c r="EJ31" s="75"/>
      <c r="EK31" s="75"/>
      <c r="EL31" s="75"/>
      <c r="EM31" s="75"/>
      <c r="EN31" s="75"/>
      <c r="EO31" s="75"/>
      <c r="EP31" s="75"/>
      <c r="EQ31" s="75"/>
      <c r="ER31" s="75"/>
      <c r="ES31" s="75"/>
      <c r="ET31" s="75"/>
      <c r="EU31" s="75"/>
      <c r="EV31" s="75"/>
      <c r="EW31" s="75"/>
      <c r="EX31" s="75"/>
      <c r="EY31" s="75"/>
      <c r="EZ31" s="75"/>
      <c r="FA31" s="75"/>
      <c r="FB31" s="75"/>
      <c r="FC31" s="75"/>
      <c r="FD31" s="75"/>
      <c r="FE31" s="75"/>
      <c r="FF31" s="75"/>
      <c r="FG31" s="75"/>
      <c r="FH31" s="75"/>
      <c r="FI31" s="75"/>
      <c r="FJ31" s="75"/>
      <c r="FK31" s="75"/>
      <c r="FL31" s="75"/>
      <c r="FM31" s="75"/>
      <c r="FN31" s="75"/>
      <c r="FO31" s="75"/>
      <c r="FP31" s="75"/>
      <c r="FQ31" s="75"/>
      <c r="FR31" s="75"/>
      <c r="FS31" s="75"/>
      <c r="FT31" s="75"/>
      <c r="FU31" s="75"/>
      <c r="FV31" s="75"/>
      <c r="FW31" s="75"/>
      <c r="FX31" s="75"/>
      <c r="FY31" s="75"/>
      <c r="FZ31" s="75"/>
      <c r="GA31" s="75"/>
      <c r="GB31" s="75"/>
      <c r="GC31" s="75"/>
      <c r="GD31" s="75"/>
      <c r="GE31" s="75"/>
      <c r="GF31" s="75"/>
      <c r="GG31" s="75"/>
      <c r="GH31" s="75"/>
      <c r="GI31" s="75"/>
      <c r="GJ31" s="75"/>
      <c r="GK31" s="75"/>
      <c r="GL31" s="75"/>
      <c r="GM31" s="75"/>
      <c r="GN31" s="75"/>
      <c r="GO31" s="75"/>
      <c r="GP31" s="75"/>
      <c r="GQ31" s="75"/>
      <c r="GR31" s="75"/>
      <c r="GS31" s="75"/>
      <c r="GT31" s="75"/>
      <c r="GU31" s="75"/>
      <c r="GV31" s="75"/>
      <c r="GW31" s="75"/>
      <c r="GX31" s="75"/>
      <c r="GY31" s="75"/>
      <c r="GZ31" s="75"/>
      <c r="HA31" s="75"/>
      <c r="HB31" s="75"/>
      <c r="HC31" s="75"/>
      <c r="HD31" s="75"/>
      <c r="HE31" s="75"/>
      <c r="HF31" s="75"/>
      <c r="HG31" s="75"/>
      <c r="HH31" s="75"/>
      <c r="HI31" s="75"/>
      <c r="HJ31" s="75"/>
      <c r="HK31" s="75"/>
      <c r="HL31" s="75"/>
      <c r="HM31" s="75"/>
      <c r="HN31" s="75"/>
      <c r="HO31" s="75"/>
      <c r="HP31" s="75"/>
      <c r="HQ31" s="75"/>
      <c r="HR31" s="75"/>
      <c r="HS31" s="75"/>
      <c r="HT31" s="75"/>
      <c r="HU31" s="75"/>
      <c r="HV31" s="75"/>
      <c r="HW31" s="75"/>
      <c r="HX31" s="75"/>
      <c r="HY31" s="75"/>
      <c r="HZ31" s="75"/>
      <c r="IA31" s="75"/>
      <c r="IB31" s="75"/>
      <c r="IC31" s="75"/>
      <c r="ID31" s="75"/>
      <c r="IE31" s="75"/>
      <c r="IF31" s="75"/>
      <c r="IG31" s="75"/>
      <c r="IH31" s="75"/>
      <c r="II31" s="75"/>
      <c r="IJ31" s="75"/>
      <c r="IK31" s="75"/>
      <c r="IL31" s="75"/>
      <c r="IM31" s="75"/>
      <c r="IN31" s="75"/>
      <c r="IO31" s="75"/>
      <c r="IP31" s="75"/>
      <c r="IQ31" s="75"/>
      <c r="IR31" s="75"/>
      <c r="IS31" s="75"/>
      <c r="IT31" s="75"/>
      <c r="IU31" s="75"/>
      <c r="IV31" s="75"/>
      <c r="IW31" s="75"/>
      <c r="IX31" s="75"/>
      <c r="IY31" s="75"/>
      <c r="IZ31" s="75"/>
      <c r="JA31" s="75"/>
      <c r="JB31" s="75"/>
      <c r="JC31" s="75"/>
      <c r="JD31" s="75"/>
      <c r="JE31" s="75"/>
      <c r="JF31" s="75"/>
      <c r="JG31" s="75"/>
      <c r="JH31" s="75"/>
      <c r="JI31" s="75"/>
      <c r="JJ31" s="75"/>
      <c r="JK31" s="75"/>
      <c r="JL31" s="75"/>
      <c r="JM31" s="75"/>
      <c r="JN31" s="75"/>
      <c r="JO31" s="75"/>
      <c r="JP31" s="75"/>
      <c r="JQ31" s="75"/>
      <c r="JR31" s="75"/>
      <c r="JS31" s="75"/>
      <c r="JT31" s="75"/>
      <c r="JU31" s="75"/>
      <c r="JV31" s="75"/>
      <c r="JW31" s="75"/>
      <c r="JX31" s="75"/>
      <c r="JY31" s="75"/>
      <c r="JZ31" s="75"/>
      <c r="KA31" s="75"/>
      <c r="KB31" s="75"/>
      <c r="KC31" s="75"/>
      <c r="KD31" s="75"/>
      <c r="KE31" s="75"/>
      <c r="KF31" s="75"/>
      <c r="KG31" s="75"/>
      <c r="KH31" s="75"/>
      <c r="KI31" s="75"/>
      <c r="KJ31" s="75"/>
      <c r="KK31" s="75"/>
      <c r="KL31" s="75"/>
      <c r="KM31" s="75"/>
      <c r="KN31" s="75"/>
      <c r="KO31" s="75"/>
      <c r="KP31" s="75"/>
      <c r="KQ31" s="75"/>
      <c r="KR31" s="75"/>
      <c r="KS31" s="75"/>
      <c r="KT31" s="75"/>
      <c r="KU31" s="75"/>
      <c r="KV31" s="75"/>
      <c r="KW31" s="75"/>
      <c r="KX31" s="75"/>
      <c r="KY31" s="75"/>
      <c r="KZ31" s="75"/>
      <c r="LA31" s="75"/>
      <c r="LB31" s="75"/>
      <c r="LC31" s="75"/>
      <c r="LD31" s="75"/>
      <c r="LE31" s="75"/>
      <c r="LF31" s="75"/>
      <c r="LG31" s="75"/>
      <c r="LH31" s="75"/>
      <c r="LI31" s="75"/>
      <c r="LJ31" s="75"/>
      <c r="LK31" s="75"/>
      <c r="LL31" s="75"/>
      <c r="LM31" s="75"/>
      <c r="LN31" s="75"/>
      <c r="LO31" s="75"/>
      <c r="LP31" s="75"/>
      <c r="LQ31" s="75"/>
      <c r="LR31" s="75"/>
      <c r="LS31" s="75"/>
      <c r="LT31" s="75"/>
      <c r="LU31" s="75"/>
      <c r="LV31" s="75"/>
      <c r="LW31" s="75"/>
      <c r="LX31" s="75"/>
      <c r="LY31" s="75"/>
      <c r="LZ31" s="75"/>
      <c r="MA31" s="75"/>
      <c r="MB31" s="75"/>
      <c r="MC31" s="75"/>
      <c r="MD31" s="75"/>
      <c r="ME31" s="75"/>
      <c r="MF31" s="75"/>
      <c r="MG31" s="75"/>
      <c r="MH31" s="75"/>
      <c r="MI31" s="75"/>
      <c r="MJ31" s="75"/>
      <c r="MK31" s="75"/>
      <c r="ML31" s="75"/>
      <c r="MM31" s="75"/>
      <c r="MN31" s="75"/>
      <c r="MO31" s="75"/>
      <c r="MP31" s="75"/>
      <c r="MQ31" s="75"/>
      <c r="MR31" s="75"/>
      <c r="MS31" s="75"/>
      <c r="MT31" s="75"/>
      <c r="MU31" s="75"/>
      <c r="MV31" s="75"/>
      <c r="MW31" s="75"/>
      <c r="MX31" s="75"/>
      <c r="MY31" s="75"/>
      <c r="MZ31" s="75"/>
      <c r="NA31" s="75"/>
      <c r="NB31" s="75"/>
      <c r="NC31" s="75"/>
      <c r="ND31" s="75"/>
      <c r="NE31" s="75"/>
      <c r="NF31" s="75"/>
      <c r="NG31" s="75"/>
      <c r="NH31" s="75"/>
      <c r="NI31" s="75"/>
      <c r="NJ31" s="75"/>
      <c r="NK31" s="75"/>
      <c r="NL31" s="75"/>
      <c r="NM31" s="75"/>
      <c r="NN31" s="75"/>
      <c r="NO31" s="75"/>
      <c r="NP31" s="75"/>
      <c r="NQ31" s="75"/>
      <c r="NR31" s="75"/>
      <c r="NS31" s="75"/>
      <c r="NT31" s="75"/>
      <c r="NU31" s="75"/>
      <c r="NV31" s="75"/>
      <c r="NW31" s="75"/>
      <c r="NX31" s="75"/>
      <c r="NY31" s="75"/>
      <c r="NZ31" s="75"/>
      <c r="OA31" s="75"/>
      <c r="OB31" s="75"/>
      <c r="OC31" s="75"/>
      <c r="OD31" s="75"/>
      <c r="OE31" s="75"/>
      <c r="OF31" s="75"/>
      <c r="OG31" s="75"/>
      <c r="OH31" s="75"/>
      <c r="OI31" s="75"/>
      <c r="OJ31" s="75"/>
      <c r="OK31" s="75"/>
      <c r="OL31" s="75"/>
      <c r="OM31" s="75"/>
      <c r="ON31" s="75"/>
      <c r="OO31" s="75"/>
      <c r="OP31" s="75"/>
      <c r="OQ31" s="75"/>
      <c r="OR31" s="75"/>
      <c r="OS31" s="75"/>
      <c r="OT31" s="75"/>
      <c r="OU31" s="75"/>
      <c r="OV31" s="75"/>
      <c r="OW31" s="75"/>
      <c r="OX31" s="75"/>
      <c r="OY31" s="75"/>
      <c r="OZ31" s="75"/>
      <c r="PA31" s="75"/>
      <c r="PB31" s="75"/>
      <c r="PC31" s="75"/>
      <c r="PD31" s="75"/>
      <c r="PE31" s="75"/>
      <c r="PF31" s="75"/>
      <c r="PG31" s="75"/>
      <c r="PH31" s="75"/>
      <c r="PI31" s="75"/>
      <c r="PJ31" s="75"/>
      <c r="PK31" s="75"/>
      <c r="PL31" s="75"/>
      <c r="PM31" s="75"/>
      <c r="PN31" s="75"/>
      <c r="PO31" s="75"/>
      <c r="PP31" s="75"/>
      <c r="PQ31" s="75"/>
      <c r="PR31" s="75"/>
      <c r="PS31" s="75"/>
      <c r="PT31" s="75"/>
      <c r="PU31" s="75"/>
      <c r="PV31" s="75"/>
      <c r="PW31" s="75"/>
      <c r="PX31" s="75"/>
      <c r="PY31" s="75"/>
      <c r="PZ31" s="75"/>
      <c r="QA31" s="75"/>
      <c r="QB31" s="75"/>
      <c r="QC31" s="75"/>
      <c r="QD31" s="75"/>
      <c r="QE31" s="75"/>
      <c r="QF31" s="75"/>
      <c r="QG31" s="75"/>
      <c r="QH31" s="75"/>
      <c r="QI31" s="75"/>
      <c r="QJ31" s="75"/>
      <c r="QK31" s="75"/>
      <c r="QL31" s="75"/>
      <c r="QM31" s="75"/>
      <c r="QN31" s="75"/>
      <c r="QO31" s="75"/>
      <c r="QP31" s="75"/>
      <c r="QQ31" s="75"/>
      <c r="QR31" s="75"/>
      <c r="QS31" s="75"/>
      <c r="QT31" s="75"/>
      <c r="QU31" s="75"/>
      <c r="QV31" s="75"/>
      <c r="QW31" s="75"/>
      <c r="QX31" s="75"/>
      <c r="QY31" s="75"/>
      <c r="QZ31" s="75"/>
      <c r="RA31" s="75"/>
      <c r="RB31" s="75"/>
      <c r="RC31" s="75"/>
      <c r="RD31" s="75"/>
      <c r="RE31" s="75"/>
      <c r="RF31" s="75"/>
      <c r="RG31" s="75"/>
      <c r="RH31" s="75"/>
      <c r="RI31" s="75"/>
      <c r="RJ31" s="75"/>
      <c r="RK31" s="75"/>
      <c r="RL31" s="75"/>
      <c r="RM31" s="75"/>
      <c r="RN31" s="75"/>
      <c r="RO31" s="75"/>
      <c r="RP31" s="75"/>
      <c r="RQ31" s="75"/>
      <c r="RR31" s="75"/>
      <c r="RS31" s="75"/>
      <c r="RT31" s="75"/>
      <c r="RU31" s="75"/>
      <c r="RV31" s="75"/>
      <c r="RW31" s="75"/>
      <c r="RX31" s="75"/>
      <c r="RY31" s="75"/>
      <c r="RZ31" s="75"/>
      <c r="SA31" s="75"/>
      <c r="SB31" s="75"/>
      <c r="SC31" s="75"/>
      <c r="SD31" s="75"/>
      <c r="SE31" s="75"/>
      <c r="SF31" s="75"/>
      <c r="SG31" s="75"/>
      <c r="SH31" s="75"/>
      <c r="SI31" s="75"/>
      <c r="SJ31" s="75"/>
      <c r="SK31" s="75"/>
      <c r="SL31" s="75"/>
      <c r="SM31" s="75"/>
      <c r="SN31" s="75"/>
      <c r="SO31" s="75"/>
      <c r="SP31" s="75"/>
      <c r="SQ31" s="75"/>
      <c r="SR31" s="75"/>
      <c r="SS31" s="75"/>
      <c r="ST31" s="75"/>
      <c r="SU31" s="75"/>
      <c r="SV31" s="75"/>
      <c r="SW31" s="75"/>
      <c r="SX31" s="75"/>
      <c r="SY31" s="75"/>
      <c r="SZ31" s="75"/>
      <c r="TA31" s="75"/>
      <c r="TB31" s="75"/>
      <c r="TC31" s="75"/>
      <c r="TD31" s="75"/>
      <c r="TE31" s="75"/>
      <c r="TF31" s="75"/>
      <c r="TG31" s="75"/>
      <c r="TH31" s="75"/>
      <c r="TI31" s="75"/>
      <c r="TJ31" s="75"/>
      <c r="TK31" s="75"/>
      <c r="TL31" s="75"/>
      <c r="TM31" s="75"/>
      <c r="TN31" s="75"/>
      <c r="TO31" s="75"/>
      <c r="TP31" s="75"/>
      <c r="TQ31" s="75"/>
      <c r="TR31" s="75"/>
      <c r="TS31" s="75"/>
      <c r="TT31" s="75"/>
      <c r="TU31" s="75"/>
      <c r="TV31" s="75"/>
      <c r="TW31" s="75"/>
      <c r="TX31" s="75"/>
      <c r="TY31" s="75"/>
      <c r="TZ31" s="75"/>
      <c r="UA31" s="75"/>
      <c r="UB31" s="75"/>
      <c r="UC31" s="75"/>
      <c r="UD31" s="75"/>
      <c r="UE31" s="75"/>
      <c r="UF31" s="75"/>
      <c r="UG31" s="75"/>
      <c r="UH31" s="75"/>
      <c r="UI31" s="75"/>
      <c r="UJ31" s="75"/>
      <c r="UK31" s="75"/>
      <c r="UL31" s="75"/>
      <c r="UM31" s="75"/>
      <c r="UN31" s="75"/>
      <c r="UO31" s="75"/>
      <c r="UP31" s="75"/>
      <c r="UQ31" s="75"/>
      <c r="UR31" s="75"/>
      <c r="US31" s="75"/>
      <c r="UT31" s="75"/>
      <c r="UU31" s="75"/>
      <c r="UV31" s="75"/>
      <c r="UW31" s="75"/>
      <c r="UX31" s="75"/>
      <c r="UY31" s="75"/>
      <c r="UZ31" s="75"/>
      <c r="VA31" s="75"/>
      <c r="VB31" s="75"/>
      <c r="VC31" s="75"/>
      <c r="VD31" s="75"/>
      <c r="VE31" s="75"/>
      <c r="VF31" s="75"/>
      <c r="VG31" s="75"/>
      <c r="VH31" s="75"/>
      <c r="VI31" s="75"/>
      <c r="VJ31" s="75"/>
      <c r="VK31" s="75"/>
      <c r="VL31" s="75"/>
      <c r="VM31" s="75"/>
      <c r="VN31" s="75"/>
      <c r="VO31" s="75"/>
      <c r="VP31" s="75"/>
      <c r="VQ31" s="75"/>
      <c r="VR31" s="75"/>
      <c r="VS31" s="75"/>
      <c r="VT31" s="75"/>
      <c r="VU31" s="75"/>
      <c r="VV31" s="75"/>
      <c r="VW31" s="75"/>
      <c r="VX31" s="75"/>
      <c r="VY31" s="75"/>
      <c r="VZ31" s="75"/>
      <c r="WA31" s="75"/>
      <c r="WB31" s="75"/>
      <c r="WC31" s="75"/>
      <c r="WD31" s="75"/>
      <c r="WE31" s="75"/>
      <c r="WF31" s="75"/>
      <c r="WG31" s="75"/>
      <c r="WH31" s="75"/>
      <c r="WI31" s="75"/>
      <c r="WJ31" s="75"/>
      <c r="WK31" s="75"/>
      <c r="WL31" s="75"/>
      <c r="WM31" s="75"/>
      <c r="WN31" s="75"/>
      <c r="WO31" s="75"/>
      <c r="WP31" s="304"/>
    </row>
    <row r="32" spans="1:614" s="66" customFormat="1" ht="14.4">
      <c r="A32" s="75"/>
      <c r="B32" s="1431" t="s">
        <v>54</v>
      </c>
      <c r="C32" s="1394"/>
      <c r="D32" s="1395"/>
      <c r="E32" s="1376" t="s">
        <v>988</v>
      </c>
      <c r="F32" s="1376">
        <v>14</v>
      </c>
      <c r="G32" s="1286">
        <f t="shared" si="0"/>
        <v>0.18234219041618116</v>
      </c>
      <c r="H32" s="1432" t="s">
        <v>29</v>
      </c>
      <c r="I32" s="1433">
        <v>934</v>
      </c>
      <c r="J32" s="1372">
        <v>105</v>
      </c>
      <c r="K32" s="1377">
        <v>50</v>
      </c>
      <c r="L32" s="1398">
        <v>156</v>
      </c>
      <c r="M32" s="1217">
        <f t="shared" si="9"/>
        <v>106</v>
      </c>
      <c r="N32" s="1216">
        <f t="shared" si="10"/>
        <v>98070</v>
      </c>
      <c r="O32" s="1217"/>
      <c r="P32" s="1221"/>
      <c r="Q32" s="1221"/>
      <c r="R32" s="1221"/>
      <c r="S32" s="1221">
        <f t="shared" si="6"/>
        <v>145704</v>
      </c>
      <c r="T32" s="1221"/>
      <c r="U32" s="1221"/>
      <c r="V32" s="1221"/>
      <c r="W32" s="1300">
        <v>7.6042857142857141</v>
      </c>
      <c r="X32" s="1221"/>
      <c r="Y32" s="1221"/>
      <c r="Z32" s="1221">
        <f t="shared" si="1"/>
        <v>59240.265949996814</v>
      </c>
      <c r="AA32" s="1218">
        <f t="shared" si="11"/>
        <v>0.735687553670473</v>
      </c>
      <c r="AB32" s="1221">
        <f t="shared" si="12"/>
        <v>72148.878388463287</v>
      </c>
      <c r="AC32" s="1286"/>
      <c r="AD32" s="1326"/>
      <c r="AE32" s="75"/>
      <c r="AF32" s="75"/>
      <c r="AG32" s="73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5"/>
      <c r="CL32" s="75"/>
      <c r="CM32" s="75"/>
      <c r="CN32" s="75"/>
      <c r="CO32" s="75"/>
      <c r="CP32" s="75"/>
      <c r="CQ32" s="75"/>
      <c r="CR32" s="75"/>
      <c r="CS32" s="75"/>
      <c r="CT32" s="75"/>
      <c r="CU32" s="75"/>
      <c r="CV32" s="75"/>
      <c r="CW32" s="75"/>
      <c r="CX32" s="75"/>
      <c r="CY32" s="75"/>
      <c r="CZ32" s="75"/>
      <c r="DA32" s="75"/>
      <c r="DB32" s="75"/>
      <c r="DC32" s="75"/>
      <c r="DD32" s="75"/>
      <c r="DE32" s="75"/>
      <c r="DF32" s="75"/>
      <c r="DG32" s="75"/>
      <c r="DH32" s="75"/>
      <c r="DI32" s="75"/>
      <c r="DJ32" s="75"/>
      <c r="DK32" s="75"/>
      <c r="DL32" s="75"/>
      <c r="DM32" s="75"/>
      <c r="DN32" s="75"/>
      <c r="DO32" s="75"/>
      <c r="DP32" s="75"/>
      <c r="DQ32" s="75"/>
      <c r="DR32" s="75"/>
      <c r="DS32" s="75"/>
      <c r="DT32" s="75"/>
      <c r="DU32" s="75"/>
      <c r="DV32" s="75"/>
      <c r="DW32" s="75"/>
      <c r="DX32" s="75"/>
      <c r="DY32" s="75"/>
      <c r="DZ32" s="75"/>
      <c r="EA32" s="75"/>
      <c r="EB32" s="75"/>
      <c r="EC32" s="75"/>
      <c r="ED32" s="75"/>
      <c r="EE32" s="75"/>
      <c r="EF32" s="75"/>
      <c r="EG32" s="75"/>
      <c r="EH32" s="75"/>
      <c r="EI32" s="75"/>
      <c r="EJ32" s="75"/>
      <c r="EK32" s="75"/>
      <c r="EL32" s="75"/>
      <c r="EM32" s="75"/>
      <c r="EN32" s="75"/>
      <c r="EO32" s="75"/>
      <c r="EP32" s="75"/>
      <c r="EQ32" s="75"/>
      <c r="ER32" s="75"/>
      <c r="ES32" s="75"/>
      <c r="ET32" s="75"/>
      <c r="EU32" s="75"/>
      <c r="EV32" s="75"/>
      <c r="EW32" s="75"/>
      <c r="EX32" s="75"/>
      <c r="EY32" s="75"/>
      <c r="EZ32" s="75"/>
      <c r="FA32" s="75"/>
      <c r="FB32" s="75"/>
      <c r="FC32" s="75"/>
      <c r="FD32" s="75"/>
      <c r="FE32" s="75"/>
      <c r="FF32" s="75"/>
      <c r="FG32" s="75"/>
      <c r="FH32" s="75"/>
      <c r="FI32" s="75"/>
      <c r="FJ32" s="75"/>
      <c r="FK32" s="75"/>
      <c r="FL32" s="75"/>
      <c r="FM32" s="75"/>
      <c r="FN32" s="75"/>
      <c r="FO32" s="75"/>
      <c r="FP32" s="75"/>
      <c r="FQ32" s="75"/>
      <c r="FR32" s="75"/>
      <c r="FS32" s="75"/>
      <c r="FT32" s="75"/>
      <c r="FU32" s="75"/>
      <c r="FV32" s="75"/>
      <c r="FW32" s="75"/>
      <c r="FX32" s="75"/>
      <c r="FY32" s="75"/>
      <c r="FZ32" s="75"/>
      <c r="GA32" s="75"/>
      <c r="GB32" s="75"/>
      <c r="GC32" s="75"/>
      <c r="GD32" s="75"/>
      <c r="GE32" s="75"/>
      <c r="GF32" s="75"/>
      <c r="GG32" s="75"/>
      <c r="GH32" s="75"/>
      <c r="GI32" s="75"/>
      <c r="GJ32" s="75"/>
      <c r="GK32" s="75"/>
      <c r="GL32" s="75"/>
      <c r="GM32" s="75"/>
      <c r="GN32" s="75"/>
      <c r="GO32" s="75"/>
      <c r="GP32" s="75"/>
      <c r="GQ32" s="75"/>
      <c r="GR32" s="75"/>
      <c r="GS32" s="75"/>
      <c r="GT32" s="75"/>
      <c r="GU32" s="75"/>
      <c r="GV32" s="75"/>
      <c r="GW32" s="75"/>
      <c r="GX32" s="75"/>
      <c r="GY32" s="75"/>
      <c r="GZ32" s="75"/>
      <c r="HA32" s="75"/>
      <c r="HB32" s="75"/>
      <c r="HC32" s="75"/>
      <c r="HD32" s="75"/>
      <c r="HE32" s="75"/>
      <c r="HF32" s="75"/>
      <c r="HG32" s="75"/>
      <c r="HH32" s="75"/>
      <c r="HI32" s="75"/>
      <c r="HJ32" s="75"/>
      <c r="HK32" s="75"/>
      <c r="HL32" s="75"/>
      <c r="HM32" s="75"/>
      <c r="HN32" s="75"/>
      <c r="HO32" s="75"/>
      <c r="HP32" s="75"/>
      <c r="HQ32" s="75"/>
      <c r="HR32" s="75"/>
      <c r="HS32" s="75"/>
      <c r="HT32" s="75"/>
      <c r="HU32" s="75"/>
      <c r="HV32" s="75"/>
      <c r="HW32" s="75"/>
      <c r="HX32" s="75"/>
      <c r="HY32" s="75"/>
      <c r="HZ32" s="75"/>
      <c r="IA32" s="75"/>
      <c r="IB32" s="75"/>
      <c r="IC32" s="75"/>
      <c r="ID32" s="75"/>
      <c r="IE32" s="75"/>
      <c r="IF32" s="75"/>
      <c r="IG32" s="75"/>
      <c r="IH32" s="75"/>
      <c r="II32" s="75"/>
      <c r="IJ32" s="75"/>
      <c r="IK32" s="75"/>
      <c r="IL32" s="75"/>
      <c r="IM32" s="75"/>
      <c r="IN32" s="75"/>
      <c r="IO32" s="75"/>
      <c r="IP32" s="75"/>
      <c r="IQ32" s="75"/>
      <c r="IR32" s="75"/>
      <c r="IS32" s="75"/>
      <c r="IT32" s="75"/>
      <c r="IU32" s="75"/>
      <c r="IV32" s="75"/>
      <c r="IW32" s="75"/>
      <c r="IX32" s="75"/>
      <c r="IY32" s="75"/>
      <c r="IZ32" s="75"/>
      <c r="JA32" s="75"/>
      <c r="JB32" s="75"/>
      <c r="JC32" s="75"/>
      <c r="JD32" s="75"/>
      <c r="JE32" s="75"/>
      <c r="JF32" s="75"/>
      <c r="JG32" s="75"/>
      <c r="JH32" s="75"/>
      <c r="JI32" s="75"/>
      <c r="JJ32" s="75"/>
      <c r="JK32" s="75"/>
      <c r="JL32" s="75"/>
      <c r="JM32" s="75"/>
      <c r="JN32" s="75"/>
      <c r="JO32" s="75"/>
      <c r="JP32" s="75"/>
      <c r="JQ32" s="75"/>
      <c r="JR32" s="75"/>
      <c r="JS32" s="75"/>
      <c r="JT32" s="75"/>
      <c r="JU32" s="75"/>
      <c r="JV32" s="75"/>
      <c r="JW32" s="75"/>
      <c r="JX32" s="75"/>
      <c r="JY32" s="75"/>
      <c r="JZ32" s="75"/>
      <c r="KA32" s="75"/>
      <c r="KB32" s="75"/>
      <c r="KC32" s="75"/>
      <c r="KD32" s="75"/>
      <c r="KE32" s="75"/>
      <c r="KF32" s="75"/>
      <c r="KG32" s="75"/>
      <c r="KH32" s="75"/>
      <c r="KI32" s="75"/>
      <c r="KJ32" s="75"/>
      <c r="KK32" s="75"/>
      <c r="KL32" s="75"/>
      <c r="KM32" s="75"/>
      <c r="KN32" s="75"/>
      <c r="KO32" s="75"/>
      <c r="KP32" s="75"/>
      <c r="KQ32" s="75"/>
      <c r="KR32" s="75"/>
      <c r="KS32" s="75"/>
      <c r="KT32" s="75"/>
      <c r="KU32" s="75"/>
      <c r="KV32" s="75"/>
      <c r="KW32" s="75"/>
      <c r="KX32" s="75"/>
      <c r="KY32" s="75"/>
      <c r="KZ32" s="75"/>
      <c r="LA32" s="75"/>
      <c r="LB32" s="75"/>
      <c r="LC32" s="75"/>
      <c r="LD32" s="75"/>
      <c r="LE32" s="75"/>
      <c r="LF32" s="75"/>
      <c r="LG32" s="75"/>
      <c r="LH32" s="75"/>
      <c r="LI32" s="75"/>
      <c r="LJ32" s="75"/>
      <c r="LK32" s="75"/>
      <c r="LL32" s="75"/>
      <c r="LM32" s="75"/>
      <c r="LN32" s="75"/>
      <c r="LO32" s="75"/>
      <c r="LP32" s="75"/>
      <c r="LQ32" s="75"/>
      <c r="LR32" s="75"/>
      <c r="LS32" s="75"/>
      <c r="LT32" s="75"/>
      <c r="LU32" s="75"/>
      <c r="LV32" s="75"/>
      <c r="LW32" s="75"/>
      <c r="LX32" s="75"/>
      <c r="LY32" s="75"/>
      <c r="LZ32" s="75"/>
      <c r="MA32" s="75"/>
      <c r="MB32" s="75"/>
      <c r="MC32" s="75"/>
      <c r="MD32" s="75"/>
      <c r="ME32" s="75"/>
      <c r="MF32" s="75"/>
      <c r="MG32" s="75"/>
      <c r="MH32" s="75"/>
      <c r="MI32" s="75"/>
      <c r="MJ32" s="75"/>
      <c r="MK32" s="75"/>
      <c r="ML32" s="75"/>
      <c r="MM32" s="75"/>
      <c r="MN32" s="75"/>
      <c r="MO32" s="75"/>
      <c r="MP32" s="75"/>
      <c r="MQ32" s="75"/>
      <c r="MR32" s="75"/>
      <c r="MS32" s="75"/>
      <c r="MT32" s="75"/>
      <c r="MU32" s="75"/>
      <c r="MV32" s="75"/>
      <c r="MW32" s="75"/>
      <c r="MX32" s="75"/>
      <c r="MY32" s="75"/>
      <c r="MZ32" s="75"/>
      <c r="NA32" s="75"/>
      <c r="NB32" s="75"/>
      <c r="NC32" s="75"/>
      <c r="ND32" s="75"/>
      <c r="NE32" s="75"/>
      <c r="NF32" s="75"/>
      <c r="NG32" s="75"/>
      <c r="NH32" s="75"/>
      <c r="NI32" s="75"/>
      <c r="NJ32" s="75"/>
      <c r="NK32" s="75"/>
      <c r="NL32" s="75"/>
      <c r="NM32" s="75"/>
      <c r="NN32" s="75"/>
      <c r="NO32" s="75"/>
      <c r="NP32" s="75"/>
      <c r="NQ32" s="75"/>
      <c r="NR32" s="75"/>
      <c r="NS32" s="75"/>
      <c r="NT32" s="75"/>
      <c r="NU32" s="75"/>
      <c r="NV32" s="75"/>
      <c r="NW32" s="75"/>
      <c r="NX32" s="75"/>
      <c r="NY32" s="75"/>
      <c r="NZ32" s="75"/>
      <c r="OA32" s="75"/>
      <c r="OB32" s="75"/>
      <c r="OC32" s="75"/>
      <c r="OD32" s="75"/>
      <c r="OE32" s="75"/>
      <c r="OF32" s="75"/>
      <c r="OG32" s="75"/>
      <c r="OH32" s="75"/>
      <c r="OI32" s="75"/>
      <c r="OJ32" s="75"/>
      <c r="OK32" s="75"/>
      <c r="OL32" s="75"/>
      <c r="OM32" s="75"/>
      <c r="ON32" s="75"/>
      <c r="OO32" s="75"/>
      <c r="OP32" s="75"/>
      <c r="OQ32" s="75"/>
      <c r="OR32" s="75"/>
      <c r="OS32" s="75"/>
      <c r="OT32" s="75"/>
      <c r="OU32" s="75"/>
      <c r="OV32" s="75"/>
      <c r="OW32" s="75"/>
      <c r="OX32" s="75"/>
      <c r="OY32" s="75"/>
      <c r="OZ32" s="75"/>
      <c r="PA32" s="75"/>
      <c r="PB32" s="75"/>
      <c r="PC32" s="75"/>
      <c r="PD32" s="75"/>
      <c r="PE32" s="75"/>
      <c r="PF32" s="75"/>
      <c r="PG32" s="75"/>
      <c r="PH32" s="75"/>
      <c r="PI32" s="75"/>
      <c r="PJ32" s="75"/>
      <c r="PK32" s="75"/>
      <c r="PL32" s="75"/>
      <c r="PM32" s="75"/>
      <c r="PN32" s="75"/>
      <c r="PO32" s="75"/>
      <c r="PP32" s="75"/>
      <c r="PQ32" s="75"/>
      <c r="PR32" s="75"/>
      <c r="PS32" s="75"/>
      <c r="PT32" s="75"/>
      <c r="PU32" s="75"/>
      <c r="PV32" s="75"/>
      <c r="PW32" s="75"/>
      <c r="PX32" s="75"/>
      <c r="PY32" s="75"/>
      <c r="PZ32" s="75"/>
      <c r="QA32" s="75"/>
      <c r="QB32" s="75"/>
      <c r="QC32" s="75"/>
      <c r="QD32" s="75"/>
      <c r="QE32" s="75"/>
      <c r="QF32" s="75"/>
      <c r="QG32" s="75"/>
      <c r="QH32" s="75"/>
      <c r="QI32" s="75"/>
      <c r="QJ32" s="75"/>
      <c r="QK32" s="75"/>
      <c r="QL32" s="75"/>
      <c r="QM32" s="75"/>
      <c r="QN32" s="75"/>
      <c r="QO32" s="75"/>
      <c r="QP32" s="75"/>
      <c r="QQ32" s="75"/>
      <c r="QR32" s="75"/>
      <c r="QS32" s="75"/>
      <c r="QT32" s="75"/>
      <c r="QU32" s="75"/>
      <c r="QV32" s="75"/>
      <c r="QW32" s="75"/>
      <c r="QX32" s="75"/>
      <c r="QY32" s="75"/>
      <c r="QZ32" s="75"/>
      <c r="RA32" s="75"/>
      <c r="RB32" s="75"/>
      <c r="RC32" s="75"/>
      <c r="RD32" s="75"/>
      <c r="RE32" s="75"/>
      <c r="RF32" s="75"/>
      <c r="RG32" s="75"/>
      <c r="RH32" s="75"/>
      <c r="RI32" s="75"/>
      <c r="RJ32" s="75"/>
      <c r="RK32" s="75"/>
      <c r="RL32" s="75"/>
      <c r="RM32" s="75"/>
      <c r="RN32" s="75"/>
      <c r="RO32" s="75"/>
      <c r="RP32" s="75"/>
      <c r="RQ32" s="75"/>
      <c r="RR32" s="75"/>
      <c r="RS32" s="75"/>
      <c r="RT32" s="75"/>
      <c r="RU32" s="75"/>
      <c r="RV32" s="75"/>
      <c r="RW32" s="75"/>
      <c r="RX32" s="75"/>
      <c r="RY32" s="75"/>
      <c r="RZ32" s="75"/>
      <c r="SA32" s="75"/>
      <c r="SB32" s="75"/>
      <c r="SC32" s="75"/>
      <c r="SD32" s="75"/>
      <c r="SE32" s="75"/>
      <c r="SF32" s="75"/>
      <c r="SG32" s="75"/>
      <c r="SH32" s="75"/>
      <c r="SI32" s="75"/>
      <c r="SJ32" s="75"/>
      <c r="SK32" s="75"/>
      <c r="SL32" s="75"/>
      <c r="SM32" s="75"/>
      <c r="SN32" s="75"/>
      <c r="SO32" s="75"/>
      <c r="SP32" s="75"/>
      <c r="SQ32" s="75"/>
      <c r="SR32" s="75"/>
      <c r="SS32" s="75"/>
      <c r="ST32" s="75"/>
      <c r="SU32" s="75"/>
      <c r="SV32" s="75"/>
      <c r="SW32" s="75"/>
      <c r="SX32" s="75"/>
      <c r="SY32" s="75"/>
      <c r="SZ32" s="75"/>
      <c r="TA32" s="75"/>
      <c r="TB32" s="75"/>
      <c r="TC32" s="75"/>
      <c r="TD32" s="75"/>
      <c r="TE32" s="75"/>
      <c r="TF32" s="75"/>
      <c r="TG32" s="75"/>
      <c r="TH32" s="75"/>
      <c r="TI32" s="75"/>
      <c r="TJ32" s="75"/>
      <c r="TK32" s="75"/>
      <c r="TL32" s="75"/>
      <c r="TM32" s="75"/>
      <c r="TN32" s="75"/>
      <c r="TO32" s="75"/>
      <c r="TP32" s="75"/>
      <c r="TQ32" s="75"/>
      <c r="TR32" s="75"/>
      <c r="TS32" s="75"/>
      <c r="TT32" s="75"/>
      <c r="TU32" s="75"/>
      <c r="TV32" s="75"/>
      <c r="TW32" s="75"/>
      <c r="TX32" s="75"/>
      <c r="TY32" s="75"/>
      <c r="TZ32" s="75"/>
      <c r="UA32" s="75"/>
      <c r="UB32" s="75"/>
      <c r="UC32" s="75"/>
      <c r="UD32" s="75"/>
      <c r="UE32" s="75"/>
      <c r="UF32" s="75"/>
      <c r="UG32" s="75"/>
      <c r="UH32" s="75"/>
      <c r="UI32" s="75"/>
      <c r="UJ32" s="75"/>
      <c r="UK32" s="75"/>
      <c r="UL32" s="75"/>
      <c r="UM32" s="75"/>
      <c r="UN32" s="75"/>
      <c r="UO32" s="75"/>
      <c r="UP32" s="75"/>
      <c r="UQ32" s="75"/>
      <c r="UR32" s="75"/>
      <c r="US32" s="75"/>
      <c r="UT32" s="75"/>
      <c r="UU32" s="75"/>
      <c r="UV32" s="75"/>
      <c r="UW32" s="75"/>
      <c r="UX32" s="75"/>
      <c r="UY32" s="75"/>
      <c r="UZ32" s="75"/>
      <c r="VA32" s="75"/>
      <c r="VB32" s="75"/>
      <c r="VC32" s="75"/>
      <c r="VD32" s="75"/>
      <c r="VE32" s="75"/>
      <c r="VF32" s="75"/>
      <c r="VG32" s="75"/>
      <c r="VH32" s="75"/>
      <c r="VI32" s="75"/>
      <c r="VJ32" s="75"/>
      <c r="VK32" s="75"/>
      <c r="VL32" s="75"/>
      <c r="VM32" s="75"/>
      <c r="VN32" s="75"/>
      <c r="VO32" s="75"/>
      <c r="VP32" s="75"/>
      <c r="VQ32" s="75"/>
      <c r="VR32" s="75"/>
      <c r="VS32" s="75"/>
      <c r="VT32" s="75"/>
      <c r="VU32" s="75"/>
      <c r="VV32" s="75"/>
      <c r="VW32" s="75"/>
      <c r="VX32" s="75"/>
      <c r="VY32" s="75"/>
      <c r="VZ32" s="75"/>
      <c r="WA32" s="75"/>
      <c r="WB32" s="75"/>
      <c r="WC32" s="75"/>
      <c r="WD32" s="75"/>
      <c r="WE32" s="75"/>
      <c r="WF32" s="75"/>
      <c r="WG32" s="75"/>
      <c r="WH32" s="75"/>
      <c r="WI32" s="75"/>
      <c r="WJ32" s="75"/>
      <c r="WK32" s="75"/>
      <c r="WL32" s="75"/>
      <c r="WM32" s="75"/>
      <c r="WN32" s="75"/>
      <c r="WO32" s="75"/>
      <c r="WP32" s="304"/>
    </row>
    <row r="33" spans="1:614" s="66" customFormat="1" ht="14.4">
      <c r="A33" s="75"/>
      <c r="B33" s="1431" t="s">
        <v>55</v>
      </c>
      <c r="C33" s="1394"/>
      <c r="D33" s="1395"/>
      <c r="E33" s="1376" t="s">
        <v>989</v>
      </c>
      <c r="F33" s="1376">
        <v>14</v>
      </c>
      <c r="G33" s="1286">
        <f t="shared" si="0"/>
        <v>6.4555122374322527E-3</v>
      </c>
      <c r="H33" s="1432" t="s">
        <v>29</v>
      </c>
      <c r="I33" s="1433">
        <v>217</v>
      </c>
      <c r="J33" s="1372">
        <v>16</v>
      </c>
      <c r="K33" s="1377">
        <v>50</v>
      </c>
      <c r="L33" s="1398">
        <v>156</v>
      </c>
      <c r="M33" s="1217">
        <f t="shared" si="9"/>
        <v>106</v>
      </c>
      <c r="N33" s="1216">
        <f t="shared" si="10"/>
        <v>3472</v>
      </c>
      <c r="O33" s="1217"/>
      <c r="P33" s="1221"/>
      <c r="Q33" s="1221"/>
      <c r="R33" s="1221"/>
      <c r="S33" s="1221">
        <f t="shared" si="6"/>
        <v>33852</v>
      </c>
      <c r="T33" s="1221"/>
      <c r="U33" s="1221"/>
      <c r="V33" s="1221"/>
      <c r="W33" s="1300">
        <v>7.6042857142857141</v>
      </c>
      <c r="X33" s="1221"/>
      <c r="Y33" s="1221"/>
      <c r="Z33" s="1221">
        <f t="shared" si="1"/>
        <v>13763.530739988553</v>
      </c>
      <c r="AA33" s="1218">
        <f t="shared" si="11"/>
        <v>0.735687553670473</v>
      </c>
      <c r="AB33" s="1221">
        <f t="shared" si="12"/>
        <v>2554.3071863438822</v>
      </c>
      <c r="AC33" s="1286"/>
      <c r="AD33" s="1326"/>
      <c r="AE33" s="75"/>
      <c r="AF33" s="75"/>
      <c r="AG33" s="73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  <c r="CQ33" s="75"/>
      <c r="CR33" s="75"/>
      <c r="CS33" s="75"/>
      <c r="CT33" s="75"/>
      <c r="CU33" s="75"/>
      <c r="CV33" s="75"/>
      <c r="CW33" s="75"/>
      <c r="CX33" s="75"/>
      <c r="CY33" s="75"/>
      <c r="CZ33" s="75"/>
      <c r="DA33" s="75"/>
      <c r="DB33" s="75"/>
      <c r="DC33" s="75"/>
      <c r="DD33" s="75"/>
      <c r="DE33" s="75"/>
      <c r="DF33" s="75"/>
      <c r="DG33" s="75"/>
      <c r="DH33" s="75"/>
      <c r="DI33" s="75"/>
      <c r="DJ33" s="75"/>
      <c r="DK33" s="75"/>
      <c r="DL33" s="75"/>
      <c r="DM33" s="75"/>
      <c r="DN33" s="75"/>
      <c r="DO33" s="75"/>
      <c r="DP33" s="75"/>
      <c r="DQ33" s="75"/>
      <c r="DR33" s="75"/>
      <c r="DS33" s="75"/>
      <c r="DT33" s="75"/>
      <c r="DU33" s="75"/>
      <c r="DV33" s="75"/>
      <c r="DW33" s="75"/>
      <c r="DX33" s="75"/>
      <c r="DY33" s="75"/>
      <c r="DZ33" s="75"/>
      <c r="EA33" s="75"/>
      <c r="EB33" s="75"/>
      <c r="EC33" s="75"/>
      <c r="ED33" s="75"/>
      <c r="EE33" s="75"/>
      <c r="EF33" s="75"/>
      <c r="EG33" s="75"/>
      <c r="EH33" s="75"/>
      <c r="EI33" s="75"/>
      <c r="EJ33" s="75"/>
      <c r="EK33" s="75"/>
      <c r="EL33" s="75"/>
      <c r="EM33" s="75"/>
      <c r="EN33" s="75"/>
      <c r="EO33" s="75"/>
      <c r="EP33" s="75"/>
      <c r="EQ33" s="75"/>
      <c r="ER33" s="75"/>
      <c r="ES33" s="75"/>
      <c r="ET33" s="75"/>
      <c r="EU33" s="75"/>
      <c r="EV33" s="75"/>
      <c r="EW33" s="75"/>
      <c r="EX33" s="75"/>
      <c r="EY33" s="75"/>
      <c r="EZ33" s="75"/>
      <c r="FA33" s="75"/>
      <c r="FB33" s="75"/>
      <c r="FC33" s="75"/>
      <c r="FD33" s="75"/>
      <c r="FE33" s="75"/>
      <c r="FF33" s="75"/>
      <c r="FG33" s="75"/>
      <c r="FH33" s="75"/>
      <c r="FI33" s="75"/>
      <c r="FJ33" s="75"/>
      <c r="FK33" s="75"/>
      <c r="FL33" s="75"/>
      <c r="FM33" s="75"/>
      <c r="FN33" s="75"/>
      <c r="FO33" s="75"/>
      <c r="FP33" s="75"/>
      <c r="FQ33" s="75"/>
      <c r="FR33" s="75"/>
      <c r="FS33" s="75"/>
      <c r="FT33" s="75"/>
      <c r="FU33" s="75"/>
      <c r="FV33" s="75"/>
      <c r="FW33" s="75"/>
      <c r="FX33" s="75"/>
      <c r="FY33" s="75"/>
      <c r="FZ33" s="75"/>
      <c r="GA33" s="75"/>
      <c r="GB33" s="75"/>
      <c r="GC33" s="75"/>
      <c r="GD33" s="75"/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/>
      <c r="GR33" s="75"/>
      <c r="GS33" s="75"/>
      <c r="GT33" s="75"/>
      <c r="GU33" s="75"/>
      <c r="GV33" s="75"/>
      <c r="GW33" s="75"/>
      <c r="GX33" s="75"/>
      <c r="GY33" s="75"/>
      <c r="GZ33" s="75"/>
      <c r="HA33" s="75"/>
      <c r="HB33" s="75"/>
      <c r="HC33" s="75"/>
      <c r="HD33" s="75"/>
      <c r="HE33" s="75"/>
      <c r="HF33" s="75"/>
      <c r="HG33" s="75"/>
      <c r="HH33" s="75"/>
      <c r="HI33" s="75"/>
      <c r="HJ33" s="75"/>
      <c r="HK33" s="75"/>
      <c r="HL33" s="75"/>
      <c r="HM33" s="75"/>
      <c r="HN33" s="75"/>
      <c r="HO33" s="75"/>
      <c r="HP33" s="75"/>
      <c r="HQ33" s="75"/>
      <c r="HR33" s="75"/>
      <c r="HS33" s="75"/>
      <c r="HT33" s="75"/>
      <c r="HU33" s="75"/>
      <c r="HV33" s="75"/>
      <c r="HW33" s="75"/>
      <c r="HX33" s="75"/>
      <c r="HY33" s="75"/>
      <c r="HZ33" s="75"/>
      <c r="IA33" s="75"/>
      <c r="IB33" s="75"/>
      <c r="IC33" s="75"/>
      <c r="ID33" s="75"/>
      <c r="IE33" s="75"/>
      <c r="IF33" s="75"/>
      <c r="IG33" s="75"/>
      <c r="IH33" s="75"/>
      <c r="II33" s="75"/>
      <c r="IJ33" s="75"/>
      <c r="IK33" s="75"/>
      <c r="IL33" s="75"/>
      <c r="IM33" s="75"/>
      <c r="IN33" s="75"/>
      <c r="IO33" s="75"/>
      <c r="IP33" s="75"/>
      <c r="IQ33" s="75"/>
      <c r="IR33" s="75"/>
      <c r="IS33" s="75"/>
      <c r="IT33" s="75"/>
      <c r="IU33" s="75"/>
      <c r="IV33" s="75"/>
      <c r="IW33" s="75"/>
      <c r="IX33" s="75"/>
      <c r="IY33" s="75"/>
      <c r="IZ33" s="75"/>
      <c r="JA33" s="75"/>
      <c r="JB33" s="75"/>
      <c r="JC33" s="75"/>
      <c r="JD33" s="75"/>
      <c r="JE33" s="75"/>
      <c r="JF33" s="75"/>
      <c r="JG33" s="75"/>
      <c r="JH33" s="75"/>
      <c r="JI33" s="75"/>
      <c r="JJ33" s="75"/>
      <c r="JK33" s="75"/>
      <c r="JL33" s="75"/>
      <c r="JM33" s="75"/>
      <c r="JN33" s="75"/>
      <c r="JO33" s="75"/>
      <c r="JP33" s="75"/>
      <c r="JQ33" s="75"/>
      <c r="JR33" s="75"/>
      <c r="JS33" s="75"/>
      <c r="JT33" s="75"/>
      <c r="JU33" s="75"/>
      <c r="JV33" s="75"/>
      <c r="JW33" s="75"/>
      <c r="JX33" s="75"/>
      <c r="JY33" s="75"/>
      <c r="JZ33" s="75"/>
      <c r="KA33" s="75"/>
      <c r="KB33" s="75"/>
      <c r="KC33" s="75"/>
      <c r="KD33" s="75"/>
      <c r="KE33" s="75"/>
      <c r="KF33" s="75"/>
      <c r="KG33" s="75"/>
      <c r="KH33" s="75"/>
      <c r="KI33" s="75"/>
      <c r="KJ33" s="75"/>
      <c r="KK33" s="75"/>
      <c r="KL33" s="75"/>
      <c r="KM33" s="75"/>
      <c r="KN33" s="75"/>
      <c r="KO33" s="75"/>
      <c r="KP33" s="75"/>
      <c r="KQ33" s="75"/>
      <c r="KR33" s="75"/>
      <c r="KS33" s="75"/>
      <c r="KT33" s="75"/>
      <c r="KU33" s="75"/>
      <c r="KV33" s="75"/>
      <c r="KW33" s="75"/>
      <c r="KX33" s="75"/>
      <c r="KY33" s="75"/>
      <c r="KZ33" s="75"/>
      <c r="LA33" s="75"/>
      <c r="LB33" s="75"/>
      <c r="LC33" s="75"/>
      <c r="LD33" s="75"/>
      <c r="LE33" s="75"/>
      <c r="LF33" s="75"/>
      <c r="LG33" s="75"/>
      <c r="LH33" s="75"/>
      <c r="LI33" s="75"/>
      <c r="LJ33" s="75"/>
      <c r="LK33" s="75"/>
      <c r="LL33" s="75"/>
      <c r="LM33" s="75"/>
      <c r="LN33" s="75"/>
      <c r="LO33" s="75"/>
      <c r="LP33" s="75"/>
      <c r="LQ33" s="75"/>
      <c r="LR33" s="75"/>
      <c r="LS33" s="75"/>
      <c r="LT33" s="75"/>
      <c r="LU33" s="75"/>
      <c r="LV33" s="75"/>
      <c r="LW33" s="75"/>
      <c r="LX33" s="75"/>
      <c r="LY33" s="75"/>
      <c r="LZ33" s="75"/>
      <c r="MA33" s="75"/>
      <c r="MB33" s="75"/>
      <c r="MC33" s="75"/>
      <c r="MD33" s="75"/>
      <c r="ME33" s="75"/>
      <c r="MF33" s="75"/>
      <c r="MG33" s="75"/>
      <c r="MH33" s="75"/>
      <c r="MI33" s="75"/>
      <c r="MJ33" s="75"/>
      <c r="MK33" s="75"/>
      <c r="ML33" s="75"/>
      <c r="MM33" s="75"/>
      <c r="MN33" s="75"/>
      <c r="MO33" s="75"/>
      <c r="MP33" s="75"/>
      <c r="MQ33" s="75"/>
      <c r="MR33" s="75"/>
      <c r="MS33" s="75"/>
      <c r="MT33" s="75"/>
      <c r="MU33" s="75"/>
      <c r="MV33" s="75"/>
      <c r="MW33" s="75"/>
      <c r="MX33" s="75"/>
      <c r="MY33" s="75"/>
      <c r="MZ33" s="75"/>
      <c r="NA33" s="75"/>
      <c r="NB33" s="75"/>
      <c r="NC33" s="75"/>
      <c r="ND33" s="75"/>
      <c r="NE33" s="75"/>
      <c r="NF33" s="75"/>
      <c r="NG33" s="75"/>
      <c r="NH33" s="75"/>
      <c r="NI33" s="75"/>
      <c r="NJ33" s="75"/>
      <c r="NK33" s="75"/>
      <c r="NL33" s="75"/>
      <c r="NM33" s="75"/>
      <c r="NN33" s="75"/>
      <c r="NO33" s="75"/>
      <c r="NP33" s="75"/>
      <c r="NQ33" s="75"/>
      <c r="NR33" s="75"/>
      <c r="NS33" s="75"/>
      <c r="NT33" s="75"/>
      <c r="NU33" s="75"/>
      <c r="NV33" s="75"/>
      <c r="NW33" s="75"/>
      <c r="NX33" s="75"/>
      <c r="NY33" s="75"/>
      <c r="NZ33" s="75"/>
      <c r="OA33" s="75"/>
      <c r="OB33" s="75"/>
      <c r="OC33" s="75"/>
      <c r="OD33" s="75"/>
      <c r="OE33" s="75"/>
      <c r="OF33" s="75"/>
      <c r="OG33" s="75"/>
      <c r="OH33" s="75"/>
      <c r="OI33" s="75"/>
      <c r="OJ33" s="75"/>
      <c r="OK33" s="75"/>
      <c r="OL33" s="75"/>
      <c r="OM33" s="75"/>
      <c r="ON33" s="75"/>
      <c r="OO33" s="75"/>
      <c r="OP33" s="75"/>
      <c r="OQ33" s="75"/>
      <c r="OR33" s="75"/>
      <c r="OS33" s="75"/>
      <c r="OT33" s="75"/>
      <c r="OU33" s="75"/>
      <c r="OV33" s="75"/>
      <c r="OW33" s="75"/>
      <c r="OX33" s="75"/>
      <c r="OY33" s="75"/>
      <c r="OZ33" s="75"/>
      <c r="PA33" s="75"/>
      <c r="PB33" s="75"/>
      <c r="PC33" s="75"/>
      <c r="PD33" s="75"/>
      <c r="PE33" s="75"/>
      <c r="PF33" s="75"/>
      <c r="PG33" s="75"/>
      <c r="PH33" s="75"/>
      <c r="PI33" s="75"/>
      <c r="PJ33" s="75"/>
      <c r="PK33" s="75"/>
      <c r="PL33" s="75"/>
      <c r="PM33" s="75"/>
      <c r="PN33" s="75"/>
      <c r="PO33" s="75"/>
      <c r="PP33" s="75"/>
      <c r="PQ33" s="75"/>
      <c r="PR33" s="75"/>
      <c r="PS33" s="75"/>
      <c r="PT33" s="75"/>
      <c r="PU33" s="75"/>
      <c r="PV33" s="75"/>
      <c r="PW33" s="75"/>
      <c r="PX33" s="75"/>
      <c r="PY33" s="75"/>
      <c r="PZ33" s="75"/>
      <c r="QA33" s="75"/>
      <c r="QB33" s="75"/>
      <c r="QC33" s="75"/>
      <c r="QD33" s="75"/>
      <c r="QE33" s="75"/>
      <c r="QF33" s="75"/>
      <c r="QG33" s="75"/>
      <c r="QH33" s="75"/>
      <c r="QI33" s="75"/>
      <c r="QJ33" s="75"/>
      <c r="QK33" s="75"/>
      <c r="QL33" s="75"/>
      <c r="QM33" s="75"/>
      <c r="QN33" s="75"/>
      <c r="QO33" s="75"/>
      <c r="QP33" s="75"/>
      <c r="QQ33" s="75"/>
      <c r="QR33" s="75"/>
      <c r="QS33" s="75"/>
      <c r="QT33" s="75"/>
      <c r="QU33" s="75"/>
      <c r="QV33" s="75"/>
      <c r="QW33" s="75"/>
      <c r="QX33" s="75"/>
      <c r="QY33" s="75"/>
      <c r="QZ33" s="75"/>
      <c r="RA33" s="75"/>
      <c r="RB33" s="75"/>
      <c r="RC33" s="75"/>
      <c r="RD33" s="75"/>
      <c r="RE33" s="75"/>
      <c r="RF33" s="75"/>
      <c r="RG33" s="75"/>
      <c r="RH33" s="75"/>
      <c r="RI33" s="75"/>
      <c r="RJ33" s="75"/>
      <c r="RK33" s="75"/>
      <c r="RL33" s="75"/>
      <c r="RM33" s="75"/>
      <c r="RN33" s="75"/>
      <c r="RO33" s="75"/>
      <c r="RP33" s="75"/>
      <c r="RQ33" s="75"/>
      <c r="RR33" s="75"/>
      <c r="RS33" s="75"/>
      <c r="RT33" s="75"/>
      <c r="RU33" s="75"/>
      <c r="RV33" s="75"/>
      <c r="RW33" s="75"/>
      <c r="RX33" s="75"/>
      <c r="RY33" s="75"/>
      <c r="RZ33" s="75"/>
      <c r="SA33" s="75"/>
      <c r="SB33" s="75"/>
      <c r="SC33" s="75"/>
      <c r="SD33" s="75"/>
      <c r="SE33" s="75"/>
      <c r="SF33" s="75"/>
      <c r="SG33" s="75"/>
      <c r="SH33" s="75"/>
      <c r="SI33" s="75"/>
      <c r="SJ33" s="75"/>
      <c r="SK33" s="75"/>
      <c r="SL33" s="75"/>
      <c r="SM33" s="75"/>
      <c r="SN33" s="75"/>
      <c r="SO33" s="75"/>
      <c r="SP33" s="75"/>
      <c r="SQ33" s="75"/>
      <c r="SR33" s="75"/>
      <c r="SS33" s="75"/>
      <c r="ST33" s="75"/>
      <c r="SU33" s="75"/>
      <c r="SV33" s="75"/>
      <c r="SW33" s="75"/>
      <c r="SX33" s="75"/>
      <c r="SY33" s="75"/>
      <c r="SZ33" s="75"/>
      <c r="TA33" s="75"/>
      <c r="TB33" s="75"/>
      <c r="TC33" s="75"/>
      <c r="TD33" s="75"/>
      <c r="TE33" s="75"/>
      <c r="TF33" s="75"/>
      <c r="TG33" s="75"/>
      <c r="TH33" s="75"/>
      <c r="TI33" s="75"/>
      <c r="TJ33" s="75"/>
      <c r="TK33" s="75"/>
      <c r="TL33" s="75"/>
      <c r="TM33" s="75"/>
      <c r="TN33" s="75"/>
      <c r="TO33" s="75"/>
      <c r="TP33" s="75"/>
      <c r="TQ33" s="75"/>
      <c r="TR33" s="75"/>
      <c r="TS33" s="75"/>
      <c r="TT33" s="75"/>
      <c r="TU33" s="75"/>
      <c r="TV33" s="75"/>
      <c r="TW33" s="75"/>
      <c r="TX33" s="75"/>
      <c r="TY33" s="75"/>
      <c r="TZ33" s="75"/>
      <c r="UA33" s="75"/>
      <c r="UB33" s="75"/>
      <c r="UC33" s="75"/>
      <c r="UD33" s="75"/>
      <c r="UE33" s="75"/>
      <c r="UF33" s="75"/>
      <c r="UG33" s="75"/>
      <c r="UH33" s="75"/>
      <c r="UI33" s="75"/>
      <c r="UJ33" s="75"/>
      <c r="UK33" s="75"/>
      <c r="UL33" s="75"/>
      <c r="UM33" s="75"/>
      <c r="UN33" s="75"/>
      <c r="UO33" s="75"/>
      <c r="UP33" s="75"/>
      <c r="UQ33" s="75"/>
      <c r="UR33" s="75"/>
      <c r="US33" s="75"/>
      <c r="UT33" s="75"/>
      <c r="UU33" s="75"/>
      <c r="UV33" s="75"/>
      <c r="UW33" s="75"/>
      <c r="UX33" s="75"/>
      <c r="UY33" s="75"/>
      <c r="UZ33" s="75"/>
      <c r="VA33" s="75"/>
      <c r="VB33" s="75"/>
      <c r="VC33" s="75"/>
      <c r="VD33" s="75"/>
      <c r="VE33" s="75"/>
      <c r="VF33" s="75"/>
      <c r="VG33" s="75"/>
      <c r="VH33" s="75"/>
      <c r="VI33" s="75"/>
      <c r="VJ33" s="75"/>
      <c r="VK33" s="75"/>
      <c r="VL33" s="75"/>
      <c r="VM33" s="75"/>
      <c r="VN33" s="75"/>
      <c r="VO33" s="75"/>
      <c r="VP33" s="75"/>
      <c r="VQ33" s="75"/>
      <c r="VR33" s="75"/>
      <c r="VS33" s="75"/>
      <c r="VT33" s="75"/>
      <c r="VU33" s="75"/>
      <c r="VV33" s="75"/>
      <c r="VW33" s="75"/>
      <c r="VX33" s="75"/>
      <c r="VY33" s="75"/>
      <c r="VZ33" s="75"/>
      <c r="WA33" s="75"/>
      <c r="WB33" s="75"/>
      <c r="WC33" s="75"/>
      <c r="WD33" s="75"/>
      <c r="WE33" s="75"/>
      <c r="WF33" s="75"/>
      <c r="WG33" s="75"/>
      <c r="WH33" s="75"/>
      <c r="WI33" s="75"/>
      <c r="WJ33" s="75"/>
      <c r="WK33" s="75"/>
      <c r="WL33" s="75"/>
      <c r="WM33" s="75"/>
      <c r="WN33" s="75"/>
      <c r="WO33" s="75"/>
      <c r="WP33" s="304"/>
    </row>
    <row r="34" spans="1:614" s="66" customFormat="1" ht="14.4">
      <c r="A34" s="75"/>
      <c r="B34" s="1431" t="s">
        <v>56</v>
      </c>
      <c r="C34" s="1394"/>
      <c r="D34" s="1395"/>
      <c r="E34" s="1376" t="s">
        <v>353</v>
      </c>
      <c r="F34" s="1376">
        <v>14</v>
      </c>
      <c r="G34" s="1286">
        <f t="shared" si="0"/>
        <v>0.36069059042740714</v>
      </c>
      <c r="H34" s="1432" t="s">
        <v>29</v>
      </c>
      <c r="I34" s="1433">
        <v>1096</v>
      </c>
      <c r="J34" s="1372">
        <v>177</v>
      </c>
      <c r="K34" s="1377">
        <v>50</v>
      </c>
      <c r="L34" s="1398">
        <v>313</v>
      </c>
      <c r="M34" s="1217">
        <f t="shared" si="9"/>
        <v>263</v>
      </c>
      <c r="N34" s="1216">
        <f t="shared" si="10"/>
        <v>193992</v>
      </c>
      <c r="O34" s="1217"/>
      <c r="P34" s="1221"/>
      <c r="Q34" s="1221"/>
      <c r="R34" s="1221"/>
      <c r="S34" s="1221">
        <f t="shared" si="6"/>
        <v>343048</v>
      </c>
      <c r="T34" s="1221"/>
      <c r="U34" s="1221"/>
      <c r="V34" s="1221"/>
      <c r="W34" s="1300">
        <v>11.262857142857143</v>
      </c>
      <c r="X34" s="1221"/>
      <c r="Y34" s="1221"/>
      <c r="Z34" s="1221">
        <f t="shared" si="1"/>
        <v>102960.54361436499</v>
      </c>
      <c r="AA34" s="1218">
        <f t="shared" si="11"/>
        <v>0.735687553670473</v>
      </c>
      <c r="AB34" s="1221">
        <f t="shared" si="12"/>
        <v>142717.4999116424</v>
      </c>
      <c r="AC34" s="1286"/>
      <c r="AD34" s="1326"/>
      <c r="AE34" s="75"/>
      <c r="AF34" s="75"/>
      <c r="AG34" s="73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5"/>
      <c r="CL34" s="75"/>
      <c r="CM34" s="75"/>
      <c r="CN34" s="75"/>
      <c r="CO34" s="75"/>
      <c r="CP34" s="75"/>
      <c r="CQ34" s="75"/>
      <c r="CR34" s="75"/>
      <c r="CS34" s="75"/>
      <c r="CT34" s="75"/>
      <c r="CU34" s="75"/>
      <c r="CV34" s="75"/>
      <c r="CW34" s="75"/>
      <c r="CX34" s="75"/>
      <c r="CY34" s="75"/>
      <c r="CZ34" s="75"/>
      <c r="DA34" s="75"/>
      <c r="DB34" s="75"/>
      <c r="DC34" s="75"/>
      <c r="DD34" s="75"/>
      <c r="DE34" s="75"/>
      <c r="DF34" s="75"/>
      <c r="DG34" s="75"/>
      <c r="DH34" s="75"/>
      <c r="DI34" s="75"/>
      <c r="DJ34" s="75"/>
      <c r="DK34" s="75"/>
      <c r="DL34" s="75"/>
      <c r="DM34" s="75"/>
      <c r="DN34" s="75"/>
      <c r="DO34" s="75"/>
      <c r="DP34" s="75"/>
      <c r="DQ34" s="75"/>
      <c r="DR34" s="75"/>
      <c r="DS34" s="75"/>
      <c r="DT34" s="75"/>
      <c r="DU34" s="75"/>
      <c r="DV34" s="75"/>
      <c r="DW34" s="75"/>
      <c r="DX34" s="75"/>
      <c r="DY34" s="75"/>
      <c r="DZ34" s="75"/>
      <c r="EA34" s="75"/>
      <c r="EB34" s="75"/>
      <c r="EC34" s="75"/>
      <c r="ED34" s="75"/>
      <c r="EE34" s="75"/>
      <c r="EF34" s="75"/>
      <c r="EG34" s="75"/>
      <c r="EH34" s="75"/>
      <c r="EI34" s="75"/>
      <c r="EJ34" s="75"/>
      <c r="EK34" s="75"/>
      <c r="EL34" s="75"/>
      <c r="EM34" s="75"/>
      <c r="EN34" s="75"/>
      <c r="EO34" s="75"/>
      <c r="EP34" s="75"/>
      <c r="EQ34" s="75"/>
      <c r="ER34" s="75"/>
      <c r="ES34" s="75"/>
      <c r="ET34" s="75"/>
      <c r="EU34" s="75"/>
      <c r="EV34" s="75"/>
      <c r="EW34" s="75"/>
      <c r="EX34" s="75"/>
      <c r="EY34" s="75"/>
      <c r="EZ34" s="75"/>
      <c r="FA34" s="75"/>
      <c r="FB34" s="75"/>
      <c r="FC34" s="75"/>
      <c r="FD34" s="75"/>
      <c r="FE34" s="75"/>
      <c r="FF34" s="75"/>
      <c r="FG34" s="75"/>
      <c r="FH34" s="75"/>
      <c r="FI34" s="75"/>
      <c r="FJ34" s="75"/>
      <c r="FK34" s="75"/>
      <c r="FL34" s="75"/>
      <c r="FM34" s="75"/>
      <c r="FN34" s="75"/>
      <c r="FO34" s="75"/>
      <c r="FP34" s="75"/>
      <c r="FQ34" s="75"/>
      <c r="FR34" s="75"/>
      <c r="FS34" s="75"/>
      <c r="FT34" s="75"/>
      <c r="FU34" s="75"/>
      <c r="FV34" s="75"/>
      <c r="FW34" s="75"/>
      <c r="FX34" s="75"/>
      <c r="FY34" s="75"/>
      <c r="FZ34" s="75"/>
      <c r="GA34" s="75"/>
      <c r="GB34" s="75"/>
      <c r="GC34" s="75"/>
      <c r="GD34" s="75"/>
      <c r="GE34" s="75"/>
      <c r="GF34" s="75"/>
      <c r="GG34" s="75"/>
      <c r="GH34" s="75"/>
      <c r="GI34" s="75"/>
      <c r="GJ34" s="75"/>
      <c r="GK34" s="75"/>
      <c r="GL34" s="75"/>
      <c r="GM34" s="75"/>
      <c r="GN34" s="75"/>
      <c r="GO34" s="75"/>
      <c r="GP34" s="75"/>
      <c r="GQ34" s="75"/>
      <c r="GR34" s="75"/>
      <c r="GS34" s="75"/>
      <c r="GT34" s="75"/>
      <c r="GU34" s="75"/>
      <c r="GV34" s="75"/>
      <c r="GW34" s="75"/>
      <c r="GX34" s="75"/>
      <c r="GY34" s="75"/>
      <c r="GZ34" s="75"/>
      <c r="HA34" s="75"/>
      <c r="HB34" s="75"/>
      <c r="HC34" s="75"/>
      <c r="HD34" s="75"/>
      <c r="HE34" s="75"/>
      <c r="HF34" s="75"/>
      <c r="HG34" s="75"/>
      <c r="HH34" s="75"/>
      <c r="HI34" s="75"/>
      <c r="HJ34" s="75"/>
      <c r="HK34" s="75"/>
      <c r="HL34" s="75"/>
      <c r="HM34" s="75"/>
      <c r="HN34" s="75"/>
      <c r="HO34" s="75"/>
      <c r="HP34" s="75"/>
      <c r="HQ34" s="75"/>
      <c r="HR34" s="75"/>
      <c r="HS34" s="75"/>
      <c r="HT34" s="75"/>
      <c r="HU34" s="75"/>
      <c r="HV34" s="75"/>
      <c r="HW34" s="75"/>
      <c r="HX34" s="75"/>
      <c r="HY34" s="75"/>
      <c r="HZ34" s="75"/>
      <c r="IA34" s="75"/>
      <c r="IB34" s="75"/>
      <c r="IC34" s="75"/>
      <c r="ID34" s="75"/>
      <c r="IE34" s="75"/>
      <c r="IF34" s="75"/>
      <c r="IG34" s="75"/>
      <c r="IH34" s="75"/>
      <c r="II34" s="75"/>
      <c r="IJ34" s="75"/>
      <c r="IK34" s="75"/>
      <c r="IL34" s="75"/>
      <c r="IM34" s="75"/>
      <c r="IN34" s="75"/>
      <c r="IO34" s="75"/>
      <c r="IP34" s="75"/>
      <c r="IQ34" s="75"/>
      <c r="IR34" s="75"/>
      <c r="IS34" s="75"/>
      <c r="IT34" s="75"/>
      <c r="IU34" s="75"/>
      <c r="IV34" s="75"/>
      <c r="IW34" s="75"/>
      <c r="IX34" s="75"/>
      <c r="IY34" s="75"/>
      <c r="IZ34" s="75"/>
      <c r="JA34" s="75"/>
      <c r="JB34" s="75"/>
      <c r="JC34" s="75"/>
      <c r="JD34" s="75"/>
      <c r="JE34" s="75"/>
      <c r="JF34" s="75"/>
      <c r="JG34" s="75"/>
      <c r="JH34" s="75"/>
      <c r="JI34" s="75"/>
      <c r="JJ34" s="75"/>
      <c r="JK34" s="75"/>
      <c r="JL34" s="75"/>
      <c r="JM34" s="75"/>
      <c r="JN34" s="75"/>
      <c r="JO34" s="75"/>
      <c r="JP34" s="75"/>
      <c r="JQ34" s="75"/>
      <c r="JR34" s="75"/>
      <c r="JS34" s="75"/>
      <c r="JT34" s="75"/>
      <c r="JU34" s="75"/>
      <c r="JV34" s="75"/>
      <c r="JW34" s="75"/>
      <c r="JX34" s="75"/>
      <c r="JY34" s="75"/>
      <c r="JZ34" s="75"/>
      <c r="KA34" s="75"/>
      <c r="KB34" s="75"/>
      <c r="KC34" s="75"/>
      <c r="KD34" s="75"/>
      <c r="KE34" s="75"/>
      <c r="KF34" s="75"/>
      <c r="KG34" s="75"/>
      <c r="KH34" s="75"/>
      <c r="KI34" s="75"/>
      <c r="KJ34" s="75"/>
      <c r="KK34" s="75"/>
      <c r="KL34" s="75"/>
      <c r="KM34" s="75"/>
      <c r="KN34" s="75"/>
      <c r="KO34" s="75"/>
      <c r="KP34" s="75"/>
      <c r="KQ34" s="75"/>
      <c r="KR34" s="75"/>
      <c r="KS34" s="75"/>
      <c r="KT34" s="75"/>
      <c r="KU34" s="75"/>
      <c r="KV34" s="75"/>
      <c r="KW34" s="75"/>
      <c r="KX34" s="75"/>
      <c r="KY34" s="75"/>
      <c r="KZ34" s="75"/>
      <c r="LA34" s="75"/>
      <c r="LB34" s="75"/>
      <c r="LC34" s="75"/>
      <c r="LD34" s="75"/>
      <c r="LE34" s="75"/>
      <c r="LF34" s="75"/>
      <c r="LG34" s="75"/>
      <c r="LH34" s="75"/>
      <c r="LI34" s="75"/>
      <c r="LJ34" s="75"/>
      <c r="LK34" s="75"/>
      <c r="LL34" s="75"/>
      <c r="LM34" s="75"/>
      <c r="LN34" s="75"/>
      <c r="LO34" s="75"/>
      <c r="LP34" s="75"/>
      <c r="LQ34" s="75"/>
      <c r="LR34" s="75"/>
      <c r="LS34" s="75"/>
      <c r="LT34" s="75"/>
      <c r="LU34" s="75"/>
      <c r="LV34" s="75"/>
      <c r="LW34" s="75"/>
      <c r="LX34" s="75"/>
      <c r="LY34" s="75"/>
      <c r="LZ34" s="75"/>
      <c r="MA34" s="75"/>
      <c r="MB34" s="75"/>
      <c r="MC34" s="75"/>
      <c r="MD34" s="75"/>
      <c r="ME34" s="75"/>
      <c r="MF34" s="75"/>
      <c r="MG34" s="75"/>
      <c r="MH34" s="75"/>
      <c r="MI34" s="75"/>
      <c r="MJ34" s="75"/>
      <c r="MK34" s="75"/>
      <c r="ML34" s="75"/>
      <c r="MM34" s="75"/>
      <c r="MN34" s="75"/>
      <c r="MO34" s="75"/>
      <c r="MP34" s="75"/>
      <c r="MQ34" s="75"/>
      <c r="MR34" s="75"/>
      <c r="MS34" s="75"/>
      <c r="MT34" s="75"/>
      <c r="MU34" s="75"/>
      <c r="MV34" s="75"/>
      <c r="MW34" s="75"/>
      <c r="MX34" s="75"/>
      <c r="MY34" s="75"/>
      <c r="MZ34" s="75"/>
      <c r="NA34" s="75"/>
      <c r="NB34" s="75"/>
      <c r="NC34" s="75"/>
      <c r="ND34" s="75"/>
      <c r="NE34" s="75"/>
      <c r="NF34" s="75"/>
      <c r="NG34" s="75"/>
      <c r="NH34" s="75"/>
      <c r="NI34" s="75"/>
      <c r="NJ34" s="75"/>
      <c r="NK34" s="75"/>
      <c r="NL34" s="75"/>
      <c r="NM34" s="75"/>
      <c r="NN34" s="75"/>
      <c r="NO34" s="75"/>
      <c r="NP34" s="75"/>
      <c r="NQ34" s="75"/>
      <c r="NR34" s="75"/>
      <c r="NS34" s="75"/>
      <c r="NT34" s="75"/>
      <c r="NU34" s="75"/>
      <c r="NV34" s="75"/>
      <c r="NW34" s="75"/>
      <c r="NX34" s="75"/>
      <c r="NY34" s="75"/>
      <c r="NZ34" s="75"/>
      <c r="OA34" s="75"/>
      <c r="OB34" s="75"/>
      <c r="OC34" s="75"/>
      <c r="OD34" s="75"/>
      <c r="OE34" s="75"/>
      <c r="OF34" s="75"/>
      <c r="OG34" s="75"/>
      <c r="OH34" s="75"/>
      <c r="OI34" s="75"/>
      <c r="OJ34" s="75"/>
      <c r="OK34" s="75"/>
      <c r="OL34" s="75"/>
      <c r="OM34" s="75"/>
      <c r="ON34" s="75"/>
      <c r="OO34" s="75"/>
      <c r="OP34" s="75"/>
      <c r="OQ34" s="75"/>
      <c r="OR34" s="75"/>
      <c r="OS34" s="75"/>
      <c r="OT34" s="75"/>
      <c r="OU34" s="75"/>
      <c r="OV34" s="75"/>
      <c r="OW34" s="75"/>
      <c r="OX34" s="75"/>
      <c r="OY34" s="75"/>
      <c r="OZ34" s="75"/>
      <c r="PA34" s="75"/>
      <c r="PB34" s="75"/>
      <c r="PC34" s="75"/>
      <c r="PD34" s="75"/>
      <c r="PE34" s="75"/>
      <c r="PF34" s="75"/>
      <c r="PG34" s="75"/>
      <c r="PH34" s="75"/>
      <c r="PI34" s="75"/>
      <c r="PJ34" s="75"/>
      <c r="PK34" s="75"/>
      <c r="PL34" s="75"/>
      <c r="PM34" s="75"/>
      <c r="PN34" s="75"/>
      <c r="PO34" s="75"/>
      <c r="PP34" s="75"/>
      <c r="PQ34" s="75"/>
      <c r="PR34" s="75"/>
      <c r="PS34" s="75"/>
      <c r="PT34" s="75"/>
      <c r="PU34" s="75"/>
      <c r="PV34" s="75"/>
      <c r="PW34" s="75"/>
      <c r="PX34" s="75"/>
      <c r="PY34" s="75"/>
      <c r="PZ34" s="75"/>
      <c r="QA34" s="75"/>
      <c r="QB34" s="75"/>
      <c r="QC34" s="75"/>
      <c r="QD34" s="75"/>
      <c r="QE34" s="75"/>
      <c r="QF34" s="75"/>
      <c r="QG34" s="75"/>
      <c r="QH34" s="75"/>
      <c r="QI34" s="75"/>
      <c r="QJ34" s="75"/>
      <c r="QK34" s="75"/>
      <c r="QL34" s="75"/>
      <c r="QM34" s="75"/>
      <c r="QN34" s="75"/>
      <c r="QO34" s="75"/>
      <c r="QP34" s="75"/>
      <c r="QQ34" s="75"/>
      <c r="QR34" s="75"/>
      <c r="QS34" s="75"/>
      <c r="QT34" s="75"/>
      <c r="QU34" s="75"/>
      <c r="QV34" s="75"/>
      <c r="QW34" s="75"/>
      <c r="QX34" s="75"/>
      <c r="QY34" s="75"/>
      <c r="QZ34" s="75"/>
      <c r="RA34" s="75"/>
      <c r="RB34" s="75"/>
      <c r="RC34" s="75"/>
      <c r="RD34" s="75"/>
      <c r="RE34" s="75"/>
      <c r="RF34" s="75"/>
      <c r="RG34" s="75"/>
      <c r="RH34" s="75"/>
      <c r="RI34" s="75"/>
      <c r="RJ34" s="75"/>
      <c r="RK34" s="75"/>
      <c r="RL34" s="75"/>
      <c r="RM34" s="75"/>
      <c r="RN34" s="75"/>
      <c r="RO34" s="75"/>
      <c r="RP34" s="75"/>
      <c r="RQ34" s="75"/>
      <c r="RR34" s="75"/>
      <c r="RS34" s="75"/>
      <c r="RT34" s="75"/>
      <c r="RU34" s="75"/>
      <c r="RV34" s="75"/>
      <c r="RW34" s="75"/>
      <c r="RX34" s="75"/>
      <c r="RY34" s="75"/>
      <c r="RZ34" s="75"/>
      <c r="SA34" s="75"/>
      <c r="SB34" s="75"/>
      <c r="SC34" s="75"/>
      <c r="SD34" s="75"/>
      <c r="SE34" s="75"/>
      <c r="SF34" s="75"/>
      <c r="SG34" s="75"/>
      <c r="SH34" s="75"/>
      <c r="SI34" s="75"/>
      <c r="SJ34" s="75"/>
      <c r="SK34" s="75"/>
      <c r="SL34" s="75"/>
      <c r="SM34" s="75"/>
      <c r="SN34" s="75"/>
      <c r="SO34" s="75"/>
      <c r="SP34" s="75"/>
      <c r="SQ34" s="75"/>
      <c r="SR34" s="75"/>
      <c r="SS34" s="75"/>
      <c r="ST34" s="75"/>
      <c r="SU34" s="75"/>
      <c r="SV34" s="75"/>
      <c r="SW34" s="75"/>
      <c r="SX34" s="75"/>
      <c r="SY34" s="75"/>
      <c r="SZ34" s="75"/>
      <c r="TA34" s="75"/>
      <c r="TB34" s="75"/>
      <c r="TC34" s="75"/>
      <c r="TD34" s="75"/>
      <c r="TE34" s="75"/>
      <c r="TF34" s="75"/>
      <c r="TG34" s="75"/>
      <c r="TH34" s="75"/>
      <c r="TI34" s="75"/>
      <c r="TJ34" s="75"/>
      <c r="TK34" s="75"/>
      <c r="TL34" s="75"/>
      <c r="TM34" s="75"/>
      <c r="TN34" s="75"/>
      <c r="TO34" s="75"/>
      <c r="TP34" s="75"/>
      <c r="TQ34" s="75"/>
      <c r="TR34" s="75"/>
      <c r="TS34" s="75"/>
      <c r="TT34" s="75"/>
      <c r="TU34" s="75"/>
      <c r="TV34" s="75"/>
      <c r="TW34" s="75"/>
      <c r="TX34" s="75"/>
      <c r="TY34" s="75"/>
      <c r="TZ34" s="75"/>
      <c r="UA34" s="75"/>
      <c r="UB34" s="75"/>
      <c r="UC34" s="75"/>
      <c r="UD34" s="75"/>
      <c r="UE34" s="75"/>
      <c r="UF34" s="75"/>
      <c r="UG34" s="75"/>
      <c r="UH34" s="75"/>
      <c r="UI34" s="75"/>
      <c r="UJ34" s="75"/>
      <c r="UK34" s="75"/>
      <c r="UL34" s="75"/>
      <c r="UM34" s="75"/>
      <c r="UN34" s="75"/>
      <c r="UO34" s="75"/>
      <c r="UP34" s="75"/>
      <c r="UQ34" s="75"/>
      <c r="UR34" s="75"/>
      <c r="US34" s="75"/>
      <c r="UT34" s="75"/>
      <c r="UU34" s="75"/>
      <c r="UV34" s="75"/>
      <c r="UW34" s="75"/>
      <c r="UX34" s="75"/>
      <c r="UY34" s="75"/>
      <c r="UZ34" s="75"/>
      <c r="VA34" s="75"/>
      <c r="VB34" s="75"/>
      <c r="VC34" s="75"/>
      <c r="VD34" s="75"/>
      <c r="VE34" s="75"/>
      <c r="VF34" s="75"/>
      <c r="VG34" s="75"/>
      <c r="VH34" s="75"/>
      <c r="VI34" s="75"/>
      <c r="VJ34" s="75"/>
      <c r="VK34" s="75"/>
      <c r="VL34" s="75"/>
      <c r="VM34" s="75"/>
      <c r="VN34" s="75"/>
      <c r="VO34" s="75"/>
      <c r="VP34" s="75"/>
      <c r="VQ34" s="75"/>
      <c r="VR34" s="75"/>
      <c r="VS34" s="75"/>
      <c r="VT34" s="75"/>
      <c r="VU34" s="75"/>
      <c r="VV34" s="75"/>
      <c r="VW34" s="75"/>
      <c r="VX34" s="75"/>
      <c r="VY34" s="75"/>
      <c r="VZ34" s="75"/>
      <c r="WA34" s="75"/>
      <c r="WB34" s="75"/>
      <c r="WC34" s="75"/>
      <c r="WD34" s="75"/>
      <c r="WE34" s="75"/>
      <c r="WF34" s="75"/>
      <c r="WG34" s="75"/>
      <c r="WH34" s="75"/>
      <c r="WI34" s="75"/>
      <c r="WJ34" s="75"/>
      <c r="WK34" s="75"/>
      <c r="WL34" s="75"/>
      <c r="WM34" s="75"/>
      <c r="WN34" s="75"/>
      <c r="WO34" s="75"/>
      <c r="WP34" s="304"/>
    </row>
    <row r="35" spans="1:614" s="66" customFormat="1" ht="14.4">
      <c r="A35" s="75"/>
      <c r="B35" s="1431" t="s">
        <v>1469</v>
      </c>
      <c r="C35" s="1394"/>
      <c r="D35" s="1395"/>
      <c r="E35" s="1376" t="s">
        <v>990</v>
      </c>
      <c r="F35" s="1376">
        <v>14</v>
      </c>
      <c r="G35" s="1286">
        <f t="shared" si="0"/>
        <v>0.79129668392629027</v>
      </c>
      <c r="H35" s="1432" t="s">
        <v>29</v>
      </c>
      <c r="I35" s="1433">
        <v>2017</v>
      </c>
      <c r="J35" s="1372">
        <v>211</v>
      </c>
      <c r="K35" s="1377">
        <v>50</v>
      </c>
      <c r="L35" s="1398">
        <v>313</v>
      </c>
      <c r="M35" s="1217">
        <f t="shared" si="9"/>
        <v>263</v>
      </c>
      <c r="N35" s="1216">
        <f t="shared" si="10"/>
        <v>425587</v>
      </c>
      <c r="O35" s="1217"/>
      <c r="P35" s="1221"/>
      <c r="Q35" s="1221"/>
      <c r="R35" s="1221"/>
      <c r="S35" s="1221">
        <f t="shared" si="6"/>
        <v>631321</v>
      </c>
      <c r="T35" s="1221"/>
      <c r="U35" s="1221"/>
      <c r="V35" s="1221"/>
      <c r="W35" s="1300">
        <v>11.262857142857143</v>
      </c>
      <c r="X35" s="1221"/>
      <c r="Y35" s="1221"/>
      <c r="Z35" s="1221">
        <f t="shared" si="1"/>
        <v>189481.21940709322</v>
      </c>
      <c r="AA35" s="1218">
        <f t="shared" si="11"/>
        <v>0.735687553670473</v>
      </c>
      <c r="AB35" s="1221">
        <f t="shared" si="12"/>
        <v>313099.05890395562</v>
      </c>
      <c r="AC35" s="1286"/>
      <c r="AD35" s="1326"/>
      <c r="AE35" s="75"/>
      <c r="AF35" s="75"/>
      <c r="AG35" s="73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  <c r="CT35" s="75"/>
      <c r="CU35" s="75"/>
      <c r="CV35" s="75"/>
      <c r="CW35" s="75"/>
      <c r="CX35" s="75"/>
      <c r="CY35" s="75"/>
      <c r="CZ35" s="75"/>
      <c r="DA35" s="75"/>
      <c r="DB35" s="75"/>
      <c r="DC35" s="75"/>
      <c r="DD35" s="75"/>
      <c r="DE35" s="75"/>
      <c r="DF35" s="75"/>
      <c r="DG35" s="75"/>
      <c r="DH35" s="75"/>
      <c r="DI35" s="75"/>
      <c r="DJ35" s="75"/>
      <c r="DK35" s="75"/>
      <c r="DL35" s="75"/>
      <c r="DM35" s="75"/>
      <c r="DN35" s="75"/>
      <c r="DO35" s="75"/>
      <c r="DP35" s="75"/>
      <c r="DQ35" s="75"/>
      <c r="DR35" s="75"/>
      <c r="DS35" s="75"/>
      <c r="DT35" s="75"/>
      <c r="DU35" s="75"/>
      <c r="DV35" s="75"/>
      <c r="DW35" s="75"/>
      <c r="DX35" s="75"/>
      <c r="DY35" s="75"/>
      <c r="DZ35" s="75"/>
      <c r="EA35" s="75"/>
      <c r="EB35" s="75"/>
      <c r="EC35" s="75"/>
      <c r="ED35" s="75"/>
      <c r="EE35" s="75"/>
      <c r="EF35" s="75"/>
      <c r="EG35" s="75"/>
      <c r="EH35" s="75"/>
      <c r="EI35" s="75"/>
      <c r="EJ35" s="75"/>
      <c r="EK35" s="75"/>
      <c r="EL35" s="75"/>
      <c r="EM35" s="75"/>
      <c r="EN35" s="75"/>
      <c r="EO35" s="75"/>
      <c r="EP35" s="75"/>
      <c r="EQ35" s="75"/>
      <c r="ER35" s="75"/>
      <c r="ES35" s="75"/>
      <c r="ET35" s="75"/>
      <c r="EU35" s="75"/>
      <c r="EV35" s="75"/>
      <c r="EW35" s="75"/>
      <c r="EX35" s="75"/>
      <c r="EY35" s="75"/>
      <c r="EZ35" s="75"/>
      <c r="FA35" s="75"/>
      <c r="FB35" s="75"/>
      <c r="FC35" s="75"/>
      <c r="FD35" s="75"/>
      <c r="FE35" s="75"/>
      <c r="FF35" s="75"/>
      <c r="FG35" s="75"/>
      <c r="FH35" s="75"/>
      <c r="FI35" s="75"/>
      <c r="FJ35" s="75"/>
      <c r="FK35" s="75"/>
      <c r="FL35" s="75"/>
      <c r="FM35" s="75"/>
      <c r="FN35" s="75"/>
      <c r="FO35" s="75"/>
      <c r="FP35" s="75"/>
      <c r="FQ35" s="75"/>
      <c r="FR35" s="75"/>
      <c r="FS35" s="75"/>
      <c r="FT35" s="75"/>
      <c r="FU35" s="75"/>
      <c r="FV35" s="75"/>
      <c r="FW35" s="75"/>
      <c r="FX35" s="75"/>
      <c r="FY35" s="75"/>
      <c r="FZ35" s="75"/>
      <c r="GA35" s="75"/>
      <c r="GB35" s="75"/>
      <c r="GC35" s="75"/>
      <c r="GD35" s="75"/>
      <c r="GE35" s="75"/>
      <c r="GF35" s="75"/>
      <c r="GG35" s="75"/>
      <c r="GH35" s="75"/>
      <c r="GI35" s="75"/>
      <c r="GJ35" s="75"/>
      <c r="GK35" s="75"/>
      <c r="GL35" s="75"/>
      <c r="GM35" s="75"/>
      <c r="GN35" s="75"/>
      <c r="GO35" s="75"/>
      <c r="GP35" s="75"/>
      <c r="GQ35" s="75"/>
      <c r="GR35" s="75"/>
      <c r="GS35" s="75"/>
      <c r="GT35" s="75"/>
      <c r="GU35" s="75"/>
      <c r="GV35" s="75"/>
      <c r="GW35" s="75"/>
      <c r="GX35" s="75"/>
      <c r="GY35" s="75"/>
      <c r="GZ35" s="75"/>
      <c r="HA35" s="75"/>
      <c r="HB35" s="75"/>
      <c r="HC35" s="75"/>
      <c r="HD35" s="75"/>
      <c r="HE35" s="75"/>
      <c r="HF35" s="75"/>
      <c r="HG35" s="75"/>
      <c r="HH35" s="75"/>
      <c r="HI35" s="75"/>
      <c r="HJ35" s="75"/>
      <c r="HK35" s="75"/>
      <c r="HL35" s="75"/>
      <c r="HM35" s="75"/>
      <c r="HN35" s="75"/>
      <c r="HO35" s="75"/>
      <c r="HP35" s="75"/>
      <c r="HQ35" s="75"/>
      <c r="HR35" s="75"/>
      <c r="HS35" s="75"/>
      <c r="HT35" s="75"/>
      <c r="HU35" s="75"/>
      <c r="HV35" s="75"/>
      <c r="HW35" s="75"/>
      <c r="HX35" s="75"/>
      <c r="HY35" s="75"/>
      <c r="HZ35" s="75"/>
      <c r="IA35" s="75"/>
      <c r="IB35" s="75"/>
      <c r="IC35" s="75"/>
      <c r="ID35" s="75"/>
      <c r="IE35" s="75"/>
      <c r="IF35" s="75"/>
      <c r="IG35" s="75"/>
      <c r="IH35" s="75"/>
      <c r="II35" s="75"/>
      <c r="IJ35" s="75"/>
      <c r="IK35" s="75"/>
      <c r="IL35" s="75"/>
      <c r="IM35" s="75"/>
      <c r="IN35" s="75"/>
      <c r="IO35" s="75"/>
      <c r="IP35" s="75"/>
      <c r="IQ35" s="75"/>
      <c r="IR35" s="75"/>
      <c r="IS35" s="75"/>
      <c r="IT35" s="75"/>
      <c r="IU35" s="75"/>
      <c r="IV35" s="75"/>
      <c r="IW35" s="75"/>
      <c r="IX35" s="75"/>
      <c r="IY35" s="75"/>
      <c r="IZ35" s="75"/>
      <c r="JA35" s="75"/>
      <c r="JB35" s="75"/>
      <c r="JC35" s="75"/>
      <c r="JD35" s="75"/>
      <c r="JE35" s="75"/>
      <c r="JF35" s="75"/>
      <c r="JG35" s="75"/>
      <c r="JH35" s="75"/>
      <c r="JI35" s="75"/>
      <c r="JJ35" s="75"/>
      <c r="JK35" s="75"/>
      <c r="JL35" s="75"/>
      <c r="JM35" s="75"/>
      <c r="JN35" s="75"/>
      <c r="JO35" s="75"/>
      <c r="JP35" s="75"/>
      <c r="JQ35" s="75"/>
      <c r="JR35" s="75"/>
      <c r="JS35" s="75"/>
      <c r="JT35" s="75"/>
      <c r="JU35" s="75"/>
      <c r="JV35" s="75"/>
      <c r="JW35" s="75"/>
      <c r="JX35" s="75"/>
      <c r="JY35" s="75"/>
      <c r="JZ35" s="75"/>
      <c r="KA35" s="75"/>
      <c r="KB35" s="75"/>
      <c r="KC35" s="75"/>
      <c r="KD35" s="75"/>
      <c r="KE35" s="75"/>
      <c r="KF35" s="75"/>
      <c r="KG35" s="75"/>
      <c r="KH35" s="75"/>
      <c r="KI35" s="75"/>
      <c r="KJ35" s="75"/>
      <c r="KK35" s="75"/>
      <c r="KL35" s="75"/>
      <c r="KM35" s="75"/>
      <c r="KN35" s="75"/>
      <c r="KO35" s="75"/>
      <c r="KP35" s="75"/>
      <c r="KQ35" s="75"/>
      <c r="KR35" s="75"/>
      <c r="KS35" s="75"/>
      <c r="KT35" s="75"/>
      <c r="KU35" s="75"/>
      <c r="KV35" s="75"/>
      <c r="KW35" s="75"/>
      <c r="KX35" s="75"/>
      <c r="KY35" s="75"/>
      <c r="KZ35" s="75"/>
      <c r="LA35" s="75"/>
      <c r="LB35" s="75"/>
      <c r="LC35" s="75"/>
      <c r="LD35" s="75"/>
      <c r="LE35" s="75"/>
      <c r="LF35" s="75"/>
      <c r="LG35" s="75"/>
      <c r="LH35" s="75"/>
      <c r="LI35" s="75"/>
      <c r="LJ35" s="75"/>
      <c r="LK35" s="75"/>
      <c r="LL35" s="75"/>
      <c r="LM35" s="75"/>
      <c r="LN35" s="75"/>
      <c r="LO35" s="75"/>
      <c r="LP35" s="75"/>
      <c r="LQ35" s="75"/>
      <c r="LR35" s="75"/>
      <c r="LS35" s="75"/>
      <c r="LT35" s="75"/>
      <c r="LU35" s="75"/>
      <c r="LV35" s="75"/>
      <c r="LW35" s="75"/>
      <c r="LX35" s="75"/>
      <c r="LY35" s="75"/>
      <c r="LZ35" s="75"/>
      <c r="MA35" s="75"/>
      <c r="MB35" s="75"/>
      <c r="MC35" s="75"/>
      <c r="MD35" s="75"/>
      <c r="ME35" s="75"/>
      <c r="MF35" s="75"/>
      <c r="MG35" s="75"/>
      <c r="MH35" s="75"/>
      <c r="MI35" s="75"/>
      <c r="MJ35" s="75"/>
      <c r="MK35" s="75"/>
      <c r="ML35" s="75"/>
      <c r="MM35" s="75"/>
      <c r="MN35" s="75"/>
      <c r="MO35" s="75"/>
      <c r="MP35" s="75"/>
      <c r="MQ35" s="75"/>
      <c r="MR35" s="75"/>
      <c r="MS35" s="75"/>
      <c r="MT35" s="75"/>
      <c r="MU35" s="75"/>
      <c r="MV35" s="75"/>
      <c r="MW35" s="75"/>
      <c r="MX35" s="75"/>
      <c r="MY35" s="75"/>
      <c r="MZ35" s="75"/>
      <c r="NA35" s="75"/>
      <c r="NB35" s="75"/>
      <c r="NC35" s="75"/>
      <c r="ND35" s="75"/>
      <c r="NE35" s="75"/>
      <c r="NF35" s="75"/>
      <c r="NG35" s="75"/>
      <c r="NH35" s="75"/>
      <c r="NI35" s="75"/>
      <c r="NJ35" s="75"/>
      <c r="NK35" s="75"/>
      <c r="NL35" s="75"/>
      <c r="NM35" s="75"/>
      <c r="NN35" s="75"/>
      <c r="NO35" s="75"/>
      <c r="NP35" s="75"/>
      <c r="NQ35" s="75"/>
      <c r="NR35" s="75"/>
      <c r="NS35" s="75"/>
      <c r="NT35" s="75"/>
      <c r="NU35" s="75"/>
      <c r="NV35" s="75"/>
      <c r="NW35" s="75"/>
      <c r="NX35" s="75"/>
      <c r="NY35" s="75"/>
      <c r="NZ35" s="75"/>
      <c r="OA35" s="75"/>
      <c r="OB35" s="75"/>
      <c r="OC35" s="75"/>
      <c r="OD35" s="75"/>
      <c r="OE35" s="75"/>
      <c r="OF35" s="75"/>
      <c r="OG35" s="75"/>
      <c r="OH35" s="75"/>
      <c r="OI35" s="75"/>
      <c r="OJ35" s="75"/>
      <c r="OK35" s="75"/>
      <c r="OL35" s="75"/>
      <c r="OM35" s="75"/>
      <c r="ON35" s="75"/>
      <c r="OO35" s="75"/>
      <c r="OP35" s="75"/>
      <c r="OQ35" s="75"/>
      <c r="OR35" s="75"/>
      <c r="OS35" s="75"/>
      <c r="OT35" s="75"/>
      <c r="OU35" s="75"/>
      <c r="OV35" s="75"/>
      <c r="OW35" s="75"/>
      <c r="OX35" s="75"/>
      <c r="OY35" s="75"/>
      <c r="OZ35" s="75"/>
      <c r="PA35" s="75"/>
      <c r="PB35" s="75"/>
      <c r="PC35" s="75"/>
      <c r="PD35" s="75"/>
      <c r="PE35" s="75"/>
      <c r="PF35" s="75"/>
      <c r="PG35" s="75"/>
      <c r="PH35" s="75"/>
      <c r="PI35" s="75"/>
      <c r="PJ35" s="75"/>
      <c r="PK35" s="75"/>
      <c r="PL35" s="75"/>
      <c r="PM35" s="75"/>
      <c r="PN35" s="75"/>
      <c r="PO35" s="75"/>
      <c r="PP35" s="75"/>
      <c r="PQ35" s="75"/>
      <c r="PR35" s="75"/>
      <c r="PS35" s="75"/>
      <c r="PT35" s="75"/>
      <c r="PU35" s="75"/>
      <c r="PV35" s="75"/>
      <c r="PW35" s="75"/>
      <c r="PX35" s="75"/>
      <c r="PY35" s="75"/>
      <c r="PZ35" s="75"/>
      <c r="QA35" s="75"/>
      <c r="QB35" s="75"/>
      <c r="QC35" s="75"/>
      <c r="QD35" s="75"/>
      <c r="QE35" s="75"/>
      <c r="QF35" s="75"/>
      <c r="QG35" s="75"/>
      <c r="QH35" s="75"/>
      <c r="QI35" s="75"/>
      <c r="QJ35" s="75"/>
      <c r="QK35" s="75"/>
      <c r="QL35" s="75"/>
      <c r="QM35" s="75"/>
      <c r="QN35" s="75"/>
      <c r="QO35" s="75"/>
      <c r="QP35" s="75"/>
      <c r="QQ35" s="75"/>
      <c r="QR35" s="75"/>
      <c r="QS35" s="75"/>
      <c r="QT35" s="75"/>
      <c r="QU35" s="75"/>
      <c r="QV35" s="75"/>
      <c r="QW35" s="75"/>
      <c r="QX35" s="75"/>
      <c r="QY35" s="75"/>
      <c r="QZ35" s="75"/>
      <c r="RA35" s="75"/>
      <c r="RB35" s="75"/>
      <c r="RC35" s="75"/>
      <c r="RD35" s="75"/>
      <c r="RE35" s="75"/>
      <c r="RF35" s="75"/>
      <c r="RG35" s="75"/>
      <c r="RH35" s="75"/>
      <c r="RI35" s="75"/>
      <c r="RJ35" s="75"/>
      <c r="RK35" s="75"/>
      <c r="RL35" s="75"/>
      <c r="RM35" s="75"/>
      <c r="RN35" s="75"/>
      <c r="RO35" s="75"/>
      <c r="RP35" s="75"/>
      <c r="RQ35" s="75"/>
      <c r="RR35" s="75"/>
      <c r="RS35" s="75"/>
      <c r="RT35" s="75"/>
      <c r="RU35" s="75"/>
      <c r="RV35" s="75"/>
      <c r="RW35" s="75"/>
      <c r="RX35" s="75"/>
      <c r="RY35" s="75"/>
      <c r="RZ35" s="75"/>
      <c r="SA35" s="75"/>
      <c r="SB35" s="75"/>
      <c r="SC35" s="75"/>
      <c r="SD35" s="75"/>
      <c r="SE35" s="75"/>
      <c r="SF35" s="75"/>
      <c r="SG35" s="75"/>
      <c r="SH35" s="75"/>
      <c r="SI35" s="75"/>
      <c r="SJ35" s="75"/>
      <c r="SK35" s="75"/>
      <c r="SL35" s="75"/>
      <c r="SM35" s="75"/>
      <c r="SN35" s="75"/>
      <c r="SO35" s="75"/>
      <c r="SP35" s="75"/>
      <c r="SQ35" s="75"/>
      <c r="SR35" s="75"/>
      <c r="SS35" s="75"/>
      <c r="ST35" s="75"/>
      <c r="SU35" s="75"/>
      <c r="SV35" s="75"/>
      <c r="SW35" s="75"/>
      <c r="SX35" s="75"/>
      <c r="SY35" s="75"/>
      <c r="SZ35" s="75"/>
      <c r="TA35" s="75"/>
      <c r="TB35" s="75"/>
      <c r="TC35" s="75"/>
      <c r="TD35" s="75"/>
      <c r="TE35" s="75"/>
      <c r="TF35" s="75"/>
      <c r="TG35" s="75"/>
      <c r="TH35" s="75"/>
      <c r="TI35" s="75"/>
      <c r="TJ35" s="75"/>
      <c r="TK35" s="75"/>
      <c r="TL35" s="75"/>
      <c r="TM35" s="75"/>
      <c r="TN35" s="75"/>
      <c r="TO35" s="75"/>
      <c r="TP35" s="75"/>
      <c r="TQ35" s="75"/>
      <c r="TR35" s="75"/>
      <c r="TS35" s="75"/>
      <c r="TT35" s="75"/>
      <c r="TU35" s="75"/>
      <c r="TV35" s="75"/>
      <c r="TW35" s="75"/>
      <c r="TX35" s="75"/>
      <c r="TY35" s="75"/>
      <c r="TZ35" s="75"/>
      <c r="UA35" s="75"/>
      <c r="UB35" s="75"/>
      <c r="UC35" s="75"/>
      <c r="UD35" s="75"/>
      <c r="UE35" s="75"/>
      <c r="UF35" s="75"/>
      <c r="UG35" s="75"/>
      <c r="UH35" s="75"/>
      <c r="UI35" s="75"/>
      <c r="UJ35" s="75"/>
      <c r="UK35" s="75"/>
      <c r="UL35" s="75"/>
      <c r="UM35" s="75"/>
      <c r="UN35" s="75"/>
      <c r="UO35" s="75"/>
      <c r="UP35" s="75"/>
      <c r="UQ35" s="75"/>
      <c r="UR35" s="75"/>
      <c r="US35" s="75"/>
      <c r="UT35" s="75"/>
      <c r="UU35" s="75"/>
      <c r="UV35" s="75"/>
      <c r="UW35" s="75"/>
      <c r="UX35" s="75"/>
      <c r="UY35" s="75"/>
      <c r="UZ35" s="75"/>
      <c r="VA35" s="75"/>
      <c r="VB35" s="75"/>
      <c r="VC35" s="75"/>
      <c r="VD35" s="75"/>
      <c r="VE35" s="75"/>
      <c r="VF35" s="75"/>
      <c r="VG35" s="75"/>
      <c r="VH35" s="75"/>
      <c r="VI35" s="75"/>
      <c r="VJ35" s="75"/>
      <c r="VK35" s="75"/>
      <c r="VL35" s="75"/>
      <c r="VM35" s="75"/>
      <c r="VN35" s="75"/>
      <c r="VO35" s="75"/>
      <c r="VP35" s="75"/>
      <c r="VQ35" s="75"/>
      <c r="VR35" s="75"/>
      <c r="VS35" s="75"/>
      <c r="VT35" s="75"/>
      <c r="VU35" s="75"/>
      <c r="VV35" s="75"/>
      <c r="VW35" s="75"/>
      <c r="VX35" s="75"/>
      <c r="VY35" s="75"/>
      <c r="VZ35" s="75"/>
      <c r="WA35" s="75"/>
      <c r="WB35" s="75"/>
      <c r="WC35" s="75"/>
      <c r="WD35" s="75"/>
      <c r="WE35" s="75"/>
      <c r="WF35" s="75"/>
      <c r="WG35" s="75"/>
      <c r="WH35" s="75"/>
      <c r="WI35" s="75"/>
      <c r="WJ35" s="75"/>
      <c r="WK35" s="75"/>
      <c r="WL35" s="75"/>
      <c r="WM35" s="75"/>
      <c r="WN35" s="75"/>
      <c r="WO35" s="75"/>
      <c r="WP35" s="304"/>
    </row>
    <row r="36" spans="1:614" s="66" customFormat="1" ht="14.4">
      <c r="A36" s="75"/>
      <c r="B36" s="1431" t="s">
        <v>1470</v>
      </c>
      <c r="C36" s="1394"/>
      <c r="D36" s="1395"/>
      <c r="E36" s="1376" t="s">
        <v>991</v>
      </c>
      <c r="F36" s="1376">
        <v>14</v>
      </c>
      <c r="G36" s="1286">
        <f t="shared" si="0"/>
        <v>1.6399083506380318E-2</v>
      </c>
      <c r="H36" s="1432" t="s">
        <v>29</v>
      </c>
      <c r="I36" s="1433">
        <v>105</v>
      </c>
      <c r="J36" s="1372">
        <v>84</v>
      </c>
      <c r="K36" s="1377">
        <v>50</v>
      </c>
      <c r="L36" s="1398">
        <v>313</v>
      </c>
      <c r="M36" s="1217">
        <f t="shared" si="9"/>
        <v>263</v>
      </c>
      <c r="N36" s="1216">
        <f t="shared" si="10"/>
        <v>8820</v>
      </c>
      <c r="O36" s="1217"/>
      <c r="P36" s="1221"/>
      <c r="Q36" s="1221"/>
      <c r="R36" s="1221"/>
      <c r="S36" s="1221">
        <f t="shared" si="6"/>
        <v>32865</v>
      </c>
      <c r="T36" s="1221"/>
      <c r="U36" s="1221"/>
      <c r="V36" s="1221"/>
      <c r="W36" s="1300">
        <v>11.262857142857143</v>
      </c>
      <c r="X36" s="1221"/>
      <c r="Y36" s="1221"/>
      <c r="Z36" s="1221">
        <f t="shared" si="1"/>
        <v>9863.9206929820466</v>
      </c>
      <c r="AA36" s="1218">
        <f t="shared" si="11"/>
        <v>0.735687553670473</v>
      </c>
      <c r="AB36" s="1221">
        <f t="shared" si="12"/>
        <v>6488.7642233735723</v>
      </c>
      <c r="AC36" s="1286"/>
      <c r="AD36" s="1326"/>
      <c r="AE36" s="75"/>
      <c r="AF36" s="75"/>
      <c r="AG36" s="73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5"/>
      <c r="CL36" s="75"/>
      <c r="CM36" s="75"/>
      <c r="CN36" s="75"/>
      <c r="CO36" s="75"/>
      <c r="CP36" s="75"/>
      <c r="CQ36" s="75"/>
      <c r="CR36" s="75"/>
      <c r="CS36" s="75"/>
      <c r="CT36" s="75"/>
      <c r="CU36" s="75"/>
      <c r="CV36" s="75"/>
      <c r="CW36" s="75"/>
      <c r="CX36" s="75"/>
      <c r="CY36" s="75"/>
      <c r="CZ36" s="75"/>
      <c r="DA36" s="75"/>
      <c r="DB36" s="75"/>
      <c r="DC36" s="75"/>
      <c r="DD36" s="75"/>
      <c r="DE36" s="75"/>
      <c r="DF36" s="75"/>
      <c r="DG36" s="75"/>
      <c r="DH36" s="75"/>
      <c r="DI36" s="75"/>
      <c r="DJ36" s="75"/>
      <c r="DK36" s="75"/>
      <c r="DL36" s="75"/>
      <c r="DM36" s="75"/>
      <c r="DN36" s="75"/>
      <c r="DO36" s="75"/>
      <c r="DP36" s="75"/>
      <c r="DQ36" s="75"/>
      <c r="DR36" s="75"/>
      <c r="DS36" s="75"/>
      <c r="DT36" s="75"/>
      <c r="DU36" s="75"/>
      <c r="DV36" s="75"/>
      <c r="DW36" s="75"/>
      <c r="DX36" s="75"/>
      <c r="DY36" s="75"/>
      <c r="DZ36" s="75"/>
      <c r="EA36" s="75"/>
      <c r="EB36" s="75"/>
      <c r="EC36" s="75"/>
      <c r="ED36" s="75"/>
      <c r="EE36" s="75"/>
      <c r="EF36" s="75"/>
      <c r="EG36" s="75"/>
      <c r="EH36" s="75"/>
      <c r="EI36" s="75"/>
      <c r="EJ36" s="75"/>
      <c r="EK36" s="75"/>
      <c r="EL36" s="75"/>
      <c r="EM36" s="75"/>
      <c r="EN36" s="75"/>
      <c r="EO36" s="75"/>
      <c r="EP36" s="75"/>
      <c r="EQ36" s="75"/>
      <c r="ER36" s="75"/>
      <c r="ES36" s="75"/>
      <c r="ET36" s="75"/>
      <c r="EU36" s="75"/>
      <c r="EV36" s="75"/>
      <c r="EW36" s="75"/>
      <c r="EX36" s="75"/>
      <c r="EY36" s="75"/>
      <c r="EZ36" s="75"/>
      <c r="FA36" s="75"/>
      <c r="FB36" s="75"/>
      <c r="FC36" s="75"/>
      <c r="FD36" s="75"/>
      <c r="FE36" s="75"/>
      <c r="FF36" s="75"/>
      <c r="FG36" s="75"/>
      <c r="FH36" s="75"/>
      <c r="FI36" s="75"/>
      <c r="FJ36" s="75"/>
      <c r="FK36" s="75"/>
      <c r="FL36" s="75"/>
      <c r="FM36" s="75"/>
      <c r="FN36" s="75"/>
      <c r="FO36" s="75"/>
      <c r="FP36" s="75"/>
      <c r="FQ36" s="75"/>
      <c r="FR36" s="75"/>
      <c r="FS36" s="75"/>
      <c r="FT36" s="75"/>
      <c r="FU36" s="75"/>
      <c r="FV36" s="75"/>
      <c r="FW36" s="75"/>
      <c r="FX36" s="75"/>
      <c r="FY36" s="75"/>
      <c r="FZ36" s="75"/>
      <c r="GA36" s="75"/>
      <c r="GB36" s="75"/>
      <c r="GC36" s="75"/>
      <c r="GD36" s="75"/>
      <c r="GE36" s="75"/>
      <c r="GF36" s="75"/>
      <c r="GG36" s="75"/>
      <c r="GH36" s="75"/>
      <c r="GI36" s="75"/>
      <c r="GJ36" s="75"/>
      <c r="GK36" s="75"/>
      <c r="GL36" s="75"/>
      <c r="GM36" s="75"/>
      <c r="GN36" s="75"/>
      <c r="GO36" s="75"/>
      <c r="GP36" s="75"/>
      <c r="GQ36" s="75"/>
      <c r="GR36" s="75"/>
      <c r="GS36" s="75"/>
      <c r="GT36" s="75"/>
      <c r="GU36" s="75"/>
      <c r="GV36" s="75"/>
      <c r="GW36" s="75"/>
      <c r="GX36" s="75"/>
      <c r="GY36" s="75"/>
      <c r="GZ36" s="75"/>
      <c r="HA36" s="75"/>
      <c r="HB36" s="75"/>
      <c r="HC36" s="75"/>
      <c r="HD36" s="75"/>
      <c r="HE36" s="75"/>
      <c r="HF36" s="75"/>
      <c r="HG36" s="75"/>
      <c r="HH36" s="75"/>
      <c r="HI36" s="75"/>
      <c r="HJ36" s="75"/>
      <c r="HK36" s="75"/>
      <c r="HL36" s="75"/>
      <c r="HM36" s="75"/>
      <c r="HN36" s="75"/>
      <c r="HO36" s="75"/>
      <c r="HP36" s="75"/>
      <c r="HQ36" s="75"/>
      <c r="HR36" s="75"/>
      <c r="HS36" s="75"/>
      <c r="HT36" s="75"/>
      <c r="HU36" s="75"/>
      <c r="HV36" s="75"/>
      <c r="HW36" s="75"/>
      <c r="HX36" s="75"/>
      <c r="HY36" s="75"/>
      <c r="HZ36" s="75"/>
      <c r="IA36" s="75"/>
      <c r="IB36" s="75"/>
      <c r="IC36" s="75"/>
      <c r="ID36" s="75"/>
      <c r="IE36" s="75"/>
      <c r="IF36" s="75"/>
      <c r="IG36" s="75"/>
      <c r="IH36" s="75"/>
      <c r="II36" s="75"/>
      <c r="IJ36" s="75"/>
      <c r="IK36" s="75"/>
      <c r="IL36" s="75"/>
      <c r="IM36" s="75"/>
      <c r="IN36" s="75"/>
      <c r="IO36" s="75"/>
      <c r="IP36" s="75"/>
      <c r="IQ36" s="75"/>
      <c r="IR36" s="75"/>
      <c r="IS36" s="75"/>
      <c r="IT36" s="75"/>
      <c r="IU36" s="75"/>
      <c r="IV36" s="75"/>
      <c r="IW36" s="75"/>
      <c r="IX36" s="75"/>
      <c r="IY36" s="75"/>
      <c r="IZ36" s="75"/>
      <c r="JA36" s="75"/>
      <c r="JB36" s="75"/>
      <c r="JC36" s="75"/>
      <c r="JD36" s="75"/>
      <c r="JE36" s="75"/>
      <c r="JF36" s="75"/>
      <c r="JG36" s="75"/>
      <c r="JH36" s="75"/>
      <c r="JI36" s="75"/>
      <c r="JJ36" s="75"/>
      <c r="JK36" s="75"/>
      <c r="JL36" s="75"/>
      <c r="JM36" s="75"/>
      <c r="JN36" s="75"/>
      <c r="JO36" s="75"/>
      <c r="JP36" s="75"/>
      <c r="JQ36" s="75"/>
      <c r="JR36" s="75"/>
      <c r="JS36" s="75"/>
      <c r="JT36" s="75"/>
      <c r="JU36" s="75"/>
      <c r="JV36" s="75"/>
      <c r="JW36" s="75"/>
      <c r="JX36" s="75"/>
      <c r="JY36" s="75"/>
      <c r="JZ36" s="75"/>
      <c r="KA36" s="75"/>
      <c r="KB36" s="75"/>
      <c r="KC36" s="75"/>
      <c r="KD36" s="75"/>
      <c r="KE36" s="75"/>
      <c r="KF36" s="75"/>
      <c r="KG36" s="75"/>
      <c r="KH36" s="75"/>
      <c r="KI36" s="75"/>
      <c r="KJ36" s="75"/>
      <c r="KK36" s="75"/>
      <c r="KL36" s="75"/>
      <c r="KM36" s="75"/>
      <c r="KN36" s="75"/>
      <c r="KO36" s="75"/>
      <c r="KP36" s="75"/>
      <c r="KQ36" s="75"/>
      <c r="KR36" s="75"/>
      <c r="KS36" s="75"/>
      <c r="KT36" s="75"/>
      <c r="KU36" s="75"/>
      <c r="KV36" s="75"/>
      <c r="KW36" s="75"/>
      <c r="KX36" s="75"/>
      <c r="KY36" s="75"/>
      <c r="KZ36" s="75"/>
      <c r="LA36" s="75"/>
      <c r="LB36" s="75"/>
      <c r="LC36" s="75"/>
      <c r="LD36" s="75"/>
      <c r="LE36" s="75"/>
      <c r="LF36" s="75"/>
      <c r="LG36" s="75"/>
      <c r="LH36" s="75"/>
      <c r="LI36" s="75"/>
      <c r="LJ36" s="75"/>
      <c r="LK36" s="75"/>
      <c r="LL36" s="75"/>
      <c r="LM36" s="75"/>
      <c r="LN36" s="75"/>
      <c r="LO36" s="75"/>
      <c r="LP36" s="75"/>
      <c r="LQ36" s="75"/>
      <c r="LR36" s="75"/>
      <c r="LS36" s="75"/>
      <c r="LT36" s="75"/>
      <c r="LU36" s="75"/>
      <c r="LV36" s="75"/>
      <c r="LW36" s="75"/>
      <c r="LX36" s="75"/>
      <c r="LY36" s="75"/>
      <c r="LZ36" s="75"/>
      <c r="MA36" s="75"/>
      <c r="MB36" s="75"/>
      <c r="MC36" s="75"/>
      <c r="MD36" s="75"/>
      <c r="ME36" s="75"/>
      <c r="MF36" s="75"/>
      <c r="MG36" s="75"/>
      <c r="MH36" s="75"/>
      <c r="MI36" s="75"/>
      <c r="MJ36" s="75"/>
      <c r="MK36" s="75"/>
      <c r="ML36" s="75"/>
      <c r="MM36" s="75"/>
      <c r="MN36" s="75"/>
      <c r="MO36" s="75"/>
      <c r="MP36" s="75"/>
      <c r="MQ36" s="75"/>
      <c r="MR36" s="75"/>
      <c r="MS36" s="75"/>
      <c r="MT36" s="75"/>
      <c r="MU36" s="75"/>
      <c r="MV36" s="75"/>
      <c r="MW36" s="75"/>
      <c r="MX36" s="75"/>
      <c r="MY36" s="75"/>
      <c r="MZ36" s="75"/>
      <c r="NA36" s="75"/>
      <c r="NB36" s="75"/>
      <c r="NC36" s="75"/>
      <c r="ND36" s="75"/>
      <c r="NE36" s="75"/>
      <c r="NF36" s="75"/>
      <c r="NG36" s="75"/>
      <c r="NH36" s="75"/>
      <c r="NI36" s="75"/>
      <c r="NJ36" s="75"/>
      <c r="NK36" s="75"/>
      <c r="NL36" s="75"/>
      <c r="NM36" s="75"/>
      <c r="NN36" s="75"/>
      <c r="NO36" s="75"/>
      <c r="NP36" s="75"/>
      <c r="NQ36" s="75"/>
      <c r="NR36" s="75"/>
      <c r="NS36" s="75"/>
      <c r="NT36" s="75"/>
      <c r="NU36" s="75"/>
      <c r="NV36" s="75"/>
      <c r="NW36" s="75"/>
      <c r="NX36" s="75"/>
      <c r="NY36" s="75"/>
      <c r="NZ36" s="75"/>
      <c r="OA36" s="75"/>
      <c r="OB36" s="75"/>
      <c r="OC36" s="75"/>
      <c r="OD36" s="75"/>
      <c r="OE36" s="75"/>
      <c r="OF36" s="75"/>
      <c r="OG36" s="75"/>
      <c r="OH36" s="75"/>
      <c r="OI36" s="75"/>
      <c r="OJ36" s="75"/>
      <c r="OK36" s="75"/>
      <c r="OL36" s="75"/>
      <c r="OM36" s="75"/>
      <c r="ON36" s="75"/>
      <c r="OO36" s="75"/>
      <c r="OP36" s="75"/>
      <c r="OQ36" s="75"/>
      <c r="OR36" s="75"/>
      <c r="OS36" s="75"/>
      <c r="OT36" s="75"/>
      <c r="OU36" s="75"/>
      <c r="OV36" s="75"/>
      <c r="OW36" s="75"/>
      <c r="OX36" s="75"/>
      <c r="OY36" s="75"/>
      <c r="OZ36" s="75"/>
      <c r="PA36" s="75"/>
      <c r="PB36" s="75"/>
      <c r="PC36" s="75"/>
      <c r="PD36" s="75"/>
      <c r="PE36" s="75"/>
      <c r="PF36" s="75"/>
      <c r="PG36" s="75"/>
      <c r="PH36" s="75"/>
      <c r="PI36" s="75"/>
      <c r="PJ36" s="75"/>
      <c r="PK36" s="75"/>
      <c r="PL36" s="75"/>
      <c r="PM36" s="75"/>
      <c r="PN36" s="75"/>
      <c r="PO36" s="75"/>
      <c r="PP36" s="75"/>
      <c r="PQ36" s="75"/>
      <c r="PR36" s="75"/>
      <c r="PS36" s="75"/>
      <c r="PT36" s="75"/>
      <c r="PU36" s="75"/>
      <c r="PV36" s="75"/>
      <c r="PW36" s="75"/>
      <c r="PX36" s="75"/>
      <c r="PY36" s="75"/>
      <c r="PZ36" s="75"/>
      <c r="QA36" s="75"/>
      <c r="QB36" s="75"/>
      <c r="QC36" s="75"/>
      <c r="QD36" s="75"/>
      <c r="QE36" s="75"/>
      <c r="QF36" s="75"/>
      <c r="QG36" s="75"/>
      <c r="QH36" s="75"/>
      <c r="QI36" s="75"/>
      <c r="QJ36" s="75"/>
      <c r="QK36" s="75"/>
      <c r="QL36" s="75"/>
      <c r="QM36" s="75"/>
      <c r="QN36" s="75"/>
      <c r="QO36" s="75"/>
      <c r="QP36" s="75"/>
      <c r="QQ36" s="75"/>
      <c r="QR36" s="75"/>
      <c r="QS36" s="75"/>
      <c r="QT36" s="75"/>
      <c r="QU36" s="75"/>
      <c r="QV36" s="75"/>
      <c r="QW36" s="75"/>
      <c r="QX36" s="75"/>
      <c r="QY36" s="75"/>
      <c r="QZ36" s="75"/>
      <c r="RA36" s="75"/>
      <c r="RB36" s="75"/>
      <c r="RC36" s="75"/>
      <c r="RD36" s="75"/>
      <c r="RE36" s="75"/>
      <c r="RF36" s="75"/>
      <c r="RG36" s="75"/>
      <c r="RH36" s="75"/>
      <c r="RI36" s="75"/>
      <c r="RJ36" s="75"/>
      <c r="RK36" s="75"/>
      <c r="RL36" s="75"/>
      <c r="RM36" s="75"/>
      <c r="RN36" s="75"/>
      <c r="RO36" s="75"/>
      <c r="RP36" s="75"/>
      <c r="RQ36" s="75"/>
      <c r="RR36" s="75"/>
      <c r="RS36" s="75"/>
      <c r="RT36" s="75"/>
      <c r="RU36" s="75"/>
      <c r="RV36" s="75"/>
      <c r="RW36" s="75"/>
      <c r="RX36" s="75"/>
      <c r="RY36" s="75"/>
      <c r="RZ36" s="75"/>
      <c r="SA36" s="75"/>
      <c r="SB36" s="75"/>
      <c r="SC36" s="75"/>
      <c r="SD36" s="75"/>
      <c r="SE36" s="75"/>
      <c r="SF36" s="75"/>
      <c r="SG36" s="75"/>
      <c r="SH36" s="75"/>
      <c r="SI36" s="75"/>
      <c r="SJ36" s="75"/>
      <c r="SK36" s="75"/>
      <c r="SL36" s="75"/>
      <c r="SM36" s="75"/>
      <c r="SN36" s="75"/>
      <c r="SO36" s="75"/>
      <c r="SP36" s="75"/>
      <c r="SQ36" s="75"/>
      <c r="SR36" s="75"/>
      <c r="SS36" s="75"/>
      <c r="ST36" s="75"/>
      <c r="SU36" s="75"/>
      <c r="SV36" s="75"/>
      <c r="SW36" s="75"/>
      <c r="SX36" s="75"/>
      <c r="SY36" s="75"/>
      <c r="SZ36" s="75"/>
      <c r="TA36" s="75"/>
      <c r="TB36" s="75"/>
      <c r="TC36" s="75"/>
      <c r="TD36" s="75"/>
      <c r="TE36" s="75"/>
      <c r="TF36" s="75"/>
      <c r="TG36" s="75"/>
      <c r="TH36" s="75"/>
      <c r="TI36" s="75"/>
      <c r="TJ36" s="75"/>
      <c r="TK36" s="75"/>
      <c r="TL36" s="75"/>
      <c r="TM36" s="75"/>
      <c r="TN36" s="75"/>
      <c r="TO36" s="75"/>
      <c r="TP36" s="75"/>
      <c r="TQ36" s="75"/>
      <c r="TR36" s="75"/>
      <c r="TS36" s="75"/>
      <c r="TT36" s="75"/>
      <c r="TU36" s="75"/>
      <c r="TV36" s="75"/>
      <c r="TW36" s="75"/>
      <c r="TX36" s="75"/>
      <c r="TY36" s="75"/>
      <c r="TZ36" s="75"/>
      <c r="UA36" s="75"/>
      <c r="UB36" s="75"/>
      <c r="UC36" s="75"/>
      <c r="UD36" s="75"/>
      <c r="UE36" s="75"/>
      <c r="UF36" s="75"/>
      <c r="UG36" s="75"/>
      <c r="UH36" s="75"/>
      <c r="UI36" s="75"/>
      <c r="UJ36" s="75"/>
      <c r="UK36" s="75"/>
      <c r="UL36" s="75"/>
      <c r="UM36" s="75"/>
      <c r="UN36" s="75"/>
      <c r="UO36" s="75"/>
      <c r="UP36" s="75"/>
      <c r="UQ36" s="75"/>
      <c r="UR36" s="75"/>
      <c r="US36" s="75"/>
      <c r="UT36" s="75"/>
      <c r="UU36" s="75"/>
      <c r="UV36" s="75"/>
      <c r="UW36" s="75"/>
      <c r="UX36" s="75"/>
      <c r="UY36" s="75"/>
      <c r="UZ36" s="75"/>
      <c r="VA36" s="75"/>
      <c r="VB36" s="75"/>
      <c r="VC36" s="75"/>
      <c r="VD36" s="75"/>
      <c r="VE36" s="75"/>
      <c r="VF36" s="75"/>
      <c r="VG36" s="75"/>
      <c r="VH36" s="75"/>
      <c r="VI36" s="75"/>
      <c r="VJ36" s="75"/>
      <c r="VK36" s="75"/>
      <c r="VL36" s="75"/>
      <c r="VM36" s="75"/>
      <c r="VN36" s="75"/>
      <c r="VO36" s="75"/>
      <c r="VP36" s="75"/>
      <c r="VQ36" s="75"/>
      <c r="VR36" s="75"/>
      <c r="VS36" s="75"/>
      <c r="VT36" s="75"/>
      <c r="VU36" s="75"/>
      <c r="VV36" s="75"/>
      <c r="VW36" s="75"/>
      <c r="VX36" s="75"/>
      <c r="VY36" s="75"/>
      <c r="VZ36" s="75"/>
      <c r="WA36" s="75"/>
      <c r="WB36" s="75"/>
      <c r="WC36" s="75"/>
      <c r="WD36" s="75"/>
      <c r="WE36" s="75"/>
      <c r="WF36" s="75"/>
      <c r="WG36" s="75"/>
      <c r="WH36" s="75"/>
      <c r="WI36" s="75"/>
      <c r="WJ36" s="75"/>
      <c r="WK36" s="75"/>
      <c r="WL36" s="75"/>
      <c r="WM36" s="75"/>
      <c r="WN36" s="75"/>
      <c r="WO36" s="75"/>
      <c r="WP36" s="304"/>
    </row>
    <row r="37" spans="1:614" s="66" customFormat="1" ht="14.4">
      <c r="A37" s="75"/>
      <c r="B37" s="1431" t="s">
        <v>1471</v>
      </c>
      <c r="C37" s="1394"/>
      <c r="D37" s="1395"/>
      <c r="E37" s="1376" t="s">
        <v>992</v>
      </c>
      <c r="F37" s="1376">
        <v>14</v>
      </c>
      <c r="G37" s="1286">
        <f t="shared" si="0"/>
        <v>0.41607933165814065</v>
      </c>
      <c r="H37" s="1432" t="s">
        <v>29</v>
      </c>
      <c r="I37" s="1433">
        <v>1482</v>
      </c>
      <c r="J37" s="1372">
        <v>151</v>
      </c>
      <c r="K37" s="1377">
        <v>50</v>
      </c>
      <c r="L37" s="1398">
        <v>313</v>
      </c>
      <c r="M37" s="1217">
        <f t="shared" si="9"/>
        <v>263</v>
      </c>
      <c r="N37" s="1216">
        <f t="shared" si="10"/>
        <v>223782</v>
      </c>
      <c r="O37" s="1217"/>
      <c r="P37" s="1221"/>
      <c r="Q37" s="1221"/>
      <c r="R37" s="1221"/>
      <c r="S37" s="1221">
        <f t="shared" si="6"/>
        <v>463866</v>
      </c>
      <c r="T37" s="1221"/>
      <c r="U37" s="1221"/>
      <c r="V37" s="1221"/>
      <c r="W37" s="1300">
        <v>11.262857142857143</v>
      </c>
      <c r="X37" s="1221"/>
      <c r="Y37" s="1221"/>
      <c r="Z37" s="1221">
        <f t="shared" si="1"/>
        <v>139222.19492380373</v>
      </c>
      <c r="AA37" s="1218">
        <f t="shared" si="11"/>
        <v>0.735687553670473</v>
      </c>
      <c r="AB37" s="1221">
        <f t="shared" si="12"/>
        <v>164633.63213548579</v>
      </c>
      <c r="AC37" s="1286"/>
      <c r="AD37" s="1326"/>
      <c r="AE37" s="75"/>
      <c r="AF37" s="75"/>
      <c r="AG37" s="73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/>
      <c r="CK37" s="75"/>
      <c r="CL37" s="75"/>
      <c r="CM37" s="75"/>
      <c r="CN37" s="75"/>
      <c r="CO37" s="75"/>
      <c r="CP37" s="75"/>
      <c r="CQ37" s="75"/>
      <c r="CR37" s="75"/>
      <c r="CS37" s="75"/>
      <c r="CT37" s="75"/>
      <c r="CU37" s="75"/>
      <c r="CV37" s="75"/>
      <c r="CW37" s="75"/>
      <c r="CX37" s="75"/>
      <c r="CY37" s="75"/>
      <c r="CZ37" s="75"/>
      <c r="DA37" s="75"/>
      <c r="DB37" s="75"/>
      <c r="DC37" s="75"/>
      <c r="DD37" s="75"/>
      <c r="DE37" s="75"/>
      <c r="DF37" s="75"/>
      <c r="DG37" s="75"/>
      <c r="DH37" s="75"/>
      <c r="DI37" s="75"/>
      <c r="DJ37" s="75"/>
      <c r="DK37" s="75"/>
      <c r="DL37" s="75"/>
      <c r="DM37" s="75"/>
      <c r="DN37" s="75"/>
      <c r="DO37" s="75"/>
      <c r="DP37" s="75"/>
      <c r="DQ37" s="75"/>
      <c r="DR37" s="75"/>
      <c r="DS37" s="75"/>
      <c r="DT37" s="75"/>
      <c r="DU37" s="75"/>
      <c r="DV37" s="75"/>
      <c r="DW37" s="75"/>
      <c r="DX37" s="75"/>
      <c r="DY37" s="75"/>
      <c r="DZ37" s="75"/>
      <c r="EA37" s="75"/>
      <c r="EB37" s="75"/>
      <c r="EC37" s="75"/>
      <c r="ED37" s="75"/>
      <c r="EE37" s="75"/>
      <c r="EF37" s="75"/>
      <c r="EG37" s="75"/>
      <c r="EH37" s="75"/>
      <c r="EI37" s="75"/>
      <c r="EJ37" s="75"/>
      <c r="EK37" s="75"/>
      <c r="EL37" s="75"/>
      <c r="EM37" s="75"/>
      <c r="EN37" s="75"/>
      <c r="EO37" s="75"/>
      <c r="EP37" s="75"/>
      <c r="EQ37" s="75"/>
      <c r="ER37" s="75"/>
      <c r="ES37" s="75"/>
      <c r="ET37" s="75"/>
      <c r="EU37" s="75"/>
      <c r="EV37" s="75"/>
      <c r="EW37" s="75"/>
      <c r="EX37" s="75"/>
      <c r="EY37" s="75"/>
      <c r="EZ37" s="75"/>
      <c r="FA37" s="75"/>
      <c r="FB37" s="75"/>
      <c r="FC37" s="75"/>
      <c r="FD37" s="75"/>
      <c r="FE37" s="75"/>
      <c r="FF37" s="75"/>
      <c r="FG37" s="75"/>
      <c r="FH37" s="75"/>
      <c r="FI37" s="75"/>
      <c r="FJ37" s="75"/>
      <c r="FK37" s="75"/>
      <c r="FL37" s="75"/>
      <c r="FM37" s="75"/>
      <c r="FN37" s="75"/>
      <c r="FO37" s="75"/>
      <c r="FP37" s="75"/>
      <c r="FQ37" s="75"/>
      <c r="FR37" s="75"/>
      <c r="FS37" s="75"/>
      <c r="FT37" s="75"/>
      <c r="FU37" s="75"/>
      <c r="FV37" s="75"/>
      <c r="FW37" s="75"/>
      <c r="FX37" s="75"/>
      <c r="FY37" s="75"/>
      <c r="FZ37" s="75"/>
      <c r="GA37" s="75"/>
      <c r="GB37" s="75"/>
      <c r="GC37" s="75"/>
      <c r="GD37" s="75"/>
      <c r="GE37" s="75"/>
      <c r="GF37" s="75"/>
      <c r="GG37" s="75"/>
      <c r="GH37" s="75"/>
      <c r="GI37" s="75"/>
      <c r="GJ37" s="75"/>
      <c r="GK37" s="75"/>
      <c r="GL37" s="75"/>
      <c r="GM37" s="75"/>
      <c r="GN37" s="75"/>
      <c r="GO37" s="75"/>
      <c r="GP37" s="75"/>
      <c r="GQ37" s="75"/>
      <c r="GR37" s="75"/>
      <c r="GS37" s="75"/>
      <c r="GT37" s="75"/>
      <c r="GU37" s="75"/>
      <c r="GV37" s="75"/>
      <c r="GW37" s="75"/>
      <c r="GX37" s="75"/>
      <c r="GY37" s="75"/>
      <c r="GZ37" s="75"/>
      <c r="HA37" s="75"/>
      <c r="HB37" s="75"/>
      <c r="HC37" s="75"/>
      <c r="HD37" s="75"/>
      <c r="HE37" s="75"/>
      <c r="HF37" s="75"/>
      <c r="HG37" s="75"/>
      <c r="HH37" s="75"/>
      <c r="HI37" s="75"/>
      <c r="HJ37" s="75"/>
      <c r="HK37" s="75"/>
      <c r="HL37" s="75"/>
      <c r="HM37" s="75"/>
      <c r="HN37" s="75"/>
      <c r="HO37" s="75"/>
      <c r="HP37" s="75"/>
      <c r="HQ37" s="75"/>
      <c r="HR37" s="75"/>
      <c r="HS37" s="75"/>
      <c r="HT37" s="75"/>
      <c r="HU37" s="75"/>
      <c r="HV37" s="75"/>
      <c r="HW37" s="75"/>
      <c r="HX37" s="75"/>
      <c r="HY37" s="75"/>
      <c r="HZ37" s="75"/>
      <c r="IA37" s="75"/>
      <c r="IB37" s="75"/>
      <c r="IC37" s="75"/>
      <c r="ID37" s="75"/>
      <c r="IE37" s="75"/>
      <c r="IF37" s="75"/>
      <c r="IG37" s="75"/>
      <c r="IH37" s="75"/>
      <c r="II37" s="75"/>
      <c r="IJ37" s="75"/>
      <c r="IK37" s="75"/>
      <c r="IL37" s="75"/>
      <c r="IM37" s="75"/>
      <c r="IN37" s="75"/>
      <c r="IO37" s="75"/>
      <c r="IP37" s="75"/>
      <c r="IQ37" s="75"/>
      <c r="IR37" s="75"/>
      <c r="IS37" s="75"/>
      <c r="IT37" s="75"/>
      <c r="IU37" s="75"/>
      <c r="IV37" s="75"/>
      <c r="IW37" s="75"/>
      <c r="IX37" s="75"/>
      <c r="IY37" s="75"/>
      <c r="IZ37" s="75"/>
      <c r="JA37" s="75"/>
      <c r="JB37" s="75"/>
      <c r="JC37" s="75"/>
      <c r="JD37" s="75"/>
      <c r="JE37" s="75"/>
      <c r="JF37" s="75"/>
      <c r="JG37" s="75"/>
      <c r="JH37" s="75"/>
      <c r="JI37" s="75"/>
      <c r="JJ37" s="75"/>
      <c r="JK37" s="75"/>
      <c r="JL37" s="75"/>
      <c r="JM37" s="75"/>
      <c r="JN37" s="75"/>
      <c r="JO37" s="75"/>
      <c r="JP37" s="75"/>
      <c r="JQ37" s="75"/>
      <c r="JR37" s="75"/>
      <c r="JS37" s="75"/>
      <c r="JT37" s="75"/>
      <c r="JU37" s="75"/>
      <c r="JV37" s="75"/>
      <c r="JW37" s="75"/>
      <c r="JX37" s="75"/>
      <c r="JY37" s="75"/>
      <c r="JZ37" s="75"/>
      <c r="KA37" s="75"/>
      <c r="KB37" s="75"/>
      <c r="KC37" s="75"/>
      <c r="KD37" s="75"/>
      <c r="KE37" s="75"/>
      <c r="KF37" s="75"/>
      <c r="KG37" s="75"/>
      <c r="KH37" s="75"/>
      <c r="KI37" s="75"/>
      <c r="KJ37" s="75"/>
      <c r="KK37" s="75"/>
      <c r="KL37" s="75"/>
      <c r="KM37" s="75"/>
      <c r="KN37" s="75"/>
      <c r="KO37" s="75"/>
      <c r="KP37" s="75"/>
      <c r="KQ37" s="75"/>
      <c r="KR37" s="75"/>
      <c r="KS37" s="75"/>
      <c r="KT37" s="75"/>
      <c r="KU37" s="75"/>
      <c r="KV37" s="75"/>
      <c r="KW37" s="75"/>
      <c r="KX37" s="75"/>
      <c r="KY37" s="75"/>
      <c r="KZ37" s="75"/>
      <c r="LA37" s="75"/>
      <c r="LB37" s="75"/>
      <c r="LC37" s="75"/>
      <c r="LD37" s="75"/>
      <c r="LE37" s="75"/>
      <c r="LF37" s="75"/>
      <c r="LG37" s="75"/>
      <c r="LH37" s="75"/>
      <c r="LI37" s="75"/>
      <c r="LJ37" s="75"/>
      <c r="LK37" s="75"/>
      <c r="LL37" s="75"/>
      <c r="LM37" s="75"/>
      <c r="LN37" s="75"/>
      <c r="LO37" s="75"/>
      <c r="LP37" s="75"/>
      <c r="LQ37" s="75"/>
      <c r="LR37" s="75"/>
      <c r="LS37" s="75"/>
      <c r="LT37" s="75"/>
      <c r="LU37" s="75"/>
      <c r="LV37" s="75"/>
      <c r="LW37" s="75"/>
      <c r="LX37" s="75"/>
      <c r="LY37" s="75"/>
      <c r="LZ37" s="75"/>
      <c r="MA37" s="75"/>
      <c r="MB37" s="75"/>
      <c r="MC37" s="75"/>
      <c r="MD37" s="75"/>
      <c r="ME37" s="75"/>
      <c r="MF37" s="75"/>
      <c r="MG37" s="75"/>
      <c r="MH37" s="75"/>
      <c r="MI37" s="75"/>
      <c r="MJ37" s="75"/>
      <c r="MK37" s="75"/>
      <c r="ML37" s="75"/>
      <c r="MM37" s="75"/>
      <c r="MN37" s="75"/>
      <c r="MO37" s="75"/>
      <c r="MP37" s="75"/>
      <c r="MQ37" s="75"/>
      <c r="MR37" s="75"/>
      <c r="MS37" s="75"/>
      <c r="MT37" s="75"/>
      <c r="MU37" s="75"/>
      <c r="MV37" s="75"/>
      <c r="MW37" s="75"/>
      <c r="MX37" s="75"/>
      <c r="MY37" s="75"/>
      <c r="MZ37" s="75"/>
      <c r="NA37" s="75"/>
      <c r="NB37" s="75"/>
      <c r="NC37" s="75"/>
      <c r="ND37" s="75"/>
      <c r="NE37" s="75"/>
      <c r="NF37" s="75"/>
      <c r="NG37" s="75"/>
      <c r="NH37" s="75"/>
      <c r="NI37" s="75"/>
      <c r="NJ37" s="75"/>
      <c r="NK37" s="75"/>
      <c r="NL37" s="75"/>
      <c r="NM37" s="75"/>
      <c r="NN37" s="75"/>
      <c r="NO37" s="75"/>
      <c r="NP37" s="75"/>
      <c r="NQ37" s="75"/>
      <c r="NR37" s="75"/>
      <c r="NS37" s="75"/>
      <c r="NT37" s="75"/>
      <c r="NU37" s="75"/>
      <c r="NV37" s="75"/>
      <c r="NW37" s="75"/>
      <c r="NX37" s="75"/>
      <c r="NY37" s="75"/>
      <c r="NZ37" s="75"/>
      <c r="OA37" s="75"/>
      <c r="OB37" s="75"/>
      <c r="OC37" s="75"/>
      <c r="OD37" s="75"/>
      <c r="OE37" s="75"/>
      <c r="OF37" s="75"/>
      <c r="OG37" s="75"/>
      <c r="OH37" s="75"/>
      <c r="OI37" s="75"/>
      <c r="OJ37" s="75"/>
      <c r="OK37" s="75"/>
      <c r="OL37" s="75"/>
      <c r="OM37" s="75"/>
      <c r="ON37" s="75"/>
      <c r="OO37" s="75"/>
      <c r="OP37" s="75"/>
      <c r="OQ37" s="75"/>
      <c r="OR37" s="75"/>
      <c r="OS37" s="75"/>
      <c r="OT37" s="75"/>
      <c r="OU37" s="75"/>
      <c r="OV37" s="75"/>
      <c r="OW37" s="75"/>
      <c r="OX37" s="75"/>
      <c r="OY37" s="75"/>
      <c r="OZ37" s="75"/>
      <c r="PA37" s="75"/>
      <c r="PB37" s="75"/>
      <c r="PC37" s="75"/>
      <c r="PD37" s="75"/>
      <c r="PE37" s="75"/>
      <c r="PF37" s="75"/>
      <c r="PG37" s="75"/>
      <c r="PH37" s="75"/>
      <c r="PI37" s="75"/>
      <c r="PJ37" s="75"/>
      <c r="PK37" s="75"/>
      <c r="PL37" s="75"/>
      <c r="PM37" s="75"/>
      <c r="PN37" s="75"/>
      <c r="PO37" s="75"/>
      <c r="PP37" s="75"/>
      <c r="PQ37" s="75"/>
      <c r="PR37" s="75"/>
      <c r="PS37" s="75"/>
      <c r="PT37" s="75"/>
      <c r="PU37" s="75"/>
      <c r="PV37" s="75"/>
      <c r="PW37" s="75"/>
      <c r="PX37" s="75"/>
      <c r="PY37" s="75"/>
      <c r="PZ37" s="75"/>
      <c r="QA37" s="75"/>
      <c r="QB37" s="75"/>
      <c r="QC37" s="75"/>
      <c r="QD37" s="75"/>
      <c r="QE37" s="75"/>
      <c r="QF37" s="75"/>
      <c r="QG37" s="75"/>
      <c r="QH37" s="75"/>
      <c r="QI37" s="75"/>
      <c r="QJ37" s="75"/>
      <c r="QK37" s="75"/>
      <c r="QL37" s="75"/>
      <c r="QM37" s="75"/>
      <c r="QN37" s="75"/>
      <c r="QO37" s="75"/>
      <c r="QP37" s="75"/>
      <c r="QQ37" s="75"/>
      <c r="QR37" s="75"/>
      <c r="QS37" s="75"/>
      <c r="QT37" s="75"/>
      <c r="QU37" s="75"/>
      <c r="QV37" s="75"/>
      <c r="QW37" s="75"/>
      <c r="QX37" s="75"/>
      <c r="QY37" s="75"/>
      <c r="QZ37" s="75"/>
      <c r="RA37" s="75"/>
      <c r="RB37" s="75"/>
      <c r="RC37" s="75"/>
      <c r="RD37" s="75"/>
      <c r="RE37" s="75"/>
      <c r="RF37" s="75"/>
      <c r="RG37" s="75"/>
      <c r="RH37" s="75"/>
      <c r="RI37" s="75"/>
      <c r="RJ37" s="75"/>
      <c r="RK37" s="75"/>
      <c r="RL37" s="75"/>
      <c r="RM37" s="75"/>
      <c r="RN37" s="75"/>
      <c r="RO37" s="75"/>
      <c r="RP37" s="75"/>
      <c r="RQ37" s="75"/>
      <c r="RR37" s="75"/>
      <c r="RS37" s="75"/>
      <c r="RT37" s="75"/>
      <c r="RU37" s="75"/>
      <c r="RV37" s="75"/>
      <c r="RW37" s="75"/>
      <c r="RX37" s="75"/>
      <c r="RY37" s="75"/>
      <c r="RZ37" s="75"/>
      <c r="SA37" s="75"/>
      <c r="SB37" s="75"/>
      <c r="SC37" s="75"/>
      <c r="SD37" s="75"/>
      <c r="SE37" s="75"/>
      <c r="SF37" s="75"/>
      <c r="SG37" s="75"/>
      <c r="SH37" s="75"/>
      <c r="SI37" s="75"/>
      <c r="SJ37" s="75"/>
      <c r="SK37" s="75"/>
      <c r="SL37" s="75"/>
      <c r="SM37" s="75"/>
      <c r="SN37" s="75"/>
      <c r="SO37" s="75"/>
      <c r="SP37" s="75"/>
      <c r="SQ37" s="75"/>
      <c r="SR37" s="75"/>
      <c r="SS37" s="75"/>
      <c r="ST37" s="75"/>
      <c r="SU37" s="75"/>
      <c r="SV37" s="75"/>
      <c r="SW37" s="75"/>
      <c r="SX37" s="75"/>
      <c r="SY37" s="75"/>
      <c r="SZ37" s="75"/>
      <c r="TA37" s="75"/>
      <c r="TB37" s="75"/>
      <c r="TC37" s="75"/>
      <c r="TD37" s="75"/>
      <c r="TE37" s="75"/>
      <c r="TF37" s="75"/>
      <c r="TG37" s="75"/>
      <c r="TH37" s="75"/>
      <c r="TI37" s="75"/>
      <c r="TJ37" s="75"/>
      <c r="TK37" s="75"/>
      <c r="TL37" s="75"/>
      <c r="TM37" s="75"/>
      <c r="TN37" s="75"/>
      <c r="TO37" s="75"/>
      <c r="TP37" s="75"/>
      <c r="TQ37" s="75"/>
      <c r="TR37" s="75"/>
      <c r="TS37" s="75"/>
      <c r="TT37" s="75"/>
      <c r="TU37" s="75"/>
      <c r="TV37" s="75"/>
      <c r="TW37" s="75"/>
      <c r="TX37" s="75"/>
      <c r="TY37" s="75"/>
      <c r="TZ37" s="75"/>
      <c r="UA37" s="75"/>
      <c r="UB37" s="75"/>
      <c r="UC37" s="75"/>
      <c r="UD37" s="75"/>
      <c r="UE37" s="75"/>
      <c r="UF37" s="75"/>
      <c r="UG37" s="75"/>
      <c r="UH37" s="75"/>
      <c r="UI37" s="75"/>
      <c r="UJ37" s="75"/>
      <c r="UK37" s="75"/>
      <c r="UL37" s="75"/>
      <c r="UM37" s="75"/>
      <c r="UN37" s="75"/>
      <c r="UO37" s="75"/>
      <c r="UP37" s="75"/>
      <c r="UQ37" s="75"/>
      <c r="UR37" s="75"/>
      <c r="US37" s="75"/>
      <c r="UT37" s="75"/>
      <c r="UU37" s="75"/>
      <c r="UV37" s="75"/>
      <c r="UW37" s="75"/>
      <c r="UX37" s="75"/>
      <c r="UY37" s="75"/>
      <c r="UZ37" s="75"/>
      <c r="VA37" s="75"/>
      <c r="VB37" s="75"/>
      <c r="VC37" s="75"/>
      <c r="VD37" s="75"/>
      <c r="VE37" s="75"/>
      <c r="VF37" s="75"/>
      <c r="VG37" s="75"/>
      <c r="VH37" s="75"/>
      <c r="VI37" s="75"/>
      <c r="VJ37" s="75"/>
      <c r="VK37" s="75"/>
      <c r="VL37" s="75"/>
      <c r="VM37" s="75"/>
      <c r="VN37" s="75"/>
      <c r="VO37" s="75"/>
      <c r="VP37" s="75"/>
      <c r="VQ37" s="75"/>
      <c r="VR37" s="75"/>
      <c r="VS37" s="75"/>
      <c r="VT37" s="75"/>
      <c r="VU37" s="75"/>
      <c r="VV37" s="75"/>
      <c r="VW37" s="75"/>
      <c r="VX37" s="75"/>
      <c r="VY37" s="75"/>
      <c r="VZ37" s="75"/>
      <c r="WA37" s="75"/>
      <c r="WB37" s="75"/>
      <c r="WC37" s="75"/>
      <c r="WD37" s="75"/>
      <c r="WE37" s="75"/>
      <c r="WF37" s="75"/>
      <c r="WG37" s="75"/>
      <c r="WH37" s="75"/>
      <c r="WI37" s="75"/>
      <c r="WJ37" s="75"/>
      <c r="WK37" s="75"/>
      <c r="WL37" s="75"/>
      <c r="WM37" s="75"/>
      <c r="WN37" s="75"/>
      <c r="WO37" s="75"/>
      <c r="WP37" s="304"/>
    </row>
    <row r="38" spans="1:614" s="66" customFormat="1" ht="14.4">
      <c r="A38" s="75"/>
      <c r="B38" s="1431" t="s">
        <v>1472</v>
      </c>
      <c r="C38" s="1394"/>
      <c r="D38" s="1395"/>
      <c r="E38" s="1376" t="s">
        <v>993</v>
      </c>
      <c r="F38" s="1376">
        <v>14</v>
      </c>
      <c r="G38" s="1286">
        <f t="shared" si="0"/>
        <v>1.7804719235498631E-2</v>
      </c>
      <c r="H38" s="1432" t="s">
        <v>29</v>
      </c>
      <c r="I38" s="1433">
        <v>399</v>
      </c>
      <c r="J38" s="1372">
        <v>24</v>
      </c>
      <c r="K38" s="1377">
        <v>50</v>
      </c>
      <c r="L38" s="1398">
        <v>313</v>
      </c>
      <c r="M38" s="1217">
        <f t="shared" si="9"/>
        <v>263</v>
      </c>
      <c r="N38" s="1216">
        <f t="shared" si="10"/>
        <v>9576</v>
      </c>
      <c r="O38" s="1217"/>
      <c r="P38" s="1221"/>
      <c r="Q38" s="1221"/>
      <c r="R38" s="1221"/>
      <c r="S38" s="1221">
        <f t="shared" si="6"/>
        <v>124887</v>
      </c>
      <c r="T38" s="1221"/>
      <c r="U38" s="1221"/>
      <c r="V38" s="1221"/>
      <c r="W38" s="1300">
        <v>11.262857142857143</v>
      </c>
      <c r="X38" s="1221"/>
      <c r="Y38" s="1221"/>
      <c r="Z38" s="1221">
        <f t="shared" si="1"/>
        <v>37482.898633331781</v>
      </c>
      <c r="AA38" s="1218">
        <f t="shared" si="11"/>
        <v>0.735687553670473</v>
      </c>
      <c r="AB38" s="1221">
        <f t="shared" si="12"/>
        <v>7044.9440139484495</v>
      </c>
      <c r="AC38" s="1286"/>
      <c r="AD38" s="1326"/>
      <c r="AE38" s="75"/>
      <c r="AF38" s="75"/>
      <c r="AG38" s="73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/>
      <c r="CK38" s="75"/>
      <c r="CL38" s="75"/>
      <c r="CM38" s="75"/>
      <c r="CN38" s="75"/>
      <c r="CO38" s="75"/>
      <c r="CP38" s="75"/>
      <c r="CQ38" s="75"/>
      <c r="CR38" s="75"/>
      <c r="CS38" s="75"/>
      <c r="CT38" s="75"/>
      <c r="CU38" s="75"/>
      <c r="CV38" s="75"/>
      <c r="CW38" s="75"/>
      <c r="CX38" s="75"/>
      <c r="CY38" s="75"/>
      <c r="CZ38" s="75"/>
      <c r="DA38" s="75"/>
      <c r="DB38" s="75"/>
      <c r="DC38" s="75"/>
      <c r="DD38" s="75"/>
      <c r="DE38" s="75"/>
      <c r="DF38" s="75"/>
      <c r="DG38" s="75"/>
      <c r="DH38" s="75"/>
      <c r="DI38" s="75"/>
      <c r="DJ38" s="75"/>
      <c r="DK38" s="75"/>
      <c r="DL38" s="75"/>
      <c r="DM38" s="75"/>
      <c r="DN38" s="75"/>
      <c r="DO38" s="75"/>
      <c r="DP38" s="75"/>
      <c r="DQ38" s="75"/>
      <c r="DR38" s="75"/>
      <c r="DS38" s="75"/>
      <c r="DT38" s="75"/>
      <c r="DU38" s="75"/>
      <c r="DV38" s="75"/>
      <c r="DW38" s="75"/>
      <c r="DX38" s="75"/>
      <c r="DY38" s="75"/>
      <c r="DZ38" s="75"/>
      <c r="EA38" s="75"/>
      <c r="EB38" s="75"/>
      <c r="EC38" s="75"/>
      <c r="ED38" s="75"/>
      <c r="EE38" s="75"/>
      <c r="EF38" s="75"/>
      <c r="EG38" s="75"/>
      <c r="EH38" s="75"/>
      <c r="EI38" s="75"/>
      <c r="EJ38" s="75"/>
      <c r="EK38" s="75"/>
      <c r="EL38" s="75"/>
      <c r="EM38" s="75"/>
      <c r="EN38" s="75"/>
      <c r="EO38" s="75"/>
      <c r="EP38" s="75"/>
      <c r="EQ38" s="75"/>
      <c r="ER38" s="75"/>
      <c r="ES38" s="75"/>
      <c r="ET38" s="75"/>
      <c r="EU38" s="75"/>
      <c r="EV38" s="75"/>
      <c r="EW38" s="75"/>
      <c r="EX38" s="75"/>
      <c r="EY38" s="75"/>
      <c r="EZ38" s="75"/>
      <c r="FA38" s="75"/>
      <c r="FB38" s="75"/>
      <c r="FC38" s="75"/>
      <c r="FD38" s="75"/>
      <c r="FE38" s="75"/>
      <c r="FF38" s="75"/>
      <c r="FG38" s="75"/>
      <c r="FH38" s="75"/>
      <c r="FI38" s="75"/>
      <c r="FJ38" s="75"/>
      <c r="FK38" s="75"/>
      <c r="FL38" s="75"/>
      <c r="FM38" s="75"/>
      <c r="FN38" s="75"/>
      <c r="FO38" s="75"/>
      <c r="FP38" s="75"/>
      <c r="FQ38" s="75"/>
      <c r="FR38" s="75"/>
      <c r="FS38" s="75"/>
      <c r="FT38" s="75"/>
      <c r="FU38" s="75"/>
      <c r="FV38" s="75"/>
      <c r="FW38" s="75"/>
      <c r="FX38" s="75"/>
      <c r="FY38" s="75"/>
      <c r="FZ38" s="75"/>
      <c r="GA38" s="75"/>
      <c r="GB38" s="75"/>
      <c r="GC38" s="75"/>
      <c r="GD38" s="75"/>
      <c r="GE38" s="75"/>
      <c r="GF38" s="75"/>
      <c r="GG38" s="75"/>
      <c r="GH38" s="75"/>
      <c r="GI38" s="75"/>
      <c r="GJ38" s="75"/>
      <c r="GK38" s="75"/>
      <c r="GL38" s="75"/>
      <c r="GM38" s="75"/>
      <c r="GN38" s="75"/>
      <c r="GO38" s="75"/>
      <c r="GP38" s="75"/>
      <c r="GQ38" s="75"/>
      <c r="GR38" s="75"/>
      <c r="GS38" s="75"/>
      <c r="GT38" s="75"/>
      <c r="GU38" s="75"/>
      <c r="GV38" s="75"/>
      <c r="GW38" s="75"/>
      <c r="GX38" s="75"/>
      <c r="GY38" s="75"/>
      <c r="GZ38" s="75"/>
      <c r="HA38" s="75"/>
      <c r="HB38" s="75"/>
      <c r="HC38" s="75"/>
      <c r="HD38" s="75"/>
      <c r="HE38" s="75"/>
      <c r="HF38" s="75"/>
      <c r="HG38" s="75"/>
      <c r="HH38" s="75"/>
      <c r="HI38" s="75"/>
      <c r="HJ38" s="75"/>
      <c r="HK38" s="75"/>
      <c r="HL38" s="75"/>
      <c r="HM38" s="75"/>
      <c r="HN38" s="75"/>
      <c r="HO38" s="75"/>
      <c r="HP38" s="75"/>
      <c r="HQ38" s="75"/>
      <c r="HR38" s="75"/>
      <c r="HS38" s="75"/>
      <c r="HT38" s="75"/>
      <c r="HU38" s="75"/>
      <c r="HV38" s="75"/>
      <c r="HW38" s="75"/>
      <c r="HX38" s="75"/>
      <c r="HY38" s="75"/>
      <c r="HZ38" s="75"/>
      <c r="IA38" s="75"/>
      <c r="IB38" s="75"/>
      <c r="IC38" s="75"/>
      <c r="ID38" s="75"/>
      <c r="IE38" s="75"/>
      <c r="IF38" s="75"/>
      <c r="IG38" s="75"/>
      <c r="IH38" s="75"/>
      <c r="II38" s="75"/>
      <c r="IJ38" s="75"/>
      <c r="IK38" s="75"/>
      <c r="IL38" s="75"/>
      <c r="IM38" s="75"/>
      <c r="IN38" s="75"/>
      <c r="IO38" s="75"/>
      <c r="IP38" s="75"/>
      <c r="IQ38" s="75"/>
      <c r="IR38" s="75"/>
      <c r="IS38" s="75"/>
      <c r="IT38" s="75"/>
      <c r="IU38" s="75"/>
      <c r="IV38" s="75"/>
      <c r="IW38" s="75"/>
      <c r="IX38" s="75"/>
      <c r="IY38" s="75"/>
      <c r="IZ38" s="75"/>
      <c r="JA38" s="75"/>
      <c r="JB38" s="75"/>
      <c r="JC38" s="75"/>
      <c r="JD38" s="75"/>
      <c r="JE38" s="75"/>
      <c r="JF38" s="75"/>
      <c r="JG38" s="75"/>
      <c r="JH38" s="75"/>
      <c r="JI38" s="75"/>
      <c r="JJ38" s="75"/>
      <c r="JK38" s="75"/>
      <c r="JL38" s="75"/>
      <c r="JM38" s="75"/>
      <c r="JN38" s="75"/>
      <c r="JO38" s="75"/>
      <c r="JP38" s="75"/>
      <c r="JQ38" s="75"/>
      <c r="JR38" s="75"/>
      <c r="JS38" s="75"/>
      <c r="JT38" s="75"/>
      <c r="JU38" s="75"/>
      <c r="JV38" s="75"/>
      <c r="JW38" s="75"/>
      <c r="JX38" s="75"/>
      <c r="JY38" s="75"/>
      <c r="JZ38" s="75"/>
      <c r="KA38" s="75"/>
      <c r="KB38" s="75"/>
      <c r="KC38" s="75"/>
      <c r="KD38" s="75"/>
      <c r="KE38" s="75"/>
      <c r="KF38" s="75"/>
      <c r="KG38" s="75"/>
      <c r="KH38" s="75"/>
      <c r="KI38" s="75"/>
      <c r="KJ38" s="75"/>
      <c r="KK38" s="75"/>
      <c r="KL38" s="75"/>
      <c r="KM38" s="75"/>
      <c r="KN38" s="75"/>
      <c r="KO38" s="75"/>
      <c r="KP38" s="75"/>
      <c r="KQ38" s="75"/>
      <c r="KR38" s="75"/>
      <c r="KS38" s="75"/>
      <c r="KT38" s="75"/>
      <c r="KU38" s="75"/>
      <c r="KV38" s="75"/>
      <c r="KW38" s="75"/>
      <c r="KX38" s="75"/>
      <c r="KY38" s="75"/>
      <c r="KZ38" s="75"/>
      <c r="LA38" s="75"/>
      <c r="LB38" s="75"/>
      <c r="LC38" s="75"/>
      <c r="LD38" s="75"/>
      <c r="LE38" s="75"/>
      <c r="LF38" s="75"/>
      <c r="LG38" s="75"/>
      <c r="LH38" s="75"/>
      <c r="LI38" s="75"/>
      <c r="LJ38" s="75"/>
      <c r="LK38" s="75"/>
      <c r="LL38" s="75"/>
      <c r="LM38" s="75"/>
      <c r="LN38" s="75"/>
      <c r="LO38" s="75"/>
      <c r="LP38" s="75"/>
      <c r="LQ38" s="75"/>
      <c r="LR38" s="75"/>
      <c r="LS38" s="75"/>
      <c r="LT38" s="75"/>
      <c r="LU38" s="75"/>
      <c r="LV38" s="75"/>
      <c r="LW38" s="75"/>
      <c r="LX38" s="75"/>
      <c r="LY38" s="75"/>
      <c r="LZ38" s="75"/>
      <c r="MA38" s="75"/>
      <c r="MB38" s="75"/>
      <c r="MC38" s="75"/>
      <c r="MD38" s="75"/>
      <c r="ME38" s="75"/>
      <c r="MF38" s="75"/>
      <c r="MG38" s="75"/>
      <c r="MH38" s="75"/>
      <c r="MI38" s="75"/>
      <c r="MJ38" s="75"/>
      <c r="MK38" s="75"/>
      <c r="ML38" s="75"/>
      <c r="MM38" s="75"/>
      <c r="MN38" s="75"/>
      <c r="MO38" s="75"/>
      <c r="MP38" s="75"/>
      <c r="MQ38" s="75"/>
      <c r="MR38" s="75"/>
      <c r="MS38" s="75"/>
      <c r="MT38" s="75"/>
      <c r="MU38" s="75"/>
      <c r="MV38" s="75"/>
      <c r="MW38" s="75"/>
      <c r="MX38" s="75"/>
      <c r="MY38" s="75"/>
      <c r="MZ38" s="75"/>
      <c r="NA38" s="75"/>
      <c r="NB38" s="75"/>
      <c r="NC38" s="75"/>
      <c r="ND38" s="75"/>
      <c r="NE38" s="75"/>
      <c r="NF38" s="75"/>
      <c r="NG38" s="75"/>
      <c r="NH38" s="75"/>
      <c r="NI38" s="75"/>
      <c r="NJ38" s="75"/>
      <c r="NK38" s="75"/>
      <c r="NL38" s="75"/>
      <c r="NM38" s="75"/>
      <c r="NN38" s="75"/>
      <c r="NO38" s="75"/>
      <c r="NP38" s="75"/>
      <c r="NQ38" s="75"/>
      <c r="NR38" s="75"/>
      <c r="NS38" s="75"/>
      <c r="NT38" s="75"/>
      <c r="NU38" s="75"/>
      <c r="NV38" s="75"/>
      <c r="NW38" s="75"/>
      <c r="NX38" s="75"/>
      <c r="NY38" s="75"/>
      <c r="NZ38" s="75"/>
      <c r="OA38" s="75"/>
      <c r="OB38" s="75"/>
      <c r="OC38" s="75"/>
      <c r="OD38" s="75"/>
      <c r="OE38" s="75"/>
      <c r="OF38" s="75"/>
      <c r="OG38" s="75"/>
      <c r="OH38" s="75"/>
      <c r="OI38" s="75"/>
      <c r="OJ38" s="75"/>
      <c r="OK38" s="75"/>
      <c r="OL38" s="75"/>
      <c r="OM38" s="75"/>
      <c r="ON38" s="75"/>
      <c r="OO38" s="75"/>
      <c r="OP38" s="75"/>
      <c r="OQ38" s="75"/>
      <c r="OR38" s="75"/>
      <c r="OS38" s="75"/>
      <c r="OT38" s="75"/>
      <c r="OU38" s="75"/>
      <c r="OV38" s="75"/>
      <c r="OW38" s="75"/>
      <c r="OX38" s="75"/>
      <c r="OY38" s="75"/>
      <c r="OZ38" s="75"/>
      <c r="PA38" s="75"/>
      <c r="PB38" s="75"/>
      <c r="PC38" s="75"/>
      <c r="PD38" s="75"/>
      <c r="PE38" s="75"/>
      <c r="PF38" s="75"/>
      <c r="PG38" s="75"/>
      <c r="PH38" s="75"/>
      <c r="PI38" s="75"/>
      <c r="PJ38" s="75"/>
      <c r="PK38" s="75"/>
      <c r="PL38" s="75"/>
      <c r="PM38" s="75"/>
      <c r="PN38" s="75"/>
      <c r="PO38" s="75"/>
      <c r="PP38" s="75"/>
      <c r="PQ38" s="75"/>
      <c r="PR38" s="75"/>
      <c r="PS38" s="75"/>
      <c r="PT38" s="75"/>
      <c r="PU38" s="75"/>
      <c r="PV38" s="75"/>
      <c r="PW38" s="75"/>
      <c r="PX38" s="75"/>
      <c r="PY38" s="75"/>
      <c r="PZ38" s="75"/>
      <c r="QA38" s="75"/>
      <c r="QB38" s="75"/>
      <c r="QC38" s="75"/>
      <c r="QD38" s="75"/>
      <c r="QE38" s="75"/>
      <c r="QF38" s="75"/>
      <c r="QG38" s="75"/>
      <c r="QH38" s="75"/>
      <c r="QI38" s="75"/>
      <c r="QJ38" s="75"/>
      <c r="QK38" s="75"/>
      <c r="QL38" s="75"/>
      <c r="QM38" s="75"/>
      <c r="QN38" s="75"/>
      <c r="QO38" s="75"/>
      <c r="QP38" s="75"/>
      <c r="QQ38" s="75"/>
      <c r="QR38" s="75"/>
      <c r="QS38" s="75"/>
      <c r="QT38" s="75"/>
      <c r="QU38" s="75"/>
      <c r="QV38" s="75"/>
      <c r="QW38" s="75"/>
      <c r="QX38" s="75"/>
      <c r="QY38" s="75"/>
      <c r="QZ38" s="75"/>
      <c r="RA38" s="75"/>
      <c r="RB38" s="75"/>
      <c r="RC38" s="75"/>
      <c r="RD38" s="75"/>
      <c r="RE38" s="75"/>
      <c r="RF38" s="75"/>
      <c r="RG38" s="75"/>
      <c r="RH38" s="75"/>
      <c r="RI38" s="75"/>
      <c r="RJ38" s="75"/>
      <c r="RK38" s="75"/>
      <c r="RL38" s="75"/>
      <c r="RM38" s="75"/>
      <c r="RN38" s="75"/>
      <c r="RO38" s="75"/>
      <c r="RP38" s="75"/>
      <c r="RQ38" s="75"/>
      <c r="RR38" s="75"/>
      <c r="RS38" s="75"/>
      <c r="RT38" s="75"/>
      <c r="RU38" s="75"/>
      <c r="RV38" s="75"/>
      <c r="RW38" s="75"/>
      <c r="RX38" s="75"/>
      <c r="RY38" s="75"/>
      <c r="RZ38" s="75"/>
      <c r="SA38" s="75"/>
      <c r="SB38" s="75"/>
      <c r="SC38" s="75"/>
      <c r="SD38" s="75"/>
      <c r="SE38" s="75"/>
      <c r="SF38" s="75"/>
      <c r="SG38" s="75"/>
      <c r="SH38" s="75"/>
      <c r="SI38" s="75"/>
      <c r="SJ38" s="75"/>
      <c r="SK38" s="75"/>
      <c r="SL38" s="75"/>
      <c r="SM38" s="75"/>
      <c r="SN38" s="75"/>
      <c r="SO38" s="75"/>
      <c r="SP38" s="75"/>
      <c r="SQ38" s="75"/>
      <c r="SR38" s="75"/>
      <c r="SS38" s="75"/>
      <c r="ST38" s="75"/>
      <c r="SU38" s="75"/>
      <c r="SV38" s="75"/>
      <c r="SW38" s="75"/>
      <c r="SX38" s="75"/>
      <c r="SY38" s="75"/>
      <c r="SZ38" s="75"/>
      <c r="TA38" s="75"/>
      <c r="TB38" s="75"/>
      <c r="TC38" s="75"/>
      <c r="TD38" s="75"/>
      <c r="TE38" s="75"/>
      <c r="TF38" s="75"/>
      <c r="TG38" s="75"/>
      <c r="TH38" s="75"/>
      <c r="TI38" s="75"/>
      <c r="TJ38" s="75"/>
      <c r="TK38" s="75"/>
      <c r="TL38" s="75"/>
      <c r="TM38" s="75"/>
      <c r="TN38" s="75"/>
      <c r="TO38" s="75"/>
      <c r="TP38" s="75"/>
      <c r="TQ38" s="75"/>
      <c r="TR38" s="75"/>
      <c r="TS38" s="75"/>
      <c r="TT38" s="75"/>
      <c r="TU38" s="75"/>
      <c r="TV38" s="75"/>
      <c r="TW38" s="75"/>
      <c r="TX38" s="75"/>
      <c r="TY38" s="75"/>
      <c r="TZ38" s="75"/>
      <c r="UA38" s="75"/>
      <c r="UB38" s="75"/>
      <c r="UC38" s="75"/>
      <c r="UD38" s="75"/>
      <c r="UE38" s="75"/>
      <c r="UF38" s="75"/>
      <c r="UG38" s="75"/>
      <c r="UH38" s="75"/>
      <c r="UI38" s="75"/>
      <c r="UJ38" s="75"/>
      <c r="UK38" s="75"/>
      <c r="UL38" s="75"/>
      <c r="UM38" s="75"/>
      <c r="UN38" s="75"/>
      <c r="UO38" s="75"/>
      <c r="UP38" s="75"/>
      <c r="UQ38" s="75"/>
      <c r="UR38" s="75"/>
      <c r="US38" s="75"/>
      <c r="UT38" s="75"/>
      <c r="UU38" s="75"/>
      <c r="UV38" s="75"/>
      <c r="UW38" s="75"/>
      <c r="UX38" s="75"/>
      <c r="UY38" s="75"/>
      <c r="UZ38" s="75"/>
      <c r="VA38" s="75"/>
      <c r="VB38" s="75"/>
      <c r="VC38" s="75"/>
      <c r="VD38" s="75"/>
      <c r="VE38" s="75"/>
      <c r="VF38" s="75"/>
      <c r="VG38" s="75"/>
      <c r="VH38" s="75"/>
      <c r="VI38" s="75"/>
      <c r="VJ38" s="75"/>
      <c r="VK38" s="75"/>
      <c r="VL38" s="75"/>
      <c r="VM38" s="75"/>
      <c r="VN38" s="75"/>
      <c r="VO38" s="75"/>
      <c r="VP38" s="75"/>
      <c r="VQ38" s="75"/>
      <c r="VR38" s="75"/>
      <c r="VS38" s="75"/>
      <c r="VT38" s="75"/>
      <c r="VU38" s="75"/>
      <c r="VV38" s="75"/>
      <c r="VW38" s="75"/>
      <c r="VX38" s="75"/>
      <c r="VY38" s="75"/>
      <c r="VZ38" s="75"/>
      <c r="WA38" s="75"/>
      <c r="WB38" s="75"/>
      <c r="WC38" s="75"/>
      <c r="WD38" s="75"/>
      <c r="WE38" s="75"/>
      <c r="WF38" s="75"/>
      <c r="WG38" s="75"/>
      <c r="WH38" s="75"/>
      <c r="WI38" s="75"/>
      <c r="WJ38" s="75"/>
      <c r="WK38" s="75"/>
      <c r="WL38" s="75"/>
      <c r="WM38" s="75"/>
      <c r="WN38" s="75"/>
      <c r="WO38" s="75"/>
      <c r="WP38" s="304"/>
    </row>
    <row r="39" spans="1:614" s="66" customFormat="1" ht="14.4">
      <c r="A39" s="75"/>
      <c r="B39" s="1431" t="s">
        <v>1473</v>
      </c>
      <c r="C39" s="1394"/>
      <c r="D39" s="1395"/>
      <c r="E39" s="1376" t="s">
        <v>229</v>
      </c>
      <c r="F39" s="1376">
        <v>5</v>
      </c>
      <c r="G39" s="1286">
        <f t="shared" si="0"/>
        <v>0.28274075826780354</v>
      </c>
      <c r="H39" s="1432" t="s">
        <v>30</v>
      </c>
      <c r="I39" s="1433">
        <v>747</v>
      </c>
      <c r="J39" s="1372">
        <v>570</v>
      </c>
      <c r="K39" s="1377">
        <v>108.5</v>
      </c>
      <c r="L39" s="1398">
        <v>108.5</v>
      </c>
      <c r="M39" s="1217">
        <f t="shared" si="9"/>
        <v>0</v>
      </c>
      <c r="N39" s="1216">
        <f t="shared" si="10"/>
        <v>425790</v>
      </c>
      <c r="O39" s="1217"/>
      <c r="P39" s="1221"/>
      <c r="Q39" s="1221"/>
      <c r="R39" s="1221"/>
      <c r="S39" s="1221">
        <f t="shared" si="6"/>
        <v>81049.5</v>
      </c>
      <c r="T39" s="1221"/>
      <c r="U39" s="1221"/>
      <c r="V39" s="1221"/>
      <c r="W39" s="1300">
        <v>0</v>
      </c>
      <c r="X39" s="1221"/>
      <c r="Y39" s="1221"/>
      <c r="Z39" s="1221">
        <f t="shared" si="1"/>
        <v>0</v>
      </c>
      <c r="AA39" s="1218">
        <f t="shared" si="11"/>
        <v>0.26593591878235512</v>
      </c>
      <c r="AB39" s="1221">
        <f t="shared" si="12"/>
        <v>113232.85485833899</v>
      </c>
      <c r="AC39" s="1286"/>
      <c r="AD39" s="1326"/>
      <c r="AE39" s="75"/>
      <c r="AF39" s="75"/>
      <c r="AG39" s="73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75"/>
      <c r="CL39" s="75"/>
      <c r="CM39" s="75"/>
      <c r="CN39" s="75"/>
      <c r="CO39" s="75"/>
      <c r="CP39" s="75"/>
      <c r="CQ39" s="75"/>
      <c r="CR39" s="75"/>
      <c r="CS39" s="75"/>
      <c r="CT39" s="75"/>
      <c r="CU39" s="75"/>
      <c r="CV39" s="75"/>
      <c r="CW39" s="75"/>
      <c r="CX39" s="75"/>
      <c r="CY39" s="75"/>
      <c r="CZ39" s="75"/>
      <c r="DA39" s="75"/>
      <c r="DB39" s="75"/>
      <c r="DC39" s="75"/>
      <c r="DD39" s="75"/>
      <c r="DE39" s="75"/>
      <c r="DF39" s="75"/>
      <c r="DG39" s="75"/>
      <c r="DH39" s="75"/>
      <c r="DI39" s="75"/>
      <c r="DJ39" s="75"/>
      <c r="DK39" s="75"/>
      <c r="DL39" s="75"/>
      <c r="DM39" s="75"/>
      <c r="DN39" s="75"/>
      <c r="DO39" s="75"/>
      <c r="DP39" s="75"/>
      <c r="DQ39" s="75"/>
      <c r="DR39" s="75"/>
      <c r="DS39" s="75"/>
      <c r="DT39" s="75"/>
      <c r="DU39" s="75"/>
      <c r="DV39" s="75"/>
      <c r="DW39" s="75"/>
      <c r="DX39" s="75"/>
      <c r="DY39" s="75"/>
      <c r="DZ39" s="75"/>
      <c r="EA39" s="75"/>
      <c r="EB39" s="75"/>
      <c r="EC39" s="75"/>
      <c r="ED39" s="75"/>
      <c r="EE39" s="75"/>
      <c r="EF39" s="75"/>
      <c r="EG39" s="75"/>
      <c r="EH39" s="75"/>
      <c r="EI39" s="75"/>
      <c r="EJ39" s="75"/>
      <c r="EK39" s="75"/>
      <c r="EL39" s="75"/>
      <c r="EM39" s="75"/>
      <c r="EN39" s="75"/>
      <c r="EO39" s="75"/>
      <c r="EP39" s="75"/>
      <c r="EQ39" s="75"/>
      <c r="ER39" s="75"/>
      <c r="ES39" s="75"/>
      <c r="ET39" s="75"/>
      <c r="EU39" s="75"/>
      <c r="EV39" s="75"/>
      <c r="EW39" s="75"/>
      <c r="EX39" s="75"/>
      <c r="EY39" s="75"/>
      <c r="EZ39" s="75"/>
      <c r="FA39" s="75"/>
      <c r="FB39" s="75"/>
      <c r="FC39" s="75"/>
      <c r="FD39" s="75"/>
      <c r="FE39" s="75"/>
      <c r="FF39" s="75"/>
      <c r="FG39" s="75"/>
      <c r="FH39" s="75"/>
      <c r="FI39" s="75"/>
      <c r="FJ39" s="75"/>
      <c r="FK39" s="75"/>
      <c r="FL39" s="75"/>
      <c r="FM39" s="75"/>
      <c r="FN39" s="75"/>
      <c r="FO39" s="75"/>
      <c r="FP39" s="75"/>
      <c r="FQ39" s="75"/>
      <c r="FR39" s="75"/>
      <c r="FS39" s="75"/>
      <c r="FT39" s="75"/>
      <c r="FU39" s="75"/>
      <c r="FV39" s="75"/>
      <c r="FW39" s="75"/>
      <c r="FX39" s="75"/>
      <c r="FY39" s="75"/>
      <c r="FZ39" s="75"/>
      <c r="GA39" s="75"/>
      <c r="GB39" s="75"/>
      <c r="GC39" s="75"/>
      <c r="GD39" s="75"/>
      <c r="GE39" s="75"/>
      <c r="GF39" s="75"/>
      <c r="GG39" s="75"/>
      <c r="GH39" s="75"/>
      <c r="GI39" s="75"/>
      <c r="GJ39" s="75"/>
      <c r="GK39" s="75"/>
      <c r="GL39" s="75"/>
      <c r="GM39" s="75"/>
      <c r="GN39" s="75"/>
      <c r="GO39" s="75"/>
      <c r="GP39" s="75"/>
      <c r="GQ39" s="75"/>
      <c r="GR39" s="75"/>
      <c r="GS39" s="75"/>
      <c r="GT39" s="75"/>
      <c r="GU39" s="75"/>
      <c r="GV39" s="75"/>
      <c r="GW39" s="75"/>
      <c r="GX39" s="75"/>
      <c r="GY39" s="75"/>
      <c r="GZ39" s="75"/>
      <c r="HA39" s="75"/>
      <c r="HB39" s="75"/>
      <c r="HC39" s="75"/>
      <c r="HD39" s="75"/>
      <c r="HE39" s="75"/>
      <c r="HF39" s="75"/>
      <c r="HG39" s="75"/>
      <c r="HH39" s="75"/>
      <c r="HI39" s="75"/>
      <c r="HJ39" s="75"/>
      <c r="HK39" s="75"/>
      <c r="HL39" s="75"/>
      <c r="HM39" s="75"/>
      <c r="HN39" s="75"/>
      <c r="HO39" s="75"/>
      <c r="HP39" s="75"/>
      <c r="HQ39" s="75"/>
      <c r="HR39" s="75"/>
      <c r="HS39" s="75"/>
      <c r="HT39" s="75"/>
      <c r="HU39" s="75"/>
      <c r="HV39" s="75"/>
      <c r="HW39" s="75"/>
      <c r="HX39" s="75"/>
      <c r="HY39" s="75"/>
      <c r="HZ39" s="75"/>
      <c r="IA39" s="75"/>
      <c r="IB39" s="75"/>
      <c r="IC39" s="75"/>
      <c r="ID39" s="75"/>
      <c r="IE39" s="75"/>
      <c r="IF39" s="75"/>
      <c r="IG39" s="75"/>
      <c r="IH39" s="75"/>
      <c r="II39" s="75"/>
      <c r="IJ39" s="75"/>
      <c r="IK39" s="75"/>
      <c r="IL39" s="75"/>
      <c r="IM39" s="75"/>
      <c r="IN39" s="75"/>
      <c r="IO39" s="75"/>
      <c r="IP39" s="75"/>
      <c r="IQ39" s="75"/>
      <c r="IR39" s="75"/>
      <c r="IS39" s="75"/>
      <c r="IT39" s="75"/>
      <c r="IU39" s="75"/>
      <c r="IV39" s="75"/>
      <c r="IW39" s="75"/>
      <c r="IX39" s="75"/>
      <c r="IY39" s="75"/>
      <c r="IZ39" s="75"/>
      <c r="JA39" s="75"/>
      <c r="JB39" s="75"/>
      <c r="JC39" s="75"/>
      <c r="JD39" s="75"/>
      <c r="JE39" s="75"/>
      <c r="JF39" s="75"/>
      <c r="JG39" s="75"/>
      <c r="JH39" s="75"/>
      <c r="JI39" s="75"/>
      <c r="JJ39" s="75"/>
      <c r="JK39" s="75"/>
      <c r="JL39" s="75"/>
      <c r="JM39" s="75"/>
      <c r="JN39" s="75"/>
      <c r="JO39" s="75"/>
      <c r="JP39" s="75"/>
      <c r="JQ39" s="75"/>
      <c r="JR39" s="75"/>
      <c r="JS39" s="75"/>
      <c r="JT39" s="75"/>
      <c r="JU39" s="75"/>
      <c r="JV39" s="75"/>
      <c r="JW39" s="75"/>
      <c r="JX39" s="75"/>
      <c r="JY39" s="75"/>
      <c r="JZ39" s="75"/>
      <c r="KA39" s="75"/>
      <c r="KB39" s="75"/>
      <c r="KC39" s="75"/>
      <c r="KD39" s="75"/>
      <c r="KE39" s="75"/>
      <c r="KF39" s="75"/>
      <c r="KG39" s="75"/>
      <c r="KH39" s="75"/>
      <c r="KI39" s="75"/>
      <c r="KJ39" s="75"/>
      <c r="KK39" s="75"/>
      <c r="KL39" s="75"/>
      <c r="KM39" s="75"/>
      <c r="KN39" s="75"/>
      <c r="KO39" s="75"/>
      <c r="KP39" s="75"/>
      <c r="KQ39" s="75"/>
      <c r="KR39" s="75"/>
      <c r="KS39" s="75"/>
      <c r="KT39" s="75"/>
      <c r="KU39" s="75"/>
      <c r="KV39" s="75"/>
      <c r="KW39" s="75"/>
      <c r="KX39" s="75"/>
      <c r="KY39" s="75"/>
      <c r="KZ39" s="75"/>
      <c r="LA39" s="75"/>
      <c r="LB39" s="75"/>
      <c r="LC39" s="75"/>
      <c r="LD39" s="75"/>
      <c r="LE39" s="75"/>
      <c r="LF39" s="75"/>
      <c r="LG39" s="75"/>
      <c r="LH39" s="75"/>
      <c r="LI39" s="75"/>
      <c r="LJ39" s="75"/>
      <c r="LK39" s="75"/>
      <c r="LL39" s="75"/>
      <c r="LM39" s="75"/>
      <c r="LN39" s="75"/>
      <c r="LO39" s="75"/>
      <c r="LP39" s="75"/>
      <c r="LQ39" s="75"/>
      <c r="LR39" s="75"/>
      <c r="LS39" s="75"/>
      <c r="LT39" s="75"/>
      <c r="LU39" s="75"/>
      <c r="LV39" s="75"/>
      <c r="LW39" s="75"/>
      <c r="LX39" s="75"/>
      <c r="LY39" s="75"/>
      <c r="LZ39" s="75"/>
      <c r="MA39" s="75"/>
      <c r="MB39" s="75"/>
      <c r="MC39" s="75"/>
      <c r="MD39" s="75"/>
      <c r="ME39" s="75"/>
      <c r="MF39" s="75"/>
      <c r="MG39" s="75"/>
      <c r="MH39" s="75"/>
      <c r="MI39" s="75"/>
      <c r="MJ39" s="75"/>
      <c r="MK39" s="75"/>
      <c r="ML39" s="75"/>
      <c r="MM39" s="75"/>
      <c r="MN39" s="75"/>
      <c r="MO39" s="75"/>
      <c r="MP39" s="75"/>
      <c r="MQ39" s="75"/>
      <c r="MR39" s="75"/>
      <c r="MS39" s="75"/>
      <c r="MT39" s="75"/>
      <c r="MU39" s="75"/>
      <c r="MV39" s="75"/>
      <c r="MW39" s="75"/>
      <c r="MX39" s="75"/>
      <c r="MY39" s="75"/>
      <c r="MZ39" s="75"/>
      <c r="NA39" s="75"/>
      <c r="NB39" s="75"/>
      <c r="NC39" s="75"/>
      <c r="ND39" s="75"/>
      <c r="NE39" s="75"/>
      <c r="NF39" s="75"/>
      <c r="NG39" s="75"/>
      <c r="NH39" s="75"/>
      <c r="NI39" s="75"/>
      <c r="NJ39" s="75"/>
      <c r="NK39" s="75"/>
      <c r="NL39" s="75"/>
      <c r="NM39" s="75"/>
      <c r="NN39" s="75"/>
      <c r="NO39" s="75"/>
      <c r="NP39" s="75"/>
      <c r="NQ39" s="75"/>
      <c r="NR39" s="75"/>
      <c r="NS39" s="75"/>
      <c r="NT39" s="75"/>
      <c r="NU39" s="75"/>
      <c r="NV39" s="75"/>
      <c r="NW39" s="75"/>
      <c r="NX39" s="75"/>
      <c r="NY39" s="75"/>
      <c r="NZ39" s="75"/>
      <c r="OA39" s="75"/>
      <c r="OB39" s="75"/>
      <c r="OC39" s="75"/>
      <c r="OD39" s="75"/>
      <c r="OE39" s="75"/>
      <c r="OF39" s="75"/>
      <c r="OG39" s="75"/>
      <c r="OH39" s="75"/>
      <c r="OI39" s="75"/>
      <c r="OJ39" s="75"/>
      <c r="OK39" s="75"/>
      <c r="OL39" s="75"/>
      <c r="OM39" s="75"/>
      <c r="ON39" s="75"/>
      <c r="OO39" s="75"/>
      <c r="OP39" s="75"/>
      <c r="OQ39" s="75"/>
      <c r="OR39" s="75"/>
      <c r="OS39" s="75"/>
      <c r="OT39" s="75"/>
      <c r="OU39" s="75"/>
      <c r="OV39" s="75"/>
      <c r="OW39" s="75"/>
      <c r="OX39" s="75"/>
      <c r="OY39" s="75"/>
      <c r="OZ39" s="75"/>
      <c r="PA39" s="75"/>
      <c r="PB39" s="75"/>
      <c r="PC39" s="75"/>
      <c r="PD39" s="75"/>
      <c r="PE39" s="75"/>
      <c r="PF39" s="75"/>
      <c r="PG39" s="75"/>
      <c r="PH39" s="75"/>
      <c r="PI39" s="75"/>
      <c r="PJ39" s="75"/>
      <c r="PK39" s="75"/>
      <c r="PL39" s="75"/>
      <c r="PM39" s="75"/>
      <c r="PN39" s="75"/>
      <c r="PO39" s="75"/>
      <c r="PP39" s="75"/>
      <c r="PQ39" s="75"/>
      <c r="PR39" s="75"/>
      <c r="PS39" s="75"/>
      <c r="PT39" s="75"/>
      <c r="PU39" s="75"/>
      <c r="PV39" s="75"/>
      <c r="PW39" s="75"/>
      <c r="PX39" s="75"/>
      <c r="PY39" s="75"/>
      <c r="PZ39" s="75"/>
      <c r="QA39" s="75"/>
      <c r="QB39" s="75"/>
      <c r="QC39" s="75"/>
      <c r="QD39" s="75"/>
      <c r="QE39" s="75"/>
      <c r="QF39" s="75"/>
      <c r="QG39" s="75"/>
      <c r="QH39" s="75"/>
      <c r="QI39" s="75"/>
      <c r="QJ39" s="75"/>
      <c r="QK39" s="75"/>
      <c r="QL39" s="75"/>
      <c r="QM39" s="75"/>
      <c r="QN39" s="75"/>
      <c r="QO39" s="75"/>
      <c r="QP39" s="75"/>
      <c r="QQ39" s="75"/>
      <c r="QR39" s="75"/>
      <c r="QS39" s="75"/>
      <c r="QT39" s="75"/>
      <c r="QU39" s="75"/>
      <c r="QV39" s="75"/>
      <c r="QW39" s="75"/>
      <c r="QX39" s="75"/>
      <c r="QY39" s="75"/>
      <c r="QZ39" s="75"/>
      <c r="RA39" s="75"/>
      <c r="RB39" s="75"/>
      <c r="RC39" s="75"/>
      <c r="RD39" s="75"/>
      <c r="RE39" s="75"/>
      <c r="RF39" s="75"/>
      <c r="RG39" s="75"/>
      <c r="RH39" s="75"/>
      <c r="RI39" s="75"/>
      <c r="RJ39" s="75"/>
      <c r="RK39" s="75"/>
      <c r="RL39" s="75"/>
      <c r="RM39" s="75"/>
      <c r="RN39" s="75"/>
      <c r="RO39" s="75"/>
      <c r="RP39" s="75"/>
      <c r="RQ39" s="75"/>
      <c r="RR39" s="75"/>
      <c r="RS39" s="75"/>
      <c r="RT39" s="75"/>
      <c r="RU39" s="75"/>
      <c r="RV39" s="75"/>
      <c r="RW39" s="75"/>
      <c r="RX39" s="75"/>
      <c r="RY39" s="75"/>
      <c r="RZ39" s="75"/>
      <c r="SA39" s="75"/>
      <c r="SB39" s="75"/>
      <c r="SC39" s="75"/>
      <c r="SD39" s="75"/>
      <c r="SE39" s="75"/>
      <c r="SF39" s="75"/>
      <c r="SG39" s="75"/>
      <c r="SH39" s="75"/>
      <c r="SI39" s="75"/>
      <c r="SJ39" s="75"/>
      <c r="SK39" s="75"/>
      <c r="SL39" s="75"/>
      <c r="SM39" s="75"/>
      <c r="SN39" s="75"/>
      <c r="SO39" s="75"/>
      <c r="SP39" s="75"/>
      <c r="SQ39" s="75"/>
      <c r="SR39" s="75"/>
      <c r="SS39" s="75"/>
      <c r="ST39" s="75"/>
      <c r="SU39" s="75"/>
      <c r="SV39" s="75"/>
      <c r="SW39" s="75"/>
      <c r="SX39" s="75"/>
      <c r="SY39" s="75"/>
      <c r="SZ39" s="75"/>
      <c r="TA39" s="75"/>
      <c r="TB39" s="75"/>
      <c r="TC39" s="75"/>
      <c r="TD39" s="75"/>
      <c r="TE39" s="75"/>
      <c r="TF39" s="75"/>
      <c r="TG39" s="75"/>
      <c r="TH39" s="75"/>
      <c r="TI39" s="75"/>
      <c r="TJ39" s="75"/>
      <c r="TK39" s="75"/>
      <c r="TL39" s="75"/>
      <c r="TM39" s="75"/>
      <c r="TN39" s="75"/>
      <c r="TO39" s="75"/>
      <c r="TP39" s="75"/>
      <c r="TQ39" s="75"/>
      <c r="TR39" s="75"/>
      <c r="TS39" s="75"/>
      <c r="TT39" s="75"/>
      <c r="TU39" s="75"/>
      <c r="TV39" s="75"/>
      <c r="TW39" s="75"/>
      <c r="TX39" s="75"/>
      <c r="TY39" s="75"/>
      <c r="TZ39" s="75"/>
      <c r="UA39" s="75"/>
      <c r="UB39" s="75"/>
      <c r="UC39" s="75"/>
      <c r="UD39" s="75"/>
      <c r="UE39" s="75"/>
      <c r="UF39" s="75"/>
      <c r="UG39" s="75"/>
      <c r="UH39" s="75"/>
      <c r="UI39" s="75"/>
      <c r="UJ39" s="75"/>
      <c r="UK39" s="75"/>
      <c r="UL39" s="75"/>
      <c r="UM39" s="75"/>
      <c r="UN39" s="75"/>
      <c r="UO39" s="75"/>
      <c r="UP39" s="75"/>
      <c r="UQ39" s="75"/>
      <c r="UR39" s="75"/>
      <c r="US39" s="75"/>
      <c r="UT39" s="75"/>
      <c r="UU39" s="75"/>
      <c r="UV39" s="75"/>
      <c r="UW39" s="75"/>
      <c r="UX39" s="75"/>
      <c r="UY39" s="75"/>
      <c r="UZ39" s="75"/>
      <c r="VA39" s="75"/>
      <c r="VB39" s="75"/>
      <c r="VC39" s="75"/>
      <c r="VD39" s="75"/>
      <c r="VE39" s="75"/>
      <c r="VF39" s="75"/>
      <c r="VG39" s="75"/>
      <c r="VH39" s="75"/>
      <c r="VI39" s="75"/>
      <c r="VJ39" s="75"/>
      <c r="VK39" s="75"/>
      <c r="VL39" s="75"/>
      <c r="VM39" s="75"/>
      <c r="VN39" s="75"/>
      <c r="VO39" s="75"/>
      <c r="VP39" s="75"/>
      <c r="VQ39" s="75"/>
      <c r="VR39" s="75"/>
      <c r="VS39" s="75"/>
      <c r="VT39" s="75"/>
      <c r="VU39" s="75"/>
      <c r="VV39" s="75"/>
      <c r="VW39" s="75"/>
      <c r="VX39" s="75"/>
      <c r="VY39" s="75"/>
      <c r="VZ39" s="75"/>
      <c r="WA39" s="75"/>
      <c r="WB39" s="75"/>
      <c r="WC39" s="75"/>
      <c r="WD39" s="75"/>
      <c r="WE39" s="75"/>
      <c r="WF39" s="75"/>
      <c r="WG39" s="75"/>
      <c r="WH39" s="75"/>
      <c r="WI39" s="75"/>
      <c r="WJ39" s="75"/>
      <c r="WK39" s="75"/>
      <c r="WL39" s="75"/>
      <c r="WM39" s="75"/>
      <c r="WN39" s="75"/>
      <c r="WO39" s="75"/>
      <c r="WP39" s="304"/>
    </row>
    <row r="40" spans="1:614" s="66" customFormat="1" ht="14.4">
      <c r="A40" s="75"/>
      <c r="B40" s="1431" t="s">
        <v>1474</v>
      </c>
      <c r="C40" s="1394"/>
      <c r="D40" s="1395"/>
      <c r="E40" s="1376" t="s">
        <v>620</v>
      </c>
      <c r="F40" s="1376">
        <v>30</v>
      </c>
      <c r="G40" s="1286">
        <f t="shared" si="0"/>
        <v>0.34528485471009646</v>
      </c>
      <c r="H40" s="1432" t="s">
        <v>32</v>
      </c>
      <c r="I40" s="1433">
        <v>6429</v>
      </c>
      <c r="J40" s="1372">
        <v>13.48</v>
      </c>
      <c r="K40" s="1377">
        <v>9</v>
      </c>
      <c r="L40" s="1398">
        <v>9</v>
      </c>
      <c r="M40" s="1217">
        <f t="shared" si="9"/>
        <v>0</v>
      </c>
      <c r="N40" s="1216">
        <f t="shared" si="10"/>
        <v>86662.92</v>
      </c>
      <c r="O40" s="1217"/>
      <c r="P40" s="1221"/>
      <c r="Q40" s="1221"/>
      <c r="R40" s="1221"/>
      <c r="S40" s="1221">
        <f t="shared" si="6"/>
        <v>57861</v>
      </c>
      <c r="T40" s="1221"/>
      <c r="U40" s="1221"/>
      <c r="V40" s="1221"/>
      <c r="W40" s="1300">
        <v>0</v>
      </c>
      <c r="X40" s="1221"/>
      <c r="Y40" s="1221"/>
      <c r="Z40" s="1221">
        <f t="shared" si="1"/>
        <v>0</v>
      </c>
      <c r="AA40" s="1218">
        <f t="shared" si="11"/>
        <v>1.1684955552667073</v>
      </c>
      <c r="AB40" s="1221">
        <f t="shared" si="12"/>
        <v>101265.23682643424</v>
      </c>
      <c r="AC40" s="1286"/>
      <c r="AD40" s="1326"/>
      <c r="AE40" s="75"/>
      <c r="AF40" s="75"/>
      <c r="AG40" s="73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75"/>
      <c r="CL40" s="75"/>
      <c r="CM40" s="75"/>
      <c r="CN40" s="75"/>
      <c r="CO40" s="75"/>
      <c r="CP40" s="75"/>
      <c r="CQ40" s="75"/>
      <c r="CR40" s="75"/>
      <c r="CS40" s="75"/>
      <c r="CT40" s="75"/>
      <c r="CU40" s="75"/>
      <c r="CV40" s="75"/>
      <c r="CW40" s="75"/>
      <c r="CX40" s="75"/>
      <c r="CY40" s="75"/>
      <c r="CZ40" s="75"/>
      <c r="DA40" s="75"/>
      <c r="DB40" s="75"/>
      <c r="DC40" s="75"/>
      <c r="DD40" s="75"/>
      <c r="DE40" s="75"/>
      <c r="DF40" s="75"/>
      <c r="DG40" s="75"/>
      <c r="DH40" s="75"/>
      <c r="DI40" s="75"/>
      <c r="DJ40" s="75"/>
      <c r="DK40" s="75"/>
      <c r="DL40" s="75"/>
      <c r="DM40" s="75"/>
      <c r="DN40" s="75"/>
      <c r="DO40" s="75"/>
      <c r="DP40" s="75"/>
      <c r="DQ40" s="75"/>
      <c r="DR40" s="75"/>
      <c r="DS40" s="75"/>
      <c r="DT40" s="75"/>
      <c r="DU40" s="75"/>
      <c r="DV40" s="75"/>
      <c r="DW40" s="75"/>
      <c r="DX40" s="75"/>
      <c r="DY40" s="75"/>
      <c r="DZ40" s="75"/>
      <c r="EA40" s="75"/>
      <c r="EB40" s="75"/>
      <c r="EC40" s="75"/>
      <c r="ED40" s="75"/>
      <c r="EE40" s="75"/>
      <c r="EF40" s="75"/>
      <c r="EG40" s="75"/>
      <c r="EH40" s="75"/>
      <c r="EI40" s="75"/>
      <c r="EJ40" s="75"/>
      <c r="EK40" s="75"/>
      <c r="EL40" s="75"/>
      <c r="EM40" s="75"/>
      <c r="EN40" s="75"/>
      <c r="EO40" s="75"/>
      <c r="EP40" s="75"/>
      <c r="EQ40" s="75"/>
      <c r="ER40" s="75"/>
      <c r="ES40" s="75"/>
      <c r="ET40" s="75"/>
      <c r="EU40" s="75"/>
      <c r="EV40" s="75"/>
      <c r="EW40" s="75"/>
      <c r="EX40" s="75"/>
      <c r="EY40" s="75"/>
      <c r="EZ40" s="75"/>
      <c r="FA40" s="75"/>
      <c r="FB40" s="75"/>
      <c r="FC40" s="75"/>
      <c r="FD40" s="75"/>
      <c r="FE40" s="75"/>
      <c r="FF40" s="75"/>
      <c r="FG40" s="75"/>
      <c r="FH40" s="75"/>
      <c r="FI40" s="75"/>
      <c r="FJ40" s="75"/>
      <c r="FK40" s="75"/>
      <c r="FL40" s="75"/>
      <c r="FM40" s="75"/>
      <c r="FN40" s="75"/>
      <c r="FO40" s="75"/>
      <c r="FP40" s="75"/>
      <c r="FQ40" s="75"/>
      <c r="FR40" s="75"/>
      <c r="FS40" s="75"/>
      <c r="FT40" s="75"/>
      <c r="FU40" s="75"/>
      <c r="FV40" s="75"/>
      <c r="FW40" s="75"/>
      <c r="FX40" s="75"/>
      <c r="FY40" s="75"/>
      <c r="FZ40" s="75"/>
      <c r="GA40" s="75"/>
      <c r="GB40" s="75"/>
      <c r="GC40" s="75"/>
      <c r="GD40" s="75"/>
      <c r="GE40" s="75"/>
      <c r="GF40" s="75"/>
      <c r="GG40" s="75"/>
      <c r="GH40" s="75"/>
      <c r="GI40" s="75"/>
      <c r="GJ40" s="75"/>
      <c r="GK40" s="75"/>
      <c r="GL40" s="75"/>
      <c r="GM40" s="75"/>
      <c r="GN40" s="75"/>
      <c r="GO40" s="75"/>
      <c r="GP40" s="75"/>
      <c r="GQ40" s="75"/>
      <c r="GR40" s="75"/>
      <c r="GS40" s="75"/>
      <c r="GT40" s="75"/>
      <c r="GU40" s="75"/>
      <c r="GV40" s="75"/>
      <c r="GW40" s="75"/>
      <c r="GX40" s="75"/>
      <c r="GY40" s="75"/>
      <c r="GZ40" s="75"/>
      <c r="HA40" s="75"/>
      <c r="HB40" s="75"/>
      <c r="HC40" s="75"/>
      <c r="HD40" s="75"/>
      <c r="HE40" s="75"/>
      <c r="HF40" s="75"/>
      <c r="HG40" s="75"/>
      <c r="HH40" s="75"/>
      <c r="HI40" s="75"/>
      <c r="HJ40" s="75"/>
      <c r="HK40" s="75"/>
      <c r="HL40" s="75"/>
      <c r="HM40" s="75"/>
      <c r="HN40" s="75"/>
      <c r="HO40" s="75"/>
      <c r="HP40" s="75"/>
      <c r="HQ40" s="75"/>
      <c r="HR40" s="75"/>
      <c r="HS40" s="75"/>
      <c r="HT40" s="75"/>
      <c r="HU40" s="75"/>
      <c r="HV40" s="75"/>
      <c r="HW40" s="75"/>
      <c r="HX40" s="75"/>
      <c r="HY40" s="75"/>
      <c r="HZ40" s="75"/>
      <c r="IA40" s="75"/>
      <c r="IB40" s="75"/>
      <c r="IC40" s="75"/>
      <c r="ID40" s="75"/>
      <c r="IE40" s="75"/>
      <c r="IF40" s="75"/>
      <c r="IG40" s="75"/>
      <c r="IH40" s="75"/>
      <c r="II40" s="75"/>
      <c r="IJ40" s="75"/>
      <c r="IK40" s="75"/>
      <c r="IL40" s="75"/>
      <c r="IM40" s="75"/>
      <c r="IN40" s="75"/>
      <c r="IO40" s="75"/>
      <c r="IP40" s="75"/>
      <c r="IQ40" s="75"/>
      <c r="IR40" s="75"/>
      <c r="IS40" s="75"/>
      <c r="IT40" s="75"/>
      <c r="IU40" s="75"/>
      <c r="IV40" s="75"/>
      <c r="IW40" s="75"/>
      <c r="IX40" s="75"/>
      <c r="IY40" s="75"/>
      <c r="IZ40" s="75"/>
      <c r="JA40" s="75"/>
      <c r="JB40" s="75"/>
      <c r="JC40" s="75"/>
      <c r="JD40" s="75"/>
      <c r="JE40" s="75"/>
      <c r="JF40" s="75"/>
      <c r="JG40" s="75"/>
      <c r="JH40" s="75"/>
      <c r="JI40" s="75"/>
      <c r="JJ40" s="75"/>
      <c r="JK40" s="75"/>
      <c r="JL40" s="75"/>
      <c r="JM40" s="75"/>
      <c r="JN40" s="75"/>
      <c r="JO40" s="75"/>
      <c r="JP40" s="75"/>
      <c r="JQ40" s="75"/>
      <c r="JR40" s="75"/>
      <c r="JS40" s="75"/>
      <c r="JT40" s="75"/>
      <c r="JU40" s="75"/>
      <c r="JV40" s="75"/>
      <c r="JW40" s="75"/>
      <c r="JX40" s="75"/>
      <c r="JY40" s="75"/>
      <c r="JZ40" s="75"/>
      <c r="KA40" s="75"/>
      <c r="KB40" s="75"/>
      <c r="KC40" s="75"/>
      <c r="KD40" s="75"/>
      <c r="KE40" s="75"/>
      <c r="KF40" s="75"/>
      <c r="KG40" s="75"/>
      <c r="KH40" s="75"/>
      <c r="KI40" s="75"/>
      <c r="KJ40" s="75"/>
      <c r="KK40" s="75"/>
      <c r="KL40" s="75"/>
      <c r="KM40" s="75"/>
      <c r="KN40" s="75"/>
      <c r="KO40" s="75"/>
      <c r="KP40" s="75"/>
      <c r="KQ40" s="75"/>
      <c r="KR40" s="75"/>
      <c r="KS40" s="75"/>
      <c r="KT40" s="75"/>
      <c r="KU40" s="75"/>
      <c r="KV40" s="75"/>
      <c r="KW40" s="75"/>
      <c r="KX40" s="75"/>
      <c r="KY40" s="75"/>
      <c r="KZ40" s="75"/>
      <c r="LA40" s="75"/>
      <c r="LB40" s="75"/>
      <c r="LC40" s="75"/>
      <c r="LD40" s="75"/>
      <c r="LE40" s="75"/>
      <c r="LF40" s="75"/>
      <c r="LG40" s="75"/>
      <c r="LH40" s="75"/>
      <c r="LI40" s="75"/>
      <c r="LJ40" s="75"/>
      <c r="LK40" s="75"/>
      <c r="LL40" s="75"/>
      <c r="LM40" s="75"/>
      <c r="LN40" s="75"/>
      <c r="LO40" s="75"/>
      <c r="LP40" s="75"/>
      <c r="LQ40" s="75"/>
      <c r="LR40" s="75"/>
      <c r="LS40" s="75"/>
      <c r="LT40" s="75"/>
      <c r="LU40" s="75"/>
      <c r="LV40" s="75"/>
      <c r="LW40" s="75"/>
      <c r="LX40" s="75"/>
      <c r="LY40" s="75"/>
      <c r="LZ40" s="75"/>
      <c r="MA40" s="75"/>
      <c r="MB40" s="75"/>
      <c r="MC40" s="75"/>
      <c r="MD40" s="75"/>
      <c r="ME40" s="75"/>
      <c r="MF40" s="75"/>
      <c r="MG40" s="75"/>
      <c r="MH40" s="75"/>
      <c r="MI40" s="75"/>
      <c r="MJ40" s="75"/>
      <c r="MK40" s="75"/>
      <c r="ML40" s="75"/>
      <c r="MM40" s="75"/>
      <c r="MN40" s="75"/>
      <c r="MO40" s="75"/>
      <c r="MP40" s="75"/>
      <c r="MQ40" s="75"/>
      <c r="MR40" s="75"/>
      <c r="MS40" s="75"/>
      <c r="MT40" s="75"/>
      <c r="MU40" s="75"/>
      <c r="MV40" s="75"/>
      <c r="MW40" s="75"/>
      <c r="MX40" s="75"/>
      <c r="MY40" s="75"/>
      <c r="MZ40" s="75"/>
      <c r="NA40" s="75"/>
      <c r="NB40" s="75"/>
      <c r="NC40" s="75"/>
      <c r="ND40" s="75"/>
      <c r="NE40" s="75"/>
      <c r="NF40" s="75"/>
      <c r="NG40" s="75"/>
      <c r="NH40" s="75"/>
      <c r="NI40" s="75"/>
      <c r="NJ40" s="75"/>
      <c r="NK40" s="75"/>
      <c r="NL40" s="75"/>
      <c r="NM40" s="75"/>
      <c r="NN40" s="75"/>
      <c r="NO40" s="75"/>
      <c r="NP40" s="75"/>
      <c r="NQ40" s="75"/>
      <c r="NR40" s="75"/>
      <c r="NS40" s="75"/>
      <c r="NT40" s="75"/>
      <c r="NU40" s="75"/>
      <c r="NV40" s="75"/>
      <c r="NW40" s="75"/>
      <c r="NX40" s="75"/>
      <c r="NY40" s="75"/>
      <c r="NZ40" s="75"/>
      <c r="OA40" s="75"/>
      <c r="OB40" s="75"/>
      <c r="OC40" s="75"/>
      <c r="OD40" s="75"/>
      <c r="OE40" s="75"/>
      <c r="OF40" s="75"/>
      <c r="OG40" s="75"/>
      <c r="OH40" s="75"/>
      <c r="OI40" s="75"/>
      <c r="OJ40" s="75"/>
      <c r="OK40" s="75"/>
      <c r="OL40" s="75"/>
      <c r="OM40" s="75"/>
      <c r="ON40" s="75"/>
      <c r="OO40" s="75"/>
      <c r="OP40" s="75"/>
      <c r="OQ40" s="75"/>
      <c r="OR40" s="75"/>
      <c r="OS40" s="75"/>
      <c r="OT40" s="75"/>
      <c r="OU40" s="75"/>
      <c r="OV40" s="75"/>
      <c r="OW40" s="75"/>
      <c r="OX40" s="75"/>
      <c r="OY40" s="75"/>
      <c r="OZ40" s="75"/>
      <c r="PA40" s="75"/>
      <c r="PB40" s="75"/>
      <c r="PC40" s="75"/>
      <c r="PD40" s="75"/>
      <c r="PE40" s="75"/>
      <c r="PF40" s="75"/>
      <c r="PG40" s="75"/>
      <c r="PH40" s="75"/>
      <c r="PI40" s="75"/>
      <c r="PJ40" s="75"/>
      <c r="PK40" s="75"/>
      <c r="PL40" s="75"/>
      <c r="PM40" s="75"/>
      <c r="PN40" s="75"/>
      <c r="PO40" s="75"/>
      <c r="PP40" s="75"/>
      <c r="PQ40" s="75"/>
      <c r="PR40" s="75"/>
      <c r="PS40" s="75"/>
      <c r="PT40" s="75"/>
      <c r="PU40" s="75"/>
      <c r="PV40" s="75"/>
      <c r="PW40" s="75"/>
      <c r="PX40" s="75"/>
      <c r="PY40" s="75"/>
      <c r="PZ40" s="75"/>
      <c r="QA40" s="75"/>
      <c r="QB40" s="75"/>
      <c r="QC40" s="75"/>
      <c r="QD40" s="75"/>
      <c r="QE40" s="75"/>
      <c r="QF40" s="75"/>
      <c r="QG40" s="75"/>
      <c r="QH40" s="75"/>
      <c r="QI40" s="75"/>
      <c r="QJ40" s="75"/>
      <c r="QK40" s="75"/>
      <c r="QL40" s="75"/>
      <c r="QM40" s="75"/>
      <c r="QN40" s="75"/>
      <c r="QO40" s="75"/>
      <c r="QP40" s="75"/>
      <c r="QQ40" s="75"/>
      <c r="QR40" s="75"/>
      <c r="QS40" s="75"/>
      <c r="QT40" s="75"/>
      <c r="QU40" s="75"/>
      <c r="QV40" s="75"/>
      <c r="QW40" s="75"/>
      <c r="QX40" s="75"/>
      <c r="QY40" s="75"/>
      <c r="QZ40" s="75"/>
      <c r="RA40" s="75"/>
      <c r="RB40" s="75"/>
      <c r="RC40" s="75"/>
      <c r="RD40" s="75"/>
      <c r="RE40" s="75"/>
      <c r="RF40" s="75"/>
      <c r="RG40" s="75"/>
      <c r="RH40" s="75"/>
      <c r="RI40" s="75"/>
      <c r="RJ40" s="75"/>
      <c r="RK40" s="75"/>
      <c r="RL40" s="75"/>
      <c r="RM40" s="75"/>
      <c r="RN40" s="75"/>
      <c r="RO40" s="75"/>
      <c r="RP40" s="75"/>
      <c r="RQ40" s="75"/>
      <c r="RR40" s="75"/>
      <c r="RS40" s="75"/>
      <c r="RT40" s="75"/>
      <c r="RU40" s="75"/>
      <c r="RV40" s="75"/>
      <c r="RW40" s="75"/>
      <c r="RX40" s="75"/>
      <c r="RY40" s="75"/>
      <c r="RZ40" s="75"/>
      <c r="SA40" s="75"/>
      <c r="SB40" s="75"/>
      <c r="SC40" s="75"/>
      <c r="SD40" s="75"/>
      <c r="SE40" s="75"/>
      <c r="SF40" s="75"/>
      <c r="SG40" s="75"/>
      <c r="SH40" s="75"/>
      <c r="SI40" s="75"/>
      <c r="SJ40" s="75"/>
      <c r="SK40" s="75"/>
      <c r="SL40" s="75"/>
      <c r="SM40" s="75"/>
      <c r="SN40" s="75"/>
      <c r="SO40" s="75"/>
      <c r="SP40" s="75"/>
      <c r="SQ40" s="75"/>
      <c r="SR40" s="75"/>
      <c r="SS40" s="75"/>
      <c r="ST40" s="75"/>
      <c r="SU40" s="75"/>
      <c r="SV40" s="75"/>
      <c r="SW40" s="75"/>
      <c r="SX40" s="75"/>
      <c r="SY40" s="75"/>
      <c r="SZ40" s="75"/>
      <c r="TA40" s="75"/>
      <c r="TB40" s="75"/>
      <c r="TC40" s="75"/>
      <c r="TD40" s="75"/>
      <c r="TE40" s="75"/>
      <c r="TF40" s="75"/>
      <c r="TG40" s="75"/>
      <c r="TH40" s="75"/>
      <c r="TI40" s="75"/>
      <c r="TJ40" s="75"/>
      <c r="TK40" s="75"/>
      <c r="TL40" s="75"/>
      <c r="TM40" s="75"/>
      <c r="TN40" s="75"/>
      <c r="TO40" s="75"/>
      <c r="TP40" s="75"/>
      <c r="TQ40" s="75"/>
      <c r="TR40" s="75"/>
      <c r="TS40" s="75"/>
      <c r="TT40" s="75"/>
      <c r="TU40" s="75"/>
      <c r="TV40" s="75"/>
      <c r="TW40" s="75"/>
      <c r="TX40" s="75"/>
      <c r="TY40" s="75"/>
      <c r="TZ40" s="75"/>
      <c r="UA40" s="75"/>
      <c r="UB40" s="75"/>
      <c r="UC40" s="75"/>
      <c r="UD40" s="75"/>
      <c r="UE40" s="75"/>
      <c r="UF40" s="75"/>
      <c r="UG40" s="75"/>
      <c r="UH40" s="75"/>
      <c r="UI40" s="75"/>
      <c r="UJ40" s="75"/>
      <c r="UK40" s="75"/>
      <c r="UL40" s="75"/>
      <c r="UM40" s="75"/>
      <c r="UN40" s="75"/>
      <c r="UO40" s="75"/>
      <c r="UP40" s="75"/>
      <c r="UQ40" s="75"/>
      <c r="UR40" s="75"/>
      <c r="US40" s="75"/>
      <c r="UT40" s="75"/>
      <c r="UU40" s="75"/>
      <c r="UV40" s="75"/>
      <c r="UW40" s="75"/>
      <c r="UX40" s="75"/>
      <c r="UY40" s="75"/>
      <c r="UZ40" s="75"/>
      <c r="VA40" s="75"/>
      <c r="VB40" s="75"/>
      <c r="VC40" s="75"/>
      <c r="VD40" s="75"/>
      <c r="VE40" s="75"/>
      <c r="VF40" s="75"/>
      <c r="VG40" s="75"/>
      <c r="VH40" s="75"/>
      <c r="VI40" s="75"/>
      <c r="VJ40" s="75"/>
      <c r="VK40" s="75"/>
      <c r="VL40" s="75"/>
      <c r="VM40" s="75"/>
      <c r="VN40" s="75"/>
      <c r="VO40" s="75"/>
      <c r="VP40" s="75"/>
      <c r="VQ40" s="75"/>
      <c r="VR40" s="75"/>
      <c r="VS40" s="75"/>
      <c r="VT40" s="75"/>
      <c r="VU40" s="75"/>
      <c r="VV40" s="75"/>
      <c r="VW40" s="75"/>
      <c r="VX40" s="75"/>
      <c r="VY40" s="75"/>
      <c r="VZ40" s="75"/>
      <c r="WA40" s="75"/>
      <c r="WB40" s="75"/>
      <c r="WC40" s="75"/>
      <c r="WD40" s="75"/>
      <c r="WE40" s="75"/>
      <c r="WF40" s="75"/>
      <c r="WG40" s="75"/>
      <c r="WH40" s="75"/>
      <c r="WI40" s="75"/>
      <c r="WJ40" s="75"/>
      <c r="WK40" s="75"/>
      <c r="WL40" s="75"/>
      <c r="WM40" s="75"/>
      <c r="WN40" s="75"/>
      <c r="WO40" s="75"/>
      <c r="WP40" s="304"/>
    </row>
    <row r="41" spans="1:614" s="66" customFormat="1" ht="14.4">
      <c r="A41" s="75"/>
      <c r="B41" s="1431" t="s">
        <v>1475</v>
      </c>
      <c r="C41" s="1394"/>
      <c r="D41" s="1395"/>
      <c r="E41" s="1376" t="s">
        <v>619</v>
      </c>
      <c r="F41" s="1376">
        <v>17</v>
      </c>
      <c r="G41" s="1286">
        <f t="shared" si="0"/>
        <v>0</v>
      </c>
      <c r="H41" s="1432" t="s">
        <v>30</v>
      </c>
      <c r="I41" s="1433">
        <v>0</v>
      </c>
      <c r="J41" s="1372">
        <v>22</v>
      </c>
      <c r="K41" s="1377">
        <v>0</v>
      </c>
      <c r="L41" s="1398">
        <v>9</v>
      </c>
      <c r="M41" s="1217">
        <f t="shared" si="9"/>
        <v>9</v>
      </c>
      <c r="N41" s="1216">
        <f t="shared" si="10"/>
        <v>0</v>
      </c>
      <c r="O41" s="1217"/>
      <c r="P41" s="1221"/>
      <c r="Q41" s="1221"/>
      <c r="R41" s="1221"/>
      <c r="S41" s="1221">
        <f t="shared" si="6"/>
        <v>0</v>
      </c>
      <c r="T41" s="1221"/>
      <c r="U41" s="1221"/>
      <c r="V41" s="1221"/>
      <c r="W41" s="1300">
        <v>0</v>
      </c>
      <c r="X41" s="1221"/>
      <c r="Y41" s="1221"/>
      <c r="Z41" s="1221">
        <f t="shared" si="1"/>
        <v>0</v>
      </c>
      <c r="AA41" s="1218">
        <f t="shared" si="11"/>
        <v>0</v>
      </c>
      <c r="AB41" s="1221">
        <f t="shared" si="12"/>
        <v>0</v>
      </c>
      <c r="AC41" s="1286"/>
      <c r="AD41" s="1326"/>
      <c r="AE41" s="75"/>
      <c r="AF41" s="75"/>
      <c r="AG41" s="73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75"/>
      <c r="DC41" s="75"/>
      <c r="DD41" s="75"/>
      <c r="DE41" s="75"/>
      <c r="DF41" s="75"/>
      <c r="DG41" s="75"/>
      <c r="DH41" s="75"/>
      <c r="DI41" s="75"/>
      <c r="DJ41" s="75"/>
      <c r="DK41" s="75"/>
      <c r="DL41" s="75"/>
      <c r="DM41" s="75"/>
      <c r="DN41" s="75"/>
      <c r="DO41" s="75"/>
      <c r="DP41" s="75"/>
      <c r="DQ41" s="75"/>
      <c r="DR41" s="75"/>
      <c r="DS41" s="75"/>
      <c r="DT41" s="75"/>
      <c r="DU41" s="75"/>
      <c r="DV41" s="75"/>
      <c r="DW41" s="75"/>
      <c r="DX41" s="75"/>
      <c r="DY41" s="75"/>
      <c r="DZ41" s="75"/>
      <c r="EA41" s="75"/>
      <c r="EB41" s="75"/>
      <c r="EC41" s="75"/>
      <c r="ED41" s="75"/>
      <c r="EE41" s="75"/>
      <c r="EF41" s="75"/>
      <c r="EG41" s="75"/>
      <c r="EH41" s="75"/>
      <c r="EI41" s="75"/>
      <c r="EJ41" s="75"/>
      <c r="EK41" s="75"/>
      <c r="EL41" s="75"/>
      <c r="EM41" s="75"/>
      <c r="EN41" s="75"/>
      <c r="EO41" s="75"/>
      <c r="EP41" s="75"/>
      <c r="EQ41" s="75"/>
      <c r="ER41" s="75"/>
      <c r="ES41" s="75"/>
      <c r="ET41" s="75"/>
      <c r="EU41" s="75"/>
      <c r="EV41" s="75"/>
      <c r="EW41" s="75"/>
      <c r="EX41" s="75"/>
      <c r="EY41" s="75"/>
      <c r="EZ41" s="75"/>
      <c r="FA41" s="75"/>
      <c r="FB41" s="75"/>
      <c r="FC41" s="75"/>
      <c r="FD41" s="75"/>
      <c r="FE41" s="75"/>
      <c r="FF41" s="75"/>
      <c r="FG41" s="75"/>
      <c r="FH41" s="75"/>
      <c r="FI41" s="75"/>
      <c r="FJ41" s="75"/>
      <c r="FK41" s="75"/>
      <c r="FL41" s="75"/>
      <c r="FM41" s="75"/>
      <c r="FN41" s="75"/>
      <c r="FO41" s="75"/>
      <c r="FP41" s="75"/>
      <c r="FQ41" s="75"/>
      <c r="FR41" s="75"/>
      <c r="FS41" s="75"/>
      <c r="FT41" s="75"/>
      <c r="FU41" s="75"/>
      <c r="FV41" s="75"/>
      <c r="FW41" s="75"/>
      <c r="FX41" s="75"/>
      <c r="FY41" s="75"/>
      <c r="FZ41" s="75"/>
      <c r="GA41" s="75"/>
      <c r="GB41" s="75"/>
      <c r="GC41" s="75"/>
      <c r="GD41" s="75"/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/>
      <c r="GR41" s="75"/>
      <c r="GS41" s="75"/>
      <c r="GT41" s="75"/>
      <c r="GU41" s="75"/>
      <c r="GV41" s="75"/>
      <c r="GW41" s="75"/>
      <c r="GX41" s="75"/>
      <c r="GY41" s="75"/>
      <c r="GZ41" s="75"/>
      <c r="HA41" s="75"/>
      <c r="HB41" s="75"/>
      <c r="HC41" s="75"/>
      <c r="HD41" s="75"/>
      <c r="HE41" s="75"/>
      <c r="HF41" s="75"/>
      <c r="HG41" s="75"/>
      <c r="HH41" s="75"/>
      <c r="HI41" s="75"/>
      <c r="HJ41" s="75"/>
      <c r="HK41" s="75"/>
      <c r="HL41" s="75"/>
      <c r="HM41" s="75"/>
      <c r="HN41" s="75"/>
      <c r="HO41" s="75"/>
      <c r="HP41" s="75"/>
      <c r="HQ41" s="75"/>
      <c r="HR41" s="75"/>
      <c r="HS41" s="75"/>
      <c r="HT41" s="75"/>
      <c r="HU41" s="75"/>
      <c r="HV41" s="75"/>
      <c r="HW41" s="75"/>
      <c r="HX41" s="75"/>
      <c r="HY41" s="75"/>
      <c r="HZ41" s="75"/>
      <c r="IA41" s="75"/>
      <c r="IB41" s="75"/>
      <c r="IC41" s="75"/>
      <c r="ID41" s="75"/>
      <c r="IE41" s="75"/>
      <c r="IF41" s="75"/>
      <c r="IG41" s="75"/>
      <c r="IH41" s="75"/>
      <c r="II41" s="75"/>
      <c r="IJ41" s="75"/>
      <c r="IK41" s="75"/>
      <c r="IL41" s="75"/>
      <c r="IM41" s="75"/>
      <c r="IN41" s="75"/>
      <c r="IO41" s="75"/>
      <c r="IP41" s="75"/>
      <c r="IQ41" s="75"/>
      <c r="IR41" s="75"/>
      <c r="IS41" s="75"/>
      <c r="IT41" s="75"/>
      <c r="IU41" s="75"/>
      <c r="IV41" s="75"/>
      <c r="IW41" s="75"/>
      <c r="IX41" s="75"/>
      <c r="IY41" s="75"/>
      <c r="IZ41" s="75"/>
      <c r="JA41" s="75"/>
      <c r="JB41" s="75"/>
      <c r="JC41" s="75"/>
      <c r="JD41" s="75"/>
      <c r="JE41" s="75"/>
      <c r="JF41" s="75"/>
      <c r="JG41" s="75"/>
      <c r="JH41" s="75"/>
      <c r="JI41" s="75"/>
      <c r="JJ41" s="75"/>
      <c r="JK41" s="75"/>
      <c r="JL41" s="75"/>
      <c r="JM41" s="75"/>
      <c r="JN41" s="75"/>
      <c r="JO41" s="75"/>
      <c r="JP41" s="75"/>
      <c r="JQ41" s="75"/>
      <c r="JR41" s="75"/>
      <c r="JS41" s="75"/>
      <c r="JT41" s="75"/>
      <c r="JU41" s="75"/>
      <c r="JV41" s="75"/>
      <c r="JW41" s="75"/>
      <c r="JX41" s="75"/>
      <c r="JY41" s="75"/>
      <c r="JZ41" s="75"/>
      <c r="KA41" s="75"/>
      <c r="KB41" s="75"/>
      <c r="KC41" s="75"/>
      <c r="KD41" s="75"/>
      <c r="KE41" s="75"/>
      <c r="KF41" s="75"/>
      <c r="KG41" s="75"/>
      <c r="KH41" s="75"/>
      <c r="KI41" s="75"/>
      <c r="KJ41" s="75"/>
      <c r="KK41" s="75"/>
      <c r="KL41" s="75"/>
      <c r="KM41" s="75"/>
      <c r="KN41" s="75"/>
      <c r="KO41" s="75"/>
      <c r="KP41" s="75"/>
      <c r="KQ41" s="75"/>
      <c r="KR41" s="75"/>
      <c r="KS41" s="75"/>
      <c r="KT41" s="75"/>
      <c r="KU41" s="75"/>
      <c r="KV41" s="75"/>
      <c r="KW41" s="75"/>
      <c r="KX41" s="75"/>
      <c r="KY41" s="75"/>
      <c r="KZ41" s="75"/>
      <c r="LA41" s="75"/>
      <c r="LB41" s="75"/>
      <c r="LC41" s="75"/>
      <c r="LD41" s="75"/>
      <c r="LE41" s="75"/>
      <c r="LF41" s="75"/>
      <c r="LG41" s="75"/>
      <c r="LH41" s="75"/>
      <c r="LI41" s="75"/>
      <c r="LJ41" s="75"/>
      <c r="LK41" s="75"/>
      <c r="LL41" s="75"/>
      <c r="LM41" s="75"/>
      <c r="LN41" s="75"/>
      <c r="LO41" s="75"/>
      <c r="LP41" s="75"/>
      <c r="LQ41" s="75"/>
      <c r="LR41" s="75"/>
      <c r="LS41" s="75"/>
      <c r="LT41" s="75"/>
      <c r="LU41" s="75"/>
      <c r="LV41" s="75"/>
      <c r="LW41" s="75"/>
      <c r="LX41" s="75"/>
      <c r="LY41" s="75"/>
      <c r="LZ41" s="75"/>
      <c r="MA41" s="75"/>
      <c r="MB41" s="75"/>
      <c r="MC41" s="75"/>
      <c r="MD41" s="75"/>
      <c r="ME41" s="75"/>
      <c r="MF41" s="75"/>
      <c r="MG41" s="75"/>
      <c r="MH41" s="75"/>
      <c r="MI41" s="75"/>
      <c r="MJ41" s="75"/>
      <c r="MK41" s="75"/>
      <c r="ML41" s="75"/>
      <c r="MM41" s="75"/>
      <c r="MN41" s="75"/>
      <c r="MO41" s="75"/>
      <c r="MP41" s="75"/>
      <c r="MQ41" s="75"/>
      <c r="MR41" s="75"/>
      <c r="MS41" s="75"/>
      <c r="MT41" s="75"/>
      <c r="MU41" s="75"/>
      <c r="MV41" s="75"/>
      <c r="MW41" s="75"/>
      <c r="MX41" s="75"/>
      <c r="MY41" s="75"/>
      <c r="MZ41" s="75"/>
      <c r="NA41" s="75"/>
      <c r="NB41" s="75"/>
      <c r="NC41" s="75"/>
      <c r="ND41" s="75"/>
      <c r="NE41" s="75"/>
      <c r="NF41" s="75"/>
      <c r="NG41" s="75"/>
      <c r="NH41" s="75"/>
      <c r="NI41" s="75"/>
      <c r="NJ41" s="75"/>
      <c r="NK41" s="75"/>
      <c r="NL41" s="75"/>
      <c r="NM41" s="75"/>
      <c r="NN41" s="75"/>
      <c r="NO41" s="75"/>
      <c r="NP41" s="75"/>
      <c r="NQ41" s="75"/>
      <c r="NR41" s="75"/>
      <c r="NS41" s="75"/>
      <c r="NT41" s="75"/>
      <c r="NU41" s="75"/>
      <c r="NV41" s="75"/>
      <c r="NW41" s="75"/>
      <c r="NX41" s="75"/>
      <c r="NY41" s="75"/>
      <c r="NZ41" s="75"/>
      <c r="OA41" s="75"/>
      <c r="OB41" s="75"/>
      <c r="OC41" s="75"/>
      <c r="OD41" s="75"/>
      <c r="OE41" s="75"/>
      <c r="OF41" s="75"/>
      <c r="OG41" s="75"/>
      <c r="OH41" s="75"/>
      <c r="OI41" s="75"/>
      <c r="OJ41" s="75"/>
      <c r="OK41" s="75"/>
      <c r="OL41" s="75"/>
      <c r="OM41" s="75"/>
      <c r="ON41" s="75"/>
      <c r="OO41" s="75"/>
      <c r="OP41" s="75"/>
      <c r="OQ41" s="75"/>
      <c r="OR41" s="75"/>
      <c r="OS41" s="75"/>
      <c r="OT41" s="75"/>
      <c r="OU41" s="75"/>
      <c r="OV41" s="75"/>
      <c r="OW41" s="75"/>
      <c r="OX41" s="75"/>
      <c r="OY41" s="75"/>
      <c r="OZ41" s="75"/>
      <c r="PA41" s="75"/>
      <c r="PB41" s="75"/>
      <c r="PC41" s="75"/>
      <c r="PD41" s="75"/>
      <c r="PE41" s="75"/>
      <c r="PF41" s="75"/>
      <c r="PG41" s="75"/>
      <c r="PH41" s="75"/>
      <c r="PI41" s="75"/>
      <c r="PJ41" s="75"/>
      <c r="PK41" s="75"/>
      <c r="PL41" s="75"/>
      <c r="PM41" s="75"/>
      <c r="PN41" s="75"/>
      <c r="PO41" s="75"/>
      <c r="PP41" s="75"/>
      <c r="PQ41" s="75"/>
      <c r="PR41" s="75"/>
      <c r="PS41" s="75"/>
      <c r="PT41" s="75"/>
      <c r="PU41" s="75"/>
      <c r="PV41" s="75"/>
      <c r="PW41" s="75"/>
      <c r="PX41" s="75"/>
      <c r="PY41" s="75"/>
      <c r="PZ41" s="75"/>
      <c r="QA41" s="75"/>
      <c r="QB41" s="75"/>
      <c r="QC41" s="75"/>
      <c r="QD41" s="75"/>
      <c r="QE41" s="75"/>
      <c r="QF41" s="75"/>
      <c r="QG41" s="75"/>
      <c r="QH41" s="75"/>
      <c r="QI41" s="75"/>
      <c r="QJ41" s="75"/>
      <c r="QK41" s="75"/>
      <c r="QL41" s="75"/>
      <c r="QM41" s="75"/>
      <c r="QN41" s="75"/>
      <c r="QO41" s="75"/>
      <c r="QP41" s="75"/>
      <c r="QQ41" s="75"/>
      <c r="QR41" s="75"/>
      <c r="QS41" s="75"/>
      <c r="QT41" s="75"/>
      <c r="QU41" s="75"/>
      <c r="QV41" s="75"/>
      <c r="QW41" s="75"/>
      <c r="QX41" s="75"/>
      <c r="QY41" s="75"/>
      <c r="QZ41" s="75"/>
      <c r="RA41" s="75"/>
      <c r="RB41" s="75"/>
      <c r="RC41" s="75"/>
      <c r="RD41" s="75"/>
      <c r="RE41" s="75"/>
      <c r="RF41" s="75"/>
      <c r="RG41" s="75"/>
      <c r="RH41" s="75"/>
      <c r="RI41" s="75"/>
      <c r="RJ41" s="75"/>
      <c r="RK41" s="75"/>
      <c r="RL41" s="75"/>
      <c r="RM41" s="75"/>
      <c r="RN41" s="75"/>
      <c r="RO41" s="75"/>
      <c r="RP41" s="75"/>
      <c r="RQ41" s="75"/>
      <c r="RR41" s="75"/>
      <c r="RS41" s="75"/>
      <c r="RT41" s="75"/>
      <c r="RU41" s="75"/>
      <c r="RV41" s="75"/>
      <c r="RW41" s="75"/>
      <c r="RX41" s="75"/>
      <c r="RY41" s="75"/>
      <c r="RZ41" s="75"/>
      <c r="SA41" s="75"/>
      <c r="SB41" s="75"/>
      <c r="SC41" s="75"/>
      <c r="SD41" s="75"/>
      <c r="SE41" s="75"/>
      <c r="SF41" s="75"/>
      <c r="SG41" s="75"/>
      <c r="SH41" s="75"/>
      <c r="SI41" s="75"/>
      <c r="SJ41" s="75"/>
      <c r="SK41" s="75"/>
      <c r="SL41" s="75"/>
      <c r="SM41" s="75"/>
      <c r="SN41" s="75"/>
      <c r="SO41" s="75"/>
      <c r="SP41" s="75"/>
      <c r="SQ41" s="75"/>
      <c r="SR41" s="75"/>
      <c r="SS41" s="75"/>
      <c r="ST41" s="75"/>
      <c r="SU41" s="75"/>
      <c r="SV41" s="75"/>
      <c r="SW41" s="75"/>
      <c r="SX41" s="75"/>
      <c r="SY41" s="75"/>
      <c r="SZ41" s="75"/>
      <c r="TA41" s="75"/>
      <c r="TB41" s="75"/>
      <c r="TC41" s="75"/>
      <c r="TD41" s="75"/>
      <c r="TE41" s="75"/>
      <c r="TF41" s="75"/>
      <c r="TG41" s="75"/>
      <c r="TH41" s="75"/>
      <c r="TI41" s="75"/>
      <c r="TJ41" s="75"/>
      <c r="TK41" s="75"/>
      <c r="TL41" s="75"/>
      <c r="TM41" s="75"/>
      <c r="TN41" s="75"/>
      <c r="TO41" s="75"/>
      <c r="TP41" s="75"/>
      <c r="TQ41" s="75"/>
      <c r="TR41" s="75"/>
      <c r="TS41" s="75"/>
      <c r="TT41" s="75"/>
      <c r="TU41" s="75"/>
      <c r="TV41" s="75"/>
      <c r="TW41" s="75"/>
      <c r="TX41" s="75"/>
      <c r="TY41" s="75"/>
      <c r="TZ41" s="75"/>
      <c r="UA41" s="75"/>
      <c r="UB41" s="75"/>
      <c r="UC41" s="75"/>
      <c r="UD41" s="75"/>
      <c r="UE41" s="75"/>
      <c r="UF41" s="75"/>
      <c r="UG41" s="75"/>
      <c r="UH41" s="75"/>
      <c r="UI41" s="75"/>
      <c r="UJ41" s="75"/>
      <c r="UK41" s="75"/>
      <c r="UL41" s="75"/>
      <c r="UM41" s="75"/>
      <c r="UN41" s="75"/>
      <c r="UO41" s="75"/>
      <c r="UP41" s="75"/>
      <c r="UQ41" s="75"/>
      <c r="UR41" s="75"/>
      <c r="US41" s="75"/>
      <c r="UT41" s="75"/>
      <c r="UU41" s="75"/>
      <c r="UV41" s="75"/>
      <c r="UW41" s="75"/>
      <c r="UX41" s="75"/>
      <c r="UY41" s="75"/>
      <c r="UZ41" s="75"/>
      <c r="VA41" s="75"/>
      <c r="VB41" s="75"/>
      <c r="VC41" s="75"/>
      <c r="VD41" s="75"/>
      <c r="VE41" s="75"/>
      <c r="VF41" s="75"/>
      <c r="VG41" s="75"/>
      <c r="VH41" s="75"/>
      <c r="VI41" s="75"/>
      <c r="VJ41" s="75"/>
      <c r="VK41" s="75"/>
      <c r="VL41" s="75"/>
      <c r="VM41" s="75"/>
      <c r="VN41" s="75"/>
      <c r="VO41" s="75"/>
      <c r="VP41" s="75"/>
      <c r="VQ41" s="75"/>
      <c r="VR41" s="75"/>
      <c r="VS41" s="75"/>
      <c r="VT41" s="75"/>
      <c r="VU41" s="75"/>
      <c r="VV41" s="75"/>
      <c r="VW41" s="75"/>
      <c r="VX41" s="75"/>
      <c r="VY41" s="75"/>
      <c r="VZ41" s="75"/>
      <c r="WA41" s="75"/>
      <c r="WB41" s="75"/>
      <c r="WC41" s="75"/>
      <c r="WD41" s="75"/>
      <c r="WE41" s="75"/>
      <c r="WF41" s="75"/>
      <c r="WG41" s="75"/>
      <c r="WH41" s="75"/>
      <c r="WI41" s="75"/>
      <c r="WJ41" s="75"/>
      <c r="WK41" s="75"/>
      <c r="WL41" s="75"/>
      <c r="WM41" s="75"/>
      <c r="WN41" s="75"/>
      <c r="WO41" s="75"/>
      <c r="WP41" s="304"/>
    </row>
    <row r="42" spans="1:614" s="66" customFormat="1" ht="14.4">
      <c r="A42" s="75"/>
      <c r="B42" s="1431" t="s">
        <v>1476</v>
      </c>
      <c r="C42" s="1394"/>
      <c r="D42" s="1395"/>
      <c r="E42" s="1376" t="s">
        <v>358</v>
      </c>
      <c r="F42" s="1376">
        <v>17</v>
      </c>
      <c r="G42" s="1286">
        <f t="shared" si="0"/>
        <v>3.1833983774533225E-3</v>
      </c>
      <c r="H42" s="1432" t="s">
        <v>30</v>
      </c>
      <c r="I42" s="1433">
        <v>30</v>
      </c>
      <c r="J42" s="1372">
        <v>47</v>
      </c>
      <c r="K42" s="1377">
        <v>50</v>
      </c>
      <c r="L42" s="1398">
        <v>33</v>
      </c>
      <c r="M42" s="1217">
        <f t="shared" si="9"/>
        <v>0</v>
      </c>
      <c r="N42" s="1216">
        <f t="shared" si="10"/>
        <v>1410</v>
      </c>
      <c r="O42" s="1217"/>
      <c r="P42" s="1221"/>
      <c r="Q42" s="1221"/>
      <c r="R42" s="1221"/>
      <c r="S42" s="1221">
        <f t="shared" si="6"/>
        <v>990</v>
      </c>
      <c r="T42" s="1221"/>
      <c r="U42" s="1221"/>
      <c r="V42" s="1221"/>
      <c r="W42" s="1300">
        <v>0</v>
      </c>
      <c r="X42" s="1221"/>
      <c r="Y42" s="1221"/>
      <c r="Z42" s="1221">
        <f t="shared" si="1"/>
        <v>0</v>
      </c>
      <c r="AA42" s="1218">
        <f t="shared" si="11"/>
        <v>0.72830240607163788</v>
      </c>
      <c r="AB42" s="1221">
        <f t="shared" si="12"/>
        <v>1026.9063925610094</v>
      </c>
      <c r="AC42" s="1286"/>
      <c r="AD42" s="1326"/>
      <c r="AE42" s="75"/>
      <c r="AF42" s="75"/>
      <c r="AG42" s="73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/>
      <c r="CK42" s="75"/>
      <c r="CL42" s="75"/>
      <c r="CM42" s="75"/>
      <c r="CN42" s="75"/>
      <c r="CO42" s="75"/>
      <c r="CP42" s="75"/>
      <c r="CQ42" s="75"/>
      <c r="CR42" s="75"/>
      <c r="CS42" s="75"/>
      <c r="CT42" s="75"/>
      <c r="CU42" s="75"/>
      <c r="CV42" s="75"/>
      <c r="CW42" s="75"/>
      <c r="CX42" s="75"/>
      <c r="CY42" s="75"/>
      <c r="CZ42" s="75"/>
      <c r="DA42" s="75"/>
      <c r="DB42" s="75"/>
      <c r="DC42" s="75"/>
      <c r="DD42" s="75"/>
      <c r="DE42" s="75"/>
      <c r="DF42" s="75"/>
      <c r="DG42" s="75"/>
      <c r="DH42" s="75"/>
      <c r="DI42" s="75"/>
      <c r="DJ42" s="75"/>
      <c r="DK42" s="75"/>
      <c r="DL42" s="75"/>
      <c r="DM42" s="75"/>
      <c r="DN42" s="75"/>
      <c r="DO42" s="75"/>
      <c r="DP42" s="75"/>
      <c r="DQ42" s="75"/>
      <c r="DR42" s="75"/>
      <c r="DS42" s="75"/>
      <c r="DT42" s="75"/>
      <c r="DU42" s="75"/>
      <c r="DV42" s="75"/>
      <c r="DW42" s="75"/>
      <c r="DX42" s="75"/>
      <c r="DY42" s="75"/>
      <c r="DZ42" s="75"/>
      <c r="EA42" s="75"/>
      <c r="EB42" s="75"/>
      <c r="EC42" s="75"/>
      <c r="ED42" s="75"/>
      <c r="EE42" s="75"/>
      <c r="EF42" s="75"/>
      <c r="EG42" s="75"/>
      <c r="EH42" s="75"/>
      <c r="EI42" s="75"/>
      <c r="EJ42" s="75"/>
      <c r="EK42" s="75"/>
      <c r="EL42" s="75"/>
      <c r="EM42" s="75"/>
      <c r="EN42" s="75"/>
      <c r="EO42" s="75"/>
      <c r="EP42" s="75"/>
      <c r="EQ42" s="75"/>
      <c r="ER42" s="75"/>
      <c r="ES42" s="75"/>
      <c r="ET42" s="75"/>
      <c r="EU42" s="75"/>
      <c r="EV42" s="75"/>
      <c r="EW42" s="75"/>
      <c r="EX42" s="75"/>
      <c r="EY42" s="75"/>
      <c r="EZ42" s="75"/>
      <c r="FA42" s="75"/>
      <c r="FB42" s="75"/>
      <c r="FC42" s="75"/>
      <c r="FD42" s="75"/>
      <c r="FE42" s="75"/>
      <c r="FF42" s="75"/>
      <c r="FG42" s="75"/>
      <c r="FH42" s="75"/>
      <c r="FI42" s="75"/>
      <c r="FJ42" s="75"/>
      <c r="FK42" s="75"/>
      <c r="FL42" s="75"/>
      <c r="FM42" s="75"/>
      <c r="FN42" s="75"/>
      <c r="FO42" s="75"/>
      <c r="FP42" s="75"/>
      <c r="FQ42" s="75"/>
      <c r="FR42" s="75"/>
      <c r="FS42" s="75"/>
      <c r="FT42" s="75"/>
      <c r="FU42" s="75"/>
      <c r="FV42" s="75"/>
      <c r="FW42" s="75"/>
      <c r="FX42" s="75"/>
      <c r="FY42" s="75"/>
      <c r="FZ42" s="75"/>
      <c r="GA42" s="75"/>
      <c r="GB42" s="75"/>
      <c r="GC42" s="75"/>
      <c r="GD42" s="75"/>
      <c r="GE42" s="75"/>
      <c r="GF42" s="75"/>
      <c r="GG42" s="75"/>
      <c r="GH42" s="75"/>
      <c r="GI42" s="75"/>
      <c r="GJ42" s="75"/>
      <c r="GK42" s="75"/>
      <c r="GL42" s="75"/>
      <c r="GM42" s="75"/>
      <c r="GN42" s="75"/>
      <c r="GO42" s="75"/>
      <c r="GP42" s="75"/>
      <c r="GQ42" s="75"/>
      <c r="GR42" s="75"/>
      <c r="GS42" s="75"/>
      <c r="GT42" s="75"/>
      <c r="GU42" s="75"/>
      <c r="GV42" s="75"/>
      <c r="GW42" s="75"/>
      <c r="GX42" s="75"/>
      <c r="GY42" s="75"/>
      <c r="GZ42" s="75"/>
      <c r="HA42" s="75"/>
      <c r="HB42" s="75"/>
      <c r="HC42" s="75"/>
      <c r="HD42" s="75"/>
      <c r="HE42" s="75"/>
      <c r="HF42" s="75"/>
      <c r="HG42" s="75"/>
      <c r="HH42" s="75"/>
      <c r="HI42" s="75"/>
      <c r="HJ42" s="75"/>
      <c r="HK42" s="75"/>
      <c r="HL42" s="75"/>
      <c r="HM42" s="75"/>
      <c r="HN42" s="75"/>
      <c r="HO42" s="75"/>
      <c r="HP42" s="75"/>
      <c r="HQ42" s="75"/>
      <c r="HR42" s="75"/>
      <c r="HS42" s="75"/>
      <c r="HT42" s="75"/>
      <c r="HU42" s="75"/>
      <c r="HV42" s="75"/>
      <c r="HW42" s="75"/>
      <c r="HX42" s="75"/>
      <c r="HY42" s="75"/>
      <c r="HZ42" s="75"/>
      <c r="IA42" s="75"/>
      <c r="IB42" s="75"/>
      <c r="IC42" s="75"/>
      <c r="ID42" s="75"/>
      <c r="IE42" s="75"/>
      <c r="IF42" s="75"/>
      <c r="IG42" s="75"/>
      <c r="IH42" s="75"/>
      <c r="II42" s="75"/>
      <c r="IJ42" s="75"/>
      <c r="IK42" s="75"/>
      <c r="IL42" s="75"/>
      <c r="IM42" s="75"/>
      <c r="IN42" s="75"/>
      <c r="IO42" s="75"/>
      <c r="IP42" s="75"/>
      <c r="IQ42" s="75"/>
      <c r="IR42" s="75"/>
      <c r="IS42" s="75"/>
      <c r="IT42" s="75"/>
      <c r="IU42" s="75"/>
      <c r="IV42" s="75"/>
      <c r="IW42" s="75"/>
      <c r="IX42" s="75"/>
      <c r="IY42" s="75"/>
      <c r="IZ42" s="75"/>
      <c r="JA42" s="75"/>
      <c r="JB42" s="75"/>
      <c r="JC42" s="75"/>
      <c r="JD42" s="75"/>
      <c r="JE42" s="75"/>
      <c r="JF42" s="75"/>
      <c r="JG42" s="75"/>
      <c r="JH42" s="75"/>
      <c r="JI42" s="75"/>
      <c r="JJ42" s="75"/>
      <c r="JK42" s="75"/>
      <c r="JL42" s="75"/>
      <c r="JM42" s="75"/>
      <c r="JN42" s="75"/>
      <c r="JO42" s="75"/>
      <c r="JP42" s="75"/>
      <c r="JQ42" s="75"/>
      <c r="JR42" s="75"/>
      <c r="JS42" s="75"/>
      <c r="JT42" s="75"/>
      <c r="JU42" s="75"/>
      <c r="JV42" s="75"/>
      <c r="JW42" s="75"/>
      <c r="JX42" s="75"/>
      <c r="JY42" s="75"/>
      <c r="JZ42" s="75"/>
      <c r="KA42" s="75"/>
      <c r="KB42" s="75"/>
      <c r="KC42" s="75"/>
      <c r="KD42" s="75"/>
      <c r="KE42" s="75"/>
      <c r="KF42" s="75"/>
      <c r="KG42" s="75"/>
      <c r="KH42" s="75"/>
      <c r="KI42" s="75"/>
      <c r="KJ42" s="75"/>
      <c r="KK42" s="75"/>
      <c r="KL42" s="75"/>
      <c r="KM42" s="75"/>
      <c r="KN42" s="75"/>
      <c r="KO42" s="75"/>
      <c r="KP42" s="75"/>
      <c r="KQ42" s="75"/>
      <c r="KR42" s="75"/>
      <c r="KS42" s="75"/>
      <c r="KT42" s="75"/>
      <c r="KU42" s="75"/>
      <c r="KV42" s="75"/>
      <c r="KW42" s="75"/>
      <c r="KX42" s="75"/>
      <c r="KY42" s="75"/>
      <c r="KZ42" s="75"/>
      <c r="LA42" s="75"/>
      <c r="LB42" s="75"/>
      <c r="LC42" s="75"/>
      <c r="LD42" s="75"/>
      <c r="LE42" s="75"/>
      <c r="LF42" s="75"/>
      <c r="LG42" s="75"/>
      <c r="LH42" s="75"/>
      <c r="LI42" s="75"/>
      <c r="LJ42" s="75"/>
      <c r="LK42" s="75"/>
      <c r="LL42" s="75"/>
      <c r="LM42" s="75"/>
      <c r="LN42" s="75"/>
      <c r="LO42" s="75"/>
      <c r="LP42" s="75"/>
      <c r="LQ42" s="75"/>
      <c r="LR42" s="75"/>
      <c r="LS42" s="75"/>
      <c r="LT42" s="75"/>
      <c r="LU42" s="75"/>
      <c r="LV42" s="75"/>
      <c r="LW42" s="75"/>
      <c r="LX42" s="75"/>
      <c r="LY42" s="75"/>
      <c r="LZ42" s="75"/>
      <c r="MA42" s="75"/>
      <c r="MB42" s="75"/>
      <c r="MC42" s="75"/>
      <c r="MD42" s="75"/>
      <c r="ME42" s="75"/>
      <c r="MF42" s="75"/>
      <c r="MG42" s="75"/>
      <c r="MH42" s="75"/>
      <c r="MI42" s="75"/>
      <c r="MJ42" s="75"/>
      <c r="MK42" s="75"/>
      <c r="ML42" s="75"/>
      <c r="MM42" s="75"/>
      <c r="MN42" s="75"/>
      <c r="MO42" s="75"/>
      <c r="MP42" s="75"/>
      <c r="MQ42" s="75"/>
      <c r="MR42" s="75"/>
      <c r="MS42" s="75"/>
      <c r="MT42" s="75"/>
      <c r="MU42" s="75"/>
      <c r="MV42" s="75"/>
      <c r="MW42" s="75"/>
      <c r="MX42" s="75"/>
      <c r="MY42" s="75"/>
      <c r="MZ42" s="75"/>
      <c r="NA42" s="75"/>
      <c r="NB42" s="75"/>
      <c r="NC42" s="75"/>
      <c r="ND42" s="75"/>
      <c r="NE42" s="75"/>
      <c r="NF42" s="75"/>
      <c r="NG42" s="75"/>
      <c r="NH42" s="75"/>
      <c r="NI42" s="75"/>
      <c r="NJ42" s="75"/>
      <c r="NK42" s="75"/>
      <c r="NL42" s="75"/>
      <c r="NM42" s="75"/>
      <c r="NN42" s="75"/>
      <c r="NO42" s="75"/>
      <c r="NP42" s="75"/>
      <c r="NQ42" s="75"/>
      <c r="NR42" s="75"/>
      <c r="NS42" s="75"/>
      <c r="NT42" s="75"/>
      <c r="NU42" s="75"/>
      <c r="NV42" s="75"/>
      <c r="NW42" s="75"/>
      <c r="NX42" s="75"/>
      <c r="NY42" s="75"/>
      <c r="NZ42" s="75"/>
      <c r="OA42" s="75"/>
      <c r="OB42" s="75"/>
      <c r="OC42" s="75"/>
      <c r="OD42" s="75"/>
      <c r="OE42" s="75"/>
      <c r="OF42" s="75"/>
      <c r="OG42" s="75"/>
      <c r="OH42" s="75"/>
      <c r="OI42" s="75"/>
      <c r="OJ42" s="75"/>
      <c r="OK42" s="75"/>
      <c r="OL42" s="75"/>
      <c r="OM42" s="75"/>
      <c r="ON42" s="75"/>
      <c r="OO42" s="75"/>
      <c r="OP42" s="75"/>
      <c r="OQ42" s="75"/>
      <c r="OR42" s="75"/>
      <c r="OS42" s="75"/>
      <c r="OT42" s="75"/>
      <c r="OU42" s="75"/>
      <c r="OV42" s="75"/>
      <c r="OW42" s="75"/>
      <c r="OX42" s="75"/>
      <c r="OY42" s="75"/>
      <c r="OZ42" s="75"/>
      <c r="PA42" s="75"/>
      <c r="PB42" s="75"/>
      <c r="PC42" s="75"/>
      <c r="PD42" s="75"/>
      <c r="PE42" s="75"/>
      <c r="PF42" s="75"/>
      <c r="PG42" s="75"/>
      <c r="PH42" s="75"/>
      <c r="PI42" s="75"/>
      <c r="PJ42" s="75"/>
      <c r="PK42" s="75"/>
      <c r="PL42" s="75"/>
      <c r="PM42" s="75"/>
      <c r="PN42" s="75"/>
      <c r="PO42" s="75"/>
      <c r="PP42" s="75"/>
      <c r="PQ42" s="75"/>
      <c r="PR42" s="75"/>
      <c r="PS42" s="75"/>
      <c r="PT42" s="75"/>
      <c r="PU42" s="75"/>
      <c r="PV42" s="75"/>
      <c r="PW42" s="75"/>
      <c r="PX42" s="75"/>
      <c r="PY42" s="75"/>
      <c r="PZ42" s="75"/>
      <c r="QA42" s="75"/>
      <c r="QB42" s="75"/>
      <c r="QC42" s="75"/>
      <c r="QD42" s="75"/>
      <c r="QE42" s="75"/>
      <c r="QF42" s="75"/>
      <c r="QG42" s="75"/>
      <c r="QH42" s="75"/>
      <c r="QI42" s="75"/>
      <c r="QJ42" s="75"/>
      <c r="QK42" s="75"/>
      <c r="QL42" s="75"/>
      <c r="QM42" s="75"/>
      <c r="QN42" s="75"/>
      <c r="QO42" s="75"/>
      <c r="QP42" s="75"/>
      <c r="QQ42" s="75"/>
      <c r="QR42" s="75"/>
      <c r="QS42" s="75"/>
      <c r="QT42" s="75"/>
      <c r="QU42" s="75"/>
      <c r="QV42" s="75"/>
      <c r="QW42" s="75"/>
      <c r="QX42" s="75"/>
      <c r="QY42" s="75"/>
      <c r="QZ42" s="75"/>
      <c r="RA42" s="75"/>
      <c r="RB42" s="75"/>
      <c r="RC42" s="75"/>
      <c r="RD42" s="75"/>
      <c r="RE42" s="75"/>
      <c r="RF42" s="75"/>
      <c r="RG42" s="75"/>
      <c r="RH42" s="75"/>
      <c r="RI42" s="75"/>
      <c r="RJ42" s="75"/>
      <c r="RK42" s="75"/>
      <c r="RL42" s="75"/>
      <c r="RM42" s="75"/>
      <c r="RN42" s="75"/>
      <c r="RO42" s="75"/>
      <c r="RP42" s="75"/>
      <c r="RQ42" s="75"/>
      <c r="RR42" s="75"/>
      <c r="RS42" s="75"/>
      <c r="RT42" s="75"/>
      <c r="RU42" s="75"/>
      <c r="RV42" s="75"/>
      <c r="RW42" s="75"/>
      <c r="RX42" s="75"/>
      <c r="RY42" s="75"/>
      <c r="RZ42" s="75"/>
      <c r="SA42" s="75"/>
      <c r="SB42" s="75"/>
      <c r="SC42" s="75"/>
      <c r="SD42" s="75"/>
      <c r="SE42" s="75"/>
      <c r="SF42" s="75"/>
      <c r="SG42" s="75"/>
      <c r="SH42" s="75"/>
      <c r="SI42" s="75"/>
      <c r="SJ42" s="75"/>
      <c r="SK42" s="75"/>
      <c r="SL42" s="75"/>
      <c r="SM42" s="75"/>
      <c r="SN42" s="75"/>
      <c r="SO42" s="75"/>
      <c r="SP42" s="75"/>
      <c r="SQ42" s="75"/>
      <c r="SR42" s="75"/>
      <c r="SS42" s="75"/>
      <c r="ST42" s="75"/>
      <c r="SU42" s="75"/>
      <c r="SV42" s="75"/>
      <c r="SW42" s="75"/>
      <c r="SX42" s="75"/>
      <c r="SY42" s="75"/>
      <c r="SZ42" s="75"/>
      <c r="TA42" s="75"/>
      <c r="TB42" s="75"/>
      <c r="TC42" s="75"/>
      <c r="TD42" s="75"/>
      <c r="TE42" s="75"/>
      <c r="TF42" s="75"/>
      <c r="TG42" s="75"/>
      <c r="TH42" s="75"/>
      <c r="TI42" s="75"/>
      <c r="TJ42" s="75"/>
      <c r="TK42" s="75"/>
      <c r="TL42" s="75"/>
      <c r="TM42" s="75"/>
      <c r="TN42" s="75"/>
      <c r="TO42" s="75"/>
      <c r="TP42" s="75"/>
      <c r="TQ42" s="75"/>
      <c r="TR42" s="75"/>
      <c r="TS42" s="75"/>
      <c r="TT42" s="75"/>
      <c r="TU42" s="75"/>
      <c r="TV42" s="75"/>
      <c r="TW42" s="75"/>
      <c r="TX42" s="75"/>
      <c r="TY42" s="75"/>
      <c r="TZ42" s="75"/>
      <c r="UA42" s="75"/>
      <c r="UB42" s="75"/>
      <c r="UC42" s="75"/>
      <c r="UD42" s="75"/>
      <c r="UE42" s="75"/>
      <c r="UF42" s="75"/>
      <c r="UG42" s="75"/>
      <c r="UH42" s="75"/>
      <c r="UI42" s="75"/>
      <c r="UJ42" s="75"/>
      <c r="UK42" s="75"/>
      <c r="UL42" s="75"/>
      <c r="UM42" s="75"/>
      <c r="UN42" s="75"/>
      <c r="UO42" s="75"/>
      <c r="UP42" s="75"/>
      <c r="UQ42" s="75"/>
      <c r="UR42" s="75"/>
      <c r="US42" s="75"/>
      <c r="UT42" s="75"/>
      <c r="UU42" s="75"/>
      <c r="UV42" s="75"/>
      <c r="UW42" s="75"/>
      <c r="UX42" s="75"/>
      <c r="UY42" s="75"/>
      <c r="UZ42" s="75"/>
      <c r="VA42" s="75"/>
      <c r="VB42" s="75"/>
      <c r="VC42" s="75"/>
      <c r="VD42" s="75"/>
      <c r="VE42" s="75"/>
      <c r="VF42" s="75"/>
      <c r="VG42" s="75"/>
      <c r="VH42" s="75"/>
      <c r="VI42" s="75"/>
      <c r="VJ42" s="75"/>
      <c r="VK42" s="75"/>
      <c r="VL42" s="75"/>
      <c r="VM42" s="75"/>
      <c r="VN42" s="75"/>
      <c r="VO42" s="75"/>
      <c r="VP42" s="75"/>
      <c r="VQ42" s="75"/>
      <c r="VR42" s="75"/>
      <c r="VS42" s="75"/>
      <c r="VT42" s="75"/>
      <c r="VU42" s="75"/>
      <c r="VV42" s="75"/>
      <c r="VW42" s="75"/>
      <c r="VX42" s="75"/>
      <c r="VY42" s="75"/>
      <c r="VZ42" s="75"/>
      <c r="WA42" s="75"/>
      <c r="WB42" s="75"/>
      <c r="WC42" s="75"/>
      <c r="WD42" s="75"/>
      <c r="WE42" s="75"/>
      <c r="WF42" s="75"/>
      <c r="WG42" s="75"/>
      <c r="WH42" s="75"/>
      <c r="WI42" s="75"/>
      <c r="WJ42" s="75"/>
      <c r="WK42" s="75"/>
      <c r="WL42" s="75"/>
      <c r="WM42" s="75"/>
      <c r="WN42" s="75"/>
      <c r="WO42" s="75"/>
      <c r="WP42" s="304"/>
    </row>
    <row r="43" spans="1:614" s="66" customFormat="1" ht="14.4">
      <c r="A43" s="75"/>
      <c r="B43" s="1431" t="s">
        <v>1477</v>
      </c>
      <c r="C43" s="1394"/>
      <c r="D43" s="1395"/>
      <c r="E43" s="1376" t="s">
        <v>228</v>
      </c>
      <c r="F43" s="1376">
        <v>17</v>
      </c>
      <c r="G43" s="1286">
        <f t="shared" si="0"/>
        <v>0.10549917686641053</v>
      </c>
      <c r="H43" s="1432" t="s">
        <v>30</v>
      </c>
      <c r="I43" s="1433">
        <v>531</v>
      </c>
      <c r="J43" s="1372">
        <v>88</v>
      </c>
      <c r="K43" s="1377">
        <v>50</v>
      </c>
      <c r="L43" s="1398">
        <v>77</v>
      </c>
      <c r="M43" s="1217">
        <f t="shared" si="9"/>
        <v>27</v>
      </c>
      <c r="N43" s="1216">
        <f t="shared" si="10"/>
        <v>46728</v>
      </c>
      <c r="O43" s="1217"/>
      <c r="P43" s="1221"/>
      <c r="Q43" s="1221"/>
      <c r="R43" s="1221"/>
      <c r="S43" s="1221">
        <f t="shared" si="6"/>
        <v>40887</v>
      </c>
      <c r="T43" s="1221"/>
      <c r="U43" s="1221"/>
      <c r="V43" s="1221"/>
      <c r="W43" s="1300">
        <v>0</v>
      </c>
      <c r="X43" s="1221"/>
      <c r="Y43" s="1221"/>
      <c r="Z43" s="1221">
        <f t="shared" si="1"/>
        <v>0</v>
      </c>
      <c r="AA43" s="1218">
        <f t="shared" si="11"/>
        <v>0.72830240607163788</v>
      </c>
      <c r="AB43" s="1221">
        <f t="shared" si="12"/>
        <v>34032.114830915496</v>
      </c>
      <c r="AC43" s="1286"/>
      <c r="AD43" s="1326"/>
      <c r="AE43" s="75"/>
      <c r="AF43" s="75"/>
      <c r="AG43" s="73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/>
      <c r="CK43" s="75"/>
      <c r="CL43" s="75"/>
      <c r="CM43" s="75"/>
      <c r="CN43" s="75"/>
      <c r="CO43" s="75"/>
      <c r="CP43" s="75"/>
      <c r="CQ43" s="75"/>
      <c r="CR43" s="75"/>
      <c r="CS43" s="75"/>
      <c r="CT43" s="75"/>
      <c r="CU43" s="75"/>
      <c r="CV43" s="75"/>
      <c r="CW43" s="75"/>
      <c r="CX43" s="75"/>
      <c r="CY43" s="75"/>
      <c r="CZ43" s="75"/>
      <c r="DA43" s="75"/>
      <c r="DB43" s="75"/>
      <c r="DC43" s="75"/>
      <c r="DD43" s="75"/>
      <c r="DE43" s="75"/>
      <c r="DF43" s="75"/>
      <c r="DG43" s="75"/>
      <c r="DH43" s="75"/>
      <c r="DI43" s="75"/>
      <c r="DJ43" s="75"/>
      <c r="DK43" s="75"/>
      <c r="DL43" s="75"/>
      <c r="DM43" s="75"/>
      <c r="DN43" s="75"/>
      <c r="DO43" s="75"/>
      <c r="DP43" s="75"/>
      <c r="DQ43" s="75"/>
      <c r="DR43" s="75"/>
      <c r="DS43" s="75"/>
      <c r="DT43" s="75"/>
      <c r="DU43" s="75"/>
      <c r="DV43" s="75"/>
      <c r="DW43" s="75"/>
      <c r="DX43" s="75"/>
      <c r="DY43" s="75"/>
      <c r="DZ43" s="75"/>
      <c r="EA43" s="75"/>
      <c r="EB43" s="75"/>
      <c r="EC43" s="75"/>
      <c r="ED43" s="75"/>
      <c r="EE43" s="75"/>
      <c r="EF43" s="75"/>
      <c r="EG43" s="75"/>
      <c r="EH43" s="75"/>
      <c r="EI43" s="75"/>
      <c r="EJ43" s="75"/>
      <c r="EK43" s="75"/>
      <c r="EL43" s="75"/>
      <c r="EM43" s="75"/>
      <c r="EN43" s="75"/>
      <c r="EO43" s="75"/>
      <c r="EP43" s="75"/>
      <c r="EQ43" s="75"/>
      <c r="ER43" s="75"/>
      <c r="ES43" s="75"/>
      <c r="ET43" s="75"/>
      <c r="EU43" s="75"/>
      <c r="EV43" s="75"/>
      <c r="EW43" s="75"/>
      <c r="EX43" s="75"/>
      <c r="EY43" s="75"/>
      <c r="EZ43" s="75"/>
      <c r="FA43" s="75"/>
      <c r="FB43" s="75"/>
      <c r="FC43" s="75"/>
      <c r="FD43" s="75"/>
      <c r="FE43" s="75"/>
      <c r="FF43" s="75"/>
      <c r="FG43" s="75"/>
      <c r="FH43" s="75"/>
      <c r="FI43" s="75"/>
      <c r="FJ43" s="75"/>
      <c r="FK43" s="75"/>
      <c r="FL43" s="75"/>
      <c r="FM43" s="75"/>
      <c r="FN43" s="75"/>
      <c r="FO43" s="75"/>
      <c r="FP43" s="75"/>
      <c r="FQ43" s="75"/>
      <c r="FR43" s="75"/>
      <c r="FS43" s="75"/>
      <c r="FT43" s="75"/>
      <c r="FU43" s="75"/>
      <c r="FV43" s="75"/>
      <c r="FW43" s="75"/>
      <c r="FX43" s="75"/>
      <c r="FY43" s="75"/>
      <c r="FZ43" s="75"/>
      <c r="GA43" s="75"/>
      <c r="GB43" s="75"/>
      <c r="GC43" s="75"/>
      <c r="GD43" s="75"/>
      <c r="GE43" s="75"/>
      <c r="GF43" s="75"/>
      <c r="GG43" s="75"/>
      <c r="GH43" s="75"/>
      <c r="GI43" s="75"/>
      <c r="GJ43" s="75"/>
      <c r="GK43" s="75"/>
      <c r="GL43" s="75"/>
      <c r="GM43" s="75"/>
      <c r="GN43" s="75"/>
      <c r="GO43" s="75"/>
      <c r="GP43" s="75"/>
      <c r="GQ43" s="75"/>
      <c r="GR43" s="75"/>
      <c r="GS43" s="75"/>
      <c r="GT43" s="75"/>
      <c r="GU43" s="75"/>
      <c r="GV43" s="75"/>
      <c r="GW43" s="75"/>
      <c r="GX43" s="75"/>
      <c r="GY43" s="75"/>
      <c r="GZ43" s="75"/>
      <c r="HA43" s="75"/>
      <c r="HB43" s="75"/>
      <c r="HC43" s="75"/>
      <c r="HD43" s="75"/>
      <c r="HE43" s="75"/>
      <c r="HF43" s="75"/>
      <c r="HG43" s="75"/>
      <c r="HH43" s="75"/>
      <c r="HI43" s="75"/>
      <c r="HJ43" s="75"/>
      <c r="HK43" s="75"/>
      <c r="HL43" s="75"/>
      <c r="HM43" s="75"/>
      <c r="HN43" s="75"/>
      <c r="HO43" s="75"/>
      <c r="HP43" s="75"/>
      <c r="HQ43" s="75"/>
      <c r="HR43" s="75"/>
      <c r="HS43" s="75"/>
      <c r="HT43" s="75"/>
      <c r="HU43" s="75"/>
      <c r="HV43" s="75"/>
      <c r="HW43" s="75"/>
      <c r="HX43" s="75"/>
      <c r="HY43" s="75"/>
      <c r="HZ43" s="75"/>
      <c r="IA43" s="75"/>
      <c r="IB43" s="75"/>
      <c r="IC43" s="75"/>
      <c r="ID43" s="75"/>
      <c r="IE43" s="75"/>
      <c r="IF43" s="75"/>
      <c r="IG43" s="75"/>
      <c r="IH43" s="75"/>
      <c r="II43" s="75"/>
      <c r="IJ43" s="75"/>
      <c r="IK43" s="75"/>
      <c r="IL43" s="75"/>
      <c r="IM43" s="75"/>
      <c r="IN43" s="75"/>
      <c r="IO43" s="75"/>
      <c r="IP43" s="75"/>
      <c r="IQ43" s="75"/>
      <c r="IR43" s="75"/>
      <c r="IS43" s="75"/>
      <c r="IT43" s="75"/>
      <c r="IU43" s="75"/>
      <c r="IV43" s="75"/>
      <c r="IW43" s="75"/>
      <c r="IX43" s="75"/>
      <c r="IY43" s="75"/>
      <c r="IZ43" s="75"/>
      <c r="JA43" s="75"/>
      <c r="JB43" s="75"/>
      <c r="JC43" s="75"/>
      <c r="JD43" s="75"/>
      <c r="JE43" s="75"/>
      <c r="JF43" s="75"/>
      <c r="JG43" s="75"/>
      <c r="JH43" s="75"/>
      <c r="JI43" s="75"/>
      <c r="JJ43" s="75"/>
      <c r="JK43" s="75"/>
      <c r="JL43" s="75"/>
      <c r="JM43" s="75"/>
      <c r="JN43" s="75"/>
      <c r="JO43" s="75"/>
      <c r="JP43" s="75"/>
      <c r="JQ43" s="75"/>
      <c r="JR43" s="75"/>
      <c r="JS43" s="75"/>
      <c r="JT43" s="75"/>
      <c r="JU43" s="75"/>
      <c r="JV43" s="75"/>
      <c r="JW43" s="75"/>
      <c r="JX43" s="75"/>
      <c r="JY43" s="75"/>
      <c r="JZ43" s="75"/>
      <c r="KA43" s="75"/>
      <c r="KB43" s="75"/>
      <c r="KC43" s="75"/>
      <c r="KD43" s="75"/>
      <c r="KE43" s="75"/>
      <c r="KF43" s="75"/>
      <c r="KG43" s="75"/>
      <c r="KH43" s="75"/>
      <c r="KI43" s="75"/>
      <c r="KJ43" s="75"/>
      <c r="KK43" s="75"/>
      <c r="KL43" s="75"/>
      <c r="KM43" s="75"/>
      <c r="KN43" s="75"/>
      <c r="KO43" s="75"/>
      <c r="KP43" s="75"/>
      <c r="KQ43" s="75"/>
      <c r="KR43" s="75"/>
      <c r="KS43" s="75"/>
      <c r="KT43" s="75"/>
      <c r="KU43" s="75"/>
      <c r="KV43" s="75"/>
      <c r="KW43" s="75"/>
      <c r="KX43" s="75"/>
      <c r="KY43" s="75"/>
      <c r="KZ43" s="75"/>
      <c r="LA43" s="75"/>
      <c r="LB43" s="75"/>
      <c r="LC43" s="75"/>
      <c r="LD43" s="75"/>
      <c r="LE43" s="75"/>
      <c r="LF43" s="75"/>
      <c r="LG43" s="75"/>
      <c r="LH43" s="75"/>
      <c r="LI43" s="75"/>
      <c r="LJ43" s="75"/>
      <c r="LK43" s="75"/>
      <c r="LL43" s="75"/>
      <c r="LM43" s="75"/>
      <c r="LN43" s="75"/>
      <c r="LO43" s="75"/>
      <c r="LP43" s="75"/>
      <c r="LQ43" s="75"/>
      <c r="LR43" s="75"/>
      <c r="LS43" s="75"/>
      <c r="LT43" s="75"/>
      <c r="LU43" s="75"/>
      <c r="LV43" s="75"/>
      <c r="LW43" s="75"/>
      <c r="LX43" s="75"/>
      <c r="LY43" s="75"/>
      <c r="LZ43" s="75"/>
      <c r="MA43" s="75"/>
      <c r="MB43" s="75"/>
      <c r="MC43" s="75"/>
      <c r="MD43" s="75"/>
      <c r="ME43" s="75"/>
      <c r="MF43" s="75"/>
      <c r="MG43" s="75"/>
      <c r="MH43" s="75"/>
      <c r="MI43" s="75"/>
      <c r="MJ43" s="75"/>
      <c r="MK43" s="75"/>
      <c r="ML43" s="75"/>
      <c r="MM43" s="75"/>
      <c r="MN43" s="75"/>
      <c r="MO43" s="75"/>
      <c r="MP43" s="75"/>
      <c r="MQ43" s="75"/>
      <c r="MR43" s="75"/>
      <c r="MS43" s="75"/>
      <c r="MT43" s="75"/>
      <c r="MU43" s="75"/>
      <c r="MV43" s="75"/>
      <c r="MW43" s="75"/>
      <c r="MX43" s="75"/>
      <c r="MY43" s="75"/>
      <c r="MZ43" s="75"/>
      <c r="NA43" s="75"/>
      <c r="NB43" s="75"/>
      <c r="NC43" s="75"/>
      <c r="ND43" s="75"/>
      <c r="NE43" s="75"/>
      <c r="NF43" s="75"/>
      <c r="NG43" s="75"/>
      <c r="NH43" s="75"/>
      <c r="NI43" s="75"/>
      <c r="NJ43" s="75"/>
      <c r="NK43" s="75"/>
      <c r="NL43" s="75"/>
      <c r="NM43" s="75"/>
      <c r="NN43" s="75"/>
      <c r="NO43" s="75"/>
      <c r="NP43" s="75"/>
      <c r="NQ43" s="75"/>
      <c r="NR43" s="75"/>
      <c r="NS43" s="75"/>
      <c r="NT43" s="75"/>
      <c r="NU43" s="75"/>
      <c r="NV43" s="75"/>
      <c r="NW43" s="75"/>
      <c r="NX43" s="75"/>
      <c r="NY43" s="75"/>
      <c r="NZ43" s="75"/>
      <c r="OA43" s="75"/>
      <c r="OB43" s="75"/>
      <c r="OC43" s="75"/>
      <c r="OD43" s="75"/>
      <c r="OE43" s="75"/>
      <c r="OF43" s="75"/>
      <c r="OG43" s="75"/>
      <c r="OH43" s="75"/>
      <c r="OI43" s="75"/>
      <c r="OJ43" s="75"/>
      <c r="OK43" s="75"/>
      <c r="OL43" s="75"/>
      <c r="OM43" s="75"/>
      <c r="ON43" s="75"/>
      <c r="OO43" s="75"/>
      <c r="OP43" s="75"/>
      <c r="OQ43" s="75"/>
      <c r="OR43" s="75"/>
      <c r="OS43" s="75"/>
      <c r="OT43" s="75"/>
      <c r="OU43" s="75"/>
      <c r="OV43" s="75"/>
      <c r="OW43" s="75"/>
      <c r="OX43" s="75"/>
      <c r="OY43" s="75"/>
      <c r="OZ43" s="75"/>
      <c r="PA43" s="75"/>
      <c r="PB43" s="75"/>
      <c r="PC43" s="75"/>
      <c r="PD43" s="75"/>
      <c r="PE43" s="75"/>
      <c r="PF43" s="75"/>
      <c r="PG43" s="75"/>
      <c r="PH43" s="75"/>
      <c r="PI43" s="75"/>
      <c r="PJ43" s="75"/>
      <c r="PK43" s="75"/>
      <c r="PL43" s="75"/>
      <c r="PM43" s="75"/>
      <c r="PN43" s="75"/>
      <c r="PO43" s="75"/>
      <c r="PP43" s="75"/>
      <c r="PQ43" s="75"/>
      <c r="PR43" s="75"/>
      <c r="PS43" s="75"/>
      <c r="PT43" s="75"/>
      <c r="PU43" s="75"/>
      <c r="PV43" s="75"/>
      <c r="PW43" s="75"/>
      <c r="PX43" s="75"/>
      <c r="PY43" s="75"/>
      <c r="PZ43" s="75"/>
      <c r="QA43" s="75"/>
      <c r="QB43" s="75"/>
      <c r="QC43" s="75"/>
      <c r="QD43" s="75"/>
      <c r="QE43" s="75"/>
      <c r="QF43" s="75"/>
      <c r="QG43" s="75"/>
      <c r="QH43" s="75"/>
      <c r="QI43" s="75"/>
      <c r="QJ43" s="75"/>
      <c r="QK43" s="75"/>
      <c r="QL43" s="75"/>
      <c r="QM43" s="75"/>
      <c r="QN43" s="75"/>
      <c r="QO43" s="75"/>
      <c r="QP43" s="75"/>
      <c r="QQ43" s="75"/>
      <c r="QR43" s="75"/>
      <c r="QS43" s="75"/>
      <c r="QT43" s="75"/>
      <c r="QU43" s="75"/>
      <c r="QV43" s="75"/>
      <c r="QW43" s="75"/>
      <c r="QX43" s="75"/>
      <c r="QY43" s="75"/>
      <c r="QZ43" s="75"/>
      <c r="RA43" s="75"/>
      <c r="RB43" s="75"/>
      <c r="RC43" s="75"/>
      <c r="RD43" s="75"/>
      <c r="RE43" s="75"/>
      <c r="RF43" s="75"/>
      <c r="RG43" s="75"/>
      <c r="RH43" s="75"/>
      <c r="RI43" s="75"/>
      <c r="RJ43" s="75"/>
      <c r="RK43" s="75"/>
      <c r="RL43" s="75"/>
      <c r="RM43" s="75"/>
      <c r="RN43" s="75"/>
      <c r="RO43" s="75"/>
      <c r="RP43" s="75"/>
      <c r="RQ43" s="75"/>
      <c r="RR43" s="75"/>
      <c r="RS43" s="75"/>
      <c r="RT43" s="75"/>
      <c r="RU43" s="75"/>
      <c r="RV43" s="75"/>
      <c r="RW43" s="75"/>
      <c r="RX43" s="75"/>
      <c r="RY43" s="75"/>
      <c r="RZ43" s="75"/>
      <c r="SA43" s="75"/>
      <c r="SB43" s="75"/>
      <c r="SC43" s="75"/>
      <c r="SD43" s="75"/>
      <c r="SE43" s="75"/>
      <c r="SF43" s="75"/>
      <c r="SG43" s="75"/>
      <c r="SH43" s="75"/>
      <c r="SI43" s="75"/>
      <c r="SJ43" s="75"/>
      <c r="SK43" s="75"/>
      <c r="SL43" s="75"/>
      <c r="SM43" s="75"/>
      <c r="SN43" s="75"/>
      <c r="SO43" s="75"/>
      <c r="SP43" s="75"/>
      <c r="SQ43" s="75"/>
      <c r="SR43" s="75"/>
      <c r="SS43" s="75"/>
      <c r="ST43" s="75"/>
      <c r="SU43" s="75"/>
      <c r="SV43" s="75"/>
      <c r="SW43" s="75"/>
      <c r="SX43" s="75"/>
      <c r="SY43" s="75"/>
      <c r="SZ43" s="75"/>
      <c r="TA43" s="75"/>
      <c r="TB43" s="75"/>
      <c r="TC43" s="75"/>
      <c r="TD43" s="75"/>
      <c r="TE43" s="75"/>
      <c r="TF43" s="75"/>
      <c r="TG43" s="75"/>
      <c r="TH43" s="75"/>
      <c r="TI43" s="75"/>
      <c r="TJ43" s="75"/>
      <c r="TK43" s="75"/>
      <c r="TL43" s="75"/>
      <c r="TM43" s="75"/>
      <c r="TN43" s="75"/>
      <c r="TO43" s="75"/>
      <c r="TP43" s="75"/>
      <c r="TQ43" s="75"/>
      <c r="TR43" s="75"/>
      <c r="TS43" s="75"/>
      <c r="TT43" s="75"/>
      <c r="TU43" s="75"/>
      <c r="TV43" s="75"/>
      <c r="TW43" s="75"/>
      <c r="TX43" s="75"/>
      <c r="TY43" s="75"/>
      <c r="TZ43" s="75"/>
      <c r="UA43" s="75"/>
      <c r="UB43" s="75"/>
      <c r="UC43" s="75"/>
      <c r="UD43" s="75"/>
      <c r="UE43" s="75"/>
      <c r="UF43" s="75"/>
      <c r="UG43" s="75"/>
      <c r="UH43" s="75"/>
      <c r="UI43" s="75"/>
      <c r="UJ43" s="75"/>
      <c r="UK43" s="75"/>
      <c r="UL43" s="75"/>
      <c r="UM43" s="75"/>
      <c r="UN43" s="75"/>
      <c r="UO43" s="75"/>
      <c r="UP43" s="75"/>
      <c r="UQ43" s="75"/>
      <c r="UR43" s="75"/>
      <c r="US43" s="75"/>
      <c r="UT43" s="75"/>
      <c r="UU43" s="75"/>
      <c r="UV43" s="75"/>
      <c r="UW43" s="75"/>
      <c r="UX43" s="75"/>
      <c r="UY43" s="75"/>
      <c r="UZ43" s="75"/>
      <c r="VA43" s="75"/>
      <c r="VB43" s="75"/>
      <c r="VC43" s="75"/>
      <c r="VD43" s="75"/>
      <c r="VE43" s="75"/>
      <c r="VF43" s="75"/>
      <c r="VG43" s="75"/>
      <c r="VH43" s="75"/>
      <c r="VI43" s="75"/>
      <c r="VJ43" s="75"/>
      <c r="VK43" s="75"/>
      <c r="VL43" s="75"/>
      <c r="VM43" s="75"/>
      <c r="VN43" s="75"/>
      <c r="VO43" s="75"/>
      <c r="VP43" s="75"/>
      <c r="VQ43" s="75"/>
      <c r="VR43" s="75"/>
      <c r="VS43" s="75"/>
      <c r="VT43" s="75"/>
      <c r="VU43" s="75"/>
      <c r="VV43" s="75"/>
      <c r="VW43" s="75"/>
      <c r="VX43" s="75"/>
      <c r="VY43" s="75"/>
      <c r="VZ43" s="75"/>
      <c r="WA43" s="75"/>
      <c r="WB43" s="75"/>
      <c r="WC43" s="75"/>
      <c r="WD43" s="75"/>
      <c r="WE43" s="75"/>
      <c r="WF43" s="75"/>
      <c r="WG43" s="75"/>
      <c r="WH43" s="75"/>
      <c r="WI43" s="75"/>
      <c r="WJ43" s="75"/>
      <c r="WK43" s="75"/>
      <c r="WL43" s="75"/>
      <c r="WM43" s="75"/>
      <c r="WN43" s="75"/>
      <c r="WO43" s="75"/>
      <c r="WP43" s="304"/>
    </row>
    <row r="44" spans="1:614" s="68" customFormat="1" ht="14.4">
      <c r="A44" s="75"/>
      <c r="B44" s="1431" t="s">
        <v>1478</v>
      </c>
      <c r="C44" s="1394"/>
      <c r="D44" s="1395"/>
      <c r="E44" s="1376" t="s">
        <v>230</v>
      </c>
      <c r="F44" s="1376">
        <v>7</v>
      </c>
      <c r="G44" s="1286">
        <f t="shared" si="0"/>
        <v>0.6976564296596427</v>
      </c>
      <c r="H44" s="1432" t="s">
        <v>30</v>
      </c>
      <c r="I44" s="1433">
        <v>2108</v>
      </c>
      <c r="J44" s="1372">
        <v>356</v>
      </c>
      <c r="K44" s="1377">
        <v>108.5</v>
      </c>
      <c r="L44" s="1398">
        <v>108.5</v>
      </c>
      <c r="M44" s="1217">
        <f t="shared" si="9"/>
        <v>0</v>
      </c>
      <c r="N44" s="1216">
        <f t="shared" si="10"/>
        <v>750448</v>
      </c>
      <c r="O44" s="1217"/>
      <c r="P44" s="1221"/>
      <c r="Q44" s="1221"/>
      <c r="R44" s="1221"/>
      <c r="S44" s="1221">
        <f t="shared" si="6"/>
        <v>228718</v>
      </c>
      <c r="T44" s="1221"/>
      <c r="U44" s="1221"/>
      <c r="V44" s="1221"/>
      <c r="W44" s="1300">
        <v>0</v>
      </c>
      <c r="X44" s="1221"/>
      <c r="Y44" s="1221"/>
      <c r="Z44" s="1221">
        <f t="shared" si="1"/>
        <v>0</v>
      </c>
      <c r="AA44" s="1218">
        <f t="shared" si="11"/>
        <v>0.36408794225651142</v>
      </c>
      <c r="AB44" s="1221">
        <f t="shared" si="12"/>
        <v>273229.06809051445</v>
      </c>
      <c r="AC44" s="1286"/>
      <c r="AD44" s="1326"/>
      <c r="AE44" s="75"/>
      <c r="AF44" s="75"/>
      <c r="AG44" s="792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5"/>
      <c r="CT44" s="75"/>
      <c r="CU44" s="75"/>
      <c r="CV44" s="75"/>
      <c r="CW44" s="75"/>
      <c r="CX44" s="75"/>
      <c r="CY44" s="75"/>
      <c r="CZ44" s="75"/>
      <c r="DA44" s="75"/>
      <c r="DB44" s="75"/>
      <c r="DC44" s="75"/>
      <c r="DD44" s="75"/>
      <c r="DE44" s="75"/>
      <c r="DF44" s="75"/>
      <c r="DG44" s="75"/>
      <c r="DH44" s="75"/>
      <c r="DI44" s="75"/>
      <c r="DJ44" s="75"/>
      <c r="DK44" s="75"/>
      <c r="DL44" s="75"/>
      <c r="DM44" s="75"/>
      <c r="DN44" s="75"/>
      <c r="DO44" s="75"/>
      <c r="DP44" s="75"/>
      <c r="DQ44" s="75"/>
      <c r="DR44" s="75"/>
      <c r="DS44" s="75"/>
      <c r="DT44" s="75"/>
      <c r="DU44" s="75"/>
      <c r="DV44" s="75"/>
      <c r="DW44" s="75"/>
      <c r="DX44" s="75"/>
      <c r="DY44" s="75"/>
      <c r="DZ44" s="75"/>
      <c r="EA44" s="75"/>
      <c r="EB44" s="75"/>
      <c r="EC44" s="75"/>
      <c r="ED44" s="75"/>
      <c r="EE44" s="75"/>
      <c r="EF44" s="75"/>
      <c r="EG44" s="75"/>
      <c r="EH44" s="75"/>
      <c r="EI44" s="75"/>
      <c r="EJ44" s="75"/>
      <c r="EK44" s="75"/>
      <c r="EL44" s="75"/>
      <c r="EM44" s="75"/>
      <c r="EN44" s="75"/>
      <c r="EO44" s="75"/>
      <c r="EP44" s="75"/>
      <c r="EQ44" s="75"/>
      <c r="ER44" s="75"/>
      <c r="ES44" s="75"/>
      <c r="ET44" s="75"/>
      <c r="EU44" s="75"/>
      <c r="EV44" s="75"/>
      <c r="EW44" s="75"/>
      <c r="EX44" s="75"/>
      <c r="EY44" s="75"/>
      <c r="EZ44" s="75"/>
      <c r="FA44" s="75"/>
      <c r="FB44" s="75"/>
      <c r="FC44" s="75"/>
      <c r="FD44" s="75"/>
      <c r="FE44" s="75"/>
      <c r="FF44" s="75"/>
      <c r="FG44" s="75"/>
      <c r="FH44" s="75"/>
      <c r="FI44" s="75"/>
      <c r="FJ44" s="75"/>
      <c r="FK44" s="75"/>
      <c r="FL44" s="75"/>
      <c r="FM44" s="75"/>
      <c r="FN44" s="75"/>
      <c r="FO44" s="75"/>
      <c r="FP44" s="75"/>
      <c r="FQ44" s="75"/>
      <c r="FR44" s="75"/>
      <c r="FS44" s="75"/>
      <c r="FT44" s="75"/>
      <c r="FU44" s="75"/>
      <c r="FV44" s="75"/>
      <c r="FW44" s="75"/>
      <c r="FX44" s="75"/>
      <c r="FY44" s="75"/>
      <c r="FZ44" s="75"/>
      <c r="GA44" s="75"/>
      <c r="GB44" s="75"/>
      <c r="GC44" s="75"/>
      <c r="GD44" s="75"/>
      <c r="GE44" s="75"/>
      <c r="GF44" s="75"/>
      <c r="GG44" s="75"/>
      <c r="GH44" s="75"/>
      <c r="GI44" s="75"/>
      <c r="GJ44" s="75"/>
      <c r="GK44" s="75"/>
      <c r="GL44" s="75"/>
      <c r="GM44" s="75"/>
      <c r="GN44" s="75"/>
      <c r="GO44" s="75"/>
      <c r="GP44" s="75"/>
      <c r="GQ44" s="75"/>
      <c r="GR44" s="75"/>
      <c r="GS44" s="75"/>
      <c r="GT44" s="75"/>
      <c r="GU44" s="75"/>
      <c r="GV44" s="75"/>
      <c r="GW44" s="75"/>
      <c r="GX44" s="75"/>
      <c r="GY44" s="75"/>
      <c r="GZ44" s="75"/>
      <c r="HA44" s="75"/>
      <c r="HB44" s="75"/>
      <c r="HC44" s="75"/>
      <c r="HD44" s="75"/>
      <c r="HE44" s="75"/>
      <c r="HF44" s="75"/>
      <c r="HG44" s="75"/>
      <c r="HH44" s="75"/>
      <c r="HI44" s="75"/>
      <c r="HJ44" s="75"/>
      <c r="HK44" s="75"/>
      <c r="HL44" s="75"/>
      <c r="HM44" s="75"/>
      <c r="HN44" s="75"/>
      <c r="HO44" s="75"/>
      <c r="HP44" s="75"/>
      <c r="HQ44" s="75"/>
      <c r="HR44" s="75"/>
      <c r="HS44" s="75"/>
      <c r="HT44" s="75"/>
      <c r="HU44" s="75"/>
      <c r="HV44" s="75"/>
      <c r="HW44" s="75"/>
      <c r="HX44" s="75"/>
      <c r="HY44" s="75"/>
      <c r="HZ44" s="75"/>
      <c r="IA44" s="75"/>
      <c r="IB44" s="75"/>
      <c r="IC44" s="75"/>
      <c r="ID44" s="75"/>
      <c r="IE44" s="75"/>
      <c r="IF44" s="75"/>
      <c r="IG44" s="75"/>
      <c r="IH44" s="75"/>
      <c r="II44" s="75"/>
      <c r="IJ44" s="75"/>
      <c r="IK44" s="75"/>
      <c r="IL44" s="75"/>
      <c r="IM44" s="75"/>
      <c r="IN44" s="75"/>
      <c r="IO44" s="75"/>
      <c r="IP44" s="75"/>
      <c r="IQ44" s="75"/>
      <c r="IR44" s="75"/>
      <c r="IS44" s="75"/>
      <c r="IT44" s="75"/>
      <c r="IU44" s="75"/>
      <c r="IV44" s="75"/>
      <c r="IW44" s="75"/>
      <c r="IX44" s="75"/>
      <c r="IY44" s="75"/>
      <c r="IZ44" s="75"/>
      <c r="JA44" s="75"/>
      <c r="JB44" s="75"/>
      <c r="JC44" s="75"/>
      <c r="JD44" s="75"/>
      <c r="JE44" s="75"/>
      <c r="JF44" s="75"/>
      <c r="JG44" s="75"/>
      <c r="JH44" s="75"/>
      <c r="JI44" s="75"/>
      <c r="JJ44" s="75"/>
      <c r="JK44" s="75"/>
      <c r="JL44" s="75"/>
      <c r="JM44" s="75"/>
      <c r="JN44" s="75"/>
      <c r="JO44" s="75"/>
      <c r="JP44" s="75"/>
      <c r="JQ44" s="75"/>
      <c r="JR44" s="75"/>
      <c r="JS44" s="75"/>
      <c r="JT44" s="75"/>
      <c r="JU44" s="75"/>
      <c r="JV44" s="75"/>
      <c r="JW44" s="75"/>
      <c r="JX44" s="75"/>
      <c r="JY44" s="75"/>
      <c r="JZ44" s="75"/>
      <c r="KA44" s="75"/>
      <c r="KB44" s="75"/>
      <c r="KC44" s="75"/>
      <c r="KD44" s="75"/>
      <c r="KE44" s="75"/>
      <c r="KF44" s="75"/>
      <c r="KG44" s="75"/>
      <c r="KH44" s="75"/>
      <c r="KI44" s="75"/>
      <c r="KJ44" s="75"/>
      <c r="KK44" s="75"/>
      <c r="KL44" s="75"/>
      <c r="KM44" s="75"/>
      <c r="KN44" s="75"/>
      <c r="KO44" s="75"/>
      <c r="KP44" s="75"/>
      <c r="KQ44" s="75"/>
      <c r="KR44" s="75"/>
      <c r="KS44" s="75"/>
      <c r="KT44" s="75"/>
      <c r="KU44" s="75"/>
      <c r="KV44" s="75"/>
      <c r="KW44" s="75"/>
      <c r="KX44" s="75"/>
      <c r="KY44" s="75"/>
      <c r="KZ44" s="75"/>
      <c r="LA44" s="75"/>
      <c r="LB44" s="75"/>
      <c r="LC44" s="75"/>
      <c r="LD44" s="75"/>
      <c r="LE44" s="75"/>
      <c r="LF44" s="75"/>
      <c r="LG44" s="75"/>
      <c r="LH44" s="75"/>
      <c r="LI44" s="75"/>
      <c r="LJ44" s="75"/>
      <c r="LK44" s="75"/>
      <c r="LL44" s="75"/>
      <c r="LM44" s="75"/>
      <c r="LN44" s="75"/>
      <c r="LO44" s="75"/>
      <c r="LP44" s="75"/>
      <c r="LQ44" s="75"/>
      <c r="LR44" s="75"/>
      <c r="LS44" s="75"/>
      <c r="LT44" s="75"/>
      <c r="LU44" s="75"/>
      <c r="LV44" s="75"/>
      <c r="LW44" s="75"/>
      <c r="LX44" s="75"/>
      <c r="LY44" s="75"/>
      <c r="LZ44" s="75"/>
      <c r="MA44" s="75"/>
      <c r="MB44" s="75"/>
      <c r="MC44" s="75"/>
      <c r="MD44" s="75"/>
      <c r="ME44" s="75"/>
      <c r="MF44" s="75"/>
      <c r="MG44" s="75"/>
      <c r="MH44" s="75"/>
      <c r="MI44" s="75"/>
      <c r="MJ44" s="75"/>
      <c r="MK44" s="75"/>
      <c r="ML44" s="75"/>
      <c r="MM44" s="75"/>
      <c r="MN44" s="75"/>
      <c r="MO44" s="75"/>
      <c r="MP44" s="75"/>
      <c r="MQ44" s="75"/>
      <c r="MR44" s="75"/>
      <c r="MS44" s="75"/>
      <c r="MT44" s="75"/>
      <c r="MU44" s="75"/>
      <c r="MV44" s="75"/>
      <c r="MW44" s="75"/>
      <c r="MX44" s="75"/>
      <c r="MY44" s="75"/>
      <c r="MZ44" s="75"/>
      <c r="NA44" s="75"/>
      <c r="NB44" s="75"/>
      <c r="NC44" s="75"/>
      <c r="ND44" s="75"/>
      <c r="NE44" s="75"/>
      <c r="NF44" s="75"/>
      <c r="NG44" s="75"/>
      <c r="NH44" s="75"/>
      <c r="NI44" s="75"/>
      <c r="NJ44" s="75"/>
      <c r="NK44" s="75"/>
      <c r="NL44" s="75"/>
      <c r="NM44" s="75"/>
      <c r="NN44" s="75"/>
      <c r="NO44" s="75"/>
      <c r="NP44" s="75"/>
      <c r="NQ44" s="75"/>
      <c r="NR44" s="75"/>
      <c r="NS44" s="75"/>
      <c r="NT44" s="75"/>
      <c r="NU44" s="75"/>
      <c r="NV44" s="75"/>
      <c r="NW44" s="75"/>
      <c r="NX44" s="75"/>
      <c r="NY44" s="75"/>
      <c r="NZ44" s="75"/>
      <c r="OA44" s="75"/>
      <c r="OB44" s="75"/>
      <c r="OC44" s="75"/>
      <c r="OD44" s="75"/>
      <c r="OE44" s="75"/>
      <c r="OF44" s="75"/>
      <c r="OG44" s="75"/>
      <c r="OH44" s="75"/>
      <c r="OI44" s="75"/>
      <c r="OJ44" s="75"/>
      <c r="OK44" s="75"/>
      <c r="OL44" s="75"/>
      <c r="OM44" s="75"/>
      <c r="ON44" s="75"/>
      <c r="OO44" s="75"/>
      <c r="OP44" s="75"/>
      <c r="OQ44" s="75"/>
      <c r="OR44" s="75"/>
      <c r="OS44" s="75"/>
      <c r="OT44" s="75"/>
      <c r="OU44" s="75"/>
      <c r="OV44" s="75"/>
      <c r="OW44" s="75"/>
      <c r="OX44" s="75"/>
      <c r="OY44" s="75"/>
      <c r="OZ44" s="75"/>
      <c r="PA44" s="75"/>
      <c r="PB44" s="75"/>
      <c r="PC44" s="75"/>
      <c r="PD44" s="75"/>
      <c r="PE44" s="75"/>
      <c r="PF44" s="75"/>
      <c r="PG44" s="75"/>
      <c r="PH44" s="75"/>
      <c r="PI44" s="75"/>
      <c r="PJ44" s="75"/>
      <c r="PK44" s="75"/>
      <c r="PL44" s="75"/>
      <c r="PM44" s="75"/>
      <c r="PN44" s="75"/>
      <c r="PO44" s="75"/>
      <c r="PP44" s="75"/>
      <c r="PQ44" s="75"/>
      <c r="PR44" s="75"/>
      <c r="PS44" s="75"/>
      <c r="PT44" s="75"/>
      <c r="PU44" s="75"/>
      <c r="PV44" s="75"/>
      <c r="PW44" s="75"/>
      <c r="PX44" s="75"/>
      <c r="PY44" s="75"/>
      <c r="PZ44" s="75"/>
      <c r="QA44" s="75"/>
      <c r="QB44" s="75"/>
      <c r="QC44" s="75"/>
      <c r="QD44" s="75"/>
      <c r="QE44" s="75"/>
      <c r="QF44" s="75"/>
      <c r="QG44" s="75"/>
      <c r="QH44" s="75"/>
      <c r="QI44" s="75"/>
      <c r="QJ44" s="75"/>
      <c r="QK44" s="75"/>
      <c r="QL44" s="75"/>
      <c r="QM44" s="75"/>
      <c r="QN44" s="75"/>
      <c r="QO44" s="75"/>
      <c r="QP44" s="75"/>
      <c r="QQ44" s="75"/>
      <c r="QR44" s="75"/>
      <c r="QS44" s="75"/>
      <c r="QT44" s="75"/>
      <c r="QU44" s="75"/>
      <c r="QV44" s="75"/>
      <c r="QW44" s="75"/>
      <c r="QX44" s="75"/>
      <c r="QY44" s="75"/>
      <c r="QZ44" s="75"/>
      <c r="RA44" s="75"/>
      <c r="RB44" s="75"/>
      <c r="RC44" s="75"/>
      <c r="RD44" s="75"/>
      <c r="RE44" s="75"/>
      <c r="RF44" s="75"/>
      <c r="RG44" s="75"/>
      <c r="RH44" s="75"/>
      <c r="RI44" s="75"/>
      <c r="RJ44" s="75"/>
      <c r="RK44" s="75"/>
      <c r="RL44" s="75"/>
      <c r="RM44" s="75"/>
      <c r="RN44" s="75"/>
      <c r="RO44" s="75"/>
      <c r="RP44" s="75"/>
      <c r="RQ44" s="75"/>
      <c r="RR44" s="75"/>
      <c r="RS44" s="75"/>
      <c r="RT44" s="75"/>
      <c r="RU44" s="75"/>
      <c r="RV44" s="75"/>
      <c r="RW44" s="75"/>
      <c r="RX44" s="75"/>
      <c r="RY44" s="75"/>
      <c r="RZ44" s="75"/>
      <c r="SA44" s="75"/>
      <c r="SB44" s="75"/>
      <c r="SC44" s="75"/>
      <c r="SD44" s="75"/>
      <c r="SE44" s="75"/>
      <c r="SF44" s="75"/>
      <c r="SG44" s="75"/>
      <c r="SH44" s="75"/>
      <c r="SI44" s="75"/>
      <c r="SJ44" s="75"/>
      <c r="SK44" s="75"/>
      <c r="SL44" s="75"/>
      <c r="SM44" s="75"/>
      <c r="SN44" s="75"/>
      <c r="SO44" s="75"/>
      <c r="SP44" s="75"/>
      <c r="SQ44" s="75"/>
      <c r="SR44" s="75"/>
      <c r="SS44" s="75"/>
      <c r="ST44" s="75"/>
      <c r="SU44" s="75"/>
      <c r="SV44" s="75"/>
      <c r="SW44" s="75"/>
      <c r="SX44" s="75"/>
      <c r="SY44" s="75"/>
      <c r="SZ44" s="75"/>
      <c r="TA44" s="75"/>
      <c r="TB44" s="75"/>
      <c r="TC44" s="75"/>
      <c r="TD44" s="75"/>
      <c r="TE44" s="75"/>
      <c r="TF44" s="75"/>
      <c r="TG44" s="75"/>
      <c r="TH44" s="75"/>
      <c r="TI44" s="75"/>
      <c r="TJ44" s="75"/>
      <c r="TK44" s="75"/>
      <c r="TL44" s="75"/>
      <c r="TM44" s="75"/>
      <c r="TN44" s="75"/>
      <c r="TO44" s="75"/>
      <c r="TP44" s="75"/>
      <c r="TQ44" s="75"/>
      <c r="TR44" s="75"/>
      <c r="TS44" s="75"/>
      <c r="TT44" s="75"/>
      <c r="TU44" s="75"/>
      <c r="TV44" s="75"/>
      <c r="TW44" s="75"/>
      <c r="TX44" s="75"/>
      <c r="TY44" s="75"/>
      <c r="TZ44" s="75"/>
      <c r="UA44" s="75"/>
      <c r="UB44" s="75"/>
      <c r="UC44" s="75"/>
      <c r="UD44" s="75"/>
      <c r="UE44" s="75"/>
      <c r="UF44" s="75"/>
      <c r="UG44" s="75"/>
      <c r="UH44" s="75"/>
      <c r="UI44" s="75"/>
      <c r="UJ44" s="75"/>
      <c r="UK44" s="75"/>
      <c r="UL44" s="75"/>
      <c r="UM44" s="75"/>
      <c r="UN44" s="75"/>
      <c r="UO44" s="75"/>
      <c r="UP44" s="75"/>
      <c r="UQ44" s="75"/>
      <c r="UR44" s="75"/>
      <c r="US44" s="75"/>
      <c r="UT44" s="75"/>
      <c r="UU44" s="75"/>
      <c r="UV44" s="75"/>
      <c r="UW44" s="75"/>
      <c r="UX44" s="75"/>
      <c r="UY44" s="75"/>
      <c r="UZ44" s="75"/>
      <c r="VA44" s="75"/>
      <c r="VB44" s="75"/>
      <c r="VC44" s="75"/>
      <c r="VD44" s="75"/>
      <c r="VE44" s="75"/>
      <c r="VF44" s="75"/>
      <c r="VG44" s="75"/>
      <c r="VH44" s="75"/>
      <c r="VI44" s="75"/>
      <c r="VJ44" s="75"/>
      <c r="VK44" s="75"/>
      <c r="VL44" s="75"/>
      <c r="VM44" s="75"/>
      <c r="VN44" s="75"/>
      <c r="VO44" s="75"/>
      <c r="VP44" s="75"/>
      <c r="VQ44" s="75"/>
      <c r="VR44" s="75"/>
      <c r="VS44" s="75"/>
      <c r="VT44" s="75"/>
      <c r="VU44" s="75"/>
      <c r="VV44" s="75"/>
      <c r="VW44" s="75"/>
      <c r="VX44" s="75"/>
      <c r="VY44" s="75"/>
      <c r="VZ44" s="75"/>
      <c r="WA44" s="75"/>
      <c r="WB44" s="75"/>
      <c r="WC44" s="75"/>
      <c r="WD44" s="75"/>
      <c r="WE44" s="75"/>
      <c r="WF44" s="75"/>
      <c r="WG44" s="75"/>
      <c r="WH44" s="75"/>
      <c r="WI44" s="75"/>
      <c r="WJ44" s="75"/>
      <c r="WK44" s="75"/>
      <c r="WL44" s="75"/>
      <c r="WM44" s="75"/>
      <c r="WN44" s="75"/>
      <c r="WO44" s="75"/>
      <c r="WP44" s="299"/>
    </row>
    <row r="45" spans="1:614" s="66" customFormat="1" ht="14.4">
      <c r="A45" s="75"/>
      <c r="B45" s="1431" t="s">
        <v>1479</v>
      </c>
      <c r="C45" s="1394"/>
      <c r="D45" s="1395"/>
      <c r="E45" s="1376" t="s">
        <v>360</v>
      </c>
      <c r="F45" s="1376">
        <v>14</v>
      </c>
      <c r="G45" s="1286">
        <f t="shared" si="0"/>
        <v>1.9086376405863492</v>
      </c>
      <c r="H45" s="1432" t="s">
        <v>30</v>
      </c>
      <c r="I45" s="1433">
        <v>2078</v>
      </c>
      <c r="J45" s="1372">
        <v>494</v>
      </c>
      <c r="K45" s="1377">
        <v>500</v>
      </c>
      <c r="L45" s="1398">
        <v>500</v>
      </c>
      <c r="M45" s="1217">
        <f t="shared" si="9"/>
        <v>0</v>
      </c>
      <c r="N45" s="1216">
        <f t="shared" si="10"/>
        <v>1026532</v>
      </c>
      <c r="O45" s="1217"/>
      <c r="P45" s="1221"/>
      <c r="Q45" s="1221"/>
      <c r="R45" s="1221"/>
      <c r="S45" s="1221">
        <f t="shared" si="6"/>
        <v>1039000</v>
      </c>
      <c r="T45" s="1221"/>
      <c r="U45" s="1221"/>
      <c r="V45" s="1221"/>
      <c r="W45" s="1300">
        <v>0</v>
      </c>
      <c r="X45" s="1221"/>
      <c r="Y45" s="1221"/>
      <c r="Z45" s="1221">
        <f t="shared" si="1"/>
        <v>0</v>
      </c>
      <c r="AA45" s="1218">
        <f t="shared" si="11"/>
        <v>0.63814851871799039</v>
      </c>
      <c r="AB45" s="1221">
        <f t="shared" si="12"/>
        <v>655079.87521661608</v>
      </c>
      <c r="AC45" s="1286"/>
      <c r="AD45" s="1326"/>
      <c r="AE45" s="75"/>
      <c r="AF45" s="75"/>
      <c r="AG45" s="73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5"/>
      <c r="CT45" s="75"/>
      <c r="CU45" s="75"/>
      <c r="CV45" s="75"/>
      <c r="CW45" s="75"/>
      <c r="CX45" s="75"/>
      <c r="CY45" s="75"/>
      <c r="CZ45" s="75"/>
      <c r="DA45" s="75"/>
      <c r="DB45" s="75"/>
      <c r="DC45" s="75"/>
      <c r="DD45" s="75"/>
      <c r="DE45" s="75"/>
      <c r="DF45" s="75"/>
      <c r="DG45" s="75"/>
      <c r="DH45" s="75"/>
      <c r="DI45" s="75"/>
      <c r="DJ45" s="75"/>
      <c r="DK45" s="75"/>
      <c r="DL45" s="75"/>
      <c r="DM45" s="75"/>
      <c r="DN45" s="75"/>
      <c r="DO45" s="75"/>
      <c r="DP45" s="75"/>
      <c r="DQ45" s="75"/>
      <c r="DR45" s="75"/>
      <c r="DS45" s="75"/>
      <c r="DT45" s="75"/>
      <c r="DU45" s="75"/>
      <c r="DV45" s="75"/>
      <c r="DW45" s="75"/>
      <c r="DX45" s="75"/>
      <c r="DY45" s="75"/>
      <c r="DZ45" s="75"/>
      <c r="EA45" s="75"/>
      <c r="EB45" s="75"/>
      <c r="EC45" s="75"/>
      <c r="ED45" s="75"/>
      <c r="EE45" s="75"/>
      <c r="EF45" s="75"/>
      <c r="EG45" s="75"/>
      <c r="EH45" s="75"/>
      <c r="EI45" s="75"/>
      <c r="EJ45" s="75"/>
      <c r="EK45" s="75"/>
      <c r="EL45" s="75"/>
      <c r="EM45" s="75"/>
      <c r="EN45" s="75"/>
      <c r="EO45" s="75"/>
      <c r="EP45" s="75"/>
      <c r="EQ45" s="75"/>
      <c r="ER45" s="75"/>
      <c r="ES45" s="75"/>
      <c r="ET45" s="75"/>
      <c r="EU45" s="75"/>
      <c r="EV45" s="75"/>
      <c r="EW45" s="75"/>
      <c r="EX45" s="75"/>
      <c r="EY45" s="75"/>
      <c r="EZ45" s="75"/>
      <c r="FA45" s="75"/>
      <c r="FB45" s="75"/>
      <c r="FC45" s="75"/>
      <c r="FD45" s="75"/>
      <c r="FE45" s="75"/>
      <c r="FF45" s="75"/>
      <c r="FG45" s="75"/>
      <c r="FH45" s="75"/>
      <c r="FI45" s="75"/>
      <c r="FJ45" s="75"/>
      <c r="FK45" s="75"/>
      <c r="FL45" s="75"/>
      <c r="FM45" s="75"/>
      <c r="FN45" s="75"/>
      <c r="FO45" s="75"/>
      <c r="FP45" s="75"/>
      <c r="FQ45" s="75"/>
      <c r="FR45" s="75"/>
      <c r="FS45" s="75"/>
      <c r="FT45" s="75"/>
      <c r="FU45" s="75"/>
      <c r="FV45" s="75"/>
      <c r="FW45" s="75"/>
      <c r="FX45" s="75"/>
      <c r="FY45" s="75"/>
      <c r="FZ45" s="75"/>
      <c r="GA45" s="75"/>
      <c r="GB45" s="75"/>
      <c r="GC45" s="75"/>
      <c r="GD45" s="75"/>
      <c r="GE45" s="75"/>
      <c r="GF45" s="75"/>
      <c r="GG45" s="75"/>
      <c r="GH45" s="75"/>
      <c r="GI45" s="75"/>
      <c r="GJ45" s="75"/>
      <c r="GK45" s="75"/>
      <c r="GL45" s="75"/>
      <c r="GM45" s="75"/>
      <c r="GN45" s="75"/>
      <c r="GO45" s="75"/>
      <c r="GP45" s="75"/>
      <c r="GQ45" s="75"/>
      <c r="GR45" s="75"/>
      <c r="GS45" s="75"/>
      <c r="GT45" s="75"/>
      <c r="GU45" s="75"/>
      <c r="GV45" s="75"/>
      <c r="GW45" s="75"/>
      <c r="GX45" s="75"/>
      <c r="GY45" s="75"/>
      <c r="GZ45" s="75"/>
      <c r="HA45" s="75"/>
      <c r="HB45" s="75"/>
      <c r="HC45" s="75"/>
      <c r="HD45" s="75"/>
      <c r="HE45" s="75"/>
      <c r="HF45" s="75"/>
      <c r="HG45" s="75"/>
      <c r="HH45" s="75"/>
      <c r="HI45" s="75"/>
      <c r="HJ45" s="75"/>
      <c r="HK45" s="75"/>
      <c r="HL45" s="75"/>
      <c r="HM45" s="75"/>
      <c r="HN45" s="75"/>
      <c r="HO45" s="75"/>
      <c r="HP45" s="75"/>
      <c r="HQ45" s="75"/>
      <c r="HR45" s="75"/>
      <c r="HS45" s="75"/>
      <c r="HT45" s="75"/>
      <c r="HU45" s="75"/>
      <c r="HV45" s="75"/>
      <c r="HW45" s="75"/>
      <c r="HX45" s="75"/>
      <c r="HY45" s="75"/>
      <c r="HZ45" s="75"/>
      <c r="IA45" s="75"/>
      <c r="IB45" s="75"/>
      <c r="IC45" s="75"/>
      <c r="ID45" s="75"/>
      <c r="IE45" s="75"/>
      <c r="IF45" s="75"/>
      <c r="IG45" s="75"/>
      <c r="IH45" s="75"/>
      <c r="II45" s="75"/>
      <c r="IJ45" s="75"/>
      <c r="IK45" s="75"/>
      <c r="IL45" s="75"/>
      <c r="IM45" s="75"/>
      <c r="IN45" s="75"/>
      <c r="IO45" s="75"/>
      <c r="IP45" s="75"/>
      <c r="IQ45" s="75"/>
      <c r="IR45" s="75"/>
      <c r="IS45" s="75"/>
      <c r="IT45" s="75"/>
      <c r="IU45" s="75"/>
      <c r="IV45" s="75"/>
      <c r="IW45" s="75"/>
      <c r="IX45" s="75"/>
      <c r="IY45" s="75"/>
      <c r="IZ45" s="75"/>
      <c r="JA45" s="75"/>
      <c r="JB45" s="75"/>
      <c r="JC45" s="75"/>
      <c r="JD45" s="75"/>
      <c r="JE45" s="75"/>
      <c r="JF45" s="75"/>
      <c r="JG45" s="75"/>
      <c r="JH45" s="75"/>
      <c r="JI45" s="75"/>
      <c r="JJ45" s="75"/>
      <c r="JK45" s="75"/>
      <c r="JL45" s="75"/>
      <c r="JM45" s="75"/>
      <c r="JN45" s="75"/>
      <c r="JO45" s="75"/>
      <c r="JP45" s="75"/>
      <c r="JQ45" s="75"/>
      <c r="JR45" s="75"/>
      <c r="JS45" s="75"/>
      <c r="JT45" s="75"/>
      <c r="JU45" s="75"/>
      <c r="JV45" s="75"/>
      <c r="JW45" s="75"/>
      <c r="JX45" s="75"/>
      <c r="JY45" s="75"/>
      <c r="JZ45" s="75"/>
      <c r="KA45" s="75"/>
      <c r="KB45" s="75"/>
      <c r="KC45" s="75"/>
      <c r="KD45" s="75"/>
      <c r="KE45" s="75"/>
      <c r="KF45" s="75"/>
      <c r="KG45" s="75"/>
      <c r="KH45" s="75"/>
      <c r="KI45" s="75"/>
      <c r="KJ45" s="75"/>
      <c r="KK45" s="75"/>
      <c r="KL45" s="75"/>
      <c r="KM45" s="75"/>
      <c r="KN45" s="75"/>
      <c r="KO45" s="75"/>
      <c r="KP45" s="75"/>
      <c r="KQ45" s="75"/>
      <c r="KR45" s="75"/>
      <c r="KS45" s="75"/>
      <c r="KT45" s="75"/>
      <c r="KU45" s="75"/>
      <c r="KV45" s="75"/>
      <c r="KW45" s="75"/>
      <c r="KX45" s="75"/>
      <c r="KY45" s="75"/>
      <c r="KZ45" s="75"/>
      <c r="LA45" s="75"/>
      <c r="LB45" s="75"/>
      <c r="LC45" s="75"/>
      <c r="LD45" s="75"/>
      <c r="LE45" s="75"/>
      <c r="LF45" s="75"/>
      <c r="LG45" s="75"/>
      <c r="LH45" s="75"/>
      <c r="LI45" s="75"/>
      <c r="LJ45" s="75"/>
      <c r="LK45" s="75"/>
      <c r="LL45" s="75"/>
      <c r="LM45" s="75"/>
      <c r="LN45" s="75"/>
      <c r="LO45" s="75"/>
      <c r="LP45" s="75"/>
      <c r="LQ45" s="75"/>
      <c r="LR45" s="75"/>
      <c r="LS45" s="75"/>
      <c r="LT45" s="75"/>
      <c r="LU45" s="75"/>
      <c r="LV45" s="75"/>
      <c r="LW45" s="75"/>
      <c r="LX45" s="75"/>
      <c r="LY45" s="75"/>
      <c r="LZ45" s="75"/>
      <c r="MA45" s="75"/>
      <c r="MB45" s="75"/>
      <c r="MC45" s="75"/>
      <c r="MD45" s="75"/>
      <c r="ME45" s="75"/>
      <c r="MF45" s="75"/>
      <c r="MG45" s="75"/>
      <c r="MH45" s="75"/>
      <c r="MI45" s="75"/>
      <c r="MJ45" s="75"/>
      <c r="MK45" s="75"/>
      <c r="ML45" s="75"/>
      <c r="MM45" s="75"/>
      <c r="MN45" s="75"/>
      <c r="MO45" s="75"/>
      <c r="MP45" s="75"/>
      <c r="MQ45" s="75"/>
      <c r="MR45" s="75"/>
      <c r="MS45" s="75"/>
      <c r="MT45" s="75"/>
      <c r="MU45" s="75"/>
      <c r="MV45" s="75"/>
      <c r="MW45" s="75"/>
      <c r="MX45" s="75"/>
      <c r="MY45" s="75"/>
      <c r="MZ45" s="75"/>
      <c r="NA45" s="75"/>
      <c r="NB45" s="75"/>
      <c r="NC45" s="75"/>
      <c r="ND45" s="75"/>
      <c r="NE45" s="75"/>
      <c r="NF45" s="75"/>
      <c r="NG45" s="75"/>
      <c r="NH45" s="75"/>
      <c r="NI45" s="75"/>
      <c r="NJ45" s="75"/>
      <c r="NK45" s="75"/>
      <c r="NL45" s="75"/>
      <c r="NM45" s="75"/>
      <c r="NN45" s="75"/>
      <c r="NO45" s="75"/>
      <c r="NP45" s="75"/>
      <c r="NQ45" s="75"/>
      <c r="NR45" s="75"/>
      <c r="NS45" s="75"/>
      <c r="NT45" s="75"/>
      <c r="NU45" s="75"/>
      <c r="NV45" s="75"/>
      <c r="NW45" s="75"/>
      <c r="NX45" s="75"/>
      <c r="NY45" s="75"/>
      <c r="NZ45" s="75"/>
      <c r="OA45" s="75"/>
      <c r="OB45" s="75"/>
      <c r="OC45" s="75"/>
      <c r="OD45" s="75"/>
      <c r="OE45" s="75"/>
      <c r="OF45" s="75"/>
      <c r="OG45" s="75"/>
      <c r="OH45" s="75"/>
      <c r="OI45" s="75"/>
      <c r="OJ45" s="75"/>
      <c r="OK45" s="75"/>
      <c r="OL45" s="75"/>
      <c r="OM45" s="75"/>
      <c r="ON45" s="75"/>
      <c r="OO45" s="75"/>
      <c r="OP45" s="75"/>
      <c r="OQ45" s="75"/>
      <c r="OR45" s="75"/>
      <c r="OS45" s="75"/>
      <c r="OT45" s="75"/>
      <c r="OU45" s="75"/>
      <c r="OV45" s="75"/>
      <c r="OW45" s="75"/>
      <c r="OX45" s="75"/>
      <c r="OY45" s="75"/>
      <c r="OZ45" s="75"/>
      <c r="PA45" s="75"/>
      <c r="PB45" s="75"/>
      <c r="PC45" s="75"/>
      <c r="PD45" s="75"/>
      <c r="PE45" s="75"/>
      <c r="PF45" s="75"/>
      <c r="PG45" s="75"/>
      <c r="PH45" s="75"/>
      <c r="PI45" s="75"/>
      <c r="PJ45" s="75"/>
      <c r="PK45" s="75"/>
      <c r="PL45" s="75"/>
      <c r="PM45" s="75"/>
      <c r="PN45" s="75"/>
      <c r="PO45" s="75"/>
      <c r="PP45" s="75"/>
      <c r="PQ45" s="75"/>
      <c r="PR45" s="75"/>
      <c r="PS45" s="75"/>
      <c r="PT45" s="75"/>
      <c r="PU45" s="75"/>
      <c r="PV45" s="75"/>
      <c r="PW45" s="75"/>
      <c r="PX45" s="75"/>
      <c r="PY45" s="75"/>
      <c r="PZ45" s="75"/>
      <c r="QA45" s="75"/>
      <c r="QB45" s="75"/>
      <c r="QC45" s="75"/>
      <c r="QD45" s="75"/>
      <c r="QE45" s="75"/>
      <c r="QF45" s="75"/>
      <c r="QG45" s="75"/>
      <c r="QH45" s="75"/>
      <c r="QI45" s="75"/>
      <c r="QJ45" s="75"/>
      <c r="QK45" s="75"/>
      <c r="QL45" s="75"/>
      <c r="QM45" s="75"/>
      <c r="QN45" s="75"/>
      <c r="QO45" s="75"/>
      <c r="QP45" s="75"/>
      <c r="QQ45" s="75"/>
      <c r="QR45" s="75"/>
      <c r="QS45" s="75"/>
      <c r="QT45" s="75"/>
      <c r="QU45" s="75"/>
      <c r="QV45" s="75"/>
      <c r="QW45" s="75"/>
      <c r="QX45" s="75"/>
      <c r="QY45" s="75"/>
      <c r="QZ45" s="75"/>
      <c r="RA45" s="75"/>
      <c r="RB45" s="75"/>
      <c r="RC45" s="75"/>
      <c r="RD45" s="75"/>
      <c r="RE45" s="75"/>
      <c r="RF45" s="75"/>
      <c r="RG45" s="75"/>
      <c r="RH45" s="75"/>
      <c r="RI45" s="75"/>
      <c r="RJ45" s="75"/>
      <c r="RK45" s="75"/>
      <c r="RL45" s="75"/>
      <c r="RM45" s="75"/>
      <c r="RN45" s="75"/>
      <c r="RO45" s="75"/>
      <c r="RP45" s="75"/>
      <c r="RQ45" s="75"/>
      <c r="RR45" s="75"/>
      <c r="RS45" s="75"/>
      <c r="RT45" s="75"/>
      <c r="RU45" s="75"/>
      <c r="RV45" s="75"/>
      <c r="RW45" s="75"/>
      <c r="RX45" s="75"/>
      <c r="RY45" s="75"/>
      <c r="RZ45" s="75"/>
      <c r="SA45" s="75"/>
      <c r="SB45" s="75"/>
      <c r="SC45" s="75"/>
      <c r="SD45" s="75"/>
      <c r="SE45" s="75"/>
      <c r="SF45" s="75"/>
      <c r="SG45" s="75"/>
      <c r="SH45" s="75"/>
      <c r="SI45" s="75"/>
      <c r="SJ45" s="75"/>
      <c r="SK45" s="75"/>
      <c r="SL45" s="75"/>
      <c r="SM45" s="75"/>
      <c r="SN45" s="75"/>
      <c r="SO45" s="75"/>
      <c r="SP45" s="75"/>
      <c r="SQ45" s="75"/>
      <c r="SR45" s="75"/>
      <c r="SS45" s="75"/>
      <c r="ST45" s="75"/>
      <c r="SU45" s="75"/>
      <c r="SV45" s="75"/>
      <c r="SW45" s="75"/>
      <c r="SX45" s="75"/>
      <c r="SY45" s="75"/>
      <c r="SZ45" s="75"/>
      <c r="TA45" s="75"/>
      <c r="TB45" s="75"/>
      <c r="TC45" s="75"/>
      <c r="TD45" s="75"/>
      <c r="TE45" s="75"/>
      <c r="TF45" s="75"/>
      <c r="TG45" s="75"/>
      <c r="TH45" s="75"/>
      <c r="TI45" s="75"/>
      <c r="TJ45" s="75"/>
      <c r="TK45" s="75"/>
      <c r="TL45" s="75"/>
      <c r="TM45" s="75"/>
      <c r="TN45" s="75"/>
      <c r="TO45" s="75"/>
      <c r="TP45" s="75"/>
      <c r="TQ45" s="75"/>
      <c r="TR45" s="75"/>
      <c r="TS45" s="75"/>
      <c r="TT45" s="75"/>
      <c r="TU45" s="75"/>
      <c r="TV45" s="75"/>
      <c r="TW45" s="75"/>
      <c r="TX45" s="75"/>
      <c r="TY45" s="75"/>
      <c r="TZ45" s="75"/>
      <c r="UA45" s="75"/>
      <c r="UB45" s="75"/>
      <c r="UC45" s="75"/>
      <c r="UD45" s="75"/>
      <c r="UE45" s="75"/>
      <c r="UF45" s="75"/>
      <c r="UG45" s="75"/>
      <c r="UH45" s="75"/>
      <c r="UI45" s="75"/>
      <c r="UJ45" s="75"/>
      <c r="UK45" s="75"/>
      <c r="UL45" s="75"/>
      <c r="UM45" s="75"/>
      <c r="UN45" s="75"/>
      <c r="UO45" s="75"/>
      <c r="UP45" s="75"/>
      <c r="UQ45" s="75"/>
      <c r="UR45" s="75"/>
      <c r="US45" s="75"/>
      <c r="UT45" s="75"/>
      <c r="UU45" s="75"/>
      <c r="UV45" s="75"/>
      <c r="UW45" s="75"/>
      <c r="UX45" s="75"/>
      <c r="UY45" s="75"/>
      <c r="UZ45" s="75"/>
      <c r="VA45" s="75"/>
      <c r="VB45" s="75"/>
      <c r="VC45" s="75"/>
      <c r="VD45" s="75"/>
      <c r="VE45" s="75"/>
      <c r="VF45" s="75"/>
      <c r="VG45" s="75"/>
      <c r="VH45" s="75"/>
      <c r="VI45" s="75"/>
      <c r="VJ45" s="75"/>
      <c r="VK45" s="75"/>
      <c r="VL45" s="75"/>
      <c r="VM45" s="75"/>
      <c r="VN45" s="75"/>
      <c r="VO45" s="75"/>
      <c r="VP45" s="75"/>
      <c r="VQ45" s="75"/>
      <c r="VR45" s="75"/>
      <c r="VS45" s="75"/>
      <c r="VT45" s="75"/>
      <c r="VU45" s="75"/>
      <c r="VV45" s="75"/>
      <c r="VW45" s="75"/>
      <c r="VX45" s="75"/>
      <c r="VY45" s="75"/>
      <c r="VZ45" s="75"/>
      <c r="WA45" s="75"/>
      <c r="WB45" s="75"/>
      <c r="WC45" s="75"/>
      <c r="WD45" s="75"/>
      <c r="WE45" s="75"/>
      <c r="WF45" s="75"/>
      <c r="WG45" s="75"/>
      <c r="WH45" s="75"/>
      <c r="WI45" s="75"/>
      <c r="WJ45" s="75"/>
      <c r="WK45" s="75"/>
      <c r="WL45" s="75"/>
      <c r="WM45" s="75"/>
      <c r="WN45" s="75"/>
      <c r="WO45" s="75"/>
      <c r="WP45" s="304"/>
    </row>
    <row r="46" spans="1:614" s="66" customFormat="1" ht="14.4">
      <c r="A46" s="75"/>
      <c r="B46" s="1431" t="s">
        <v>1480</v>
      </c>
      <c r="C46" s="1394"/>
      <c r="D46" s="1395"/>
      <c r="E46" s="1376" t="s">
        <v>361</v>
      </c>
      <c r="F46" s="1376">
        <v>20</v>
      </c>
      <c r="G46" s="1286">
        <f t="shared" si="0"/>
        <v>0.47467564225108749</v>
      </c>
      <c r="H46" s="1432" t="s">
        <v>30</v>
      </c>
      <c r="I46" s="1433">
        <v>2078</v>
      </c>
      <c r="J46" s="1372">
        <v>86</v>
      </c>
      <c r="K46" s="1377">
        <v>75</v>
      </c>
      <c r="L46" s="1398">
        <v>75</v>
      </c>
      <c r="M46" s="1217">
        <f t="shared" si="9"/>
        <v>0</v>
      </c>
      <c r="N46" s="1216">
        <f t="shared" si="10"/>
        <v>178708</v>
      </c>
      <c r="O46" s="1217"/>
      <c r="P46" s="1221"/>
      <c r="Q46" s="1221"/>
      <c r="R46" s="1221"/>
      <c r="S46" s="1221">
        <f t="shared" si="6"/>
        <v>155850</v>
      </c>
      <c r="T46" s="1221"/>
      <c r="U46" s="1221"/>
      <c r="V46" s="1221"/>
      <c r="W46" s="1300">
        <v>0</v>
      </c>
      <c r="X46" s="1221"/>
      <c r="Y46" s="1221"/>
      <c r="Z46" s="1221">
        <f t="shared" si="1"/>
        <v>0</v>
      </c>
      <c r="AA46" s="1218">
        <f t="shared" si="11"/>
        <v>0.80524369029656129</v>
      </c>
      <c r="AB46" s="1221">
        <f t="shared" si="12"/>
        <v>143903.48940551787</v>
      </c>
      <c r="AC46" s="1286"/>
      <c r="AD46" s="1326"/>
      <c r="AE46" s="75"/>
      <c r="AF46" s="75"/>
      <c r="AG46" s="73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5"/>
      <c r="CY46" s="75"/>
      <c r="CZ46" s="75"/>
      <c r="DA46" s="75"/>
      <c r="DB46" s="75"/>
      <c r="DC46" s="75"/>
      <c r="DD46" s="75"/>
      <c r="DE46" s="75"/>
      <c r="DF46" s="75"/>
      <c r="DG46" s="75"/>
      <c r="DH46" s="75"/>
      <c r="DI46" s="75"/>
      <c r="DJ46" s="75"/>
      <c r="DK46" s="75"/>
      <c r="DL46" s="75"/>
      <c r="DM46" s="75"/>
      <c r="DN46" s="75"/>
      <c r="DO46" s="75"/>
      <c r="DP46" s="75"/>
      <c r="DQ46" s="75"/>
      <c r="DR46" s="75"/>
      <c r="DS46" s="75"/>
      <c r="DT46" s="75"/>
      <c r="DU46" s="75"/>
      <c r="DV46" s="75"/>
      <c r="DW46" s="75"/>
      <c r="DX46" s="75"/>
      <c r="DY46" s="75"/>
      <c r="DZ46" s="75"/>
      <c r="EA46" s="75"/>
      <c r="EB46" s="75"/>
      <c r="EC46" s="75"/>
      <c r="ED46" s="75"/>
      <c r="EE46" s="75"/>
      <c r="EF46" s="75"/>
      <c r="EG46" s="75"/>
      <c r="EH46" s="75"/>
      <c r="EI46" s="75"/>
      <c r="EJ46" s="75"/>
      <c r="EK46" s="75"/>
      <c r="EL46" s="75"/>
      <c r="EM46" s="75"/>
      <c r="EN46" s="75"/>
      <c r="EO46" s="75"/>
      <c r="EP46" s="75"/>
      <c r="EQ46" s="75"/>
      <c r="ER46" s="75"/>
      <c r="ES46" s="75"/>
      <c r="ET46" s="75"/>
      <c r="EU46" s="75"/>
      <c r="EV46" s="75"/>
      <c r="EW46" s="75"/>
      <c r="EX46" s="75"/>
      <c r="EY46" s="75"/>
      <c r="EZ46" s="75"/>
      <c r="FA46" s="75"/>
      <c r="FB46" s="75"/>
      <c r="FC46" s="75"/>
      <c r="FD46" s="75"/>
      <c r="FE46" s="75"/>
      <c r="FF46" s="75"/>
      <c r="FG46" s="75"/>
      <c r="FH46" s="75"/>
      <c r="FI46" s="75"/>
      <c r="FJ46" s="75"/>
      <c r="FK46" s="75"/>
      <c r="FL46" s="75"/>
      <c r="FM46" s="75"/>
      <c r="FN46" s="75"/>
      <c r="FO46" s="75"/>
      <c r="FP46" s="75"/>
      <c r="FQ46" s="75"/>
      <c r="FR46" s="75"/>
      <c r="FS46" s="75"/>
      <c r="FT46" s="75"/>
      <c r="FU46" s="75"/>
      <c r="FV46" s="75"/>
      <c r="FW46" s="75"/>
      <c r="FX46" s="75"/>
      <c r="FY46" s="75"/>
      <c r="FZ46" s="75"/>
      <c r="GA46" s="75"/>
      <c r="GB46" s="75"/>
      <c r="GC46" s="75"/>
      <c r="GD46" s="75"/>
      <c r="GE46" s="75"/>
      <c r="GF46" s="75"/>
      <c r="GG46" s="75"/>
      <c r="GH46" s="75"/>
      <c r="GI46" s="75"/>
      <c r="GJ46" s="75"/>
      <c r="GK46" s="75"/>
      <c r="GL46" s="75"/>
      <c r="GM46" s="75"/>
      <c r="GN46" s="75"/>
      <c r="GO46" s="75"/>
      <c r="GP46" s="75"/>
      <c r="GQ46" s="75"/>
      <c r="GR46" s="75"/>
      <c r="GS46" s="75"/>
      <c r="GT46" s="75"/>
      <c r="GU46" s="75"/>
      <c r="GV46" s="75"/>
      <c r="GW46" s="75"/>
      <c r="GX46" s="75"/>
      <c r="GY46" s="75"/>
      <c r="GZ46" s="75"/>
      <c r="HA46" s="75"/>
      <c r="HB46" s="75"/>
      <c r="HC46" s="75"/>
      <c r="HD46" s="75"/>
      <c r="HE46" s="75"/>
      <c r="HF46" s="75"/>
      <c r="HG46" s="75"/>
      <c r="HH46" s="75"/>
      <c r="HI46" s="75"/>
      <c r="HJ46" s="75"/>
      <c r="HK46" s="75"/>
      <c r="HL46" s="75"/>
      <c r="HM46" s="75"/>
      <c r="HN46" s="75"/>
      <c r="HO46" s="75"/>
      <c r="HP46" s="75"/>
      <c r="HQ46" s="75"/>
      <c r="HR46" s="75"/>
      <c r="HS46" s="75"/>
      <c r="HT46" s="75"/>
      <c r="HU46" s="75"/>
      <c r="HV46" s="75"/>
      <c r="HW46" s="75"/>
      <c r="HX46" s="75"/>
      <c r="HY46" s="75"/>
      <c r="HZ46" s="75"/>
      <c r="IA46" s="75"/>
      <c r="IB46" s="75"/>
      <c r="IC46" s="75"/>
      <c r="ID46" s="75"/>
      <c r="IE46" s="75"/>
      <c r="IF46" s="75"/>
      <c r="IG46" s="75"/>
      <c r="IH46" s="75"/>
      <c r="II46" s="75"/>
      <c r="IJ46" s="75"/>
      <c r="IK46" s="75"/>
      <c r="IL46" s="75"/>
      <c r="IM46" s="75"/>
      <c r="IN46" s="75"/>
      <c r="IO46" s="75"/>
      <c r="IP46" s="75"/>
      <c r="IQ46" s="75"/>
      <c r="IR46" s="75"/>
      <c r="IS46" s="75"/>
      <c r="IT46" s="75"/>
      <c r="IU46" s="75"/>
      <c r="IV46" s="75"/>
      <c r="IW46" s="75"/>
      <c r="IX46" s="75"/>
      <c r="IY46" s="75"/>
      <c r="IZ46" s="75"/>
      <c r="JA46" s="75"/>
      <c r="JB46" s="75"/>
      <c r="JC46" s="75"/>
      <c r="JD46" s="75"/>
      <c r="JE46" s="75"/>
      <c r="JF46" s="75"/>
      <c r="JG46" s="75"/>
      <c r="JH46" s="75"/>
      <c r="JI46" s="75"/>
      <c r="JJ46" s="75"/>
      <c r="JK46" s="75"/>
      <c r="JL46" s="75"/>
      <c r="JM46" s="75"/>
      <c r="JN46" s="75"/>
      <c r="JO46" s="75"/>
      <c r="JP46" s="75"/>
      <c r="JQ46" s="75"/>
      <c r="JR46" s="75"/>
      <c r="JS46" s="75"/>
      <c r="JT46" s="75"/>
      <c r="JU46" s="75"/>
      <c r="JV46" s="75"/>
      <c r="JW46" s="75"/>
      <c r="JX46" s="75"/>
      <c r="JY46" s="75"/>
      <c r="JZ46" s="75"/>
      <c r="KA46" s="75"/>
      <c r="KB46" s="75"/>
      <c r="KC46" s="75"/>
      <c r="KD46" s="75"/>
      <c r="KE46" s="75"/>
      <c r="KF46" s="75"/>
      <c r="KG46" s="75"/>
      <c r="KH46" s="75"/>
      <c r="KI46" s="75"/>
      <c r="KJ46" s="75"/>
      <c r="KK46" s="75"/>
      <c r="KL46" s="75"/>
      <c r="KM46" s="75"/>
      <c r="KN46" s="75"/>
      <c r="KO46" s="75"/>
      <c r="KP46" s="75"/>
      <c r="KQ46" s="75"/>
      <c r="KR46" s="75"/>
      <c r="KS46" s="75"/>
      <c r="KT46" s="75"/>
      <c r="KU46" s="75"/>
      <c r="KV46" s="75"/>
      <c r="KW46" s="75"/>
      <c r="KX46" s="75"/>
      <c r="KY46" s="75"/>
      <c r="KZ46" s="75"/>
      <c r="LA46" s="75"/>
      <c r="LB46" s="75"/>
      <c r="LC46" s="75"/>
      <c r="LD46" s="75"/>
      <c r="LE46" s="75"/>
      <c r="LF46" s="75"/>
      <c r="LG46" s="75"/>
      <c r="LH46" s="75"/>
      <c r="LI46" s="75"/>
      <c r="LJ46" s="75"/>
      <c r="LK46" s="75"/>
      <c r="LL46" s="75"/>
      <c r="LM46" s="75"/>
      <c r="LN46" s="75"/>
      <c r="LO46" s="75"/>
      <c r="LP46" s="75"/>
      <c r="LQ46" s="75"/>
      <c r="LR46" s="75"/>
      <c r="LS46" s="75"/>
      <c r="LT46" s="75"/>
      <c r="LU46" s="75"/>
      <c r="LV46" s="75"/>
      <c r="LW46" s="75"/>
      <c r="LX46" s="75"/>
      <c r="LY46" s="75"/>
      <c r="LZ46" s="75"/>
      <c r="MA46" s="75"/>
      <c r="MB46" s="75"/>
      <c r="MC46" s="75"/>
      <c r="MD46" s="75"/>
      <c r="ME46" s="75"/>
      <c r="MF46" s="75"/>
      <c r="MG46" s="75"/>
      <c r="MH46" s="75"/>
      <c r="MI46" s="75"/>
      <c r="MJ46" s="75"/>
      <c r="MK46" s="75"/>
      <c r="ML46" s="75"/>
      <c r="MM46" s="75"/>
      <c r="MN46" s="75"/>
      <c r="MO46" s="75"/>
      <c r="MP46" s="75"/>
      <c r="MQ46" s="75"/>
      <c r="MR46" s="75"/>
      <c r="MS46" s="75"/>
      <c r="MT46" s="75"/>
      <c r="MU46" s="75"/>
      <c r="MV46" s="75"/>
      <c r="MW46" s="75"/>
      <c r="MX46" s="75"/>
      <c r="MY46" s="75"/>
      <c r="MZ46" s="75"/>
      <c r="NA46" s="75"/>
      <c r="NB46" s="75"/>
      <c r="NC46" s="75"/>
      <c r="ND46" s="75"/>
      <c r="NE46" s="75"/>
      <c r="NF46" s="75"/>
      <c r="NG46" s="75"/>
      <c r="NH46" s="75"/>
      <c r="NI46" s="75"/>
      <c r="NJ46" s="75"/>
      <c r="NK46" s="75"/>
      <c r="NL46" s="75"/>
      <c r="NM46" s="75"/>
      <c r="NN46" s="75"/>
      <c r="NO46" s="75"/>
      <c r="NP46" s="75"/>
      <c r="NQ46" s="75"/>
      <c r="NR46" s="75"/>
      <c r="NS46" s="75"/>
      <c r="NT46" s="75"/>
      <c r="NU46" s="75"/>
      <c r="NV46" s="75"/>
      <c r="NW46" s="75"/>
      <c r="NX46" s="75"/>
      <c r="NY46" s="75"/>
      <c r="NZ46" s="75"/>
      <c r="OA46" s="75"/>
      <c r="OB46" s="75"/>
      <c r="OC46" s="75"/>
      <c r="OD46" s="75"/>
      <c r="OE46" s="75"/>
      <c r="OF46" s="75"/>
      <c r="OG46" s="75"/>
      <c r="OH46" s="75"/>
      <c r="OI46" s="75"/>
      <c r="OJ46" s="75"/>
      <c r="OK46" s="75"/>
      <c r="OL46" s="75"/>
      <c r="OM46" s="75"/>
      <c r="ON46" s="75"/>
      <c r="OO46" s="75"/>
      <c r="OP46" s="75"/>
      <c r="OQ46" s="75"/>
      <c r="OR46" s="75"/>
      <c r="OS46" s="75"/>
      <c r="OT46" s="75"/>
      <c r="OU46" s="75"/>
      <c r="OV46" s="75"/>
      <c r="OW46" s="75"/>
      <c r="OX46" s="75"/>
      <c r="OY46" s="75"/>
      <c r="OZ46" s="75"/>
      <c r="PA46" s="75"/>
      <c r="PB46" s="75"/>
      <c r="PC46" s="75"/>
      <c r="PD46" s="75"/>
      <c r="PE46" s="75"/>
      <c r="PF46" s="75"/>
      <c r="PG46" s="75"/>
      <c r="PH46" s="75"/>
      <c r="PI46" s="75"/>
      <c r="PJ46" s="75"/>
      <c r="PK46" s="75"/>
      <c r="PL46" s="75"/>
      <c r="PM46" s="75"/>
      <c r="PN46" s="75"/>
      <c r="PO46" s="75"/>
      <c r="PP46" s="75"/>
      <c r="PQ46" s="75"/>
      <c r="PR46" s="75"/>
      <c r="PS46" s="75"/>
      <c r="PT46" s="75"/>
      <c r="PU46" s="75"/>
      <c r="PV46" s="75"/>
      <c r="PW46" s="75"/>
      <c r="PX46" s="75"/>
      <c r="PY46" s="75"/>
      <c r="PZ46" s="75"/>
      <c r="QA46" s="75"/>
      <c r="QB46" s="75"/>
      <c r="QC46" s="75"/>
      <c r="QD46" s="75"/>
      <c r="QE46" s="75"/>
      <c r="QF46" s="75"/>
      <c r="QG46" s="75"/>
      <c r="QH46" s="75"/>
      <c r="QI46" s="75"/>
      <c r="QJ46" s="75"/>
      <c r="QK46" s="75"/>
      <c r="QL46" s="75"/>
      <c r="QM46" s="75"/>
      <c r="QN46" s="75"/>
      <c r="QO46" s="75"/>
      <c r="QP46" s="75"/>
      <c r="QQ46" s="75"/>
      <c r="QR46" s="75"/>
      <c r="QS46" s="75"/>
      <c r="QT46" s="75"/>
      <c r="QU46" s="75"/>
      <c r="QV46" s="75"/>
      <c r="QW46" s="75"/>
      <c r="QX46" s="75"/>
      <c r="QY46" s="75"/>
      <c r="QZ46" s="75"/>
      <c r="RA46" s="75"/>
      <c r="RB46" s="75"/>
      <c r="RC46" s="75"/>
      <c r="RD46" s="75"/>
      <c r="RE46" s="75"/>
      <c r="RF46" s="75"/>
      <c r="RG46" s="75"/>
      <c r="RH46" s="75"/>
      <c r="RI46" s="75"/>
      <c r="RJ46" s="75"/>
      <c r="RK46" s="75"/>
      <c r="RL46" s="75"/>
      <c r="RM46" s="75"/>
      <c r="RN46" s="75"/>
      <c r="RO46" s="75"/>
      <c r="RP46" s="75"/>
      <c r="RQ46" s="75"/>
      <c r="RR46" s="75"/>
      <c r="RS46" s="75"/>
      <c r="RT46" s="75"/>
      <c r="RU46" s="75"/>
      <c r="RV46" s="75"/>
      <c r="RW46" s="75"/>
      <c r="RX46" s="75"/>
      <c r="RY46" s="75"/>
      <c r="RZ46" s="75"/>
      <c r="SA46" s="75"/>
      <c r="SB46" s="75"/>
      <c r="SC46" s="75"/>
      <c r="SD46" s="75"/>
      <c r="SE46" s="75"/>
      <c r="SF46" s="75"/>
      <c r="SG46" s="75"/>
      <c r="SH46" s="75"/>
      <c r="SI46" s="75"/>
      <c r="SJ46" s="75"/>
      <c r="SK46" s="75"/>
      <c r="SL46" s="75"/>
      <c r="SM46" s="75"/>
      <c r="SN46" s="75"/>
      <c r="SO46" s="75"/>
      <c r="SP46" s="75"/>
      <c r="SQ46" s="75"/>
      <c r="SR46" s="75"/>
      <c r="SS46" s="75"/>
      <c r="ST46" s="75"/>
      <c r="SU46" s="75"/>
      <c r="SV46" s="75"/>
      <c r="SW46" s="75"/>
      <c r="SX46" s="75"/>
      <c r="SY46" s="75"/>
      <c r="SZ46" s="75"/>
      <c r="TA46" s="75"/>
      <c r="TB46" s="75"/>
      <c r="TC46" s="75"/>
      <c r="TD46" s="75"/>
      <c r="TE46" s="75"/>
      <c r="TF46" s="75"/>
      <c r="TG46" s="75"/>
      <c r="TH46" s="75"/>
      <c r="TI46" s="75"/>
      <c r="TJ46" s="75"/>
      <c r="TK46" s="75"/>
      <c r="TL46" s="75"/>
      <c r="TM46" s="75"/>
      <c r="TN46" s="75"/>
      <c r="TO46" s="75"/>
      <c r="TP46" s="75"/>
      <c r="TQ46" s="75"/>
      <c r="TR46" s="75"/>
      <c r="TS46" s="75"/>
      <c r="TT46" s="75"/>
      <c r="TU46" s="75"/>
      <c r="TV46" s="75"/>
      <c r="TW46" s="75"/>
      <c r="TX46" s="75"/>
      <c r="TY46" s="75"/>
      <c r="TZ46" s="75"/>
      <c r="UA46" s="75"/>
      <c r="UB46" s="75"/>
      <c r="UC46" s="75"/>
      <c r="UD46" s="75"/>
      <c r="UE46" s="75"/>
      <c r="UF46" s="75"/>
      <c r="UG46" s="75"/>
      <c r="UH46" s="75"/>
      <c r="UI46" s="75"/>
      <c r="UJ46" s="75"/>
      <c r="UK46" s="75"/>
      <c r="UL46" s="75"/>
      <c r="UM46" s="75"/>
      <c r="UN46" s="75"/>
      <c r="UO46" s="75"/>
      <c r="UP46" s="75"/>
      <c r="UQ46" s="75"/>
      <c r="UR46" s="75"/>
      <c r="US46" s="75"/>
      <c r="UT46" s="75"/>
      <c r="UU46" s="75"/>
      <c r="UV46" s="75"/>
      <c r="UW46" s="75"/>
      <c r="UX46" s="75"/>
      <c r="UY46" s="75"/>
      <c r="UZ46" s="75"/>
      <c r="VA46" s="75"/>
      <c r="VB46" s="75"/>
      <c r="VC46" s="75"/>
      <c r="VD46" s="75"/>
      <c r="VE46" s="75"/>
      <c r="VF46" s="75"/>
      <c r="VG46" s="75"/>
      <c r="VH46" s="75"/>
      <c r="VI46" s="75"/>
      <c r="VJ46" s="75"/>
      <c r="VK46" s="75"/>
      <c r="VL46" s="75"/>
      <c r="VM46" s="75"/>
      <c r="VN46" s="75"/>
      <c r="VO46" s="75"/>
      <c r="VP46" s="75"/>
      <c r="VQ46" s="75"/>
      <c r="VR46" s="75"/>
      <c r="VS46" s="75"/>
      <c r="VT46" s="75"/>
      <c r="VU46" s="75"/>
      <c r="VV46" s="75"/>
      <c r="VW46" s="75"/>
      <c r="VX46" s="75"/>
      <c r="VY46" s="75"/>
      <c r="VZ46" s="75"/>
      <c r="WA46" s="75"/>
      <c r="WB46" s="75"/>
      <c r="WC46" s="75"/>
      <c r="WD46" s="75"/>
      <c r="WE46" s="75"/>
      <c r="WF46" s="75"/>
      <c r="WG46" s="75"/>
      <c r="WH46" s="75"/>
      <c r="WI46" s="75"/>
      <c r="WJ46" s="75"/>
      <c r="WK46" s="75"/>
      <c r="WL46" s="75"/>
      <c r="WM46" s="75"/>
      <c r="WN46" s="75"/>
      <c r="WO46" s="75"/>
      <c r="WP46" s="304"/>
    </row>
    <row r="47" spans="1:614" s="66" customFormat="1" ht="14.4">
      <c r="A47" s="75"/>
      <c r="B47" s="1431" t="s">
        <v>1481</v>
      </c>
      <c r="C47" s="1394"/>
      <c r="D47" s="1395"/>
      <c r="E47" s="1376" t="s">
        <v>362</v>
      </c>
      <c r="F47" s="1376">
        <v>10</v>
      </c>
      <c r="G47" s="1286">
        <f t="shared" si="0"/>
        <v>0.36755966555793029</v>
      </c>
      <c r="H47" s="1432" t="s">
        <v>29</v>
      </c>
      <c r="I47" s="1433">
        <v>2687</v>
      </c>
      <c r="J47" s="1372">
        <v>103</v>
      </c>
      <c r="K47" s="1377">
        <v>5</v>
      </c>
      <c r="L47" s="1398">
        <v>5</v>
      </c>
      <c r="M47" s="1217">
        <f t="shared" si="9"/>
        <v>0</v>
      </c>
      <c r="N47" s="1216">
        <f t="shared" si="10"/>
        <v>276761</v>
      </c>
      <c r="O47" s="1217"/>
      <c r="P47" s="1221"/>
      <c r="Q47" s="1221"/>
      <c r="R47" s="1221"/>
      <c r="S47" s="1221">
        <f t="shared" si="6"/>
        <v>13435</v>
      </c>
      <c r="T47" s="1221"/>
      <c r="U47" s="1221"/>
      <c r="V47" s="1221"/>
      <c r="W47" s="1300">
        <v>8.2669999999999995</v>
      </c>
      <c r="X47" s="1221"/>
      <c r="Y47" s="1221"/>
      <c r="Z47" s="1221">
        <f t="shared" si="1"/>
        <v>150407.93616780743</v>
      </c>
      <c r="AA47" s="1218">
        <f t="shared" si="11"/>
        <v>0.57147584509150195</v>
      </c>
      <c r="AB47" s="1221">
        <f t="shared" si="12"/>
        <v>158162.22636336918</v>
      </c>
      <c r="AC47" s="1286"/>
      <c r="AD47" s="1326"/>
      <c r="AE47" s="75"/>
      <c r="AF47" s="75"/>
      <c r="AG47" s="73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/>
      <c r="CK47" s="75"/>
      <c r="CL47" s="75"/>
      <c r="CM47" s="75"/>
      <c r="CN47" s="75"/>
      <c r="CO47" s="75"/>
      <c r="CP47" s="75"/>
      <c r="CQ47" s="75"/>
      <c r="CR47" s="75"/>
      <c r="CS47" s="75"/>
      <c r="CT47" s="75"/>
      <c r="CU47" s="75"/>
      <c r="CV47" s="75"/>
      <c r="CW47" s="75"/>
      <c r="CX47" s="75"/>
      <c r="CY47" s="75"/>
      <c r="CZ47" s="75"/>
      <c r="DA47" s="75"/>
      <c r="DB47" s="75"/>
      <c r="DC47" s="75"/>
      <c r="DD47" s="75"/>
      <c r="DE47" s="75"/>
      <c r="DF47" s="75"/>
      <c r="DG47" s="75"/>
      <c r="DH47" s="75"/>
      <c r="DI47" s="75"/>
      <c r="DJ47" s="75"/>
      <c r="DK47" s="75"/>
      <c r="DL47" s="75"/>
      <c r="DM47" s="75"/>
      <c r="DN47" s="75"/>
      <c r="DO47" s="75"/>
      <c r="DP47" s="75"/>
      <c r="DQ47" s="75"/>
      <c r="DR47" s="75"/>
      <c r="DS47" s="75"/>
      <c r="DT47" s="75"/>
      <c r="DU47" s="75"/>
      <c r="DV47" s="75"/>
      <c r="DW47" s="75"/>
      <c r="DX47" s="75"/>
      <c r="DY47" s="75"/>
      <c r="DZ47" s="75"/>
      <c r="EA47" s="75"/>
      <c r="EB47" s="75"/>
      <c r="EC47" s="75"/>
      <c r="ED47" s="75"/>
      <c r="EE47" s="75"/>
      <c r="EF47" s="75"/>
      <c r="EG47" s="75"/>
      <c r="EH47" s="75"/>
      <c r="EI47" s="75"/>
      <c r="EJ47" s="75"/>
      <c r="EK47" s="75"/>
      <c r="EL47" s="75"/>
      <c r="EM47" s="75"/>
      <c r="EN47" s="75"/>
      <c r="EO47" s="75"/>
      <c r="EP47" s="75"/>
      <c r="EQ47" s="75"/>
      <c r="ER47" s="75"/>
      <c r="ES47" s="75"/>
      <c r="ET47" s="75"/>
      <c r="EU47" s="75"/>
      <c r="EV47" s="75"/>
      <c r="EW47" s="75"/>
      <c r="EX47" s="75"/>
      <c r="EY47" s="75"/>
      <c r="EZ47" s="75"/>
      <c r="FA47" s="75"/>
      <c r="FB47" s="75"/>
      <c r="FC47" s="75"/>
      <c r="FD47" s="75"/>
      <c r="FE47" s="75"/>
      <c r="FF47" s="75"/>
      <c r="FG47" s="75"/>
      <c r="FH47" s="75"/>
      <c r="FI47" s="75"/>
      <c r="FJ47" s="75"/>
      <c r="FK47" s="75"/>
      <c r="FL47" s="75"/>
      <c r="FM47" s="75"/>
      <c r="FN47" s="75"/>
      <c r="FO47" s="75"/>
      <c r="FP47" s="75"/>
      <c r="FQ47" s="75"/>
      <c r="FR47" s="75"/>
      <c r="FS47" s="75"/>
      <c r="FT47" s="75"/>
      <c r="FU47" s="75"/>
      <c r="FV47" s="75"/>
      <c r="FW47" s="75"/>
      <c r="FX47" s="75"/>
      <c r="FY47" s="75"/>
      <c r="FZ47" s="75"/>
      <c r="GA47" s="75"/>
      <c r="GB47" s="75"/>
      <c r="GC47" s="75"/>
      <c r="GD47" s="75"/>
      <c r="GE47" s="75"/>
      <c r="GF47" s="75"/>
      <c r="GG47" s="75"/>
      <c r="GH47" s="75"/>
      <c r="GI47" s="75"/>
      <c r="GJ47" s="75"/>
      <c r="GK47" s="75"/>
      <c r="GL47" s="75"/>
      <c r="GM47" s="75"/>
      <c r="GN47" s="75"/>
      <c r="GO47" s="75"/>
      <c r="GP47" s="75"/>
      <c r="GQ47" s="75"/>
      <c r="GR47" s="75"/>
      <c r="GS47" s="75"/>
      <c r="GT47" s="75"/>
      <c r="GU47" s="75"/>
      <c r="GV47" s="75"/>
      <c r="GW47" s="75"/>
      <c r="GX47" s="75"/>
      <c r="GY47" s="75"/>
      <c r="GZ47" s="75"/>
      <c r="HA47" s="75"/>
      <c r="HB47" s="75"/>
      <c r="HC47" s="75"/>
      <c r="HD47" s="75"/>
      <c r="HE47" s="75"/>
      <c r="HF47" s="75"/>
      <c r="HG47" s="75"/>
      <c r="HH47" s="75"/>
      <c r="HI47" s="75"/>
      <c r="HJ47" s="75"/>
      <c r="HK47" s="75"/>
      <c r="HL47" s="75"/>
      <c r="HM47" s="75"/>
      <c r="HN47" s="75"/>
      <c r="HO47" s="75"/>
      <c r="HP47" s="75"/>
      <c r="HQ47" s="75"/>
      <c r="HR47" s="75"/>
      <c r="HS47" s="75"/>
      <c r="HT47" s="75"/>
      <c r="HU47" s="75"/>
      <c r="HV47" s="75"/>
      <c r="HW47" s="75"/>
      <c r="HX47" s="75"/>
      <c r="HY47" s="75"/>
      <c r="HZ47" s="75"/>
      <c r="IA47" s="75"/>
      <c r="IB47" s="75"/>
      <c r="IC47" s="75"/>
      <c r="ID47" s="75"/>
      <c r="IE47" s="75"/>
      <c r="IF47" s="75"/>
      <c r="IG47" s="75"/>
      <c r="IH47" s="75"/>
      <c r="II47" s="75"/>
      <c r="IJ47" s="75"/>
      <c r="IK47" s="75"/>
      <c r="IL47" s="75"/>
      <c r="IM47" s="75"/>
      <c r="IN47" s="75"/>
      <c r="IO47" s="75"/>
      <c r="IP47" s="75"/>
      <c r="IQ47" s="75"/>
      <c r="IR47" s="75"/>
      <c r="IS47" s="75"/>
      <c r="IT47" s="75"/>
      <c r="IU47" s="75"/>
      <c r="IV47" s="75"/>
      <c r="IW47" s="75"/>
      <c r="IX47" s="75"/>
      <c r="IY47" s="75"/>
      <c r="IZ47" s="75"/>
      <c r="JA47" s="75"/>
      <c r="JB47" s="75"/>
      <c r="JC47" s="75"/>
      <c r="JD47" s="75"/>
      <c r="JE47" s="75"/>
      <c r="JF47" s="75"/>
      <c r="JG47" s="75"/>
      <c r="JH47" s="75"/>
      <c r="JI47" s="75"/>
      <c r="JJ47" s="75"/>
      <c r="JK47" s="75"/>
      <c r="JL47" s="75"/>
      <c r="JM47" s="75"/>
      <c r="JN47" s="75"/>
      <c r="JO47" s="75"/>
      <c r="JP47" s="75"/>
      <c r="JQ47" s="75"/>
      <c r="JR47" s="75"/>
      <c r="JS47" s="75"/>
      <c r="JT47" s="75"/>
      <c r="JU47" s="75"/>
      <c r="JV47" s="75"/>
      <c r="JW47" s="75"/>
      <c r="JX47" s="75"/>
      <c r="JY47" s="75"/>
      <c r="JZ47" s="75"/>
      <c r="KA47" s="75"/>
      <c r="KB47" s="75"/>
      <c r="KC47" s="75"/>
      <c r="KD47" s="75"/>
      <c r="KE47" s="75"/>
      <c r="KF47" s="75"/>
      <c r="KG47" s="75"/>
      <c r="KH47" s="75"/>
      <c r="KI47" s="75"/>
      <c r="KJ47" s="75"/>
      <c r="KK47" s="75"/>
      <c r="KL47" s="75"/>
      <c r="KM47" s="75"/>
      <c r="KN47" s="75"/>
      <c r="KO47" s="75"/>
      <c r="KP47" s="75"/>
      <c r="KQ47" s="75"/>
      <c r="KR47" s="75"/>
      <c r="KS47" s="75"/>
      <c r="KT47" s="75"/>
      <c r="KU47" s="75"/>
      <c r="KV47" s="75"/>
      <c r="KW47" s="75"/>
      <c r="KX47" s="75"/>
      <c r="KY47" s="75"/>
      <c r="KZ47" s="75"/>
      <c r="LA47" s="75"/>
      <c r="LB47" s="75"/>
      <c r="LC47" s="75"/>
      <c r="LD47" s="75"/>
      <c r="LE47" s="75"/>
      <c r="LF47" s="75"/>
      <c r="LG47" s="75"/>
      <c r="LH47" s="75"/>
      <c r="LI47" s="75"/>
      <c r="LJ47" s="75"/>
      <c r="LK47" s="75"/>
      <c r="LL47" s="75"/>
      <c r="LM47" s="75"/>
      <c r="LN47" s="75"/>
      <c r="LO47" s="75"/>
      <c r="LP47" s="75"/>
      <c r="LQ47" s="75"/>
      <c r="LR47" s="75"/>
      <c r="LS47" s="75"/>
      <c r="LT47" s="75"/>
      <c r="LU47" s="75"/>
      <c r="LV47" s="75"/>
      <c r="LW47" s="75"/>
      <c r="LX47" s="75"/>
      <c r="LY47" s="75"/>
      <c r="LZ47" s="75"/>
      <c r="MA47" s="75"/>
      <c r="MB47" s="75"/>
      <c r="MC47" s="75"/>
      <c r="MD47" s="75"/>
      <c r="ME47" s="75"/>
      <c r="MF47" s="75"/>
      <c r="MG47" s="75"/>
      <c r="MH47" s="75"/>
      <c r="MI47" s="75"/>
      <c r="MJ47" s="75"/>
      <c r="MK47" s="75"/>
      <c r="ML47" s="75"/>
      <c r="MM47" s="75"/>
      <c r="MN47" s="75"/>
      <c r="MO47" s="75"/>
      <c r="MP47" s="75"/>
      <c r="MQ47" s="75"/>
      <c r="MR47" s="75"/>
      <c r="MS47" s="75"/>
      <c r="MT47" s="75"/>
      <c r="MU47" s="75"/>
      <c r="MV47" s="75"/>
      <c r="MW47" s="75"/>
      <c r="MX47" s="75"/>
      <c r="MY47" s="75"/>
      <c r="MZ47" s="75"/>
      <c r="NA47" s="75"/>
      <c r="NB47" s="75"/>
      <c r="NC47" s="75"/>
      <c r="ND47" s="75"/>
      <c r="NE47" s="75"/>
      <c r="NF47" s="75"/>
      <c r="NG47" s="75"/>
      <c r="NH47" s="75"/>
      <c r="NI47" s="75"/>
      <c r="NJ47" s="75"/>
      <c r="NK47" s="75"/>
      <c r="NL47" s="75"/>
      <c r="NM47" s="75"/>
      <c r="NN47" s="75"/>
      <c r="NO47" s="75"/>
      <c r="NP47" s="75"/>
      <c r="NQ47" s="75"/>
      <c r="NR47" s="75"/>
      <c r="NS47" s="75"/>
      <c r="NT47" s="75"/>
      <c r="NU47" s="75"/>
      <c r="NV47" s="75"/>
      <c r="NW47" s="75"/>
      <c r="NX47" s="75"/>
      <c r="NY47" s="75"/>
      <c r="NZ47" s="75"/>
      <c r="OA47" s="75"/>
      <c r="OB47" s="75"/>
      <c r="OC47" s="75"/>
      <c r="OD47" s="75"/>
      <c r="OE47" s="75"/>
      <c r="OF47" s="75"/>
      <c r="OG47" s="75"/>
      <c r="OH47" s="75"/>
      <c r="OI47" s="75"/>
      <c r="OJ47" s="75"/>
      <c r="OK47" s="75"/>
      <c r="OL47" s="75"/>
      <c r="OM47" s="75"/>
      <c r="ON47" s="75"/>
      <c r="OO47" s="75"/>
      <c r="OP47" s="75"/>
      <c r="OQ47" s="75"/>
      <c r="OR47" s="75"/>
      <c r="OS47" s="75"/>
      <c r="OT47" s="75"/>
      <c r="OU47" s="75"/>
      <c r="OV47" s="75"/>
      <c r="OW47" s="75"/>
      <c r="OX47" s="75"/>
      <c r="OY47" s="75"/>
      <c r="OZ47" s="75"/>
      <c r="PA47" s="75"/>
      <c r="PB47" s="75"/>
      <c r="PC47" s="75"/>
      <c r="PD47" s="75"/>
      <c r="PE47" s="75"/>
      <c r="PF47" s="75"/>
      <c r="PG47" s="75"/>
      <c r="PH47" s="75"/>
      <c r="PI47" s="75"/>
      <c r="PJ47" s="75"/>
      <c r="PK47" s="75"/>
      <c r="PL47" s="75"/>
      <c r="PM47" s="75"/>
      <c r="PN47" s="75"/>
      <c r="PO47" s="75"/>
      <c r="PP47" s="75"/>
      <c r="PQ47" s="75"/>
      <c r="PR47" s="75"/>
      <c r="PS47" s="75"/>
      <c r="PT47" s="75"/>
      <c r="PU47" s="75"/>
      <c r="PV47" s="75"/>
      <c r="PW47" s="75"/>
      <c r="PX47" s="75"/>
      <c r="PY47" s="75"/>
      <c r="PZ47" s="75"/>
      <c r="QA47" s="75"/>
      <c r="QB47" s="75"/>
      <c r="QC47" s="75"/>
      <c r="QD47" s="75"/>
      <c r="QE47" s="75"/>
      <c r="QF47" s="75"/>
      <c r="QG47" s="75"/>
      <c r="QH47" s="75"/>
      <c r="QI47" s="75"/>
      <c r="QJ47" s="75"/>
      <c r="QK47" s="75"/>
      <c r="QL47" s="75"/>
      <c r="QM47" s="75"/>
      <c r="QN47" s="75"/>
      <c r="QO47" s="75"/>
      <c r="QP47" s="75"/>
      <c r="QQ47" s="75"/>
      <c r="QR47" s="75"/>
      <c r="QS47" s="75"/>
      <c r="QT47" s="75"/>
      <c r="QU47" s="75"/>
      <c r="QV47" s="75"/>
      <c r="QW47" s="75"/>
      <c r="QX47" s="75"/>
      <c r="QY47" s="75"/>
      <c r="QZ47" s="75"/>
      <c r="RA47" s="75"/>
      <c r="RB47" s="75"/>
      <c r="RC47" s="75"/>
      <c r="RD47" s="75"/>
      <c r="RE47" s="75"/>
      <c r="RF47" s="75"/>
      <c r="RG47" s="75"/>
      <c r="RH47" s="75"/>
      <c r="RI47" s="75"/>
      <c r="RJ47" s="75"/>
      <c r="RK47" s="75"/>
      <c r="RL47" s="75"/>
      <c r="RM47" s="75"/>
      <c r="RN47" s="75"/>
      <c r="RO47" s="75"/>
      <c r="RP47" s="75"/>
      <c r="RQ47" s="75"/>
      <c r="RR47" s="75"/>
      <c r="RS47" s="75"/>
      <c r="RT47" s="75"/>
      <c r="RU47" s="75"/>
      <c r="RV47" s="75"/>
      <c r="RW47" s="75"/>
      <c r="RX47" s="75"/>
      <c r="RY47" s="75"/>
      <c r="RZ47" s="75"/>
      <c r="SA47" s="75"/>
      <c r="SB47" s="75"/>
      <c r="SC47" s="75"/>
      <c r="SD47" s="75"/>
      <c r="SE47" s="75"/>
      <c r="SF47" s="75"/>
      <c r="SG47" s="75"/>
      <c r="SH47" s="75"/>
      <c r="SI47" s="75"/>
      <c r="SJ47" s="75"/>
      <c r="SK47" s="75"/>
      <c r="SL47" s="75"/>
      <c r="SM47" s="75"/>
      <c r="SN47" s="75"/>
      <c r="SO47" s="75"/>
      <c r="SP47" s="75"/>
      <c r="SQ47" s="75"/>
      <c r="SR47" s="75"/>
      <c r="SS47" s="75"/>
      <c r="ST47" s="75"/>
      <c r="SU47" s="75"/>
      <c r="SV47" s="75"/>
      <c r="SW47" s="75"/>
      <c r="SX47" s="75"/>
      <c r="SY47" s="75"/>
      <c r="SZ47" s="75"/>
      <c r="TA47" s="75"/>
      <c r="TB47" s="75"/>
      <c r="TC47" s="75"/>
      <c r="TD47" s="75"/>
      <c r="TE47" s="75"/>
      <c r="TF47" s="75"/>
      <c r="TG47" s="75"/>
      <c r="TH47" s="75"/>
      <c r="TI47" s="75"/>
      <c r="TJ47" s="75"/>
      <c r="TK47" s="75"/>
      <c r="TL47" s="75"/>
      <c r="TM47" s="75"/>
      <c r="TN47" s="75"/>
      <c r="TO47" s="75"/>
      <c r="TP47" s="75"/>
      <c r="TQ47" s="75"/>
      <c r="TR47" s="75"/>
      <c r="TS47" s="75"/>
      <c r="TT47" s="75"/>
      <c r="TU47" s="75"/>
      <c r="TV47" s="75"/>
      <c r="TW47" s="75"/>
      <c r="TX47" s="75"/>
      <c r="TY47" s="75"/>
      <c r="TZ47" s="75"/>
      <c r="UA47" s="75"/>
      <c r="UB47" s="75"/>
      <c r="UC47" s="75"/>
      <c r="UD47" s="75"/>
      <c r="UE47" s="75"/>
      <c r="UF47" s="75"/>
      <c r="UG47" s="75"/>
      <c r="UH47" s="75"/>
      <c r="UI47" s="75"/>
      <c r="UJ47" s="75"/>
      <c r="UK47" s="75"/>
      <c r="UL47" s="75"/>
      <c r="UM47" s="75"/>
      <c r="UN47" s="75"/>
      <c r="UO47" s="75"/>
      <c r="UP47" s="75"/>
      <c r="UQ47" s="75"/>
      <c r="UR47" s="75"/>
      <c r="US47" s="75"/>
      <c r="UT47" s="75"/>
      <c r="UU47" s="75"/>
      <c r="UV47" s="75"/>
      <c r="UW47" s="75"/>
      <c r="UX47" s="75"/>
      <c r="UY47" s="75"/>
      <c r="UZ47" s="75"/>
      <c r="VA47" s="75"/>
      <c r="VB47" s="75"/>
      <c r="VC47" s="75"/>
      <c r="VD47" s="75"/>
      <c r="VE47" s="75"/>
      <c r="VF47" s="75"/>
      <c r="VG47" s="75"/>
      <c r="VH47" s="75"/>
      <c r="VI47" s="75"/>
      <c r="VJ47" s="75"/>
      <c r="VK47" s="75"/>
      <c r="VL47" s="75"/>
      <c r="VM47" s="75"/>
      <c r="VN47" s="75"/>
      <c r="VO47" s="75"/>
      <c r="VP47" s="75"/>
      <c r="VQ47" s="75"/>
      <c r="VR47" s="75"/>
      <c r="VS47" s="75"/>
      <c r="VT47" s="75"/>
      <c r="VU47" s="75"/>
      <c r="VV47" s="75"/>
      <c r="VW47" s="75"/>
      <c r="VX47" s="75"/>
      <c r="VY47" s="75"/>
      <c r="VZ47" s="75"/>
      <c r="WA47" s="75"/>
      <c r="WB47" s="75"/>
      <c r="WC47" s="75"/>
      <c r="WD47" s="75"/>
      <c r="WE47" s="75"/>
      <c r="WF47" s="75"/>
      <c r="WG47" s="75"/>
      <c r="WH47" s="75"/>
      <c r="WI47" s="75"/>
      <c r="WJ47" s="75"/>
      <c r="WK47" s="75"/>
      <c r="WL47" s="75"/>
      <c r="WM47" s="75"/>
      <c r="WN47" s="75"/>
      <c r="WO47" s="75"/>
      <c r="WP47" s="304"/>
    </row>
    <row r="48" spans="1:614" s="68" customFormat="1" ht="14.4">
      <c r="A48" s="75"/>
      <c r="B48" s="1431" t="s">
        <v>1482</v>
      </c>
      <c r="C48" s="1394"/>
      <c r="D48" s="1395"/>
      <c r="E48" s="1376" t="s">
        <v>994</v>
      </c>
      <c r="F48" s="1376">
        <v>12</v>
      </c>
      <c r="G48" s="1286">
        <f t="shared" si="0"/>
        <v>2.6248095758025641E-3</v>
      </c>
      <c r="H48" s="1432" t="s">
        <v>31</v>
      </c>
      <c r="I48" s="1433">
        <v>9</v>
      </c>
      <c r="J48" s="1372">
        <v>183</v>
      </c>
      <c r="K48" s="1377">
        <v>150</v>
      </c>
      <c r="L48" s="1398">
        <v>554.52</v>
      </c>
      <c r="M48" s="1217">
        <f t="shared" si="9"/>
        <v>404.52</v>
      </c>
      <c r="N48" s="1216">
        <f t="shared" si="10"/>
        <v>1647</v>
      </c>
      <c r="O48" s="1217"/>
      <c r="P48" s="1221"/>
      <c r="Q48" s="1221"/>
      <c r="R48" s="1221"/>
      <c r="S48" s="1221">
        <f t="shared" si="6"/>
        <v>4990.68</v>
      </c>
      <c r="T48" s="1221"/>
      <c r="U48" s="1221"/>
      <c r="V48" s="1221"/>
      <c r="W48" s="1300">
        <v>-0.23750000000000002</v>
      </c>
      <c r="X48" s="1221"/>
      <c r="Y48" s="1221"/>
      <c r="Z48" s="1221">
        <f t="shared" si="1"/>
        <v>-16.276633435795624</v>
      </c>
      <c r="AA48" s="1218">
        <f t="shared" si="11"/>
        <v>0.67648006115765758</v>
      </c>
      <c r="AB48" s="1221">
        <f t="shared" si="12"/>
        <v>1114.1626607266621</v>
      </c>
      <c r="AC48" s="1286"/>
      <c r="AD48" s="1326"/>
      <c r="AE48" s="75"/>
      <c r="AF48" s="75"/>
      <c r="AG48" s="792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/>
      <c r="CK48" s="75"/>
      <c r="CL48" s="75"/>
      <c r="CM48" s="75"/>
      <c r="CN48" s="75"/>
      <c r="CO48" s="75"/>
      <c r="CP48" s="75"/>
      <c r="CQ48" s="75"/>
      <c r="CR48" s="75"/>
      <c r="CS48" s="75"/>
      <c r="CT48" s="75"/>
      <c r="CU48" s="75"/>
      <c r="CV48" s="75"/>
      <c r="CW48" s="75"/>
      <c r="CX48" s="75"/>
      <c r="CY48" s="75"/>
      <c r="CZ48" s="75"/>
      <c r="DA48" s="75"/>
      <c r="DB48" s="75"/>
      <c r="DC48" s="75"/>
      <c r="DD48" s="75"/>
      <c r="DE48" s="75"/>
      <c r="DF48" s="75"/>
      <c r="DG48" s="75"/>
      <c r="DH48" s="75"/>
      <c r="DI48" s="75"/>
      <c r="DJ48" s="75"/>
      <c r="DK48" s="75"/>
      <c r="DL48" s="75"/>
      <c r="DM48" s="75"/>
      <c r="DN48" s="75"/>
      <c r="DO48" s="75"/>
      <c r="DP48" s="75"/>
      <c r="DQ48" s="75"/>
      <c r="DR48" s="75"/>
      <c r="DS48" s="75"/>
      <c r="DT48" s="75"/>
      <c r="DU48" s="75"/>
      <c r="DV48" s="75"/>
      <c r="DW48" s="75"/>
      <c r="DX48" s="75"/>
      <c r="DY48" s="75"/>
      <c r="DZ48" s="75"/>
      <c r="EA48" s="75"/>
      <c r="EB48" s="75"/>
      <c r="EC48" s="75"/>
      <c r="ED48" s="75"/>
      <c r="EE48" s="75"/>
      <c r="EF48" s="75"/>
      <c r="EG48" s="75"/>
      <c r="EH48" s="75"/>
      <c r="EI48" s="75"/>
      <c r="EJ48" s="75"/>
      <c r="EK48" s="75"/>
      <c r="EL48" s="75"/>
      <c r="EM48" s="75"/>
      <c r="EN48" s="75"/>
      <c r="EO48" s="75"/>
      <c r="EP48" s="75"/>
      <c r="EQ48" s="75"/>
      <c r="ER48" s="75"/>
      <c r="ES48" s="75"/>
      <c r="ET48" s="75"/>
      <c r="EU48" s="75"/>
      <c r="EV48" s="75"/>
      <c r="EW48" s="75"/>
      <c r="EX48" s="75"/>
      <c r="EY48" s="75"/>
      <c r="EZ48" s="75"/>
      <c r="FA48" s="75"/>
      <c r="FB48" s="75"/>
      <c r="FC48" s="75"/>
      <c r="FD48" s="75"/>
      <c r="FE48" s="75"/>
      <c r="FF48" s="75"/>
      <c r="FG48" s="75"/>
      <c r="FH48" s="75"/>
      <c r="FI48" s="75"/>
      <c r="FJ48" s="75"/>
      <c r="FK48" s="75"/>
      <c r="FL48" s="75"/>
      <c r="FM48" s="75"/>
      <c r="FN48" s="75"/>
      <c r="FO48" s="75"/>
      <c r="FP48" s="75"/>
      <c r="FQ48" s="75"/>
      <c r="FR48" s="75"/>
      <c r="FS48" s="75"/>
      <c r="FT48" s="75"/>
      <c r="FU48" s="75"/>
      <c r="FV48" s="75"/>
      <c r="FW48" s="75"/>
      <c r="FX48" s="75"/>
      <c r="FY48" s="75"/>
      <c r="FZ48" s="75"/>
      <c r="GA48" s="75"/>
      <c r="GB48" s="75"/>
      <c r="GC48" s="75"/>
      <c r="GD48" s="75"/>
      <c r="GE48" s="75"/>
      <c r="GF48" s="75"/>
      <c r="GG48" s="75"/>
      <c r="GH48" s="75"/>
      <c r="GI48" s="75"/>
      <c r="GJ48" s="75"/>
      <c r="GK48" s="75"/>
      <c r="GL48" s="75"/>
      <c r="GM48" s="75"/>
      <c r="GN48" s="75"/>
      <c r="GO48" s="75"/>
      <c r="GP48" s="75"/>
      <c r="GQ48" s="75"/>
      <c r="GR48" s="75"/>
      <c r="GS48" s="75"/>
      <c r="GT48" s="75"/>
      <c r="GU48" s="75"/>
      <c r="GV48" s="75"/>
      <c r="GW48" s="75"/>
      <c r="GX48" s="75"/>
      <c r="GY48" s="75"/>
      <c r="GZ48" s="75"/>
      <c r="HA48" s="75"/>
      <c r="HB48" s="75"/>
      <c r="HC48" s="75"/>
      <c r="HD48" s="75"/>
      <c r="HE48" s="75"/>
      <c r="HF48" s="75"/>
      <c r="HG48" s="75"/>
      <c r="HH48" s="75"/>
      <c r="HI48" s="75"/>
      <c r="HJ48" s="75"/>
      <c r="HK48" s="75"/>
      <c r="HL48" s="75"/>
      <c r="HM48" s="75"/>
      <c r="HN48" s="75"/>
      <c r="HO48" s="75"/>
      <c r="HP48" s="75"/>
      <c r="HQ48" s="75"/>
      <c r="HR48" s="75"/>
      <c r="HS48" s="75"/>
      <c r="HT48" s="75"/>
      <c r="HU48" s="75"/>
      <c r="HV48" s="75"/>
      <c r="HW48" s="75"/>
      <c r="HX48" s="75"/>
      <c r="HY48" s="75"/>
      <c r="HZ48" s="75"/>
      <c r="IA48" s="75"/>
      <c r="IB48" s="75"/>
      <c r="IC48" s="75"/>
      <c r="ID48" s="75"/>
      <c r="IE48" s="75"/>
      <c r="IF48" s="75"/>
      <c r="IG48" s="75"/>
      <c r="IH48" s="75"/>
      <c r="II48" s="75"/>
      <c r="IJ48" s="75"/>
      <c r="IK48" s="75"/>
      <c r="IL48" s="75"/>
      <c r="IM48" s="75"/>
      <c r="IN48" s="75"/>
      <c r="IO48" s="75"/>
      <c r="IP48" s="75"/>
      <c r="IQ48" s="75"/>
      <c r="IR48" s="75"/>
      <c r="IS48" s="75"/>
      <c r="IT48" s="75"/>
      <c r="IU48" s="75"/>
      <c r="IV48" s="75"/>
      <c r="IW48" s="75"/>
      <c r="IX48" s="75"/>
      <c r="IY48" s="75"/>
      <c r="IZ48" s="75"/>
      <c r="JA48" s="75"/>
      <c r="JB48" s="75"/>
      <c r="JC48" s="75"/>
      <c r="JD48" s="75"/>
      <c r="JE48" s="75"/>
      <c r="JF48" s="75"/>
      <c r="JG48" s="75"/>
      <c r="JH48" s="75"/>
      <c r="JI48" s="75"/>
      <c r="JJ48" s="75"/>
      <c r="JK48" s="75"/>
      <c r="JL48" s="75"/>
      <c r="JM48" s="75"/>
      <c r="JN48" s="75"/>
      <c r="JO48" s="75"/>
      <c r="JP48" s="75"/>
      <c r="JQ48" s="75"/>
      <c r="JR48" s="75"/>
      <c r="JS48" s="75"/>
      <c r="JT48" s="75"/>
      <c r="JU48" s="75"/>
      <c r="JV48" s="75"/>
      <c r="JW48" s="75"/>
      <c r="JX48" s="75"/>
      <c r="JY48" s="75"/>
      <c r="JZ48" s="75"/>
      <c r="KA48" s="75"/>
      <c r="KB48" s="75"/>
      <c r="KC48" s="75"/>
      <c r="KD48" s="75"/>
      <c r="KE48" s="75"/>
      <c r="KF48" s="75"/>
      <c r="KG48" s="75"/>
      <c r="KH48" s="75"/>
      <c r="KI48" s="75"/>
      <c r="KJ48" s="75"/>
      <c r="KK48" s="75"/>
      <c r="KL48" s="75"/>
      <c r="KM48" s="75"/>
      <c r="KN48" s="75"/>
      <c r="KO48" s="75"/>
      <c r="KP48" s="75"/>
      <c r="KQ48" s="75"/>
      <c r="KR48" s="75"/>
      <c r="KS48" s="75"/>
      <c r="KT48" s="75"/>
      <c r="KU48" s="75"/>
      <c r="KV48" s="75"/>
      <c r="KW48" s="75"/>
      <c r="KX48" s="75"/>
      <c r="KY48" s="75"/>
      <c r="KZ48" s="75"/>
      <c r="LA48" s="75"/>
      <c r="LB48" s="75"/>
      <c r="LC48" s="75"/>
      <c r="LD48" s="75"/>
      <c r="LE48" s="75"/>
      <c r="LF48" s="75"/>
      <c r="LG48" s="75"/>
      <c r="LH48" s="75"/>
      <c r="LI48" s="75"/>
      <c r="LJ48" s="75"/>
      <c r="LK48" s="75"/>
      <c r="LL48" s="75"/>
      <c r="LM48" s="75"/>
      <c r="LN48" s="75"/>
      <c r="LO48" s="75"/>
      <c r="LP48" s="75"/>
      <c r="LQ48" s="75"/>
      <c r="LR48" s="75"/>
      <c r="LS48" s="75"/>
      <c r="LT48" s="75"/>
      <c r="LU48" s="75"/>
      <c r="LV48" s="75"/>
      <c r="LW48" s="75"/>
      <c r="LX48" s="75"/>
      <c r="LY48" s="75"/>
      <c r="LZ48" s="75"/>
      <c r="MA48" s="75"/>
      <c r="MB48" s="75"/>
      <c r="MC48" s="75"/>
      <c r="MD48" s="75"/>
      <c r="ME48" s="75"/>
      <c r="MF48" s="75"/>
      <c r="MG48" s="75"/>
      <c r="MH48" s="75"/>
      <c r="MI48" s="75"/>
      <c r="MJ48" s="75"/>
      <c r="MK48" s="75"/>
      <c r="ML48" s="75"/>
      <c r="MM48" s="75"/>
      <c r="MN48" s="75"/>
      <c r="MO48" s="75"/>
      <c r="MP48" s="75"/>
      <c r="MQ48" s="75"/>
      <c r="MR48" s="75"/>
      <c r="MS48" s="75"/>
      <c r="MT48" s="75"/>
      <c r="MU48" s="75"/>
      <c r="MV48" s="75"/>
      <c r="MW48" s="75"/>
      <c r="MX48" s="75"/>
      <c r="MY48" s="75"/>
      <c r="MZ48" s="75"/>
      <c r="NA48" s="75"/>
      <c r="NB48" s="75"/>
      <c r="NC48" s="75"/>
      <c r="ND48" s="75"/>
      <c r="NE48" s="75"/>
      <c r="NF48" s="75"/>
      <c r="NG48" s="75"/>
      <c r="NH48" s="75"/>
      <c r="NI48" s="75"/>
      <c r="NJ48" s="75"/>
      <c r="NK48" s="75"/>
      <c r="NL48" s="75"/>
      <c r="NM48" s="75"/>
      <c r="NN48" s="75"/>
      <c r="NO48" s="75"/>
      <c r="NP48" s="75"/>
      <c r="NQ48" s="75"/>
      <c r="NR48" s="75"/>
      <c r="NS48" s="75"/>
      <c r="NT48" s="75"/>
      <c r="NU48" s="75"/>
      <c r="NV48" s="75"/>
      <c r="NW48" s="75"/>
      <c r="NX48" s="75"/>
      <c r="NY48" s="75"/>
      <c r="NZ48" s="75"/>
      <c r="OA48" s="75"/>
      <c r="OB48" s="75"/>
      <c r="OC48" s="75"/>
      <c r="OD48" s="75"/>
      <c r="OE48" s="75"/>
      <c r="OF48" s="75"/>
      <c r="OG48" s="75"/>
      <c r="OH48" s="75"/>
      <c r="OI48" s="75"/>
      <c r="OJ48" s="75"/>
      <c r="OK48" s="75"/>
      <c r="OL48" s="75"/>
      <c r="OM48" s="75"/>
      <c r="ON48" s="75"/>
      <c r="OO48" s="75"/>
      <c r="OP48" s="75"/>
      <c r="OQ48" s="75"/>
      <c r="OR48" s="75"/>
      <c r="OS48" s="75"/>
      <c r="OT48" s="75"/>
      <c r="OU48" s="75"/>
      <c r="OV48" s="75"/>
      <c r="OW48" s="75"/>
      <c r="OX48" s="75"/>
      <c r="OY48" s="75"/>
      <c r="OZ48" s="75"/>
      <c r="PA48" s="75"/>
      <c r="PB48" s="75"/>
      <c r="PC48" s="75"/>
      <c r="PD48" s="75"/>
      <c r="PE48" s="75"/>
      <c r="PF48" s="75"/>
      <c r="PG48" s="75"/>
      <c r="PH48" s="75"/>
      <c r="PI48" s="75"/>
      <c r="PJ48" s="75"/>
      <c r="PK48" s="75"/>
      <c r="PL48" s="75"/>
      <c r="PM48" s="75"/>
      <c r="PN48" s="75"/>
      <c r="PO48" s="75"/>
      <c r="PP48" s="75"/>
      <c r="PQ48" s="75"/>
      <c r="PR48" s="75"/>
      <c r="PS48" s="75"/>
      <c r="PT48" s="75"/>
      <c r="PU48" s="75"/>
      <c r="PV48" s="75"/>
      <c r="PW48" s="75"/>
      <c r="PX48" s="75"/>
      <c r="PY48" s="75"/>
      <c r="PZ48" s="75"/>
      <c r="QA48" s="75"/>
      <c r="QB48" s="75"/>
      <c r="QC48" s="75"/>
      <c r="QD48" s="75"/>
      <c r="QE48" s="75"/>
      <c r="QF48" s="75"/>
      <c r="QG48" s="75"/>
      <c r="QH48" s="75"/>
      <c r="QI48" s="75"/>
      <c r="QJ48" s="75"/>
      <c r="QK48" s="75"/>
      <c r="QL48" s="75"/>
      <c r="QM48" s="75"/>
      <c r="QN48" s="75"/>
      <c r="QO48" s="75"/>
      <c r="QP48" s="75"/>
      <c r="QQ48" s="75"/>
      <c r="QR48" s="75"/>
      <c r="QS48" s="75"/>
      <c r="QT48" s="75"/>
      <c r="QU48" s="75"/>
      <c r="QV48" s="75"/>
      <c r="QW48" s="75"/>
      <c r="QX48" s="75"/>
      <c r="QY48" s="75"/>
      <c r="QZ48" s="75"/>
      <c r="RA48" s="75"/>
      <c r="RB48" s="75"/>
      <c r="RC48" s="75"/>
      <c r="RD48" s="75"/>
      <c r="RE48" s="75"/>
      <c r="RF48" s="75"/>
      <c r="RG48" s="75"/>
      <c r="RH48" s="75"/>
      <c r="RI48" s="75"/>
      <c r="RJ48" s="75"/>
      <c r="RK48" s="75"/>
      <c r="RL48" s="75"/>
      <c r="RM48" s="75"/>
      <c r="RN48" s="75"/>
      <c r="RO48" s="75"/>
      <c r="RP48" s="75"/>
      <c r="RQ48" s="75"/>
      <c r="RR48" s="75"/>
      <c r="RS48" s="75"/>
      <c r="RT48" s="75"/>
      <c r="RU48" s="75"/>
      <c r="RV48" s="75"/>
      <c r="RW48" s="75"/>
      <c r="RX48" s="75"/>
      <c r="RY48" s="75"/>
      <c r="RZ48" s="75"/>
      <c r="SA48" s="75"/>
      <c r="SB48" s="75"/>
      <c r="SC48" s="75"/>
      <c r="SD48" s="75"/>
      <c r="SE48" s="75"/>
      <c r="SF48" s="75"/>
      <c r="SG48" s="75"/>
      <c r="SH48" s="75"/>
      <c r="SI48" s="75"/>
      <c r="SJ48" s="75"/>
      <c r="SK48" s="75"/>
      <c r="SL48" s="75"/>
      <c r="SM48" s="75"/>
      <c r="SN48" s="75"/>
      <c r="SO48" s="75"/>
      <c r="SP48" s="75"/>
      <c r="SQ48" s="75"/>
      <c r="SR48" s="75"/>
      <c r="SS48" s="75"/>
      <c r="ST48" s="75"/>
      <c r="SU48" s="75"/>
      <c r="SV48" s="75"/>
      <c r="SW48" s="75"/>
      <c r="SX48" s="75"/>
      <c r="SY48" s="75"/>
      <c r="SZ48" s="75"/>
      <c r="TA48" s="75"/>
      <c r="TB48" s="75"/>
      <c r="TC48" s="75"/>
      <c r="TD48" s="75"/>
      <c r="TE48" s="75"/>
      <c r="TF48" s="75"/>
      <c r="TG48" s="75"/>
      <c r="TH48" s="75"/>
      <c r="TI48" s="75"/>
      <c r="TJ48" s="75"/>
      <c r="TK48" s="75"/>
      <c r="TL48" s="75"/>
      <c r="TM48" s="75"/>
      <c r="TN48" s="75"/>
      <c r="TO48" s="75"/>
      <c r="TP48" s="75"/>
      <c r="TQ48" s="75"/>
      <c r="TR48" s="75"/>
      <c r="TS48" s="75"/>
      <c r="TT48" s="75"/>
      <c r="TU48" s="75"/>
      <c r="TV48" s="75"/>
      <c r="TW48" s="75"/>
      <c r="TX48" s="75"/>
      <c r="TY48" s="75"/>
      <c r="TZ48" s="75"/>
      <c r="UA48" s="75"/>
      <c r="UB48" s="75"/>
      <c r="UC48" s="75"/>
      <c r="UD48" s="75"/>
      <c r="UE48" s="75"/>
      <c r="UF48" s="75"/>
      <c r="UG48" s="75"/>
      <c r="UH48" s="75"/>
      <c r="UI48" s="75"/>
      <c r="UJ48" s="75"/>
      <c r="UK48" s="75"/>
      <c r="UL48" s="75"/>
      <c r="UM48" s="75"/>
      <c r="UN48" s="75"/>
      <c r="UO48" s="75"/>
      <c r="UP48" s="75"/>
      <c r="UQ48" s="75"/>
      <c r="UR48" s="75"/>
      <c r="US48" s="75"/>
      <c r="UT48" s="75"/>
      <c r="UU48" s="75"/>
      <c r="UV48" s="75"/>
      <c r="UW48" s="75"/>
      <c r="UX48" s="75"/>
      <c r="UY48" s="75"/>
      <c r="UZ48" s="75"/>
      <c r="VA48" s="75"/>
      <c r="VB48" s="75"/>
      <c r="VC48" s="75"/>
      <c r="VD48" s="75"/>
      <c r="VE48" s="75"/>
      <c r="VF48" s="75"/>
      <c r="VG48" s="75"/>
      <c r="VH48" s="75"/>
      <c r="VI48" s="75"/>
      <c r="VJ48" s="75"/>
      <c r="VK48" s="75"/>
      <c r="VL48" s="75"/>
      <c r="VM48" s="75"/>
      <c r="VN48" s="75"/>
      <c r="VO48" s="75"/>
      <c r="VP48" s="75"/>
      <c r="VQ48" s="75"/>
      <c r="VR48" s="75"/>
      <c r="VS48" s="75"/>
      <c r="VT48" s="75"/>
      <c r="VU48" s="75"/>
      <c r="VV48" s="75"/>
      <c r="VW48" s="75"/>
      <c r="VX48" s="75"/>
      <c r="VY48" s="75"/>
      <c r="VZ48" s="75"/>
      <c r="WA48" s="75"/>
      <c r="WB48" s="75"/>
      <c r="WC48" s="75"/>
      <c r="WD48" s="75"/>
      <c r="WE48" s="75"/>
      <c r="WF48" s="75"/>
      <c r="WG48" s="75"/>
      <c r="WH48" s="75"/>
      <c r="WI48" s="75"/>
      <c r="WJ48" s="75"/>
      <c r="WK48" s="75"/>
      <c r="WL48" s="75"/>
      <c r="WM48" s="75"/>
      <c r="WN48" s="75"/>
      <c r="WO48" s="75"/>
      <c r="WP48" s="299"/>
    </row>
    <row r="49" spans="1:614" s="66" customFormat="1" ht="14.4">
      <c r="A49" s="75"/>
      <c r="B49" s="1431" t="s">
        <v>1483</v>
      </c>
      <c r="C49" s="1394"/>
      <c r="D49" s="1395"/>
      <c r="E49" s="1434" t="s">
        <v>995</v>
      </c>
      <c r="F49" s="1376">
        <v>12</v>
      </c>
      <c r="G49" s="1286">
        <f t="shared" si="0"/>
        <v>6.5405091069178642E-3</v>
      </c>
      <c r="H49" s="1432" t="s">
        <v>31</v>
      </c>
      <c r="I49" s="1433">
        <v>18</v>
      </c>
      <c r="J49" s="1372">
        <v>228</v>
      </c>
      <c r="K49" s="1377">
        <v>150</v>
      </c>
      <c r="L49" s="1398">
        <v>554.52</v>
      </c>
      <c r="M49" s="1217">
        <f t="shared" si="9"/>
        <v>404.52</v>
      </c>
      <c r="N49" s="1216">
        <f t="shared" si="10"/>
        <v>4104</v>
      </c>
      <c r="O49" s="1217"/>
      <c r="P49" s="1221"/>
      <c r="Q49" s="1221"/>
      <c r="R49" s="1221"/>
      <c r="S49" s="1221">
        <f t="shared" si="6"/>
        <v>9981.36</v>
      </c>
      <c r="T49" s="1221"/>
      <c r="U49" s="1221"/>
      <c r="V49" s="1221"/>
      <c r="W49" s="1300">
        <v>4.5091666666666663</v>
      </c>
      <c r="X49" s="1221"/>
      <c r="Y49" s="1221"/>
      <c r="Z49" s="1221">
        <f t="shared" si="1"/>
        <v>618.05518260414124</v>
      </c>
      <c r="AA49" s="1218">
        <f t="shared" si="11"/>
        <v>0.67648006115765758</v>
      </c>
      <c r="AB49" s="1221">
        <f t="shared" si="12"/>
        <v>2776.2741709910265</v>
      </c>
      <c r="AC49" s="1286"/>
      <c r="AD49" s="1326"/>
      <c r="AE49" s="75"/>
      <c r="AF49" s="75"/>
      <c r="AG49" s="73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/>
      <c r="CK49" s="75"/>
      <c r="CL49" s="75"/>
      <c r="CM49" s="75"/>
      <c r="CN49" s="75"/>
      <c r="CO49" s="75"/>
      <c r="CP49" s="75"/>
      <c r="CQ49" s="75"/>
      <c r="CR49" s="75"/>
      <c r="CS49" s="75"/>
      <c r="CT49" s="75"/>
      <c r="CU49" s="75"/>
      <c r="CV49" s="75"/>
      <c r="CW49" s="75"/>
      <c r="CX49" s="75"/>
      <c r="CY49" s="75"/>
      <c r="CZ49" s="75"/>
      <c r="DA49" s="75"/>
      <c r="DB49" s="75"/>
      <c r="DC49" s="75"/>
      <c r="DD49" s="75"/>
      <c r="DE49" s="75"/>
      <c r="DF49" s="75"/>
      <c r="DG49" s="75"/>
      <c r="DH49" s="75"/>
      <c r="DI49" s="75"/>
      <c r="DJ49" s="75"/>
      <c r="DK49" s="75"/>
      <c r="DL49" s="75"/>
      <c r="DM49" s="75"/>
      <c r="DN49" s="75"/>
      <c r="DO49" s="75"/>
      <c r="DP49" s="75"/>
      <c r="DQ49" s="75"/>
      <c r="DR49" s="75"/>
      <c r="DS49" s="75"/>
      <c r="DT49" s="75"/>
      <c r="DU49" s="75"/>
      <c r="DV49" s="75"/>
      <c r="DW49" s="75"/>
      <c r="DX49" s="75"/>
      <c r="DY49" s="75"/>
      <c r="DZ49" s="75"/>
      <c r="EA49" s="75"/>
      <c r="EB49" s="75"/>
      <c r="EC49" s="75"/>
      <c r="ED49" s="75"/>
      <c r="EE49" s="75"/>
      <c r="EF49" s="75"/>
      <c r="EG49" s="75"/>
      <c r="EH49" s="75"/>
      <c r="EI49" s="75"/>
      <c r="EJ49" s="75"/>
      <c r="EK49" s="75"/>
      <c r="EL49" s="75"/>
      <c r="EM49" s="75"/>
      <c r="EN49" s="75"/>
      <c r="EO49" s="75"/>
      <c r="EP49" s="75"/>
      <c r="EQ49" s="75"/>
      <c r="ER49" s="75"/>
      <c r="ES49" s="75"/>
      <c r="ET49" s="75"/>
      <c r="EU49" s="75"/>
      <c r="EV49" s="75"/>
      <c r="EW49" s="75"/>
      <c r="EX49" s="75"/>
      <c r="EY49" s="75"/>
      <c r="EZ49" s="75"/>
      <c r="FA49" s="75"/>
      <c r="FB49" s="75"/>
      <c r="FC49" s="75"/>
      <c r="FD49" s="75"/>
      <c r="FE49" s="75"/>
      <c r="FF49" s="75"/>
      <c r="FG49" s="75"/>
      <c r="FH49" s="75"/>
      <c r="FI49" s="75"/>
      <c r="FJ49" s="75"/>
      <c r="FK49" s="75"/>
      <c r="FL49" s="75"/>
      <c r="FM49" s="75"/>
      <c r="FN49" s="75"/>
      <c r="FO49" s="75"/>
      <c r="FP49" s="75"/>
      <c r="FQ49" s="75"/>
      <c r="FR49" s="75"/>
      <c r="FS49" s="75"/>
      <c r="FT49" s="75"/>
      <c r="FU49" s="75"/>
      <c r="FV49" s="75"/>
      <c r="FW49" s="75"/>
      <c r="FX49" s="75"/>
      <c r="FY49" s="75"/>
      <c r="FZ49" s="75"/>
      <c r="GA49" s="75"/>
      <c r="GB49" s="75"/>
      <c r="GC49" s="75"/>
      <c r="GD49" s="75"/>
      <c r="GE49" s="75"/>
      <c r="GF49" s="75"/>
      <c r="GG49" s="75"/>
      <c r="GH49" s="75"/>
      <c r="GI49" s="75"/>
      <c r="GJ49" s="75"/>
      <c r="GK49" s="75"/>
      <c r="GL49" s="75"/>
      <c r="GM49" s="75"/>
      <c r="GN49" s="75"/>
      <c r="GO49" s="75"/>
      <c r="GP49" s="75"/>
      <c r="GQ49" s="75"/>
      <c r="GR49" s="75"/>
      <c r="GS49" s="75"/>
      <c r="GT49" s="75"/>
      <c r="GU49" s="75"/>
      <c r="GV49" s="75"/>
      <c r="GW49" s="75"/>
      <c r="GX49" s="75"/>
      <c r="GY49" s="75"/>
      <c r="GZ49" s="75"/>
      <c r="HA49" s="75"/>
      <c r="HB49" s="75"/>
      <c r="HC49" s="75"/>
      <c r="HD49" s="75"/>
      <c r="HE49" s="75"/>
      <c r="HF49" s="75"/>
      <c r="HG49" s="75"/>
      <c r="HH49" s="75"/>
      <c r="HI49" s="75"/>
      <c r="HJ49" s="75"/>
      <c r="HK49" s="75"/>
      <c r="HL49" s="75"/>
      <c r="HM49" s="75"/>
      <c r="HN49" s="75"/>
      <c r="HO49" s="75"/>
      <c r="HP49" s="75"/>
      <c r="HQ49" s="75"/>
      <c r="HR49" s="75"/>
      <c r="HS49" s="75"/>
      <c r="HT49" s="75"/>
      <c r="HU49" s="75"/>
      <c r="HV49" s="75"/>
      <c r="HW49" s="75"/>
      <c r="HX49" s="75"/>
      <c r="HY49" s="75"/>
      <c r="HZ49" s="75"/>
      <c r="IA49" s="75"/>
      <c r="IB49" s="75"/>
      <c r="IC49" s="75"/>
      <c r="ID49" s="75"/>
      <c r="IE49" s="75"/>
      <c r="IF49" s="75"/>
      <c r="IG49" s="75"/>
      <c r="IH49" s="75"/>
      <c r="II49" s="75"/>
      <c r="IJ49" s="75"/>
      <c r="IK49" s="75"/>
      <c r="IL49" s="75"/>
      <c r="IM49" s="75"/>
      <c r="IN49" s="75"/>
      <c r="IO49" s="75"/>
      <c r="IP49" s="75"/>
      <c r="IQ49" s="75"/>
      <c r="IR49" s="75"/>
      <c r="IS49" s="75"/>
      <c r="IT49" s="75"/>
      <c r="IU49" s="75"/>
      <c r="IV49" s="75"/>
      <c r="IW49" s="75"/>
      <c r="IX49" s="75"/>
      <c r="IY49" s="75"/>
      <c r="IZ49" s="75"/>
      <c r="JA49" s="75"/>
      <c r="JB49" s="75"/>
      <c r="JC49" s="75"/>
      <c r="JD49" s="75"/>
      <c r="JE49" s="75"/>
      <c r="JF49" s="75"/>
      <c r="JG49" s="75"/>
      <c r="JH49" s="75"/>
      <c r="JI49" s="75"/>
      <c r="JJ49" s="75"/>
      <c r="JK49" s="75"/>
      <c r="JL49" s="75"/>
      <c r="JM49" s="75"/>
      <c r="JN49" s="75"/>
      <c r="JO49" s="75"/>
      <c r="JP49" s="75"/>
      <c r="JQ49" s="75"/>
      <c r="JR49" s="75"/>
      <c r="JS49" s="75"/>
      <c r="JT49" s="75"/>
      <c r="JU49" s="75"/>
      <c r="JV49" s="75"/>
      <c r="JW49" s="75"/>
      <c r="JX49" s="75"/>
      <c r="JY49" s="75"/>
      <c r="JZ49" s="75"/>
      <c r="KA49" s="75"/>
      <c r="KB49" s="75"/>
      <c r="KC49" s="75"/>
      <c r="KD49" s="75"/>
      <c r="KE49" s="75"/>
      <c r="KF49" s="75"/>
      <c r="KG49" s="75"/>
      <c r="KH49" s="75"/>
      <c r="KI49" s="75"/>
      <c r="KJ49" s="75"/>
      <c r="KK49" s="75"/>
      <c r="KL49" s="75"/>
      <c r="KM49" s="75"/>
      <c r="KN49" s="75"/>
      <c r="KO49" s="75"/>
      <c r="KP49" s="75"/>
      <c r="KQ49" s="75"/>
      <c r="KR49" s="75"/>
      <c r="KS49" s="75"/>
      <c r="KT49" s="75"/>
      <c r="KU49" s="75"/>
      <c r="KV49" s="75"/>
      <c r="KW49" s="75"/>
      <c r="KX49" s="75"/>
      <c r="KY49" s="75"/>
      <c r="KZ49" s="75"/>
      <c r="LA49" s="75"/>
      <c r="LB49" s="75"/>
      <c r="LC49" s="75"/>
      <c r="LD49" s="75"/>
      <c r="LE49" s="75"/>
      <c r="LF49" s="75"/>
      <c r="LG49" s="75"/>
      <c r="LH49" s="75"/>
      <c r="LI49" s="75"/>
      <c r="LJ49" s="75"/>
      <c r="LK49" s="75"/>
      <c r="LL49" s="75"/>
      <c r="LM49" s="75"/>
      <c r="LN49" s="75"/>
      <c r="LO49" s="75"/>
      <c r="LP49" s="75"/>
      <c r="LQ49" s="75"/>
      <c r="LR49" s="75"/>
      <c r="LS49" s="75"/>
      <c r="LT49" s="75"/>
      <c r="LU49" s="75"/>
      <c r="LV49" s="75"/>
      <c r="LW49" s="75"/>
      <c r="LX49" s="75"/>
      <c r="LY49" s="75"/>
      <c r="LZ49" s="75"/>
      <c r="MA49" s="75"/>
      <c r="MB49" s="75"/>
      <c r="MC49" s="75"/>
      <c r="MD49" s="75"/>
      <c r="ME49" s="75"/>
      <c r="MF49" s="75"/>
      <c r="MG49" s="75"/>
      <c r="MH49" s="75"/>
      <c r="MI49" s="75"/>
      <c r="MJ49" s="75"/>
      <c r="MK49" s="75"/>
      <c r="ML49" s="75"/>
      <c r="MM49" s="75"/>
      <c r="MN49" s="75"/>
      <c r="MO49" s="75"/>
      <c r="MP49" s="75"/>
      <c r="MQ49" s="75"/>
      <c r="MR49" s="75"/>
      <c r="MS49" s="75"/>
      <c r="MT49" s="75"/>
      <c r="MU49" s="75"/>
      <c r="MV49" s="75"/>
      <c r="MW49" s="75"/>
      <c r="MX49" s="75"/>
      <c r="MY49" s="75"/>
      <c r="MZ49" s="75"/>
      <c r="NA49" s="75"/>
      <c r="NB49" s="75"/>
      <c r="NC49" s="75"/>
      <c r="ND49" s="75"/>
      <c r="NE49" s="75"/>
      <c r="NF49" s="75"/>
      <c r="NG49" s="75"/>
      <c r="NH49" s="75"/>
      <c r="NI49" s="75"/>
      <c r="NJ49" s="75"/>
      <c r="NK49" s="75"/>
      <c r="NL49" s="75"/>
      <c r="NM49" s="75"/>
      <c r="NN49" s="75"/>
      <c r="NO49" s="75"/>
      <c r="NP49" s="75"/>
      <c r="NQ49" s="75"/>
      <c r="NR49" s="75"/>
      <c r="NS49" s="75"/>
      <c r="NT49" s="75"/>
      <c r="NU49" s="75"/>
      <c r="NV49" s="75"/>
      <c r="NW49" s="75"/>
      <c r="NX49" s="75"/>
      <c r="NY49" s="75"/>
      <c r="NZ49" s="75"/>
      <c r="OA49" s="75"/>
      <c r="OB49" s="75"/>
      <c r="OC49" s="75"/>
      <c r="OD49" s="75"/>
      <c r="OE49" s="75"/>
      <c r="OF49" s="75"/>
      <c r="OG49" s="75"/>
      <c r="OH49" s="75"/>
      <c r="OI49" s="75"/>
      <c r="OJ49" s="75"/>
      <c r="OK49" s="75"/>
      <c r="OL49" s="75"/>
      <c r="OM49" s="75"/>
      <c r="ON49" s="75"/>
      <c r="OO49" s="75"/>
      <c r="OP49" s="75"/>
      <c r="OQ49" s="75"/>
      <c r="OR49" s="75"/>
      <c r="OS49" s="75"/>
      <c r="OT49" s="75"/>
      <c r="OU49" s="75"/>
      <c r="OV49" s="75"/>
      <c r="OW49" s="75"/>
      <c r="OX49" s="75"/>
      <c r="OY49" s="75"/>
      <c r="OZ49" s="75"/>
      <c r="PA49" s="75"/>
      <c r="PB49" s="75"/>
      <c r="PC49" s="75"/>
      <c r="PD49" s="75"/>
      <c r="PE49" s="75"/>
      <c r="PF49" s="75"/>
      <c r="PG49" s="75"/>
      <c r="PH49" s="75"/>
      <c r="PI49" s="75"/>
      <c r="PJ49" s="75"/>
      <c r="PK49" s="75"/>
      <c r="PL49" s="75"/>
      <c r="PM49" s="75"/>
      <c r="PN49" s="75"/>
      <c r="PO49" s="75"/>
      <c r="PP49" s="75"/>
      <c r="PQ49" s="75"/>
      <c r="PR49" s="75"/>
      <c r="PS49" s="75"/>
      <c r="PT49" s="75"/>
      <c r="PU49" s="75"/>
      <c r="PV49" s="75"/>
      <c r="PW49" s="75"/>
      <c r="PX49" s="75"/>
      <c r="PY49" s="75"/>
      <c r="PZ49" s="75"/>
      <c r="QA49" s="75"/>
      <c r="QB49" s="75"/>
      <c r="QC49" s="75"/>
      <c r="QD49" s="75"/>
      <c r="QE49" s="75"/>
      <c r="QF49" s="75"/>
      <c r="QG49" s="75"/>
      <c r="QH49" s="75"/>
      <c r="QI49" s="75"/>
      <c r="QJ49" s="75"/>
      <c r="QK49" s="75"/>
      <c r="QL49" s="75"/>
      <c r="QM49" s="75"/>
      <c r="QN49" s="75"/>
      <c r="QO49" s="75"/>
      <c r="QP49" s="75"/>
      <c r="QQ49" s="75"/>
      <c r="QR49" s="75"/>
      <c r="QS49" s="75"/>
      <c r="QT49" s="75"/>
      <c r="QU49" s="75"/>
      <c r="QV49" s="75"/>
      <c r="QW49" s="75"/>
      <c r="QX49" s="75"/>
      <c r="QY49" s="75"/>
      <c r="QZ49" s="75"/>
      <c r="RA49" s="75"/>
      <c r="RB49" s="75"/>
      <c r="RC49" s="75"/>
      <c r="RD49" s="75"/>
      <c r="RE49" s="75"/>
      <c r="RF49" s="75"/>
      <c r="RG49" s="75"/>
      <c r="RH49" s="75"/>
      <c r="RI49" s="75"/>
      <c r="RJ49" s="75"/>
      <c r="RK49" s="75"/>
      <c r="RL49" s="75"/>
      <c r="RM49" s="75"/>
      <c r="RN49" s="75"/>
      <c r="RO49" s="75"/>
      <c r="RP49" s="75"/>
      <c r="RQ49" s="75"/>
      <c r="RR49" s="75"/>
      <c r="RS49" s="75"/>
      <c r="RT49" s="75"/>
      <c r="RU49" s="75"/>
      <c r="RV49" s="75"/>
      <c r="RW49" s="75"/>
      <c r="RX49" s="75"/>
      <c r="RY49" s="75"/>
      <c r="RZ49" s="75"/>
      <c r="SA49" s="75"/>
      <c r="SB49" s="75"/>
      <c r="SC49" s="75"/>
      <c r="SD49" s="75"/>
      <c r="SE49" s="75"/>
      <c r="SF49" s="75"/>
      <c r="SG49" s="75"/>
      <c r="SH49" s="75"/>
      <c r="SI49" s="75"/>
      <c r="SJ49" s="75"/>
      <c r="SK49" s="75"/>
      <c r="SL49" s="75"/>
      <c r="SM49" s="75"/>
      <c r="SN49" s="75"/>
      <c r="SO49" s="75"/>
      <c r="SP49" s="75"/>
      <c r="SQ49" s="75"/>
      <c r="SR49" s="75"/>
      <c r="SS49" s="75"/>
      <c r="ST49" s="75"/>
      <c r="SU49" s="75"/>
      <c r="SV49" s="75"/>
      <c r="SW49" s="75"/>
      <c r="SX49" s="75"/>
      <c r="SY49" s="75"/>
      <c r="SZ49" s="75"/>
      <c r="TA49" s="75"/>
      <c r="TB49" s="75"/>
      <c r="TC49" s="75"/>
      <c r="TD49" s="75"/>
      <c r="TE49" s="75"/>
      <c r="TF49" s="75"/>
      <c r="TG49" s="75"/>
      <c r="TH49" s="75"/>
      <c r="TI49" s="75"/>
      <c r="TJ49" s="75"/>
      <c r="TK49" s="75"/>
      <c r="TL49" s="75"/>
      <c r="TM49" s="75"/>
      <c r="TN49" s="75"/>
      <c r="TO49" s="75"/>
      <c r="TP49" s="75"/>
      <c r="TQ49" s="75"/>
      <c r="TR49" s="75"/>
      <c r="TS49" s="75"/>
      <c r="TT49" s="75"/>
      <c r="TU49" s="75"/>
      <c r="TV49" s="75"/>
      <c r="TW49" s="75"/>
      <c r="TX49" s="75"/>
      <c r="TY49" s="75"/>
      <c r="TZ49" s="75"/>
      <c r="UA49" s="75"/>
      <c r="UB49" s="75"/>
      <c r="UC49" s="75"/>
      <c r="UD49" s="75"/>
      <c r="UE49" s="75"/>
      <c r="UF49" s="75"/>
      <c r="UG49" s="75"/>
      <c r="UH49" s="75"/>
      <c r="UI49" s="75"/>
      <c r="UJ49" s="75"/>
      <c r="UK49" s="75"/>
      <c r="UL49" s="75"/>
      <c r="UM49" s="75"/>
      <c r="UN49" s="75"/>
      <c r="UO49" s="75"/>
      <c r="UP49" s="75"/>
      <c r="UQ49" s="75"/>
      <c r="UR49" s="75"/>
      <c r="US49" s="75"/>
      <c r="UT49" s="75"/>
      <c r="UU49" s="75"/>
      <c r="UV49" s="75"/>
      <c r="UW49" s="75"/>
      <c r="UX49" s="75"/>
      <c r="UY49" s="75"/>
      <c r="UZ49" s="75"/>
      <c r="VA49" s="75"/>
      <c r="VB49" s="75"/>
      <c r="VC49" s="75"/>
      <c r="VD49" s="75"/>
      <c r="VE49" s="75"/>
      <c r="VF49" s="75"/>
      <c r="VG49" s="75"/>
      <c r="VH49" s="75"/>
      <c r="VI49" s="75"/>
      <c r="VJ49" s="75"/>
      <c r="VK49" s="75"/>
      <c r="VL49" s="75"/>
      <c r="VM49" s="75"/>
      <c r="VN49" s="75"/>
      <c r="VO49" s="75"/>
      <c r="VP49" s="75"/>
      <c r="VQ49" s="75"/>
      <c r="VR49" s="75"/>
      <c r="VS49" s="75"/>
      <c r="VT49" s="75"/>
      <c r="VU49" s="75"/>
      <c r="VV49" s="75"/>
      <c r="VW49" s="75"/>
      <c r="VX49" s="75"/>
      <c r="VY49" s="75"/>
      <c r="VZ49" s="75"/>
      <c r="WA49" s="75"/>
      <c r="WB49" s="75"/>
      <c r="WC49" s="75"/>
      <c r="WD49" s="75"/>
      <c r="WE49" s="75"/>
      <c r="WF49" s="75"/>
      <c r="WG49" s="75"/>
      <c r="WH49" s="75"/>
      <c r="WI49" s="75"/>
      <c r="WJ49" s="75"/>
      <c r="WK49" s="75"/>
      <c r="WL49" s="75"/>
      <c r="WM49" s="75"/>
      <c r="WN49" s="75"/>
      <c r="WO49" s="75"/>
      <c r="WP49" s="304"/>
    </row>
    <row r="50" spans="1:614" s="66" customFormat="1" ht="14.4">
      <c r="A50" s="75"/>
      <c r="B50" s="1435" t="s">
        <v>1484</v>
      </c>
      <c r="C50" s="1436"/>
      <c r="D50" s="1437"/>
      <c r="E50" s="1382" t="s">
        <v>996</v>
      </c>
      <c r="F50" s="1382">
        <v>0</v>
      </c>
      <c r="G50" s="1331">
        <f t="shared" si="0"/>
        <v>0</v>
      </c>
      <c r="H50" s="1438" t="s">
        <v>31</v>
      </c>
      <c r="I50" s="1439">
        <v>47</v>
      </c>
      <c r="J50" s="1386">
        <v>0</v>
      </c>
      <c r="K50" s="1387">
        <v>52</v>
      </c>
      <c r="L50" s="1440">
        <v>52</v>
      </c>
      <c r="M50" s="1267">
        <f t="shared" si="9"/>
        <v>0</v>
      </c>
      <c r="N50" s="1266">
        <f t="shared" si="10"/>
        <v>0</v>
      </c>
      <c r="O50" s="1267"/>
      <c r="P50" s="1271"/>
      <c r="Q50" s="1271"/>
      <c r="R50" s="1271"/>
      <c r="S50" s="1271">
        <f t="shared" si="6"/>
        <v>2444</v>
      </c>
      <c r="T50" s="1271"/>
      <c r="U50" s="1271"/>
      <c r="V50" s="1271"/>
      <c r="W50" s="1336">
        <v>0</v>
      </c>
      <c r="X50" s="1271"/>
      <c r="Y50" s="1271"/>
      <c r="Z50" s="1271">
        <f t="shared" si="1"/>
        <v>0</v>
      </c>
      <c r="AA50" s="1268">
        <f t="shared" si="11"/>
        <v>0</v>
      </c>
      <c r="AB50" s="1271">
        <f t="shared" si="12"/>
        <v>0</v>
      </c>
      <c r="AC50" s="1331"/>
      <c r="AD50" s="1337"/>
      <c r="AE50" s="75"/>
      <c r="AF50" s="75"/>
      <c r="AG50" s="73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/>
      <c r="CK50" s="75"/>
      <c r="CL50" s="75"/>
      <c r="CM50" s="75"/>
      <c r="CN50" s="75"/>
      <c r="CO50" s="75"/>
      <c r="CP50" s="75"/>
      <c r="CQ50" s="75"/>
      <c r="CR50" s="75"/>
      <c r="CS50" s="75"/>
      <c r="CT50" s="75"/>
      <c r="CU50" s="75"/>
      <c r="CV50" s="75"/>
      <c r="CW50" s="75"/>
      <c r="CX50" s="75"/>
      <c r="CY50" s="75"/>
      <c r="CZ50" s="75"/>
      <c r="DA50" s="75"/>
      <c r="DB50" s="75"/>
      <c r="DC50" s="75"/>
      <c r="DD50" s="75"/>
      <c r="DE50" s="75"/>
      <c r="DF50" s="75"/>
      <c r="DG50" s="75"/>
      <c r="DH50" s="75"/>
      <c r="DI50" s="75"/>
      <c r="DJ50" s="75"/>
      <c r="DK50" s="75"/>
      <c r="DL50" s="75"/>
      <c r="DM50" s="75"/>
      <c r="DN50" s="75"/>
      <c r="DO50" s="75"/>
      <c r="DP50" s="75"/>
      <c r="DQ50" s="75"/>
      <c r="DR50" s="75"/>
      <c r="DS50" s="75"/>
      <c r="DT50" s="75"/>
      <c r="DU50" s="75"/>
      <c r="DV50" s="75"/>
      <c r="DW50" s="75"/>
      <c r="DX50" s="75"/>
      <c r="DY50" s="75"/>
      <c r="DZ50" s="75"/>
      <c r="EA50" s="75"/>
      <c r="EB50" s="75"/>
      <c r="EC50" s="75"/>
      <c r="ED50" s="75"/>
      <c r="EE50" s="75"/>
      <c r="EF50" s="75"/>
      <c r="EG50" s="75"/>
      <c r="EH50" s="75"/>
      <c r="EI50" s="75"/>
      <c r="EJ50" s="75"/>
      <c r="EK50" s="75"/>
      <c r="EL50" s="75"/>
      <c r="EM50" s="75"/>
      <c r="EN50" s="75"/>
      <c r="EO50" s="75"/>
      <c r="EP50" s="75"/>
      <c r="EQ50" s="75"/>
      <c r="ER50" s="75"/>
      <c r="ES50" s="75"/>
      <c r="ET50" s="75"/>
      <c r="EU50" s="75"/>
      <c r="EV50" s="75"/>
      <c r="EW50" s="75"/>
      <c r="EX50" s="75"/>
      <c r="EY50" s="75"/>
      <c r="EZ50" s="75"/>
      <c r="FA50" s="75"/>
      <c r="FB50" s="75"/>
      <c r="FC50" s="75"/>
      <c r="FD50" s="75"/>
      <c r="FE50" s="75"/>
      <c r="FF50" s="75"/>
      <c r="FG50" s="75"/>
      <c r="FH50" s="75"/>
      <c r="FI50" s="75"/>
      <c r="FJ50" s="75"/>
      <c r="FK50" s="75"/>
      <c r="FL50" s="75"/>
      <c r="FM50" s="75"/>
      <c r="FN50" s="75"/>
      <c r="FO50" s="75"/>
      <c r="FP50" s="75"/>
      <c r="FQ50" s="75"/>
      <c r="FR50" s="75"/>
      <c r="FS50" s="75"/>
      <c r="FT50" s="75"/>
      <c r="FU50" s="75"/>
      <c r="FV50" s="75"/>
      <c r="FW50" s="75"/>
      <c r="FX50" s="75"/>
      <c r="FY50" s="75"/>
      <c r="FZ50" s="75"/>
      <c r="GA50" s="75"/>
      <c r="GB50" s="75"/>
      <c r="GC50" s="75"/>
      <c r="GD50" s="75"/>
      <c r="GE50" s="75"/>
      <c r="GF50" s="75"/>
      <c r="GG50" s="75"/>
      <c r="GH50" s="75"/>
      <c r="GI50" s="75"/>
      <c r="GJ50" s="75"/>
      <c r="GK50" s="75"/>
      <c r="GL50" s="75"/>
      <c r="GM50" s="75"/>
      <c r="GN50" s="75"/>
      <c r="GO50" s="75"/>
      <c r="GP50" s="75"/>
      <c r="GQ50" s="75"/>
      <c r="GR50" s="75"/>
      <c r="GS50" s="75"/>
      <c r="GT50" s="75"/>
      <c r="GU50" s="75"/>
      <c r="GV50" s="75"/>
      <c r="GW50" s="75"/>
      <c r="GX50" s="75"/>
      <c r="GY50" s="75"/>
      <c r="GZ50" s="75"/>
      <c r="HA50" s="75"/>
      <c r="HB50" s="75"/>
      <c r="HC50" s="75"/>
      <c r="HD50" s="75"/>
      <c r="HE50" s="75"/>
      <c r="HF50" s="75"/>
      <c r="HG50" s="75"/>
      <c r="HH50" s="75"/>
      <c r="HI50" s="75"/>
      <c r="HJ50" s="75"/>
      <c r="HK50" s="75"/>
      <c r="HL50" s="75"/>
      <c r="HM50" s="75"/>
      <c r="HN50" s="75"/>
      <c r="HO50" s="75"/>
      <c r="HP50" s="75"/>
      <c r="HQ50" s="75"/>
      <c r="HR50" s="75"/>
      <c r="HS50" s="75"/>
      <c r="HT50" s="75"/>
      <c r="HU50" s="75"/>
      <c r="HV50" s="75"/>
      <c r="HW50" s="75"/>
      <c r="HX50" s="75"/>
      <c r="HY50" s="75"/>
      <c r="HZ50" s="75"/>
      <c r="IA50" s="75"/>
      <c r="IB50" s="75"/>
      <c r="IC50" s="75"/>
      <c r="ID50" s="75"/>
      <c r="IE50" s="75"/>
      <c r="IF50" s="75"/>
      <c r="IG50" s="75"/>
      <c r="IH50" s="75"/>
      <c r="II50" s="75"/>
      <c r="IJ50" s="75"/>
      <c r="IK50" s="75"/>
      <c r="IL50" s="75"/>
      <c r="IM50" s="75"/>
      <c r="IN50" s="75"/>
      <c r="IO50" s="75"/>
      <c r="IP50" s="75"/>
      <c r="IQ50" s="75"/>
      <c r="IR50" s="75"/>
      <c r="IS50" s="75"/>
      <c r="IT50" s="75"/>
      <c r="IU50" s="75"/>
      <c r="IV50" s="75"/>
      <c r="IW50" s="75"/>
      <c r="IX50" s="75"/>
      <c r="IY50" s="75"/>
      <c r="IZ50" s="75"/>
      <c r="JA50" s="75"/>
      <c r="JB50" s="75"/>
      <c r="JC50" s="75"/>
      <c r="JD50" s="75"/>
      <c r="JE50" s="75"/>
      <c r="JF50" s="75"/>
      <c r="JG50" s="75"/>
      <c r="JH50" s="75"/>
      <c r="JI50" s="75"/>
      <c r="JJ50" s="75"/>
      <c r="JK50" s="75"/>
      <c r="JL50" s="75"/>
      <c r="JM50" s="75"/>
      <c r="JN50" s="75"/>
      <c r="JO50" s="75"/>
      <c r="JP50" s="75"/>
      <c r="JQ50" s="75"/>
      <c r="JR50" s="75"/>
      <c r="JS50" s="75"/>
      <c r="JT50" s="75"/>
      <c r="JU50" s="75"/>
      <c r="JV50" s="75"/>
      <c r="JW50" s="75"/>
      <c r="JX50" s="75"/>
      <c r="JY50" s="75"/>
      <c r="JZ50" s="75"/>
      <c r="KA50" s="75"/>
      <c r="KB50" s="75"/>
      <c r="KC50" s="75"/>
      <c r="KD50" s="75"/>
      <c r="KE50" s="75"/>
      <c r="KF50" s="75"/>
      <c r="KG50" s="75"/>
      <c r="KH50" s="75"/>
      <c r="KI50" s="75"/>
      <c r="KJ50" s="75"/>
      <c r="KK50" s="75"/>
      <c r="KL50" s="75"/>
      <c r="KM50" s="75"/>
      <c r="KN50" s="75"/>
      <c r="KO50" s="75"/>
      <c r="KP50" s="75"/>
      <c r="KQ50" s="75"/>
      <c r="KR50" s="75"/>
      <c r="KS50" s="75"/>
      <c r="KT50" s="75"/>
      <c r="KU50" s="75"/>
      <c r="KV50" s="75"/>
      <c r="KW50" s="75"/>
      <c r="KX50" s="75"/>
      <c r="KY50" s="75"/>
      <c r="KZ50" s="75"/>
      <c r="LA50" s="75"/>
      <c r="LB50" s="75"/>
      <c r="LC50" s="75"/>
      <c r="LD50" s="75"/>
      <c r="LE50" s="75"/>
      <c r="LF50" s="75"/>
      <c r="LG50" s="75"/>
      <c r="LH50" s="75"/>
      <c r="LI50" s="75"/>
      <c r="LJ50" s="75"/>
      <c r="LK50" s="75"/>
      <c r="LL50" s="75"/>
      <c r="LM50" s="75"/>
      <c r="LN50" s="75"/>
      <c r="LO50" s="75"/>
      <c r="LP50" s="75"/>
      <c r="LQ50" s="75"/>
      <c r="LR50" s="75"/>
      <c r="LS50" s="75"/>
      <c r="LT50" s="75"/>
      <c r="LU50" s="75"/>
      <c r="LV50" s="75"/>
      <c r="LW50" s="75"/>
      <c r="LX50" s="75"/>
      <c r="LY50" s="75"/>
      <c r="LZ50" s="75"/>
      <c r="MA50" s="75"/>
      <c r="MB50" s="75"/>
      <c r="MC50" s="75"/>
      <c r="MD50" s="75"/>
      <c r="ME50" s="75"/>
      <c r="MF50" s="75"/>
      <c r="MG50" s="75"/>
      <c r="MH50" s="75"/>
      <c r="MI50" s="75"/>
      <c r="MJ50" s="75"/>
      <c r="MK50" s="75"/>
      <c r="ML50" s="75"/>
      <c r="MM50" s="75"/>
      <c r="MN50" s="75"/>
      <c r="MO50" s="75"/>
      <c r="MP50" s="75"/>
      <c r="MQ50" s="75"/>
      <c r="MR50" s="75"/>
      <c r="MS50" s="75"/>
      <c r="MT50" s="75"/>
      <c r="MU50" s="75"/>
      <c r="MV50" s="75"/>
      <c r="MW50" s="75"/>
      <c r="MX50" s="75"/>
      <c r="MY50" s="75"/>
      <c r="MZ50" s="75"/>
      <c r="NA50" s="75"/>
      <c r="NB50" s="75"/>
      <c r="NC50" s="75"/>
      <c r="ND50" s="75"/>
      <c r="NE50" s="75"/>
      <c r="NF50" s="75"/>
      <c r="NG50" s="75"/>
      <c r="NH50" s="75"/>
      <c r="NI50" s="75"/>
      <c r="NJ50" s="75"/>
      <c r="NK50" s="75"/>
      <c r="NL50" s="75"/>
      <c r="NM50" s="75"/>
      <c r="NN50" s="75"/>
      <c r="NO50" s="75"/>
      <c r="NP50" s="75"/>
      <c r="NQ50" s="75"/>
      <c r="NR50" s="75"/>
      <c r="NS50" s="75"/>
      <c r="NT50" s="75"/>
      <c r="NU50" s="75"/>
      <c r="NV50" s="75"/>
      <c r="NW50" s="75"/>
      <c r="NX50" s="75"/>
      <c r="NY50" s="75"/>
      <c r="NZ50" s="75"/>
      <c r="OA50" s="75"/>
      <c r="OB50" s="75"/>
      <c r="OC50" s="75"/>
      <c r="OD50" s="75"/>
      <c r="OE50" s="75"/>
      <c r="OF50" s="75"/>
      <c r="OG50" s="75"/>
      <c r="OH50" s="75"/>
      <c r="OI50" s="75"/>
      <c r="OJ50" s="75"/>
      <c r="OK50" s="75"/>
      <c r="OL50" s="75"/>
      <c r="OM50" s="75"/>
      <c r="ON50" s="75"/>
      <c r="OO50" s="75"/>
      <c r="OP50" s="75"/>
      <c r="OQ50" s="75"/>
      <c r="OR50" s="75"/>
      <c r="OS50" s="75"/>
      <c r="OT50" s="75"/>
      <c r="OU50" s="75"/>
      <c r="OV50" s="75"/>
      <c r="OW50" s="75"/>
      <c r="OX50" s="75"/>
      <c r="OY50" s="75"/>
      <c r="OZ50" s="75"/>
      <c r="PA50" s="75"/>
      <c r="PB50" s="75"/>
      <c r="PC50" s="75"/>
      <c r="PD50" s="75"/>
      <c r="PE50" s="75"/>
      <c r="PF50" s="75"/>
      <c r="PG50" s="75"/>
      <c r="PH50" s="75"/>
      <c r="PI50" s="75"/>
      <c r="PJ50" s="75"/>
      <c r="PK50" s="75"/>
      <c r="PL50" s="75"/>
      <c r="PM50" s="75"/>
      <c r="PN50" s="75"/>
      <c r="PO50" s="75"/>
      <c r="PP50" s="75"/>
      <c r="PQ50" s="75"/>
      <c r="PR50" s="75"/>
      <c r="PS50" s="75"/>
      <c r="PT50" s="75"/>
      <c r="PU50" s="75"/>
      <c r="PV50" s="75"/>
      <c r="PW50" s="75"/>
      <c r="PX50" s="75"/>
      <c r="PY50" s="75"/>
      <c r="PZ50" s="75"/>
      <c r="QA50" s="75"/>
      <c r="QB50" s="75"/>
      <c r="QC50" s="75"/>
      <c r="QD50" s="75"/>
      <c r="QE50" s="75"/>
      <c r="QF50" s="75"/>
      <c r="QG50" s="75"/>
      <c r="QH50" s="75"/>
      <c r="QI50" s="75"/>
      <c r="QJ50" s="75"/>
      <c r="QK50" s="75"/>
      <c r="QL50" s="75"/>
      <c r="QM50" s="75"/>
      <c r="QN50" s="75"/>
      <c r="QO50" s="75"/>
      <c r="QP50" s="75"/>
      <c r="QQ50" s="75"/>
      <c r="QR50" s="75"/>
      <c r="QS50" s="75"/>
      <c r="QT50" s="75"/>
      <c r="QU50" s="75"/>
      <c r="QV50" s="75"/>
      <c r="QW50" s="75"/>
      <c r="QX50" s="75"/>
      <c r="QY50" s="75"/>
      <c r="QZ50" s="75"/>
      <c r="RA50" s="75"/>
      <c r="RB50" s="75"/>
      <c r="RC50" s="75"/>
      <c r="RD50" s="75"/>
      <c r="RE50" s="75"/>
      <c r="RF50" s="75"/>
      <c r="RG50" s="75"/>
      <c r="RH50" s="75"/>
      <c r="RI50" s="75"/>
      <c r="RJ50" s="75"/>
      <c r="RK50" s="75"/>
      <c r="RL50" s="75"/>
      <c r="RM50" s="75"/>
      <c r="RN50" s="75"/>
      <c r="RO50" s="75"/>
      <c r="RP50" s="75"/>
      <c r="RQ50" s="75"/>
      <c r="RR50" s="75"/>
      <c r="RS50" s="75"/>
      <c r="RT50" s="75"/>
      <c r="RU50" s="75"/>
      <c r="RV50" s="75"/>
      <c r="RW50" s="75"/>
      <c r="RX50" s="75"/>
      <c r="RY50" s="75"/>
      <c r="RZ50" s="75"/>
      <c r="SA50" s="75"/>
      <c r="SB50" s="75"/>
      <c r="SC50" s="75"/>
      <c r="SD50" s="75"/>
      <c r="SE50" s="75"/>
      <c r="SF50" s="75"/>
      <c r="SG50" s="75"/>
      <c r="SH50" s="75"/>
      <c r="SI50" s="75"/>
      <c r="SJ50" s="75"/>
      <c r="SK50" s="75"/>
      <c r="SL50" s="75"/>
      <c r="SM50" s="75"/>
      <c r="SN50" s="75"/>
      <c r="SO50" s="75"/>
      <c r="SP50" s="75"/>
      <c r="SQ50" s="75"/>
      <c r="SR50" s="75"/>
      <c r="SS50" s="75"/>
      <c r="ST50" s="75"/>
      <c r="SU50" s="75"/>
      <c r="SV50" s="75"/>
      <c r="SW50" s="75"/>
      <c r="SX50" s="75"/>
      <c r="SY50" s="75"/>
      <c r="SZ50" s="75"/>
      <c r="TA50" s="75"/>
      <c r="TB50" s="75"/>
      <c r="TC50" s="75"/>
      <c r="TD50" s="75"/>
      <c r="TE50" s="75"/>
      <c r="TF50" s="75"/>
      <c r="TG50" s="75"/>
      <c r="TH50" s="75"/>
      <c r="TI50" s="75"/>
      <c r="TJ50" s="75"/>
      <c r="TK50" s="75"/>
      <c r="TL50" s="75"/>
      <c r="TM50" s="75"/>
      <c r="TN50" s="75"/>
      <c r="TO50" s="75"/>
      <c r="TP50" s="75"/>
      <c r="TQ50" s="75"/>
      <c r="TR50" s="75"/>
      <c r="TS50" s="75"/>
      <c r="TT50" s="75"/>
      <c r="TU50" s="75"/>
      <c r="TV50" s="75"/>
      <c r="TW50" s="75"/>
      <c r="TX50" s="75"/>
      <c r="TY50" s="75"/>
      <c r="TZ50" s="75"/>
      <c r="UA50" s="75"/>
      <c r="UB50" s="75"/>
      <c r="UC50" s="75"/>
      <c r="UD50" s="75"/>
      <c r="UE50" s="75"/>
      <c r="UF50" s="75"/>
      <c r="UG50" s="75"/>
      <c r="UH50" s="75"/>
      <c r="UI50" s="75"/>
      <c r="UJ50" s="75"/>
      <c r="UK50" s="75"/>
      <c r="UL50" s="75"/>
      <c r="UM50" s="75"/>
      <c r="UN50" s="75"/>
      <c r="UO50" s="75"/>
      <c r="UP50" s="75"/>
      <c r="UQ50" s="75"/>
      <c r="UR50" s="75"/>
      <c r="US50" s="75"/>
      <c r="UT50" s="75"/>
      <c r="UU50" s="75"/>
      <c r="UV50" s="75"/>
      <c r="UW50" s="75"/>
      <c r="UX50" s="75"/>
      <c r="UY50" s="75"/>
      <c r="UZ50" s="75"/>
      <c r="VA50" s="75"/>
      <c r="VB50" s="75"/>
      <c r="VC50" s="75"/>
      <c r="VD50" s="75"/>
      <c r="VE50" s="75"/>
      <c r="VF50" s="75"/>
      <c r="VG50" s="75"/>
      <c r="VH50" s="75"/>
      <c r="VI50" s="75"/>
      <c r="VJ50" s="75"/>
      <c r="VK50" s="75"/>
      <c r="VL50" s="75"/>
      <c r="VM50" s="75"/>
      <c r="VN50" s="75"/>
      <c r="VO50" s="75"/>
      <c r="VP50" s="75"/>
      <c r="VQ50" s="75"/>
      <c r="VR50" s="75"/>
      <c r="VS50" s="75"/>
      <c r="VT50" s="75"/>
      <c r="VU50" s="75"/>
      <c r="VV50" s="75"/>
      <c r="VW50" s="75"/>
      <c r="VX50" s="75"/>
      <c r="VY50" s="75"/>
      <c r="VZ50" s="75"/>
      <c r="WA50" s="75"/>
      <c r="WB50" s="75"/>
      <c r="WC50" s="75"/>
      <c r="WD50" s="75"/>
      <c r="WE50" s="75"/>
      <c r="WF50" s="75"/>
      <c r="WG50" s="75"/>
      <c r="WH50" s="75"/>
      <c r="WI50" s="75"/>
      <c r="WJ50" s="75"/>
      <c r="WK50" s="75"/>
      <c r="WL50" s="75"/>
      <c r="WM50" s="75"/>
      <c r="WN50" s="75"/>
      <c r="WO50" s="75"/>
      <c r="WP50" s="304"/>
    </row>
    <row r="51" spans="1:614" s="61" customFormat="1" ht="15" thickBot="1">
      <c r="A51" s="303"/>
      <c r="B51" s="1223"/>
      <c r="C51" s="1224"/>
      <c r="D51" s="1224"/>
      <c r="E51" s="1225" t="s">
        <v>169</v>
      </c>
      <c r="F51" s="1226"/>
      <c r="G51" s="1227">
        <f>SUM(G5:G50)</f>
        <v>10.980208946423057</v>
      </c>
      <c r="H51" s="1226"/>
      <c r="I51" s="1226"/>
      <c r="J51" s="1399"/>
      <c r="K51" s="1229"/>
      <c r="L51" s="1229"/>
      <c r="M51" s="1229"/>
      <c r="N51" s="1288">
        <f>SUM(N5:N50)</f>
        <v>7529689.0800000001</v>
      </c>
      <c r="O51" s="1230"/>
      <c r="P51" s="1231">
        <v>744462.76</v>
      </c>
      <c r="Q51" s="1231">
        <v>4202592.67</v>
      </c>
      <c r="R51" s="1234">
        <f>S51-Q51</f>
        <v>1395383.37</v>
      </c>
      <c r="S51" s="1234">
        <f>SUM(S5:S50)</f>
        <v>5597976.04</v>
      </c>
      <c r="T51" s="1234">
        <f>SUM(T5:T50)</f>
        <v>0</v>
      </c>
      <c r="U51" s="1230">
        <f>P51+Q51</f>
        <v>4947055.43</v>
      </c>
      <c r="V51" s="1230">
        <f>P51+T51+S51</f>
        <v>6342438.7999999998</v>
      </c>
      <c r="W51" s="1234"/>
      <c r="X51" s="1230">
        <f>U51/(1+Discount_Rate)^1</f>
        <v>4589105.2226345073</v>
      </c>
      <c r="Y51" s="1230">
        <f>V51/(1+Discount_Rate)^1</f>
        <v>5883523.9332096465</v>
      </c>
      <c r="Z51" s="1234">
        <f>SUM(Z5:Z50)</f>
        <v>1646293.0221454557</v>
      </c>
      <c r="AA51" s="1400"/>
      <c r="AB51" s="1234">
        <f>SUM(AB5:AB50)</f>
        <v>4263331.6395186083</v>
      </c>
      <c r="AC51" s="1401">
        <f t="shared" ref="AC51" si="13">AB51/X51</f>
        <v>0.92901152461941605</v>
      </c>
      <c r="AD51" s="1401">
        <f t="shared" ref="AD51" si="14">((AB51*1.1)+Z51)/Y51</f>
        <v>1.0768984536380499</v>
      </c>
      <c r="AE51" s="75"/>
      <c r="AF51" s="75"/>
      <c r="AG51" s="737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/>
      <c r="CK51" s="75"/>
      <c r="CL51" s="75"/>
      <c r="CM51" s="75"/>
      <c r="CN51" s="75"/>
      <c r="CO51" s="75"/>
      <c r="CP51" s="75"/>
      <c r="CQ51" s="75"/>
      <c r="CR51" s="75"/>
      <c r="CS51" s="75"/>
      <c r="CT51" s="75"/>
      <c r="CU51" s="75"/>
      <c r="CV51" s="75"/>
      <c r="CW51" s="75"/>
      <c r="CX51" s="75"/>
      <c r="CY51" s="75"/>
      <c r="CZ51" s="75"/>
      <c r="DA51" s="75"/>
      <c r="DB51" s="75"/>
      <c r="DC51" s="75"/>
      <c r="DD51" s="75"/>
      <c r="DE51" s="75"/>
      <c r="DF51" s="75"/>
      <c r="DG51" s="75"/>
      <c r="DH51" s="75"/>
      <c r="DI51" s="75"/>
      <c r="DJ51" s="75"/>
      <c r="DK51" s="75"/>
      <c r="DL51" s="75"/>
      <c r="DM51" s="75"/>
      <c r="DN51" s="75"/>
      <c r="DO51" s="75"/>
      <c r="DP51" s="75"/>
      <c r="DQ51" s="75"/>
      <c r="DR51" s="75"/>
      <c r="DS51" s="75"/>
      <c r="DT51" s="75"/>
      <c r="DU51" s="75"/>
      <c r="DV51" s="75"/>
      <c r="DW51" s="75"/>
      <c r="DX51" s="75"/>
      <c r="DY51" s="75"/>
      <c r="DZ51" s="75"/>
      <c r="EA51" s="75"/>
      <c r="EB51" s="75"/>
      <c r="EC51" s="75"/>
      <c r="ED51" s="75"/>
      <c r="EE51" s="75"/>
      <c r="EF51" s="75"/>
      <c r="EG51" s="75"/>
      <c r="EH51" s="75"/>
      <c r="EI51" s="75"/>
      <c r="EJ51" s="75"/>
      <c r="EK51" s="75"/>
      <c r="EL51" s="75"/>
      <c r="EM51" s="75"/>
      <c r="EN51" s="75"/>
      <c r="EO51" s="75"/>
      <c r="EP51" s="75"/>
      <c r="EQ51" s="75"/>
      <c r="ER51" s="75"/>
      <c r="ES51" s="75"/>
      <c r="ET51" s="75"/>
      <c r="EU51" s="75"/>
      <c r="EV51" s="75"/>
      <c r="EW51" s="75"/>
      <c r="EX51" s="75"/>
      <c r="EY51" s="75"/>
      <c r="EZ51" s="75"/>
      <c r="FA51" s="75"/>
      <c r="FB51" s="75"/>
      <c r="FC51" s="75"/>
      <c r="FD51" s="75"/>
      <c r="FE51" s="75"/>
      <c r="FF51" s="75"/>
      <c r="FG51" s="75"/>
      <c r="FH51" s="75"/>
      <c r="FI51" s="75"/>
      <c r="FJ51" s="75"/>
      <c r="FK51" s="75"/>
      <c r="FL51" s="75"/>
      <c r="FM51" s="75"/>
      <c r="FN51" s="75"/>
      <c r="FO51" s="75"/>
      <c r="FP51" s="75"/>
      <c r="FQ51" s="75"/>
      <c r="FR51" s="75"/>
      <c r="FS51" s="75"/>
      <c r="FT51" s="75"/>
      <c r="FU51" s="75"/>
      <c r="FV51" s="75"/>
      <c r="FW51" s="75"/>
      <c r="FX51" s="75"/>
      <c r="FY51" s="75"/>
      <c r="FZ51" s="75"/>
      <c r="GA51" s="75"/>
      <c r="GB51" s="75"/>
      <c r="GC51" s="75"/>
      <c r="GD51" s="75"/>
      <c r="GE51" s="75"/>
      <c r="GF51" s="75"/>
      <c r="GG51" s="75"/>
      <c r="GH51" s="75"/>
      <c r="GI51" s="75"/>
      <c r="GJ51" s="75"/>
      <c r="GK51" s="75"/>
      <c r="GL51" s="75"/>
      <c r="GM51" s="75"/>
      <c r="GN51" s="75"/>
      <c r="GO51" s="75"/>
      <c r="GP51" s="75"/>
      <c r="GQ51" s="75"/>
      <c r="GR51" s="75"/>
      <c r="GS51" s="75"/>
      <c r="GT51" s="75"/>
      <c r="GU51" s="75"/>
      <c r="GV51" s="75"/>
      <c r="GW51" s="75"/>
      <c r="GX51" s="75"/>
      <c r="GY51" s="75"/>
      <c r="GZ51" s="75"/>
      <c r="HA51" s="75"/>
      <c r="HB51" s="75"/>
      <c r="HC51" s="75"/>
      <c r="HD51" s="75"/>
      <c r="HE51" s="75"/>
      <c r="HF51" s="75"/>
      <c r="HG51" s="75"/>
      <c r="HH51" s="75"/>
      <c r="HI51" s="75"/>
      <c r="HJ51" s="75"/>
      <c r="HK51" s="75"/>
      <c r="HL51" s="75"/>
      <c r="HM51" s="75"/>
      <c r="HN51" s="75"/>
      <c r="HO51" s="75"/>
      <c r="HP51" s="75"/>
      <c r="HQ51" s="75"/>
      <c r="HR51" s="75"/>
      <c r="HS51" s="75"/>
      <c r="HT51" s="75"/>
      <c r="HU51" s="75"/>
      <c r="HV51" s="75"/>
      <c r="HW51" s="75"/>
      <c r="HX51" s="75"/>
      <c r="HY51" s="75"/>
      <c r="HZ51" s="75"/>
      <c r="IA51" s="75"/>
      <c r="IB51" s="75"/>
      <c r="IC51" s="75"/>
      <c r="ID51" s="75"/>
      <c r="IE51" s="75"/>
      <c r="IF51" s="75"/>
      <c r="IG51" s="75"/>
      <c r="IH51" s="75"/>
      <c r="II51" s="75"/>
      <c r="IJ51" s="75"/>
      <c r="IK51" s="75"/>
      <c r="IL51" s="75"/>
      <c r="IM51" s="75"/>
      <c r="IN51" s="75"/>
      <c r="IO51" s="75"/>
      <c r="IP51" s="75"/>
      <c r="IQ51" s="75"/>
      <c r="IR51" s="75"/>
      <c r="IS51" s="75"/>
      <c r="IT51" s="75"/>
      <c r="IU51" s="75"/>
      <c r="IV51" s="75"/>
      <c r="IW51" s="75"/>
      <c r="IX51" s="75"/>
      <c r="IY51" s="75"/>
      <c r="IZ51" s="75"/>
      <c r="JA51" s="75"/>
      <c r="JB51" s="75"/>
      <c r="JC51" s="75"/>
      <c r="JD51" s="75"/>
      <c r="JE51" s="75"/>
      <c r="JF51" s="75"/>
      <c r="JG51" s="75"/>
      <c r="JH51" s="75"/>
      <c r="JI51" s="75"/>
      <c r="JJ51" s="75"/>
      <c r="JK51" s="75"/>
      <c r="JL51" s="75"/>
      <c r="JM51" s="75"/>
      <c r="JN51" s="75"/>
      <c r="JO51" s="75"/>
      <c r="JP51" s="75"/>
      <c r="JQ51" s="75"/>
      <c r="JR51" s="75"/>
      <c r="JS51" s="75"/>
      <c r="JT51" s="75"/>
      <c r="JU51" s="75"/>
      <c r="JV51" s="75"/>
      <c r="JW51" s="75"/>
      <c r="JX51" s="75"/>
      <c r="JY51" s="75"/>
      <c r="JZ51" s="75"/>
      <c r="KA51" s="75"/>
      <c r="KB51" s="75"/>
      <c r="KC51" s="75"/>
      <c r="KD51" s="75"/>
      <c r="KE51" s="75"/>
      <c r="KF51" s="75"/>
      <c r="KG51" s="75"/>
      <c r="KH51" s="75"/>
      <c r="KI51" s="75"/>
      <c r="KJ51" s="75"/>
      <c r="KK51" s="75"/>
      <c r="KL51" s="75"/>
      <c r="KM51" s="75"/>
      <c r="KN51" s="75"/>
      <c r="KO51" s="75"/>
      <c r="KP51" s="75"/>
      <c r="KQ51" s="75"/>
      <c r="KR51" s="75"/>
      <c r="KS51" s="75"/>
      <c r="KT51" s="75"/>
      <c r="KU51" s="75"/>
      <c r="KV51" s="75"/>
      <c r="KW51" s="75"/>
      <c r="KX51" s="75"/>
      <c r="KY51" s="75"/>
      <c r="KZ51" s="75"/>
      <c r="LA51" s="75"/>
      <c r="LB51" s="75"/>
      <c r="LC51" s="75"/>
      <c r="LD51" s="75"/>
      <c r="LE51" s="75"/>
      <c r="LF51" s="75"/>
      <c r="LG51" s="75"/>
      <c r="LH51" s="75"/>
      <c r="LI51" s="75"/>
      <c r="LJ51" s="75"/>
      <c r="LK51" s="75"/>
      <c r="LL51" s="75"/>
      <c r="LM51" s="75"/>
      <c r="LN51" s="75"/>
      <c r="LO51" s="75"/>
      <c r="LP51" s="75"/>
      <c r="LQ51" s="75"/>
      <c r="LR51" s="75"/>
      <c r="LS51" s="75"/>
      <c r="LT51" s="75"/>
      <c r="LU51" s="75"/>
      <c r="LV51" s="75"/>
      <c r="LW51" s="75"/>
      <c r="LX51" s="75"/>
      <c r="LY51" s="75"/>
      <c r="LZ51" s="75"/>
      <c r="MA51" s="75"/>
      <c r="MB51" s="75"/>
      <c r="MC51" s="75"/>
      <c r="MD51" s="75"/>
      <c r="ME51" s="75"/>
      <c r="MF51" s="75"/>
      <c r="MG51" s="75"/>
      <c r="MH51" s="75"/>
      <c r="MI51" s="75"/>
      <c r="MJ51" s="75"/>
      <c r="MK51" s="75"/>
      <c r="ML51" s="75"/>
      <c r="MM51" s="75"/>
      <c r="MN51" s="75"/>
      <c r="MO51" s="75"/>
      <c r="MP51" s="75"/>
      <c r="MQ51" s="75"/>
      <c r="MR51" s="75"/>
      <c r="MS51" s="75"/>
      <c r="MT51" s="75"/>
      <c r="MU51" s="75"/>
      <c r="MV51" s="75"/>
      <c r="MW51" s="75"/>
      <c r="MX51" s="75"/>
      <c r="MY51" s="75"/>
      <c r="MZ51" s="75"/>
      <c r="NA51" s="75"/>
      <c r="NB51" s="75"/>
      <c r="NC51" s="75"/>
      <c r="ND51" s="75"/>
      <c r="NE51" s="75"/>
      <c r="NF51" s="75"/>
      <c r="NG51" s="75"/>
      <c r="NH51" s="75"/>
      <c r="NI51" s="75"/>
      <c r="NJ51" s="75"/>
      <c r="NK51" s="75"/>
      <c r="NL51" s="75"/>
      <c r="NM51" s="75"/>
      <c r="NN51" s="75"/>
      <c r="NO51" s="75"/>
      <c r="NP51" s="75"/>
      <c r="NQ51" s="75"/>
      <c r="NR51" s="75"/>
      <c r="NS51" s="75"/>
      <c r="NT51" s="75"/>
      <c r="NU51" s="75"/>
      <c r="NV51" s="75"/>
      <c r="NW51" s="75"/>
      <c r="NX51" s="75"/>
      <c r="NY51" s="75"/>
      <c r="NZ51" s="75"/>
      <c r="OA51" s="75"/>
      <c r="OB51" s="75"/>
      <c r="OC51" s="75"/>
      <c r="OD51" s="75"/>
      <c r="OE51" s="75"/>
      <c r="OF51" s="75"/>
      <c r="OG51" s="75"/>
      <c r="OH51" s="75"/>
      <c r="OI51" s="75"/>
      <c r="OJ51" s="75"/>
      <c r="OK51" s="75"/>
      <c r="OL51" s="75"/>
      <c r="OM51" s="75"/>
      <c r="ON51" s="75"/>
      <c r="OO51" s="75"/>
      <c r="OP51" s="75"/>
      <c r="OQ51" s="75"/>
      <c r="OR51" s="75"/>
      <c r="OS51" s="75"/>
      <c r="OT51" s="75"/>
      <c r="OU51" s="75"/>
      <c r="OV51" s="75"/>
      <c r="OW51" s="75"/>
      <c r="OX51" s="75"/>
      <c r="OY51" s="75"/>
      <c r="OZ51" s="75"/>
      <c r="PA51" s="75"/>
      <c r="PB51" s="75"/>
      <c r="PC51" s="75"/>
      <c r="PD51" s="75"/>
      <c r="PE51" s="75"/>
      <c r="PF51" s="75"/>
      <c r="PG51" s="75"/>
      <c r="PH51" s="75"/>
      <c r="PI51" s="75"/>
      <c r="PJ51" s="75"/>
      <c r="PK51" s="75"/>
      <c r="PL51" s="75"/>
      <c r="PM51" s="75"/>
      <c r="PN51" s="75"/>
      <c r="PO51" s="75"/>
      <c r="PP51" s="75"/>
      <c r="PQ51" s="75"/>
      <c r="PR51" s="75"/>
      <c r="PS51" s="75"/>
      <c r="PT51" s="75"/>
      <c r="PU51" s="75"/>
      <c r="PV51" s="75"/>
      <c r="PW51" s="75"/>
      <c r="PX51" s="75"/>
      <c r="PY51" s="75"/>
      <c r="PZ51" s="75"/>
      <c r="QA51" s="75"/>
      <c r="QB51" s="75"/>
      <c r="QC51" s="75"/>
      <c r="QD51" s="75"/>
      <c r="QE51" s="75"/>
      <c r="QF51" s="75"/>
      <c r="QG51" s="75"/>
      <c r="QH51" s="75"/>
      <c r="QI51" s="75"/>
      <c r="QJ51" s="75"/>
      <c r="QK51" s="75"/>
      <c r="QL51" s="75"/>
      <c r="QM51" s="75"/>
      <c r="QN51" s="75"/>
      <c r="QO51" s="75"/>
      <c r="QP51" s="75"/>
      <c r="QQ51" s="75"/>
      <c r="QR51" s="75"/>
      <c r="QS51" s="75"/>
      <c r="QT51" s="75"/>
      <c r="QU51" s="75"/>
      <c r="QV51" s="75"/>
      <c r="QW51" s="75"/>
      <c r="QX51" s="75"/>
      <c r="QY51" s="75"/>
      <c r="QZ51" s="75"/>
      <c r="RA51" s="75"/>
      <c r="RB51" s="75"/>
      <c r="RC51" s="75"/>
      <c r="RD51" s="75"/>
      <c r="RE51" s="75"/>
      <c r="RF51" s="75"/>
      <c r="RG51" s="75"/>
      <c r="RH51" s="75"/>
      <c r="RI51" s="75"/>
      <c r="RJ51" s="75"/>
      <c r="RK51" s="75"/>
      <c r="RL51" s="75"/>
      <c r="RM51" s="75"/>
      <c r="RN51" s="75"/>
      <c r="RO51" s="75"/>
      <c r="RP51" s="75"/>
      <c r="RQ51" s="75"/>
      <c r="RR51" s="75"/>
      <c r="RS51" s="75"/>
      <c r="RT51" s="75"/>
      <c r="RU51" s="75"/>
      <c r="RV51" s="75"/>
      <c r="RW51" s="75"/>
      <c r="RX51" s="75"/>
      <c r="RY51" s="75"/>
      <c r="RZ51" s="75"/>
      <c r="SA51" s="75"/>
      <c r="SB51" s="75"/>
      <c r="SC51" s="75"/>
      <c r="SD51" s="75"/>
      <c r="SE51" s="75"/>
      <c r="SF51" s="75"/>
      <c r="SG51" s="75"/>
      <c r="SH51" s="75"/>
      <c r="SI51" s="75"/>
      <c r="SJ51" s="75"/>
      <c r="SK51" s="75"/>
      <c r="SL51" s="75"/>
      <c r="SM51" s="75"/>
      <c r="SN51" s="75"/>
      <c r="SO51" s="75"/>
      <c r="SP51" s="75"/>
      <c r="SQ51" s="75"/>
      <c r="SR51" s="75"/>
      <c r="SS51" s="75"/>
      <c r="ST51" s="75"/>
      <c r="SU51" s="75"/>
      <c r="SV51" s="75"/>
      <c r="SW51" s="75"/>
      <c r="SX51" s="75"/>
      <c r="SY51" s="75"/>
      <c r="SZ51" s="75"/>
      <c r="TA51" s="75"/>
      <c r="TB51" s="75"/>
      <c r="TC51" s="75"/>
      <c r="TD51" s="75"/>
      <c r="TE51" s="75"/>
      <c r="TF51" s="75"/>
      <c r="TG51" s="75"/>
      <c r="TH51" s="75"/>
      <c r="TI51" s="75"/>
      <c r="TJ51" s="75"/>
      <c r="TK51" s="75"/>
      <c r="TL51" s="75"/>
      <c r="TM51" s="75"/>
      <c r="TN51" s="75"/>
      <c r="TO51" s="75"/>
      <c r="TP51" s="75"/>
      <c r="TQ51" s="75"/>
      <c r="TR51" s="75"/>
      <c r="TS51" s="75"/>
      <c r="TT51" s="75"/>
      <c r="TU51" s="75"/>
      <c r="TV51" s="75"/>
      <c r="TW51" s="75"/>
      <c r="TX51" s="75"/>
      <c r="TY51" s="75"/>
      <c r="TZ51" s="75"/>
      <c r="UA51" s="75"/>
      <c r="UB51" s="75"/>
      <c r="UC51" s="75"/>
      <c r="UD51" s="75"/>
      <c r="UE51" s="75"/>
      <c r="UF51" s="75"/>
      <c r="UG51" s="75"/>
      <c r="UH51" s="75"/>
      <c r="UI51" s="75"/>
      <c r="UJ51" s="75"/>
      <c r="UK51" s="75"/>
      <c r="UL51" s="75"/>
      <c r="UM51" s="75"/>
      <c r="UN51" s="75"/>
      <c r="UO51" s="75"/>
      <c r="UP51" s="75"/>
      <c r="UQ51" s="75"/>
      <c r="UR51" s="75"/>
      <c r="US51" s="75"/>
      <c r="UT51" s="75"/>
      <c r="UU51" s="75"/>
      <c r="UV51" s="75"/>
      <c r="UW51" s="75"/>
      <c r="UX51" s="75"/>
      <c r="UY51" s="75"/>
      <c r="UZ51" s="75"/>
      <c r="VA51" s="75"/>
      <c r="VB51" s="75"/>
      <c r="VC51" s="75"/>
      <c r="VD51" s="75"/>
      <c r="VE51" s="75"/>
      <c r="VF51" s="75"/>
      <c r="VG51" s="75"/>
      <c r="VH51" s="75"/>
      <c r="VI51" s="75"/>
      <c r="VJ51" s="75"/>
      <c r="VK51" s="75"/>
      <c r="VL51" s="75"/>
      <c r="VM51" s="75"/>
      <c r="VN51" s="75"/>
      <c r="VO51" s="75"/>
      <c r="VP51" s="75"/>
      <c r="VQ51" s="75"/>
      <c r="VR51" s="75"/>
      <c r="VS51" s="75"/>
      <c r="VT51" s="75"/>
      <c r="VU51" s="75"/>
      <c r="VV51" s="75"/>
      <c r="VW51" s="75"/>
      <c r="VX51" s="75"/>
      <c r="VY51" s="75"/>
      <c r="VZ51" s="75"/>
      <c r="WA51" s="75"/>
      <c r="WB51" s="75"/>
      <c r="WC51" s="75"/>
      <c r="WD51" s="75"/>
      <c r="WE51" s="75"/>
      <c r="WF51" s="75"/>
      <c r="WG51" s="75"/>
      <c r="WH51" s="75"/>
      <c r="WI51" s="75"/>
      <c r="WJ51" s="75"/>
      <c r="WK51" s="75"/>
      <c r="WL51" s="75"/>
      <c r="WM51" s="75"/>
      <c r="WN51" s="75"/>
      <c r="WO51" s="75"/>
      <c r="WP51" s="305"/>
    </row>
    <row r="52" spans="1:614" ht="14.4">
      <c r="B52" s="1193"/>
      <c r="C52" s="1193"/>
      <c r="D52" s="1193"/>
      <c r="E52" s="1193"/>
      <c r="F52" s="1193"/>
      <c r="G52" s="1193"/>
      <c r="H52" s="1193"/>
      <c r="I52" s="1193"/>
      <c r="J52" s="1194"/>
      <c r="K52" s="1195"/>
      <c r="L52" s="1195"/>
      <c r="M52" s="1195"/>
      <c r="N52" s="1194"/>
      <c r="O52" s="1195"/>
      <c r="P52" s="1193"/>
      <c r="Q52" s="1193"/>
      <c r="R52" s="1193"/>
      <c r="S52" s="1193"/>
      <c r="T52" s="1193"/>
      <c r="U52" s="1198"/>
      <c r="V52" s="1193"/>
      <c r="W52" s="1193"/>
      <c r="X52" s="1198"/>
      <c r="Y52" s="1193"/>
      <c r="Z52" s="1193"/>
      <c r="AA52" s="1198"/>
      <c r="AB52" s="1198"/>
      <c r="AC52" s="1198"/>
      <c r="AD52" s="1193"/>
    </row>
    <row r="53" spans="1:614" s="199" customFormat="1" ht="14.4">
      <c r="A53" s="196"/>
      <c r="B53" s="1193"/>
      <c r="C53" s="1193"/>
      <c r="D53" s="1193"/>
      <c r="E53" s="1193"/>
      <c r="F53" s="1193"/>
      <c r="G53" s="1193"/>
      <c r="H53" s="1193"/>
      <c r="I53" s="1193"/>
      <c r="J53" s="1194"/>
      <c r="K53" s="1195"/>
      <c r="L53" s="1195"/>
      <c r="M53" s="1195"/>
      <c r="N53" s="1194"/>
      <c r="O53" s="1195"/>
      <c r="P53" s="1195"/>
      <c r="Q53" s="1195"/>
      <c r="R53" s="1195"/>
      <c r="S53" s="1194"/>
      <c r="T53" s="1195"/>
      <c r="U53" s="1196"/>
      <c r="V53" s="1195"/>
      <c r="W53" s="1195"/>
      <c r="X53" s="1196"/>
      <c r="Y53" s="1195"/>
      <c r="Z53" s="1195"/>
      <c r="AA53" s="1197"/>
      <c r="AB53" s="1198"/>
      <c r="AC53" s="1198"/>
      <c r="AD53" s="1193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</row>
    <row r="54" spans="1:614" ht="14.4">
      <c r="B54" s="1193"/>
      <c r="C54" s="1193"/>
      <c r="D54" s="1193"/>
      <c r="E54" s="1193"/>
      <c r="F54" s="1193"/>
      <c r="G54" s="1193"/>
      <c r="H54" s="1402"/>
      <c r="I54" s="1402"/>
      <c r="J54" s="1403"/>
      <c r="K54" s="1402"/>
      <c r="L54" s="1402"/>
      <c r="M54" s="1402"/>
      <c r="N54" s="1195"/>
      <c r="O54" s="1402"/>
      <c r="P54" s="1402"/>
      <c r="Q54" s="1402"/>
      <c r="R54" s="1402"/>
      <c r="S54" s="1402"/>
      <c r="T54" s="1402"/>
      <c r="U54" s="1402"/>
      <c r="V54" s="1402"/>
      <c r="W54" s="1402"/>
      <c r="X54" s="1402"/>
      <c r="Y54" s="1402"/>
      <c r="Z54" s="1402"/>
      <c r="AA54" s="1402"/>
      <c r="AB54" s="1402"/>
      <c r="AC54" s="1402"/>
      <c r="AD54" s="1402"/>
      <c r="AE54" s="734"/>
      <c r="AF54" s="734"/>
      <c r="AG54" s="734"/>
      <c r="BF54" s="55"/>
    </row>
    <row r="55" spans="1:614" ht="14.4">
      <c r="B55" s="1193"/>
      <c r="C55" s="1193"/>
      <c r="D55" s="1193"/>
      <c r="E55" s="1193"/>
      <c r="F55" s="1193"/>
      <c r="G55" s="1193"/>
      <c r="H55" s="1193"/>
      <c r="I55" s="1194"/>
      <c r="J55" s="1195"/>
      <c r="K55" s="1195"/>
      <c r="L55" s="1195"/>
      <c r="M55" s="1195"/>
      <c r="N55" s="1194"/>
      <c r="O55" s="1195"/>
      <c r="P55" s="1193"/>
      <c r="Q55" s="1193"/>
      <c r="R55" s="1193"/>
      <c r="S55" s="1193"/>
      <c r="T55" s="1193"/>
      <c r="U55" s="1193"/>
      <c r="V55" s="1193"/>
      <c r="W55" s="1193"/>
      <c r="X55" s="1198"/>
      <c r="Y55" s="1193"/>
      <c r="Z55" s="1193"/>
      <c r="AA55" s="1198"/>
      <c r="AB55" s="1198"/>
      <c r="AC55" s="1193"/>
      <c r="AD55" s="1198"/>
      <c r="BF55" s="55"/>
    </row>
    <row r="56" spans="1:614" ht="14.4">
      <c r="B56" s="1193"/>
      <c r="C56" s="1193"/>
      <c r="D56" s="1193"/>
      <c r="E56" s="1193"/>
      <c r="F56" s="1193"/>
      <c r="G56" s="1193"/>
      <c r="H56" s="1193"/>
      <c r="I56" s="1193"/>
      <c r="J56" s="1194"/>
      <c r="K56" s="1195"/>
      <c r="L56" s="1195"/>
      <c r="M56" s="1195"/>
      <c r="N56" s="1194"/>
      <c r="O56" s="1195"/>
      <c r="P56" s="1195"/>
      <c r="Q56" s="1193"/>
      <c r="R56" s="1193"/>
      <c r="S56" s="1193"/>
      <c r="T56" s="1193"/>
      <c r="U56" s="1198"/>
      <c r="V56" s="1193"/>
      <c r="W56" s="1193"/>
      <c r="X56" s="1198"/>
      <c r="Y56" s="1193"/>
      <c r="Z56" s="1193"/>
      <c r="AA56" s="1198"/>
      <c r="AB56" s="1198"/>
      <c r="AC56" s="1198"/>
      <c r="AD56" s="1193"/>
    </row>
    <row r="57" spans="1:614" ht="14.4">
      <c r="B57" s="1193"/>
      <c r="C57" s="1193"/>
      <c r="D57" s="1193"/>
      <c r="E57" s="1193"/>
      <c r="F57" s="1193"/>
      <c r="G57" s="1193"/>
      <c r="H57" s="1193"/>
      <c r="I57" s="1193"/>
      <c r="J57" s="1194"/>
      <c r="K57" s="1195"/>
      <c r="L57" s="1195"/>
      <c r="M57" s="1404" t="s">
        <v>979</v>
      </c>
      <c r="N57" s="1194"/>
      <c r="O57" s="1195"/>
      <c r="P57" s="1193"/>
      <c r="Q57" s="1193"/>
      <c r="R57" s="1193"/>
      <c r="S57" s="1193"/>
      <c r="T57" s="1193"/>
      <c r="U57" s="1198"/>
      <c r="V57" s="1193"/>
      <c r="W57" s="1193"/>
      <c r="X57" s="1198"/>
      <c r="Y57" s="1193"/>
      <c r="Z57" s="1193"/>
      <c r="AA57" s="1198"/>
      <c r="AB57" s="1198"/>
      <c r="AC57" s="1198"/>
      <c r="AD57" s="1193"/>
    </row>
    <row r="58" spans="1:614" ht="14.4">
      <c r="B58" s="1193"/>
      <c r="C58" s="1193"/>
      <c r="D58" s="1193"/>
      <c r="E58" s="1193"/>
      <c r="F58" s="1193"/>
      <c r="G58" s="1193"/>
      <c r="H58" s="1193"/>
      <c r="I58" s="1193"/>
      <c r="J58" s="1194"/>
      <c r="K58" s="1195"/>
      <c r="L58" s="1195"/>
      <c r="M58" s="1193"/>
      <c r="N58" s="1194"/>
      <c r="O58" s="1195"/>
      <c r="P58" s="1193"/>
      <c r="Q58" s="1193"/>
      <c r="R58" s="1193"/>
      <c r="S58" s="1193"/>
      <c r="T58" s="1193"/>
      <c r="U58" s="1198"/>
      <c r="V58" s="1193"/>
      <c r="W58" s="1193"/>
      <c r="X58" s="1198"/>
      <c r="Y58" s="1193"/>
      <c r="Z58" s="1193"/>
      <c r="AA58" s="1198"/>
      <c r="AB58" s="1198"/>
      <c r="AC58" s="1198"/>
      <c r="AD58" s="1193"/>
    </row>
    <row r="59" spans="1:614" ht="14.4">
      <c r="B59" s="1193"/>
      <c r="C59" s="1193"/>
      <c r="D59" s="1193"/>
      <c r="E59" s="1193"/>
      <c r="F59" s="1193"/>
      <c r="G59" s="1193"/>
      <c r="H59" s="1193"/>
      <c r="I59" s="1193"/>
      <c r="J59" s="1194"/>
      <c r="K59" s="1195"/>
      <c r="L59" s="1195"/>
      <c r="M59" s="1195" t="s">
        <v>975</v>
      </c>
      <c r="N59" s="1195" t="s">
        <v>976</v>
      </c>
      <c r="O59" s="1195">
        <v>4202592.67</v>
      </c>
      <c r="P59" s="1193"/>
      <c r="Q59" s="1193"/>
      <c r="R59" s="1193"/>
      <c r="S59" s="1193"/>
      <c r="T59" s="1193"/>
      <c r="U59" s="1198"/>
      <c r="V59" s="1193"/>
      <c r="W59" s="1193"/>
      <c r="X59" s="1198"/>
      <c r="Y59" s="1193"/>
      <c r="Z59" s="1193"/>
      <c r="AA59" s="1198"/>
      <c r="AB59" s="1198"/>
      <c r="AC59" s="1198"/>
      <c r="AD59" s="1193"/>
    </row>
    <row r="60" spans="1:614" ht="14.4">
      <c r="B60" s="1193"/>
      <c r="C60" s="1193"/>
      <c r="D60" s="1193"/>
      <c r="E60" s="1193"/>
      <c r="F60" s="1193"/>
      <c r="G60" s="1193"/>
      <c r="H60" s="1193"/>
      <c r="I60" s="1193"/>
      <c r="J60" s="1194"/>
      <c r="K60" s="1195"/>
      <c r="L60" s="1195"/>
      <c r="M60" s="1195"/>
      <c r="N60" s="1195" t="s">
        <v>977</v>
      </c>
      <c r="O60" s="1195">
        <v>744462.76</v>
      </c>
      <c r="P60" s="1193"/>
      <c r="Q60" s="1193"/>
      <c r="R60" s="1193"/>
      <c r="S60" s="1193"/>
      <c r="T60" s="1193"/>
      <c r="U60" s="1198"/>
      <c r="V60" s="1193"/>
      <c r="W60" s="1193"/>
      <c r="X60" s="1198"/>
      <c r="Y60" s="1193"/>
      <c r="Z60" s="1193"/>
      <c r="AA60" s="1198"/>
      <c r="AB60" s="1198"/>
      <c r="AC60" s="1198"/>
      <c r="AD60" s="1193"/>
    </row>
    <row r="61" spans="1:614" ht="14.4">
      <c r="B61" s="1193"/>
      <c r="C61" s="1193"/>
      <c r="D61" s="1193"/>
      <c r="E61" s="1193"/>
      <c r="F61" s="1193"/>
      <c r="G61" s="1193"/>
      <c r="H61" s="1193"/>
      <c r="I61" s="1193"/>
      <c r="J61" s="1194"/>
      <c r="K61" s="1195"/>
      <c r="L61" s="1195"/>
      <c r="M61" s="1195"/>
      <c r="N61" s="1194" t="s">
        <v>770</v>
      </c>
      <c r="O61" s="1195">
        <v>4947055.43</v>
      </c>
      <c r="P61" s="1193"/>
      <c r="Q61" s="1193"/>
      <c r="R61" s="1193"/>
      <c r="S61" s="1193"/>
      <c r="T61" s="1193"/>
      <c r="U61" s="1198"/>
      <c r="V61" s="1193"/>
      <c r="W61" s="1193"/>
      <c r="X61" s="1198"/>
      <c r="Y61" s="1193"/>
      <c r="Z61" s="1193"/>
      <c r="AA61" s="1198"/>
      <c r="AB61" s="1198"/>
      <c r="AC61" s="1198"/>
      <c r="AD61" s="1193"/>
    </row>
    <row r="62" spans="1:614" ht="14.4">
      <c r="B62" s="1193"/>
      <c r="C62" s="1193"/>
      <c r="D62" s="1193"/>
      <c r="E62" s="1193"/>
      <c r="F62" s="1193"/>
      <c r="G62" s="1193"/>
      <c r="H62" s="1193"/>
      <c r="I62" s="1193"/>
      <c r="J62" s="1194"/>
      <c r="K62" s="1195"/>
      <c r="L62" s="1195"/>
      <c r="M62" s="1193"/>
      <c r="N62" s="1194" t="s">
        <v>777</v>
      </c>
      <c r="O62" s="1405">
        <v>7529689.0800000001</v>
      </c>
      <c r="P62" s="1193"/>
      <c r="Q62" s="1193"/>
      <c r="R62" s="1193"/>
      <c r="S62" s="1193"/>
      <c r="T62" s="1193"/>
      <c r="U62" s="1198"/>
      <c r="V62" s="1193"/>
      <c r="W62" s="1193"/>
      <c r="X62" s="1198"/>
      <c r="Y62" s="1193"/>
      <c r="Z62" s="1193"/>
      <c r="AA62" s="1198"/>
      <c r="AB62" s="1198"/>
      <c r="AC62" s="1198"/>
      <c r="AD62" s="1193"/>
    </row>
    <row r="63" spans="1:614" ht="14.4">
      <c r="B63" s="1193"/>
      <c r="C63" s="1193"/>
      <c r="D63" s="1193"/>
      <c r="E63" s="1193"/>
      <c r="F63" s="1193"/>
      <c r="G63" s="1193"/>
      <c r="H63" s="1193"/>
      <c r="I63" s="1193"/>
      <c r="J63" s="1194"/>
      <c r="K63" s="1195"/>
      <c r="L63" s="1195"/>
      <c r="M63" s="1193"/>
      <c r="N63" s="1194"/>
      <c r="O63" s="1195"/>
      <c r="P63" s="1193"/>
      <c r="Q63" s="1193"/>
      <c r="R63" s="1193"/>
      <c r="S63" s="1193"/>
      <c r="T63" s="1193"/>
      <c r="U63" s="1198"/>
      <c r="V63" s="1193"/>
      <c r="W63" s="1193"/>
      <c r="X63" s="1198"/>
      <c r="Y63" s="1193"/>
      <c r="Z63" s="1193"/>
      <c r="AA63" s="1198"/>
      <c r="AB63" s="1198"/>
      <c r="AC63" s="1198"/>
      <c r="AD63" s="1193"/>
    </row>
    <row r="64" spans="1:614" ht="14.4">
      <c r="B64" s="1193"/>
      <c r="C64" s="1193"/>
      <c r="D64" s="1193"/>
      <c r="E64" s="1193"/>
      <c r="F64" s="1193"/>
      <c r="G64" s="1193"/>
      <c r="H64" s="1193"/>
      <c r="I64" s="1193"/>
      <c r="J64" s="1194"/>
      <c r="K64" s="1195"/>
      <c r="L64" s="1195"/>
      <c r="M64" s="1195" t="s">
        <v>980</v>
      </c>
      <c r="N64" s="1194" t="s">
        <v>981</v>
      </c>
      <c r="O64" s="1195">
        <v>4947055.4300000006</v>
      </c>
      <c r="P64" s="1193"/>
      <c r="Q64" s="1193"/>
      <c r="R64" s="1193"/>
      <c r="S64" s="1193"/>
      <c r="T64" s="1193"/>
      <c r="U64" s="1198"/>
      <c r="V64" s="1193"/>
      <c r="W64" s="1193"/>
      <c r="X64" s="1198"/>
      <c r="Y64" s="1193"/>
      <c r="Z64" s="1193"/>
      <c r="AA64" s="1198"/>
      <c r="AB64" s="1198"/>
      <c r="AC64" s="1198"/>
      <c r="AD64" s="1193"/>
    </row>
    <row r="65" spans="2:30" ht="14.4">
      <c r="B65" s="1193"/>
      <c r="C65" s="1193"/>
      <c r="D65" s="1193"/>
      <c r="E65" s="1193"/>
      <c r="F65" s="1193"/>
      <c r="G65" s="1193"/>
      <c r="H65" s="1193"/>
      <c r="I65" s="1193"/>
      <c r="J65" s="1194"/>
      <c r="K65" s="1195"/>
      <c r="L65" s="1195"/>
      <c r="M65" s="1193"/>
      <c r="N65" s="1194" t="s">
        <v>777</v>
      </c>
      <c r="O65" s="1406">
        <v>7529.6890000000003</v>
      </c>
      <c r="P65" s="1193"/>
      <c r="Q65" s="1193"/>
      <c r="R65" s="1193"/>
      <c r="S65" s="1193"/>
      <c r="T65" s="1193"/>
      <c r="U65" s="1198"/>
      <c r="V65" s="1193"/>
      <c r="W65" s="1193"/>
      <c r="X65" s="1198"/>
      <c r="Y65" s="1193"/>
      <c r="Z65" s="1193"/>
      <c r="AA65" s="1198"/>
      <c r="AB65" s="1198"/>
      <c r="AC65" s="1198"/>
      <c r="AD65" s="1193"/>
    </row>
  </sheetData>
  <sheetProtection password="C61B" sheet="1" objects="1" scenarios="1"/>
  <customSheetViews>
    <customSheetView guid="{9B4B0DAB-FAB9-4E24-9A0E-9A6ECAA72FED}" topLeftCell="V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44 E48:E50">
    <cfRule type="notContainsBlanks" dxfId="633" priority="18">
      <formula>LEN(TRIM(E5))&gt;0</formula>
    </cfRule>
  </conditionalFormatting>
  <conditionalFormatting sqref="E45:E47">
    <cfRule type="notContainsBlanks" dxfId="632" priority="17">
      <formula>LEN(TRIM(E45))&gt;0</formula>
    </cfRule>
  </conditionalFormatting>
  <conditionalFormatting sqref="F5:F50">
    <cfRule type="notContainsBlanks" dxfId="631" priority="16">
      <formula>LEN(TRIM(F5))&gt;0</formula>
    </cfRule>
  </conditionalFormatting>
  <conditionalFormatting sqref="I5:I50">
    <cfRule type="expression" dxfId="630" priority="12">
      <formula>ISTEXT(I5)</formula>
    </cfRule>
    <cfRule type="notContainsBlanks" dxfId="629" priority="13">
      <formula>LEN(TRIM(I5))&gt;0</formula>
    </cfRule>
  </conditionalFormatting>
  <conditionalFormatting sqref="I5:I50">
    <cfRule type="containsBlanks" dxfId="628" priority="9">
      <formula>LEN(TRIM(I5))=0</formula>
    </cfRule>
    <cfRule type="expression" dxfId="627" priority="11">
      <formula>H5&lt;&gt;I5</formula>
    </cfRule>
  </conditionalFormatting>
  <conditionalFormatting sqref="I6:I50">
    <cfRule type="expression" dxfId="626" priority="10">
      <formula>H6&lt;&gt;I6</formula>
    </cfRule>
  </conditionalFormatting>
  <conditionalFormatting sqref="J5:J50">
    <cfRule type="expression" dxfId="625" priority="5">
      <formula>ISTEXT(J5)</formula>
    </cfRule>
    <cfRule type="notContainsBlanks" dxfId="624" priority="6">
      <formula>LEN(TRIM(J5))&gt;0</formula>
    </cfRule>
  </conditionalFormatting>
  <conditionalFormatting sqref="K5:K50">
    <cfRule type="notContainsBlanks" dxfId="623" priority="4">
      <formula>LEN(TRIM(K5))&gt;0</formula>
    </cfRule>
  </conditionalFormatting>
  <conditionalFormatting sqref="K5:K50">
    <cfRule type="expression" dxfId="622" priority="3">
      <formula>ISTEXT(K5)</formula>
    </cfRule>
  </conditionalFormatting>
  <conditionalFormatting sqref="W5:W50">
    <cfRule type="cellIs" dxfId="621" priority="2" operator="equal">
      <formula>"Error!"</formula>
    </cfRule>
  </conditionalFormatting>
  <dataValidations count="4">
    <dataValidation type="decimal" operator="greaterThan" allowBlank="1" showInputMessage="1" showErrorMessage="1" errorTitle="Overhead" error="Overhead must be greater than zero." sqref="O5:O50">
      <formula1>0</formula1>
    </dataValidation>
    <dataValidation allowBlank="1" showErrorMessage="1" sqref="K5:L50"/>
    <dataValidation type="list" allowBlank="1" showErrorMessage="1" errorTitle="DATA ENTRY ERROR!" error="Only values from the drop-down menu may be selected._x000a__x000a_Click CANCEL and re-attempt." sqref="F5:F50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50"/>
  </dataValidations>
  <hyperlinks>
    <hyperlink ref="A1" location="'Electric CE'!A1" display="Rtn to Summary"/>
  </hyperlinks>
  <pageMargins left="0.57999999999999996" right="0.25" top="0.75" bottom="0.75" header="0.3" footer="0.3"/>
  <pageSetup paperSize="3" scale="45" orientation="landscape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Report</DocumentSetType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2013-11-01T07:00:00+00:00</OpenedDate>
    <Date1 xmlns="dc463f71-b30c-4ab2-9473-d307f9d35888">2016-02-26T08:00:00+00:00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DocketNumber xmlns="dc463f71-b30c-4ab2-9473-d307f9d35888">132044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42148AEACE0D14CAE49E8842DCD1B2C" ma:contentTypeVersion="135" ma:contentTypeDescription="" ma:contentTypeScope="" ma:versionID="25c19cbf3e8f2f8f4342a4006a4348d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404B45E-959B-4DC1-8FB1-0758D6B99240}"/>
</file>

<file path=customXml/itemProps2.xml><?xml version="1.0" encoding="utf-8"?>
<ds:datastoreItem xmlns:ds="http://schemas.openxmlformats.org/officeDocument/2006/customXml" ds:itemID="{BDCC73A4-749D-460A-9AC5-A972B48F3122}"/>
</file>

<file path=customXml/itemProps3.xml><?xml version="1.0" encoding="utf-8"?>
<ds:datastoreItem xmlns:ds="http://schemas.openxmlformats.org/officeDocument/2006/customXml" ds:itemID="{CF67BCE8-BB04-4D07-9A00-1F40EE35AA07}"/>
</file>

<file path=customXml/itemProps4.xml><?xml version="1.0" encoding="utf-8"?>
<ds:datastoreItem xmlns:ds="http://schemas.openxmlformats.org/officeDocument/2006/customXml" ds:itemID="{EFCAC688-F463-453C-90A8-3B6D2FF2F2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84</vt:i4>
      </vt:variant>
    </vt:vector>
  </HeadingPairs>
  <TitlesOfParts>
    <vt:vector size="141" baseType="lpstr">
      <vt:lpstr>Summary</vt:lpstr>
      <vt:lpstr>Elec. CE</vt:lpstr>
      <vt:lpstr>Gas CE</vt:lpstr>
      <vt:lpstr>E201 LIW</vt:lpstr>
      <vt:lpstr>E214 Res. Lighting</vt:lpstr>
      <vt:lpstr>E214 SpaceHeat</vt:lpstr>
      <vt:lpstr>E214 WaterHeat</vt:lpstr>
      <vt:lpstr>E214 HomePrint</vt:lpstr>
      <vt:lpstr>E214 Appliances</vt:lpstr>
      <vt:lpstr>E214 Showerheads</vt:lpstr>
      <vt:lpstr>E214  SF Weatherize</vt:lpstr>
      <vt:lpstr>E214 Mobile H. DuctSeal</vt:lpstr>
      <vt:lpstr>E214 Mobile H Weatherize</vt:lpstr>
      <vt:lpstr>E214 HER</vt:lpstr>
      <vt:lpstr>E215 SFNC</vt:lpstr>
      <vt:lpstr>E215 ES Manu Home</vt:lpstr>
      <vt:lpstr>E216 Fuel Conversion</vt:lpstr>
      <vt:lpstr>E217 MFRetrofit</vt:lpstr>
      <vt:lpstr>E218MFNC</vt:lpstr>
      <vt:lpstr>E250 CI Retrofit</vt:lpstr>
      <vt:lpstr>E251 CI New Construction</vt:lpstr>
      <vt:lpstr>E253 CI RCM</vt:lpstr>
      <vt:lpstr>Cancelled--E255 CI SBL</vt:lpstr>
      <vt:lpstr>E255 Small Business Lighting</vt:lpstr>
      <vt:lpstr>E258 CI High Voltage NON 449</vt:lpstr>
      <vt:lpstr>E258 CI High Voltage 449</vt:lpstr>
      <vt:lpstr>E249R HER Res E</vt:lpstr>
      <vt:lpstr>E262 Commercial Rebates</vt:lpstr>
      <vt:lpstr>E262 Commercial Kitchen_Laundry</vt:lpstr>
      <vt:lpstr>E262 Business Lighting Markdown</vt:lpstr>
      <vt:lpstr>E262 Commercial Direct Install</vt:lpstr>
      <vt:lpstr>E262 Commercial HVAC</vt:lpstr>
      <vt:lpstr>E262 Small Business DI</vt:lpstr>
      <vt:lpstr>E262 Business Express Lighting</vt:lpstr>
      <vt:lpstr>E254 NEEA</vt:lpstr>
      <vt:lpstr>G201 LIW</vt:lpstr>
      <vt:lpstr>G214 ResSpaceHeat</vt:lpstr>
      <vt:lpstr>G214 Appliances</vt:lpstr>
      <vt:lpstr>G214 Showerheads</vt:lpstr>
      <vt:lpstr>G214 Weatherization</vt:lpstr>
      <vt:lpstr>G214 HER</vt:lpstr>
      <vt:lpstr>SFNC Gas</vt:lpstr>
      <vt:lpstr>Energy Star Manufactured Home</vt:lpstr>
      <vt:lpstr>G217 MFExisting</vt:lpstr>
      <vt:lpstr>G249 HER Expans</vt:lpstr>
      <vt:lpstr>G262 Rebates</vt:lpstr>
      <vt:lpstr>G253 RCM</vt:lpstr>
      <vt:lpstr>G251 CI NC</vt:lpstr>
      <vt:lpstr>G250 CI Retrofit</vt:lpstr>
      <vt:lpstr>G218 MFNC</vt:lpstr>
      <vt:lpstr>G214 Web Tstats</vt:lpstr>
      <vt:lpstr>G262 Small Business DI Gas</vt:lpstr>
      <vt:lpstr>G262 Commercial DI Gas</vt:lpstr>
      <vt:lpstr>G262 Commercial HVAC Gas</vt:lpstr>
      <vt:lpstr>GasAvoidedCosts</vt:lpstr>
      <vt:lpstr>ElectricAvoidedCosts</vt:lpstr>
      <vt:lpstr>Named Ranges</vt:lpstr>
      <vt:lpstr>ACElectric_2014_2015</vt:lpstr>
      <vt:lpstr>ACGas_2014_2015</vt:lpstr>
      <vt:lpstr>aMW</vt:lpstr>
      <vt:lpstr>Discount_Rate</vt:lpstr>
      <vt:lpstr>Loadshapes</vt:lpstr>
      <vt:lpstr>'E201 LIW'!Print_Area</vt:lpstr>
      <vt:lpstr>'E214 Appliances'!Print_Area</vt:lpstr>
      <vt:lpstr>'E214 HER'!Print_Area</vt:lpstr>
      <vt:lpstr>'E214 Mobile H Weatherize'!Print_Area</vt:lpstr>
      <vt:lpstr>'E214 Mobile H. DuctSeal'!Print_Area</vt:lpstr>
      <vt:lpstr>'E214 SpaceHeat'!Print_Area</vt:lpstr>
      <vt:lpstr>'E214 WaterHeat'!Print_Area</vt:lpstr>
      <vt:lpstr>'E215 ES Manu Home'!Print_Area</vt:lpstr>
      <vt:lpstr>'E215 SFNC'!Print_Area</vt:lpstr>
      <vt:lpstr>'E216 Fuel Conversion'!Print_Area</vt:lpstr>
      <vt:lpstr>'E217 MFRetrofit'!Print_Area</vt:lpstr>
      <vt:lpstr>E218MFNC!Print_Area</vt:lpstr>
      <vt:lpstr>'E249R HER Res E'!Print_Area</vt:lpstr>
      <vt:lpstr>'G201 LIW'!Print_Area</vt:lpstr>
      <vt:lpstr>'G214 Appliances'!Print_Area</vt:lpstr>
      <vt:lpstr>'G214 HER'!Print_Area</vt:lpstr>
      <vt:lpstr>'G217 MFExisting'!Print_Area</vt:lpstr>
      <vt:lpstr>'G249 HER Expans'!Print_Area</vt:lpstr>
      <vt:lpstr>'G250 CI Retrofit'!Print_Area</vt:lpstr>
      <vt:lpstr>'G251 CI NC'!Print_Area</vt:lpstr>
      <vt:lpstr>'G253 RCM'!Print_Area</vt:lpstr>
      <vt:lpstr>'G262 Commercial DI Gas'!Print_Area</vt:lpstr>
      <vt:lpstr>'G262 Commercial HVAC Gas'!Print_Area</vt:lpstr>
      <vt:lpstr>'G262 Rebates'!Print_Area</vt:lpstr>
      <vt:lpstr>'G262 Small Business DI Gas'!Print_Area</vt:lpstr>
      <vt:lpstr>'Gas CE'!Print_Area</vt:lpstr>
      <vt:lpstr>'Cancelled--E255 CI SBL'!Print_Titles</vt:lpstr>
      <vt:lpstr>'E201 LIW'!Print_Titles</vt:lpstr>
      <vt:lpstr>'E214  SF Weatherize'!Print_Titles</vt:lpstr>
      <vt:lpstr>'E214 Appliances'!Print_Titles</vt:lpstr>
      <vt:lpstr>'E214 HER'!Print_Titles</vt:lpstr>
      <vt:lpstr>'E214 HomePrint'!Print_Titles</vt:lpstr>
      <vt:lpstr>'E214 Mobile H Weatherize'!Print_Titles</vt:lpstr>
      <vt:lpstr>'E214 Mobile H. DuctSeal'!Print_Titles</vt:lpstr>
      <vt:lpstr>'E214 Res. Lighting'!Print_Titles</vt:lpstr>
      <vt:lpstr>'E214 Showerheads'!Print_Titles</vt:lpstr>
      <vt:lpstr>'E214 SpaceHeat'!Print_Titles</vt:lpstr>
      <vt:lpstr>'E214 WaterHeat'!Print_Titles</vt:lpstr>
      <vt:lpstr>'E215 ES Manu Home'!Print_Titles</vt:lpstr>
      <vt:lpstr>'E215 SFNC'!Print_Titles</vt:lpstr>
      <vt:lpstr>'E216 Fuel Conversion'!Print_Titles</vt:lpstr>
      <vt:lpstr>'E217 MFRetrofit'!Print_Titles</vt:lpstr>
      <vt:lpstr>E218MFNC!Print_Titles</vt:lpstr>
      <vt:lpstr>'E249R HER Res E'!Print_Titles</vt:lpstr>
      <vt:lpstr>'E250 CI Retrofit'!Print_Titles</vt:lpstr>
      <vt:lpstr>'E251 CI New Construction'!Print_Titles</vt:lpstr>
      <vt:lpstr>'E253 CI RCM'!Print_Titles</vt:lpstr>
      <vt:lpstr>'E254 NEEA'!Print_Titles</vt:lpstr>
      <vt:lpstr>'E255 Small Business Lighting'!Print_Titles</vt:lpstr>
      <vt:lpstr>'E258 CI High Voltage 449'!Print_Titles</vt:lpstr>
      <vt:lpstr>'E258 CI High Voltage NON 449'!Print_Titles</vt:lpstr>
      <vt:lpstr>'E262 Business Express Lighting'!Print_Titles</vt:lpstr>
      <vt:lpstr>'E262 Business Lighting Markdown'!Print_Titles</vt:lpstr>
      <vt:lpstr>'E262 Commercial Direct Install'!Print_Titles</vt:lpstr>
      <vt:lpstr>'E262 Commercial HVAC'!Print_Titles</vt:lpstr>
      <vt:lpstr>'E262 Commercial Kitchen_Laundry'!Print_Titles</vt:lpstr>
      <vt:lpstr>'E262 Commercial Rebates'!Print_Titles</vt:lpstr>
      <vt:lpstr>'E262 Small Business DI'!Print_Titles</vt:lpstr>
      <vt:lpstr>'Elec. CE'!Print_Titles</vt:lpstr>
      <vt:lpstr>'Energy Star Manufactured Home'!Print_Titles</vt:lpstr>
      <vt:lpstr>'G201 LIW'!Print_Titles</vt:lpstr>
      <vt:lpstr>'G214 Appliances'!Print_Titles</vt:lpstr>
      <vt:lpstr>'G214 HER'!Print_Titles</vt:lpstr>
      <vt:lpstr>'G214 ResSpaceHeat'!Print_Titles</vt:lpstr>
      <vt:lpstr>'G214 Showerheads'!Print_Titles</vt:lpstr>
      <vt:lpstr>'G214 Weatherization'!Print_Titles</vt:lpstr>
      <vt:lpstr>'G217 MFExisting'!Print_Titles</vt:lpstr>
      <vt:lpstr>'G218 MFNC'!Print_Titles</vt:lpstr>
      <vt:lpstr>'G249 HER Expans'!Print_Titles</vt:lpstr>
      <vt:lpstr>'G250 CI Retrofit'!Print_Titles</vt:lpstr>
      <vt:lpstr>'G251 CI NC'!Print_Titles</vt:lpstr>
      <vt:lpstr>'G253 RCM'!Print_Titles</vt:lpstr>
      <vt:lpstr>'G262 Commercial DI Gas'!Print_Titles</vt:lpstr>
      <vt:lpstr>'G262 Commercial HVAC Gas'!Print_Titles</vt:lpstr>
      <vt:lpstr>'G262 Rebates'!Print_Titles</vt:lpstr>
      <vt:lpstr>'G262 Small Business DI Gas'!Print_Titles</vt:lpstr>
      <vt:lpstr>'Gas CE'!Print_Titles</vt:lpstr>
      <vt:lpstr>'SFNC Gas'!Print_Titles</vt:lpstr>
      <vt:lpstr>val_OH_LIW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Brateng</dc:creator>
  <cp:lastModifiedBy>Andy Hemstreet</cp:lastModifiedBy>
  <cp:lastPrinted>2016-02-22T18:38:47Z</cp:lastPrinted>
  <dcterms:created xsi:type="dcterms:W3CDTF">2010-01-22T22:59:39Z</dcterms:created>
  <dcterms:modified xsi:type="dcterms:W3CDTF">2016-02-22T18:39:20Z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0x0101006E56B4D1795A2E4DB2F0B01679ED314A00242148AEACE0D14CAE49E8842DCD1B2C</vt:lpwstr>
  </property>
  <property fmtid="{D5CDD505-2E9C-101B-9397-08002B2CF9AE}" pid="3" name="_docset_NoMedatataSyncRequired">
    <vt:lpwstr>False</vt:lpwstr>
  </property>
</Properties>
</file>